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08" yWindow="-108" windowWidth="23256" windowHeight="12456" tabRatio="682" activeTab="7"/>
  </bookViews>
  <sheets>
    <sheet name="Historical P&amp;L RK" sheetId="17" r:id="rId1"/>
    <sheet name="Inputs" sheetId="1" r:id="rId2"/>
    <sheet name="Historicals RK" sheetId="16" r:id="rId3"/>
    <sheet name="Financials" sheetId="8" r:id="rId4"/>
    <sheet name="Projections RK" sheetId="18" r:id="rId5"/>
    <sheet name="RK working EV" sheetId="13" r:id="rId6"/>
    <sheet name="Beta RK" sheetId="15" r:id="rId7"/>
    <sheet name="WACC RK" sheetId="14" r:id="rId8"/>
    <sheet name="Ratios" sheetId="10" state="hidden" r:id="rId9"/>
    <sheet name="Traffic" sheetId="2" r:id="rId10"/>
    <sheet name="Revenue" sheetId="3" r:id="rId11"/>
    <sheet name="Capex" sheetId="4" state="hidden" r:id="rId12"/>
    <sheet name="Debt" sheetId="5" state="hidden" r:id="rId13"/>
    <sheet name="Tax" sheetId="7" state="hidden" r:id="rId14"/>
    <sheet name="Reserves" sheetId="9" r:id="rId15"/>
    <sheet name="WPI" sheetId="12" r:id="rId16"/>
    <sheet name="Dep." sheetId="6" r:id="rId17"/>
    <sheet name="Scenario" sheetId="11"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s>
  <definedNames>
    <definedName name="\" localSheetId="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0">[1]Sheet2!#REF!</definedName>
    <definedName name="\1">#REF!</definedName>
    <definedName name="\a">#REF!</definedName>
    <definedName name="\A1">#REF!</definedName>
    <definedName name="\A10">#REF!</definedName>
    <definedName name="\A13">#REF!</definedName>
    <definedName name="\A16">#REF!</definedName>
    <definedName name="\A19">#REF!</definedName>
    <definedName name="\A2">#REF!</definedName>
    <definedName name="\A22">#REF!</definedName>
    <definedName name="\A25">#REF!</definedName>
    <definedName name="\A28">#REF!</definedName>
    <definedName name="\A3">#REF!</definedName>
    <definedName name="\A5">#REF!</definedName>
    <definedName name="\A7">#REF!</definedName>
    <definedName name="\b">#REF!</definedName>
    <definedName name="\c">#REF!</definedName>
    <definedName name="\d">#REF!</definedName>
    <definedName name="\e">#REF!</definedName>
    <definedName name="\f">#REF!</definedName>
    <definedName name="\i">#REF!</definedName>
    <definedName name="\j">#REF!</definedName>
    <definedName name="\k">#REF!</definedName>
    <definedName name="\m">#REF!</definedName>
    <definedName name="\N">[2]Schedules!#REF!</definedName>
    <definedName name="\p">#REF!</definedName>
    <definedName name="\q">#REF!</definedName>
    <definedName name="\r">#REF!</definedName>
    <definedName name="\s">#REF!</definedName>
    <definedName name="\t">#REF!</definedName>
    <definedName name="\z">'[3]BOQ (2)'!$IS$7931</definedName>
    <definedName name="_" hidden="1">#REF!</definedName>
    <definedName name="__">[4]営業収益!#REF!</definedName>
    <definedName name="___________can430">40.73</definedName>
    <definedName name="___________can435">43.3</definedName>
    <definedName name="__________can430">40.73</definedName>
    <definedName name="__________can435">43.3</definedName>
    <definedName name="__________IV65537">NA()</definedName>
    <definedName name="_________AGG10">#REF!</definedName>
    <definedName name="_________can430">40.73</definedName>
    <definedName name="_________can435">43.3</definedName>
    <definedName name="_________IV65537">NA()</definedName>
    <definedName name="________Agg12">#REF!</definedName>
    <definedName name="________Agg20">#REF!</definedName>
    <definedName name="________Agg40">#REF!</definedName>
    <definedName name="________Agg6">#REF!</definedName>
    <definedName name="________bit3040">#REF!</definedName>
    <definedName name="________BIT6070">#REF!</definedName>
    <definedName name="________bit8525">#REF!</definedName>
    <definedName name="________can430">40.73</definedName>
    <definedName name="________can435">43.3</definedName>
    <definedName name="________DET1">[5]Basicrates!$D$39</definedName>
    <definedName name="________FEL1">[5]Basicrates!$D$90</definedName>
    <definedName name="________GEL1">[5]Basicrates!$D$38</definedName>
    <definedName name="________GEN125">#REF!</definedName>
    <definedName name="________GEN250">#REF!</definedName>
    <definedName name="________GEN63">#REF!</definedName>
    <definedName name="________HBG10">[5]Basicrates!$F$13</definedName>
    <definedName name="________HBG12">[5]Basicrates!$F$12</definedName>
    <definedName name="________HBG25">[5]Basicrates!$F$10</definedName>
    <definedName name="________HBG40">[5]Basicrates!$F$9</definedName>
    <definedName name="________HBG50">[5]Basicrates!$F$8</definedName>
    <definedName name="________HBG6">[5]Basicrates!$F$14</definedName>
    <definedName name="________IV65537">NA()</definedName>
    <definedName name="________MG1">[5]Basicrates!$D$132</definedName>
    <definedName name="________Mzd1">[5]Basicrates!$D$158</definedName>
    <definedName name="________OP2">[5]Basicrates!$D$152</definedName>
    <definedName name="________WD2">[5]Basicrates!$D$131</definedName>
    <definedName name="________xlnm.Print_Area_9">NA()</definedName>
    <definedName name="_______A65537">#REF!</definedName>
    <definedName name="_______can430">40.73</definedName>
    <definedName name="_______can435">43.3</definedName>
    <definedName name="_______DET1">[6]Basicrates!$D$39</definedName>
    <definedName name="_______FEL1">[6]Basicrates!$D$90</definedName>
    <definedName name="_______GEL1">[6]Basicrates!$D$38</definedName>
    <definedName name="_______HBG10">[6]Basicrates!$F$13</definedName>
    <definedName name="_______HBG12">[6]Basicrates!$F$12</definedName>
    <definedName name="_______HBG25">[6]Basicrates!$F$10</definedName>
    <definedName name="_______HBG40">[6]Basicrates!$F$9</definedName>
    <definedName name="_______HBG50">[6]Basicrates!$F$8</definedName>
    <definedName name="_______HBG6">[6]Basicrates!$F$14</definedName>
    <definedName name="_______IV65537">'[7]Steel-Circular'!#REF!</definedName>
    <definedName name="_______MG1">[6]Basicrates!$D$132</definedName>
    <definedName name="_______Mzd1">[6]Basicrates!$D$158</definedName>
    <definedName name="_______OP2">[6]Basicrates!$D$152</definedName>
    <definedName name="_______WD2">[6]Basicrates!$D$131</definedName>
    <definedName name="______A65537">#REF!</definedName>
    <definedName name="______AGG10">#REF!</definedName>
    <definedName name="______Agg12">#REF!</definedName>
    <definedName name="______Agg20">#REF!</definedName>
    <definedName name="______Agg40">#REF!</definedName>
    <definedName name="______Agg6">#REF!</definedName>
    <definedName name="______bit3040">#REF!</definedName>
    <definedName name="______BIT6070">#REF!</definedName>
    <definedName name="______bit8525">#REF!</definedName>
    <definedName name="______can430">40.73</definedName>
    <definedName name="______can435">43.3</definedName>
    <definedName name="______DET1">[5]Basicrates!$D$39</definedName>
    <definedName name="______FEL1">[5]Basicrates!$D$90</definedName>
    <definedName name="______GEL1">[5]Basicrates!$D$38</definedName>
    <definedName name="______GEN125">#REF!</definedName>
    <definedName name="______GEN250">#REF!</definedName>
    <definedName name="______GEN63">#REF!</definedName>
    <definedName name="______HBG10">[5]Basicrates!$F$13</definedName>
    <definedName name="______HBG12">[5]Basicrates!$F$12</definedName>
    <definedName name="______HBG25">[5]Basicrates!$F$10</definedName>
    <definedName name="______HBG40">[5]Basicrates!$F$9</definedName>
    <definedName name="______HBG41">[8]Basicrates!$F$9</definedName>
    <definedName name="______HBG50">[5]Basicrates!$F$8</definedName>
    <definedName name="______HBG6">[5]Basicrates!$F$14</definedName>
    <definedName name="______IV65537">NA()</definedName>
    <definedName name="______ll17">#REF!</definedName>
    <definedName name="______MG1">[5]Basicrates!$D$132</definedName>
    <definedName name="______Mzd1">[5]Basicrates!$D$158</definedName>
    <definedName name="______np3">'[9]Material '!$G$50</definedName>
    <definedName name="______OP2">[5]Basicrates!$D$152</definedName>
    <definedName name="______WD2">[5]Basicrates!$D$131</definedName>
    <definedName name="_____A65537">#REF!</definedName>
    <definedName name="_____AGG10">#REF!</definedName>
    <definedName name="_____Agg12">#REF!</definedName>
    <definedName name="_____Agg20">#REF!</definedName>
    <definedName name="_____Agg40">#REF!</definedName>
    <definedName name="_____Agg6">#REF!</definedName>
    <definedName name="_____bit3040">#REF!</definedName>
    <definedName name="_____BIT6070">#REF!</definedName>
    <definedName name="_____bit8525">#REF!</definedName>
    <definedName name="_____C">'[10]B S-31-3-2006'!#REF!</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58">[11]PROCTOR!#REF!</definedName>
    <definedName name="_____CAN486">[11]PROCTOR!#REF!</definedName>
    <definedName name="_____CAN487">[11]PROCTOR!#REF!</definedName>
    <definedName name="_____CAN488">[11]PROCTOR!#REF!</definedName>
    <definedName name="_____CAN489">[11]PROCTOR!#REF!</definedName>
    <definedName name="_____CAN490">[11]PROCTOR!#REF!</definedName>
    <definedName name="_____CAN491">[11]PROCTOR!#REF!</definedName>
    <definedName name="_____CAN492">[11]PROCTOR!#REF!</definedName>
    <definedName name="_____CAN493">[11]PROCTOR!#REF!</definedName>
    <definedName name="_____CAN494">[11]PROCTOR!#REF!</definedName>
    <definedName name="_____CAN495">[11]PROCTOR!#REF!</definedName>
    <definedName name="_____CAN496">[11]PROCTOR!#REF!</definedName>
    <definedName name="_____CAN497">[11]PROCTOR!#REF!</definedName>
    <definedName name="_____CAN498">[11]PROCTOR!#REF!</definedName>
    <definedName name="_____CAN499">[11]PROCTOR!#REF!</definedName>
    <definedName name="_____CAN500">[11]PROCTOR!#REF!</definedName>
    <definedName name="_____DET1">[5]Basicrates!$D$39</definedName>
    <definedName name="_____FEL1">[5]Basicrates!$D$90</definedName>
    <definedName name="_____GEL1">[5]Basicrates!$D$38</definedName>
    <definedName name="_____GEN125">#REF!</definedName>
    <definedName name="_____GEN250">#REF!</definedName>
    <definedName name="_____GEN63">#REF!</definedName>
    <definedName name="_____HBG10">[5]Basicrates!$F$13</definedName>
    <definedName name="_____HBG12">[5]Basicrates!$F$12</definedName>
    <definedName name="_____HBG25">[5]Basicrates!$F$10</definedName>
    <definedName name="_____HBG40">[5]Basicrates!$F$9</definedName>
    <definedName name="_____HBG41">[8]Basicrates!$F$9</definedName>
    <definedName name="_____HBG41_12">NA()</definedName>
    <definedName name="_____HBG41_7">NA()</definedName>
    <definedName name="_____HBG41_8">NA()</definedName>
    <definedName name="_____HBG50">[5]Basicrates!$F$8</definedName>
    <definedName name="_____HBG6">[5]Basicrates!$F$14</definedName>
    <definedName name="_____IV65537">NA()</definedName>
    <definedName name="_____MG1">[5]Basicrates!$D$132</definedName>
    <definedName name="_____Mzd1">[5]Basicrates!$D$158</definedName>
    <definedName name="_____np3">'[9]Material '!$G$50</definedName>
    <definedName name="_____OP2">[5]Basicrates!$D$152</definedName>
    <definedName name="_____WD2">[5]Basicrates!$D$131</definedName>
    <definedName name="____A65537">#REF!</definedName>
    <definedName name="____AGG10">#REF!</definedName>
    <definedName name="____Agg12">#REF!</definedName>
    <definedName name="____Agg20">#REF!</definedName>
    <definedName name="____Agg40">#REF!</definedName>
    <definedName name="____Agg6">#REF!</definedName>
    <definedName name="____BAL1">#REF!</definedName>
    <definedName name="____bit3040">#REF!</definedName>
    <definedName name="____BIT6070">#REF!</definedName>
    <definedName name="____bit8525">#REF!</definedName>
    <definedName name="____C">'[10]B S-31-3-2006'!#REF!</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58">[11]PROCTOR!#REF!</definedName>
    <definedName name="____CAN486">[11]PROCTOR!#REF!</definedName>
    <definedName name="____CAN487">[11]PROCTOR!#REF!</definedName>
    <definedName name="____CAN488">[11]PROCTOR!#REF!</definedName>
    <definedName name="____CAN489">[11]PROCTOR!#REF!</definedName>
    <definedName name="____CAN490">[11]PROCTOR!#REF!</definedName>
    <definedName name="____CAN491">[11]PROCTOR!#REF!</definedName>
    <definedName name="____CAN492">[11]PROCTOR!#REF!</definedName>
    <definedName name="____CAN493">[11]PROCTOR!#REF!</definedName>
    <definedName name="____CAN494">[11]PROCTOR!#REF!</definedName>
    <definedName name="____CAN495">[11]PROCTOR!#REF!</definedName>
    <definedName name="____CAN496">[11]PROCTOR!#REF!</definedName>
    <definedName name="____CAN497">[11]PROCTOR!#REF!</definedName>
    <definedName name="____CAN498">[11]PROCTOR!#REF!</definedName>
    <definedName name="____CAN499">[11]PROCTOR!#REF!</definedName>
    <definedName name="____CAN500">[11]PROCTOR!#REF!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37">#REF!</definedName>
    <definedName name="____DAT38">#REF!</definedName>
    <definedName name="____DAT39">#REF!</definedName>
    <definedName name="____DAT4">#REF!</definedName>
    <definedName name="____DAT40">#REF!</definedName>
    <definedName name="____DAT41">#REF!</definedName>
    <definedName name="____DAT42">#REF!</definedName>
    <definedName name="____DAT43">#REF!</definedName>
    <definedName name="____DAT44">#REF!</definedName>
    <definedName name="____DAT45">#REF!</definedName>
    <definedName name="____DAT46">#REF!</definedName>
    <definedName name="____DAT47">#REF!</definedName>
    <definedName name="____DAT48">#REF!</definedName>
    <definedName name="____DAT49">#REF!</definedName>
    <definedName name="____DAT5">#REF!</definedName>
    <definedName name="____DAT50">#REF!</definedName>
    <definedName name="____DAT51">#REF!</definedName>
    <definedName name="____DAT52">#REF!</definedName>
    <definedName name="____DAT53">#REF!</definedName>
    <definedName name="____DAT54">#REF!</definedName>
    <definedName name="____DAT55">#REF!</definedName>
    <definedName name="____DAT56">#REF!</definedName>
    <definedName name="____DAT57">#REF!</definedName>
    <definedName name="____DAT6">#REF!</definedName>
    <definedName name="____DAT7">#REF!</definedName>
    <definedName name="____DAT8">#REF!</definedName>
    <definedName name="____DAT9">#REF!</definedName>
    <definedName name="____DET1">[5]Basicrates!$D$39</definedName>
    <definedName name="____ESC1">'[12]#REF'!$C$18</definedName>
    <definedName name="____FEL1">[5]Basicrates!$D$90</definedName>
    <definedName name="____GEL1">[5]Basicrates!$D$38</definedName>
    <definedName name="____GEN125">#REF!</definedName>
    <definedName name="____GEN250">#REF!</definedName>
    <definedName name="____GEN63">#REF!</definedName>
    <definedName name="____HBG10">[5]Basicrates!$F$13</definedName>
    <definedName name="____HBG12">[5]Basicrates!$F$12</definedName>
    <definedName name="____HBG25">[5]Basicrates!$F$10</definedName>
    <definedName name="____HBG40">[5]Basicrates!$F$9</definedName>
    <definedName name="____HBG41">[8]Basicrates!$F$9</definedName>
    <definedName name="____HBG41_12">NA()</definedName>
    <definedName name="____HBG41_7">NA()</definedName>
    <definedName name="____HBG41_8">NA()</definedName>
    <definedName name="____HBG50">[5]Basicrates!$F$8</definedName>
    <definedName name="____HBG6">[5]Basicrates!$F$14</definedName>
    <definedName name="____IV65537">NA()</definedName>
    <definedName name="____jUL2005" localSheetId="0" hidden="1">{#N/A,#N/A,FALSE,"Aging Summary";#N/A,#N/A,FALSE,"Ratio Analysis";#N/A,#N/A,FALSE,"Test 120 Day Accts";#N/A,#N/A,FALSE,"Tickmarks"}</definedName>
    <definedName name="____jUL2005" hidden="1">{#N/A,#N/A,FALSE,"Aging Summary";#N/A,#N/A,FALSE,"Ratio Analysis";#N/A,#N/A,FALSE,"Test 120 Day Accts";#N/A,#N/A,FALSE,"Tickmarks"}</definedName>
    <definedName name="____LB1">#REF!</definedName>
    <definedName name="____LB2">#REF!</definedName>
    <definedName name="____MG1">[5]Basicrates!$D$132</definedName>
    <definedName name="____Mzd1">[5]Basicrates!$D$158</definedName>
    <definedName name="____np3">'[9]Material '!$G$50</definedName>
    <definedName name="____OP2">[5]Basicrates!$D$152</definedName>
    <definedName name="____PM1">#REF!</definedName>
    <definedName name="____PM2">#REF!</definedName>
    <definedName name="____RM1">#REF!</definedName>
    <definedName name="____RM2">#REF!</definedName>
    <definedName name="____RM3">#REF!</definedName>
    <definedName name="____ROI1">#REF!</definedName>
    <definedName name="____ROI2">'[13]#REF'!$A$46:$I$59</definedName>
    <definedName name="____RSE2">[14]CMA_Calculations!$H$125</definedName>
    <definedName name="____std1">'[15]132417'!$A$11:$Q$33</definedName>
    <definedName name="____SUM1">#REF!</definedName>
    <definedName name="____TOT1">#REF!</definedName>
    <definedName name="____TOT2">#REF!</definedName>
    <definedName name="____TP1">#REF!</definedName>
    <definedName name="____VEH1">#REF!</definedName>
    <definedName name="____VEH2">#REF!</definedName>
    <definedName name="____WD2">[5]Basicrates!$D$131</definedName>
    <definedName name="___1">#REF!</definedName>
    <definedName name="___35D">#REF!</definedName>
    <definedName name="___43B">#REF!</definedName>
    <definedName name="___80G">#REF!</definedName>
    <definedName name="___A65537">#REF!</definedName>
    <definedName name="___AGG10">#REF!</definedName>
    <definedName name="___Agg12">#REF!</definedName>
    <definedName name="___Agg20">#REF!</definedName>
    <definedName name="___Agg40">#REF!</definedName>
    <definedName name="___Agg6">#REF!</definedName>
    <definedName name="___BAL1">#REF!</definedName>
    <definedName name="___bit3040">#REF!</definedName>
    <definedName name="___BIT6070">#REF!</definedName>
    <definedName name="___bit8525">#REF!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58">[11]PROCTOR!#REF!</definedName>
    <definedName name="___CAN486">[11]PROCTOR!#REF!</definedName>
    <definedName name="___CAN487">[11]PROCTOR!#REF!</definedName>
    <definedName name="___CAN488">[11]PROCTOR!#REF!</definedName>
    <definedName name="___CAN489">[11]PROCTOR!#REF!</definedName>
    <definedName name="___CAN490">[11]PROCTOR!#REF!</definedName>
    <definedName name="___CAN491">[11]PROCTOR!#REF!</definedName>
    <definedName name="___CAN492">[11]PROCTOR!#REF!</definedName>
    <definedName name="___CAN493">[11]PROCTOR!#REF!</definedName>
    <definedName name="___CAN494">[11]PROCTOR!#REF!</definedName>
    <definedName name="___CAN495">[11]PROCTOR!#REF!</definedName>
    <definedName name="___CAN496">[11]PROCTOR!#REF!</definedName>
    <definedName name="___CAN497">[11]PROCTOR!#REF!</definedName>
    <definedName name="___CAN498">[11]PROCTOR!#REF!</definedName>
    <definedName name="___CAN499">[11]PROCTOR!#REF!</definedName>
    <definedName name="___CAN500">[11]PROCTOR!#REF!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37">#REF!</definedName>
    <definedName name="___DAT38">#REF!</definedName>
    <definedName name="___DAT39">#REF!</definedName>
    <definedName name="___DAT4">#REF!</definedName>
    <definedName name="___DAT40">#REF!</definedName>
    <definedName name="___DAT41">#REF!</definedName>
    <definedName name="___DAT42">#REF!</definedName>
    <definedName name="___DAT43">#REF!</definedName>
    <definedName name="___DAT44">#REF!</definedName>
    <definedName name="___DAT45">#REF!</definedName>
    <definedName name="___DAT46">#REF!</definedName>
    <definedName name="___DAT47">#REF!</definedName>
    <definedName name="___DAT48">#REF!</definedName>
    <definedName name="___DAT49">#REF!</definedName>
    <definedName name="___DAT5">#REF!</definedName>
    <definedName name="___DAT50">#REF!</definedName>
    <definedName name="___DAT51">#REF!</definedName>
    <definedName name="___DAT52">#REF!</definedName>
    <definedName name="___DAT53">#REF!</definedName>
    <definedName name="___DAT54">#REF!</definedName>
    <definedName name="___DAT55">#REF!</definedName>
    <definedName name="___DAT56">#REF!</definedName>
    <definedName name="___DAT57">#REF!</definedName>
    <definedName name="___DAT6">#REF!</definedName>
    <definedName name="___DAT7">#REF!</definedName>
    <definedName name="___DAT8">#REF!</definedName>
    <definedName name="___DAT9">#REF!</definedName>
    <definedName name="___DET1">[5]Basicrates!$D$39</definedName>
    <definedName name="___ESC1">#REF!</definedName>
    <definedName name="___FEL1">[5]Basicrates!$D$90</definedName>
    <definedName name="___GEL1">[5]Basicrates!$D$38</definedName>
    <definedName name="___GEN125">#REF!</definedName>
    <definedName name="___GEN250">#REF!</definedName>
    <definedName name="___GEN63">#REF!</definedName>
    <definedName name="___HBG10">[5]Basicrates!$F$13</definedName>
    <definedName name="___HBG12">[5]Basicrates!$F$12</definedName>
    <definedName name="___HBG25">[5]Basicrates!$F$10</definedName>
    <definedName name="___HBG40">[5]Basicrates!$F$9</definedName>
    <definedName name="___HBG41">[8]Basicrates!$F$9</definedName>
    <definedName name="___HBG41_12">NA()</definedName>
    <definedName name="___HBG41_7">NA()</definedName>
    <definedName name="___HBG41_8">NA()</definedName>
    <definedName name="___HBG50">[5]Basicrates!$F$8</definedName>
    <definedName name="___HBG6">[5]Basicrates!$F$14</definedName>
    <definedName name="___INDEX_SHEET___ASAP_Utilities">#REF!</definedName>
    <definedName name="___IV65537">'[7]Steel-Circular'!#REF!</definedName>
    <definedName name="___jUL2005" localSheetId="0" hidden="1">{#N/A,#N/A,FALSE,"Aging Summary";#N/A,#N/A,FALSE,"Ratio Analysis";#N/A,#N/A,FALSE,"Test 120 Day Accts";#N/A,#N/A,FALSE,"Tickmarks"}</definedName>
    <definedName name="___jUL2005" hidden="1">{#N/A,#N/A,FALSE,"Aging Summary";#N/A,#N/A,FALSE,"Ratio Analysis";#N/A,#N/A,FALSE,"Test 120 Day Accts";#N/A,#N/A,FALSE,"Tickmarks"}</definedName>
    <definedName name="___LB1">#REF!</definedName>
    <definedName name="___LB2">#REF!</definedName>
    <definedName name="___ll17">#REF!</definedName>
    <definedName name="___MG1">[5]Basicrates!$D$132</definedName>
    <definedName name="___Mzd1">[5]Basicrates!$D$158</definedName>
    <definedName name="___np3">'[9]Material '!$G$50</definedName>
    <definedName name="___oc1">[16]Sensitivities!$F$7</definedName>
    <definedName name="___OP2">[5]Basicrates!$D$152</definedName>
    <definedName name="___PAG2">!$A$73:$E$140</definedName>
    <definedName name="___PM1">#REF!</definedName>
    <definedName name="___PM2">#REF!</definedName>
    <definedName name="___RM1">#REF!</definedName>
    <definedName name="___RM2">#REF!</definedName>
    <definedName name="___RM3">#REF!</definedName>
    <definedName name="___ROI1">#REF!</definedName>
    <definedName name="___ROI2">'[13]#REF'!$A$46:$I$59</definedName>
    <definedName name="___RSE2">[14]CMA_Calculations!$H$125</definedName>
    <definedName name="___std1">'[15]132417'!$A$11:$Q$33</definedName>
    <definedName name="___SUM1">#REF!</definedName>
    <definedName name="___TOT1">#REF!</definedName>
    <definedName name="___TOT2">#REF!</definedName>
    <definedName name="___VEH1">#REF!</definedName>
    <definedName name="___VEH2">#REF!</definedName>
    <definedName name="___WD2">[5]Basicrates!$D$131</definedName>
    <definedName name="__0409融資2部">#REF!</definedName>
    <definedName name="__1">#REF!</definedName>
    <definedName name="__1_0脚注12_ACCOU">#REF!</definedName>
    <definedName name="__10_0脚注12_AMOU">#REF!</definedName>
    <definedName name="__11_1">#REF!</definedName>
    <definedName name="__12_35D">#REF!</definedName>
    <definedName name="__13_43B">#REF!</definedName>
    <definedName name="__14_80G">#REF!</definedName>
    <definedName name="__15RESI_PREM">#REF!</definedName>
    <definedName name="__16検索データ">#REF!</definedName>
    <definedName name="__17検索データ">[4]営業収益!#REF!</definedName>
    <definedName name="__18科目3_AMOU">#REF!</definedName>
    <definedName name="__19脚注12_AMOU">#REF!</definedName>
    <definedName name="__2脚注12_ACCOU">#REF!</definedName>
    <definedName name="__3_0脚注12_OPTI">#REF!</definedName>
    <definedName name="__35D">#REF!</definedName>
    <definedName name="__43B">#REF!</definedName>
    <definedName name="__4脚注12_OPTI">#REF!</definedName>
    <definedName name="__5_0脚注12_ACCOU">#REF!</definedName>
    <definedName name="__5_114債権残抜き出し">#REF!</definedName>
    <definedName name="__6_0_0検索データ">[4]営業収益!#REF!</definedName>
    <definedName name="__7_0409融資2部">#REF!</definedName>
    <definedName name="__8_0検索データ">#REF!</definedName>
    <definedName name="__80G">#REF!</definedName>
    <definedName name="__9_0科目3_AMOU">#REF!</definedName>
    <definedName name="__A65537">#REF!</definedName>
    <definedName name="__AGG10">#REF!</definedName>
    <definedName name="__Agg12">#REF!</definedName>
    <definedName name="__Agg20">#REF!</definedName>
    <definedName name="__Agg40">#REF!</definedName>
    <definedName name="__Agg6">#REF!</definedName>
    <definedName name="__BAL1">#REF!</definedName>
    <definedName name="__bit3040">#REF!</definedName>
    <definedName name="__BIT6070">#REF!</definedName>
    <definedName name="__bit8525">#REF!</definedName>
    <definedName name="__C">'[10]B S-31-3-2006'!#REF!</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58">[11]PROCTOR!#REF!</definedName>
    <definedName name="__CAN486">[11]PROCTOR!#REF!</definedName>
    <definedName name="__CAN487">[11]PROCTOR!#REF!</definedName>
    <definedName name="__CAN488">[11]PROCTOR!#REF!</definedName>
    <definedName name="__CAN489">[11]PROCTOR!#REF!</definedName>
    <definedName name="__CAN490">[11]PROCTOR!#REF!</definedName>
    <definedName name="__CAN491">[11]PROCTOR!#REF!</definedName>
    <definedName name="__CAN492">[11]PROCTOR!#REF!</definedName>
    <definedName name="__CAN493">[11]PROCTOR!#REF!</definedName>
    <definedName name="__CAN494">[11]PROCTOR!#REF!</definedName>
    <definedName name="__CAN495">[11]PROCTOR!#REF!</definedName>
    <definedName name="__CAN496">[11]PROCTOR!#REF!</definedName>
    <definedName name="__CAN497">[11]PROCTOR!#REF!</definedName>
    <definedName name="__CAN498">[11]PROCTOR!#REF!</definedName>
    <definedName name="__CAN499">[11]PROCTOR!#REF!</definedName>
    <definedName name="__CAN500">[11]PROCTOR!#REF!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6">#REF!</definedName>
    <definedName name="__DAT7">#REF!</definedName>
    <definedName name="__DAT8">#REF!</definedName>
    <definedName name="__DAT9">#REF!</definedName>
    <definedName name="__DET1">[5]Basicrates!$D$39</definedName>
    <definedName name="__ESC1">'[12]#REF'!$C$18</definedName>
    <definedName name="__FEL1">[5]Basicrates!$D$90</definedName>
    <definedName name="__GEL1">[5]Basicrates!$D$38</definedName>
    <definedName name="__GEN125">#REF!</definedName>
    <definedName name="__GEN250">#REF!</definedName>
    <definedName name="__GEN63">#REF!</definedName>
    <definedName name="__HBG10">[5]Basicrates!$F$13</definedName>
    <definedName name="__HBG12">[5]Basicrates!$F$12</definedName>
    <definedName name="__HBG25">[5]Basicrates!$F$10</definedName>
    <definedName name="__HBG40">[5]Basicrates!$F$9</definedName>
    <definedName name="__HBG41">[8]Basicrates!$F$9</definedName>
    <definedName name="__HBG41_12">NA()</definedName>
    <definedName name="__HBG41_7">NA()</definedName>
    <definedName name="__HBG41_8">NA()</definedName>
    <definedName name="__HBG50">[5]Basicrates!$F$8</definedName>
    <definedName name="__HBG6">[5]Basicrates!$F$14</definedName>
    <definedName name="__IV65537">'[7]Steel-Circular'!#REF!</definedName>
    <definedName name="__jUL2005" localSheetId="0" hidden="1">{#N/A,#N/A,FALSE,"Aging Summary";#N/A,#N/A,FALSE,"Ratio Analysis";#N/A,#N/A,FALSE,"Test 120 Day Accts";#N/A,#N/A,FALSE,"Tickmarks"}</definedName>
    <definedName name="__jUL2005" hidden="1">{#N/A,#N/A,FALSE,"Aging Summary";#N/A,#N/A,FALSE,"Ratio Analysis";#N/A,#N/A,FALSE,"Test 120 Day Accts";#N/A,#N/A,FALSE,"Tickmarks"}</definedName>
    <definedName name="__LB1">#REF!</definedName>
    <definedName name="__LB2">#REF!</definedName>
    <definedName name="__ll17">#REF!</definedName>
    <definedName name="__MG1">[5]Basicrates!$D$132</definedName>
    <definedName name="__Mzd1">[5]Basicrates!$D$158</definedName>
    <definedName name="__np3">'[9]Material '!$G$50</definedName>
    <definedName name="__oc1">[16]Sensitivities!$F$7</definedName>
    <definedName name="__OP2">[5]Basicrates!$D$152</definedName>
    <definedName name="__PAG2">!$A$73:$E$140</definedName>
    <definedName name="__PM1">#REF!</definedName>
    <definedName name="__PM2">#REF!</definedName>
    <definedName name="__RM1">#REF!</definedName>
    <definedName name="__RM2">#REF!</definedName>
    <definedName name="__RM3">#REF!</definedName>
    <definedName name="__ROI1">#REF!</definedName>
    <definedName name="__ROI2">'[13]#REF'!$A$46:$I$59</definedName>
    <definedName name="__RSE2">[14]CMA_Calculations!$H$125</definedName>
    <definedName name="__std1">'[15]132417'!$A$11:$Q$33</definedName>
    <definedName name="__SUM1">#REF!</definedName>
    <definedName name="__TOT1">#REF!</definedName>
    <definedName name="__TOT2">#REF!</definedName>
    <definedName name="__TP1">[17]TP1!$A$108:$BF$125</definedName>
    <definedName name="__TP2">#REF!</definedName>
    <definedName name="__TP3">#REF!</definedName>
    <definedName name="__VEH1">#REF!</definedName>
    <definedName name="__VEH2">#REF!</definedName>
    <definedName name="__WD2">[5]Basicrates!$D$131</definedName>
    <definedName name="__xlnm.Print_Area_1">#REF!</definedName>
    <definedName name="_0409融資2部">#REF!</definedName>
    <definedName name="_1">[18]H.O!#REF!</definedName>
    <definedName name="_1_0脚注12_ACCOU">#REF!</definedName>
    <definedName name="_10_0脚注12_AMOU">#REF!</definedName>
    <definedName name="_10_0脚注12_OPTI">#REF!</definedName>
    <definedName name="_10_114債権残抜き出し">#REF!</definedName>
    <definedName name="_10脚注12_ACCOU">#REF!</definedName>
    <definedName name="_11_1">#REF!</definedName>
    <definedName name="_11_114債権残抜き出し">#REF!</definedName>
    <definedName name="_12_0_0検索データ">[4]営業収益!#REF!</definedName>
    <definedName name="_12_35D">#REF!</definedName>
    <definedName name="_13_43B">#REF!</definedName>
    <definedName name="_14_0409融資2部">#REF!</definedName>
    <definedName name="_14_80G">#REF!</definedName>
    <definedName name="_15_0脚注12_OPTI">#REF!</definedName>
    <definedName name="_15RESI_PREM">#REF!</definedName>
    <definedName name="_16_0_0検索データ">[4]営業収益!#REF!</definedName>
    <definedName name="_16_0検索データ">#REF!</definedName>
    <definedName name="_16検索データ">#REF!</definedName>
    <definedName name="_17_0409融資2部">#REF!</definedName>
    <definedName name="_17検索データ">[4]営業収益!#REF!</definedName>
    <definedName name="_18_0科目3_AMOU">#REF!</definedName>
    <definedName name="_18科目3_AMOU">#REF!</definedName>
    <definedName name="_19脚注12_AMOU">#REF!</definedName>
    <definedName name="_2_0脚注12_ACCOU">#REF!</definedName>
    <definedName name="_20_0脚注12_AMOU">#REF!</definedName>
    <definedName name="_20脚注12_OPTI">#REF!</definedName>
    <definedName name="_21_1">#REF!</definedName>
    <definedName name="_22_0検索データ">#REF!</definedName>
    <definedName name="_25_114債権残抜き出し">#REF!</definedName>
    <definedName name="_25_35D">#REF!</definedName>
    <definedName name="_27_0科目3_AMOU">#REF!</definedName>
    <definedName name="_29_43B">#REF!</definedName>
    <definedName name="_2脚注12_ACCOU">#REF!</definedName>
    <definedName name="_3_0脚注12_OPTI">#REF!</definedName>
    <definedName name="_30_0_0検索データ">[4]営業収益!#REF!</definedName>
    <definedName name="_32_0脚注12_AMOU">#REF!</definedName>
    <definedName name="_33_1">#REF!</definedName>
    <definedName name="_33_80G">#REF!</definedName>
    <definedName name="_34_35D">#REF!</definedName>
    <definedName name="_35_0409融資2部">#REF!</definedName>
    <definedName name="_35_43B">#REF!</definedName>
    <definedName name="_35D">#REF!</definedName>
    <definedName name="_36_80G">#REF!</definedName>
    <definedName name="_37RESI_PREM">#REF!</definedName>
    <definedName name="_39検索データ">#REF!</definedName>
    <definedName name="_40_0検索データ">#REF!</definedName>
    <definedName name="_41検索データ">[4]営業収益!#REF!</definedName>
    <definedName name="_43B">#REF!</definedName>
    <definedName name="_43科目3_AMOU">#REF!</definedName>
    <definedName name="_45_0科目3_AMOU">#REF!</definedName>
    <definedName name="_45脚注12_AMOU">#REF!</definedName>
    <definedName name="_4脚注12_ACCOU">#REF!</definedName>
    <definedName name="_4脚注12_OPTI">#REF!</definedName>
    <definedName name="_5_0脚注12_ACCOU">#REF!</definedName>
    <definedName name="_5_114債権残抜き出し">#REF!</definedName>
    <definedName name="_50_0脚注12_AMOU">#REF!</definedName>
    <definedName name="_51_1">#REF!</definedName>
    <definedName name="_54_35D">#REF!</definedName>
    <definedName name="_57_43B">#REF!</definedName>
    <definedName name="_6_0_0検索データ">[4]営業収益!#REF!</definedName>
    <definedName name="_6_0脚注12_OPTI">#REF!</definedName>
    <definedName name="_60_80G">#REF!</definedName>
    <definedName name="_63RESI_PREM">#REF!</definedName>
    <definedName name="_68検索データ">#REF!</definedName>
    <definedName name="_7_0409融資2部">#REF!</definedName>
    <definedName name="_73検索データ">[4]営業収益!#REF!</definedName>
    <definedName name="_78科目3_AMOU">#REF!</definedName>
    <definedName name="_8_0検索データ">#REF!</definedName>
    <definedName name="_80G">#REF!</definedName>
    <definedName name="_83脚注12_AMOU">#REF!</definedName>
    <definedName name="_8脚注12_OPTI">#REF!</definedName>
    <definedName name="_9_0科目3_AMOU">#REF!</definedName>
    <definedName name="_A65537">#REF!</definedName>
    <definedName name="_AGG10">#REF!</definedName>
    <definedName name="_AGG10_24">NA()</definedName>
    <definedName name="_AGG10_25">NA()</definedName>
    <definedName name="_AGG10_26">NA()</definedName>
    <definedName name="_Agg12">#REF!</definedName>
    <definedName name="_Agg20">#REF!</definedName>
    <definedName name="_Agg40">#REF!</definedName>
    <definedName name="_Agg6">#REF!</definedName>
    <definedName name="_BAL1">#REF!</definedName>
    <definedName name="_bit3040">#REF!</definedName>
    <definedName name="_BIT6070">#REF!</definedName>
    <definedName name="_bit8525">#REF!</definedName>
    <definedName name="_C">#REF!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N458">[11]PROCTOR!#REF!</definedName>
    <definedName name="_CAN486">[11]PROCTOR!#REF!</definedName>
    <definedName name="_CAN487">[11]PROCTOR!#REF!</definedName>
    <definedName name="_CAN488">[11]PROCTOR!#REF!</definedName>
    <definedName name="_CAN489">[11]PROCTOR!#REF!</definedName>
    <definedName name="_CAN490">[11]PROCTOR!#REF!</definedName>
    <definedName name="_CAN491">[11]PROCTOR!#REF!</definedName>
    <definedName name="_CAN492">[11]PROCTOR!#REF!</definedName>
    <definedName name="_CAN493">[11]PROCTOR!#REF!</definedName>
    <definedName name="_CAN494">[11]PROCTOR!#REF!</definedName>
    <definedName name="_CAN495">[11]PROCTOR!#REF!</definedName>
    <definedName name="_CAN496">[11]PROCTOR!#REF!</definedName>
    <definedName name="_CAN497">[11]PROCTOR!#REF!</definedName>
    <definedName name="_CAN498">[11]PROCTOR!#REF!</definedName>
    <definedName name="_CAN499">[11]PROCTOR!#REF!</definedName>
    <definedName name="_CAN500">[11]PROCTOR!#REF!</definedName>
    <definedName name="_cra10">#REF!</definedName>
    <definedName name="_cra11">#REF!</definedName>
    <definedName name="_cra12">#REF!</definedName>
    <definedName name="_cra13">#REF!</definedName>
    <definedName name="_cra20">#REF!</definedName>
    <definedName name="_cra22">#REF!</definedName>
    <definedName name="_cra25">#REF!</definedName>
    <definedName name="_cra26">#REF!</definedName>
    <definedName name="_cra40">#REF!</definedName>
    <definedName name="_cra45">#REF!</definedName>
    <definedName name="_cra50">#REF!</definedName>
    <definedName name="_cra6">#REF!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6">#REF!</definedName>
    <definedName name="_DAT7">#REF!</definedName>
    <definedName name="_DAT8">#REF!</definedName>
    <definedName name="_DAT9">#REF!</definedName>
    <definedName name="_DET1">[5]Basicrates!$D$39</definedName>
    <definedName name="_ESC1">#REF!</definedName>
    <definedName name="_FEL1">[5]Basicrates!$D$90</definedName>
    <definedName name="_Fill" hidden="1">[19]BHANDUP!#REF!</definedName>
    <definedName name="_Fill1" hidden="1">[20]BHANDUP!#REF!</definedName>
    <definedName name="_xlnm._FilterDatabase" localSheetId="5" hidden="1">'RK working EV'!$C$33:$C$35</definedName>
    <definedName name="_GEL1">NA()</definedName>
    <definedName name="_GEN125">NA()</definedName>
    <definedName name="_GEN250">#REF!</definedName>
    <definedName name="_GEN63">#REF!</definedName>
    <definedName name="_GSRATES_1">"CT30000120021231        "</definedName>
    <definedName name="_GSRATES_10">"CF3000012002123120020331"</definedName>
    <definedName name="_GSRATES_2">"CT30000120031231        "</definedName>
    <definedName name="_GSRATES_3">"CT30000120040331        "</definedName>
    <definedName name="_GSRATES_4">"CF3000012004033120030331"</definedName>
    <definedName name="_GSRATES_5">"CF3000012002093020020331"</definedName>
    <definedName name="_GSRATES_6">"CF3000012003123120030331"</definedName>
    <definedName name="_GSRATES_7">"CT300001Latest          "</definedName>
    <definedName name="_GSRATES_8">"CT300001Latest          "</definedName>
    <definedName name="_GSRATES_9">"CF3000012002123120020331"</definedName>
    <definedName name="_GSRATES_COUNT">10</definedName>
    <definedName name="_HBG10">[5]Basicrates!$F$13</definedName>
    <definedName name="_HBG12">[5]Basicrates!$F$12</definedName>
    <definedName name="_HBG25">[5]Basicrates!$F$10</definedName>
    <definedName name="_HBG40">[5]Basicrates!$F$9</definedName>
    <definedName name="_HBG41">[8]Basicrates!$F$9</definedName>
    <definedName name="_HBG41_12">NA()</definedName>
    <definedName name="_HBG41_7">NA()</definedName>
    <definedName name="_HBG41_8">NA()</definedName>
    <definedName name="_HBG50">[5]Basicrates!$F$8</definedName>
    <definedName name="_HBG6">[5]Basicrates!$F$14</definedName>
    <definedName name="_IV65537">'[7]Steel-Circular'!#REF!</definedName>
    <definedName name="_jUL2005" localSheetId="0" hidden="1">{#N/A,#N/A,FALSE,"Aging Summary";#N/A,#N/A,FALSE,"Ratio Analysis";#N/A,#N/A,FALSE,"Test 120 Day Accts";#N/A,#N/A,FALSE,"Tickmarks"}</definedName>
    <definedName name="_jUL2005" hidden="1">{#N/A,#N/A,FALSE,"Aging Summary";#N/A,#N/A,FALSE,"Ratio Analysis";#N/A,#N/A,FALSE,"Test 120 Day Accts";#N/A,#N/A,FALSE,"Tickmarks"}</definedName>
    <definedName name="_Key1" hidden="1">#REF!</definedName>
    <definedName name="_Key2" hidden="1">#REF!</definedName>
    <definedName name="_LB1">#REF!</definedName>
    <definedName name="_LB2">#REF!</definedName>
    <definedName name="_ll17">#REF!</definedName>
    <definedName name="_MG1">[5]Basicrates!$D$132</definedName>
    <definedName name="_Mzd1">[5]Basicrates!$D$158</definedName>
    <definedName name="_np3">'[9]Material '!$G$50</definedName>
    <definedName name="_oc1">[21]Sensitivities!$F$7</definedName>
    <definedName name="_OP2">[5]Basicrates!$D$152</definedName>
    <definedName name="_Order1" hidden="1">255</definedName>
    <definedName name="_Order2" hidden="1">255</definedName>
    <definedName name="_PAG2">!$A$73:$E$140</definedName>
    <definedName name="_Parse_In" hidden="1">#REF!</definedName>
    <definedName name="_Parse_Out" hidden="1">#REF!</definedName>
    <definedName name="_pd1">#REF!</definedName>
    <definedName name="_pd2">#REF!</definedName>
    <definedName name="_PM1">#REF!</definedName>
    <definedName name="_PM2">#REF!</definedName>
    <definedName name="_PPRA1..D60_G_E">#REF!</definedName>
    <definedName name="_PPRA1..L60_G_E">#REF!</definedName>
    <definedName name="_PPRA1..L61_G">#REF!</definedName>
    <definedName name="_PPRA1..L61_G_E">#REF!</definedName>
    <definedName name="_PPRA62..D121_G">#REF!</definedName>
    <definedName name="_PPRA62..L121_G">#REF!</definedName>
    <definedName name="_ｑ部課つき作成">#REF!</definedName>
    <definedName name="_RM1">#REF!</definedName>
    <definedName name="_RM2">#REF!</definedName>
    <definedName name="_RM3">#REF!</definedName>
    <definedName name="_ROI1">#REF!</definedName>
    <definedName name="_ROI2">'[13]#REF'!$A$46:$I$59</definedName>
    <definedName name="_RSE2">[14]CMA_Calculations!$H$125</definedName>
    <definedName name="_Sort" hidden="1">#REF!</definedName>
    <definedName name="_std1">'[15]132417'!$A$11:$Q$33</definedName>
    <definedName name="_SUM1">#REF!</definedName>
    <definedName name="_Table2_In1" hidden="1">[22]CEP99!#REF!</definedName>
    <definedName name="_Table2_In2" hidden="1">[22]CEP99!#REF!</definedName>
    <definedName name="_Table2_Out" hidden="1">[22]CEP99!#REF!</definedName>
    <definedName name="_tf1">[23]Intro!$J$140</definedName>
    <definedName name="_tf2">[23]Intro!$J$142</definedName>
    <definedName name="_tf3">[23]Intro!$J$148</definedName>
    <definedName name="_tf4">[23]Intro!$J$150</definedName>
    <definedName name="_tfd1">[23]Intro!$L$141</definedName>
    <definedName name="_tfd2">[23]Intro!$L$143</definedName>
    <definedName name="_tfd3">[23]Intro!$L$147</definedName>
    <definedName name="_tfd4">[23]Intro!$L$149</definedName>
    <definedName name="_TOT1">#REF!</definedName>
    <definedName name="_TOT2">#REF!</definedName>
    <definedName name="_TP1">[17]TP1!$A$108:$BF$125</definedName>
    <definedName name="_tr1">[23]Intro!$C$140</definedName>
    <definedName name="_tr1800">[24]Summary!#REF!</definedName>
    <definedName name="_tr2">[23]Intro!$C$142</definedName>
    <definedName name="_tr3">[23]Intro!$C$150</definedName>
    <definedName name="_tr6001">[24]Summary!#REF!</definedName>
    <definedName name="_tr900">[24]Summary!#REF!</definedName>
    <definedName name="_trd1">[23]Intro!$B$140</definedName>
    <definedName name="_trd2">[23]Intro!$B$142</definedName>
    <definedName name="_trd3">[23]Intro!$B$148</definedName>
    <definedName name="_VEH1">#REF!</definedName>
    <definedName name="_VEH2">#REF!</definedName>
    <definedName name="_WCDC1..J60_">#REF!</definedName>
    <definedName name="_WCDC1..J61_">#REF!</definedName>
    <definedName name="_WCDC62..J121_">#REF!</definedName>
    <definedName name="_WCDE1..L60_">#REF!</definedName>
    <definedName name="_WCDE62..L121_">#REF!</definedName>
    <definedName name="_WCHC1..J60_">#REF!</definedName>
    <definedName name="_WCHC1..J61_">#REF!</definedName>
    <definedName name="_WCHC62..J121_">#REF!</definedName>
    <definedName name="_WCHE1..L60_">#REF!</definedName>
    <definedName name="_WCHE62..L121_">#REF!</definedName>
    <definedName name="_WD2">[5]Basicrates!$D$131</definedName>
    <definedName name="_x1">[25]Summary!#REF!</definedName>
    <definedName name="《_投資有価証券の時価について__">#REF!</definedName>
    <definedName name="・・・">#REF!</definedName>
    <definedName name="a">#REF!</definedName>
    <definedName name="A.R">#REF!</definedName>
    <definedName name="aa">'[26]UNP-NCW '!$F$17</definedName>
    <definedName name="AA." localSheetId="0">{"'Sheet1'!$A$4386:$N$4591"}</definedName>
    <definedName name="AA.">{"'Sheet1'!$A$4386:$N$4591"}</definedName>
    <definedName name="AAA" localSheetId="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_DOCTOPS">"AAA_SET"</definedName>
    <definedName name="AAA_duser">"OFF"</definedName>
    <definedName name="AAAA" localSheetId="0" hidden="1">{"form-D1",#N/A,FALSE,"FORM-D1";"form-D1_amt",#N/A,FALSE,"FORM-D1"}</definedName>
    <definedName name="AAAA" hidden="1">{"form-D1",#N/A,FALSE,"FORM-D1";"form-D1_amt",#N/A,FALSE,"FORM-D1"}</definedName>
    <definedName name="aaaaaaaaaaa">[1]Sheet2!#REF!</definedName>
    <definedName name="AAB_Addin5">"AAB_Description for addin 5,Description for addin 5,Description for addin 5,Description for addin 5,Description for addin 5,Description for addin 5"</definedName>
    <definedName name="AAB_GSPPG">"AAB_Goldman Sachs PPG Chart Utilities 1.0g"</definedName>
    <definedName name="ab">#REF!</definedName>
    <definedName name="abc">'[27]AoR Finishing'!$J$309</definedName>
    <definedName name="ABCD">'[28]Back_Cal_for OMC'!$A$42:$B$45</definedName>
    <definedName name="abg">'[26]UNP-NCW '!#REF!</definedName>
    <definedName name="ABNORMAL">[12]Sheet1!#REF!</definedName>
    <definedName name="abstract">'[29]Rate Analysis'!$G$154</definedName>
    <definedName name="abx">#REF!</definedName>
    <definedName name="AC170CM">[5]Basicrates!$D$133</definedName>
    <definedName name="Access_Button">"SFAS131_9803__Export_List"</definedName>
    <definedName name="Access_Button1">"SFAS131_9803__Export_List"</definedName>
    <definedName name="AccessDatabase">"D:\ICN R&amp;D_Behammer\NAS Project\Orig. NAS yearly project volume_FY0405.mdb"</definedName>
    <definedName name="Account_Balance">#REF!</definedName>
    <definedName name="Accrual_Info___Current">#REF!</definedName>
    <definedName name="Accrual_Info___Month_End">#REF!</definedName>
    <definedName name="actual">#REF!</definedName>
    <definedName name="Actual_year">#REF!</definedName>
    <definedName name="ADANGAMARBLE_FLRING">#REF!</definedName>
    <definedName name="adarsh">#REF!</definedName>
    <definedName name="add">[8]Basicrates!$F$8</definedName>
    <definedName name="add_12">NA()</definedName>
    <definedName name="add_7">NA()</definedName>
    <definedName name="add_8">NA()</definedName>
    <definedName name="Admix">#REF!</definedName>
    <definedName name="Admix_24">NA()</definedName>
    <definedName name="Admix_7">NA()</definedName>
    <definedName name="Admixture">'[30]LOCAL RATES'!$H$45</definedName>
    <definedName name="Admixture_12">NA()</definedName>
    <definedName name="Admixture_7">NA()</definedName>
    <definedName name="Admixture_8">NA()</definedName>
    <definedName name="ADR">#REF!</definedName>
    <definedName name="Adv">#REF!</definedName>
    <definedName name="Advance">[31]TB!$V$2:$X$13</definedName>
    <definedName name="afc">'[32]Cost Breakup Depreciation&amp; Tax'!$C$14</definedName>
    <definedName name="AFFIL">'[33]YE-SW2'!$IM$8159</definedName>
    <definedName name="ageing">#REF!</definedName>
    <definedName name="agg">'[34]Abs PMRL'!$B$210</definedName>
    <definedName name="aggr10">#REF!</definedName>
    <definedName name="aggr11">#REF!</definedName>
    <definedName name="aggr13">#REF!</definedName>
    <definedName name="aggr2">#REF!</definedName>
    <definedName name="aggr2.36">#REF!</definedName>
    <definedName name="aggr20">#REF!</definedName>
    <definedName name="aggr22">#REF!</definedName>
    <definedName name="aggr26">#REF!</definedName>
    <definedName name="aggr40">#REF!</definedName>
    <definedName name="aggr53">#REF!</definedName>
    <definedName name="aggr6">#REF!</definedName>
    <definedName name="aggr63">#REF!</definedName>
    <definedName name="AGING">#REF!</definedName>
    <definedName name="aging_Analysis" localSheetId="0" hidden="1">{#N/A,#N/A,FALSE,"Aging Summary";#N/A,#N/A,FALSE,"Ratio Analysis";#N/A,#N/A,FALSE,"Test 120 Day Accts";#N/A,#N/A,FALSE,"Tickmarks"}</definedName>
    <definedName name="aging_Analysis" hidden="1">{#N/A,#N/A,FALSE,"Aging Summary";#N/A,#N/A,FALSE,"Ratio Analysis";#N/A,#N/A,FALSE,"Test 120 Day Accts";#N/A,#N/A,FALSE,"Tickmarks"}</definedName>
    <definedName name="Aging_percent">'[35]Statistics {pbc}'!$A$13:$G$13,'[35]Statistics {pbc}'!$A$22:$G$26</definedName>
    <definedName name="Agr12mm">'[30]LOCAL RATES'!$H$29</definedName>
    <definedName name="Agr12mm_12">NA()</definedName>
    <definedName name="Agr12mm_7">NA()</definedName>
    <definedName name="Agr12mm_8">NA()</definedName>
    <definedName name="Agr20mm">'[30]LOCAL RATES'!$H$28</definedName>
    <definedName name="Agr20mm_12">NA()</definedName>
    <definedName name="Agr20mm_7">NA()</definedName>
    <definedName name="Agr20mm_8">NA()</definedName>
    <definedName name="Agr40mm">'[30]LOCAL RATES'!$H$27</definedName>
    <definedName name="Agr40mm_12">NA()</definedName>
    <definedName name="Agr40mm_7">NA()</definedName>
    <definedName name="Agr40mm_8">NA()</definedName>
    <definedName name="AGROMAN_ISOLUX">#REF!</definedName>
    <definedName name="agrr10">#REF!</definedName>
    <definedName name="agrr63mm">#REF!</definedName>
    <definedName name="AKGOH">#REF!</definedName>
    <definedName name="al" localSheetId="0" hidden="1">{"Execavation",#N/A,FALSE,"furniture (employer)"}</definedName>
    <definedName name="al" hidden="1">{"Execavation",#N/A,FALSE,"furniture (employer)"}</definedName>
    <definedName name="AL_DOOR">#REF!</definedName>
    <definedName name="AL_WINDOW">#REF!</definedName>
    <definedName name="alfa">#REF!</definedName>
    <definedName name="all">#REF!</definedName>
    <definedName name="Allowance_to_Receivables">'[35]Statistics {pbc}'!$A$2:$G$2,'[35]Statistics {pbc}'!$A$9:$G$9</definedName>
    <definedName name="Allowance_to_Sales">'[35]Statistics {pbc}'!$A$2:$G$2,'[35]Statistics {pbc}'!$A$10:$G$10</definedName>
    <definedName name="ALPHA_P_M">[36]関係会社貸付金データ!$D$7</definedName>
    <definedName name="ALPHA_P_Q">[36]関係会社貸付金データ!$D$20</definedName>
    <definedName name="ALPHA_P2_M">'[37]末残計画(四半期ベース)'!$F$145</definedName>
    <definedName name="ALPHA_P2_Q">'[37]末残計画(四半期ベース)'!$G$145</definedName>
    <definedName name="ALPHA_PX_M">[36]関係会社貸付金データ!$D$7</definedName>
    <definedName name="ALPHA_PX_Q">[36]関係会社貸付金データ!$D$32</definedName>
    <definedName name="ALPHA_PX2_M">'[37]末残計画(四半期ベース)'!$F$141</definedName>
    <definedName name="ALPHA_PX2_Q">'[37]末残計画(四半期ベース)'!$G$141</definedName>
    <definedName name="ALPHA_PY_M">[36]関係会社貸付金データ!$D$9</definedName>
    <definedName name="ALPHA_PY_Q">[36]関係会社貸付金データ!$D$34</definedName>
    <definedName name="ALPHA_PY2_M">'[37]末残計画(四半期ベース)'!$F$143</definedName>
    <definedName name="ALPHA_PY2_Q">'[37]末残計画(四半期ベース)'!$G$143</definedName>
    <definedName name="ALPHA_R_M">[36]関係会社貸付金データ!$D$8</definedName>
    <definedName name="ALPHA_R_Q">[36]関係会社貸付金データ!$D$21</definedName>
    <definedName name="ALPHA_R2_M">'[37]末残計画(四半期ベース)'!$F$146</definedName>
    <definedName name="ALPHA_R2_Q">'[37]末残計画(四半期ベース)'!$G$146</definedName>
    <definedName name="ALPHA_RX_M">[36]関係会社貸付金データ!$D$8</definedName>
    <definedName name="ALPHA_RX_Q">[36]関係会社貸付金データ!$D$33</definedName>
    <definedName name="ALPHA_RX2_M">'[37]末残計画(四半期ベース)'!$F$142</definedName>
    <definedName name="ALPHA_RX2_Q">'[37]末残計画(四半期ベース)'!$G$142</definedName>
    <definedName name="ALPHA_RY_M">[36]関係会社貸付金データ!$D$10</definedName>
    <definedName name="ALPHA_RY_Q">[36]関係会社貸付金データ!$D$35</definedName>
    <definedName name="ALPHA_RY2_M">'[37]末残計画(四半期ベース)'!$F$144</definedName>
    <definedName name="ALPHA_RY2_Q">'[37]末残計画(四半期ベース)'!$G$144</definedName>
    <definedName name="Aluminium_Work">#REF!</definedName>
    <definedName name="amit" localSheetId="0" hidden="1">{"form-D1",#N/A,FALSE,"FORM-D1";"form-D1_amt",#N/A,FALSE,"FORM-D1"}</definedName>
    <definedName name="amit" hidden="1">{"form-D1",#N/A,FALSE,"FORM-D1";"form-D1_amt",#N/A,FALSE,"FORM-D1"}</definedName>
    <definedName name="amitt">'[12]BOD PL NEW'!$D$11</definedName>
    <definedName name="Amountunit">#REF!</definedName>
    <definedName name="Analysis">#REF!</definedName>
    <definedName name="anscount">1</definedName>
    <definedName name="ANTITERMITE">#REF!</definedName>
    <definedName name="ap">#REF!</definedName>
    <definedName name="approachslab">#REF!</definedName>
    <definedName name="appx" localSheetId="0">{"'Sheet1'!$A$4386:$N$4591"}</definedName>
    <definedName name="appx">{"'Sheet1'!$A$4386:$N$4591"}</definedName>
    <definedName name="apronarea">#REF!</definedName>
    <definedName name="APSUMMARY">#REF!</definedName>
    <definedName name="ARA_Threshold">#REF!</definedName>
    <definedName name="Areadeimpresión">[38]TESORERIA!$A$1:$D$65536</definedName>
    <definedName name="ARP_Threshold">#REF!</definedName>
    <definedName name="as">'[28]Back_Cal_for OMC'!#REF!</definedName>
    <definedName name="AS2DocOpenMode" hidden="1">"AS2DocumentEdit"</definedName>
    <definedName name="AS2HasNoAutoHeaderFooter">" "</definedName>
    <definedName name="AS2NamedRange">5</definedName>
    <definedName name="AS2ReportLS">1</definedName>
    <definedName name="AS2StaticLS" hidden="1">#REF!</definedName>
    <definedName name="AS2SyncStepLS">0</definedName>
    <definedName name="AS2TickmarkLS" hidden="1">#REF!</definedName>
    <definedName name="AS2VersionLS">300</definedName>
    <definedName name="asas">#REF!</definedName>
    <definedName name="asi">#REF!</definedName>
    <definedName name="ASIA為替">[39]AFFI内訳!#REF!</definedName>
    <definedName name="Asset1">[40]Assets!$A$30:$IV$30</definedName>
    <definedName name="ASSETS">#REF!</definedName>
    <definedName name="Auditoría">[41]LISTAS!$V$2:$V$4</definedName>
    <definedName name="AUTO_FINANCE">#REF!</definedName>
    <definedName name="AUTO_P_M">[36]関係会社貸付金データ!$D$10</definedName>
    <definedName name="AUTO_P_Q">[36]関係会社貸付金データ!$D$23</definedName>
    <definedName name="AUTO_P2_M">'[37]末残計画(四半期ベース)'!$F$329</definedName>
    <definedName name="AUTO_P2_Q">'[37]末残計画(四半期ベース)'!$G$329</definedName>
    <definedName name="AUTO_PX_M">[36]関係会社貸付金データ!$D$14</definedName>
    <definedName name="AUTO_PX_Q">[36]関係会社貸付金データ!$D$39</definedName>
    <definedName name="AUTO_PX2_M">'[37]末残計画(四半期ベース)'!$F$325</definedName>
    <definedName name="AUTO_PX2_Q">'[37]末残計画(四半期ベース)'!$G$325</definedName>
    <definedName name="AUTO_PY_M">[36]関係会社貸付金データ!$D$16</definedName>
    <definedName name="AUTO_PY_Q">[36]関係会社貸付金データ!$D$41</definedName>
    <definedName name="AUTO_PY2_M">'[37]末残計画(四半期ベース)'!$F$327</definedName>
    <definedName name="AUTO_PY2_Q">'[37]末残計画(四半期ベース)'!$G$327</definedName>
    <definedName name="AUTO_R_M">[36]関係会社貸付金データ!$D$11</definedName>
    <definedName name="AUTO_R_Q">[36]関係会社貸付金データ!$D$24</definedName>
    <definedName name="AUTO_R2_M">'[37]末残計画(四半期ベース)'!$F$330</definedName>
    <definedName name="AUTO_R2_Q">'[37]末残計画(四半期ベース)'!$G$330</definedName>
    <definedName name="AUTO_RX_M">[36]関係会社貸付金データ!$D$15</definedName>
    <definedName name="AUTO_RX_Q">[36]関係会社貸付金データ!$D$40</definedName>
    <definedName name="AUTO_RX2_M">'[37]末残計画(四半期ベース)'!$F$326</definedName>
    <definedName name="AUTO_RX2_Q">'[37]末残計画(四半期ベース)'!$G$326</definedName>
    <definedName name="AUTO_RY_M">[36]関係会社貸付金データ!$D$17</definedName>
    <definedName name="AUTO_RY_Q">[36]関係会社貸付金データ!$D$42</definedName>
    <definedName name="AUTO_RY2_M">'[37]末残計画(四半期ベース)'!$F$328</definedName>
    <definedName name="AUTO_RY2_Q">'[37]末残計画(四半期ベース)'!$G$328</definedName>
    <definedName name="AVALES">[41]LISTAS!$T$2:$T$5</definedName>
    <definedName name="avi" localSheetId="0" hidden="1">{"form-D1",#N/A,FALSE,"FORM-D1";"form-D1_amt",#N/A,FALSE,"FORM-D1"}</definedName>
    <definedName name="avi" hidden="1">{"form-D1",#N/A,FALSE,"FORM-D1";"form-D1_amt",#N/A,FALSE,"FORM-D1"}</definedName>
    <definedName name="b">#REF!</definedName>
    <definedName name="B2各種ﾃﾞｰﾀｰ統合">#REF!</definedName>
    <definedName name="baicstr">#REF!</definedName>
    <definedName name="bal">#REF!</definedName>
    <definedName name="BALAAA">#REF!</definedName>
    <definedName name="BALANCE">#REF!</definedName>
    <definedName name="BALANCE_SHEET">#REF!</definedName>
    <definedName name="ballies">'[9]Material '!$G$31</definedName>
    <definedName name="bas">'[42]A.O.R r1Str'!#REF!</definedName>
    <definedName name="basf">#REF!</definedName>
    <definedName name="basi">#REF!</definedName>
    <definedName name="Basic">#REF!</definedName>
    <definedName name="Basic_amount">#REF!</definedName>
    <definedName name="Basic_Tower_A">#REF!</definedName>
    <definedName name="Basic5fini">#REF!</definedName>
    <definedName name="Basic5str">#REF!</definedName>
    <definedName name="Basic6fini">#REF!</definedName>
    <definedName name="Basic6str">#REF!</definedName>
    <definedName name="basicfin">#REF!</definedName>
    <definedName name="Basicoverall">#REF!</definedName>
    <definedName name="basistr">#REF!</definedName>
    <definedName name="bb">[43]ANALYSIS!#REF!</definedName>
    <definedName name="bbbb">[44]COST!$A$1:$G$52</definedName>
    <definedName name="BBM">#REF!</definedName>
    <definedName name="BBoiler">[45]Machinery!#REF!</definedName>
    <definedName name="bboiler_24">NA()</definedName>
    <definedName name="bboiler_7">NA()</definedName>
    <definedName name="bc">'[46]Wearing Course'!#REF!</definedName>
    <definedName name="bc_1">NA()</definedName>
    <definedName name="bc_12">NA()</definedName>
    <definedName name="bc_23">NA()</definedName>
    <definedName name="bc_24">NA()</definedName>
    <definedName name="bc_4">NA()</definedName>
    <definedName name="bc_5">NA()</definedName>
    <definedName name="bc_6">NA()</definedName>
    <definedName name="bc_7">NA()</definedName>
    <definedName name="bc_8">NA()</definedName>
    <definedName name="bcd">'[27]AoR Finishing'!$J$309</definedName>
    <definedName name="bd">#REF!</definedName>
    <definedName name="BENCHING_HARDROCK">#REF!</definedName>
    <definedName name="bf">#REF!</definedName>
    <definedName name="BG_1">[47]DATA_PILE_BG!$A$3:$HF$5</definedName>
    <definedName name="BG_2">[47]DATA_PILE_BG!$B$9:$DQ$11</definedName>
    <definedName name="BG_Del">15</definedName>
    <definedName name="BG_Ins">4</definedName>
    <definedName name="BG_Mod">6</definedName>
    <definedName name="bhistee">#REF!</definedName>
    <definedName name="bhisti">#REF!</definedName>
    <definedName name="Bindingwire">'[30]LOCAL RATES'!$H$18</definedName>
    <definedName name="Bindingwire_12">NA()</definedName>
    <definedName name="Bindingwire_7">NA()</definedName>
    <definedName name="Bindingwire_8">NA()</definedName>
    <definedName name="bit6070m">#REF!</definedName>
    <definedName name="Bits65">#REF!</definedName>
    <definedName name="Bits65_24">NA()</definedName>
    <definedName name="Bits65_7">NA()</definedName>
    <definedName name="bitumen">#REF!</definedName>
    <definedName name="bitumen6070">#REF!</definedName>
    <definedName name="bitumenboiler">#REF!</definedName>
    <definedName name="bitumenemul">#REF!</definedName>
    <definedName name="BLACK_GRANITE">#REF!</definedName>
    <definedName name="blacksmith">#REF!</definedName>
    <definedName name="blacksmithhelper">#REF!</definedName>
    <definedName name="blaster">#REF!</definedName>
    <definedName name="BLKGRANITE_SKIRTING">#REF!</definedName>
    <definedName name="BlkS">[5]Basicrates!$D$145</definedName>
    <definedName name="BM">#REF!</definedName>
    <definedName name="BM_24">NA()</definedName>
    <definedName name="BM_7">NA()</definedName>
    <definedName name="BOD">'[12]#REF'!$D$11</definedName>
    <definedName name="bondstone">'[9]Material '!$G$40</definedName>
    <definedName name="BONreco">#REF!</definedName>
    <definedName name="book_nav_share">#REF!</definedName>
    <definedName name="book_nav_share1">#REF!</definedName>
    <definedName name="BOQ">#REF!</definedName>
    <definedName name="bore20to30">[48]doq!#REF!</definedName>
    <definedName name="BORE30">[49]doq!#REF!</definedName>
    <definedName name="BOREWELL">#REF!</definedName>
    <definedName name="boulder">#REF!</definedName>
    <definedName name="Box" localSheetId="0" hidden="1">{"Execavation",#N/A,FALSE,"furniture (employer)"}</definedName>
    <definedName name="Box" hidden="1">{"Execavation",#N/A,FALSE,"furniture (employer)"}</definedName>
    <definedName name="box2_select">[50]!box2_select</definedName>
    <definedName name="bplant">[45]Machinery!#REF!</definedName>
    <definedName name="brght">[51]Intro!#REF!</definedName>
    <definedName name="brglvl">[51]Intro!#REF!</definedName>
    <definedName name="BRICK_COBA">#REF!</definedName>
    <definedName name="bricks">#REF!</definedName>
    <definedName name="BRICKWORK">[52]A.O.R.!#REF!</definedName>
    <definedName name="BRIDGES">'[53]BOQ Distribution'!$A$35:$G$47</definedName>
    <definedName name="bs">[54]Measurment!#REF!</definedName>
    <definedName name="BS_Data">#REF!</definedName>
    <definedName name="bsc">'[42]A.O.R r1Str'!#REF!</definedName>
    <definedName name="BSOS">#REF!</definedName>
    <definedName name="BSS">[54]Measurment!#REF!</definedName>
    <definedName name="bt60.70">'[34]Abs PMRL'!$B$333</definedName>
    <definedName name="bt80.100">'[34]Abs PMRL'!$B$292</definedName>
    <definedName name="bu" localSheetId="0">{"'Sheet1'!$A$4386:$N$4591"}</definedName>
    <definedName name="bu">{"'Sheet1'!$A$4386:$N$4591"}</definedName>
    <definedName name="Bud_Period">[55]Link!$N$2:$Y$2</definedName>
    <definedName name="Budget_year">#REF!</definedName>
    <definedName name="BUDREC">'[12]#REF'!$C$3</definedName>
    <definedName name="BuiltIn_Print_Area">#REF!</definedName>
    <definedName name="BuiltIn_Print_Area___0">#REF!</definedName>
    <definedName name="BuiltIn_Print_Area___0___0">#REF!</definedName>
    <definedName name="BuiltIn_Print_Area___0___0___0___0___0">[56]procurement!#REF!</definedName>
    <definedName name="BuiltIn_Print_Area___0___0___0___0___0___0">#REF!</definedName>
    <definedName name="BuiltIn_Print_Area___0___0___0___0___0___0_24">NA()</definedName>
    <definedName name="BuiltIn_Print_Area___0___0___0___0___0___0_7">NA()</definedName>
    <definedName name="BuiltIn_Print_Area___0___0___0___0___0_1">NA()</definedName>
    <definedName name="BuiltIn_Print_Area___0___0___0___0___0_12">NA()</definedName>
    <definedName name="BuiltIn_Print_Area___0___0___0___0___0_24">NA()</definedName>
    <definedName name="BuiltIn_Print_Area___0___0___0___0___0_25">NA()</definedName>
    <definedName name="BuiltIn_Print_Area___0___0___0___0___0_26">NA()</definedName>
    <definedName name="BuiltIn_Print_Area___0___0___0___0___0_7">NA()</definedName>
    <definedName name="BuiltIn_Print_Titles">#REF!</definedName>
    <definedName name="BuiltIn_Print_Titles___0">#REF!</definedName>
    <definedName name="BuiltIn_Print_Titles___0___0___0___0">#REF!</definedName>
    <definedName name="BuiltIn_Print_Titles___0___0___0___0_24">NA()</definedName>
    <definedName name="BuiltIn_Print_Titles___0___0___0___0_25">NA()</definedName>
    <definedName name="BuiltIn_Print_Titles___0___0___0___0_26">NA()</definedName>
    <definedName name="BuiltIn_Print_Titles___0___0___0___0_7">NA()</definedName>
    <definedName name="BULC">#REF!</definedName>
    <definedName name="buoy">[51]Intro!#REF!</definedName>
    <definedName name="BUS">#REF!</definedName>
    <definedName name="Button_35">"Orig__NAS_yearly_project_volume_FY0405_Vorlage__2__List"</definedName>
    <definedName name="Button_36">"Orig__NAS_yearly_project_volume_FY0405_Vorlage__2__List"</definedName>
    <definedName name="Button_37">"Orig__NAS_yearly_project_volume_FY0405_Vorlage__2__List"</definedName>
    <definedName name="Button_38">"Orig__NAS_yearly_project_volume_FY0405_Vorlage__2__List"</definedName>
    <definedName name="bwire">#REF!</definedName>
    <definedName name="Bwire_24">NA()</definedName>
    <definedName name="Bwire_7">NA()</definedName>
    <definedName name="C.C.">[52]A.O.R.!#REF!</definedName>
    <definedName name="C.C.Road">'[57]Gen Info'!$B$34:$B$57</definedName>
    <definedName name="C.R">#REF!</definedName>
    <definedName name="C_">#N/A</definedName>
    <definedName name="CAP">'[12]#REF'!$H$3</definedName>
    <definedName name="CAPAPR">#REF!</definedName>
    <definedName name="CAPAUG">#REF!</definedName>
    <definedName name="CAPDEC">#REF!</definedName>
    <definedName name="Capex_nos">#REF!</definedName>
    <definedName name="Capex_Rs.">#REF!</definedName>
    <definedName name="CAPFEB">#REF!</definedName>
    <definedName name="CAPGAIN">#REF!</definedName>
    <definedName name="capital_employed">#REF!</definedName>
    <definedName name="capital_employed_avg">#REF!</definedName>
    <definedName name="capital_employed1">#REF!</definedName>
    <definedName name="CAPJAN">#REF!</definedName>
    <definedName name="CAPJUL">#REF!</definedName>
    <definedName name="CAPJUN">#REF!</definedName>
    <definedName name="CAPMAR">#REF!</definedName>
    <definedName name="CAPMAY">#REF!</definedName>
    <definedName name="CAPNOV">#REF!</definedName>
    <definedName name="CAPOCT">#REF!</definedName>
    <definedName name="CAPSEP">#REF!</definedName>
    <definedName name="CAR">#REF!</definedName>
    <definedName name="carpenter">#REF!</definedName>
    <definedName name="carpenter1">#REF!</definedName>
    <definedName name="carpenter2">#REF!</definedName>
    <definedName name="carpenterI">#REF!</definedName>
    <definedName name="carpenterII">#REF!</definedName>
    <definedName name="CAS">[12]NFF!#REF!</definedName>
    <definedName name="Case">#REF!</definedName>
    <definedName name="Cash">#REF!</definedName>
    <definedName name="cash_flow_from_investing_activities">#REF!</definedName>
    <definedName name="cash_flow_from_operating_activities">#REF!</definedName>
    <definedName name="Cash_Flow_Statement">#REF!</definedName>
    <definedName name="CAT">#REF!</definedName>
    <definedName name="cbas">'[42]A.O.R r1'!#REF!</definedName>
    <definedName name="Cbasic">'[42]A.O.R r1'!#REF!</definedName>
    <definedName name="cbecc">#REF!</definedName>
    <definedName name="cbwt">#REF!</definedName>
    <definedName name="cbwtt">#REF!</definedName>
    <definedName name="cbxsa">#REF!</definedName>
    <definedName name="cc" localSheetId="0" hidden="1">{"Execavation",#N/A,FALSE,"furniture (employer)"}</definedName>
    <definedName name="cc" hidden="1">{"Execavation",#N/A,FALSE,"furniture (employer)"}</definedName>
    <definedName name="ccbeam">[51]Intro!#REF!</definedName>
    <definedName name="ccbrgs">[51]Intro!#REF!</definedName>
    <definedName name="ccc">#REF!</definedName>
    <definedName name="cccc">[44]COST!$A$1:$G$52</definedName>
    <definedName name="ccpicw">#REF!</definedName>
    <definedName name="ccprlgb">[51]Intro!#REF!</definedName>
    <definedName name="ccprlgt">[51]Intro!#REF!</definedName>
    <definedName name="ccspani">[51]Intro!#REF!</definedName>
    <definedName name="ccspano">[51]Intro!#REF!</definedName>
    <definedName name="ccspl">[51]Intro!#REF!</definedName>
    <definedName name="ccspll">[51]Intro!#REF!</definedName>
    <definedName name="ccsplt">[51]Intro!#REF!</definedName>
    <definedName name="cd">'[26]UNP-NCW '!#REF!</definedName>
    <definedName name="cdds">'[26]UNP-NCW '!#REF!</definedName>
    <definedName name="CEILING_PLASTERING">#REF!</definedName>
    <definedName name="cement">'[34]Abs PMRL'!$B$374</definedName>
    <definedName name="Cement_12">NA()</definedName>
    <definedName name="Cement_7">NA()</definedName>
    <definedName name="Cement_8">NA()</definedName>
    <definedName name="Cement_MR_Rate">#REF!</definedName>
    <definedName name="CEMENT_PAINT">#REF!</definedName>
    <definedName name="Cement_SR_Rate">#REF!</definedName>
    <definedName name="CERAMIC_FLOOR">#REF!</definedName>
    <definedName name="CF_Data">#REF!</definedName>
    <definedName name="CFFin">'[40]Cash Flow'!$A$34:$IV$34</definedName>
    <definedName name="CFInv">'[40]Cash Flow'!$A$41:$IV$41</definedName>
    <definedName name="cfps">#REF!</definedName>
    <definedName name="CG1_">#REF!</definedName>
    <definedName name="CG2_">#REF!</definedName>
    <definedName name="CG3_">#REF!</definedName>
    <definedName name="CG4_">#REF!</definedName>
    <definedName name="CG5_">#REF!</definedName>
    <definedName name="CG6_">#REF!</definedName>
    <definedName name="cgsidl">#REF!</definedName>
    <definedName name="CH">'[58]194C'!#REF!</definedName>
    <definedName name="chah" localSheetId="0">{"'Sheet1'!$A$4386:$N$4591"}</definedName>
    <definedName name="chah">{"'Sheet1'!$A$4386:$N$4591"}</definedName>
    <definedName name="CHAJJA">#REF!</definedName>
    <definedName name="Chal">#REF!</definedName>
    <definedName name="Chall">#REF!</definedName>
    <definedName name="CHEJJA">#REF!</definedName>
    <definedName name="chiseler">#REF!</definedName>
    <definedName name="chk">#REF!</definedName>
    <definedName name="CI_CHAMBER_COVERS">#REF!</definedName>
    <definedName name="cici">#REF!</definedName>
    <definedName name="cicncd">'[42]A.O.R (2)'!#REF!</definedName>
    <definedName name="CINDER">#REF!</definedName>
    <definedName name="civil">#REF!</definedName>
    <definedName name="Civil_Basic">[59]AOR!#REF!</definedName>
    <definedName name="CIVIL_WORKS">#REF!</definedName>
    <definedName name="CivilBasic">#REF!</definedName>
    <definedName name="civilbasic1">'[42]A.O.R (2)'!#REF!</definedName>
    <definedName name="CL" localSheetId="0" hidden="1">{"Execavation",#N/A,FALSE,"furniture (employer)"}</definedName>
    <definedName name="CL" hidden="1">{"Execavation",#N/A,FALSE,"furniture (employer)"}</definedName>
    <definedName name="Cl.Preforma" localSheetId="0" hidden="1">{"Execavation",#N/A,FALSE,"furniture (employer)"}</definedName>
    <definedName name="Cl.Preforma" hidden="1">{"Execavation",#N/A,FALSE,"furniture (employer)"}</definedName>
    <definedName name="CLAIMB" localSheetId="0" hidden="1">{"Execavation",#N/A,FALSE,"furniture (employer)"}</definedName>
    <definedName name="CLAIMB" hidden="1">{"Execavation",#N/A,FALSE,"furniture (employer)"}</definedName>
    <definedName name="CLAIMSB" localSheetId="0" hidden="1">{"Execavation",#N/A,FALSE,"furniture (employer)"}</definedName>
    <definedName name="CLAIMSB" hidden="1">{"Execavation",#N/A,FALSE,"furniture (employer)"}</definedName>
    <definedName name="CLAIMSL" localSheetId="0" hidden="1">{"Execavation",#N/A,FALSE,"furniture (employer)"}</definedName>
    <definedName name="CLAIMSL" hidden="1">{"Execavation",#N/A,FALSE,"furniture (employer)"}</definedName>
    <definedName name="clech">[24]Summary!#REF!</definedName>
    <definedName name="clem">#REF!</definedName>
    <definedName name="clgr">[24]Summary!#REF!</definedName>
    <definedName name="clgrm">[24]Summary!#REF!</definedName>
    <definedName name="Client">"Client"</definedName>
    <definedName name="Client_Grade">"C"</definedName>
    <definedName name="CLL" localSheetId="0" hidden="1">{"Execavation",#N/A,FALSE,"furniture (employer)"}</definedName>
    <definedName name="CLL" hidden="1">{"Execavation",#N/A,FALSE,"furniture (employer)"}</definedName>
    <definedName name="CLM" localSheetId="0" hidden="1">{"Execavation",#N/A,FALSE,"furniture (employer)"}</definedName>
    <definedName name="CLM" hidden="1">{"Execavation",#N/A,FALSE,"furniture (employer)"}</definedName>
    <definedName name="CLUB">#REF!</definedName>
    <definedName name="CLUB_P_M">[37]ﾏﾁｭﾘﾃｨﾗﾀﾞｰ（月次ベース）!$F$614</definedName>
    <definedName name="CLUB_P_Q">[37]ﾏﾁｭﾘﾃｨﾗﾀﾞｰ（四半期ベース）!$F$650</definedName>
    <definedName name="CLUB_P2_M">'[37]末残計画(四半期ベース)'!$F$653</definedName>
    <definedName name="CLUB_P2_Q">'[37]末残計画(四半期ベース)'!$G$653</definedName>
    <definedName name="CLUB_PX_M">[37]ﾏﾁｭﾘﾃｨﾗﾀﾞｰ（月次ベース）!$F$610</definedName>
    <definedName name="CLUB_PX_Q">[37]ﾏﾁｭﾘﾃｨﾗﾀﾞｰ（四半期ベース）!$F$646</definedName>
    <definedName name="CLUB_PX2_M">'[37]末残計画(四半期ベース)'!$F$649</definedName>
    <definedName name="CLUB_PX2_Q">'[37]末残計画(四半期ベース)'!$G$649</definedName>
    <definedName name="CLUB_PY_M">[37]ﾏﾁｭﾘﾃｨﾗﾀﾞｰ（月次ベース）!$F$612</definedName>
    <definedName name="CLUB_PY_Q">[37]ﾏﾁｭﾘﾃｨﾗﾀﾞｰ（四半期ベース）!$F$648</definedName>
    <definedName name="CLUB_PY2_M">'[37]末残計画(四半期ベース)'!$F$651</definedName>
    <definedName name="CLUB_PY2_Q">'[37]末残計画(四半期ベース)'!$G$651</definedName>
    <definedName name="CLUB_R_M">[37]ﾏﾁｭﾘﾃｨﾗﾀﾞｰ（月次ベース）!$F$615</definedName>
    <definedName name="CLUB_R_Q">[37]ﾏﾁｭﾘﾃｨﾗﾀﾞｰ（四半期ベース）!$F$651</definedName>
    <definedName name="CLUB_R2_M">'[37]末残計画(四半期ベース)'!$F$654</definedName>
    <definedName name="CLUB_R2_Q">'[37]末残計画(四半期ベース)'!$G$654</definedName>
    <definedName name="CLUB_RX_M">[37]ﾏﾁｭﾘﾃｨﾗﾀﾞｰ（月次ベース）!$F$611</definedName>
    <definedName name="CLUB_RX_Q">[37]ﾏﾁｭﾘﾃｨﾗﾀﾞｰ（四半期ベース）!$F$647</definedName>
    <definedName name="CLUB_RX2_M">'[37]末残計画(四半期ベース)'!$F$650</definedName>
    <definedName name="CLUB_RX2_Q">'[37]末残計画(四半期ベース)'!$G$650</definedName>
    <definedName name="CLUB_RY_M">[37]ﾏﾁｭﾘﾃｨﾗﾀﾞｰ（月次ベース）!$F$613</definedName>
    <definedName name="CLUB_RY_Q">[37]ﾏﾁｭﾘﾃｨﾗﾀﾞｰ（四半期ベース）!$F$649</definedName>
    <definedName name="CLUB_RY2_M">'[37]末残計画(四半期ベース)'!$F$652</definedName>
    <definedName name="CLUB_RY2_Q">'[37]末残計画(四半期ベース)'!$G$652</definedName>
    <definedName name="cmbyn">#REF!</definedName>
    <definedName name="cmixer">[45]Machinery!#REF!</definedName>
    <definedName name="CMma">#REF!</definedName>
    <definedName name="CO">'[60]EXPENDITURE CYCLE'!#REF!</definedName>
    <definedName name="Coal">#REF!</definedName>
    <definedName name="COD">[61]Assumption!$K$7</definedName>
    <definedName name="cofth">[23]Intro!$L$134</definedName>
    <definedName name="COLC">#REF!</definedName>
    <definedName name="COLF">#REF!</definedName>
    <definedName name="COLLAPSIBLE_GATE">#REF!</definedName>
    <definedName name="COMMCORP">[62]海外WORK!#REF!</definedName>
    <definedName name="Commodity_Type_g">[63]goods_analysis!$N$6:$N$3138</definedName>
    <definedName name="Common.On_Click">#N/A</definedName>
    <definedName name="Comp_BS_Data">[64]Link!$A$4:$CV$13</definedName>
    <definedName name="comp1">#REF!</definedName>
    <definedName name="comp2">#REF!</definedName>
    <definedName name="COMP250">#REF!</definedName>
    <definedName name="COMP250_24">NA()</definedName>
    <definedName name="COMP250_7">NA()</definedName>
    <definedName name="comp3">#REF!</definedName>
    <definedName name="compactor">#REF!</definedName>
    <definedName name="Company_scope">#REF!</definedName>
    <definedName name="CompanyName">#REF!</definedName>
    <definedName name="CompanyNameShort">#REF!</definedName>
    <definedName name="CompList">[64]Link!$A$5:$A$18</definedName>
    <definedName name="concpav">[24]Summary!#REF!</definedName>
    <definedName name="Concrete">[65]Measurment!#REF!</definedName>
    <definedName name="concretepump">#REF!</definedName>
    <definedName name="congr">#REF!</definedName>
    <definedName name="conm10">#REF!</definedName>
    <definedName name="conm10_24">NA()</definedName>
    <definedName name="conm10_7">NA()</definedName>
    <definedName name="conm15">#REF!</definedName>
    <definedName name="conm15_24">NA()</definedName>
    <definedName name="conm15_7">NA()</definedName>
    <definedName name="conm20">#REF!</definedName>
    <definedName name="conm20_24">NA()</definedName>
    <definedName name="conm20_7">NA()</definedName>
    <definedName name="CONS..1">#REF!</definedName>
    <definedName name="CONS..2">#REF!</definedName>
    <definedName name="CONS..3">#REF!</definedName>
    <definedName name="CONS..4">#REF!</definedName>
    <definedName name="CONSOLIDADUTES">#REF!</definedName>
    <definedName name="consultancy">'[32]Cost Breakup Depreciation&amp; Tax'!$C$20</definedName>
    <definedName name="CONT">#REF!</definedName>
    <definedName name="contingency">'[32]Cost Breakup Depreciation&amp; Tax'!$C$32</definedName>
    <definedName name="convert">#N/A</definedName>
    <definedName name="COPING">#REF!</definedName>
    <definedName name="COPING_CONCRETE">#REF!</definedName>
    <definedName name="copperplate">#REF!</definedName>
    <definedName name="CORNICES">#REF!</definedName>
    <definedName name="COS">'[40]Profit&amp;Loss'!$A$15:$IV$15</definedName>
    <definedName name="cost_of_debt">#REF!</definedName>
    <definedName name="cost_of_equity">#REF!</definedName>
    <definedName name="CPO">#REF!</definedName>
    <definedName name="CR">#REF!</definedName>
    <definedName name="cr_monthly_interim_application_no__01_revised__payment_certificate">#REF!</definedName>
    <definedName name="cr_monthly_interim_application_no__01_revised__payment_certificate_24">NA()</definedName>
    <definedName name="cr_monthly_interim_application_no__01_revised__payment_certificate_7">NA()</definedName>
    <definedName name="crane">#REF!</definedName>
    <definedName name="crashbarrier">[48]doq!#REF!</definedName>
    <definedName name="CrDays">[40]Assumptions!$A$75:$IV$75</definedName>
    <definedName name="crdst">#REF!</definedName>
    <definedName name="CREDIT_P_M">[36]関係会社貸付金データ!$D$13</definedName>
    <definedName name="CREDIT_P_Q">[36]関係会社貸付金データ!$D$26</definedName>
    <definedName name="CREDIT_P2_M">'[37]末残計画(四半期ベース)'!$F$526</definedName>
    <definedName name="CREDIT_P2_Q">'[37]末残計画(四半期ベース)'!$G$526</definedName>
    <definedName name="CREDIT_PX_M">[36]関係会社貸付金データ!$D$21</definedName>
    <definedName name="CREDIT_PX_Q">[36]関係会社貸付金データ!$D$46</definedName>
    <definedName name="CREDIT_PX2_M">'[37]末残計画(四半期ベース)'!$F$522</definedName>
    <definedName name="CREDIT_PX2_Q">'[37]末残計画(四半期ベース)'!$G$522</definedName>
    <definedName name="CREDIT_PY_M">[36]関係会社貸付金データ!$D$23</definedName>
    <definedName name="CREDIT_PY_Q">[36]関係会社貸付金データ!$D$48</definedName>
    <definedName name="CREDIT_PY2_M">'[37]末残計画(四半期ベース)'!$F$524</definedName>
    <definedName name="CREDIT_PY2_Q">'[37]末残計画(四半期ベース)'!$G$524</definedName>
    <definedName name="CREDIT_R_M">[36]関係会社貸付金データ!$D$14</definedName>
    <definedName name="CREDIT_R_Q">[36]関係会社貸付金データ!$D$27</definedName>
    <definedName name="CREDIT_R2_M">'[37]末残計画(四半期ベース)'!$F$527</definedName>
    <definedName name="CREDIT_R2_Q">'[37]末残計画(四半期ベース)'!$G$527</definedName>
    <definedName name="CREDIT_RX_M">[36]関係会社貸付金データ!$D$22</definedName>
    <definedName name="CREDIT_RX_Q">[36]関係会社貸付金データ!$D$47</definedName>
    <definedName name="CREDIT_RX2_M">'[37]末残計画(四半期ベース)'!$F$523</definedName>
    <definedName name="CREDIT_RX2_Q">'[37]末残計画(四半期ベース)'!$G$523</definedName>
    <definedName name="CREDIT_RY_M">[36]関係会社貸付金データ!$D$24</definedName>
    <definedName name="CREDIT_RY_Q">[36]関係会社貸付金データ!$D$49</definedName>
    <definedName name="CREDIT_RY2_M">'[37]末残計画(四半期ベース)'!$F$525</definedName>
    <definedName name="CREDIT_RY2_Q">'[37]末残計画(四半期ベース)'!$G$525</definedName>
    <definedName name="Criteria_MI">#REF!</definedName>
    <definedName name="CRMB55">#REF!</definedName>
    <definedName name="CRMB55_24">NA()</definedName>
    <definedName name="CRMB55_7">NA()</definedName>
    <definedName name="CRMB60">#REF!</definedName>
    <definedName name="CRMB60_24">NA()</definedName>
    <definedName name="CRMB60_7">NA()</definedName>
    <definedName name="crmb60m">#REF!</definedName>
    <definedName name="crore">10000000</definedName>
    <definedName name="CSBU">[12]Facility!#REF!</definedName>
    <definedName name="csd" localSheetId="0" hidden="1">{"Execavation",#N/A,FALSE,"furniture (employer)"}</definedName>
    <definedName name="csd" hidden="1">{"Execavation",#N/A,FALSE,"furniture (employer)"}</definedName>
    <definedName name="CTA_RESULTADOS">#REF!</definedName>
    <definedName name="CTL">'[66]Cntrl Sheet'!$A$4</definedName>
    <definedName name="CTNL">[67]Lrnet_Inftch!#REF!</definedName>
    <definedName name="CTRL">'[66]Cntrl Sheet'!$A$2</definedName>
    <definedName name="CULVERTS">'[53]BOQ Distribution'!$A$27:$G$32</definedName>
    <definedName name="CurrDebt">[40]Debt!$A$22:$IV$22</definedName>
    <definedName name="Currency">#REF!</definedName>
    <definedName name="CurrentAssets">[68]NewCoBS!#REF!</definedName>
    <definedName name="CURTAIN_WALL">#REF!</definedName>
    <definedName name="Customer_Address">"Rm 2409, 24/F Winsor House"</definedName>
    <definedName name="Customer_City">"Causeway Bay, Hong KOng"</definedName>
    <definedName name="Customer_Name">"Trend_Micro_HK_Limited"</definedName>
    <definedName name="Customer_State">"Hong KOng"</definedName>
    <definedName name="Customer_ZIP">"sdf"</definedName>
    <definedName name="CY_lik_Equity">#REF!</definedName>
    <definedName name="CY_lik_Income">#REF!</definedName>
    <definedName name="CY_lik_Liabs">#REF!</definedName>
    <definedName name="CY_lik_RetEarn_bf">#REF!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CYCL">#REF!</definedName>
    <definedName name="D">#REF!</definedName>
    <definedName name="D_W_M_Y_g">[63]goods_analysis!$K$6:$K$3138</definedName>
    <definedName name="D_W_M_Y_p">'[63]pass _analysis '!$K$6:$K$1791</definedName>
    <definedName name="D126757F_8C22_4332_AE16_6A56D0626CD4_S_curve_Chart_2_ChartType" hidden="1">2</definedName>
    <definedName name="D126757F_8C22_4332_AE16_6A56D0626CD4_S_curve_Chart_2_distributionSingle" hidden="1">FALSE</definedName>
    <definedName name="D126757F_8C22_4332_AE16_6A56D0626CD4_S_curve_Chart_2_HorAxisGridlines" hidden="1">FALSE</definedName>
    <definedName name="D126757F_8C22_4332_AE16_6A56D0626CD4_S_curve_Chart_2_VerAxisGridlines" hidden="1">FALSE</definedName>
    <definedName name="DADOOING">#REF!</definedName>
    <definedName name="DAGG">#REF!</definedName>
    <definedName name="DAGG_24">NA()</definedName>
    <definedName name="DAGG_7">NA()</definedName>
    <definedName name="dasd" localSheetId="0" hidden="1">{"'Bill No. 7'!$A$1:$G$32"}</definedName>
    <definedName name="dasd" hidden="1">{"'Bill No. 7'!$A$1:$G$32"}</definedName>
    <definedName name="DAT">#REF!</definedName>
    <definedName name="dat16.1">#REF!</definedName>
    <definedName name="DATA">#REF!</definedName>
    <definedName name="DATA_12">NA()</definedName>
    <definedName name="DATA_24">NA()</definedName>
    <definedName name="DATA_7">NA()</definedName>
    <definedName name="DATA_PCC_1">[47]DATA_PCC!$A$7:$GM$10</definedName>
    <definedName name="DATA_PILECAP_1">[47]DATA_PILECAP!$A$7:$GM$10</definedName>
    <definedName name="Data1">#REF!</definedName>
    <definedName name="Data1_12">NA()</definedName>
    <definedName name="Data1_24">NA()</definedName>
    <definedName name="Data1_7">NA()</definedName>
    <definedName name="DATA10">[69]Data!#REF!</definedName>
    <definedName name="DATA100">[69]Data!#REF!</definedName>
    <definedName name="DATA1011">[69]Data!#REF!</definedName>
    <definedName name="DATA1012">[69]Data!#REF!</definedName>
    <definedName name="DATA1013">[69]Data!#REF!</definedName>
    <definedName name="DATA1014">[69]Data!#REF!</definedName>
    <definedName name="DATA1015">[69]Data!#REF!</definedName>
    <definedName name="DATA102">[69]Data!#REF!</definedName>
    <definedName name="DATA103">[69]Data!#REF!</definedName>
    <definedName name="DATA104">[69]Data!#REF!</definedName>
    <definedName name="DATA105">[69]Data!#REF!</definedName>
    <definedName name="DATA106">[69]Data!#REF!</definedName>
    <definedName name="DATA107A">[69]Data!#REF!</definedName>
    <definedName name="DATA107B">[69]Data!#REF!</definedName>
    <definedName name="DATA107C">[69]Data!#REF!</definedName>
    <definedName name="DATA107D">[69]Data!#REF!</definedName>
    <definedName name="DATA107E">[69]Data!#REF!</definedName>
    <definedName name="DATA107F">[69]Data!#REF!</definedName>
    <definedName name="DATA107G">[69]Data!#REF!</definedName>
    <definedName name="DATA108A">[69]Data!#REF!</definedName>
    <definedName name="DATA108B">[69]Data!#REF!</definedName>
    <definedName name="DATA108C">[69]Data!#REF!</definedName>
    <definedName name="DATA108D">[69]Data!#REF!</definedName>
    <definedName name="DATA108E">[69]Data!#REF!</definedName>
    <definedName name="DATA108F">[69]Data!#REF!</definedName>
    <definedName name="DATA108G">[69]Data!#REF!</definedName>
    <definedName name="DATA108H">[69]Data!#REF!</definedName>
    <definedName name="DATA108I">[69]Data!#REF!</definedName>
    <definedName name="DATA108J">[69]Data!#REF!</definedName>
    <definedName name="DATA108K">[69]Data!#REF!</definedName>
    <definedName name="DATA108L">[69]Data!#REF!</definedName>
    <definedName name="DATA108M">[69]Data!#REF!</definedName>
    <definedName name="DATA108N">[69]Data!#REF!</definedName>
    <definedName name="DATA108O">[69]Data!#REF!</definedName>
    <definedName name="DATA108P">[69]Data!#REF!</definedName>
    <definedName name="DATA109A">[69]Data!#REF!</definedName>
    <definedName name="DATA109B">[69]Data!#REF!</definedName>
    <definedName name="DATA109C">[69]Data!#REF!</definedName>
    <definedName name="DATA109D">[69]Data!#REF!</definedName>
    <definedName name="DATA109E">[69]Data!#REF!</definedName>
    <definedName name="DATA109F">[69]Data!#REF!</definedName>
    <definedName name="DATA109G">[69]Data!#REF!</definedName>
    <definedName name="DATA109H">[69]Data!#REF!</definedName>
    <definedName name="DATA109I">[69]Data!#REF!</definedName>
    <definedName name="DATA109J">[69]Data!#REF!</definedName>
    <definedName name="DATA109K">[69]Data!#REF!</definedName>
    <definedName name="DATA109L">[69]Data!#REF!</definedName>
    <definedName name="DATA109M">[69]Data!#REF!</definedName>
    <definedName name="DATA109N">[69]Data!#REF!</definedName>
    <definedName name="DATA109O">[69]Data!#REF!</definedName>
    <definedName name="DATA109P">[69]Data!#REF!</definedName>
    <definedName name="DATA11">[69]Data!#REF!</definedName>
    <definedName name="DATA110A">[69]Data!#REF!</definedName>
    <definedName name="DATA110B">[69]Data!#REF!</definedName>
    <definedName name="DATA110C">[69]Data!#REF!</definedName>
    <definedName name="DATA110D">[69]Data!#REF!</definedName>
    <definedName name="DATA110E">[69]Data!#REF!</definedName>
    <definedName name="DATA110F">[69]Data!#REF!</definedName>
    <definedName name="DATA110G">[69]Data!#REF!</definedName>
    <definedName name="DATA110H">[69]Data!#REF!</definedName>
    <definedName name="DATA110I">[69]Data!#REF!</definedName>
    <definedName name="DATA110J">[69]Data!#REF!</definedName>
    <definedName name="DATA110K">[69]Data!#REF!</definedName>
    <definedName name="DATA110L">[69]Data!#REF!</definedName>
    <definedName name="DATA110M">[69]Data!#REF!</definedName>
    <definedName name="DATA110N">[69]Data!#REF!</definedName>
    <definedName name="DATA110O">[69]Data!#REF!</definedName>
    <definedName name="DATA110P">[69]Data!#REF!</definedName>
    <definedName name="DATA111A">[69]Data!#REF!</definedName>
    <definedName name="DATA111B">[69]Data!#REF!</definedName>
    <definedName name="DATA111C">[69]Data!#REF!</definedName>
    <definedName name="DATA111D">[69]Data!#REF!</definedName>
    <definedName name="DATA111E">[69]Data!#REF!</definedName>
    <definedName name="DATA111F">[69]Data!#REF!</definedName>
    <definedName name="DATA111G">[69]Data!#REF!</definedName>
    <definedName name="DATA111H">[69]Data!#REF!</definedName>
    <definedName name="DATA111I">[69]Data!#REF!</definedName>
    <definedName name="DATA111J">[69]Data!#REF!</definedName>
    <definedName name="DATA111K">[69]Data!#REF!</definedName>
    <definedName name="DATA111L">[69]Data!#REF!</definedName>
    <definedName name="DATA111M">[69]Data!#REF!</definedName>
    <definedName name="DATA111N">[69]Data!#REF!</definedName>
    <definedName name="DATA111O">[69]Data!#REF!</definedName>
    <definedName name="DATA111P">[69]Data!#REF!</definedName>
    <definedName name="DATA112A">[69]Data!#REF!</definedName>
    <definedName name="DATA112B">[69]Data!#REF!</definedName>
    <definedName name="DATA112C">[69]Data!#REF!</definedName>
    <definedName name="DATA112D">[69]Data!#REF!</definedName>
    <definedName name="DATA112E">[69]Data!#REF!</definedName>
    <definedName name="DATA112F">[69]Data!#REF!</definedName>
    <definedName name="DATA112G">[69]Data!#REF!</definedName>
    <definedName name="DATA112H">[69]Data!#REF!</definedName>
    <definedName name="DATA112I">[69]Data!#REF!</definedName>
    <definedName name="DATA112J">[69]Data!#REF!</definedName>
    <definedName name="DATA112K">[69]Data!#REF!</definedName>
    <definedName name="DATA112L">[69]Data!#REF!</definedName>
    <definedName name="DATA112M">[69]Data!#REF!</definedName>
    <definedName name="DATA112N">[69]Data!#REF!</definedName>
    <definedName name="DATA112O">[69]Data!#REF!</definedName>
    <definedName name="DATA112P">[69]Data!#REF!</definedName>
    <definedName name="DATA113A">[69]Data!#REF!</definedName>
    <definedName name="DATA113B">[69]Data!#REF!</definedName>
    <definedName name="DATA113C">[69]Data!#REF!</definedName>
    <definedName name="DATA113D">[69]Data!#REF!</definedName>
    <definedName name="DATA113E">[69]Data!#REF!</definedName>
    <definedName name="DATA113F">[69]Data!#REF!</definedName>
    <definedName name="DATA113G">[69]Data!#REF!</definedName>
    <definedName name="DATA113H">[69]Data!#REF!</definedName>
    <definedName name="DATA113I">[69]Data!#REF!</definedName>
    <definedName name="DATA113J">[69]Data!#REF!</definedName>
    <definedName name="DATA113K">[69]Data!#REF!</definedName>
    <definedName name="DATA114">[69]Data!#REF!</definedName>
    <definedName name="DATA115">[69]Data!#REF!</definedName>
    <definedName name="DATA116">[69]Data!#REF!</definedName>
    <definedName name="DATA117">[69]Data!#REF!</definedName>
    <definedName name="DATA118">[69]Data!#REF!</definedName>
    <definedName name="DATA119">[69]Data!#REF!</definedName>
    <definedName name="DATA12">[69]Data!#REF!</definedName>
    <definedName name="DATA120">[69]Data!#REF!</definedName>
    <definedName name="DATA121">[69]Data!#REF!</definedName>
    <definedName name="DATA122">[69]Data!#REF!</definedName>
    <definedName name="DATA123">[69]Data!#REF!</definedName>
    <definedName name="DATA124">[69]Data!#REF!</definedName>
    <definedName name="DATA125">[69]Data!#REF!</definedName>
    <definedName name="DATA126">[69]Data!#REF!</definedName>
    <definedName name="DATA127A">[69]Data!#REF!</definedName>
    <definedName name="DATA127B">[69]Data!#REF!</definedName>
    <definedName name="DATA127C">[69]Data!#REF!</definedName>
    <definedName name="DATA127D">[69]Data!#REF!</definedName>
    <definedName name="DATA127E">[69]Data!#REF!</definedName>
    <definedName name="DATA127F">[69]Data!#REF!</definedName>
    <definedName name="DATA127G">[69]Data!#REF!</definedName>
    <definedName name="DATA127H">[69]Data!#REF!</definedName>
    <definedName name="DATA127I">[69]Data!#REF!</definedName>
    <definedName name="DATA127J">[69]Data!#REF!</definedName>
    <definedName name="DATA128A">[69]Data!#REF!</definedName>
    <definedName name="DATA128B">[69]Data!#REF!</definedName>
    <definedName name="DATA128C">[69]Data!#REF!</definedName>
    <definedName name="DATA128D">[69]Data!#REF!</definedName>
    <definedName name="DATA128E">[69]Data!#REF!</definedName>
    <definedName name="DATA128F">[69]Data!#REF!</definedName>
    <definedName name="DATA128G">[69]Data!#REF!</definedName>
    <definedName name="DATA129A">[69]Data!#REF!</definedName>
    <definedName name="DATA129B">[69]Data!#REF!</definedName>
    <definedName name="DATA129C">[69]Data!#REF!</definedName>
    <definedName name="DATA129D">[69]Data!#REF!</definedName>
    <definedName name="DATA13">[69]Data!#REF!</definedName>
    <definedName name="DATA130A">[69]Data!#REF!</definedName>
    <definedName name="DATA130B">[69]Data!#REF!</definedName>
    <definedName name="DATA131">[69]Data!#REF!</definedName>
    <definedName name="DATA132">[69]Data!#REF!</definedName>
    <definedName name="DATA133">[69]Data!#REF!</definedName>
    <definedName name="DATA134110">#REF!</definedName>
    <definedName name="DATA134125">#REF!</definedName>
    <definedName name="DATA134140">#REF!</definedName>
    <definedName name="DATA134160">#REF!</definedName>
    <definedName name="DATA134180">#REF!</definedName>
    <definedName name="DATA134200">#REF!</definedName>
    <definedName name="DATA134225">#REF!</definedName>
    <definedName name="DATA134250">#REF!</definedName>
    <definedName name="DATA134280">#REF!</definedName>
    <definedName name="DATA134315">#REF!</definedName>
    <definedName name="DATA134355">#REF!</definedName>
    <definedName name="DATA134400">#REF!</definedName>
    <definedName name="DATA13450">#REF!</definedName>
    <definedName name="DATA13463">#REF!</definedName>
    <definedName name="DATA13475">#REF!</definedName>
    <definedName name="DATA13490">#REF!</definedName>
    <definedName name="DATA135110">#REF!</definedName>
    <definedName name="DATA135125">#REF!</definedName>
    <definedName name="DATA135140">#REF!</definedName>
    <definedName name="DATA135160">#REF!</definedName>
    <definedName name="DATA135180">#REF!</definedName>
    <definedName name="DATA135200">#REF!</definedName>
    <definedName name="DATA135225">#REF!</definedName>
    <definedName name="DATA135250">#REF!</definedName>
    <definedName name="DATA135280">#REF!</definedName>
    <definedName name="DATA135315">#REF!</definedName>
    <definedName name="DATA135355">#REF!</definedName>
    <definedName name="DATA135400">#REF!</definedName>
    <definedName name="DATA13550">#REF!</definedName>
    <definedName name="DATA13563">#REF!</definedName>
    <definedName name="DATA13575">#REF!</definedName>
    <definedName name="DATA13590">#REF!</definedName>
    <definedName name="DATA136A">#REF!</definedName>
    <definedName name="DATA136B">#REF!</definedName>
    <definedName name="DATA136C">#REF!</definedName>
    <definedName name="DATA136D">#REF!</definedName>
    <definedName name="DATA136E">#REF!</definedName>
    <definedName name="DATA136F">#REF!</definedName>
    <definedName name="DATA136G">#REF!</definedName>
    <definedName name="DATA136H">#REF!</definedName>
    <definedName name="DATA136I">#REF!</definedName>
    <definedName name="DATA136J">#REF!</definedName>
    <definedName name="DATA136K">#REF!</definedName>
    <definedName name="DATA136L">#REF!</definedName>
    <definedName name="DATA136M">#REF!</definedName>
    <definedName name="DATA136N">#REF!</definedName>
    <definedName name="DATA136O">#REF!</definedName>
    <definedName name="DATA136P">#REF!</definedName>
    <definedName name="DATA137I">#REF!</definedName>
    <definedName name="DATA137II">#REF!</definedName>
    <definedName name="DATA137III">#REF!</definedName>
    <definedName name="DATA137IV">#REF!</definedName>
    <definedName name="DATA137V">#REF!</definedName>
    <definedName name="DATA138I">#REF!</definedName>
    <definedName name="DATA138II">#REF!</definedName>
    <definedName name="DATA138III">#REF!</definedName>
    <definedName name="DATA138IV">#REF!</definedName>
    <definedName name="DATA138V">#REF!</definedName>
    <definedName name="DATA138VI">#REF!</definedName>
    <definedName name="DATA139IX">#REF!</definedName>
    <definedName name="DATA139V">#REF!</definedName>
    <definedName name="DATA139VI">#REF!</definedName>
    <definedName name="DATA139VII">#REF!</definedName>
    <definedName name="DATA139VIII">#REF!</definedName>
    <definedName name="DATA14">[69]Data!#REF!</definedName>
    <definedName name="DATA140I">#REF!</definedName>
    <definedName name="DATA140II">#REF!</definedName>
    <definedName name="DATA140III">#REF!</definedName>
    <definedName name="DATA140IV">#REF!</definedName>
    <definedName name="DATA140V">#REF!</definedName>
    <definedName name="DATA141I">#REF!</definedName>
    <definedName name="DATA141II">#REF!</definedName>
    <definedName name="DATA141III">#REF!</definedName>
    <definedName name="DATA141IV">#REF!</definedName>
    <definedName name="DATA141V">#REF!</definedName>
    <definedName name="DATA142I">#REF!</definedName>
    <definedName name="DATA142II">#REF!</definedName>
    <definedName name="DATA142III">#REF!</definedName>
    <definedName name="DATA142IV">#REF!</definedName>
    <definedName name="DATA142V">#REF!</definedName>
    <definedName name="DATA143">[69]Data!#REF!</definedName>
    <definedName name="DATA144">[69]Data!#REF!</definedName>
    <definedName name="DATA145">[69]Data!#REF!</definedName>
    <definedName name="DATA146">[69]Data!#REF!</definedName>
    <definedName name="DATA147">[69]Data!#REF!</definedName>
    <definedName name="DATA148">[69]Data!#REF!</definedName>
    <definedName name="DATA149">[69]Data!#REF!</definedName>
    <definedName name="DATA150">[69]Data!#REF!</definedName>
    <definedName name="DATA152">[69]Data!#REF!</definedName>
    <definedName name="DATA153">[69]Data!#REF!</definedName>
    <definedName name="DATA154">[69]Data!#REF!</definedName>
    <definedName name="DATA156">[69]Data!#REF!</definedName>
    <definedName name="DATA157">[69]Data!#REF!</definedName>
    <definedName name="DATA158">[69]Data!#REF!</definedName>
    <definedName name="DATA159A">[69]Data!#REF!</definedName>
    <definedName name="DATA159B">[69]Data!#REF!</definedName>
    <definedName name="DATA159C">[69]Data!#REF!</definedName>
    <definedName name="DATA159D">[69]Data!#REF!</definedName>
    <definedName name="DATA16">[69]Data!#REF!</definedName>
    <definedName name="DATA160">[69]Data!#REF!</definedName>
    <definedName name="DATA161">[69]Data!#REF!</definedName>
    <definedName name="DATA162">[69]Data!#REF!</definedName>
    <definedName name="DATA163">[69]Data!#REF!</definedName>
    <definedName name="DATA18">[69]Data!#REF!</definedName>
    <definedName name="DATA19">[69]Data!#REF!</definedName>
    <definedName name="DATA2">[69]Data!#REF!</definedName>
    <definedName name="DATA20">[69]Data!#REF!</definedName>
    <definedName name="DATA21">[69]Data!#REF!</definedName>
    <definedName name="DATA22">[69]Data!#REF!</definedName>
    <definedName name="DATA23">[69]Data!#REF!</definedName>
    <definedName name="DATA24">[69]Data!#REF!</definedName>
    <definedName name="DATA26">[69]Data!#REF!</definedName>
    <definedName name="DATA27">[69]Data!#REF!</definedName>
    <definedName name="DATA29">[69]Data!#REF!</definedName>
    <definedName name="DATA3">[69]Data!#REF!</definedName>
    <definedName name="DATA30">[69]Data!#REF!</definedName>
    <definedName name="DATA31">[69]Data!#REF!</definedName>
    <definedName name="DATA32">[69]Data!#REF!</definedName>
    <definedName name="DATA33">[69]Data!#REF!</definedName>
    <definedName name="DATA34">[69]Data!#REF!</definedName>
    <definedName name="DATA35">[69]Data!#REF!</definedName>
    <definedName name="DATA36">[69]Data!#REF!</definedName>
    <definedName name="DATA37">[69]Data!#REF!</definedName>
    <definedName name="DATA38">[69]Data!#REF!</definedName>
    <definedName name="DATA39">[69]Data!#REF!</definedName>
    <definedName name="DATA4">[69]Data!#REF!</definedName>
    <definedName name="DATA40">[69]Data!#REF!</definedName>
    <definedName name="DATA41">[69]Data!#REF!</definedName>
    <definedName name="DATA42">[69]Data!#REF!</definedName>
    <definedName name="DATA43">[69]Data!#REF!</definedName>
    <definedName name="DATA44">[69]Data!#REF!</definedName>
    <definedName name="DATA45">[69]Data!#REF!</definedName>
    <definedName name="DATA46">[69]Data!#REF!</definedName>
    <definedName name="DATA47">[69]Data!#REF!</definedName>
    <definedName name="DATA48">[69]Data!#REF!</definedName>
    <definedName name="DATA49">[69]Data!#REF!</definedName>
    <definedName name="DATA5">[69]Data!#REF!</definedName>
    <definedName name="DATA50">[69]Data!#REF!</definedName>
    <definedName name="DATA51">[69]Data!#REF!</definedName>
    <definedName name="DATA52">[69]Data!#REF!</definedName>
    <definedName name="DATA53">[69]Data!#REF!</definedName>
    <definedName name="DATA54">[69]Data!#REF!</definedName>
    <definedName name="DATA56">[69]Data!#REF!</definedName>
    <definedName name="DATA57">[69]Data!#REF!</definedName>
    <definedName name="DATA58">[69]Data!#REF!</definedName>
    <definedName name="DATA59">[69]Data!#REF!</definedName>
    <definedName name="DATA6">[69]Data!#REF!</definedName>
    <definedName name="DATA60">[69]Data!#REF!</definedName>
    <definedName name="DATA61">[69]Data!#REF!</definedName>
    <definedName name="DATA63">[69]Data!#REF!</definedName>
    <definedName name="DATA64">[69]Data!#REF!</definedName>
    <definedName name="DATA65">[69]Data!#REF!</definedName>
    <definedName name="DATA66">[69]Data!#REF!</definedName>
    <definedName name="DATA67">[69]Data!#REF!</definedName>
    <definedName name="DATA68">[69]Data!#REF!</definedName>
    <definedName name="DATA69">[69]Data!#REF!</definedName>
    <definedName name="DATA7">[69]Data!#REF!</definedName>
    <definedName name="DATA70">[69]Data!#REF!</definedName>
    <definedName name="DATA71">[69]Data!#REF!</definedName>
    <definedName name="DATA72">[69]Data!#REF!</definedName>
    <definedName name="DATA73">[69]Data!#REF!</definedName>
    <definedName name="DATA74">[69]Data!#REF!</definedName>
    <definedName name="DATA76">[69]Data!#REF!</definedName>
    <definedName name="DATA77A">[69]Data!#REF!</definedName>
    <definedName name="DATA77B">[69]Data!#REF!</definedName>
    <definedName name="DATA78">[69]Data!#REF!</definedName>
    <definedName name="DATA79A">[69]Data!#REF!</definedName>
    <definedName name="DATA79B">[69]Data!#REF!</definedName>
    <definedName name="DATA79C">[69]Data!#REF!</definedName>
    <definedName name="DATA8">[69]Data!#REF!</definedName>
    <definedName name="DATA80A">[69]Data!#REF!</definedName>
    <definedName name="DATA80B">[69]Data!#REF!</definedName>
    <definedName name="DATA80C">[69]Data!#REF!</definedName>
    <definedName name="DATA81">[69]Data!#REF!</definedName>
    <definedName name="DATA82">[69]Data!#REF!</definedName>
    <definedName name="DATA84">[69]Data!#REF!</definedName>
    <definedName name="DATA85">[69]Data!#REF!</definedName>
    <definedName name="DATA86">[69]Data!#REF!</definedName>
    <definedName name="DATA87">[69]Data!#REF!</definedName>
    <definedName name="DATA88">[69]Data!#REF!</definedName>
    <definedName name="DATA89">[69]Data!#REF!</definedName>
    <definedName name="DATA9">[69]Data!#REF!</definedName>
    <definedName name="DATA90">[69]Data!#REF!</definedName>
    <definedName name="DATA92">[69]Data!#REF!</definedName>
    <definedName name="DATA93">[69]Data!#REF!</definedName>
    <definedName name="DATA94">[69]Data!#REF!</definedName>
    <definedName name="DATA95">[69]Data!#REF!</definedName>
    <definedName name="DATA98">[69]Data!#REF!</definedName>
    <definedName name="DATA99">[69]Data!#REF!</definedName>
    <definedName name="_xlnm.Database">#REF!</definedName>
    <definedName name="DateRange">"1998.10.01 To 1998.10.31"</definedName>
    <definedName name="Dates">[70]Summary!$F$45:$F$57</definedName>
    <definedName name="datonators">#REF!</definedName>
    <definedName name="datos">[71]PyG!$IV$9:$IV$108</definedName>
    <definedName name="Days_in_Receivables">'[35]Statistics {pbc}'!$A$2:$G$2,'[35]Statistics {pbc}'!$A$8:$G$8</definedName>
    <definedName name="DbDays">[40]Assumptions!$A$74:$IV$74</definedName>
    <definedName name="DBM">#REF!</definedName>
    <definedName name="DD" localSheetId="0" hidden="1">{"form-D1",#N/A,FALSE,"FORM-D1";"form-D1_amt",#N/A,FALSE,"FORM-D1"}</definedName>
    <definedName name="DD" hidden="1">{"form-D1",#N/A,FALSE,"FORM-D1";"form-D1_amt",#N/A,FALSE,"FORM-D1"}</definedName>
    <definedName name="DDDD" localSheetId="0" hidden="1">{"form-D1",#N/A,FALSE,"FORM-D1";"form-D1_amt",#N/A,FALSE,"FORM-D1"}</definedName>
    <definedName name="DDDD" hidden="1">{"form-D1",#N/A,FALSE,"FORM-D1";"form-D1_amt",#N/A,FALSE,"FORM-D1"}</definedName>
    <definedName name="ddddd">'[42]A.O.R r1Str'!#REF!</definedName>
    <definedName name="DDK">'[3]BOQ (2)'!$A$1:$G$52</definedName>
    <definedName name="ddt_rate">#REF!</definedName>
    <definedName name="DEB">[12]Sheet1!#REF!</definedName>
    <definedName name="debenture">#REF!</definedName>
    <definedName name="debt_at_mv">#REF!</definedName>
    <definedName name="Debt_Data">#REF!</definedName>
    <definedName name="Debt_Exp_to_Sales">'[35]Statistics {pbc}'!$A$2:$G$2,'[35]Statistics {pbc}'!$A$11:$G$11</definedName>
    <definedName name="Dec05_CMBS">#REF!</definedName>
    <definedName name="Dec05CMBS">#REF!</definedName>
    <definedName name="decdebt">#REF!</definedName>
    <definedName name="decretal">#REF!</definedName>
    <definedName name="DEFCR">#REF!</definedName>
    <definedName name="DEFECT_LIABILITY_PERIOD">#REF!</definedName>
    <definedName name="den">#REF!</definedName>
    <definedName name="Dep_Scaff">#REF!</definedName>
    <definedName name="DEPENDIENTES">[41]LISTAS!$A$2:$A$200</definedName>
    <definedName name="DEPN_1TOTAL">#REF!</definedName>
    <definedName name="DEPN_2ALLWYN">#REF!</definedName>
    <definedName name="DEPN_3EXCLALLWYN">#REF!</definedName>
    <definedName name="DEPN_ADD1STHALF">#REF!</definedName>
    <definedName name="DEPN_ADD2NDHALF">#REF!</definedName>
    <definedName name="Depn_PMEScaff">#REF!</definedName>
    <definedName name="Depn_Props">#REF!</definedName>
    <definedName name="DEPN_SALE">#REF!</definedName>
    <definedName name="depot">'[32]Cost Breakup Depreciation&amp; Tax'!$C$7</definedName>
    <definedName name="depotpm">'[32]Cost Breakup Depreciation&amp; Tax'!$C$15</definedName>
    <definedName name="DEPR_PARENT_0304_FINAL">#REF!</definedName>
    <definedName name="Deprn_0809">#REF!</definedName>
    <definedName name="Dept_Sector">#REF!</definedName>
    <definedName name="DESC100">[69]Data!#REF!</definedName>
    <definedName name="DESC100_7">NA()</definedName>
    <definedName name="DESC100_8">NA()</definedName>
    <definedName name="DESC101">[69]Data!#REF!</definedName>
    <definedName name="DESC101_7">NA()</definedName>
    <definedName name="DESC101_8">NA()</definedName>
    <definedName name="DESC1011">[69]Data!#REF!</definedName>
    <definedName name="DESC1011_7">NA()</definedName>
    <definedName name="DESC1011_8">NA()</definedName>
    <definedName name="DESC1012">[69]Data!#REF!</definedName>
    <definedName name="DESC1012_7">NA()</definedName>
    <definedName name="DESC1012_8">NA()</definedName>
    <definedName name="DESC1013">[69]Data!#REF!</definedName>
    <definedName name="DESC1014">[69]Data!#REF!</definedName>
    <definedName name="DESC1015">[69]Data!#REF!</definedName>
    <definedName name="DESC102">[69]Data!#REF!</definedName>
    <definedName name="DESC103">[69]Data!#REF!</definedName>
    <definedName name="DESC104">[69]Data!#REF!</definedName>
    <definedName name="DESC105">[69]Data!#REF!</definedName>
    <definedName name="DESC106">[69]Data!#REF!</definedName>
    <definedName name="DESC107">[69]Data!#REF!</definedName>
    <definedName name="DESC107A">[69]Data!#REF!</definedName>
    <definedName name="DESC107B">[69]Data!#REF!</definedName>
    <definedName name="DESC107C">[69]Data!#REF!</definedName>
    <definedName name="DESC107D">[69]Data!#REF!</definedName>
    <definedName name="DESC107E">[69]Data!#REF!</definedName>
    <definedName name="DESC107F">[69]Data!#REF!</definedName>
    <definedName name="DESC107G">[69]Data!#REF!</definedName>
    <definedName name="DESC108">[69]Data!#REF!</definedName>
    <definedName name="DESC108A">[69]Data!#REF!</definedName>
    <definedName name="DESC108B">[69]Data!#REF!</definedName>
    <definedName name="DESC108C">[69]Data!#REF!</definedName>
    <definedName name="DESC108D">[69]Data!#REF!</definedName>
    <definedName name="DESC108E">[69]Data!#REF!</definedName>
    <definedName name="DESC108F">[69]Data!#REF!</definedName>
    <definedName name="DESC108G">[69]Data!#REF!</definedName>
    <definedName name="DESC108H">[69]Data!#REF!</definedName>
    <definedName name="DESC108I">[69]Data!#REF!</definedName>
    <definedName name="DESC108J">[69]Data!#REF!</definedName>
    <definedName name="DESC108K">[69]Data!#REF!</definedName>
    <definedName name="DESC108L">[69]Data!#REF!</definedName>
    <definedName name="DESC108M">[69]Data!#REF!</definedName>
    <definedName name="DESC108N">[69]Data!#REF!</definedName>
    <definedName name="DESC108O">[69]Data!#REF!</definedName>
    <definedName name="DESC108P">[69]Data!#REF!</definedName>
    <definedName name="DESC109">[69]Data!#REF!</definedName>
    <definedName name="DESC109A">[69]Data!#REF!</definedName>
    <definedName name="DESC109B">[69]Data!#REF!</definedName>
    <definedName name="DESC109C">[69]Data!#REF!</definedName>
    <definedName name="DESC109D">[69]Data!#REF!</definedName>
    <definedName name="DESC109E">[69]Data!#REF!</definedName>
    <definedName name="DESC109F">[69]Data!#REF!</definedName>
    <definedName name="DESC109G">[69]Data!#REF!</definedName>
    <definedName name="DESC109H">[69]Data!#REF!</definedName>
    <definedName name="DESC109I">[69]Data!#REF!</definedName>
    <definedName name="DESC109J">[69]Data!#REF!</definedName>
    <definedName name="DESC109K">[69]Data!#REF!</definedName>
    <definedName name="DESC109L">[69]Data!#REF!</definedName>
    <definedName name="DESC109M">[69]Data!#REF!</definedName>
    <definedName name="DESC109N">[69]Data!#REF!</definedName>
    <definedName name="DESC109O">[69]Data!#REF!</definedName>
    <definedName name="DESC109P">[69]Data!#REF!</definedName>
    <definedName name="DESC110">[69]Data!#REF!</definedName>
    <definedName name="DESC110A">[69]Data!#REF!</definedName>
    <definedName name="DESC110B">[69]Data!#REF!</definedName>
    <definedName name="DESC110C">[69]Data!#REF!</definedName>
    <definedName name="DESC110D">[69]Data!#REF!</definedName>
    <definedName name="DESC110E">[69]Data!#REF!</definedName>
    <definedName name="DESC110F">[69]Data!#REF!</definedName>
    <definedName name="DESC110G">[69]Data!#REF!</definedName>
    <definedName name="DESC110H">[69]Data!#REF!</definedName>
    <definedName name="DESC110I">[69]Data!#REF!</definedName>
    <definedName name="DESC110J">[69]Data!#REF!</definedName>
    <definedName name="DESC110K">[69]Data!#REF!</definedName>
    <definedName name="DESC110L">[69]Data!#REF!</definedName>
    <definedName name="DESC110M">[69]Data!#REF!</definedName>
    <definedName name="DESC110N">[69]Data!#REF!</definedName>
    <definedName name="DESC110O">[69]Data!#REF!</definedName>
    <definedName name="DESC110P">[69]Data!#REF!</definedName>
    <definedName name="DESC111">[69]Data!#REF!</definedName>
    <definedName name="DESC111A">[69]Data!#REF!</definedName>
    <definedName name="DESC111B">[69]Data!#REF!</definedName>
    <definedName name="DESC111C">[69]Data!#REF!</definedName>
    <definedName name="DESC111D">[69]Data!#REF!</definedName>
    <definedName name="DESC111E">[69]Data!#REF!</definedName>
    <definedName name="DESC111F">[69]Data!#REF!</definedName>
    <definedName name="DESC111G">[69]Data!#REF!</definedName>
    <definedName name="DESC111H">[69]Data!#REF!</definedName>
    <definedName name="DESC111I">[69]Data!#REF!</definedName>
    <definedName name="DESC111J">[69]Data!#REF!</definedName>
    <definedName name="DESC111K">[69]Data!#REF!</definedName>
    <definedName name="DESC111L">[69]Data!#REF!</definedName>
    <definedName name="DESC111M">[69]Data!#REF!</definedName>
    <definedName name="DESC111N">[69]Data!#REF!</definedName>
    <definedName name="DESC111O">[69]Data!#REF!</definedName>
    <definedName name="DESC111P">[69]Data!#REF!</definedName>
    <definedName name="DESC112">[69]Data!#REF!</definedName>
    <definedName name="DESC112A">[69]Data!#REF!</definedName>
    <definedName name="DESC112B">[69]Data!#REF!</definedName>
    <definedName name="DESC112C">[69]Data!#REF!</definedName>
    <definedName name="DESC112D">[69]Data!#REF!</definedName>
    <definedName name="DESC112E">[69]Data!#REF!</definedName>
    <definedName name="DESC112F">[69]Data!#REF!</definedName>
    <definedName name="DESC112G">[69]Data!#REF!</definedName>
    <definedName name="DESC112H">[69]Data!#REF!</definedName>
    <definedName name="DESC112I">[69]Data!#REF!</definedName>
    <definedName name="DESC112J">[69]Data!#REF!</definedName>
    <definedName name="DESC112K">[69]Data!#REF!</definedName>
    <definedName name="DESC112L">[69]Data!#REF!</definedName>
    <definedName name="DESC112M">[69]Data!#REF!</definedName>
    <definedName name="DESC112N">[69]Data!#REF!</definedName>
    <definedName name="DESC112O">[69]Data!#REF!</definedName>
    <definedName name="DESC112P">[69]Data!#REF!</definedName>
    <definedName name="DESC113">[69]Data!#REF!</definedName>
    <definedName name="DESC113A">[69]Data!#REF!</definedName>
    <definedName name="DESC113B">[69]Data!#REF!</definedName>
    <definedName name="DESC113C">[69]Data!#REF!</definedName>
    <definedName name="DESC113D">[69]Data!#REF!</definedName>
    <definedName name="DESC113E">[69]Data!#REF!</definedName>
    <definedName name="DESC113F">[69]Data!#REF!</definedName>
    <definedName name="DESC113G">[69]Data!#REF!</definedName>
    <definedName name="DESC113H">[69]Data!#REF!</definedName>
    <definedName name="DESC113I">[69]Data!#REF!</definedName>
    <definedName name="DESC113J">[69]Data!#REF!</definedName>
    <definedName name="DESC113K">[69]Data!#REF!</definedName>
    <definedName name="DESC114">[69]Data!#REF!</definedName>
    <definedName name="DESC115">[69]Data!#REF!</definedName>
    <definedName name="DESC116">[69]Data!#REF!</definedName>
    <definedName name="DESC117">[69]Data!#REF!</definedName>
    <definedName name="DESC118">[69]Data!#REF!</definedName>
    <definedName name="DESC119">[69]Data!#REF!</definedName>
    <definedName name="DESC120">[69]Data!#REF!</definedName>
    <definedName name="DESC121">[69]Data!#REF!</definedName>
    <definedName name="DESC122">[69]Data!#REF!</definedName>
    <definedName name="DESC123">[69]Data!#REF!</definedName>
    <definedName name="DESC124">[69]Data!#REF!</definedName>
    <definedName name="DESC125">[69]Data!#REF!</definedName>
    <definedName name="DESC126">[69]Data!#REF!</definedName>
    <definedName name="DESC127">[69]Data!#REF!</definedName>
    <definedName name="DESC127A">[69]Data!#REF!</definedName>
    <definedName name="DESC127B">[69]Data!#REF!</definedName>
    <definedName name="DESC127C">[69]Data!#REF!</definedName>
    <definedName name="DESC127D">[69]Data!#REF!</definedName>
    <definedName name="DESC127E">[69]Data!#REF!</definedName>
    <definedName name="DESC127F">[69]Data!#REF!</definedName>
    <definedName name="DESC127G">[69]Data!#REF!</definedName>
    <definedName name="DESC127H">[69]Data!#REF!</definedName>
    <definedName name="DESC127I">[69]Data!#REF!</definedName>
    <definedName name="DESC127J">[69]Data!#REF!</definedName>
    <definedName name="DESC128">[69]Data!#REF!</definedName>
    <definedName name="DESC128A">[69]Data!#REF!</definedName>
    <definedName name="DESC128B">[69]Data!#REF!</definedName>
    <definedName name="DESC128C">[69]Data!#REF!</definedName>
    <definedName name="DESC128D">[69]Data!#REF!</definedName>
    <definedName name="DESC128E">[69]Data!#REF!</definedName>
    <definedName name="DESC128F">[69]Data!#REF!</definedName>
    <definedName name="DESC128G">[69]Data!#REF!</definedName>
    <definedName name="DESC129">[69]Data!#REF!</definedName>
    <definedName name="DESC129A">[69]Data!#REF!</definedName>
    <definedName name="DESC129B">[69]Data!#REF!</definedName>
    <definedName name="DESC129C">[69]Data!#REF!</definedName>
    <definedName name="DESC129D">[69]Data!#REF!</definedName>
    <definedName name="DESC130">[69]Data!#REF!</definedName>
    <definedName name="DESC130A">[69]Data!#REF!</definedName>
    <definedName name="DESC130B">[69]Data!#REF!</definedName>
    <definedName name="DESC131">[69]Data!#REF!</definedName>
    <definedName name="DESC132">[69]Data!#REF!</definedName>
    <definedName name="DESC133">[69]Data!#REF!</definedName>
    <definedName name="DESC14">[69]Data!#REF!</definedName>
    <definedName name="DESC143">[69]Data!#REF!</definedName>
    <definedName name="DESC144">[69]Data!#REF!</definedName>
    <definedName name="DESC145">[69]Data!#REF!</definedName>
    <definedName name="DESC146">[69]Data!#REF!</definedName>
    <definedName name="DESC147">[69]Data!#REF!</definedName>
    <definedName name="DESC148">[69]Data!#REF!</definedName>
    <definedName name="DESC149">[69]Data!#REF!</definedName>
    <definedName name="DESC150">[69]Data!#REF!</definedName>
    <definedName name="DESC152">[69]Data!#REF!</definedName>
    <definedName name="DESC153">[69]Data!#REF!</definedName>
    <definedName name="DESC154">[69]Data!#REF!</definedName>
    <definedName name="DESC155">[69]Data!#REF!</definedName>
    <definedName name="DESC156">[69]Data!#REF!</definedName>
    <definedName name="DESC157">[69]Data!#REF!</definedName>
    <definedName name="DESC158">[69]Data!#REF!</definedName>
    <definedName name="DESC16">[69]Data!#REF!</definedName>
    <definedName name="DESC18">[69]Data!#REF!</definedName>
    <definedName name="DESC19">[69]Data!#REF!</definedName>
    <definedName name="DESC20">[69]Data!#REF!</definedName>
    <definedName name="DESC21">[69]Data!#REF!</definedName>
    <definedName name="DESC22">[69]Data!#REF!</definedName>
    <definedName name="DESC23">[69]Data!#REF!</definedName>
    <definedName name="DESC24">[69]Data!#REF!</definedName>
    <definedName name="DESC26">[69]Data!#REF!</definedName>
    <definedName name="DESC27">[69]Data!#REF!</definedName>
    <definedName name="DESC29">[69]Data!#REF!</definedName>
    <definedName name="DESC30">[69]Data!#REF!</definedName>
    <definedName name="DESC31">[69]Data!#REF!</definedName>
    <definedName name="DESC32">[69]Data!#REF!</definedName>
    <definedName name="DESC33">[69]Data!#REF!</definedName>
    <definedName name="DESC34">[69]Data!#REF!</definedName>
    <definedName name="DESC35">[69]Data!#REF!</definedName>
    <definedName name="DESC36">[69]Data!#REF!</definedName>
    <definedName name="DESC37">[69]Data!#REF!</definedName>
    <definedName name="DESC38">[69]Data!#REF!</definedName>
    <definedName name="DESC39">[69]Data!#REF!</definedName>
    <definedName name="DESC40">[69]Data!#REF!</definedName>
    <definedName name="DESC41">[69]Data!#REF!</definedName>
    <definedName name="DESC42">[69]Data!#REF!</definedName>
    <definedName name="DESC43">[69]Data!#REF!</definedName>
    <definedName name="DESC44">[69]Data!#REF!</definedName>
    <definedName name="DESC45">[69]Data!#REF!</definedName>
    <definedName name="DESC46">[69]Data!#REF!</definedName>
    <definedName name="DESC47">[69]Data!#REF!</definedName>
    <definedName name="DESC48">[69]Data!#REF!</definedName>
    <definedName name="DESC49">[69]Data!#REF!</definedName>
    <definedName name="DESC50">[69]Data!#REF!</definedName>
    <definedName name="DESC51">[69]Data!#REF!</definedName>
    <definedName name="DESC52">[69]Data!#REF!</definedName>
    <definedName name="DESC54">[69]Data!#REF!</definedName>
    <definedName name="DESC56">[69]Data!#REF!</definedName>
    <definedName name="DESC57">[69]Data!#REF!</definedName>
    <definedName name="DESC58">[69]Data!#REF!</definedName>
    <definedName name="DESC59">[69]Data!#REF!</definedName>
    <definedName name="DESC60">[69]Data!#REF!</definedName>
    <definedName name="DESC61">[69]Data!#REF!</definedName>
    <definedName name="DESC63">[69]Data!#REF!</definedName>
    <definedName name="DESC64">[69]Data!#REF!</definedName>
    <definedName name="DESC65">[69]Data!#REF!</definedName>
    <definedName name="DESC66">[69]Data!#REF!</definedName>
    <definedName name="DESC68">[69]Data!#REF!</definedName>
    <definedName name="DESC69">[69]Data!#REF!</definedName>
    <definedName name="DESC7">[69]Data!#REF!</definedName>
    <definedName name="DESC70">[69]Data!#REF!</definedName>
    <definedName name="DESC71">[69]Data!#REF!</definedName>
    <definedName name="DESC72">[69]Data!#REF!</definedName>
    <definedName name="DESC73">[69]Data!#REF!</definedName>
    <definedName name="DESC74">[69]Data!#REF!</definedName>
    <definedName name="DESC77">[69]Data!#REF!</definedName>
    <definedName name="DESC78">[69]Data!#REF!</definedName>
    <definedName name="DESC79">[69]Data!#REF!</definedName>
    <definedName name="DESC79A">[69]Data!#REF!</definedName>
    <definedName name="DESC79B">[69]Data!#REF!</definedName>
    <definedName name="DESC79C">[69]Data!#REF!</definedName>
    <definedName name="DESC80">[69]Data!#REF!</definedName>
    <definedName name="DESC80A">[69]Data!#REF!</definedName>
    <definedName name="DESC80B">[69]Data!#REF!</definedName>
    <definedName name="DESC80C">[69]Data!#REF!</definedName>
    <definedName name="DESC81">[69]Data!#REF!</definedName>
    <definedName name="DESC82">[69]Data!#REF!</definedName>
    <definedName name="DESC85">[69]Data!#REF!</definedName>
    <definedName name="DESC86">[69]Data!#REF!</definedName>
    <definedName name="DESC87">[69]Data!#REF!</definedName>
    <definedName name="DESC88">[69]Data!#REF!</definedName>
    <definedName name="DESC92">[69]Data!#REF!</definedName>
    <definedName name="DESC93">[69]Data!#REF!</definedName>
    <definedName name="DESC94">[69]Data!#REF!</definedName>
    <definedName name="DESC95">[69]Data!#REF!</definedName>
    <definedName name="DESC98">[69]Data!#REF!</definedName>
    <definedName name="DESC99">[69]Data!#REF!</definedName>
    <definedName name="DESIGNATION">[72]sheeet7!#REF!</definedName>
    <definedName name="designengineering">'[32]Cost Breakup Depreciation&amp; Tax'!$C$24</definedName>
    <definedName name="Detonator">#REF!</definedName>
    <definedName name="DEUDASENTIDADESDECREDITO">[41]LISTAS!$Y$1:$Y$10</definedName>
    <definedName name="df" localSheetId="0" hidden="1">{"Execavation",#N/A,FALSE,"furniture (employer)"}</definedName>
    <definedName name="df" hidden="1">{"Execavation",#N/A,FALSE,"furniture (employer)"}</definedName>
    <definedName name="dfd">'[42]A.O.R r1'!#REF!</definedName>
    <definedName name="dfg" localSheetId="0" hidden="1">{"Execavation",#N/A,FALSE,"furniture (employer)"}</definedName>
    <definedName name="dfg" hidden="1">{"Execavation",#N/A,FALSE,"furniture (employer)"}</definedName>
    <definedName name="dfhjkdfkl\">#REF!</definedName>
    <definedName name="dfshjkfsd">#REF!</definedName>
    <definedName name="dgf" localSheetId="0">{"'Sheet1'!$A$4386:$N$4591"}</definedName>
    <definedName name="dgf">{"'Sheet1'!$A$4386:$N$4591"}</definedName>
    <definedName name="dghkl" localSheetId="0" hidden="1">{"'Bill No. 7'!$A$1:$G$32"}</definedName>
    <definedName name="dghkl" hidden="1">{"'Bill No. 7'!$A$1:$G$32"}</definedName>
    <definedName name="dgr">'[42]A.O.R r1Str'!#REF!</definedName>
    <definedName name="DHTML" localSheetId="0">{"'Sheet1'!$A$4386:$N$4591"}</definedName>
    <definedName name="DHTML">{"'Sheet1'!$A$4386:$N$4591"}</definedName>
    <definedName name="dia">[51]Intro!#REF!</definedName>
    <definedName name="Diesel">'[34]Abs PMRL'!$B$46</definedName>
    <definedName name="Diesel_24">NA()</definedName>
    <definedName name="Diesel_7">NA()</definedName>
    <definedName name="Diff_bw_Sources_Uses">'[73]Funding Sch'!$D$68</definedName>
    <definedName name="Difference">#REF!</definedName>
    <definedName name="dir_1">[74]Input!$D$8</definedName>
    <definedName name="dir_2">[74]Input!$D$9</definedName>
    <definedName name="Disaggregations">#REF!</definedName>
    <definedName name="disbrick">[24]Summary!#REF!</definedName>
    <definedName name="DISC">#REF!</definedName>
    <definedName name="disdr">#REF!</definedName>
    <definedName name="DISG">#REF!</definedName>
    <definedName name="dismdrainspout">[24]Summary!#REF!</definedName>
    <definedName name="dismentalling">[65]Measurment!#REF!</definedName>
    <definedName name="dismexpjoint">[24]Summary!#REF!</definedName>
    <definedName name="dismrail">[24]Summary!#REF!</definedName>
    <definedName name="dismstonemas">[24]Summary!#REF!</definedName>
    <definedName name="disposal">[24]Summary!#REF!</definedName>
    <definedName name="disposal1">[75]Summary!#REF!</definedName>
    <definedName name="disr">#REF!</definedName>
    <definedName name="disst">#REF!</definedName>
    <definedName name="disstone">[24]Summary!#REF!</definedName>
    <definedName name="Distance">[63]Distance!$A$1:$BL$64</definedName>
    <definedName name="dividend_paid">#REF!</definedName>
    <definedName name="DIVISAS">[41]LISTAS!$L$9:$L$51</definedName>
    <definedName name="dk">#REF!</definedName>
    <definedName name="dkg">#REF!</definedName>
    <definedName name="DLP">#REF!</definedName>
    <definedName name="DMA">#REF!</definedName>
    <definedName name="DMA_24">NA()</definedName>
    <definedName name="DMA_7">NA()</definedName>
    <definedName name="dmfds">#REF!</definedName>
    <definedName name="dmin">[76]section!$B$11</definedName>
    <definedName name="dnsoil">[51]Intro!#REF!</definedName>
    <definedName name="DOOR">#REF!</definedName>
    <definedName name="DoorWindows">[65]Measurment!#REF!</definedName>
    <definedName name="dozer">[45]Machinery!#REF!</definedName>
    <definedName name="Dozer_24">NA()</definedName>
    <definedName name="Dozer_7">NA()</definedName>
    <definedName name="dozer200">#REF!</definedName>
    <definedName name="DPC">#REF!</definedName>
    <definedName name="dps">#REF!</definedName>
    <definedName name="DR43B..2">'[77]43B'!#REF!</definedName>
    <definedName name="drad">#REF!</definedName>
    <definedName name="drains">#REF!</definedName>
    <definedName name="drainspout">[24]Summary!#REF!</definedName>
    <definedName name="DRBA3O" localSheetId="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esser">#REF!</definedName>
    <definedName name="driller">#REF!</definedName>
    <definedName name="drillingequipment">#REF!</definedName>
    <definedName name="drsp">[24]Summary!#REF!</definedName>
    <definedName name="dsad" localSheetId="0" hidden="1">{"Execavation",#N/A,FALSE,"furniture (employer)"}</definedName>
    <definedName name="dsad" hidden="1">{"Execavation",#N/A,FALSE,"furniture (employer)"}</definedName>
    <definedName name="dsobwd">#REF!</definedName>
    <definedName name="DSR">'[32]Cost Breakup Depreciation&amp; Tax'!$C$40</definedName>
    <definedName name="DSRA">'[32]Debt-Schedule-DSR-Ops Factor'!$C$25</definedName>
    <definedName name="dsth">[51]Intro!#REF!</definedName>
    <definedName name="dtpl">[66]DTPL!$B$2:$P$308</definedName>
    <definedName name="Dummy" localSheetId="0">{"'Sheet1'!$A$4386:$N$4591"}</definedName>
    <definedName name="Dummy">{"'Sheet1'!$A$4386:$N$4591"}</definedName>
    <definedName name="dust">'[34]Abs PMRL'!$B$251</definedName>
    <definedName name="Dust_12">NA()</definedName>
    <definedName name="Dust_7">NA()</definedName>
    <definedName name="Dust_8">NA()</definedName>
    <definedName name="DV">#REF!</definedName>
    <definedName name="DVTT">#REF!</definedName>
    <definedName name="dvv">'[26]UNP-NCW '!#REF!</definedName>
    <definedName name="e">#REF!</definedName>
    <definedName name="Earth">'[30]LOCAL RATES'!$H$20</definedName>
    <definedName name="Earth_12">NA()</definedName>
    <definedName name="Earth_7">NA()</definedName>
    <definedName name="Earth_8">NA()</definedName>
    <definedName name="EARTHFILL_NEWEARTH">#REF!</definedName>
    <definedName name="EARTHWORK">[78]A.O.R.!#REF!</definedName>
    <definedName name="earthworks">[65]Measurment!#REF!</definedName>
    <definedName name="Eastern_P_L">#REF!</definedName>
    <definedName name="ebas">'[42]A.O.R r1Str'!#REF!</definedName>
    <definedName name="ebasic">'[42]A.O.R r1'!#REF!</definedName>
    <definedName name="ebida_core_activity">#REF!</definedName>
    <definedName name="ebit_core_activity">#REF!</definedName>
    <definedName name="EBITDA">'[40]Profit&amp;Loss'!$A$26:$IV$26</definedName>
    <definedName name="ebitda_core_activity">#REF!</definedName>
    <definedName name="econ">#REF!</definedName>
    <definedName name="edgestripdism">[24]Summary!#REF!</definedName>
    <definedName name="EEEE" localSheetId="0" hidden="1">{"form-D1",#N/A,FALSE,"FORM-D1";"form-D1_amt",#N/A,FALSE,"FORM-D1"}</definedName>
    <definedName name="EEEE" hidden="1">{"form-D1",#N/A,FALSE,"FORM-D1";"form-D1_amt",#N/A,FALSE,"FORM-D1"}</definedName>
    <definedName name="EFILL_AVAILABLE">#REF!</definedName>
    <definedName name="ele">#REF!</definedName>
    <definedName name="Elead">#REF!</definedName>
    <definedName name="elecbasic">#REF!</definedName>
    <definedName name="Electrical">#REF!</definedName>
    <definedName name="ElectricalBasic">#REF!</definedName>
    <definedName name="electrician">#REF!</definedName>
    <definedName name="ELECTRICITY_CHARGES">#REF!</definedName>
    <definedName name="emb" localSheetId="0" hidden="1">{"Execavation",#N/A,FALSE,"furniture (employer)"}</definedName>
    <definedName name="emb" hidden="1">{"Execavation",#N/A,FALSE,"furniture (employer)"}</definedName>
    <definedName name="Embankment">#REF!</definedName>
    <definedName name="EMBL" localSheetId="0" hidden="1">{"Execavation",#N/A,FALSE,"furniture (employer)"}</definedName>
    <definedName name="EMBL" hidden="1">{"Execavation",#N/A,FALSE,"furniture (employer)"}</definedName>
    <definedName name="emp">[32]Staffing!#REF!</definedName>
    <definedName name="emulsion">#REF!</definedName>
    <definedName name="ENAMEL">#REF!</definedName>
    <definedName name="ENT">#REF!</definedName>
    <definedName name="enterprise_value_core">#REF!</definedName>
    <definedName name="ENTERTAINMENT__REFRESHMENT_ETC.">#REF!</definedName>
    <definedName name="EPC_cost">[73]INPUT!$B$38</definedName>
    <definedName name="esb" hidden="1">[19]BHANDUP!#REF!</definedName>
    <definedName name="ESC">'[12]#REF'!$C$18</definedName>
    <definedName name="ESSR1">#REF!</definedName>
    <definedName name="ESSR10">#REF!</definedName>
    <definedName name="ESSR11">#REF!</definedName>
    <definedName name="ESSR12">#REF!</definedName>
    <definedName name="ESSR13">#REF!</definedName>
    <definedName name="ESSR2">#REF!</definedName>
    <definedName name="ESSR3">#REF!</definedName>
    <definedName name="ESSR4">#REF!</definedName>
    <definedName name="ESSR5">#REF!</definedName>
    <definedName name="ESSR6">#REF!</definedName>
    <definedName name="ESSR7">#REF!</definedName>
    <definedName name="ESSR8">#REF!</definedName>
    <definedName name="ESSR9">#REF!</definedName>
    <definedName name="ESTIMATED_COST">#REF!</definedName>
    <definedName name="Euro">#REF!</definedName>
    <definedName name="EV__LASTREFTIME__">"(GMT+01:00)07/10/2013 16:58:08"</definedName>
    <definedName name="ew">[48]doq!#REF!</definedName>
    <definedName name="ewcompact">#REF!</definedName>
    <definedName name="EXA">#REF!</definedName>
    <definedName name="Excavation">#REF!</definedName>
    <definedName name="excavator">#REF!</definedName>
    <definedName name="Excel_BuiltIn__FilterDatabase_1">'[79]GMC Addition '!#REF!</definedName>
    <definedName name="Excel_BuiltIn_Database_7">NA()</definedName>
    <definedName name="EXCVN">#REF!</definedName>
    <definedName name="EXGRATIA">#REF!</definedName>
    <definedName name="EXP.JTS">[78]A.O.R.!#REF!</definedName>
    <definedName name="exp_g">[63]goods_analysis!$R$6:$R$3138</definedName>
    <definedName name="exp_p">'[63]pass _analysis '!$R$6:$R$1791</definedName>
    <definedName name="Expansion">'[80]Expansion Factors'!$B$10:$Q$20</definedName>
    <definedName name="Expected_balance">#REF!</definedName>
    <definedName name="expjoint">[24]Summary!#REF!</definedName>
    <definedName name="exports">#REF!</definedName>
    <definedName name="Exreco">#REF!</definedName>
    <definedName name="EXTERNL_PLASTER">#REF!</definedName>
    <definedName name="F">'[81]AoR Finishing'!#REF!</definedName>
    <definedName name="fa">#REF!</definedName>
    <definedName name="FAC">[66]Facility!$C$1</definedName>
    <definedName name="facia">#REF!</definedName>
    <definedName name="faciastone">'[9]Material '!$G$51</definedName>
    <definedName name="FBT">#REF!</definedName>
    <definedName name="FC">[61]Assumption!$K$5</definedName>
    <definedName name="fdf">'[42]A.O.R r1Str'!#REF!</definedName>
    <definedName name="fdiccapgain">'[82]VIR CG'!#REF!</definedName>
    <definedName name="fdmfdf">#REF!</definedName>
    <definedName name="fdtg">#REF!</definedName>
    <definedName name="FEB">'[83]PL PBC'!#REF!</definedName>
    <definedName name="febe">[84]PL!$IO$16:$IO$52</definedName>
    <definedName name="FECHAS">[41]LISTAS!$K$2:$K$263</definedName>
    <definedName name="FELOADER">#REF!</definedName>
    <definedName name="FELOADER_24">NA()</definedName>
    <definedName name="FELOADER_7">NA()</definedName>
    <definedName name="Fgoods">#REF!</definedName>
    <definedName name="fhsdsdhwf">'[85]BOQ Distribution'!$A$35:$G$47</definedName>
    <definedName name="fiberboard">#REF!</definedName>
    <definedName name="fiberboard20">#REF!</definedName>
    <definedName name="fiberboard5">#REF!</definedName>
    <definedName name="fibreboard12">#REF!</definedName>
    <definedName name="Figure_1_Comment">""</definedName>
    <definedName name="Figure_1_Head">"Virus Entry Point Analysis ( Server )"</definedName>
    <definedName name="Figure_2_Head">"Overall Score"</definedName>
    <definedName name="Figure_3_Comment">""</definedName>
    <definedName name="Figure_3_Head">"Virus Entry Point Analysis ( Client )"</definedName>
    <definedName name="Figure_4_Comment">" "</definedName>
    <definedName name="Figure_4_Head">"Daily Virus Count"</definedName>
    <definedName name="Figure_5_Comment">" "</definedName>
    <definedName name="Figure_5_Head">"Virus Type Analysis"</definedName>
    <definedName name="Figure_6_Comment">" "</definedName>
    <definedName name="Figure_6_Head">"Common Viruses"</definedName>
    <definedName name="Figure_7_Comment">" "</definedName>
    <definedName name="Figure_7_Head">"Virus Source Analysis"</definedName>
    <definedName name="Figure_8_Comment">" "</definedName>
    <definedName name="Figure_8_Head">"Virus Destination Analysis"</definedName>
    <definedName name="FileServer">"File Server"</definedName>
    <definedName name="FileServer_Grade">"C"</definedName>
    <definedName name="filler">'[34]Abs PMRL'!$B$456</definedName>
    <definedName name="filtermaterial">#REF!</definedName>
    <definedName name="Fin">[67]Lrnet_Inftch!#REF!</definedName>
    <definedName name="FINAL">#REF!</definedName>
    <definedName name="Final_amount">#REF!</definedName>
    <definedName name="FITB">[40]Tax!$A$46:$IV$46</definedName>
    <definedName name="fitter">#REF!</definedName>
    <definedName name="FLAGGING">#REF!</definedName>
    <definedName name="FLC">#REF!</definedName>
    <definedName name="FLEASES">'[33]YE-SW2'!$IM$8159</definedName>
    <definedName name="Flooring">[65]Measurment!#REF!</definedName>
    <definedName name="Flow_File">#REF!</definedName>
    <definedName name="FLUSH_DOORS">#REF!</definedName>
    <definedName name="FLV">#REF!</definedName>
    <definedName name="fm">#REF!</definedName>
    <definedName name="fmn">#REF!</definedName>
    <definedName name="fndsf">#REF!</definedName>
    <definedName name="FOMR3CD..10">#REF!</definedName>
    <definedName name="forecast">#REF!</definedName>
    <definedName name="FORM">'[83]PL PBC'!#REF!</definedName>
    <definedName name="FORM3CD..1">#REF!</definedName>
    <definedName name="FORM3CD..11">#REF!</definedName>
    <definedName name="FORM3CD..2">#REF!</definedName>
    <definedName name="FORM3CD..3">#REF!</definedName>
    <definedName name="FORM3CD..4">#REF!</definedName>
    <definedName name="FORM3CD..5">#REF!</definedName>
    <definedName name="FORM3CD..6">#REF!</definedName>
    <definedName name="FORM3CD..7">#REF!</definedName>
    <definedName name="FORM3CD..8">#REF!</definedName>
    <definedName name="FORM3CD..9">#REF!</definedName>
    <definedName name="Format">#REF!</definedName>
    <definedName name="forme">[84]PL!$C$56:$IO$109</definedName>
    <definedName name="formwork">#REF!</definedName>
    <definedName name="fos">#REF!</definedName>
    <definedName name="foundation">[48]doq!#REF!</definedName>
    <definedName name="fpllwt">#REF!</definedName>
    <definedName name="FRAME_DOOR">#REF!</definedName>
    <definedName name="frlvclcw">[51]Intro!#REF!</definedName>
    <definedName name="frlvclpr">[51]Intro!#REF!</definedName>
    <definedName name="frlvl">[51]Intro!#REF!</definedName>
    <definedName name="fsz">#REF!</definedName>
    <definedName name="FT">#REF!</definedName>
    <definedName name="full">[12]Sheet1!$B$2:$AD$182</definedName>
    <definedName name="fusewire">#REF!</definedName>
    <definedName name="FY">#REF!</definedName>
    <definedName name="FY99_Profitloss">#REF!</definedName>
    <definedName name="FYE">#REF!</definedName>
    <definedName name="g" localSheetId="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1052.">#REF!</definedName>
    <definedName name="g922.">#REF!</definedName>
    <definedName name="GBP">#REF!</definedName>
    <definedName name="gbpe">#REF!</definedName>
    <definedName name="GBPMONTH">#REF!</definedName>
    <definedName name="gelatine">#REF!</definedName>
    <definedName name="gen">[86]DIVERSOS!#REF!</definedName>
    <definedName name="GenSet125">[5]Basicrates!$D$127</definedName>
    <definedName name="geofabric">#REF!</definedName>
    <definedName name="Gera">[87]BOQ!#REF!</definedName>
    <definedName name="gfj" localSheetId="0">{"'Sheet1'!$A$4386:$N$4591"}</definedName>
    <definedName name="gfj">{"'Sheet1'!$A$4386:$N$4591"}</definedName>
    <definedName name="GG">[88]DIVERSOS!#REF!</definedName>
    <definedName name="GG6_">#REF!</definedName>
    <definedName name="ggg">#REF!</definedName>
    <definedName name="GGTT">[88]DIVERSOS!#REF!</definedName>
    <definedName name="gheyu">#REF!</definedName>
    <definedName name="Giftlogo">#REF!</definedName>
    <definedName name="Giftnonlogo1">#REF!</definedName>
    <definedName name="Giftnonlogo2">#REF!</definedName>
    <definedName name="GIUIO" localSheetId="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LIO" localSheetId="0"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oods_Vehicles_Type">[80]Procedure!$I$21:$I$27</definedName>
    <definedName name="GOODWILL">#REF!</definedName>
    <definedName name="GOODWILL為替">[89]AFFI内訳!#REF!</definedName>
    <definedName name="gouke">#REF!</definedName>
    <definedName name="gr">[24]Summary!#REF!</definedName>
    <definedName name="Grade">"C"</definedName>
    <definedName name="Grade_Level">"Grade "</definedName>
    <definedName name="GRADER">#REF!</definedName>
    <definedName name="GRADER_24">NA()</definedName>
    <definedName name="GRADER_7">NA()</definedName>
    <definedName name="GrandBasic">#REF!</definedName>
    <definedName name="GRANIT_SKIRTING">#REF!</definedName>
    <definedName name="Grant">[73]INPUT!$C$51</definedName>
    <definedName name="gravel">'[34]Abs PMRL'!$B$128</definedName>
    <definedName name="Gravel_24">NA()</definedName>
    <definedName name="Gravel_7">NA()</definedName>
    <definedName name="Gravel_incl_transport">'[30]LOCAL RATES'!$H$21</definedName>
    <definedName name="Gravel_incl_transport_12">NA()</definedName>
    <definedName name="Gravel_incl_transport_7">NA()</definedName>
    <definedName name="Gravel_incl_transport_8">NA()</definedName>
    <definedName name="grbs">#REF!</definedName>
    <definedName name="grconc">[23]Intro!$L$157</definedName>
    <definedName name="GRILLWORK">#REF!</definedName>
    <definedName name="grlvl">[51]Intro!#REF!</definedName>
    <definedName name="GROBAL_RENTAL">#REF!</definedName>
    <definedName name="GROOVES">#REF!</definedName>
    <definedName name="GROSS">[90]sheeet7!#REF!</definedName>
    <definedName name="group_code">'[91]Group code matrix'!$A$2:$T$172</definedName>
    <definedName name="Growth">[40]Assumptions!$C$99</definedName>
    <definedName name="Growth_adj">[92]Traffic!$C$3</definedName>
    <definedName name="GRUPO">[93]Listas!$A$24:$A$58</definedName>
    <definedName name="gsb">'[34]Abs PMRL'!$B$169</definedName>
    <definedName name="GSB_24">NA()</definedName>
    <definedName name="GSB_7">NA()</definedName>
    <definedName name="gsub">#REF!</definedName>
    <definedName name="GSubase">#REF!</definedName>
    <definedName name="guardstonedism">[24]Summary!#REF!</definedName>
    <definedName name="Gyoshu1">[94]業種小分類!$A$1:$O$142</definedName>
    <definedName name="Gyoshu2">[94]業種大分類!$A$1:$O$16</definedName>
    <definedName name="h">#REF!</definedName>
    <definedName name="Haifu_Execute">[95]!Haifu_Execute</definedName>
    <definedName name="Haifu_Execute2">#N/A</definedName>
    <definedName name="Haifu_NumberEdit">[95]!Haifu_NumberEdit</definedName>
    <definedName name="Haifu_NumberEdit2">#N/A</definedName>
    <definedName name="Hammerman">#REF!</definedName>
    <definedName name="HARD_EXCVN">#REF!</definedName>
    <definedName name="HARDROCK_EXCVN">#REF!</definedName>
    <definedName name="HARDSOIL_EXCVN">#REF!</definedName>
    <definedName name="HaulWMM">[5]Basicrates!$D$93</definedName>
    <definedName name="HBG41_12">NA()</definedName>
    <definedName name="HBG41_7">NA()</definedName>
    <definedName name="HBGDust">[5]Basicrates!$F$15</definedName>
    <definedName name="HDC">#REF!</definedName>
    <definedName name="HDPE">#REF!</definedName>
    <definedName name="HDR">'[96]Loc-1'!#REF!</definedName>
    <definedName name="headblacksmith">#REF!</definedName>
    <definedName name="Header">#REF!</definedName>
    <definedName name="Heading1">[97]Assumptions!$C$6</definedName>
    <definedName name="headmason">#REF!</definedName>
    <definedName name="Help_File">#REF!</definedName>
    <definedName name="hgsdvh">[75]Summary!#REF!</definedName>
    <definedName name="Hieght">#REF!</definedName>
    <definedName name="Hirmi_P_L">#REF!</definedName>
    <definedName name="HMP">#REF!</definedName>
    <definedName name="HMP_24">NA()</definedName>
    <definedName name="HMP_7">NA()</definedName>
    <definedName name="hmplant">#REF!</definedName>
    <definedName name="hmplant10">#REF!</definedName>
    <definedName name="hmplant25t">[45]Machinery!#REF!</definedName>
    <definedName name="hmplant30">#REF!</definedName>
    <definedName name="hmplant40t">[45]Machinery!#REF!</definedName>
    <definedName name="hmplant50t">[45]Machinery!#REF!</definedName>
    <definedName name="hmplant8t">[45]Machinery!#REF!</definedName>
    <definedName name="HojaTipoCambioC">'[98]tipos de cambioC'!$A:$IV</definedName>
    <definedName name="HOSPITAL_OSUNA">#REF!</definedName>
    <definedName name="hotmixmidium">#REF!</definedName>
    <definedName name="hotmixplant">#REF!</definedName>
    <definedName name="hotmixsmall">#REF!</definedName>
    <definedName name="HP1_">#REF!</definedName>
    <definedName name="HPexp">#REF!</definedName>
    <definedName name="hpfinisher">[45]Machinery!#REF!</definedName>
    <definedName name="Hpipe1000">#REF!</definedName>
    <definedName name="Hpipe1200">#REF!</definedName>
    <definedName name="Hpipe600">#REF!</definedName>
    <definedName name="Hpipe900">#REF!</definedName>
    <definedName name="HQTB">#REF!</definedName>
    <definedName name="hslab">#REF!</definedName>
    <definedName name="HTML_CodePage" hidden="1">1252</definedName>
    <definedName name="HTML_Control" localSheetId="0" hidden="1">{"'Bill No. 7'!$A$1:$G$32"}</definedName>
    <definedName name="HTML_Control" hidden="1">{"'Bill No. 7'!$A$1:$G$32"}</definedName>
    <definedName name="HTML_Description" hidden="1">""</definedName>
    <definedName name="HTML_Email" hidden="1">""</definedName>
    <definedName name="HTML_Header" hidden="1">"Bill No. 7"</definedName>
    <definedName name="HTML_LastUpdate" hidden="1">"31/12/98"</definedName>
    <definedName name="HTML_LineAfter" hidden="1">FALSE</definedName>
    <definedName name="HTML_LineBefore" hidden="1">FALSE</definedName>
    <definedName name="HTML_Name" hidden="1">"Mr. Snehal Sompura"</definedName>
    <definedName name="HTML_OBDlg2" hidden="1">TRUE</definedName>
    <definedName name="HTML_OBDlg3">TRUE</definedName>
    <definedName name="HTML_OBDlg4" hidden="1">TRUE</definedName>
    <definedName name="HTML_OS" hidden="1">0</definedName>
    <definedName name="HTML_PathFile" hidden="1">"c:\myHTML.htm"</definedName>
    <definedName name="HTML_PathTemplate">"C:\infac\pricewth\Aug99\Page06e.htm"</definedName>
    <definedName name="HTML_Title" hidden="1">"BOQ"</definedName>
    <definedName name="humepipe1000">#REF!</definedName>
    <definedName name="humepipe1200">'[9]Material '!$G$48</definedName>
    <definedName name="Humepipe600">#REF!</definedName>
    <definedName name="Humepipe900">#REF!</definedName>
    <definedName name="humepipenp3">'[9]Material '!$G$49</definedName>
    <definedName name="HV_GR">#REF!</definedName>
    <definedName name="HYSD">'[34]Abs PMRL'!$B$702</definedName>
    <definedName name="hysd_24">NA()</definedName>
    <definedName name="hysd_7">NA()</definedName>
    <definedName name="HYSDFAB">#REF!</definedName>
    <definedName name="HYSDFAB_24">NA()</definedName>
    <definedName name="HYSDFAB_7">NA()</definedName>
    <definedName name="i">#REF!</definedName>
    <definedName name="IDC">[73]INPUT!$B$41</definedName>
    <definedName name="IDC_34期A">#REF!</definedName>
    <definedName name="IDC_34期B">#REF!</definedName>
    <definedName name="IDC_35期A">#REF!</definedName>
    <definedName name="IDC_35期B">#REF!</definedName>
    <definedName name="IDC_36期A">#REF!</definedName>
    <definedName name="IDC_36期B">#REF!</definedName>
    <definedName name="IDReference">"A1"</definedName>
    <definedName name="IHC">#REF!</definedName>
    <definedName name="II">#REF!</definedName>
    <definedName name="il">#REF!</definedName>
    <definedName name="IL___FS">#REF!</definedName>
    <definedName name="imports">#REF!</definedName>
    <definedName name="in" localSheetId="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_BOOK_NAME">[37]ﾏﾁｭﾘﾃｨﾗﾀﾞｰ（月次ベース）!$F$1</definedName>
    <definedName name="Inc_Exp">#REF!</definedName>
    <definedName name="Index">#REF!</definedName>
    <definedName name="INSURANCE">#REF!</definedName>
    <definedName name="INT">#REF!</definedName>
    <definedName name="Int_Accruals">[73]INPUT!$C$48</definedName>
    <definedName name="Int_Finalpay">#REF!</definedName>
    <definedName name="Int_IntPay">#REF!</definedName>
    <definedName name="Int_MM_MA">#REF!</definedName>
    <definedName name="Int_PG">#REF!</definedName>
    <definedName name="Int_Props">#REF!</definedName>
    <definedName name="Int_Relf_MA">#REF!</definedName>
    <definedName name="Int_RetMonsy">#REF!</definedName>
    <definedName name="Int_WorkingCap">#REF!</definedName>
    <definedName name="INTCAP">'[12]#REF'!$B$3</definedName>
    <definedName name="Interest">#REF!</definedName>
    <definedName name="INTEREST_CALCULATION">#REF!</definedName>
    <definedName name="INTEREST_LOADING">#REF!</definedName>
    <definedName name="INTERLOCK_PVRBLOCK">#REF!</definedName>
    <definedName name="InternetProtection">"Internet Protection"</definedName>
    <definedName name="InternetProtection_Grade">"C"</definedName>
    <definedName name="IntExpRate">[40]Assumptions!$A$22:$IV$22</definedName>
    <definedName name="IntPME_Scaff">#REF!</definedName>
    <definedName name="IntRevRate">[40]Assumptions!$A$20:$IV$20</definedName>
    <definedName name="Inv_Props">#REF!</definedName>
    <definedName name="Inv_Scaff">#REF!</definedName>
    <definedName name="invest">#REF!</definedName>
    <definedName name="invested_capital_avg">#REF!</definedName>
    <definedName name="INVofPMEScaff">#REF!</definedName>
    <definedName name="ipl">#REF!</definedName>
    <definedName name="IQ_ADDIN">"AUTO"</definedName>
    <definedName name="IQ_CH">110000</definedName>
    <definedName name="IQ_CQ">5000</definedName>
    <definedName name="IQ_CY">10000</definedName>
    <definedName name="IQ_DAILY">500000</definedName>
    <definedName name="IQ_DNTM">700000</definedName>
    <definedName name="IQ_EXPENSE_CODE_">"019802400"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40954.9611458333</definedName>
    <definedName name="IQ_NTM">6000</definedName>
    <definedName name="IQ_QTD">750000</definedName>
    <definedName name="IQ_TODAY">0</definedName>
    <definedName name="IQ_WEEK">50000</definedName>
    <definedName name="IQ_YTD">3000</definedName>
    <definedName name="IQ_YTDMONTH">130000</definedName>
    <definedName name="isbu">#REF!</definedName>
    <definedName name="item210">#REF!</definedName>
    <definedName name="item221">#REF!</definedName>
    <definedName name="Item223">#REF!</definedName>
    <definedName name="item224">#REF!</definedName>
    <definedName name="Item226">#REF!</definedName>
    <definedName name="item252">#REF!</definedName>
    <definedName name="j">#REF!</definedName>
    <definedName name="JCB">#REF!</definedName>
    <definedName name="JCB_24">NA()</definedName>
    <definedName name="JCB_7">NA()</definedName>
    <definedName name="Jharsuguda">'[99]P&amp;L Workings'!#REF!</definedName>
    <definedName name="Jharsuguda_P_L">#REF!</definedName>
    <definedName name="jjjj">[88]DIVERSOS!#REF!</definedName>
    <definedName name="jjjjgg">[88]DIVERSOS!#REF!</definedName>
    <definedName name="job">[100]sheet!$E$13</definedName>
    <definedName name="Jobtypes">[101]FORM7!$R$3:$S$7</definedName>
    <definedName name="JY" localSheetId="0" hidden="1">{#N/A,#N/A,FALSE,"Part ABC"}</definedName>
    <definedName name="JY" hidden="1">{#N/A,#N/A,FALSE,"Part ABC"}</definedName>
    <definedName name="k" hidden="1">'[102]Abstruct total'!$B$7</definedName>
    <definedName name="k_12">NA()</definedName>
    <definedName name="k_24">NA()</definedName>
    <definedName name="k_7">NA()</definedName>
    <definedName name="k_8">NA()</definedName>
    <definedName name="k1pl">#REF!</definedName>
    <definedName name="kasdfjhd" localSheetId="0" hidden="1">{"'Typical Costs Estimates'!$C$158:$H$161"}</definedName>
    <definedName name="kasdfjhd" hidden="1">{"'Typical Costs Estimates'!$C$158:$H$161"}</definedName>
    <definedName name="KDLC">#REF!</definedName>
    <definedName name="KEIKAKU">#REF!</definedName>
    <definedName name="kep">#REF!</definedName>
    <definedName name="KERBMACHINE">#REF!</definedName>
    <definedName name="KERBMACHINE_24">NA()</definedName>
    <definedName name="KERBMACHINE_7">NA()</definedName>
    <definedName name="khalasi">#REF!</definedName>
    <definedName name="khk" localSheetId="0" hidden="1">{"form-D1",#N/A,FALSE,"FORM-D1";"form-D1_amt",#N/A,FALSE,"FORM-D1"}</definedName>
    <definedName name="khk" hidden="1">{"form-D1",#N/A,FALSE,"FORM-D1";"form-D1_amt",#N/A,FALSE,"FORM-D1"}</definedName>
    <definedName name="koa" hidden="1">[103]Lead!$F$34</definedName>
    <definedName name="koko" hidden="1">[103]Lead!$F$28</definedName>
    <definedName name="KONKA" localSheetId="0" hidden="1">{"Execavation",#N/A,FALSE,"furniture (employer)"}</definedName>
    <definedName name="KONKA" hidden="1">{"Execavation",#N/A,FALSE,"furniture (employer)"}</definedName>
    <definedName name="KOREA_RENTAL">#REF!</definedName>
    <definedName name="KORIX">[104]海外WORK!#REF!</definedName>
    <definedName name="kraom67" localSheetId="0" hidden="1">{"Execavation",#N/A,FALSE,"furniture (employer)"}</definedName>
    <definedName name="kraom67" hidden="1">{"Execavation",#N/A,FALSE,"furniture (employer)"}</definedName>
    <definedName name="KUALA_SYNERGY">[89]海外WORK!#REF!</definedName>
    <definedName name="l">#REF!</definedName>
    <definedName name="L_Adjust">[105]Links!$H$1:$H$65536</definedName>
    <definedName name="L_AJE_Tot">[105]Links!$G$1:$G$65536</definedName>
    <definedName name="L_Bhisti">[106]Labour!$D$3</definedName>
    <definedName name="L_BitumenSprayer">[107]Labour!$D$4</definedName>
    <definedName name="L_Blacksmith">[107]Labour!$D$5</definedName>
    <definedName name="L_CY_Beg">[105]Links!$F$1:$F$65536</definedName>
    <definedName name="L_CY_End">[105]Links!$J$1:$J$65536</definedName>
    <definedName name="L_Mason_1stClass">[106]Labour!$D$14</definedName>
    <definedName name="L_Mate">[107]Labour!$D$16</definedName>
    <definedName name="L_Mazdoor">[107]Labour!$D$17</definedName>
    <definedName name="L_Mazdoor_Semi">[107]Labour!$D$18</definedName>
    <definedName name="L_Mazdoor_Skilled">[107]Labour!$D$19</definedName>
    <definedName name="L_PY_End">[105]Links!$K$1:$K$65536</definedName>
    <definedName name="L_RJE_Tot">[105]Links!$I$1:$I$65536</definedName>
    <definedName name="l1pl">#REF!</definedName>
    <definedName name="LA">[12]Facility!#REF!</definedName>
    <definedName name="LABORATORY_EQUIPMENTS___MISC._TOOLS">#REF!</definedName>
    <definedName name="LABOUR_HUTS">#REF!</definedName>
    <definedName name="LAC">[108]S2groupcode!$G$2</definedName>
    <definedName name="LACS">[109]PLAN_FEB97!$A$2</definedName>
    <definedName name="lads">#REF!</definedName>
    <definedName name="lakh">100000</definedName>
    <definedName name="land">#REF!</definedName>
    <definedName name="landlease">'[32]Cost Breakup Depreciation&amp; Tax'!$C$28</definedName>
    <definedName name="Language">#REF!</definedName>
    <definedName name="last_updated">#REF!</definedName>
    <definedName name="Laterite_Rate">#REF!</definedName>
    <definedName name="Lbt">#REF!</definedName>
    <definedName name="Lbt_24">NA()</definedName>
    <definedName name="Lbt_7">NA()</definedName>
    <definedName name="Lconc">#REF!</definedName>
    <definedName name="Lconc_24">NA()</definedName>
    <definedName name="Lconc_7">NA()</definedName>
    <definedName name="LCV">#REF!</definedName>
    <definedName name="lead">'[110]Material '!$S$11</definedName>
    <definedName name="Learth">#REF!</definedName>
    <definedName name="Learth_24">NA()</definedName>
    <definedName name="Learth_7">NA()</definedName>
    <definedName name="len">[51]Intro!#REF!</definedName>
    <definedName name="lenbeam">[51]Intro!#REF!</definedName>
    <definedName name="lesmodel">#REF!</definedName>
    <definedName name="levelling">#REF!</definedName>
    <definedName name="lfpl">#REF!</definedName>
    <definedName name="LFT">#REF!</definedName>
    <definedName name="Lgsb">#REF!</definedName>
    <definedName name="Lgsb_24">NA()</definedName>
    <definedName name="Lgsb_7">NA()</definedName>
    <definedName name="LIABS">#REF!</definedName>
    <definedName name="lift">'[32]Cost Breakup Depreciation&amp; Tax'!$C$12</definedName>
    <definedName name="light">#REF!</definedName>
    <definedName name="limcount">1</definedName>
    <definedName name="line_2">[111]PC!$D$31</definedName>
    <definedName name="LIST">'[83]PL PBC'!#REF!</definedName>
    <definedName name="liste">[84]PL!$B$54:$D$59</definedName>
    <definedName name="LL" localSheetId="0" hidden="1">{"Execavation",#N/A,FALSE,"furniture (employer)"}</definedName>
    <definedName name="LL" hidden="1">{"Execavation",#N/A,FALSE,"furniture (employer)"}</definedName>
    <definedName name="LMS">#REF!</definedName>
    <definedName name="loader">#REF!</definedName>
    <definedName name="LOANS">'[33]YE-SW2'!$IM$8159</definedName>
    <definedName name="location_g">[63]goods_analysis!$C$6:$C$3138</definedName>
    <definedName name="location_p">'[63]pass _analysis '!$C$6:$C$1791</definedName>
    <definedName name="LOFT">#REF!</definedName>
    <definedName name="LOLC">#REF!</definedName>
    <definedName name="LONG">'[33]YE-SW2'!$IM$8159</definedName>
    <definedName name="LOSS">#REF!</definedName>
    <definedName name="lr">#REF!</definedName>
    <definedName name="Lroad">#REF!</definedName>
    <definedName name="Lroad_24">NA()</definedName>
    <definedName name="Lroad_7">NA()</definedName>
    <definedName name="Lsand">#REF!</definedName>
    <definedName name="Lsand_24">NA()</definedName>
    <definedName name="Lsand_7">NA()</definedName>
    <definedName name="LSNO1">#REF!</definedName>
    <definedName name="LSNO10">#REF!</definedName>
    <definedName name="LSNO100">#REF!</definedName>
    <definedName name="LSNO101">#REF!</definedName>
    <definedName name="LSNO102">#REF!</definedName>
    <definedName name="LSNO103">#REF!</definedName>
    <definedName name="LSNO104">#REF!</definedName>
    <definedName name="LSNO105">#REF!</definedName>
    <definedName name="LSNO106">#REF!</definedName>
    <definedName name="LSNO107">#REF!</definedName>
    <definedName name="LSNO108">#REF!</definedName>
    <definedName name="LSNO109">#REF!</definedName>
    <definedName name="LSNO11">#REF!</definedName>
    <definedName name="LSNO110">#REF!</definedName>
    <definedName name="LSNO111">#REF!</definedName>
    <definedName name="LSNO112">#REF!</definedName>
    <definedName name="LSNO113">#REF!</definedName>
    <definedName name="LSNO114">#REF!</definedName>
    <definedName name="LSNO115">#REF!</definedName>
    <definedName name="LSNO116">#REF!</definedName>
    <definedName name="LSNO117">#REF!</definedName>
    <definedName name="LSNO118">#REF!</definedName>
    <definedName name="LSNO119">#REF!</definedName>
    <definedName name="LSNO12">#REF!</definedName>
    <definedName name="LSNO120">#REF!</definedName>
    <definedName name="LSNO121">#REF!</definedName>
    <definedName name="LSNO122">#REF!</definedName>
    <definedName name="LSNO123">#REF!</definedName>
    <definedName name="LSNO124">#REF!</definedName>
    <definedName name="LSNO125">#REF!</definedName>
    <definedName name="LSNO126">#REF!</definedName>
    <definedName name="LSNO127">#REF!</definedName>
    <definedName name="LSNO128">#REF!</definedName>
    <definedName name="LSNO129">#REF!</definedName>
    <definedName name="LSNO13">#REF!</definedName>
    <definedName name="LSNO130">#REF!</definedName>
    <definedName name="LSNO131">#REF!</definedName>
    <definedName name="LSNO132">#REF!</definedName>
    <definedName name="LSNO133">#REF!</definedName>
    <definedName name="LSNO134">#REF!</definedName>
    <definedName name="LSNO135">#REF!</definedName>
    <definedName name="LSNO136">#REF!</definedName>
    <definedName name="LSNO137">#REF!</definedName>
    <definedName name="LSNO138">#REF!</definedName>
    <definedName name="LSNO139">#REF!</definedName>
    <definedName name="LSNO14">#REF!</definedName>
    <definedName name="LSNO140">#REF!</definedName>
    <definedName name="LSNO141">#REF!</definedName>
    <definedName name="LSNO142">#REF!</definedName>
    <definedName name="LSNO143">#REF!</definedName>
    <definedName name="LSNO144">#REF!</definedName>
    <definedName name="LSNO145">#REF!</definedName>
    <definedName name="LSNO146">#REF!</definedName>
    <definedName name="LSNO147">#REF!</definedName>
    <definedName name="LSNO148">#REF!</definedName>
    <definedName name="LSNO149">#REF!</definedName>
    <definedName name="LSNO15">#REF!</definedName>
    <definedName name="LSNO150">#REF!</definedName>
    <definedName name="LSNO151">#REF!</definedName>
    <definedName name="LSNO152">#REF!</definedName>
    <definedName name="LSNO153">#REF!</definedName>
    <definedName name="LSNO154">#REF!</definedName>
    <definedName name="LSNO155">#REF!</definedName>
    <definedName name="LSNO156">#REF!</definedName>
    <definedName name="LSNO157">#REF!</definedName>
    <definedName name="LSNO158">#REF!</definedName>
    <definedName name="LSNO159">#REF!</definedName>
    <definedName name="LSNO16">#REF!</definedName>
    <definedName name="LSNO160">#REF!</definedName>
    <definedName name="LSNO161">#REF!</definedName>
    <definedName name="LSNO162">#REF!</definedName>
    <definedName name="LSNO163">#REF!</definedName>
    <definedName name="LSNO164">#REF!</definedName>
    <definedName name="LSNO165">#REF!</definedName>
    <definedName name="LSNO166">#REF!</definedName>
    <definedName name="LSNO167">#REF!</definedName>
    <definedName name="LSNO168">#REF!</definedName>
    <definedName name="LSNO169">#REF!</definedName>
    <definedName name="LSNO17">#REF!</definedName>
    <definedName name="LSNO170">#REF!</definedName>
    <definedName name="LSNO171">#REF!</definedName>
    <definedName name="LSNO172">#REF!</definedName>
    <definedName name="LSNO173">#REF!</definedName>
    <definedName name="LSNO174">#REF!</definedName>
    <definedName name="LSNO175">#REF!</definedName>
    <definedName name="LSNO176">#REF!</definedName>
    <definedName name="LSNO177">#REF!</definedName>
    <definedName name="LSNO178">#REF!</definedName>
    <definedName name="LSNO179">#REF!</definedName>
    <definedName name="LSNO18">#REF!</definedName>
    <definedName name="LSNO180">#REF!</definedName>
    <definedName name="LSNO181">#REF!</definedName>
    <definedName name="LSNO182">#REF!</definedName>
    <definedName name="LSNO183">#REF!</definedName>
    <definedName name="LSNO184">#REF!</definedName>
    <definedName name="LSNO185">#REF!</definedName>
    <definedName name="LSNO186">#REF!</definedName>
    <definedName name="LSNO187">#REF!</definedName>
    <definedName name="LSNO188">#REF!</definedName>
    <definedName name="LSNO189">#REF!</definedName>
    <definedName name="LSNO19">#REF!</definedName>
    <definedName name="LSNO190">#REF!</definedName>
    <definedName name="LSNO191">#REF!</definedName>
    <definedName name="LSNO192">#REF!</definedName>
    <definedName name="LSNO193">#REF!</definedName>
    <definedName name="LSNO194">#REF!</definedName>
    <definedName name="LSNO195">#REF!</definedName>
    <definedName name="LSNO196">#REF!</definedName>
    <definedName name="LSNO197">#REF!</definedName>
    <definedName name="LSNO198">#REF!</definedName>
    <definedName name="LSNO199">#REF!</definedName>
    <definedName name="LSNO2">#REF!</definedName>
    <definedName name="LSNO20">#REF!</definedName>
    <definedName name="LSNO200">#REF!</definedName>
    <definedName name="LSNO201">#REF!</definedName>
    <definedName name="LSNO202">#REF!</definedName>
    <definedName name="LSNO203">#REF!</definedName>
    <definedName name="LSNO204">#REF!</definedName>
    <definedName name="LSNO205">#REF!</definedName>
    <definedName name="LSNO206">#REF!</definedName>
    <definedName name="LSNO207">#REF!</definedName>
    <definedName name="LSNO208">#REF!</definedName>
    <definedName name="LSNO209">#REF!</definedName>
    <definedName name="LSNO21">#REF!</definedName>
    <definedName name="LSNO210">#REF!</definedName>
    <definedName name="LSNO211">#REF!</definedName>
    <definedName name="LSNO212">#REF!</definedName>
    <definedName name="LSNO213">#REF!</definedName>
    <definedName name="LSNO214">#REF!</definedName>
    <definedName name="LSNO215">#REF!</definedName>
    <definedName name="LSNO216">#REF!</definedName>
    <definedName name="LSNO217">#REF!</definedName>
    <definedName name="LSNO218">#REF!</definedName>
    <definedName name="LSNO219">#REF!</definedName>
    <definedName name="LSNO22">#REF!</definedName>
    <definedName name="LSNO220">#REF!</definedName>
    <definedName name="LSNO221">#REF!</definedName>
    <definedName name="LSNO222">#REF!</definedName>
    <definedName name="LSNO223">#REF!</definedName>
    <definedName name="LSNO224">#REF!</definedName>
    <definedName name="LSNO225">#REF!</definedName>
    <definedName name="LSNO226">#REF!</definedName>
    <definedName name="LSNO227">#REF!</definedName>
    <definedName name="LSNO228">#REF!</definedName>
    <definedName name="LSNO229">#REF!</definedName>
    <definedName name="LSNO23">#REF!</definedName>
    <definedName name="LSNO230">#REF!</definedName>
    <definedName name="LSNO231">#REF!</definedName>
    <definedName name="LSNO232">#REF!</definedName>
    <definedName name="LSNO233">#REF!</definedName>
    <definedName name="LSNO234">#REF!</definedName>
    <definedName name="LSNO235">#REF!</definedName>
    <definedName name="LSNO236">#REF!</definedName>
    <definedName name="LSNO237">#REF!</definedName>
    <definedName name="LSNO238">#REF!</definedName>
    <definedName name="LSNO239">#REF!</definedName>
    <definedName name="LSNO24">#REF!</definedName>
    <definedName name="LSNO240">#REF!</definedName>
    <definedName name="LSNO241">#REF!</definedName>
    <definedName name="LSNO242">#REF!</definedName>
    <definedName name="LSNO243">#REF!</definedName>
    <definedName name="LSNO244">#REF!</definedName>
    <definedName name="LSNO245">#REF!</definedName>
    <definedName name="LSNO246">#REF!</definedName>
    <definedName name="LSNO247">#REF!</definedName>
    <definedName name="LSNO248">#REF!</definedName>
    <definedName name="LSNO249">#REF!</definedName>
    <definedName name="LSNO25">#REF!</definedName>
    <definedName name="LSNO250">#REF!</definedName>
    <definedName name="LSNO251">#REF!</definedName>
    <definedName name="LSNO26">#REF!</definedName>
    <definedName name="LSNO27">#REF!</definedName>
    <definedName name="LSNO28">#REF!</definedName>
    <definedName name="LSNO29">#REF!</definedName>
    <definedName name="LSNO3">#REF!</definedName>
    <definedName name="LSNO30">#REF!</definedName>
    <definedName name="LSNO31">#REF!</definedName>
    <definedName name="LSNO32">#REF!</definedName>
    <definedName name="LSNO33">#REF!</definedName>
    <definedName name="LSNO34">#REF!</definedName>
    <definedName name="LSNO35">#REF!</definedName>
    <definedName name="LSNO36">#REF!</definedName>
    <definedName name="LSNO37">#REF!</definedName>
    <definedName name="LSNO38">#REF!</definedName>
    <definedName name="LSNO39">#REF!</definedName>
    <definedName name="LSNO4">#REF!</definedName>
    <definedName name="LSNO40">#REF!</definedName>
    <definedName name="LSNO41">#REF!</definedName>
    <definedName name="LSNO42">#REF!</definedName>
    <definedName name="LSNO43">#REF!</definedName>
    <definedName name="LSNO44">#REF!</definedName>
    <definedName name="LSNO45">#REF!</definedName>
    <definedName name="LSNO46">#REF!</definedName>
    <definedName name="LSNO47">#REF!</definedName>
    <definedName name="LSNO48">#REF!</definedName>
    <definedName name="LSNO49">#REF!</definedName>
    <definedName name="LSNO5">#REF!</definedName>
    <definedName name="LSNO50">#REF!</definedName>
    <definedName name="LSNO51">#REF!</definedName>
    <definedName name="LSNO52">#REF!</definedName>
    <definedName name="LSNO53">#REF!</definedName>
    <definedName name="LSNO54">#REF!</definedName>
    <definedName name="LSNO55">#REF!</definedName>
    <definedName name="LSNO56">#REF!</definedName>
    <definedName name="LSNO57">#REF!</definedName>
    <definedName name="LSNO58">#REF!</definedName>
    <definedName name="LSNO59">#REF!</definedName>
    <definedName name="LSNO6">#REF!</definedName>
    <definedName name="LSNO60">#REF!</definedName>
    <definedName name="LSNO61">#REF!</definedName>
    <definedName name="LSNO62">#REF!</definedName>
    <definedName name="LSNO63">#REF!</definedName>
    <definedName name="LSNO64">#REF!</definedName>
    <definedName name="LSNO65">#REF!</definedName>
    <definedName name="LSNO66">#REF!</definedName>
    <definedName name="LSNO67">#REF!</definedName>
    <definedName name="LSNO68">#REF!</definedName>
    <definedName name="LSNO69">#REF!</definedName>
    <definedName name="LSNO7">#REF!</definedName>
    <definedName name="LSNO70">#REF!</definedName>
    <definedName name="LSNO71">#REF!</definedName>
    <definedName name="LSNO72">#REF!</definedName>
    <definedName name="LSNO73">#REF!</definedName>
    <definedName name="LSNO74">#REF!</definedName>
    <definedName name="LSNO75">#REF!</definedName>
    <definedName name="LSNO76">#REF!</definedName>
    <definedName name="LSNO77">#REF!</definedName>
    <definedName name="LSNO78">#REF!</definedName>
    <definedName name="LSNO79">#REF!</definedName>
    <definedName name="LSNO8">#REF!</definedName>
    <definedName name="LSNO80">#REF!</definedName>
    <definedName name="LSNO81">#REF!</definedName>
    <definedName name="LSNO82">#REF!</definedName>
    <definedName name="LSNO83">#REF!</definedName>
    <definedName name="LSNO84">#REF!</definedName>
    <definedName name="LSNO85">#REF!</definedName>
    <definedName name="LSNO86">#REF!</definedName>
    <definedName name="LSNO87">#REF!</definedName>
    <definedName name="LSNO88">#REF!</definedName>
    <definedName name="LSNO89">#REF!</definedName>
    <definedName name="LSNO9">#REF!</definedName>
    <definedName name="LSNO90">#REF!</definedName>
    <definedName name="LSNO91">#REF!</definedName>
    <definedName name="LSNO92">#REF!</definedName>
    <definedName name="LSNO93">#REF!</definedName>
    <definedName name="LSNO94">#REF!</definedName>
    <definedName name="LSNO95">#REF!</definedName>
    <definedName name="LSNO96">#REF!</definedName>
    <definedName name="LSNO97">#REF!</definedName>
    <definedName name="LSNO98">#REF!</definedName>
    <definedName name="LSNO99">#REF!</definedName>
    <definedName name="lub">'[34]Abs PMRL'!$B$87</definedName>
    <definedName name="Lwmm">#REF!</definedName>
    <definedName name="Lwmm_24">NA()</definedName>
    <definedName name="Lwmm_7">NA()</definedName>
    <definedName name="m" localSheetId="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_04">'[112]m3&amp;4'!#REF!</definedName>
    <definedName name="M_25_box_Culvert">#REF!</definedName>
    <definedName name="M_Aggregate_10">[106]Material!$D$17</definedName>
    <definedName name="M_Aggregate_20">[106]Material!$D$18</definedName>
    <definedName name="M_Aggregate_40">[106]Material!$D$19</definedName>
    <definedName name="M_Aggregate_Crushable_GradeII">[107]Material!$D$21</definedName>
    <definedName name="M_Aggregate_GradeII_63_45mm">[107]Material!$D$24</definedName>
    <definedName name="M_AluminiumSheeting_15mm">[113]Material!$D$28</definedName>
    <definedName name="M_AluminiumSheeting_15mm_12">NA()</definedName>
    <definedName name="M_AluminiumSheeting_15mm_7">NA()</definedName>
    <definedName name="M_AluminiumSheeting_15mm_8">NA()</definedName>
    <definedName name="M_BindingWire">[107]Material!$D$38</definedName>
    <definedName name="M_Bitumen_S65">[107]Material!$D$42</definedName>
    <definedName name="M_BitumenEmulsion_RS1">[107]Material!$D$44</definedName>
    <definedName name="M_BitumenEmulsion_SS1">[107]Material!$D$45</definedName>
    <definedName name="M_Cement">[106]Material!$D$51</definedName>
    <definedName name="M_CompensationForEarthTakenFromPrivateLand">[107]Material!$D$54</definedName>
    <definedName name="M_CrowBars_40mm">[107]Material!$D$60</definedName>
    <definedName name="M_CrushedStoneChipping_132">[107]Material!$D$64</definedName>
    <definedName name="M_CrushedStoneChipping_67mm_100Passing_112mm">[107]Material!$D$65</definedName>
    <definedName name="M_GranularMaterial">[107]Material!$D$88</definedName>
    <definedName name="M_QuarriedStone_150_200mm">[107]Material!$D$112</definedName>
    <definedName name="M_RCCPipeNP3_1200mm">[106]Material!$D$113</definedName>
    <definedName name="M_Sand_Coarse">[106]Material!$D$125</definedName>
    <definedName name="M_Sand_Fine">[107]Material!$D$126</definedName>
    <definedName name="M_SteelReinforcement_HYSDBars">[107]Material!$D$129</definedName>
    <definedName name="M_StoneBoulder_150mm_below">[107]Material!$D$132</definedName>
    <definedName name="M_StoneForCoarseRubbleMasonry_1stSort">[114]Material!$D$136</definedName>
    <definedName name="M_StoneSpalls">[106]Material!$D$144</definedName>
    <definedName name="M_Water">[107]Material!$D$146</definedName>
    <definedName name="M_WoodenSleepers">[107]Material!$D$163</definedName>
    <definedName name="M10cement">'[30]DATA SHEET'!$L$26</definedName>
    <definedName name="M10cement_12">NA()</definedName>
    <definedName name="M10cement_7">NA()</definedName>
    <definedName name="M10cement_8">NA()</definedName>
    <definedName name="m10levelling">[48]doq!#REF!</definedName>
    <definedName name="M15cement">'[30]DATA SHEET'!$L$27</definedName>
    <definedName name="M15cement_12">NA()</definedName>
    <definedName name="M15cement_7">NA()</definedName>
    <definedName name="M15cement_8">NA()</definedName>
    <definedName name="m15curtainwall">[48]doq!#REF!</definedName>
    <definedName name="m15flooring">[48]doq!#REF!</definedName>
    <definedName name="m15levelling">#REF!</definedName>
    <definedName name="m20flooring">[48]doq!#REF!</definedName>
    <definedName name="M20PCCcement">'[30]DATA SHEET'!$L$28</definedName>
    <definedName name="M20PCCcement_12">NA()</definedName>
    <definedName name="M20PCCcement_7">NA()</definedName>
    <definedName name="M20PCCcement_8">NA()</definedName>
    <definedName name="M25PCCcement">'[30]DATA SHEET'!$L$30</definedName>
    <definedName name="M25PCCcement_12">NA()</definedName>
    <definedName name="M25PCCcement_7">NA()</definedName>
    <definedName name="M25PCCcement_8">NA()</definedName>
    <definedName name="M25RCCcement">'[30]DATA SHEET'!$L$31</definedName>
    <definedName name="M25RCCcement_12">NA()</definedName>
    <definedName name="M25RCCcement_7">NA()</definedName>
    <definedName name="M25RCCcement_8">NA()</definedName>
    <definedName name="M30cement">'[30]DATA SHEET'!$L$32</definedName>
    <definedName name="M30cement_12">NA()</definedName>
    <definedName name="M30cement_7">NA()</definedName>
    <definedName name="M30cement_8">NA()</definedName>
    <definedName name="MAGADI_CLAD">#REF!</definedName>
    <definedName name="MAGADIPINK_CLADDING">#REF!</definedName>
    <definedName name="MailSystem">"Mail System"</definedName>
    <definedName name="MailSystem_Grade">"C"</definedName>
    <definedName name="MANOR">#REF!</definedName>
    <definedName name="MANOR_24">NA()</definedName>
    <definedName name="MANOR_7">NA()</definedName>
    <definedName name="Manpower_Cost">#REF!</definedName>
    <definedName name="Manpower_Nos">#REF!</definedName>
    <definedName name="MARBLE_PARTNS">#REF!</definedName>
    <definedName name="march06" localSheetId="0" hidden="1">{#N/A,#N/A,FALSE,"Aging Summary";#N/A,#N/A,FALSE,"Ratio Analysis";#N/A,#N/A,FALSE,"Test 120 Day Accts";#N/A,#N/A,FALSE,"Tickmarks"}</definedName>
    <definedName name="march06" hidden="1">{#N/A,#N/A,FALSE,"Aging Summary";#N/A,#N/A,FALSE,"Ratio Analysis";#N/A,#N/A,FALSE,"Test 120 Day Accts";#N/A,#N/A,FALSE,"Tickmarks"}</definedName>
    <definedName name="march06topsheet" localSheetId="0" hidden="1">{#N/A,#N/A,FALSE,"Aging Summary";#N/A,#N/A,FALSE,"Ratio Analysis";#N/A,#N/A,FALSE,"Test 120 Day Accts";#N/A,#N/A,FALSE,"Tickmarks"}</definedName>
    <definedName name="march06topsheet" hidden="1">{#N/A,#N/A,FALSE,"Aging Summary";#N/A,#N/A,FALSE,"Ratio Analysis";#N/A,#N/A,FALSE,"Test 120 Day Accts";#N/A,#N/A,FALSE,"Tickmarks"}</definedName>
    <definedName name="market_capitalisation">#REF!</definedName>
    <definedName name="Mason">#REF!</definedName>
    <definedName name="Mason_24">NA()</definedName>
    <definedName name="Mason_7">NA()</definedName>
    <definedName name="mason1">'[9]Labour &amp; Plant'!$C$14</definedName>
    <definedName name="mason2">'[9]Labour &amp; Plant'!$C$15</definedName>
    <definedName name="masonhelper">#REF!</definedName>
    <definedName name="Master">#REF!</definedName>
    <definedName name="MASTICCOOker">#REF!</definedName>
    <definedName name="MASTICCOOker_24">NA()</definedName>
    <definedName name="MASTICCOOker_7">NA()</definedName>
    <definedName name="Mat">#REF!</definedName>
    <definedName name="MAT_Format">#REF!</definedName>
    <definedName name="mat_rate">#REF!</definedName>
    <definedName name="Match1">#REF!</definedName>
    <definedName name="Match2">#REF!</definedName>
    <definedName name="Match3">[115]MPR_PA_1!$B$5:$B$92</definedName>
    <definedName name="Match4">[115]MPR_PA_1!$B$5:$AM$5</definedName>
    <definedName name="Mate">[5]Basicrates!$D$148</definedName>
    <definedName name="Materiality">#REF!</definedName>
    <definedName name="MATHI_DOOR">#REF!</definedName>
    <definedName name="MAV">#REF!</definedName>
    <definedName name="maxmom">[51]Intro!#REF!</definedName>
    <definedName name="mazdoor">#REF!</definedName>
    <definedName name="mbroom">#REF!</definedName>
    <definedName name="mbroom_24">NA()</definedName>
    <definedName name="mbroom_7">NA()</definedName>
    <definedName name="MECHBROOm">#REF!</definedName>
    <definedName name="MECHBROOm_24">NA()</definedName>
    <definedName name="MECHBROOm_7">NA()</definedName>
    <definedName name="MECHPAVER">#REF!</definedName>
    <definedName name="MECHPAVER_24">NA()</definedName>
    <definedName name="MECHPAVER_7">NA()</definedName>
    <definedName name="Median">#REF!</definedName>
    <definedName name="merchantbanking">'[32]Cost Breakup Depreciation&amp; Tax'!$C$36</definedName>
    <definedName name="Metal_Rate">#REF!</definedName>
    <definedName name="metal12mm">#REF!</definedName>
    <definedName name="metal12mm_24">NA()</definedName>
    <definedName name="metal12mm_7">NA()</definedName>
    <definedName name="metal20mm">#REF!</definedName>
    <definedName name="metal20mm_24">NA()</definedName>
    <definedName name="metal20mm_7">NA()</definedName>
    <definedName name="metal40mm">#REF!</definedName>
    <definedName name="metal40mm_24">NA()</definedName>
    <definedName name="metal40mm_7">NA()</definedName>
    <definedName name="metal6mm">#REF!</definedName>
    <definedName name="metal6mm_24">NA()</definedName>
    <definedName name="metal6mm_7">NA()</definedName>
    <definedName name="METALWORK">[78]A.O.R.!#REF!</definedName>
    <definedName name="mhjj" localSheetId="0" hidden="1">{"'Bill No. 7'!$A$1:$G$32"}</definedName>
    <definedName name="mhjj" hidden="1">{"'Bill No. 7'!$A$1:$G$32"}</definedName>
    <definedName name="mhsplca">[51]Intro!#REF!</definedName>
    <definedName name="million">1000000</definedName>
    <definedName name="minority_interests">#REF!</definedName>
    <definedName name="mis">'[12]#REF'!$C$14</definedName>
    <definedName name="MIS_month">[55]Link!$B$2:$Y$4</definedName>
    <definedName name="misc">[65]Measurment!#REF!</definedName>
    <definedName name="MISC._LABOURS">#REF!</definedName>
    <definedName name="MISC_EXPENCES">#REF!</definedName>
    <definedName name="mixer">#REF!</definedName>
    <definedName name="MKTBLE">'[33]YE-SW2'!$IM$8159</definedName>
    <definedName name="MM">#REF!</definedName>
    <definedName name="MM_24">NA()</definedName>
    <definedName name="MM_7">NA()</definedName>
    <definedName name="mn">#REF!</definedName>
    <definedName name="mns">[116]Improvements!#REF!</definedName>
    <definedName name="mns_7">NA()</definedName>
    <definedName name="mns_8">NA()</definedName>
    <definedName name="MOB_ADVANCE">#REF!</definedName>
    <definedName name="Mobile">#REF!</definedName>
    <definedName name="modifiedbitumen">#REF!</definedName>
    <definedName name="Module1.On_Click">[117]!Module1.On_Click</definedName>
    <definedName name="MONEDAS">[41]LISTAS!$G$1:$G$35</definedName>
    <definedName name="Monetary_Precision">#REF!</definedName>
    <definedName name="Months">#REF!</definedName>
    <definedName name="Mpad12">#REF!</definedName>
    <definedName name="MPad25">#REF!</definedName>
    <definedName name="mpaver">#REF!</definedName>
    <definedName name="mpaver_24">NA()</definedName>
    <definedName name="mpaver_7">NA()</definedName>
    <definedName name="mrf">#REF!</definedName>
    <definedName name="MS_LADDER">#REF!</definedName>
    <definedName name="msbars">#REF!</definedName>
    <definedName name="mscaper">[45]Machinery!#REF!</definedName>
    <definedName name="MSEMULSION">#REF!</definedName>
    <definedName name="MSEMULSION_24">NA()</definedName>
    <definedName name="MSEMULSION_7">NA()</definedName>
    <definedName name="mss">'[46]Wearing Course'!#REF!</definedName>
    <definedName name="mss_1">NA()</definedName>
    <definedName name="mss_12">NA()</definedName>
    <definedName name="mss_23">NA()</definedName>
    <definedName name="mss_24">NA()</definedName>
    <definedName name="mss_4">NA()</definedName>
    <definedName name="mss_5">NA()</definedName>
    <definedName name="mss_6">NA()</definedName>
    <definedName name="mss_7">NA()</definedName>
    <definedName name="mss_8">NA()</definedName>
    <definedName name="msteel">#REF!</definedName>
    <definedName name="Muram">#REF!</definedName>
    <definedName name="mvecc">#REF!</definedName>
    <definedName name="mvwt">#REF!</definedName>
    <definedName name="n" localSheetId="0" hidden="1">{#N/A,#N/A,FALSE,"Wadhal";#N/A,#N/A,FALSE,"Manglad U-S";#N/A,#N/A,FALSE,"Manglad D-S";#N/A,#N/A,FALSE,"Ratanpur U-S";#N/A,#N/A,FALSE,"Ratanpur D-S";#N/A,#N/A,FALSE,"VI Face"}</definedName>
    <definedName name="n" hidden="1">{#N/A,#N/A,FALSE,"Wadhal";#N/A,#N/A,FALSE,"Manglad U-S";#N/A,#N/A,FALSE,"Manglad D-S";#N/A,#N/A,FALSE,"Ratanpur U-S";#N/A,#N/A,FALSE,"Ratanpur D-S";#N/A,#N/A,FALSE,"VI Face"}</definedName>
    <definedName name="NAGTB">#REF!</definedName>
    <definedName name="Name">[108]Index!$C$2</definedName>
    <definedName name="NAMELOOK">#REF!</definedName>
    <definedName name="NameofWork">#REF!</definedName>
    <definedName name="NAVALLANA">#REF!</definedName>
    <definedName name="NBFC">#REF!</definedName>
    <definedName name="NCDebt">[40]Debt!$A$23:$IV$23</definedName>
    <definedName name="ND_1">[74]Input!$Q$3</definedName>
    <definedName name="ND_10">[74]Input!$Q$12</definedName>
    <definedName name="ND_2">[74]Input!$Q$4</definedName>
    <definedName name="ND_3">[74]Input!$Q$5</definedName>
    <definedName name="ND_4">[74]Input!$Q$6</definedName>
    <definedName name="ND_5">[74]Input!$Q$7</definedName>
    <definedName name="ND_6">[74]Input!$Q$8</definedName>
    <definedName name="ND_7">[74]Input!$Q$9</definedName>
    <definedName name="ND_8">[74]Input!$Q$10</definedName>
    <definedName name="ND_9">[74]Input!$Q$11</definedName>
    <definedName name="ndfond">#REF!</definedName>
    <definedName name="neoprene">#REF!</definedName>
    <definedName name="neoprinbearing">#REF!</definedName>
    <definedName name="net_chg_in_cash">#REF!</definedName>
    <definedName name="Net_Final_for_A__B__Extd_basement">#REF!</definedName>
    <definedName name="net_profit">#REF!</definedName>
    <definedName name="net_sales">#REF!</definedName>
    <definedName name="New">[90]sheeet7!#REF!</definedName>
    <definedName name="NEW_COLUMN_3" hidden="1">'[118]FA Schedule Dec 07'!$M$1:$M$65536</definedName>
    <definedName name="newB">#REF!</definedName>
    <definedName name="ng">#REF!</definedName>
    <definedName name="NIT">#N/A</definedName>
    <definedName name="njrhjgh" localSheetId="0" hidden="1">{"Execavation",#N/A,FALSE,"furniture (employer)"}</definedName>
    <definedName name="njrhjgh" hidden="1">{"Execavation",#N/A,FALSE,"furniture (employer)"}</definedName>
    <definedName name="NKEL">[67]Lrnet_Inftch!#REF!</definedName>
    <definedName name="NLG">'[83]PL PBC'!#REF!</definedName>
    <definedName name="NLGMONTH">'[83]PL PBC'!#REF!</definedName>
    <definedName name="nn" localSheetId="0" hidden="1">{#N/A,#N/A,FALSE,"Part ABC"}</definedName>
    <definedName name="nn" hidden="1">{#N/A,#N/A,FALSE,"Part ABC"}</definedName>
    <definedName name="nnnjhnn">#REF!</definedName>
    <definedName name="Nº">[41]DEBTORS!#REF!</definedName>
    <definedName name="nobeam">[51]Intro!#REF!</definedName>
    <definedName name="non_recurring_items">#REF!</definedName>
    <definedName name="NonEPC_cost">[73]INPUT!$B$39</definedName>
    <definedName name="nopl">[51]Intro!#REF!</definedName>
    <definedName name="noplat">#REF!</definedName>
    <definedName name="NOSING_BLKGRANITE">#REF!</definedName>
    <definedName name="NOSING_TANDURBLUE">#REF!</definedName>
    <definedName name="nothing">#REF!</definedName>
    <definedName name="NP3HP450">#REF!</definedName>
    <definedName name="NP3HP600">#REF!</definedName>
    <definedName name="NP3HP750">#REF!</definedName>
    <definedName name="np3humepipe600">#REF!</definedName>
    <definedName name="np3humepipe750">#REF!</definedName>
    <definedName name="NP4Hume1.2">#REF!</definedName>
    <definedName name="NP4Hume1000">#REF!</definedName>
    <definedName name="NP4Hume1200">#REF!</definedName>
    <definedName name="NP4Hume600">#REF!</definedName>
    <definedName name="NP4Hume900">#REF!</definedName>
    <definedName name="npa">#REF!</definedName>
    <definedName name="nq">#REF!</definedName>
    <definedName name="nsdd">#REF!</definedName>
    <definedName name="NSSR1">#REF!</definedName>
    <definedName name="NSSR10">#REF!</definedName>
    <definedName name="NSSR100">#REF!</definedName>
    <definedName name="NSSR101">#REF!</definedName>
    <definedName name="NSSR102">#REF!</definedName>
    <definedName name="NSSR103">#REF!</definedName>
    <definedName name="NSSR104">#REF!</definedName>
    <definedName name="NSSR105">#REF!</definedName>
    <definedName name="NSSR106">#REF!</definedName>
    <definedName name="NSSR107">#REF!</definedName>
    <definedName name="NSSR108">#REF!</definedName>
    <definedName name="NSSR109">#REF!</definedName>
    <definedName name="NSSR11">#REF!</definedName>
    <definedName name="NSSR110">#REF!</definedName>
    <definedName name="NSSR111">#REF!</definedName>
    <definedName name="NSSR112">#REF!</definedName>
    <definedName name="NSSR113">#REF!</definedName>
    <definedName name="NSSR114">#REF!</definedName>
    <definedName name="NSSR115">#REF!</definedName>
    <definedName name="NSSR116">#REF!</definedName>
    <definedName name="NSSR117">#REF!</definedName>
    <definedName name="NSSR118">#REF!</definedName>
    <definedName name="NSSR119">#REF!</definedName>
    <definedName name="NSSR12">#REF!</definedName>
    <definedName name="NSSR120">#REF!</definedName>
    <definedName name="NSSR121">#REF!</definedName>
    <definedName name="NSSR122">#REF!</definedName>
    <definedName name="NSSR123">#REF!</definedName>
    <definedName name="NSSR124">#REF!</definedName>
    <definedName name="NSSR125">#REF!</definedName>
    <definedName name="NSSR126">#REF!</definedName>
    <definedName name="NSSR127">#REF!</definedName>
    <definedName name="NSSR128">#REF!</definedName>
    <definedName name="NSSR129">#REF!</definedName>
    <definedName name="NSSR13">#REF!</definedName>
    <definedName name="NSSR130">#REF!</definedName>
    <definedName name="NSSR131">#REF!</definedName>
    <definedName name="NSSR132">#REF!</definedName>
    <definedName name="NSSR133">#REF!</definedName>
    <definedName name="NSSR134">#REF!</definedName>
    <definedName name="NSSR135">#REF!</definedName>
    <definedName name="NSSR136">#REF!</definedName>
    <definedName name="NSSR137">#REF!</definedName>
    <definedName name="NSSR138">#REF!</definedName>
    <definedName name="NSSR139">#REF!</definedName>
    <definedName name="NSSR14">#REF!</definedName>
    <definedName name="NSSR140">#REF!</definedName>
    <definedName name="NSSR141">#REF!</definedName>
    <definedName name="NSSR142">#REF!</definedName>
    <definedName name="NSSR143">#REF!</definedName>
    <definedName name="NSSR144">#REF!</definedName>
    <definedName name="NSSR145">#REF!</definedName>
    <definedName name="NSSR146">#REF!</definedName>
    <definedName name="NSSR147">#REF!</definedName>
    <definedName name="NSSR148">#REF!</definedName>
    <definedName name="NSSR149">#REF!</definedName>
    <definedName name="NSSR15">#REF!</definedName>
    <definedName name="NSSR150">#REF!</definedName>
    <definedName name="NSSR151">#REF!</definedName>
    <definedName name="NSSR152">#REF!</definedName>
    <definedName name="NSSR153">#REF!</definedName>
    <definedName name="NSSR154">#REF!</definedName>
    <definedName name="NSSR155">#REF!</definedName>
    <definedName name="NSSR156">#REF!</definedName>
    <definedName name="NSSR157">#REF!</definedName>
    <definedName name="NSSR158">#REF!</definedName>
    <definedName name="NSSR159">#REF!</definedName>
    <definedName name="NSSR16">#REF!</definedName>
    <definedName name="NSSR160">#REF!</definedName>
    <definedName name="NSSR161">#REF!</definedName>
    <definedName name="NSSR162">#REF!</definedName>
    <definedName name="NSSR163">#REF!</definedName>
    <definedName name="NSSR164">#REF!</definedName>
    <definedName name="NSSR165">#REF!</definedName>
    <definedName name="NSSR166">#REF!</definedName>
    <definedName name="NSSR167">#REF!</definedName>
    <definedName name="NSSR168">#REF!</definedName>
    <definedName name="NSSR169">#REF!</definedName>
    <definedName name="NSSR17">#REF!</definedName>
    <definedName name="NSSR170">#REF!</definedName>
    <definedName name="NSSR171">#REF!</definedName>
    <definedName name="NSSR172">#REF!</definedName>
    <definedName name="NSSR173">#REF!</definedName>
    <definedName name="NSSR174">#REF!</definedName>
    <definedName name="NSSR18">#REF!</definedName>
    <definedName name="NSSR19">#REF!</definedName>
    <definedName name="NSSR2">#REF!</definedName>
    <definedName name="NSSR20">#REF!</definedName>
    <definedName name="NSSR21">#REF!</definedName>
    <definedName name="NSSR22">#REF!</definedName>
    <definedName name="NSSR23">#REF!</definedName>
    <definedName name="NSSR24">#REF!</definedName>
    <definedName name="NSSR25">#REF!</definedName>
    <definedName name="NSSR26">#REF!</definedName>
    <definedName name="NSSR27">#REF!</definedName>
    <definedName name="NSSR28">#REF!</definedName>
    <definedName name="NSSR29">#REF!</definedName>
    <definedName name="NSSR3">#REF!</definedName>
    <definedName name="NSSR30">#REF!</definedName>
    <definedName name="NSSR31">#REF!</definedName>
    <definedName name="NSSR32">#REF!</definedName>
    <definedName name="NSSR33">#REF!</definedName>
    <definedName name="NSSR34">#REF!</definedName>
    <definedName name="NSSR35">#REF!</definedName>
    <definedName name="NSSR36">#REF!</definedName>
    <definedName name="NSSR37">#REF!</definedName>
    <definedName name="NSSR38">#REF!</definedName>
    <definedName name="NSSR39">#REF!</definedName>
    <definedName name="NSSR4">#REF!</definedName>
    <definedName name="NSSR40">#REF!</definedName>
    <definedName name="NSSR41">#REF!</definedName>
    <definedName name="NSSR42">#REF!</definedName>
    <definedName name="NSSR43">#REF!</definedName>
    <definedName name="NSSR44">#REF!</definedName>
    <definedName name="NSSR45">#REF!</definedName>
    <definedName name="NSSR46">#REF!</definedName>
    <definedName name="NSSR47">#REF!</definedName>
    <definedName name="NSSR48">#REF!</definedName>
    <definedName name="NSSR49">#REF!</definedName>
    <definedName name="NSSR5">#REF!</definedName>
    <definedName name="NSSR50">#REF!</definedName>
    <definedName name="NSSR51">#REF!</definedName>
    <definedName name="NSSR52">#REF!</definedName>
    <definedName name="NSSR53">#REF!</definedName>
    <definedName name="NSSR54">#REF!</definedName>
    <definedName name="NSSR55">#REF!</definedName>
    <definedName name="NSSR56">#REF!</definedName>
    <definedName name="NSSR57">#REF!</definedName>
    <definedName name="NSSR58">#REF!</definedName>
    <definedName name="NSSR59">#REF!</definedName>
    <definedName name="NSSR6">#REF!</definedName>
    <definedName name="NSSR60">#REF!</definedName>
    <definedName name="NSSR61">#REF!</definedName>
    <definedName name="NSSR62">#REF!</definedName>
    <definedName name="NSSR63">#REF!</definedName>
    <definedName name="NSSR64">#REF!</definedName>
    <definedName name="NSSR65">#REF!</definedName>
    <definedName name="NSSR66">#REF!</definedName>
    <definedName name="NSSR67">#REF!</definedName>
    <definedName name="NSSR68">#REF!</definedName>
    <definedName name="NSSR69">#REF!</definedName>
    <definedName name="NSSR7">#REF!</definedName>
    <definedName name="NSSR70">#REF!</definedName>
    <definedName name="NSSR71">#REF!</definedName>
    <definedName name="NSSR72">#REF!</definedName>
    <definedName name="NSSR73">#REF!</definedName>
    <definedName name="NSSR74">#REF!</definedName>
    <definedName name="NSSR75">#REF!</definedName>
    <definedName name="NSSR76">#REF!</definedName>
    <definedName name="NSSR77">#REF!</definedName>
    <definedName name="NSSR78">#REF!</definedName>
    <definedName name="NSSR79">#REF!</definedName>
    <definedName name="NSSR8">#REF!</definedName>
    <definedName name="NSSR80">#REF!</definedName>
    <definedName name="NSSR81">#REF!</definedName>
    <definedName name="NSSR82">#REF!</definedName>
    <definedName name="NSSR83">#REF!</definedName>
    <definedName name="NSSR84">#REF!</definedName>
    <definedName name="NSSR85">#REF!</definedName>
    <definedName name="NSSR86">#REF!</definedName>
    <definedName name="NSSR87">#REF!</definedName>
    <definedName name="NSSR88">#REF!</definedName>
    <definedName name="NSSR89">#REF!</definedName>
    <definedName name="NSSR9">#REF!</definedName>
    <definedName name="NSSR90">#REF!</definedName>
    <definedName name="NSSR91">#REF!</definedName>
    <definedName name="NSSR92">#REF!</definedName>
    <definedName name="NSSR93">#REF!</definedName>
    <definedName name="NSSR94">#REF!</definedName>
    <definedName name="NSSR95">#REF!</definedName>
    <definedName name="NSSR96">#REF!</definedName>
    <definedName name="NSSR97">#REF!</definedName>
    <definedName name="NSSR98">#REF!</definedName>
    <definedName name="NSSR99">#REF!</definedName>
    <definedName name="NTD">[66]Facility!$C$277</definedName>
    <definedName name="Number_of_Selections">[14]CMA_Calculations!$F$125</definedName>
    <definedName name="nvibrator">[45]Machinery!#REF!</definedName>
    <definedName name="o" hidden="1">#REF!</definedName>
    <definedName name="obasic">[119]AOR!$K$689</definedName>
    <definedName name="OBC">#REF!</definedName>
    <definedName name="OBD">#REF!</definedName>
    <definedName name="Occupancy_p">'[63]pass _analysis '!$O$6:$O$1791</definedName>
    <definedName name="OCR">#REF!</definedName>
    <definedName name="ODRate">[40]Assumptions!$A$21:$IV$21</definedName>
    <definedName name="OFFICE_FURNITURE">#REF!</definedName>
    <definedName name="Office_stationary">#REF!</definedName>
    <definedName name="OFFICE_STATIONERY">#REF!</definedName>
    <definedName name="officestationary1">#REF!</definedName>
    <definedName name="ofinal">[119]AOR!#REF!</definedName>
    <definedName name="OH">#REF!</definedName>
    <definedName name="OH_TANK">#REF!</definedName>
    <definedName name="OIB">#REF!</definedName>
    <definedName name="ok">#REF!</definedName>
    <definedName name="OL_PAKI">[104]海外WORK!#REF!</definedName>
    <definedName name="OLS">#REF!</definedName>
    <definedName name="OM" hidden="1">20</definedName>
    <definedName name="OMS_P_M">[37]ﾏﾁｭﾘﾃｨﾗﾀﾞｰ（月次ベース）!$F$815</definedName>
    <definedName name="OMS_P_Q">[37]ﾏﾁｭﾘﾃｨﾗﾀﾞｰ（四半期ベース）!$F$852</definedName>
    <definedName name="OMS_P2_M">'[37]末残計画(四半期ベース)'!$F$855</definedName>
    <definedName name="OMS_P2_Q">'[37]末残計画(四半期ベース)'!$G$855</definedName>
    <definedName name="OMS_PX_M">[37]ﾏﾁｭﾘﾃｨﾗﾀﾞｰ（月次ベース）!$F$811</definedName>
    <definedName name="OMS_PX_Q">[37]ﾏﾁｭﾘﾃｨﾗﾀﾞｰ（四半期ベース）!$F$848</definedName>
    <definedName name="OMS_PX2_M">'[37]末残計画(四半期ベース)'!$F$851</definedName>
    <definedName name="OMS_PX2_Q">'[37]末残計画(四半期ベース)'!$G$851</definedName>
    <definedName name="OMS_PY_M">[37]ﾏﾁｭﾘﾃｨﾗﾀﾞｰ（月次ベース）!$F$813</definedName>
    <definedName name="OMS_PY_Q">[37]ﾏﾁｭﾘﾃｨﾗﾀﾞｰ（四半期ベース）!$F$850</definedName>
    <definedName name="OMS_PY2_M">'[37]末残計画(四半期ベース)'!$F$853</definedName>
    <definedName name="OMS_PY2_Q">'[37]末残計画(四半期ベース)'!$G$853</definedName>
    <definedName name="OMS_R_M">[37]ﾏﾁｭﾘﾃｨﾗﾀﾞｰ（月次ベース）!$F$816</definedName>
    <definedName name="OMS_R_Q">[37]ﾏﾁｭﾘﾃｨﾗﾀﾞｰ（四半期ベース）!$F$853</definedName>
    <definedName name="OMS_R2_M">'[37]末残計画(四半期ベース)'!$F$856</definedName>
    <definedName name="OMS_R2_Q">'[37]末残計画(四半期ベース)'!$G$856</definedName>
    <definedName name="OMS_RX_M">[37]ﾏﾁｭﾘﾃｨﾗﾀﾞｰ（月次ベース）!$F$812</definedName>
    <definedName name="OMS_RX_Q">[37]ﾏﾁｭﾘﾃｨﾗﾀﾞｰ（四半期ベース）!$F$849</definedName>
    <definedName name="OMS_RX2_M">'[37]末残計画(四半期ベース)'!$F$852</definedName>
    <definedName name="OMS_RX2_Q">'[37]末残計画(四半期ベース)'!$G$852</definedName>
    <definedName name="OMS_RY_M">[37]ﾏﾁｭﾘﾃｨﾗﾀﾞｰ（月次ベース）!$F$814</definedName>
    <definedName name="OMS_RY_Q">[37]ﾏﾁｭﾘﾃｨﾗﾀﾞｰ（四半期ベース）!$F$851</definedName>
    <definedName name="OMS_RY2_M">'[37]末残計画(四半期ベース)'!$F$854</definedName>
    <definedName name="OMS_RY2_Q">'[37]末残計画(四半期ベース)'!$G$854</definedName>
    <definedName name="OMTB">#REF!</definedName>
    <definedName name="On_Click">[120]!On_Click</definedName>
    <definedName name="one">1</definedName>
    <definedName name="oooo">#REF!</definedName>
    <definedName name="op">#REF!</definedName>
    <definedName name="op_cases">#REF!</definedName>
    <definedName name="operational" hidden="1">#REF!</definedName>
    <definedName name="OptionChk1">[50]!OptionChk1</definedName>
    <definedName name="OptionChk2">[50]!OptionChk2</definedName>
    <definedName name="OptionChk3">[50]!OptionChk3</definedName>
    <definedName name="OrdinaryRodBinder">#REF!</definedName>
    <definedName name="ordinaysoil3to6">[48]doq!#REF!</definedName>
    <definedName name="Oth">#REF!</definedName>
    <definedName name="other_non_equity_interests">#REF!</definedName>
    <definedName name="OTHERS">'[53]BOQ Distribution'!$A$50:$G$51</definedName>
    <definedName name="OUT_STATION_CHARGES">#REF!</definedName>
    <definedName name="Overall_Loading">#REF!</definedName>
    <definedName name="p">'[121]BOQ Distribution'!$A$35:$G$47</definedName>
    <definedName name="Ｐ">#REF!</definedName>
    <definedName name="P1_">#REF!</definedName>
    <definedName name="p2_">#REF!</definedName>
    <definedName name="p3_">#REF!</definedName>
    <definedName name="page1">'[12]#REF'!$B$2:$AD$64</definedName>
    <definedName name="page2">'[12]#REF'!$B$65:$AD$125</definedName>
    <definedName name="page3">'[12]#REF'!$B$126:$AD$183</definedName>
    <definedName name="painter">#REF!</definedName>
    <definedName name="painter1">'[122]Labour &amp; Plant'!$C$32</definedName>
    <definedName name="painting">#REF!</definedName>
    <definedName name="PAP">[66]PAP!$D$5</definedName>
    <definedName name="Parapet_Length">'[123]cul-invSUBMITTED'!#REF!</definedName>
    <definedName name="PartDesignation">[124]Masters!$C$16</definedName>
    <definedName name="PARTITION_WALL">#REF!</definedName>
    <definedName name="Partysanitary">#REF!</definedName>
    <definedName name="Pass_Vehicle_Type">[80]Procedure!$F$21:$F$27</definedName>
    <definedName name="PAT">'[40]Profit&amp;Loss'!$A$38:$IV$38</definedName>
    <definedName name="PAT__core_activity">#REF!</definedName>
    <definedName name="PATTI_ALROUND">#REF!</definedName>
    <definedName name="paver">#REF!</definedName>
    <definedName name="PBL">[5]Basicrates!$D$107</definedName>
    <definedName name="PC">[88]DIVERSOS!#REF!</definedName>
    <definedName name="pc_p">[111]Macros!$C$29</definedName>
    <definedName name="PCC">#REF!</definedName>
    <definedName name="PCCDISM">[24]Summary!#REF!</definedName>
    <definedName name="PCT">[88]DIVERSOS!#REF!</definedName>
    <definedName name="PCU_Master">#REF!</definedName>
    <definedName name="PCU_Range">#REF!</definedName>
    <definedName name="pcuAssumption">'[125]Revenues - Op. Parameters'!#REF!</definedName>
    <definedName name="pd">#REF!</definedName>
    <definedName name="PENAL">'[12]#REF'!$B$111</definedName>
    <definedName name="PEquity">[73]INPUT!$C$47</definedName>
    <definedName name="PERFORMANCE">#REF!</definedName>
    <definedName name="period">#REF!</definedName>
    <definedName name="period_months">#REF!</definedName>
    <definedName name="PeriodEnding">#REF!</definedName>
    <definedName name="Periodselect">#REF!</definedName>
    <definedName name="Perperson">#REF!</definedName>
    <definedName name="pertrip">#REF!</definedName>
    <definedName name="PESOS">#REF!</definedName>
    <definedName name="pfinisher">[45]Machinery!#REF!</definedName>
    <definedName name="PICTURE2">#REF!</definedName>
    <definedName name="PIDI">'[34]Abs PMRL'!$B$497</definedName>
    <definedName name="PILE1000">#REF!</definedName>
    <definedName name="PILE400">#REF!</definedName>
    <definedName name="PILECAP">#REF!</definedName>
    <definedName name="piles">[126]Measurment!#REF!</definedName>
    <definedName name="Piles1000">[126]Measurment!#REF!</definedName>
    <definedName name="pilework">[126]Measurment!#REF!</definedName>
    <definedName name="pipe1000">'[34]Abs PMRL'!$B$538</definedName>
    <definedName name="pipe150">'[34]Abs PMRL'!$B$579</definedName>
    <definedName name="pipe600">'[34]Abs PMRL'!$B$620</definedName>
    <definedName name="pipedism">[24]Summary!#REF!</definedName>
    <definedName name="pitching">#REF!</definedName>
    <definedName name="PL">'[66]P L'!$C$6</definedName>
    <definedName name="PL.Advertisement">#REF!</definedName>
    <definedName name="PL.AmtAvlAppr">#REF!</definedName>
    <definedName name="PL.AuditFee">#REF!</definedName>
    <definedName name="PL.BadDebt">#REF!</definedName>
    <definedName name="PL.BalBFPrevYr">#REF!</definedName>
    <definedName name="PL.Bonus">#REF!</definedName>
    <definedName name="PL.BusinessReceipts">#REF!</definedName>
    <definedName name="PL.ClosingStock">#REF!</definedName>
    <definedName name="PL.ClubExp">#REF!</definedName>
    <definedName name="PL.Comissions">#REF!</definedName>
    <definedName name="PL.CommissionExpdr">#REF!</definedName>
    <definedName name="PL.Conference">#REF!</definedName>
    <definedName name="PL.ConsumptionOfStores">#REF!</definedName>
    <definedName name="PL.ContToGratFund">#REF!</definedName>
    <definedName name="PL.ContToOthFund">#REF!</definedName>
    <definedName name="PL.ContToPF">#REF!</definedName>
    <definedName name="PL.ContToSuperAnnFund">#REF!</definedName>
    <definedName name="PL.ConveyanceExp">#REF!</definedName>
    <definedName name="PL.DepreciationAmort">#REF!</definedName>
    <definedName name="PL.Dividends">#REF!</definedName>
    <definedName name="PL.Donation">#REF!</definedName>
    <definedName name="PL.Entertainment">#REF!</definedName>
    <definedName name="PL.Expenses">#REF!</definedName>
    <definedName name="PL.FBTPay">#REF!</definedName>
    <definedName name="PL.FestivalCelebExp">#REF!</definedName>
    <definedName name="PL.Freight">#REF!</definedName>
    <definedName name="PL.Gift">#REF!</definedName>
    <definedName name="PL.GrossProfit">#REF!</definedName>
    <definedName name="PL.GrossReceipt">#REF!</definedName>
    <definedName name="PL.GuestHouseExp">#REF!</definedName>
    <definedName name="PL.Hospitality">#REF!</definedName>
    <definedName name="PL.HotelBoardLodge">#REF!</definedName>
    <definedName name="PL.InterestExpdr">#REF!</definedName>
    <definedName name="PL.InterestInc">#REF!</definedName>
    <definedName name="PL.KeyManInsur">#REF!</definedName>
    <definedName name="PL.LeaveEncash">#REF!</definedName>
    <definedName name="PL.LeaveTravelBenft">#REF!</definedName>
    <definedName name="PL.LifeInsur">#REF!</definedName>
    <definedName name="PL.MedExpReimb">#REF!</definedName>
    <definedName name="PL.MedInsur">#REF!</definedName>
    <definedName name="PL.MiscOthIncome">#REF!</definedName>
    <definedName name="PL.NetProfit">#REF!</definedName>
    <definedName name="PL.OpeningStock">#REF!</definedName>
    <definedName name="PL.OthEmpBenftExpdr">#REF!</definedName>
    <definedName name="PL.OtherExpenses">#REF!</definedName>
    <definedName name="PL.OthInsur">#REF!</definedName>
    <definedName name="PL.OthProvisionsExpdr">#REF!</definedName>
    <definedName name="PL.PartnerAccBalTrf">#REF!</definedName>
    <definedName name="PL.PBIDTA">#REF!</definedName>
    <definedName name="PL.PBT">#REF!</definedName>
    <definedName name="PL.PowerFuel">#REF!</definedName>
    <definedName name="PL.ProfitAfterTax">#REF!</definedName>
    <definedName name="PL.ProfitOnAgriIncome">#REF!</definedName>
    <definedName name="PL.ProfitOnCurrFluct">#REF!</definedName>
    <definedName name="PL.ProfitOnInvChrSTT">#REF!</definedName>
    <definedName name="PL.ProfitOnOthInv">#REF!</definedName>
    <definedName name="PL.ProfitOnSaleFixedAsset">#REF!</definedName>
    <definedName name="PL.ProposedDividend">#REF!</definedName>
    <definedName name="PL.ProvDefTax">#REF!</definedName>
    <definedName name="PL.ProvFBT">#REF!</definedName>
    <definedName name="PL.ProvForBadDoubtDebt">#REF!</definedName>
    <definedName name="PL.ProvForCurrTax">#REF!</definedName>
    <definedName name="PL.Purchases">#REF!</definedName>
    <definedName name="PL.RentExpdr">#REF!</definedName>
    <definedName name="PL.RentInc">#REF!</definedName>
    <definedName name="PL.RepairMach">#REF!</definedName>
    <definedName name="PL.RepairsBldg">#REF!</definedName>
    <definedName name="PL.SalePromoExp">#REF!</definedName>
    <definedName name="PL.SalsWages">#REF!</definedName>
    <definedName name="PL.Scholarship">#REF!</definedName>
    <definedName name="PL.StaffWelfareExp">#REF!</definedName>
    <definedName name="PL.TaxOnDividend">#REF!</definedName>
    <definedName name="PL.TaxOnDividendForEarYr">#REF!</definedName>
    <definedName name="PL.TelephoneExp">#REF!</definedName>
    <definedName name="PL.TotAppropriations">#REF!</definedName>
    <definedName name="PL.TotCreditsToPL">#REF!</definedName>
    <definedName name="PL.TotEmployeeComp">#REF!</definedName>
    <definedName name="PL.TotInsurances">#REF!</definedName>
    <definedName name="PL.TotOthIncome">#REF!</definedName>
    <definedName name="PL.TravelExp">#REF!</definedName>
    <definedName name="PL.TrfToReserves">#REF!</definedName>
    <definedName name="PL_Data">#REF!</definedName>
    <definedName name="PLACE_OF_POSTING">[90]sheeet7!#REF!</definedName>
    <definedName name="PLACEOFPOSTING">[90]sheeet7!#REF!</definedName>
    <definedName name="PLAIN_PLASTERING">#REF!</definedName>
    <definedName name="Plant_Wise_DCF_Value">#REF!</definedName>
    <definedName name="PLANTS___MACHINERY">#REF!</definedName>
    <definedName name="Plaster">[65]Measurment!#REF!</definedName>
    <definedName name="Platecomp">#REF!</definedName>
    <definedName name="Platecomp_24">NA()</definedName>
    <definedName name="Platecomp_7">NA()</definedName>
    <definedName name="platecompactor">#REF!</definedName>
    <definedName name="plcablvl">[51]Intro!#REF!</definedName>
    <definedName name="plcath">[51]Intro!#REF!</definedName>
    <definedName name="plcathl">[51]Intro!#REF!</definedName>
    <definedName name="plcatht">[51]Intro!#REF!</definedName>
    <definedName name="plcatlvl">[51]Intro!#REF!</definedName>
    <definedName name="PLCM">[88]DIVERSOS!#REF!</definedName>
    <definedName name="PLCMT">[88]DIVERSOS!#REF!</definedName>
    <definedName name="PLCrEx.OthDutyTaxCess">#REF!</definedName>
    <definedName name="PLCrEx.ServiceTax">#REF!</definedName>
    <definedName name="PLCrEx.TotExciseCustomsVAT">#REF!</definedName>
    <definedName name="PLCrEx.UnionExciseDuty">#REF!</definedName>
    <definedName name="PLCrEx.VATorSaleTax">#REF!</definedName>
    <definedName name="PLDutiEx.CounterVailDuty">#REF!</definedName>
    <definedName name="PLDutiEx.CustomDuty">#REF!</definedName>
    <definedName name="PLDutiEx.OthDutyTaxCess">#REF!</definedName>
    <definedName name="PLDutiEx.ServiceTax">#REF!</definedName>
    <definedName name="PLDutiEx.SplAddDuty">#REF!</definedName>
    <definedName name="PLDutiEx.TotExciseCustomsVAT">#REF!</definedName>
    <definedName name="PLDutiEx.UnionExciseDuty">#REF!</definedName>
    <definedName name="PLDutiEx.VATorSaleTax">#REF!</definedName>
    <definedName name="PLRateEx.Cess">#REF!</definedName>
    <definedName name="PLRateEx.OthDutyTaxCess">#REF!</definedName>
    <definedName name="PLRateEx.ServiceTax">#REF!</definedName>
    <definedName name="PLRateEx.TotExciseCustomsVAT">#REF!</definedName>
    <definedName name="PLRateEx.UnionExciseDuty">#REF!</definedName>
    <definedName name="PLRateEx.VATorSaleTax">#REF!</definedName>
    <definedName name="plumber">#REF!</definedName>
    <definedName name="PLUMBING">#REF!</definedName>
    <definedName name="pm">'[32]Cost Breakup Depreciation&amp; Tax'!$C$29</definedName>
    <definedName name="PM_AirCompressor_210cfm">'[107]Plant &amp;  Machinery'!$G$4</definedName>
    <definedName name="PM_BitumenBoilerOilFired_1000">'[107]Plant &amp;  Machinery'!$G$9</definedName>
    <definedName name="PM_BitumenBoilerOilFired_200">'[107]Plant &amp;  Machinery'!$G$8</definedName>
    <definedName name="PM_BitumenEmulsionPressureDistributor">'[107]Plant &amp;  Machinery'!$G$10</definedName>
    <definedName name="PM_ConcreteMixer">'[106]Plant &amp;  Machinery'!$G$11</definedName>
    <definedName name="PM_Crane">'[107]Plant &amp;  Machinery'!$G$12</definedName>
    <definedName name="PM_Dozer_D50">'[107]Plant &amp;  Machinery'!$G$13</definedName>
    <definedName name="PM_FrontEndLoader_1cum">'[107]Plant &amp;  Machinery'!$G$17</definedName>
    <definedName name="PM_HydraulicBroom">'[107]Plant &amp;  Machinery'!$G$19</definedName>
    <definedName name="PM_HydraulicExcavator_09cum">'[107]Plant &amp;  Machinery'!$G$20</definedName>
    <definedName name="PM_Mixall_6_10t">'[107]Plant &amp;  Machinery'!$G$24</definedName>
    <definedName name="PM_MotorGrader">'[107]Plant &amp;  Machinery'!$G$25</definedName>
    <definedName name="PM_StoneCrusher_200TPH">'[107]Plant &amp;  Machinery'!$G$33</definedName>
    <definedName name="PM_ThreeWheeled_80_100kN_StaticRoller">'[107]Plant &amp;  Machinery'!$G$34</definedName>
    <definedName name="PM_Tipper_55">'[107]Plant &amp;  Machinery'!$G$45</definedName>
    <definedName name="PM_Tractor_Trolley">'[107]Plant &amp;  Machinery'!$G$48</definedName>
    <definedName name="PM_Truck">'[107]Plant &amp;  Machinery'!$G$50</definedName>
    <definedName name="PM_WaterTanker_6kl">'[107]Plant &amp;  Machinery'!$G$53</definedName>
    <definedName name="PMLead">#REF!</definedName>
    <definedName name="POINTING">#REF!</definedName>
    <definedName name="POL">#REF!</definedName>
    <definedName name="Postage" localSheetId="0" hidden="1">{#N/A,#N/A,FALSE,"Aging Summary";#N/A,#N/A,FALSE,"Ratio Analysis";#N/A,#N/A,FALSE,"Test 120 Day Accts";#N/A,#N/A,FALSE,"Tickmarks"}</definedName>
    <definedName name="Postage" hidden="1">{#N/A,#N/A,FALSE,"Aging Summary";#N/A,#N/A,FALSE,"Ratio Analysis";#N/A,#N/A,FALSE,"Test 120 Day Accts";#N/A,#N/A,FALSE,"Tickmarks"}</definedName>
    <definedName name="PostageCourierTelephoneExpenses" localSheetId="0" hidden="1">{#N/A,#N/A,FALSE,"Aging Summary";#N/A,#N/A,FALSE,"Ratio Analysis";#N/A,#N/A,FALSE,"Test 120 Day Accts";#N/A,#N/A,FALSE,"Tickmarks"}</definedName>
    <definedName name="PostageCourierTelephoneExpenses" hidden="1">{#N/A,#N/A,FALSE,"Aging Summary";#N/A,#N/A,FALSE,"Ratio Analysis";#N/A,#N/A,FALSE,"Test 120 Day Accts";#N/A,#N/A,FALSE,"Tickmarks"}</definedName>
    <definedName name="power">'[32]Cost Breakup Depreciation&amp; Tax'!$C$19</definedName>
    <definedName name="pp" hidden="1">#REF!</definedName>
    <definedName name="PR">#REF!</definedName>
    <definedName name="PRASAD" localSheetId="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cablvl">[51]Intro!#REF!</definedName>
    <definedName name="prcacl">[51]Intro!#REF!</definedName>
    <definedName name="prcathe">[51]Intro!#REF!</definedName>
    <definedName name="prcathm">[51]Intro!#REF!</definedName>
    <definedName name="prcatl">[51]Intro!#REF!</definedName>
    <definedName name="prcatlvl">[51]Intro!#REF!</definedName>
    <definedName name="prcawi">[51]Intro!#REF!</definedName>
    <definedName name="Pre_tax_materiality">#REF!</definedName>
    <definedName name="pre_tax_profit">#REF!</definedName>
    <definedName name="prefinclosure">'[32]Cost Breakup Depreciation&amp; Tax'!$C$34</definedName>
    <definedName name="Premould20">#REF!</definedName>
    <definedName name="premoulded">#REF!</definedName>
    <definedName name="prfrht">[51]Intro!#REF!</definedName>
    <definedName name="pRIMSCH">#REF!</definedName>
    <definedName name="PRINT">[127]総括（1～3Q）!#REF!</definedName>
    <definedName name="_xlnm.Print_Area">#REF!</definedName>
    <definedName name="Print_Area_MI">0.36</definedName>
    <definedName name="Print_Area_MI_24">NA()</definedName>
    <definedName name="Print_Area_MI_7">NA()</definedName>
    <definedName name="Print_Range">#REF!</definedName>
    <definedName name="print_title">[128]Cul_detail!$A$2:$IV$5</definedName>
    <definedName name="_xlnm.Print_Titles">#REF!</definedName>
    <definedName name="PRINT_TITLES_MI">#REF!</definedName>
    <definedName name="PRINT1">#REF!</definedName>
    <definedName name="PRINT10">#REF!</definedName>
    <definedName name="PRINT11">#REF!</definedName>
    <definedName name="PRINT12">#REF!</definedName>
    <definedName name="PRINT13">#REF!</definedName>
    <definedName name="PRINT14">#REF!</definedName>
    <definedName name="PRINT2">#REF!</definedName>
    <definedName name="PRINT3">#REF!</definedName>
    <definedName name="PRINT4">#REF!</definedName>
    <definedName name="PRINT6">#REF!</definedName>
    <definedName name="PRINT7">#REF!</definedName>
    <definedName name="PRINT8">#REF!</definedName>
    <definedName name="PRINTAB">#REF!</definedName>
    <definedName name="PRINTCDEI">#REF!</definedName>
    <definedName name="PRINTCDOE">#REF!</definedName>
    <definedName name="PRINTEFLPM">#REF!</definedName>
    <definedName name="PRINTGLA">#REF!</definedName>
    <definedName name="PRINTHLV">#REF!</definedName>
    <definedName name="PRINTILPM">#REF!</definedName>
    <definedName name="PRINTJKMV">#REF!</definedName>
    <definedName name="PRINTLLV">#REF!</definedName>
    <definedName name="PRINTMRP">#REF!</definedName>
    <definedName name="PRINTNOOP">#REF!</definedName>
    <definedName name="PRINTNOP">#REF!</definedName>
    <definedName name="PRINTPLS">#REF!</definedName>
    <definedName name="PRINTQRC">#REF!</definedName>
    <definedName name="PrintRange">#REF!</definedName>
    <definedName name="PRINTSTLC">#REF!</definedName>
    <definedName name="prlgthl">[51]Intro!#REF!</definedName>
    <definedName name="prlgtht">[51]Intro!#REF!</definedName>
    <definedName name="profit_after_tax">#REF!</definedName>
    <definedName name="Profit_and_Loss">#REF!</definedName>
    <definedName name="Profit_Loss">'[129]P&amp;L '!#REF!</definedName>
    <definedName name="proj_name">#REF!</definedName>
    <definedName name="projects">#REF!</definedName>
    <definedName name="PRUEBA">[130]DIVERSOS!$A$1:$K$23</definedName>
    <definedName name="psbmth">[51]Intro!#REF!</definedName>
    <definedName name="psd">'[32]Cost Breakup Depreciation&amp; Tax'!$C$18</definedName>
    <definedName name="PT">[74]Input!$D$2</definedName>
    <definedName name="ptr">#REF!</definedName>
    <definedName name="ptr_24">NA()</definedName>
    <definedName name="ptr_7">NA()</definedName>
    <definedName name="Ptroller">#REF!</definedName>
    <definedName name="Pugmill">#REF!</definedName>
    <definedName name="pvcpipe100">#REF!</definedName>
    <definedName name="pvcpipe150">#REF!</definedName>
    <definedName name="pvcpipe50">#REF!</definedName>
    <definedName name="PY_all_Equity">#REF!</definedName>
    <definedName name="PY_all_Income">#REF!</definedName>
    <definedName name="PY_all_RetEarn">#REF!</definedName>
    <definedName name="PY_knw_Income">#REF!</definedName>
    <definedName name="PY_knw_RetEarn">#REF!</definedName>
    <definedName name="PY_lik_Income">#REF!</definedName>
    <definedName name="PY_lik_RetEarn">#REF!</definedName>
    <definedName name="PY_tot_knw_Xfoot">#REF!</definedName>
    <definedName name="PY_tot_lik_Xfoot">#REF!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q">'[131]FORM-W3'!#REF!</definedName>
    <definedName name="qap" localSheetId="0" hidden="1">{"'Typical Costs Estimates'!$C$158:$H$161"}</definedName>
    <definedName name="qap" hidden="1">{"'Typical Costs Estimates'!$C$158:$H$161"}</definedName>
    <definedName name="qnet">[51]Intro!#REF!</definedName>
    <definedName name="qnetlat">[51]Intro!#REF!</definedName>
    <definedName name="qnetseis">[51]Intro!#REF!</definedName>
    <definedName name="qnetsi">[51]Intro!#REF!</definedName>
    <definedName name="QQ" localSheetId="0" hidden="1">{"form-D1",#N/A,FALSE,"FORM-D1";"form-D1_amt",#N/A,FALSE,"FORM-D1"}</definedName>
    <definedName name="QQ" hidden="1">{"form-D1",#N/A,FALSE,"FORM-D1";"form-D1_amt",#N/A,FALSE,"FORM-D1"}</definedName>
    <definedName name="QQQQ" localSheetId="0" hidden="1">{"form-D1",#N/A,FALSE,"FORM-D1";"form-D1_amt",#N/A,FALSE,"FORM-D1"}</definedName>
    <definedName name="QQQQ" hidden="1">{"form-D1",#N/A,FALSE,"FORM-D1";"form-D1_amt",#N/A,FALSE,"FORM-D1"}</definedName>
    <definedName name="qult">#REF!</definedName>
    <definedName name="qw" hidden="1">'[132]SCH 10'!#REF!</definedName>
    <definedName name="qwer">'[133]NKEL O&amp;M'!#REF!</definedName>
    <definedName name="R.C.C.">[78]A.O.R.!#REF!</definedName>
    <definedName name="R_Factor">#REF!</definedName>
    <definedName name="RA">#REF!</definedName>
    <definedName name="RADHIKA">#REF!</definedName>
    <definedName name="rail">[24]Summary!#REF!</definedName>
    <definedName name="railecc">#REF!</definedName>
    <definedName name="railwt">#REF!</definedName>
    <definedName name="RANGE">#REF!</definedName>
    <definedName name="RAT">[66]Keyratios!$E$20</definedName>
    <definedName name="Rate">#REF!</definedName>
    <definedName name="Rate_a_CuttingTree_300_1800">#REF!</definedName>
    <definedName name="Rate_b_CuttingTree_above1800">#REF!</definedName>
    <definedName name="Rate_BM_excluding">#REF!</definedName>
    <definedName name="Rate_BM_including">#REF!</definedName>
    <definedName name="Rate_Clearing_grubbing">#REF!</definedName>
    <definedName name="Rate_Disposal">#REF!</definedName>
    <definedName name="Rate_Earthexcavation_indrains_HS">#REF!</definedName>
    <definedName name="Rate_Earthexcavation_infounation_ORWB">#REF!</definedName>
    <definedName name="Rate_Earthexcavation_infoundation_HS">#REF!</definedName>
    <definedName name="Rate_Earthfilling_surplussoil">#REF!</definedName>
    <definedName name="Rate_Embankment_availableearth">#REF!</definedName>
    <definedName name="Rate_Embankment_newearth">#REF!</definedName>
    <definedName name="Rate_LBM_excluding">#REF!</definedName>
    <definedName name="Rate_LBM_including">#REF!</definedName>
    <definedName name="Rate_MSS_excluding">#REF!</definedName>
    <definedName name="Rate_MSS_including">#REF!</definedName>
    <definedName name="Rate_Primercoat_excluding">#REF!</definedName>
    <definedName name="Rate_Primercoat_including">#REF!</definedName>
    <definedName name="Rate_Profilecorrective_excluding">#REF!</definedName>
    <definedName name="Rate_Profilecorrective_including">#REF!</definedName>
    <definedName name="Rate_Repairpothole_including">#REF!</definedName>
    <definedName name="Rate_Repairpotholes_exluding">#REF!</definedName>
    <definedName name="Rate_Sandfilling">#REF!</definedName>
    <definedName name="Rate_SDBC_excluding">#REF!</definedName>
    <definedName name="Rate_SDBC_including">#REF!</definedName>
    <definedName name="Rate_Subbase">#REF!</definedName>
    <definedName name="Rate_Tackcoat_granular_including">#REF!</definedName>
    <definedName name="Rate_Tackcoat_granularbase_excluding">#REF!</definedName>
    <definedName name="Rate_Tackcoat_topsurface_excluding">#REF!</definedName>
    <definedName name="Rate_Tackcoat_topsurface_including">#REF!</definedName>
    <definedName name="Rate_WMM">#REF!</definedName>
    <definedName name="RATEST">#REF!</definedName>
    <definedName name="ratios">[12]Sheet1!$B$7</definedName>
    <definedName name="Rato">#REF!</definedName>
    <definedName name="ravi">#REF!</definedName>
    <definedName name="raw_material">#REF!</definedName>
    <definedName name="RawData">#REF!</definedName>
    <definedName name="RC_RACKS">#REF!</definedName>
    <definedName name="RC_WORKS">#REF!</definedName>
    <definedName name="rcc">#REF!</definedName>
    <definedName name="RCC_BEAMS">#REF!</definedName>
    <definedName name="RCC_CHAJJA">#REF!</definedName>
    <definedName name="RCC_COLUMNS">#REF!</definedName>
    <definedName name="RCC_FOOTINGS">#REF!</definedName>
    <definedName name="RCC_FOR_LINELS">#REF!</definedName>
    <definedName name="RCCdiam">[24]Summary!#REF!</definedName>
    <definedName name="RCCFOR_ROOFSLAB">#REF!</definedName>
    <definedName name="rccrail">[24]Summary!#REF!</definedName>
    <definedName name="reb1800chitt">[24]Summary!#REF!</definedName>
    <definedName name="reb1800main">[24]Summary!#REF!</definedName>
    <definedName name="reb300chitt">[24]Summary!#REF!</definedName>
    <definedName name="reb300main">[24]Summary!#REF!</definedName>
    <definedName name="reb600chitt">[24]Summary!#REF!</definedName>
    <definedName name="reb600main">[24]Summary!#REF!</definedName>
    <definedName name="reb900chitt">[24]Summary!#REF!</definedName>
    <definedName name="reb900main">[24]Summary!#REF!</definedName>
    <definedName name="rebatercc">[24]Summary!#REF!</definedName>
    <definedName name="rebatetree1800">[24]Summary!#REF!</definedName>
    <definedName name="rebatetree1800chitt">[24]Summary!#REF!</definedName>
    <definedName name="REBATETREE300600">[24]Summary!#REF!</definedName>
    <definedName name="REBATETREE300600CHITT">[24]Summary!#REF!</definedName>
    <definedName name="rebatetree600900">[24]Summary!#REF!</definedName>
    <definedName name="REBBASE">[24]Summary!#REF!</definedName>
    <definedName name="rebbrick">[24]Summary!#REF!</definedName>
    <definedName name="rebdrain">[24]Summary!#REF!</definedName>
    <definedName name="rebexp">[24]Summary!#REF!</definedName>
    <definedName name="rebguard">[24]Summary!#REF!</definedName>
    <definedName name="rebhp">[24]Summary!#REF!</definedName>
    <definedName name="rebpcc">[24]Summary!#REF!</definedName>
    <definedName name="rebr">[24]Summary!#REF!</definedName>
    <definedName name="rebrail">[24]Summary!#REF!</definedName>
    <definedName name="rebstone">[24]Summary!#REF!</definedName>
    <definedName name="rebsubbase">[24]Summary!#REF!</definedName>
    <definedName name="rebtemp">[24]Summary!#REF!</definedName>
    <definedName name="REBWC">[24]Summary!#REF!</definedName>
    <definedName name="RecCnt">#REF!</definedName>
    <definedName name="reco">[12]Sheet1!$C$106</definedName>
    <definedName name="RECOMMENDATION">" "</definedName>
    <definedName name="recon">#REF!</definedName>
    <definedName name="reconc">[24]Summary!#REF!</definedName>
    <definedName name="Recruit_Fee">#REF!</definedName>
    <definedName name="redrsp">[24]Summary!#REF!</definedName>
    <definedName name="reexp">[24]Summary!#REF!</definedName>
    <definedName name="Ref_1">#REF!</definedName>
    <definedName name="Ref_2">#REF!</definedName>
    <definedName name="Ref_3">#REF!</definedName>
    <definedName name="Ref_4">#REF!</definedName>
    <definedName name="regsb">[24]Summary!#REF!</definedName>
    <definedName name="regua">[24]Summary!#REF!</definedName>
    <definedName name="rehp">[24]Summary!#REF!</definedName>
    <definedName name="ReinfDetail">[126]Measurment!#REF!</definedName>
    <definedName name="ReinfDetails">[65]Measurment!#REF!</definedName>
    <definedName name="Reinforcement">[65]Measurment!#REF!</definedName>
    <definedName name="RENTEC_P_M">[37]ﾏﾁｭﾘﾃｨﾗﾀﾞｰ（月次ベース）!$F$708</definedName>
    <definedName name="RENTEC_P_Q">[37]ﾏﾁｭﾘﾃｨﾗﾀﾞｰ（四半期ベース）!$F$748</definedName>
    <definedName name="RENTEC_P2_M">'[37]末残計画(四半期ベース)'!$F$751</definedName>
    <definedName name="RENTEC_P2_Q">'[37]末残計画(四半期ベース)'!$G$751</definedName>
    <definedName name="RENTEC_PX_M">[37]ﾏﾁｭﾘﾃｨﾗﾀﾞｰ（月次ベース）!$F$704</definedName>
    <definedName name="RENTEC_PX_Q">[37]ﾏﾁｭﾘﾃｨﾗﾀﾞｰ（四半期ベース）!$F$744</definedName>
    <definedName name="RENTEC_PX2_M">'[37]末残計画(四半期ベース)'!$F$747</definedName>
    <definedName name="RENTEC_PX2_Q">'[37]末残計画(四半期ベース)'!$G$747</definedName>
    <definedName name="RENTEC_PY_M">[37]ﾏﾁｭﾘﾃｨﾗﾀﾞｰ（月次ベース）!$F$706</definedName>
    <definedName name="RENTEC_PY_Q">[37]ﾏﾁｭﾘﾃｨﾗﾀﾞｰ（四半期ベース）!$F$746</definedName>
    <definedName name="RENTEC_PY2_M">'[37]末残計画(四半期ベース)'!$F$749</definedName>
    <definedName name="RENTEC_PY2_Q">'[37]末残計画(四半期ベース)'!$G$749</definedName>
    <definedName name="RENTEC_R_M">[37]ﾏﾁｭﾘﾃｨﾗﾀﾞｰ（月次ベース）!$F$709</definedName>
    <definedName name="RENTEC_R_Q">[37]ﾏﾁｭﾘﾃｨﾗﾀﾞｰ（四半期ベース）!$F$749</definedName>
    <definedName name="RENTEC_R2_M">'[37]末残計画(四半期ベース)'!$F$752</definedName>
    <definedName name="RENTEC_R2_Q">'[37]末残計画(四半期ベース)'!$G$752</definedName>
    <definedName name="RENTEC_RX_M">[37]ﾏﾁｭﾘﾃｨﾗﾀﾞｰ（月次ベース）!$F$705</definedName>
    <definedName name="RENTEC_RX_Q">[37]ﾏﾁｭﾘﾃｨﾗﾀﾞｰ（四半期ベース）!$F$745</definedName>
    <definedName name="RENTEC_RX2_M">'[37]末残計画(四半期ベース)'!$F$748</definedName>
    <definedName name="RENTEC_RX2_Q">'[37]末残計画(四半期ベース)'!$G$748</definedName>
    <definedName name="RENTEC_RY_M">[37]ﾏﾁｭﾘﾃｨﾗﾀﾞｰ（月次ベース）!$F$707</definedName>
    <definedName name="RENTEC_RY_Q">[37]ﾏﾁｭﾘﾃｨﾗﾀﾞｰ（四半期ベース）!$F$747</definedName>
    <definedName name="RENTEC_RY2_M">'[37]末残計画(四半期ベース)'!$F$750</definedName>
    <definedName name="RENTEC_RY2_Q">'[37]末残計画(四半期ベース)'!$G$750</definedName>
    <definedName name="repcc">[24]Summary!#REF!</definedName>
    <definedName name="Report_Date">[134]TB!$D$1</definedName>
    <definedName name="Report_Month">[31]TB!$V$2:$X$13</definedName>
    <definedName name="Report_Months">[135]TB!$U$1:$W$4</definedName>
    <definedName name="Report_Period">[135]TB!$E$1</definedName>
    <definedName name="Report_py">'[136]Grouping TB'!$E$1</definedName>
    <definedName name="Report_Title">"Trend eDoctor Virus Diagnostic Report for  Trend_Micro_HK_Limited"</definedName>
    <definedName name="Report_year">'[136]Grouping TB'!$D$2</definedName>
    <definedName name="Report_yrdate">'[136]Grouping TB'!$E$2</definedName>
    <definedName name="Reported_Net_profit">#REF!</definedName>
    <definedName name="req">'[42]A.O.R r1Str'!#REF!</definedName>
    <definedName name="Reqd">'[42]A.O.R r1'!#REF!</definedName>
    <definedName name="required">#REF!</definedName>
    <definedName name="rerail">[24]Summary!#REF!</definedName>
    <definedName name="rercc">[24]Summary!#REF!</definedName>
    <definedName name="Residual_difference">#REF!</definedName>
    <definedName name="rest">#REF!</definedName>
    <definedName name="restp">[24]Summary!#REF!</definedName>
    <definedName name="Résumé">#REF!</definedName>
    <definedName name="retemp">[24]Summary!#REF!</definedName>
    <definedName name="retr1800c">[24]Summary!#REF!</definedName>
    <definedName name="retr1800m">[24]Summary!#REF!</definedName>
    <definedName name="retr300">[24]Summary!#REF!</definedName>
    <definedName name="retr300c">[24]Summary!#REF!</definedName>
    <definedName name="retr600">#REF!</definedName>
    <definedName name="retr600c">[24]Summary!#REF!</definedName>
    <definedName name="retr600m">[24]Summary!#REF!</definedName>
    <definedName name="retr900">[24]Summary!#REF!</definedName>
    <definedName name="retr900c">[24]Summary!#REF!</definedName>
    <definedName name="rewc">[24]Summary!#REF!</definedName>
    <definedName name="RiskAutoStopPercChange">1.5</definedName>
    <definedName name="RiskCollectDistributionSamples">2</definedName>
    <definedName name="RiskExcelReportsGoInNewWorkbook">TRUE</definedName>
    <definedName name="RiskExcelReportsToGenerate">32</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portGraphFormat">1</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Msummary">#REF!</definedName>
    <definedName name="ROADWORKS">'[53]BOQ Distribution'!$A$5:$G$24</definedName>
    <definedName name="roce">#REF!</definedName>
    <definedName name="Rodbinder">#REF!</definedName>
    <definedName name="rOHAN">#REF!</definedName>
    <definedName name="roic">#REF!</definedName>
    <definedName name="roller">#REF!</definedName>
    <definedName name="rollingstock">'[32]Cost Breakup Depreciation&amp; Tax'!$C$16</definedName>
    <definedName name="ROOF">#REF!</definedName>
    <definedName name="roofing">[65]Measurment!#REF!</definedName>
    <definedName name="roughstone">#REF!</definedName>
    <definedName name="Round_Trip_on_the_same_day__Y_N__g">[63]goods_analysis!$M$6:$M$3138</definedName>
    <definedName name="Round_Trip_on_the_same_day__Y_N__p">'[63]pass _analysis '!$M$6:$M$1791</definedName>
    <definedName name="RP">#REF!</definedName>
    <definedName name="Rpaint">#REF!</definedName>
    <definedName name="rr" localSheetId="0" hidden="1">{#N/A,#N/A,FALSE,"Part ABC"}</definedName>
    <definedName name="rr" hidden="1">{#N/A,#N/A,FALSE,"Part ABC"}</definedName>
    <definedName name="RRoll8">[45]Machinery!#REF!</definedName>
    <definedName name="RRstone">#REF!</definedName>
    <definedName name="RRstone_24">NA()</definedName>
    <definedName name="RRstone_7">NA()</definedName>
    <definedName name="RRstones">'[30]LOCAL RATES'!$H$33</definedName>
    <definedName name="RRstones_12">NA()</definedName>
    <definedName name="RRstones_7">NA()</definedName>
    <definedName name="RRstones_8">NA()</definedName>
    <definedName name="RSEMULSIOn">#REF!</definedName>
    <definedName name="RSEMULSIOn_24">NA()</definedName>
    <definedName name="RSEMULSIOn_7">NA()</definedName>
    <definedName name="rt">#REF!</definedName>
    <definedName name="RT_3_2_B">[47]DATA_PILE_RT2!$A$3:$DA$5</definedName>
    <definedName name="RT3_1">'[47]DATA_PILE_RT1 '!$A$3:$HQ$5</definedName>
    <definedName name="RT3_2_A">[47]DATA_PILE_RT2!$A$9:$EX$11</definedName>
    <definedName name="rubbish">#REF!</definedName>
    <definedName name="Rubble">'[34]Abs PMRL'!$B$661</definedName>
    <definedName name="Rupees">#REF!</definedName>
    <definedName name="s">#REF!</definedName>
    <definedName name="S.NO.">[90]sheeet7!#REF!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l">#REF!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92..1">#REF!</definedName>
    <definedName name="S192..2">'[77]192'!#REF!</definedName>
    <definedName name="S194..3">'[77]194C'!#REF!</definedName>
    <definedName name="S194C..2">'[77]194C'!#REF!</definedName>
    <definedName name="S194C..4">'[77]194C'!#REF!</definedName>
    <definedName name="S194C..5">'[77]194C'!#REF!</definedName>
    <definedName name="S194C..6">'[77]194C'!#REF!</definedName>
    <definedName name="SA">[137]Sheet1!$G$2:$G$11588</definedName>
    <definedName name="sachintapi">[138]Summary!#REF!</definedName>
    <definedName name="sadasdas">[12]Sheet1!$A$1:$BP$87</definedName>
    <definedName name="saef" localSheetId="0" hidden="1">{"Execavation",#N/A,FALSE,"furniture (employer)"}</definedName>
    <definedName name="saef" hidden="1">{"Execavation",#N/A,FALSE,"furniture (employer)"}</definedName>
    <definedName name="sajid">#REF!</definedName>
    <definedName name="SALARY">[90]sheeet7!#REF!</definedName>
    <definedName name="salballies">#REF!</definedName>
    <definedName name="SALE">#REF!</definedName>
    <definedName name="Sales">'[40]Profit&amp;Loss'!$A$13:$IV$13</definedName>
    <definedName name="sanBasic">'[42]A.O.R r1'!#REF!</definedName>
    <definedName name="sand">'[34]Abs PMRL'!$B$415</definedName>
    <definedName name="Sand_12">NA()</definedName>
    <definedName name="Sand_7">NA()</definedName>
    <definedName name="Sand_8">NA()</definedName>
    <definedName name="Sand_Rate">#REF!</definedName>
    <definedName name="sandf">#REF!</definedName>
    <definedName name="sandfilling">#REF!</definedName>
    <definedName name="sandm">#REF!</definedName>
    <definedName name="Sanitary_works">#REF!</definedName>
    <definedName name="SanitaryBasic">#REF!</definedName>
    <definedName name="sarkna">#REF!</definedName>
    <definedName name="Sarvecapg">'[82]VIR CG'!#REF!</definedName>
    <definedName name="sbas">'[42]A.O.R r1Str'!#REF!</definedName>
    <definedName name="Schedules">[139]Sheet1!$F$4:$F$19</definedName>
    <definedName name="scraper">#REF!</definedName>
    <definedName name="screening">#REF!</definedName>
    <definedName name="SD">[140]Input!$D$12</definedName>
    <definedName name="sda">[141]Keyratios!#REF!</definedName>
    <definedName name="SDF">[142]Sheet1!$A$2:$H$2501</definedName>
    <definedName name="sdfasd" localSheetId="0" hidden="1">{"Execavation",#N/A,FALSE,"furniture (employer)"}</definedName>
    <definedName name="sdfasd" hidden="1">{"Execavation",#N/A,FALSE,"furniture (employer)"}</definedName>
    <definedName name="sdfhsfhjsfghfh">'[85]BOQ Distribution'!$A$35:$G$47</definedName>
    <definedName name="sdkjakfej">[75]Summary!#REF!</definedName>
    <definedName name="SE_NAME">""</definedName>
    <definedName name="SEC._DEPOSIT">#REF!</definedName>
    <definedName name="SEC43B">#REF!</definedName>
    <definedName name="segpbt">#REF!</definedName>
    <definedName name="seishcof">[51]Intro!#REF!</definedName>
    <definedName name="sencount">1</definedName>
    <definedName name="senserpaver">#REF!</definedName>
    <definedName name="Sensorpaver">#REF!</definedName>
    <definedName name="Sensorpaver_24">NA()</definedName>
    <definedName name="Sensorpaver_7">NA()</definedName>
    <definedName name="SEPTIC_TANK">#REF!</definedName>
    <definedName name="SEPTIC_TANL">#REF!</definedName>
    <definedName name="Service_Type">"Service Type"</definedName>
    <definedName name="SFAS131_9803__Export_List">#REF!</definedName>
    <definedName name="sfh">#REF!</definedName>
    <definedName name="Sh_plat">[100]sheet!$E$82</definedName>
    <definedName name="SHABAD_FLOOR">#REF!</definedName>
    <definedName name="Share_of_DLF">'[143]P&amp;L'!$C$44</definedName>
    <definedName name="sHEET">[144]Keyratios!#REF!</definedName>
    <definedName name="sheet22.AccountType">'[145]PART C'!$J$46:$J$47</definedName>
    <definedName name="SHORT">'[33]YE-SW2'!$IM$8159</definedName>
    <definedName name="Shoulder">#REF!</definedName>
    <definedName name="Shuttering">[65]Measurment!#REF!</definedName>
    <definedName name="shutteringtimber">#REF!</definedName>
    <definedName name="SI.NO">[41]LISTAS!$L$3:$L$4</definedName>
    <definedName name="SI_NAME">"Trend Micro HK eDoctor"</definedName>
    <definedName name="SIGHT">[146]CAPEX!#REF!</definedName>
    <definedName name="SIGMABUS">#REF!</definedName>
    <definedName name="signal">'[32]Cost Breakup Depreciation&amp; Tax'!$C$17</definedName>
    <definedName name="silk">[147]TB!$E$1</definedName>
    <definedName name="SITE_OFFICES">#REF!</definedName>
    <definedName name="SITE_STAFF">#REF!</definedName>
    <definedName name="skilldresser">#REF!</definedName>
    <definedName name="skilledmazdoor">#REF!</definedName>
    <definedName name="skillmazdoor">#REF!</definedName>
    <definedName name="SKYLIGHT_ROOF">#REF!</definedName>
    <definedName name="SKYMARK">[89]国内work!#REF!</definedName>
    <definedName name="SL" localSheetId="0" hidden="1">{"Execavation",#N/A,FALSE,"furniture (employer)"}</definedName>
    <definedName name="SL" hidden="1">{"Execavation",#N/A,FALSE,"furniture (employer)"}</definedName>
    <definedName name="slab">#REF!</definedName>
    <definedName name="slab_p" localSheetId="0" hidden="1">{"form-D1",#N/A,FALSE,"FORM-D1";"form-D1_amt",#N/A,FALSE,"FORM-D1"}</definedName>
    <definedName name="slab_p" hidden="1">{"form-D1",#N/A,FALSE,"FORM-D1";"form-D1_amt",#N/A,FALSE,"FORM-D1"}</definedName>
    <definedName name="SLMNEW">9</definedName>
    <definedName name="SM_1">'[47]DATA_PILE _SM'!$A$3:$HY$5</definedName>
    <definedName name="SM_2">'[47]DATA_PILE _SM'!$A$9:$HU$10</definedName>
    <definedName name="sms">#REF!</definedName>
    <definedName name="softcostonetime">'[32]Cost Breakup Depreciation&amp; Tax'!$C$35</definedName>
    <definedName name="soilht">[51]Intro!#REF!</definedName>
    <definedName name="soling">#REF!</definedName>
    <definedName name="Sonota">[94]その他!$A$1:$N$2</definedName>
    <definedName name="sort">#REF!</definedName>
    <definedName name="sot">#REF!</definedName>
    <definedName name="SP">[140]Input!$D$11</definedName>
    <definedName name="Spalls">'[30]LOCAL RATES'!$H$25</definedName>
    <definedName name="Spalls_12">NA()</definedName>
    <definedName name="Spalls_7">NA()</definedName>
    <definedName name="Spalls_8">NA()</definedName>
    <definedName name="Span">#REF!</definedName>
    <definedName name="Spaver">#REF!</definedName>
    <definedName name="Spaver_24">NA()</definedName>
    <definedName name="Spaver_7">NA()</definedName>
    <definedName name="spr">[12]Sheet3!#REF!</definedName>
    <definedName name="sprayer">#REF!</definedName>
    <definedName name="SrDebt">[73]INPUT!$C$49</definedName>
    <definedName name="ss" localSheetId="0" hidden="1">{"Execavation",#N/A,FALSE,"furniture (employer)"}</definedName>
    <definedName name="ss" hidden="1">{"Execavation",#N/A,FALSE,"furniture (employer)"}</definedName>
    <definedName name="SS_MaxPattern">"Max Pattern Number "</definedName>
    <definedName name="SS_MaxPattern_1">""</definedName>
    <definedName name="SS_MaxPattern_2">""</definedName>
    <definedName name="SS_MaxPattern_3">""</definedName>
    <definedName name="SS_MaxPattern_4">""</definedName>
    <definedName name="SS_MaxPattern_5">""</definedName>
    <definedName name="SS_MaxPattern_6">""</definedName>
    <definedName name="SS_MinPattern">"Min Pattern Number "</definedName>
    <definedName name="SS_MinPattern_1">""</definedName>
    <definedName name="SS_MinPattern_2">""</definedName>
    <definedName name="SS_MinPattern_3">""</definedName>
    <definedName name="SS_MinPattern_4">""</definedName>
    <definedName name="SS_MinPattern_5">""</definedName>
    <definedName name="SS_MinPattern_6">""</definedName>
    <definedName name="SS_ServerNo">"Number of Serveres "</definedName>
    <definedName name="SS_ServerNo_1">""</definedName>
    <definedName name="SS_ServerNo_2">""</definedName>
    <definedName name="SS_ServerNo_3">""</definedName>
    <definedName name="SS_ServerNo_4">""</definedName>
    <definedName name="SS_ServerNo_5">""</definedName>
    <definedName name="SS_ServerNo_6">""</definedName>
    <definedName name="SS_SiteName">"Site Name"</definedName>
    <definedName name="SS_SiteName_1">""</definedName>
    <definedName name="SS_SiteName_2">""</definedName>
    <definedName name="SS_SiteName_3">""</definedName>
    <definedName name="SS_SiteName_4">""</definedName>
    <definedName name="SS_SiteName_5">""</definedName>
    <definedName name="SS_SiteName_6">""</definedName>
    <definedName name="SS_VirusNo">"Number of Viruses "</definedName>
    <definedName name="SS_VirusNo_1">""</definedName>
    <definedName name="SS_VirusNo_2">""</definedName>
    <definedName name="SS_VirusNo_3">""</definedName>
    <definedName name="SS_VirusNo_4">""</definedName>
    <definedName name="SS_VirusNo_5">""</definedName>
    <definedName name="SS_VirusNo_6">""</definedName>
    <definedName name="ssc" localSheetId="0">{"'Bill No. 7'!$A$1:$G$32"}</definedName>
    <definedName name="ssc">{"'Bill No. 7'!$A$1:$G$32"}</definedName>
    <definedName name="ssd" localSheetId="0">{"'Bill No. 7'!$A$1:$G$32"}</definedName>
    <definedName name="ssd">{"'Bill No. 7'!$A$1:$G$32"}</definedName>
    <definedName name="ssemulsion">#REF!</definedName>
    <definedName name="ssemulsion_24">NA()</definedName>
    <definedName name="ssemulsion_7">NA()</definedName>
    <definedName name="sski_eps">#REF!</definedName>
    <definedName name="sski_net_profit">#REF!</definedName>
    <definedName name="sslab">#REF!</definedName>
    <definedName name="SSM">#REF!</definedName>
    <definedName name="SSM_ABOVE_GL">#REF!</definedName>
    <definedName name="SSM_BELOW_GL">#REF!</definedName>
    <definedName name="sss">#N/A</definedName>
    <definedName name="SSSS">[148]PROCTOR!#REF!</definedName>
    <definedName name="SSSSSS">[148]PROCTOR!#REF!</definedName>
    <definedName name="ST43B">[149]COMPUTATION!#REF!</definedName>
    <definedName name="STAFF_REQUIRED_FOR_FINAL_BILL">#REF!</definedName>
    <definedName name="startupcost">'[32]Cost Breakup Depreciation&amp; Tax'!$C$33</definedName>
    <definedName name="states">'[150]Part A General'!$F$3:$F$38</definedName>
    <definedName name="staticpaver">#REF!</definedName>
    <definedName name="station">'[32]Cost Breakup Depreciation&amp; Tax'!$C$5</definedName>
    <definedName name="STD">[12]Sheet1!#REF!</definedName>
    <definedName name="STDDATE">[36]関係会社貸付金データ!$D$6</definedName>
    <definedName name="steel">#REF!</definedName>
    <definedName name="STEEL_WINDOW">#REF!</definedName>
    <definedName name="steelbars">#REF!</definedName>
    <definedName name="steelrod">#REF!</definedName>
    <definedName name="steelstrands">#REF!</definedName>
    <definedName name="steelwire">#REF!</definedName>
    <definedName name="steelwires">#REF!</definedName>
    <definedName name="STL">[66]Facility!$B$382</definedName>
    <definedName name="StockTO">[40]Assumptions!$A$76:$IV$76</definedName>
    <definedName name="stonebreaker">#REF!</definedName>
    <definedName name="STONEMAS">#REF!</definedName>
    <definedName name="stp">[24]Summary!#REF!</definedName>
    <definedName name="strands">#REF!</definedName>
    <definedName name="structuralsteel">#REF!</definedName>
    <definedName name="Subbasedism">[24]Summary!#REF!</definedName>
    <definedName name="SubDebt">[73]INPUT!$C$50</definedName>
    <definedName name="SUBFINAL">#REF!</definedName>
    <definedName name="Subgrade">#REF!</definedName>
    <definedName name="subsidiary">#REF!</definedName>
    <definedName name="substructure">#REF!</definedName>
    <definedName name="SUM">#N/A</definedName>
    <definedName name="sumana">#REF!</definedName>
    <definedName name="sumana_24">NA()</definedName>
    <definedName name="sumana_7">NA()</definedName>
    <definedName name="SUMP_TANK">#REF!</definedName>
    <definedName name="SUNKENPRN_PLASTERING">#REF!</definedName>
    <definedName name="super">#REF!</definedName>
    <definedName name="SWAPS">'[33]YE-SW2'!$IV$8175</definedName>
    <definedName name="sy" localSheetId="0" hidden="1">{#N/A,#N/A,FALSE,"Part ABC"}</definedName>
    <definedName name="sy" hidden="1">{#N/A,#N/A,FALSE,"Part ABC"}</definedName>
    <definedName name="SYAM" localSheetId="0" hidden="1">{"Execavation",#N/A,FALSE,"furniture (employer)"}</definedName>
    <definedName name="SYAM" hidden="1">{"Execavation",#N/A,FALSE,"furniture (employer)"}</definedName>
    <definedName name="t">#REF!</definedName>
    <definedName name="T_Basic_cost">#REF!</definedName>
    <definedName name="t_beam">#REF!</definedName>
    <definedName name="TA">#REF!</definedName>
    <definedName name="TA3Q">#REF!</definedName>
    <definedName name="TABLA">[41]DEBTORS!#REF!</definedName>
    <definedName name="table">#REF!</definedName>
    <definedName name="Table_Md">'[28]Back_Cal_for OMC'!$G$7:$J$7</definedName>
    <definedName name="Table_Wt">'[28]Back_Cal_for OMC'!#REF!</definedName>
    <definedName name="table1">#REF!</definedName>
    <definedName name="table2">#REF!</definedName>
    <definedName name="Tan_plat">[100]sheet!$E$124</definedName>
    <definedName name="Tan_specpay">[100]sheet!$E$108</definedName>
    <definedName name="TANDEMROLLER">#REF!</definedName>
    <definedName name="TANDEMROLLER_24">NA()</definedName>
    <definedName name="TANDEMROLLER_7">NA()</definedName>
    <definedName name="tando">[100]sheet!$E$89</definedName>
    <definedName name="TANDOOR_BLUE">#REF!</definedName>
    <definedName name="TANDOOR_FLOOR">#REF!</definedName>
    <definedName name="TANDOOR_SKIRT">#REF!</definedName>
    <definedName name="TANDURBLUE_FLOORING">#REF!</definedName>
    <definedName name="target_IRR">#REF!</definedName>
    <definedName name="tarnian">#REF!</definedName>
    <definedName name="Tax">[40]Tax!$A$32:$IV$32</definedName>
    <definedName name="Tax_Effect_Income">#REF!</definedName>
    <definedName name="Tax_Effect_Liabs">#REF!</definedName>
    <definedName name="Tax_Effect_RetEarn">#REF!</definedName>
    <definedName name="tax_provided">#REF!</definedName>
    <definedName name="Tax_Rate">#REF!</definedName>
    <definedName name="TaxTV">10%</definedName>
    <definedName name="taxworking">#REF!</definedName>
    <definedName name="TaxXL">5%</definedName>
    <definedName name="tbeam">#REF!</definedName>
    <definedName name="TB転記後ﾏｸﾛ名PRINT実行">[127]総括（1～3Q）!#REF!</definedName>
    <definedName name="tcan1">[76]section!$G$41</definedName>
    <definedName name="tcan2">[76]section!$G$42</definedName>
    <definedName name="tcañoanterior">[41]RESUMEN!$G$4</definedName>
    <definedName name="tccierre">[41]RESUMEN!$G$3</definedName>
    <definedName name="tcmedio">[41]RESUMEN!$G$2</definedName>
    <definedName name="tdeck">[76]section!$G$40</definedName>
    <definedName name="Tdg_Fin">#REF!</definedName>
    <definedName name="TECH1">#REF!</definedName>
    <definedName name="TECH2">#REF!</definedName>
    <definedName name="TECH3">#REF!</definedName>
    <definedName name="TECH4">#REF!</definedName>
    <definedName name="TECH5">#REF!</definedName>
    <definedName name="telecom">'[32]Cost Breakup Depreciation&amp; Tax'!$C$13</definedName>
    <definedName name="Telephone">"eDoctor"</definedName>
    <definedName name="temp">'[26]UNP-NCW '!#REF!</definedName>
    <definedName name="temp1">'[26]UNP-NCW '!#REF!</definedName>
    <definedName name="tempstr">[24]Summary!#REF!</definedName>
    <definedName name="tendem">#REF!</definedName>
    <definedName name="tendem_24">NA()</definedName>
    <definedName name="tendem_7">NA()</definedName>
    <definedName name="TENDER_EXPENCES">#REF!</definedName>
    <definedName name="TEST0">#REF!</definedName>
    <definedName name="TEST1">#REF!</definedName>
    <definedName name="TEST10">#REF!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dd">"Test RefersTo1"</definedName>
    <definedName name="TESTHKEY">#REF!</definedName>
    <definedName name="TESTKEYS">#REF!</definedName>
    <definedName name="TESTVKEY">#REF!</definedName>
    <definedName name="Text">#REF!</definedName>
    <definedName name="TextRef">#REF!</definedName>
    <definedName name="TextRefCopy1">'[151]Charge Summary'!$L$18</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#N/A</definedName>
    <definedName name="TextRefCopy106">#N/A</definedName>
    <definedName name="TextRefCopy107" localSheetId="0">TextRefCopy49</definedName>
    <definedName name="TextRefCopy107">TextRefCopy49</definedName>
    <definedName name="TextRefCopy108">[2]Schedules!$E$146</definedName>
    <definedName name="TextRefCopy109" localSheetId="0">TextRefCopy50</definedName>
    <definedName name="TextRefCopy109">TextRefCopy50</definedName>
    <definedName name="TextRefCopy11">[2]Schedules!$E$62</definedName>
    <definedName name="TextRefCopy110">[2]Schedules!$E$149</definedName>
    <definedName name="TextRefCopy111">[2]Schedules!$E$159</definedName>
    <definedName name="TextRefCopy112">[2]Schedules!$E$160</definedName>
    <definedName name="TextRefCopy113">[2]Schedules!$E$161</definedName>
    <definedName name="TextRefCopy114" localSheetId="0">TextRefCopy113</definedName>
    <definedName name="TextRefCopy114">TextRefCopy113</definedName>
    <definedName name="TextRefCopy115" localSheetId="0">TextRefCopy113</definedName>
    <definedName name="TextRefCopy115">TextRefCopy113</definedName>
    <definedName name="TextRefCopy116">[2]Schedules!$E$162</definedName>
    <definedName name="TextRefCopy117">[2]Schedules!$E$163</definedName>
    <definedName name="TextRefCopy118">[2]Schedules!#REF!</definedName>
    <definedName name="TextRefCopy119">[2]Schedules!$E$164</definedName>
    <definedName name="TextRefCopy12">[2]Schedules!$E$91</definedName>
    <definedName name="TextRefCopy120">[2]Schedules!#REF!</definedName>
    <definedName name="TextRefCopy121">[2]Schedules!$E$165</definedName>
    <definedName name="TextRefCopy122">[2]Schedules!#REF!</definedName>
    <definedName name="TextRefCopy123" localSheetId="0">TextRefCopy122</definedName>
    <definedName name="TextRefCopy123">TextRefCopy122</definedName>
    <definedName name="TextRefCopy124" localSheetId="0">TextRefCopy122</definedName>
    <definedName name="TextRefCopy124">TextRefCopy122</definedName>
    <definedName name="TextRefCopy125" localSheetId="0">TextRefCopy122</definedName>
    <definedName name="TextRefCopy125">TextRefCopy122</definedName>
    <definedName name="TextRefCopy126">[2]Schedules!$E$167</definedName>
    <definedName name="TextRefCopy127" localSheetId="0">TextRefCopy126</definedName>
    <definedName name="TextRefCopy127">TextRefCopy126</definedName>
    <definedName name="TextRefCopy128">[2]Schedules!#REF!</definedName>
    <definedName name="TextRefCopy129">#N/A</definedName>
    <definedName name="TextRefCopy13">'[152]FA Leadsheet &amp; Movement'!$L$36</definedName>
    <definedName name="TextRefCopy130">#N/A</definedName>
    <definedName name="TextRefCopy131" localSheetId="0">TextRefCopy60</definedName>
    <definedName name="TextRefCopy131">TextRefCopy60</definedName>
    <definedName name="TextRefCopy132" localSheetId="0">TextRefCopy60</definedName>
    <definedName name="TextRefCopy132">TextRefCopy60</definedName>
    <definedName name="TextRefCopy133" localSheetId="0">TextRefCopy111</definedName>
    <definedName name="TextRefCopy133">TextRefCopy111</definedName>
    <definedName name="TextRefCopy134" localSheetId="0">TextRefCopy112</definedName>
    <definedName name="TextRefCopy134">TextRefCopy112</definedName>
    <definedName name="TextRefCopy135" localSheetId="0">TextRefCopy117</definedName>
    <definedName name="TextRefCopy135">TextRefCopy117</definedName>
    <definedName name="TextRefCopy136" localSheetId="0">TextRefCopy117</definedName>
    <definedName name="TextRefCopy136">TextRefCopy117</definedName>
    <definedName name="TextRefCopy137" localSheetId="0">TextRefCopy117</definedName>
    <definedName name="TextRefCopy137">TextRefCopy117</definedName>
    <definedName name="TextRefCopy138" localSheetId="0">TextRefCopy121</definedName>
    <definedName name="TextRefCopy138">TextRefCopy121</definedName>
    <definedName name="TextRefCopy139" localSheetId="0">TextRefCopy121</definedName>
    <definedName name="TextRefCopy139">TextRefCopy121</definedName>
    <definedName name="TextRefCopy14" localSheetId="0">TextRefCopy11</definedName>
    <definedName name="TextRefCopy14">TextRefCopy11</definedName>
    <definedName name="TextRefCopy140" localSheetId="0">TextRefCopy128</definedName>
    <definedName name="TextRefCopy140">TextRefCopy128</definedName>
    <definedName name="TextRefCopy141">#N/A</definedName>
    <definedName name="TextRefCopy142">#N/A</definedName>
    <definedName name="TextRefCopy143" localSheetId="0">TextRefCopy42</definedName>
    <definedName name="TextRefCopy143">TextRefCopy42</definedName>
    <definedName name="TextRefCopy144" localSheetId="0">TextRefCopy113</definedName>
    <definedName name="TextRefCopy144">TextRefCopy113</definedName>
    <definedName name="TextRefCopy145" localSheetId="0">TextRefCopy60</definedName>
    <definedName name="TextRefCopy145">TextRefCopy60</definedName>
    <definedName name="TextRefCopy146" localSheetId="0">TextRefCopy113</definedName>
    <definedName name="TextRefCopy146">TextRefCopy113</definedName>
    <definedName name="TextRefCopy147" localSheetId="0">#REF!</definedName>
    <definedName name="TextRefCopy147">#REF!</definedName>
    <definedName name="TextRefCopy148" localSheetId="0">TextRefCopy55</definedName>
    <definedName name="TextRefCopy148">TextRefCopy55</definedName>
    <definedName name="TextRefCopy149" localSheetId="0">TextRefCopy116</definedName>
    <definedName name="TextRefCopy149">TextRefCopy116</definedName>
    <definedName name="TextRefCopy15">'[2]Balance Sheet'!$E$31</definedName>
    <definedName name="TextRefCopy150">#N/A</definedName>
    <definedName name="TextRefCopy151">#N/A</definedName>
    <definedName name="TextRefCopy152">#N/A</definedName>
    <definedName name="TextRefCopy153">#N/A</definedName>
    <definedName name="TextRefCopy154">#N/A</definedName>
    <definedName name="TextRefCopy155">#N/A</definedName>
    <definedName name="TextRefCopy156">#N/A</definedName>
    <definedName name="TextRefCopy157">#N/A</definedName>
    <definedName name="TextRefCopy158" localSheetId="0">TextRefCopy48</definedName>
    <definedName name="TextRefCopy158">TextRefCopy48</definedName>
    <definedName name="TextRefCopy159" localSheetId="0">TextRefCopy49</definedName>
    <definedName name="TextRefCopy159">TextRefCopy49</definedName>
    <definedName name="TextRefCopy16" localSheetId="0">TextRefCopy11</definedName>
    <definedName name="TextRefCopy16">TextRefCopy11</definedName>
    <definedName name="TextRefCopy160" localSheetId="0">TextRefCopy108</definedName>
    <definedName name="TextRefCopy160">TextRefCopy108</definedName>
    <definedName name="TextRefCopy161" localSheetId="0">TextRefCopy50</definedName>
    <definedName name="TextRefCopy161">TextRefCopy50</definedName>
    <definedName name="TextRefCopy162" localSheetId="0">TextRefCopy110</definedName>
    <definedName name="TextRefCopy162">TextRefCopy110</definedName>
    <definedName name="TextRefCopy163" localSheetId="0">TextRefCopy51</definedName>
    <definedName name="TextRefCopy163">TextRefCopy51</definedName>
    <definedName name="TextRefCopy164" localSheetId="0">TextRefCopy52</definedName>
    <definedName name="TextRefCopy164">TextRefCopy52</definedName>
    <definedName name="TextRefCopy165" localSheetId="0">TextRefCopy54</definedName>
    <definedName name="TextRefCopy165">TextRefCopy54</definedName>
    <definedName name="TextRefCopy166" localSheetId="0">TextRefCopy55</definedName>
    <definedName name="TextRefCopy166">TextRefCopy55</definedName>
    <definedName name="TextRefCopy167" localSheetId="0">TextRefCopy56</definedName>
    <definedName name="TextRefCopy167">TextRefCopy56</definedName>
    <definedName name="TextRefCopy168" localSheetId="0">TextRefCopy56</definedName>
    <definedName name="TextRefCopy168">TextRefCopy56</definedName>
    <definedName name="TextRefCopy169" localSheetId="0">TextRefCopy57</definedName>
    <definedName name="TextRefCopy169">TextRefCopy57</definedName>
    <definedName name="TextRefCopy17">'[152]FA Leadsheet &amp; Movement'!$L$49</definedName>
    <definedName name="TextRefCopy170" localSheetId="0">TextRefCopy58</definedName>
    <definedName name="TextRefCopy170">TextRefCopy58</definedName>
    <definedName name="TextRefCopy171" localSheetId="0">TextRefCopy111</definedName>
    <definedName name="TextRefCopy171">TextRefCopy111</definedName>
    <definedName name="TextRefCopy172" localSheetId="0">TextRefCopy112</definedName>
    <definedName name="TextRefCopy172">TextRefCopy112</definedName>
    <definedName name="TextRefCopy173" localSheetId="0">TextRefCopy113</definedName>
    <definedName name="TextRefCopy173">TextRefCopy113</definedName>
    <definedName name="TextRefCopy174" localSheetId="0">TextRefCopy116</definedName>
    <definedName name="TextRefCopy174">TextRefCopy116</definedName>
    <definedName name="TextRefCopy175" localSheetId="0">TextRefCopy117</definedName>
    <definedName name="TextRefCopy175">TextRefCopy117</definedName>
    <definedName name="TextRefCopy176" localSheetId="0">TextRefCopy119</definedName>
    <definedName name="TextRefCopy176">TextRefCopy119</definedName>
    <definedName name="TextRefCopy177" localSheetId="0">TextRefCopy121</definedName>
    <definedName name="TextRefCopy177">TextRefCopy121</definedName>
    <definedName name="TextRefCopy179" localSheetId="0">TextRefCopy126</definedName>
    <definedName name="TextRefCopy179">TextRefCopy126</definedName>
    <definedName name="TextRefCopy18" localSheetId="0">TextRefCopy15</definedName>
    <definedName name="TextRefCopy18">TextRefCopy15</definedName>
    <definedName name="TextRefCopy180" localSheetId="0">TextRefCopy19</definedName>
    <definedName name="TextRefCopy180">TextRefCopy19</definedName>
    <definedName name="TextRefCopy181" localSheetId="0">TextRefCopy23</definedName>
    <definedName name="TextRefCopy181">TextRefCopy23</definedName>
    <definedName name="TextRefCopy182" localSheetId="0">TextRefCopy21</definedName>
    <definedName name="TextRefCopy182">TextRefCopy21</definedName>
    <definedName name="TextRefCopy183" localSheetId="0">TextRefCopy21</definedName>
    <definedName name="TextRefCopy183">TextRefCopy21</definedName>
    <definedName name="TextRefCopy184" localSheetId="0">TextRefCopy19</definedName>
    <definedName name="TextRefCopy184">TextRefCopy19</definedName>
    <definedName name="TextRefCopy185" localSheetId="0">TextRefCopy23</definedName>
    <definedName name="TextRefCopy185">TextRefCopy23</definedName>
    <definedName name="TextRefCopy186" localSheetId="0">TextRefCopy21</definedName>
    <definedName name="TextRefCopy186">TextRefCopy21</definedName>
    <definedName name="TextRefCopy187" localSheetId="0">TextRefCopy23</definedName>
    <definedName name="TextRefCopy187">TextRefCopy23</definedName>
    <definedName name="TextRefCopy188" localSheetId="0">TextRefCopy24</definedName>
    <definedName name="TextRefCopy188">TextRefCopy24</definedName>
    <definedName name="TextRefCopy189" localSheetId="0">TextRefCopy61</definedName>
    <definedName name="TextRefCopy189">TextRefCopy61</definedName>
    <definedName name="TextRefCopy19">[2]Schedules!$D$99</definedName>
    <definedName name="TextRefCopy190" localSheetId="0">TextRefCopy78</definedName>
    <definedName name="TextRefCopy190">TextRefCopy78</definedName>
    <definedName name="TextRefCopy191">'[2]Balance Sheet'!$E$33</definedName>
    <definedName name="TextRefCopy192" localSheetId="0">TextRefCopy12</definedName>
    <definedName name="TextRefCopy192">TextRefCopy12</definedName>
    <definedName name="TextRefCopy193" localSheetId="0">TextRefCopy96</definedName>
    <definedName name="TextRefCopy193">TextRefCopy96</definedName>
    <definedName name="TextRefCopy194" localSheetId="0">TextRefCopy9</definedName>
    <definedName name="TextRefCopy194">TextRefCopy9</definedName>
    <definedName name="TextRefCopy195" localSheetId="0">TextRefCopy95</definedName>
    <definedName name="TextRefCopy195">TextRefCopy95</definedName>
    <definedName name="TextRefCopy196" localSheetId="0">TextRefCopy8</definedName>
    <definedName name="TextRefCopy196">TextRefCopy8</definedName>
    <definedName name="TextRefCopy197" localSheetId="0">TextRefCopy191</definedName>
    <definedName name="TextRefCopy197">TextRefCopy191</definedName>
    <definedName name="TextRefCopy198">[2]Schedules!#REF!</definedName>
    <definedName name="TextRefCopy2">#REF!</definedName>
    <definedName name="TextRefCopy20">[2]Schedules!#REF!</definedName>
    <definedName name="TextRefCopy21">[2]Schedules!$D$102</definedName>
    <definedName name="TextRefCopy22" localSheetId="0">TextRefCopy21</definedName>
    <definedName name="TextRefCopy22">TextRefCopy21</definedName>
    <definedName name="TextRefCopy23">[2]Schedules!$D$100</definedName>
    <definedName name="TextRefCopy24">[2]Schedules!$D$106</definedName>
    <definedName name="TextRefCopy25">#REF!</definedName>
    <definedName name="TextRefCopy26">#REF!</definedName>
    <definedName name="TextRefCopy27">#REF!</definedName>
    <definedName name="TextRefCopy28">#REF!</definedName>
    <definedName name="TextRefCopy29">#REF!</definedName>
    <definedName name="TextRefCopy3">'[151]Charge Summary'!$M$18</definedName>
    <definedName name="TextRefCopy30">#REF!</definedName>
    <definedName name="TextRefCopy31">#REF!</definedName>
    <definedName name="TextRefCopy32">[153]Lead!#REF!</definedName>
    <definedName name="TextRefCopy33">[153]Lead!#REF!</definedName>
    <definedName name="TextRefCopy34">#REF!</definedName>
    <definedName name="TextRefCopy35">[153]Lead!#REF!</definedName>
    <definedName name="TextRefCopy36">[153]Lead!#REF!</definedName>
    <definedName name="TextRefCopy37">#REF!</definedName>
    <definedName name="TextRefCopy38">#REF!</definedName>
    <definedName name="TextRefCopy39">#REF!</definedName>
    <definedName name="TextRefCopy4">#N/A</definedName>
    <definedName name="TextRefCopy40">#REF!</definedName>
    <definedName name="TextRefCopy41">#REF!</definedName>
    <definedName name="TextRefCopy42">[2]Schedules!#REF!</definedName>
    <definedName name="TextRefCopy43">#REF!</definedName>
    <definedName name="TextRefCopy44">#REF!</definedName>
    <definedName name="TextRefCopy45">#REF!</definedName>
    <definedName name="TextRefCopy46">#REF!</definedName>
    <definedName name="TextRefCopy47">#N/A</definedName>
    <definedName name="TextRefCopy48">[2]Schedules!$E$142</definedName>
    <definedName name="TextRefCopy49">[2]Schedules!$E$144</definedName>
    <definedName name="TextRefCopy5">[154]Tax!#REF!</definedName>
    <definedName name="TextRefCopy50">[2]Schedules!$E$148</definedName>
    <definedName name="TextRefCopy51">[2]Schedules!$E$151</definedName>
    <definedName name="TextRefCopy52">[2]Schedules!$E$152</definedName>
    <definedName name="TextRefCopy53" localSheetId="0">TextRefCopy52</definedName>
    <definedName name="TextRefCopy53">TextRefCopy52</definedName>
    <definedName name="TextRefCopy54">[2]Schedules!$E$153</definedName>
    <definedName name="TextRefCopy55">[2]Schedules!$E$154</definedName>
    <definedName name="TextRefCopy56">[2]Schedules!$E$156</definedName>
    <definedName name="TextRefCopy57">[2]Schedules!$E$157</definedName>
    <definedName name="TextRefCopy58">[2]Schedules!$E$158</definedName>
    <definedName name="TextRefCopy59">[2]Schedules!#REF!</definedName>
    <definedName name="TextRefCopy6">[2]Schedules!#REF!</definedName>
    <definedName name="TextRefCopy60">[2]Schedules!#REF!</definedName>
    <definedName name="TextRefCopy61">'[2]Profit &amp; Loss'!$E$23</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[154]Tax!#REF!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#N/A</definedName>
    <definedName name="TextRefCopy77" localSheetId="0">TextRefCopy28</definedName>
    <definedName name="TextRefCopy77">TextRefCopy28</definedName>
    <definedName name="TextRefCopy78">'[2]Balance Sheet'!$E$25</definedName>
    <definedName name="TextRefCopy79" localSheetId="0">TextRefCopy78</definedName>
    <definedName name="TextRefCopy79">TextRefCopy78</definedName>
    <definedName name="TextRefCopy8">[2]Schedules!$E$89</definedName>
    <definedName name="TextRefCopy80">'[2]Balance Sheet'!$F$40</definedName>
    <definedName name="TextRefCopy81" localSheetId="0">TextRefCopy80</definedName>
    <definedName name="TextRefCopy81">TextRefCopy80</definedName>
    <definedName name="TextRefCopy82" localSheetId="0">TextRefCopy80</definedName>
    <definedName name="TextRefCopy82">TextRefCopy80</definedName>
    <definedName name="TextRefCopy83">'[2]Profit &amp; Loss'!$E$22</definedName>
    <definedName name="TextRefCopy84">#REF!</definedName>
    <definedName name="TextRefCopy85">#REF!</definedName>
    <definedName name="TextRefCopy86">#REF!</definedName>
    <definedName name="TextRefCopy87" localSheetId="0">TextRefCopy61</definedName>
    <definedName name="TextRefCopy87">TextRefCopy61</definedName>
    <definedName name="TextRefCopy88" localSheetId="0">TextRefCopy19</definedName>
    <definedName name="TextRefCopy88">TextRefCopy19</definedName>
    <definedName name="TextRefCopy89" localSheetId="0">TextRefCopy23</definedName>
    <definedName name="TextRefCopy89">TextRefCopy23</definedName>
    <definedName name="TextRefCopy9">[2]Schedules!$E$87</definedName>
    <definedName name="TextRefCopy90" localSheetId="0">TextRefCopy21</definedName>
    <definedName name="TextRefCopy90">TextRefCopy21</definedName>
    <definedName name="TextRefCopy91" localSheetId="0">TextRefCopy24</definedName>
    <definedName name="TextRefCopy91">TextRefCopy24</definedName>
    <definedName name="TextRefCopy92" localSheetId="0">TextRefCopy24</definedName>
    <definedName name="TextRefCopy92">TextRefCopy24</definedName>
    <definedName name="TextRefCopy93" localSheetId="0">TextRefCopy9</definedName>
    <definedName name="TextRefCopy93">TextRefCopy9</definedName>
    <definedName name="TextRefCopy94" localSheetId="0">TextRefCopy8</definedName>
    <definedName name="TextRefCopy94">TextRefCopy8</definedName>
    <definedName name="TextRefCopy95">[2]Schedules!$E$88</definedName>
    <definedName name="TextRefCopy96">[2]Schedules!$E$85</definedName>
    <definedName name="TextRefCopy97" localSheetId="0">TextRefCopy9</definedName>
    <definedName name="TextRefCopy97">TextRefCopy9</definedName>
    <definedName name="TextRefCopy98" localSheetId="0">#REF!</definedName>
    <definedName name="TextRefCopy98">#REF!</definedName>
    <definedName name="TextRefCopy99" localSheetId="0">#REF!</definedName>
    <definedName name="TextRefCopy99">#REF!</definedName>
    <definedName name="TextRefCopyRangeCount" hidden="1">4</definedName>
    <definedName name="thousand">1000</definedName>
    <definedName name="Threshold">#REF!</definedName>
    <definedName name="Tiles">#REF!</definedName>
    <definedName name="timber">'[9]Material '!$G$30</definedName>
    <definedName name="TIME_OF_COMPLETION">#REF!</definedName>
    <definedName name="TIME_OF_FINAL_BILLING">#REF!</definedName>
    <definedName name="TimeFormatSelect" hidden="1">[155]Inputs!$I$15</definedName>
    <definedName name="TipHr">[5]Basicrates!$D$91</definedName>
    <definedName name="TipoMoneda">'[156]tipos de cambioC'!$A$3:$IV$3</definedName>
    <definedName name="tipp5t">#REF!</definedName>
    <definedName name="tipper">[45]Machinery!#REF!</definedName>
    <definedName name="tipper_24">NA()</definedName>
    <definedName name="tipper_7">NA()</definedName>
    <definedName name="tipper5t">#REF!</definedName>
    <definedName name="TIPPER6">#REF!</definedName>
    <definedName name="TIPPER6_24">NA()</definedName>
    <definedName name="TIPPER6_7">NA()</definedName>
    <definedName name="TIPPER8">#REF!</definedName>
    <definedName name="TIPPER8_24">NA()</definedName>
    <definedName name="TIPPER8_7">NA()</definedName>
    <definedName name="TL">[12]Sheet1!#REF!</definedName>
    <definedName name="TLC">#REF!</definedName>
    <definedName name="tlpandm">#REF!</definedName>
    <definedName name="tlplantmach">#REF!</definedName>
    <definedName name="TLV">#REF!</definedName>
    <definedName name="TMIXER">#REF!</definedName>
    <definedName name="TMIXER_24">NA()</definedName>
    <definedName name="TMIXER_7">NA()</definedName>
    <definedName name="TMTbars">'[30]LOCAL RATES'!$H$17</definedName>
    <definedName name="TMTbars_12">NA()</definedName>
    <definedName name="TMTbars_7">NA()</definedName>
    <definedName name="TMTbars_8">NA()</definedName>
    <definedName name="tohuda">'[32]Cost Breakup Depreciation&amp; Tax'!$C$30</definedName>
    <definedName name="TOLC">[104]海外WORK!#REF!</definedName>
    <definedName name="TOP">'[34]Abs PMRL'!$A$3</definedName>
    <definedName name="Tot_Investmetn">#REF!</definedName>
    <definedName name="Tot_knw_Xfoot">#REF!</definedName>
    <definedName name="Tot_lik_Xfoot">#REF!</definedName>
    <definedName name="TOTAL">#REF!</definedName>
    <definedName name="Total_Amount">[14]CMA_Calculations!$D$125</definedName>
    <definedName name="total_assets">#REF!</definedName>
    <definedName name="total_assets_avg">#REF!</definedName>
    <definedName name="total_debt">#REF!</definedName>
    <definedName name="Total_Depn">#REF!</definedName>
    <definedName name="total_equity_liabilities">#REF!</definedName>
    <definedName name="TOTAL_NO._OF_CEMENT_BAGS">#REF!</definedName>
    <definedName name="TOTAL_OH">#REF!</definedName>
    <definedName name="TOTAL_PCC">#REF!</definedName>
    <definedName name="TOTAL_RCC">#REF!</definedName>
    <definedName name="total_shareholders_equity">#REF!</definedName>
    <definedName name="total_shareholders_equity_avg">#REF!</definedName>
    <definedName name="TOTALINCOME">#REF!</definedName>
    <definedName name="TPC">'[32]Cost Breakup Depreciation&amp; Tax'!$C$41</definedName>
    <definedName name="tr1800c">[24]Summary!#REF!</definedName>
    <definedName name="tr1800m">[24]Summary!#REF!</definedName>
    <definedName name="tr300c">[24]Summary!#REF!</definedName>
    <definedName name="tr300m">[24]Summary!#REF!</definedName>
    <definedName name="tr600c">[24]Summary!#REF!</definedName>
    <definedName name="tr600m">[24]Summary!#REF!</definedName>
    <definedName name="tr900c">[24]Summary!#REF!</definedName>
    <definedName name="tr900m">[24]Summary!#REF!</definedName>
    <definedName name="track">'[32]Cost Breakup Depreciation&amp; Tax'!$C$11</definedName>
    <definedName name="tractor">#REF!</definedName>
    <definedName name="tractor_24">NA()</definedName>
    <definedName name="tractor_7">NA()</definedName>
    <definedName name="traduccion">[98]traducciones!$A:$IV</definedName>
    <definedName name="Traffic">'[157]REAL Mandal Plaza'!#REF!</definedName>
    <definedName name="Traffic_Wkg">#REF!</definedName>
    <definedName name="Training">#REF!</definedName>
    <definedName name="transitmixer">#REF!</definedName>
    <definedName name="Transport">#REF!</definedName>
    <definedName name="Transport_24">NA()</definedName>
    <definedName name="Transport_7">NA()</definedName>
    <definedName name="TRANSPORTATION_CHARGES">#REF!</definedName>
    <definedName name="Trip__Purpose_p">'[63]pass _analysis '!$N$6:$N$1791</definedName>
    <definedName name="Trip_Length_g">[63]goods_analysis!$J$6:$J$3138</definedName>
    <definedName name="Trip_Length_p">'[63]pass _analysis '!$J$6:$J$1791</definedName>
    <definedName name="trmixer">[45]Machinery!#REF!</definedName>
    <definedName name="Troller">#REF!</definedName>
    <definedName name="Troller_24">NA()</definedName>
    <definedName name="Troller_7">NA()</definedName>
    <definedName name="trrm">[24]Summary!#REF!</definedName>
    <definedName name="truck">[45]Machinery!#REF!</definedName>
    <definedName name="truck5t">#REF!</definedName>
    <definedName name="Trvl_BL_Cost">#REF!</definedName>
    <definedName name="Trvl_Forgn_BL">#REF!</definedName>
    <definedName name="Trvl_Forgn_Nos">#REF!</definedName>
    <definedName name="Trvl_Forgn_Tkt">#REF!</definedName>
    <definedName name="Trvl_Inland">#REF!</definedName>
    <definedName name="Trvl_Inlandcost">#REF!</definedName>
    <definedName name="tsoffit">[76]section!$G$43</definedName>
    <definedName name="ttt">#REF!</definedName>
    <definedName name="tweb">[76]section!$G$44</definedName>
    <definedName name="TWL">#REF!</definedName>
    <definedName name="ty">#REF!</definedName>
    <definedName name="TYRO_PLASTERING">#REF!</definedName>
    <definedName name="TZEN">#REF!</definedName>
    <definedName name="Unit">#REF!</definedName>
    <definedName name="Unskilledmazdoor">'[30]LOCAL RATES'!$H$40</definedName>
    <definedName name="Unskilledmazdoor_12">NA()</definedName>
    <definedName name="Unskilledmazdoor_7">NA()</definedName>
    <definedName name="Unskilledmazdoor_8">NA()</definedName>
    <definedName name="UOL">#REF!</definedName>
    <definedName name="up_p">[111]Macros!$D$10</definedName>
    <definedName name="USD">'[83]PL PBC'!#REF!</definedName>
    <definedName name="use">#REF!</definedName>
    <definedName name="uslab">#REF!</definedName>
    <definedName name="UTE_AGROMAN_ISX">#REF!</definedName>
    <definedName name="UTE_NAVALLANA">#REF!</definedName>
    <definedName name="UTE_SIGMABUS">#REF!</definedName>
    <definedName name="utilitydiversion">'[32]Cost Breakup Depreciation&amp; Tax'!$C$22</definedName>
    <definedName name="V">#N/A</definedName>
    <definedName name="VB">[12]Sheet2!#REF!</definedName>
    <definedName name="Vehicle_Type_g">[63]goods_analysis!$G$6:$G$3138</definedName>
    <definedName name="Vehicle_Type_p">'[63]pass _analysis '!$G$6:$G$1791</definedName>
    <definedName name="viaduct">'[32]Cost Breakup Depreciation&amp; Tax'!$C$4</definedName>
    <definedName name="vibrator">#REF!</definedName>
    <definedName name="vibro">#REF!</definedName>
    <definedName name="vin" localSheetId="0">{"'Sheet1'!$A$4386:$N$4591"}</definedName>
    <definedName name="vin">{"'Sheet1'!$A$4386:$N$4591"}</definedName>
    <definedName name="viv">#REF!</definedName>
    <definedName name="VR10T">[5]Basicrates!$D$97</definedName>
    <definedName name="vroller">#REF!</definedName>
    <definedName name="vroller_24">NA()</definedName>
    <definedName name="vroller_7">NA()</definedName>
    <definedName name="vsa_entry">#REF!</definedName>
    <definedName name="w">#REF!</definedName>
    <definedName name="w1_w2">#REF!</definedName>
    <definedName name="WACC">#REF!</definedName>
    <definedName name="Waiting">"Picture 1"</definedName>
    <definedName name="Water">[5]Basicrates!$F$36</definedName>
    <definedName name="WATER_CHARGES">#REF!</definedName>
    <definedName name="waterproofing">[65]Measurment!#REF!</definedName>
    <definedName name="watertank">#REF!</definedName>
    <definedName name="watertanker">#REF!</definedName>
    <definedName name="wbmg1">#REF!</definedName>
    <definedName name="wbmg2">#REF!</definedName>
    <definedName name="wbmg3">#REF!</definedName>
    <definedName name="wbowser">[45]Machinery!#REF!</definedName>
    <definedName name="wcon">[76]section!$G$49</definedName>
    <definedName name="wcthd">[51]Intro!#REF!</definedName>
    <definedName name="we">[24]Summary!#REF!</definedName>
    <definedName name="wearingcoatdism">[24]Summary!#REF!</definedName>
    <definedName name="wearingcourse">#REF!</definedName>
    <definedName name="weepholes">#REF!</definedName>
    <definedName name="Welder">#REF!</definedName>
    <definedName name="welderhelper">#REF!</definedName>
    <definedName name="WIRE_GLASS">#REF!</definedName>
    <definedName name="WKCN_ativa_filial">-1847001075</definedName>
    <definedName name="WKCN_ativa_historico">2022047758</definedName>
    <definedName name="WKCN_cadastro">-1639972864</definedName>
    <definedName name="WKCN_creditos">-1278541819</definedName>
    <definedName name="WKCN_data_final">-74252278</definedName>
    <definedName name="WKCN_data_inicial">-1246822391</definedName>
    <definedName name="WKCN_datas">1007943681</definedName>
    <definedName name="WKCN_debitos">-276692988</definedName>
    <definedName name="WKCN_desativa_historico">-1453260785</definedName>
    <definedName name="WKCN_local_empresa">1381367819</definedName>
    <definedName name="WKCN_movimento">-2013724666</definedName>
    <definedName name="WKCN_nome_conta">-1528037368</definedName>
    <definedName name="WKCN_saldo">-1180368893</definedName>
    <definedName name="WKCN_saldo_anterior">1658257415</definedName>
    <definedName name="WKCN_valor">-1289420798</definedName>
    <definedName name="WKCN_valor_orcamento">1603403792</definedName>
    <definedName name="WKCN_valor_vinculado">1838153740</definedName>
    <definedName name="WMM">#REF!</definedName>
    <definedName name="WmmLead">#REF!</definedName>
    <definedName name="wmmp">#REF!</definedName>
    <definedName name="wmmp_24">NA()</definedName>
    <definedName name="wmmp_7">NA()</definedName>
    <definedName name="wmmplant">#REF!</definedName>
    <definedName name="WMP60T">[5]Basicrates!$D$134</definedName>
    <definedName name="WOODWORK">[78]A.O.R.!#REF!</definedName>
    <definedName name="WPC">#REF!</definedName>
    <definedName name="wrn.abc." localSheetId="0" hidden="1">{"Execavation",#N/A,FALSE,"furniture (employer)"}</definedName>
    <definedName name="wrn.abc." hidden="1">{"Execavation",#N/A,FALSE,"furniture (employer)"}</definedName>
    <definedName name="WRN.ABL." localSheetId="0" hidden="1">{"Execavation",#N/A,FALSE,"furniture (employer)"}</definedName>
    <definedName name="WRN.ABL." hidden="1">{"Execavation",#N/A,FALSE,"furniture (employer)"}</definedName>
    <definedName name="wrn.Aging" localSheetId="0"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udget." localSheetId="0" hidden="1">{"form-D1",#N/A,FALSE,"FORM-D1";"form-D1_amt",#N/A,FALSE,"FORM-D1"}</definedName>
    <definedName name="wrn.budget." hidden="1">{"form-D1",#N/A,FALSE,"FORM-D1";"form-D1_amt",#N/A,FALSE,"FORM-D1"}</definedName>
    <definedName name="wrn.DRB._.CLAIMS._.FOR._.BILL._.A3._.SIZE." localSheetId="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4._.SIZE." localSheetId="0"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item1." localSheetId="0" hidden="1">{#N/A,#N/A,FALSE,"Wadhal";#N/A,#N/A,FALSE,"Manglad U-S";#N/A,#N/A,FALSE,"Manglad D-S";#N/A,#N/A,FALSE,"Ratanpur U-S";#N/A,#N/A,FALSE,"Ratanpur D-S";#N/A,#N/A,FALSE,"VI Face"}</definedName>
    <definedName name="wrn.item1." hidden="1">{#N/A,#N/A,FALSE,"Wadhal";#N/A,#N/A,FALSE,"Manglad U-S";#N/A,#N/A,FALSE,"Manglad D-S";#N/A,#N/A,FALSE,"Ratanpur U-S";#N/A,#N/A,FALSE,"Ratanpur D-S";#N/A,#N/A,FALSE,"VI Face"}</definedName>
    <definedName name="wrn.Tier._.I." localSheetId="0" hidden="1">{#N/A,#N/A,FALSE,"Part ABC"}</definedName>
    <definedName name="wrn.Tier._.I." hidden="1">{#N/A,#N/A,FALSE,"Part ABC"}</definedName>
    <definedName name="wsegment">[76]section!$N$20</definedName>
    <definedName name="wsoffit">[76]section!$G$39</definedName>
    <definedName name="Wtan1">[5]Basicrates!$D$96</definedName>
    <definedName name="wtanker">#REF!</definedName>
    <definedName name="wtanker_24">NA()</definedName>
    <definedName name="wtanker_7">NA()</definedName>
    <definedName name="wtd_avg_shares">#REF!</definedName>
    <definedName name="wtfnd">#REF!</definedName>
    <definedName name="wtpr">#REF!</definedName>
    <definedName name="wtprca">#REF!</definedName>
    <definedName name="wtsbfd">#REF!</definedName>
    <definedName name="wtsub">#REF!</definedName>
    <definedName name="ww" hidden="1">'[158]O Equip.'!#REF!</definedName>
    <definedName name="x">[25]Summary!#REF!</definedName>
    <definedName name="x_dataentry">[159]Instructions!#REF!</definedName>
    <definedName name="X_DESCUENTO">[88]HOJA!#REF!</definedName>
    <definedName name="XCtblkcntbdl">#REF!</definedName>
    <definedName name="xgdep">#REF!</definedName>
    <definedName name="xglen">#REF!</definedName>
    <definedName name="xgwd">#REF!</definedName>
    <definedName name="xi">#REF!</definedName>
    <definedName name="XRef" hidden="1">#REF!</definedName>
    <definedName name="XREF_11" hidden="1">[160]Summary!$J$1:$J$65536</definedName>
    <definedName name="XREF_13" hidden="1">[160]Additions!$T$1:$T$65536</definedName>
    <definedName name="XREF_COLUMN_1" hidden="1">[161]blockwise!#REF!</definedName>
    <definedName name="XREF_COLUMN_10" hidden="1">[158]DPE!#REF!</definedName>
    <definedName name="XREF_COLUMN_11" hidden="1">[158]DPE!#REF!</definedName>
    <definedName name="XREF_COLUMN_12" hidden="1">[158]DPE!#REF!</definedName>
    <definedName name="XREF_COLUMN_13" hidden="1">[158]DPE!#REF!</definedName>
    <definedName name="XREF_COLUMN_14" hidden="1">'[162]TL SBI'!#REF!</definedName>
    <definedName name="XREF_COLUMN_15" hidden="1">'[162]DDB Summary wrking'!#REF!</definedName>
    <definedName name="XREF_COLUMN_16" hidden="1">'[162]LOC 100cr ILFS'!#REF!</definedName>
    <definedName name="XREF_COLUMN_17" hidden="1">[163]TopSheet!#REF!</definedName>
    <definedName name="XREF_COLUMN_18" hidden="1">'[164]Leasehold mprovements'!#REF!</definedName>
    <definedName name="XREF_COLUMN_19" hidden="1">[163]TopSheet!#REF!</definedName>
    <definedName name="XREF_COLUMN_2" hidden="1">#REF!</definedName>
    <definedName name="XREF_COLUMN_20" hidden="1">'[164]Leasehold mprovements'!#REF!</definedName>
    <definedName name="XREF_COLUMN_21" hidden="1">[165]Resignation!#REF!</definedName>
    <definedName name="XREF_COLUMN_22" hidden="1">[165]Resignation!#REF!</definedName>
    <definedName name="XREF_COLUMN_23" hidden="1">[165]Resignation!#REF!</definedName>
    <definedName name="XREF_COLUMN_24" hidden="1">[163]TopSheet!#REF!</definedName>
    <definedName name="XREF_COLUMN_25" hidden="1">[163]TopSheet!#REF!</definedName>
    <definedName name="XREF_COLUMN_26" hidden="1">[163]TopSheet!#REF!</definedName>
    <definedName name="XREF_COLUMN_27" hidden="1">[163]TopSheet!#REF!</definedName>
    <definedName name="XREF_COLUMN_28" hidden="1">[163]TopSheet!#REF!</definedName>
    <definedName name="XREF_COLUMN_29" hidden="1">[163]TopSheet!#REF!</definedName>
    <definedName name="XREF_COLUMN_3" hidden="1">'[158]F &amp; F PY'!#REF!</definedName>
    <definedName name="XREF_COLUMN_30" hidden="1">[163]TopSheet!#REF!</definedName>
    <definedName name="XREF_COLUMN_31" hidden="1">[163]TopSheet!#REF!</definedName>
    <definedName name="XREF_COLUMN_32" hidden="1">#REF!</definedName>
    <definedName name="XREF_COLUMN_33" hidden="1">#REF!</definedName>
    <definedName name="XREF_COLUMN_4" hidden="1">#REF!</definedName>
    <definedName name="XREF_COLUMN_40" hidden="1">[163]TopSheet!#REF!</definedName>
    <definedName name="XREF_COLUMN_5" hidden="1">#REF!</definedName>
    <definedName name="XREF_COLUMN_6" hidden="1">'[158]O Equip.'!#REF!</definedName>
    <definedName name="XREF_COLUMN_60" hidden="1">#REF!</definedName>
    <definedName name="XREF_COLUMN_65" hidden="1">#REF!</definedName>
    <definedName name="XREF_COLUMN_7" hidden="1">'[158]O Equip.'!#REF!</definedName>
    <definedName name="XREF_COLUMN_8" hidden="1">'[158]O Equip.'!#REF!</definedName>
    <definedName name="XREF_COLUMN_88" hidden="1">#REF!</definedName>
    <definedName name="XREF_COLUMN_9" hidden="1">'[158]O Equip.'!#REF!</definedName>
    <definedName name="XREF11" hidden="1">[166]ANNE1!#REF!</definedName>
    <definedName name="XREF12" hidden="1">[166]ANNE2!#REF!</definedName>
    <definedName name="XREF15" hidden="1">[160]Additions!$V$1:$V$65536</definedName>
    <definedName name="XREF17" hidden="1">[160]Summary!$E$31</definedName>
    <definedName name="XREF21" hidden="1">[166]ANNE2!#REF!</definedName>
    <definedName name="XRefActiveRow" hidden="1">#REF!</definedName>
    <definedName name="XRefColumnsCount">4</definedName>
    <definedName name="XRefCopy1" hidden="1">[161]blockwise!#REF!</definedName>
    <definedName name="XRefCopy10" hidden="1">[161]blockwise!#REF!</definedName>
    <definedName name="XRefCopy100" hidden="1">[163]TopSheet!#REF!</definedName>
    <definedName name="XRefCopy101" hidden="1">[163]TopSheet!#REF!</definedName>
    <definedName name="XRefCopy101Row" hidden="1">#REF!</definedName>
    <definedName name="XRefCopy102" hidden="1">[163]TopSheet!#REF!</definedName>
    <definedName name="XRefCopy102Row" hidden="1">#REF!</definedName>
    <definedName name="XRefCopy103" hidden="1">[163]TopSheet!#REF!</definedName>
    <definedName name="XRefCopy103Row" hidden="1">#REF!</definedName>
    <definedName name="XRefCopy104" hidden="1">[163]TopSheet!#REF!</definedName>
    <definedName name="XRefCopy104Row" hidden="1">#REF!</definedName>
    <definedName name="XRefCopy105" hidden="1">[163]TopSheet!#REF!</definedName>
    <definedName name="XRefCopy105Row" hidden="1">#REF!</definedName>
    <definedName name="XRefCopy106" hidden="1">[163]TopSheet!#REF!</definedName>
    <definedName name="XRefCopy106Row" hidden="1">#REF!</definedName>
    <definedName name="XRefCopy107" hidden="1">[163]TopSheet!#REF!</definedName>
    <definedName name="XRefCopy107Row" hidden="1">#REF!</definedName>
    <definedName name="XRefCopy108" hidden="1">[163]TopSheet!#REF!</definedName>
    <definedName name="XRefCopy108Row" hidden="1">#REF!</definedName>
    <definedName name="XRefCopy109" hidden="1">[163]TopSheet!#REF!</definedName>
    <definedName name="XRefCopy109Row" hidden="1">#REF!</definedName>
    <definedName name="XRefCopy10Row" hidden="1">#REF!</definedName>
    <definedName name="XRefCopy11" hidden="1">#REF!</definedName>
    <definedName name="XRefCopy110" hidden="1">[163]TopSheet!#REF!</definedName>
    <definedName name="XRefCopy110Row" hidden="1">#REF!</definedName>
    <definedName name="XRefCopy111" hidden="1">[163]TopSheet!#REF!</definedName>
    <definedName name="XRefCopy111Row" hidden="1">#REF!</definedName>
    <definedName name="XRefCopy112" hidden="1">[163]TopSheet!#REF!</definedName>
    <definedName name="XRefCopy112Row" hidden="1">#REF!</definedName>
    <definedName name="XRefCopy113" hidden="1">[163]TopSheet!#REF!</definedName>
    <definedName name="XRefCopy113Row" hidden="1">#REF!</definedName>
    <definedName name="XRefCopy114" hidden="1">[163]TopSheet!#REF!</definedName>
    <definedName name="XRefCopy114Row" hidden="1">#REF!</definedName>
    <definedName name="XRefCopy115" hidden="1">[163]TopSheet!#REF!</definedName>
    <definedName name="XRefCopy115Row" hidden="1">#REF!</definedName>
    <definedName name="XRefCopy116" hidden="1">[163]TopSheet!#REF!</definedName>
    <definedName name="XRefCopy116Row" hidden="1">#REF!</definedName>
    <definedName name="XRefCopy117" hidden="1">[163]TopSheet!#REF!</definedName>
    <definedName name="XRefCopy117Row" hidden="1">#REF!</definedName>
    <definedName name="XRefCopy118" hidden="1">[163]TopSheet!#REF!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[167]XREF!#REF!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[167]XREF!#REF!</definedName>
    <definedName name="XRefCopy127" hidden="1">#REF!</definedName>
    <definedName name="XRefCopy127Row" hidden="1">#REF!</definedName>
    <definedName name="XRefCopy128" hidden="1">#REF!</definedName>
    <definedName name="XRefCopy128Row" hidden="1">#REF!</definedName>
    <definedName name="XRefCopy129Row" hidden="1">#REF!</definedName>
    <definedName name="XRefCopy12Row" hidden="1">#REF!</definedName>
    <definedName name="XRefCopy13" hidden="1">#REF!</definedName>
    <definedName name="XRefCopy130Row" hidden="1">#REF!</definedName>
    <definedName name="XRefCopy131Row" hidden="1">#REF!</definedName>
    <definedName name="XRefCopy132Row" hidden="1">#REF!</definedName>
    <definedName name="XRefCopy133Row" hidden="1">#REF!</definedName>
    <definedName name="XRefCopy134Row" hidden="1">#REF!</definedName>
    <definedName name="XRefCopy135Row" hidden="1">#REF!</definedName>
    <definedName name="XRefCopy136Row" hidden="1">#REF!</definedName>
    <definedName name="XRefCopy137Row" hidden="1">#REF!</definedName>
    <definedName name="XRefCopy138Row" hidden="1">#REF!</definedName>
    <definedName name="XRefCopy139Row" hidden="1">#REF!</definedName>
    <definedName name="XRefCopy13Row" hidden="1">#REF!</definedName>
    <definedName name="XRefCopy14" hidden="1">#REF!</definedName>
    <definedName name="XRefCopy140Row" hidden="1">#REF!</definedName>
    <definedName name="XRefCopy142Row" hidden="1">#REF!</definedName>
    <definedName name="XRefCopy143Row" hidden="1">#REF!</definedName>
    <definedName name="XRefCopy144Row" hidden="1">#REF!</definedName>
    <definedName name="XRefCopy146Row" hidden="1">#REF!</definedName>
    <definedName name="XRefCopy147Row" hidden="1">#REF!</definedName>
    <definedName name="XRefCopy149Row" hidden="1">#REF!</definedName>
    <definedName name="XRefCopy14Row" hidden="1">#REF!</definedName>
    <definedName name="XRefCopy15" hidden="1">#REF!</definedName>
    <definedName name="XRefCopy150Row" hidden="1">#REF!</definedName>
    <definedName name="XRefCopy151" hidden="1">'[168]Sept 06'!#REF!</definedName>
    <definedName name="XRefCopy151Row" hidden="1">#REF!</definedName>
    <definedName name="XRefCopy152" hidden="1">'[168]Sept 06'!#REF!</definedName>
    <definedName name="XRefCopy152Row" hidden="1">#REF!</definedName>
    <definedName name="XRefCopy153" hidden="1">'[168]Sept 06'!#REF!</definedName>
    <definedName name="XRefCopy153Row" hidden="1">#REF!</definedName>
    <definedName name="XRefCopy154" hidden="1">'[168]Sept 06'!#REF!</definedName>
    <definedName name="XRefCopy154Row" hidden="1">#REF!</definedName>
    <definedName name="XRefCopy155" hidden="1">'[168]Sept 06'!#REF!</definedName>
    <definedName name="XRefCopy155Row" hidden="1">#REF!</definedName>
    <definedName name="XRefCopy156" hidden="1">'[168]Sept 06'!#REF!</definedName>
    <definedName name="XRefCopy156Row" hidden="1">#REF!</definedName>
    <definedName name="XRefCopy157" hidden="1">'[168]Sept 06'!#REF!</definedName>
    <definedName name="XRefCopy157Row" hidden="1">#REF!</definedName>
    <definedName name="XRefCopy158" hidden="1">'[168]Sept 06'!#REF!</definedName>
    <definedName name="XRefCopy158Row" hidden="1">#REF!</definedName>
    <definedName name="XRefCopy159" hidden="1">'[168]Sept 06'!#REF!</definedName>
    <definedName name="XRefCopy159Row" hidden="1">#REF!</definedName>
    <definedName name="XRefCopy15Row" hidden="1">#REF!</definedName>
    <definedName name="XRefCopy16" hidden="1">#REF!</definedName>
    <definedName name="XRefCopy160" hidden="1">'[168]Sept 06'!#REF!</definedName>
    <definedName name="XRefCopy160Row" hidden="1">#REF!</definedName>
    <definedName name="XRefCopy161" hidden="1">'[168]Sept 06'!#REF!</definedName>
    <definedName name="XRefCopy161Row" hidden="1">#REF!</definedName>
    <definedName name="XRefCopy162" hidden="1">'[168]Sept 06'!#REF!</definedName>
    <definedName name="XRefCopy162Row" hidden="1">#REF!</definedName>
    <definedName name="XRefCopy163" hidden="1">'[168]Sept 06'!#REF!</definedName>
    <definedName name="XRefCopy163Row" hidden="1">#REF!</definedName>
    <definedName name="XRefCopy164" hidden="1">'[168]Sept 06'!#REF!</definedName>
    <definedName name="XRefCopy164Row" hidden="1">#REF!</definedName>
    <definedName name="XRefCopy165" hidden="1">'[168]Sept 06'!#REF!</definedName>
    <definedName name="XRefCopy165Row" hidden="1">#REF!</definedName>
    <definedName name="XRefCopy166" hidden="1">'[168]Sept 06'!#REF!</definedName>
    <definedName name="XRefCopy166Row" hidden="1">#REF!</definedName>
    <definedName name="XRefCopy167" hidden="1">'[168]Sept 06'!#REF!</definedName>
    <definedName name="XRefCopy167Row" hidden="1">#REF!</definedName>
    <definedName name="XRefCopy168" hidden="1">'[168]Sept 06'!#REF!</definedName>
    <definedName name="XRefCopy168Row" hidden="1">#REF!</definedName>
    <definedName name="XRefCopy169" hidden="1">'[168]Sept 06'!#REF!</definedName>
    <definedName name="XRefCopy169Row" hidden="1">#REF!</definedName>
    <definedName name="XRefCopy16Row" hidden="1">#REF!</definedName>
    <definedName name="XRefCopy17" hidden="1">#REF!</definedName>
    <definedName name="XRefCopy170" hidden="1">'[168]Sept 06'!#REF!</definedName>
    <definedName name="XRefCopy170Row" hidden="1">#REF!</definedName>
    <definedName name="XRefCopy171" hidden="1">'[168]Sept 06'!#REF!</definedName>
    <definedName name="XRefCopy171Row" hidden="1">#REF!</definedName>
    <definedName name="XRefCopy172" hidden="1">'[168]Sept 06'!#REF!</definedName>
    <definedName name="XRefCopy172Row" hidden="1">#REF!</definedName>
    <definedName name="XRefCopy173" hidden="1">'[168]Sept 06'!#REF!</definedName>
    <definedName name="XRefCopy173Row" hidden="1">#REF!</definedName>
    <definedName name="XRefCopy174" hidden="1">'[168]Sept 06'!#REF!</definedName>
    <definedName name="XRefCopy174Row" hidden="1">#REF!</definedName>
    <definedName name="XRefCopy175" hidden="1">'[168]Sept 06'!#REF!</definedName>
    <definedName name="XRefCopy175Row" hidden="1">#REF!</definedName>
    <definedName name="XRefCopy176" hidden="1">'[168]Sept 06'!#REF!</definedName>
    <definedName name="XRefCopy176Row" hidden="1">#REF!</definedName>
    <definedName name="XRefCopy177" hidden="1">'[168]Sept 06'!#REF!</definedName>
    <definedName name="XRefCopy177Row" hidden="1">#REF!</definedName>
    <definedName name="XRefCopy178" hidden="1">'[168]Sept 06'!#REF!</definedName>
    <definedName name="XRefCopy178Row" hidden="1">#REF!</definedName>
    <definedName name="XRefCopy179" hidden="1">'[168]Sept 06'!#REF!</definedName>
    <definedName name="XRefCopy179Row" hidden="1">#REF!</definedName>
    <definedName name="XRefCopy17Row" hidden="1">#REF!</definedName>
    <definedName name="XRefCopy18" hidden="1">#REF!</definedName>
    <definedName name="XRefCopy180" hidden="1">'[168]Sept 06'!#REF!</definedName>
    <definedName name="XRefCopy180Row" hidden="1">#REF!</definedName>
    <definedName name="XRefCopy181" hidden="1">'[168]Sept 06'!#REF!</definedName>
    <definedName name="XRefCopy181Row" hidden="1">#REF!</definedName>
    <definedName name="XRefCopy182" hidden="1">'[168]Sept 06'!#REF!</definedName>
    <definedName name="XRefCopy182Row" hidden="1">#REF!</definedName>
    <definedName name="XRefCopy183" hidden="1">'[168]Sept 06'!#REF!</definedName>
    <definedName name="XRefCopy183Row" hidden="1">#REF!</definedName>
    <definedName name="XRefCopy184" hidden="1">'[168]Sept 06'!#REF!</definedName>
    <definedName name="XRefCopy184Row" hidden="1">#REF!</definedName>
    <definedName name="XRefCopy185" hidden="1">'[168]Sept 06'!#REF!</definedName>
    <definedName name="XRefCopy185Row" hidden="1">#REF!</definedName>
    <definedName name="XRefCopy186Row" hidden="1">#REF!</definedName>
    <definedName name="XRefCopy187Row" hidden="1">#REF!</definedName>
    <definedName name="XRefCopy188Row" hidden="1">#REF!</definedName>
    <definedName name="XRefCopy189Row" hidden="1">#REF!</definedName>
    <definedName name="XRefCopy18Row" hidden="1">#REF!</definedName>
    <definedName name="XRefCopy19" hidden="1">#REF!</definedName>
    <definedName name="XRefCopy190Row" hidden="1">#REF!</definedName>
    <definedName name="XRefCopy19Row" hidden="1">#REF!</definedName>
    <definedName name="XRefCopy1Row" hidden="1">#REF!</definedName>
    <definedName name="XRefCopy2" hidden="1">[161]blockwise!#REF!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[161]blockwise!#REF!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[169]XREF!#REF!</definedName>
    <definedName name="XRefCopy34" hidden="1">'[164]Leasehold mprovements'!#REF!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[161]blockwise!#REF!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[170]XREF!#REF!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[161]blockwise!#REF!</definedName>
    <definedName name="XRefCopy50" hidden="1">#REF!</definedName>
    <definedName name="XRefCopy50Row" hidden="1">#REF!</definedName>
    <definedName name="XRefCopy51" hidden="1">#REF!</definedName>
    <definedName name="XRefCopy51Row" hidden="1">[171]XREF!#REF!</definedName>
    <definedName name="XRefCopy52" hidden="1">#REF!</definedName>
    <definedName name="XRefCopy52Row" hidden="1">#REF!</definedName>
    <definedName name="XRefCopy53" hidden="1">#REF!</definedName>
    <definedName name="XRefCopy53Row" hidden="1">[171]XREF!#REF!</definedName>
    <definedName name="XRefCopy54" hidden="1">#REF!</definedName>
    <definedName name="XRefCopy54Row" hidden="1">#REF!</definedName>
    <definedName name="XRefCopy55" hidden="1">#REF!</definedName>
    <definedName name="XRefCopy55Row" hidden="1">[171]XREF!#REF!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[161]blockwise!#REF!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[161]blockwise!#REF!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[172]XREF!$A$95:$IV$95</definedName>
    <definedName name="XRefCopy74" hidden="1">#REF!</definedName>
    <definedName name="XRefCopy74Row" hidden="1">#REF!</definedName>
    <definedName name="XRefCopy75" hidden="1">#REF!</definedName>
    <definedName name="XRefCopy75Row" hidden="1">#REF!</definedName>
    <definedName name="XRefCopy76" hidden="1">'[164]Leasehold mprovements'!#REF!</definedName>
    <definedName name="XRefCopy76Row" hidden="1">[164]XREF!#REF!</definedName>
    <definedName name="XRefCopy77" hidden="1">[163]TopSheet!#REF!</definedName>
    <definedName name="XRefCopy77Row" hidden="1">#REF!</definedName>
    <definedName name="XRefCopy78" hidden="1">[163]TopSheet!#REF!</definedName>
    <definedName name="XRefCopy78Row" hidden="1">#REF!</definedName>
    <definedName name="XRefCopy79" hidden="1">[163]TopSheet!#REF!</definedName>
    <definedName name="XRefCopy79Row" hidden="1">#REF!</definedName>
    <definedName name="XRefCopy7Row" hidden="1">#REF!</definedName>
    <definedName name="XRefCopy8" hidden="1">[161]blockwise!#REF!</definedName>
    <definedName name="XRefCopy80" hidden="1">[163]TopSheet!#REF!</definedName>
    <definedName name="XRefCopy80Row" hidden="1">[171]XREF!#REF!</definedName>
    <definedName name="XRefCopy81" hidden="1">[163]TopSheet!#REF!</definedName>
    <definedName name="XRefCopy81Row" hidden="1">[171]XREF!#REF!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[171]XREF!#REF!</definedName>
    <definedName name="XRefCopy87" hidden="1">#REF!</definedName>
    <definedName name="XRefCopy87Row" hidden="1">[171]XREF!#REF!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[161]blockwise!#REF!</definedName>
    <definedName name="XRefCopy90" hidden="1">[163]TopSheet!#REF!</definedName>
    <definedName name="XRefCopy90Row" hidden="1">[171]XREF!#REF!</definedName>
    <definedName name="XRefCopy91" hidden="1">[163]TopSheet!#REF!</definedName>
    <definedName name="XRefCopy91Row" hidden="1">#REF!</definedName>
    <definedName name="XRefCopy92" hidden="1">[163]TopSheet!#REF!</definedName>
    <definedName name="XRefCopy92Row" hidden="1">[171]XREF!#REF!</definedName>
    <definedName name="XRefCopy93" hidden="1">[163]TopSheet!#REF!</definedName>
    <definedName name="XRefCopy93Row" hidden="1">[171]XREF!#REF!</definedName>
    <definedName name="XRefCopy94" hidden="1">[163]TopSheet!#REF!</definedName>
    <definedName name="XRefCopy94Row" hidden="1">[171]XREF!#REF!</definedName>
    <definedName name="XRefCopy95" hidden="1">[163]TopSheet!#REF!</definedName>
    <definedName name="XRefCopy95Row" hidden="1">[171]XREF!#REF!</definedName>
    <definedName name="XRefCopy96" hidden="1">[163]TopSheet!#REF!</definedName>
    <definedName name="XRefCopy96Row" hidden="1">[171]XREF!#REF!</definedName>
    <definedName name="XRefCopy97" hidden="1">[163]TopSheet!#REF!</definedName>
    <definedName name="XRefCopy97Row" hidden="1">[171]XREF!#REF!</definedName>
    <definedName name="XRefCopy98" hidden="1">[163]TopSheet!#REF!</definedName>
    <definedName name="XRefCopy99" hidden="1">[163]TopSheet!#REF!</definedName>
    <definedName name="XRefCopy9Row" hidden="1">#REF!</definedName>
    <definedName name="XRefCopyRangeCount">2</definedName>
    <definedName name="XRefPaste1" hidden="1">[161]blockwise!#REF!</definedName>
    <definedName name="XRefPaste10" hidden="1">[158]DPE!#REF!</definedName>
    <definedName name="XRefPaste100" hidden="1">#REF!</definedName>
    <definedName name="XRefPaste100Row" hidden="1">[172]XREF!$A$106:$IV$106</definedName>
    <definedName name="XRefPaste101" hidden="1">#REF!</definedName>
    <definedName name="XRefPaste101Row" hidden="1">[172]XREF!$A$110:$IV$110</definedName>
    <definedName name="XRefPaste102" hidden="1">#REF!</definedName>
    <definedName name="XRefPaste102Row" hidden="1">[172]XREF!$A$114:$IV$114</definedName>
    <definedName name="XRefPaste103" hidden="1">#REF!</definedName>
    <definedName name="XRefPaste103Row" hidden="1">[172]XREF!$A$116:$IV$116</definedName>
    <definedName name="XRefPaste104" hidden="1">#REF!</definedName>
    <definedName name="XRefPaste104Row" hidden="1">[172]XREF!$A$119:$IV$119</definedName>
    <definedName name="XRefPaste105" hidden="1">#REF!</definedName>
    <definedName name="XRefPaste105Row" hidden="1">[172]XREF!$A$122:$IV$122</definedName>
    <definedName name="XRefPaste106" hidden="1">#REF!</definedName>
    <definedName name="XRefPaste106Row" hidden="1">[172]XREF!$A$123:$IV$123</definedName>
    <definedName name="XRefPaste107" hidden="1">#REF!</definedName>
    <definedName name="XRefPaste107Row" hidden="1">[172]XREF!$A$124:$IV$124</definedName>
    <definedName name="XRefPaste108" hidden="1">#REF!</definedName>
    <definedName name="XRefPaste108Row" hidden="1">[172]XREF!$A$132:$IV$132</definedName>
    <definedName name="XRefPaste109" hidden="1">#REF!</definedName>
    <definedName name="XRefPaste109Row" hidden="1">[172]XREF!$A$134:$IV$134</definedName>
    <definedName name="XRefPaste10Row" hidden="1">#REF!</definedName>
    <definedName name="XRefPaste11" hidden="1">[158]DPE!#REF!</definedName>
    <definedName name="XRefPaste110" hidden="1">#REF!</definedName>
    <definedName name="XRefPaste110Row" hidden="1">[172]XREF!$A$135:$IV$135</definedName>
    <definedName name="XRefPaste111" hidden="1">#REF!</definedName>
    <definedName name="XRefPaste111Row" hidden="1">[172]XREF!$A$136:$IV$136</definedName>
    <definedName name="XRefPaste112" hidden="1">#REF!</definedName>
    <definedName name="XRefPaste112Row" hidden="1">[172]XREF!$A$138:$IV$138</definedName>
    <definedName name="XRefPaste113" hidden="1">#REF!</definedName>
    <definedName name="XRefPaste113Row" hidden="1">#REF!</definedName>
    <definedName name="XRefPaste114" hidden="1">'[168]Sept 06'!#REF!</definedName>
    <definedName name="XRefPaste114Row"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'[158]F &amp; F PY'!#REF!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[164]XREF!#REF!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[169]XREF!#REF!</definedName>
    <definedName name="XRefPaste3" hidden="1">'[158]F &amp; F PY'!#REF!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'[158]F &amp; F PY'!#REF!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#N/A</definedName>
    <definedName name="XRefPaste54Row" hidden="1">#REF!</definedName>
    <definedName name="XRefPaste55" hidden="1">#REF!</definedName>
    <definedName name="XRefPaste55Row" hidden="1">#REF!</definedName>
    <definedName name="XRefPaste56" hidden="1">[173]Lead!#REF!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[174]XREF!#REF!</definedName>
    <definedName name="XRefPaste6" hidden="1">'[158]O Equip.'!#REF!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[173]Lead!#REF!</definedName>
    <definedName name="XRefPaste63Row" hidden="1">#REF!</definedName>
    <definedName name="XRefPaste64" hidden="1">[173]Lead!#REF!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'[158]O Equip.'!#REF!</definedName>
    <definedName name="XRefPaste70" hidden="1">#REF!</definedName>
    <definedName name="XRefPaste70Row" hidden="1">#REF!</definedName>
    <definedName name="XRefPaste71" hidden="1">[173]Lead!#REF!</definedName>
    <definedName name="XRefPaste71Row" hidden="1">#REF!</definedName>
    <definedName name="XRefPaste72" hidden="1">[173]Lead!#REF!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'[158]O Equip.'!#REF!</definedName>
    <definedName name="XRefPaste80" hidden="1">[173]Lead!#REF!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[173]Lead!#REF!</definedName>
    <definedName name="XRefPaste88Row" hidden="1">#REF!</definedName>
    <definedName name="XRefPaste89" hidden="1">#REF!</definedName>
    <definedName name="XRefPaste89Row" hidden="1">#REF!</definedName>
    <definedName name="XRefPaste8Row" hidden="1">#REF!</definedName>
    <definedName name="XRefPaste9" hidden="1">'[158]O Equip.'!#REF!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[172]XREF!$A$90:$IV$90</definedName>
    <definedName name="XRefPaste94" hidden="1">#REF!</definedName>
    <definedName name="XRefPaste94Row" hidden="1">[172]XREF!$A$93:$IV$93</definedName>
    <definedName name="XRefPaste95" hidden="1">#REF!</definedName>
    <definedName name="XRefPaste95Row" hidden="1">[172]XREF!$A$97:$IV$97</definedName>
    <definedName name="XRefPaste96" hidden="1">#REF!</definedName>
    <definedName name="XRefPaste96Row" hidden="1">[172]XREF!$A$98:$IV$98</definedName>
    <definedName name="XRefPaste97" hidden="1">#REF!</definedName>
    <definedName name="XRefPaste97Row" hidden="1">[172]XREF!$A$99:$IV$99</definedName>
    <definedName name="XRefPaste98" hidden="1">#REF!</definedName>
    <definedName name="XRefPaste98Row" hidden="1">[172]XREF!$A$101:$IV$101</definedName>
    <definedName name="XRefPaste99" hidden="1">#REF!</definedName>
    <definedName name="XRefPaste99Row" hidden="1">[172]XREF!$A$102:$IV$102</definedName>
    <definedName name="XRefPaste9Row" hidden="1">#REF!</definedName>
    <definedName name="XRefPasteRangeCount">2</definedName>
    <definedName name="xsa">#REF!</definedName>
    <definedName name="ｘｘ">#REF!</definedName>
    <definedName name="xxx">#REF!</definedName>
    <definedName name="xxxx">#REF!</definedName>
    <definedName name="xyz">#REF!</definedName>
    <definedName name="y">#REF!</definedName>
    <definedName name="Year1">[175]Assumptions!$C$8</definedName>
    <definedName name="YESNO">#REF!</definedName>
    <definedName name="ygk" localSheetId="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IE">#REF!</definedName>
    <definedName name="YOSOUOQL">#REF!</definedName>
    <definedName name="YTDma">#REF!</definedName>
    <definedName name="z" hidden="1">#REF!</definedName>
    <definedName name="z_Group">#REF!</definedName>
    <definedName name="z_Jikko">#REF!</definedName>
    <definedName name="zcnhm">[176]MPR_PA_1!$B$5:$AM$5</definedName>
    <definedName name="zcvnsfgf">'[85]BOQ Distribution'!$A$5:$G$24</definedName>
    <definedName name="Zentai">[94]全体!$A$1:$N$2</definedName>
    <definedName name="Zero">#REF!</definedName>
    <definedName name="zxgsdfg" localSheetId="0" hidden="1">{"'Bill No. 7'!$A$1:$G$32"}</definedName>
    <definedName name="zxgsdfg" hidden="1">{"'Bill No. 7'!$A$1:$G$32"}</definedName>
    <definedName name="ZZXzcbv">#REF!</definedName>
    <definedName name="zzz" hidden="1">#REF!</definedName>
    <definedName name="あ">#REF!</definedName>
    <definedName name="あＳ">#REF!</definedName>
    <definedName name="あああ">#REF!</definedName>
    <definedName name="ああああ">#REF!</definedName>
    <definedName name="ああああああ">#REF!</definedName>
    <definedName name="ｻﾏﾘｰ表ﾌﾟﾘﾝﾄｴﾘｱ">#REF!</definedName>
    <definedName name="しがぎんﾘｰｽ">#REF!</definedName>
    <definedName name="ｼﾞｬｲﾛｻﾎﾟｰﾄ">#REF!</definedName>
    <definedName name="ｼﾞｬﾊﾟﾝｽﾎﾟｰﾂﾁｬﾝﾈﾙ">[89]国内work!#REF!</definedName>
    <definedName name="ｽｶｲﾏｰｸｴｱﾗｲﾝｽﾞ">[89]国内work!#REF!</definedName>
    <definedName name="ｾｶﾞ･ﾘｰｽ">#REF!</definedName>
    <definedName name="せとぎんﾘｰｽ">#REF!</definedName>
    <definedName name="その他">#REF!</definedName>
    <definedName name="とりぎんﾘｰｽ">#REF!</definedName>
    <definedName name="ﾆｺﾏｰﾄﾊｳｼﾞﾝｸﾞ">#REF!</definedName>
    <definedName name="ﾆﾁﾒﾝ・ﾃﾞｰﾀ_ｼｽﾃﾑ">#REF!</definedName>
    <definedName name="ﾆｯｾｲ_ﾘｰｽ">#REF!</definedName>
    <definedName name="ふんどし0308">'[177]1'!$A$1:$Q$785</definedName>
    <definedName name="ﾍﾟｶﾞｻｽ_ﾘｰｽ">#REF!</definedName>
    <definedName name="みなとﾘｰｽ">#REF!</definedName>
    <definedName name="ﾗﾝｷﾝｸﾞ20億超集計0406">#REF!</definedName>
    <definedName name="ﾚﾝﾀｶｰ中国">#REF!</definedName>
    <definedName name="ﾚﾝﾀｶｰ北陸">#REF!</definedName>
    <definedName name="中銀ﾘｰｽ">#REF!</definedName>
    <definedName name="佐川ﾘｰｽ">#REF!</definedName>
    <definedName name="再ﾘｽ34期">#REF!</definedName>
    <definedName name="再ﾘｽ35期">#REF!</definedName>
    <definedName name="再ﾘｽ36期">#REF!</definedName>
    <definedName name="再ﾘｽ36期A">[178]再ﾘｰｽ収益!#REF!</definedName>
    <definedName name="再ﾘｽ36期B">[178]再ﾘｰｽ収益!#REF!</definedName>
    <definedName name="利息34期B">[178]利息連結!#REF!</definedName>
    <definedName name="利息35期B">[178]利息連結!#REF!</definedName>
    <definedName name="利息36期A">[178]利息連結!#REF!</definedName>
    <definedName name="利息36期B">[178]利息連結!#REF!</definedName>
    <definedName name="前月">#REF!</definedName>
    <definedName name="前期AR">#REF!</definedName>
    <definedName name="北銀ﾘｰｽ">#REF!</definedName>
    <definedName name="単位千円">#REF!</definedName>
    <definedName name="印刷">#REF!</definedName>
    <definedName name="収益34期A">#REF!</definedName>
    <definedName name="収益34期B">#REF!</definedName>
    <definedName name="収益35期A">#REF!</definedName>
    <definedName name="収益35期B">#REF!</definedName>
    <definedName name="収益36期A">#REF!</definedName>
    <definedName name="収益36期B">#REF!</definedName>
    <definedName name="営業収益34期">#REF!</definedName>
    <definedName name="営業収益35期">#REF!</definedName>
    <definedName name="営業収益36期">#REF!</definedName>
    <definedName name="回収予定年月">#REF!</definedName>
    <definedName name="国1">#REF!</definedName>
    <definedName name="増減表の売却益と評価損">[179]Sheet1!$J$3:$O$23</definedName>
    <definedName name="小田さん用">#REF!</definedName>
    <definedName name="山口ｷｬﾋﾟﾀﾙ">[89]国内work!#REF!</definedName>
    <definedName name="山口ﾘｰｽ">#REF!</definedName>
    <definedName name="山口抵当証券">#REF!</definedName>
    <definedName name="常務用BS">[127]総括（1～3Q）!#REF!</definedName>
    <definedName name="常務用PL">[127]総括（1～3Q）!#REF!</definedName>
    <definedName name="当月">#REF!</definedName>
    <definedName name="徳銀ｵﾘｯｸｽ">#REF!</definedName>
    <definedName name="手数34期">#REF!</definedName>
    <definedName name="手数34期B">[178]受取手数料!#REF!</definedName>
    <definedName name="手数35期">#REF!</definedName>
    <definedName name="手数35期B">[178]受取手数料!#REF!</definedName>
    <definedName name="手数36期">#REF!</definedName>
    <definedName name="手数36期A">[178]受取手数料!#REF!</definedName>
    <definedName name="手数36期B">[178]受取手数料!#REF!</definedName>
    <definedName name="投資有価証券の科目内訳資料記入">#REF!</definedName>
    <definedName name="日立造船ﾋﾞｼﾞﾈｽ_ｸﾚｼﾞｯﾄ">#REF!</definedName>
    <definedName name="明細Ａ_８">#REF!</definedName>
    <definedName name="時価算出の方法について概略をご">#REF!</definedName>
    <definedName name="有価証券残高明細0309">#REF!</definedName>
    <definedName name="有価証券残高明細0312">[180]有価証券残高（仮提出）!$A$1:$I$459</definedName>
    <definedName name="未着分見積">[89]AFFI内訳!#REF!</definedName>
    <definedName name="東営１部">#REF!</definedName>
    <definedName name="東営２部">#REF!</definedName>
    <definedName name="東営３部">#REF!</definedName>
    <definedName name="東営４部">#REF!</definedName>
    <definedName name="東営５部">#REF!</definedName>
    <definedName name="東営６部">#REF!</definedName>
    <definedName name="東営７部">#REF!</definedName>
    <definedName name="東営８部">#REF!</definedName>
    <definedName name="東営９部">#REF!</definedName>
    <definedName name="栗林ﾘｰｽ">#REF!</definedName>
    <definedName name="検索データ領域">#REF!</definedName>
    <definedName name="検索借方">#REF!</definedName>
    <definedName name="検索勘定科目">#REF!</definedName>
    <definedName name="検索組織名">#REF!</definedName>
    <definedName name="検索貸方">#REF!</definedName>
    <definedName name="残年数TABLE">#REF!</definedName>
    <definedName name="残高34期A">#REF!</definedName>
    <definedName name="残高34期B">#REF!</definedName>
    <definedName name="残高35期A">#REF!</definedName>
    <definedName name="残高35期B">#REF!</definedName>
    <definedName name="残高36期A">#REF!</definedName>
    <definedName name="残高36期B">#REF!</definedName>
    <definedName name="泉銀総合ﾘｰｽ">#REF!</definedName>
    <definedName name="注意">#REF!</definedName>
    <definedName name="用途一覧">#REF!</definedName>
    <definedName name="発生34期A">#REF!</definedName>
    <definedName name="発生34期B">#REF!</definedName>
    <definedName name="発生35期A">#REF!</definedName>
    <definedName name="発生35期B">#REF!</definedName>
    <definedName name="発生36期A">[178]発生連結!#REF!</definedName>
    <definedName name="発生36期B">[178]発生連結!#REF!</definedName>
    <definedName name="発行済株式数">[181]関連会社明細!$AB$17:$AB$78</definedName>
    <definedName name="百五ﾘｰｽ">#REF!</definedName>
    <definedName name="科目3_AMOUNT1">[182]売却可能公債!#REF!</definedName>
    <definedName name="科目9_ACCOUNT">#REF!</definedName>
    <definedName name="科目9_ACCOUNT1">#REF!</definedName>
    <definedName name="科目9_AMOUNT">#REF!</definedName>
    <definedName name="科目9_AMOUNT1">#REF!</definedName>
    <definedName name="科目9_OPTION">#REF!</definedName>
    <definedName name="科目9_OPTION1">#REF!</definedName>
    <definedName name="税引前利益">'[183]3部提出用累計'!#REF!</definedName>
    <definedName name="総括表">#REF!</definedName>
    <definedName name="繰入36期A">[178]繰入連結!#REF!</definedName>
    <definedName name="繰入36期B">[178]繰入連結!#REF!</definedName>
    <definedName name="背部">#N/A</definedName>
    <definedName name="脚注11_ACCOUNT">#REF!</definedName>
    <definedName name="脚注11_ACCOUNT1">#REF!</definedName>
    <definedName name="脚注11_AMOUNT">#REF!</definedName>
    <definedName name="脚注11_AMOUNT1">#REF!</definedName>
    <definedName name="脚注11_OPTION">#REF!</definedName>
    <definedName name="脚注11_OPTION1">#REF!</definedName>
    <definedName name="脚注12_ACCOUNT1">#REF!</definedName>
    <definedName name="脚注12_AMOUNT1">#REF!</definedName>
    <definedName name="脚注12_OPTION1">#REF!</definedName>
    <definedName name="脚注16_ACCOUNT">#REF!</definedName>
    <definedName name="脚注16_ACCOUNT1">#REF!</definedName>
    <definedName name="脚注16_AMOUNT">#REF!</definedName>
    <definedName name="脚注16_AMOUNT1">#REF!</definedName>
    <definedName name="脚注16_OPTION">#REF!</definedName>
    <definedName name="脚注16_OPTION1">#REF!</definedName>
    <definedName name="脚注3_ACCOUNT">#REF!</definedName>
    <definedName name="脚注3_AMOUNT">#REF!</definedName>
    <definedName name="脚注3_OPTION">#REF!</definedName>
    <definedName name="脚注5_ACCOUNT">#REF!</definedName>
    <definedName name="脚注5_ACCOUNT1">#REF!</definedName>
    <definedName name="脚注5_AMOUNT">#REF!</definedName>
    <definedName name="脚注5_AMOUNT1">#REF!</definedName>
    <definedName name="脚注5_OPTION">#REF!</definedName>
    <definedName name="脚注5_OPTION1">#REF!</definedName>
    <definedName name="薬源">#REF!</definedName>
    <definedName name="諸原価">'[183]3部提出用累計'!#REF!</definedName>
    <definedName name="諸原価34期">[178]諸原価連結!#REF!</definedName>
    <definedName name="諸原価34期B">[178]諸原価連結!#REF!</definedName>
    <definedName name="諸原価35期">[178]諸原価連結!#REF!</definedName>
    <definedName name="諸原価35期B">[178]諸原価連結!#REF!</definedName>
    <definedName name="諸原価36期">[178]諸原価連結!#REF!</definedName>
    <definedName name="諸原価36期A">[178]諸原価連結!#REF!</definedName>
    <definedName name="諸原価36期B">[178]諸原価連結!#REF!</definedName>
    <definedName name="貢献利益">[184]四半期毎MICﾃﾞｰﾀ転記!$B$4:$C$319</definedName>
    <definedName name="販管34期B">[185]単体SGA!#REF!</definedName>
    <definedName name="販管35期B">[185]単体SGA!#REF!</definedName>
    <definedName name="販管36期A">[178]販管連結!#REF!</definedName>
    <definedName name="販管36期B">[178]販管連結!#REF!</definedName>
    <definedName name="販管費">'[183]3部提出用累計'!#REF!</definedName>
    <definedName name="貸倒">'[183]3部提出用累計'!#REF!</definedName>
    <definedName name="貸倒HEAD">#REF!</definedName>
    <definedName name="貸引増減表前期">#REF!</definedName>
    <definedName name="資産平残">'[183]3部提出用累計'!#REF!</definedName>
    <definedName name="資産平残34期">[178]平残連結!#REF!</definedName>
    <definedName name="資産平残35期">[178]平残連結!#REF!</definedName>
    <definedName name="資産平残36期">[178]平残連結!#REF!</definedName>
    <definedName name="配賦.box2_select">[186]!配賦.box2_select</definedName>
    <definedName name="配賦.OptionChk1">[186]!配賦.OptionChk1</definedName>
    <definedName name="配賦.OptionChk2">[186]!配賦.OptionChk2</definedName>
    <definedName name="配賦.OptionChk3">[186]!配賦.OptionChk3</definedName>
    <definedName name="配賦DB_Module.box2_select">#N/A</definedName>
    <definedName name="配賦DB_Module.OptionChk1">#N/A</definedName>
    <definedName name="配賦DB_Module.OptionChk2">#N/A</definedName>
    <definedName name="配賦DB_Module.OptionChk3">#N/A</definedName>
    <definedName name="配賦EX_Module.Haifu_Execute">#N/A</definedName>
    <definedName name="配賦EX_Module.Haifu_NumberEdit">#N/A</definedName>
    <definedName name="間接所有">[181]関連会社明細!$BB$14:$BU$14</definedName>
    <definedName name="項___目">#REF!</definedName>
    <definedName name="香川銀ﾘｰｽ">#REF!</definedName>
  </definedNames>
  <calcPr calcId="152511" iterate="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16" i="13" l="1"/>
  <c r="C29" i="13" l="1"/>
  <c r="H29" i="18"/>
  <c r="I29" i="18"/>
  <c r="J29" i="18"/>
  <c r="K29" i="18"/>
  <c r="L29" i="18"/>
  <c r="M29" i="18"/>
  <c r="N29" i="18"/>
  <c r="O29" i="18"/>
  <c r="P29" i="18"/>
  <c r="Q29" i="18"/>
  <c r="R29" i="18"/>
  <c r="S29" i="18"/>
  <c r="T29" i="18"/>
  <c r="H32" i="18"/>
  <c r="I32" i="18"/>
  <c r="J32" i="18"/>
  <c r="K32" i="18"/>
  <c r="L32" i="18"/>
  <c r="M32" i="18"/>
  <c r="N32" i="18"/>
  <c r="O32" i="18"/>
  <c r="P32" i="18"/>
  <c r="Q32" i="18"/>
  <c r="R32" i="18"/>
  <c r="S32" i="18"/>
  <c r="T32" i="18"/>
  <c r="D29" i="18"/>
  <c r="C29" i="18"/>
  <c r="H7" i="18"/>
  <c r="I7" i="18"/>
  <c r="J7" i="18"/>
  <c r="K7" i="18"/>
  <c r="L7" i="18"/>
  <c r="M7" i="18"/>
  <c r="N7" i="18"/>
  <c r="O7" i="18"/>
  <c r="P7" i="18"/>
  <c r="Q7" i="18"/>
  <c r="R7" i="18"/>
  <c r="S7" i="18"/>
  <c r="T7" i="18"/>
  <c r="H8" i="18"/>
  <c r="I8" i="18"/>
  <c r="J8" i="18"/>
  <c r="K8" i="18"/>
  <c r="L8" i="18"/>
  <c r="M8" i="18"/>
  <c r="N8" i="18"/>
  <c r="O8" i="18"/>
  <c r="P8" i="18"/>
  <c r="Q8" i="18"/>
  <c r="R8" i="18"/>
  <c r="S8" i="18"/>
  <c r="T8" i="18"/>
  <c r="H9" i="18"/>
  <c r="I9" i="18"/>
  <c r="J9" i="18"/>
  <c r="K9" i="18"/>
  <c r="L9" i="18"/>
  <c r="M9" i="18"/>
  <c r="N9" i="18"/>
  <c r="O9" i="18"/>
  <c r="P9" i="18"/>
  <c r="Q9" i="18"/>
  <c r="R9" i="18"/>
  <c r="S9" i="18"/>
  <c r="T9" i="18"/>
  <c r="H10" i="18"/>
  <c r="I10" i="18"/>
  <c r="J10" i="18"/>
  <c r="K10" i="18"/>
  <c r="L10" i="18"/>
  <c r="M10" i="18"/>
  <c r="N10" i="18"/>
  <c r="O10" i="18"/>
  <c r="P10" i="18"/>
  <c r="Q10" i="18"/>
  <c r="R10" i="18"/>
  <c r="S10" i="18"/>
  <c r="T10" i="18"/>
  <c r="H11" i="18"/>
  <c r="I11" i="18"/>
  <c r="J11" i="18"/>
  <c r="K11" i="18"/>
  <c r="L11" i="18"/>
  <c r="M11" i="18"/>
  <c r="N11" i="18"/>
  <c r="O11" i="18"/>
  <c r="P11" i="18"/>
  <c r="Q11" i="18"/>
  <c r="R11" i="18"/>
  <c r="S11" i="18"/>
  <c r="T11" i="18"/>
  <c r="H12" i="18"/>
  <c r="I12" i="18"/>
  <c r="J12" i="18"/>
  <c r="K12" i="18"/>
  <c r="L12" i="18"/>
  <c r="M12" i="18"/>
  <c r="N12" i="18"/>
  <c r="O12" i="18"/>
  <c r="P12" i="18"/>
  <c r="Q12" i="18"/>
  <c r="R12" i="18"/>
  <c r="S12" i="18"/>
  <c r="T12" i="18"/>
  <c r="H13" i="18"/>
  <c r="I13" i="18"/>
  <c r="J13" i="18"/>
  <c r="K13" i="18"/>
  <c r="L13" i="18"/>
  <c r="M13" i="18"/>
  <c r="N13" i="18"/>
  <c r="O13" i="18"/>
  <c r="P13" i="18"/>
  <c r="Q13" i="18"/>
  <c r="R13" i="18"/>
  <c r="S13" i="18"/>
  <c r="T13" i="18"/>
  <c r="H14" i="18"/>
  <c r="I14" i="18"/>
  <c r="J14" i="18"/>
  <c r="K14" i="18"/>
  <c r="L14" i="18"/>
  <c r="M14" i="18"/>
  <c r="N14" i="18"/>
  <c r="O14" i="18"/>
  <c r="P14" i="18"/>
  <c r="Q14" i="18"/>
  <c r="R14" i="18"/>
  <c r="S14" i="18"/>
  <c r="T14" i="18"/>
  <c r="H15" i="18"/>
  <c r="I15" i="18"/>
  <c r="J15" i="18"/>
  <c r="K15" i="18"/>
  <c r="L15" i="18"/>
  <c r="M15" i="18"/>
  <c r="N15" i="18"/>
  <c r="O15" i="18"/>
  <c r="P15" i="18"/>
  <c r="Q15" i="18"/>
  <c r="R15" i="18"/>
  <c r="S15" i="18"/>
  <c r="T15" i="18"/>
  <c r="H16" i="18"/>
  <c r="I16" i="18"/>
  <c r="J16" i="18"/>
  <c r="K16" i="18"/>
  <c r="L16" i="18"/>
  <c r="M16" i="18"/>
  <c r="N16" i="18"/>
  <c r="O16" i="18"/>
  <c r="P16" i="18"/>
  <c r="Q16" i="18"/>
  <c r="R16" i="18"/>
  <c r="S16" i="18"/>
  <c r="T16" i="18"/>
  <c r="H18" i="18"/>
  <c r="I18" i="18"/>
  <c r="J18" i="18"/>
  <c r="K18" i="18"/>
  <c r="L18" i="18"/>
  <c r="M18" i="18"/>
  <c r="N18" i="18"/>
  <c r="O18" i="18"/>
  <c r="P18" i="18"/>
  <c r="Q18" i="18"/>
  <c r="R18" i="18"/>
  <c r="S18" i="18"/>
  <c r="T18" i="18"/>
  <c r="H23" i="18"/>
  <c r="I23" i="18"/>
  <c r="J23" i="18"/>
  <c r="K23" i="18"/>
  <c r="L23" i="18"/>
  <c r="M23" i="18"/>
  <c r="N23" i="18"/>
  <c r="O23" i="18"/>
  <c r="P23" i="18"/>
  <c r="Q23" i="18"/>
  <c r="R23" i="18"/>
  <c r="S23" i="18"/>
  <c r="T23" i="18"/>
  <c r="H26" i="18"/>
  <c r="I26" i="18"/>
  <c r="J26" i="18"/>
  <c r="K26" i="18"/>
  <c r="L26" i="18"/>
  <c r="M26" i="18"/>
  <c r="N26" i="18"/>
  <c r="O26" i="18"/>
  <c r="P26" i="18"/>
  <c r="Q26" i="18"/>
  <c r="R26" i="18"/>
  <c r="S26" i="18"/>
  <c r="T26" i="18"/>
  <c r="D23" i="18"/>
  <c r="E23" i="18"/>
  <c r="F23" i="18"/>
  <c r="G23" i="18"/>
  <c r="D26" i="18"/>
  <c r="E26" i="18"/>
  <c r="F26" i="18"/>
  <c r="G26" i="18"/>
  <c r="C26" i="18"/>
  <c r="C23" i="18"/>
  <c r="D7" i="18"/>
  <c r="E7" i="18"/>
  <c r="F7" i="18"/>
  <c r="G7" i="18"/>
  <c r="D8" i="18"/>
  <c r="E8" i="18"/>
  <c r="F8" i="18"/>
  <c r="G8" i="18"/>
  <c r="D9" i="18"/>
  <c r="E9" i="18"/>
  <c r="F9" i="18"/>
  <c r="G9" i="18"/>
  <c r="D10" i="18"/>
  <c r="E10" i="18"/>
  <c r="F10" i="18"/>
  <c r="F32" i="18" s="1"/>
  <c r="G10" i="18"/>
  <c r="G32" i="18" s="1"/>
  <c r="D11" i="18"/>
  <c r="E11" i="18"/>
  <c r="F11" i="18"/>
  <c r="G11" i="18"/>
  <c r="D12" i="18"/>
  <c r="E12" i="18"/>
  <c r="F12" i="18"/>
  <c r="G12" i="18"/>
  <c r="D13" i="18"/>
  <c r="E13" i="18"/>
  <c r="F13" i="18"/>
  <c r="G13" i="18"/>
  <c r="D14" i="18"/>
  <c r="E14" i="18"/>
  <c r="F14" i="18"/>
  <c r="G14" i="18"/>
  <c r="D15" i="18"/>
  <c r="E15" i="18"/>
  <c r="F15" i="18"/>
  <c r="G15" i="18"/>
  <c r="D16" i="18"/>
  <c r="E16" i="18"/>
  <c r="F16" i="18"/>
  <c r="G16" i="18"/>
  <c r="D18" i="18"/>
  <c r="E18" i="18"/>
  <c r="F18" i="18"/>
  <c r="G18" i="18"/>
  <c r="G29" i="18" s="1"/>
  <c r="C18" i="18"/>
  <c r="C11" i="18"/>
  <c r="C12" i="18"/>
  <c r="C13" i="18"/>
  <c r="C14" i="18"/>
  <c r="C15" i="18"/>
  <c r="C16" i="18"/>
  <c r="C8" i="18"/>
  <c r="C9" i="18"/>
  <c r="C10" i="18"/>
  <c r="D32" i="18" s="1"/>
  <c r="C7" i="18"/>
  <c r="R6" i="18"/>
  <c r="S6" i="18"/>
  <c r="T6" i="18" s="1"/>
  <c r="F6" i="18"/>
  <c r="G6" i="18" s="1"/>
  <c r="H6" i="18" s="1"/>
  <c r="I6" i="18" s="1"/>
  <c r="J6" i="18" s="1"/>
  <c r="K6" i="18" s="1"/>
  <c r="L6" i="18" s="1"/>
  <c r="M6" i="18" s="1"/>
  <c r="N6" i="18" s="1"/>
  <c r="O6" i="18" s="1"/>
  <c r="P6" i="18" s="1"/>
  <c r="Q6" i="18" s="1"/>
  <c r="E6" i="18"/>
  <c r="B27" i="18"/>
  <c r="B26" i="18"/>
  <c r="B25" i="18"/>
  <c r="B23" i="18"/>
  <c r="B20" i="18"/>
  <c r="B19" i="18"/>
  <c r="E29" i="18"/>
  <c r="B18" i="18"/>
  <c r="B16" i="18"/>
  <c r="B15" i="18"/>
  <c r="B14" i="18"/>
  <c r="B13" i="18"/>
  <c r="B12" i="18"/>
  <c r="B11" i="18"/>
  <c r="E32" i="18"/>
  <c r="B10" i="18"/>
  <c r="B9" i="18"/>
  <c r="B8" i="18"/>
  <c r="B7" i="18"/>
  <c r="F29" i="18" l="1"/>
  <c r="E32" i="16"/>
  <c r="F32" i="16"/>
  <c r="G32" i="16"/>
  <c r="D32" i="16"/>
  <c r="C31" i="16"/>
  <c r="C30" i="16"/>
  <c r="D29" i="16"/>
  <c r="E29" i="16"/>
  <c r="F29" i="16"/>
  <c r="G29" i="16"/>
  <c r="C29" i="16"/>
  <c r="C27" i="16"/>
  <c r="D26" i="16"/>
  <c r="E26" i="16"/>
  <c r="F26" i="16"/>
  <c r="G26" i="16"/>
  <c r="C26" i="16"/>
  <c r="C25" i="16"/>
  <c r="D23" i="16"/>
  <c r="E23" i="16"/>
  <c r="F23" i="16"/>
  <c r="G23" i="16"/>
  <c r="C23" i="16"/>
  <c r="C22" i="16"/>
  <c r="D19" i="16"/>
  <c r="E19" i="16"/>
  <c r="F19" i="16"/>
  <c r="G19" i="16"/>
  <c r="C20" i="16"/>
  <c r="C19" i="16"/>
  <c r="D18" i="16"/>
  <c r="E18" i="16"/>
  <c r="F18" i="16"/>
  <c r="G18" i="16"/>
  <c r="C18" i="16"/>
  <c r="D16" i="16"/>
  <c r="E16" i="16"/>
  <c r="F16" i="16"/>
  <c r="G16" i="16"/>
  <c r="C12" i="16"/>
  <c r="C13" i="16"/>
  <c r="C14" i="16"/>
  <c r="C15" i="16"/>
  <c r="C16" i="16"/>
  <c r="D11" i="16"/>
  <c r="E11" i="16"/>
  <c r="F11" i="16"/>
  <c r="G11" i="16"/>
  <c r="D12" i="16"/>
  <c r="E12" i="16"/>
  <c r="F12" i="16"/>
  <c r="G12" i="16"/>
  <c r="D13" i="16"/>
  <c r="E13" i="16"/>
  <c r="F13" i="16"/>
  <c r="G13" i="16"/>
  <c r="D14" i="16"/>
  <c r="E14" i="16"/>
  <c r="F14" i="16"/>
  <c r="G14" i="16"/>
  <c r="D15" i="16"/>
  <c r="E15" i="16"/>
  <c r="F15" i="16"/>
  <c r="G15" i="16"/>
  <c r="C11" i="16"/>
  <c r="D8" i="16"/>
  <c r="E8" i="16"/>
  <c r="F8" i="16"/>
  <c r="G8" i="16"/>
  <c r="D9" i="16"/>
  <c r="E9" i="16"/>
  <c r="F9" i="16"/>
  <c r="G9" i="16"/>
  <c r="D10" i="16"/>
  <c r="E10" i="16"/>
  <c r="F10" i="16"/>
  <c r="G10" i="16"/>
  <c r="C10" i="16"/>
  <c r="C9" i="16"/>
  <c r="C8" i="16"/>
  <c r="C7" i="16"/>
  <c r="D7" i="16"/>
  <c r="E7" i="16"/>
  <c r="F7" i="16"/>
  <c r="G7" i="16"/>
  <c r="B8" i="16"/>
  <c r="B9" i="16"/>
  <c r="B10" i="16"/>
  <c r="B11" i="16"/>
  <c r="B12" i="16"/>
  <c r="B13" i="16"/>
  <c r="B14" i="16"/>
  <c r="B15" i="16"/>
  <c r="B16" i="16"/>
  <c r="B18" i="16"/>
  <c r="B19" i="16"/>
  <c r="B20" i="16"/>
  <c r="B23" i="16"/>
  <c r="B25" i="16"/>
  <c r="B26" i="16"/>
  <c r="B27" i="16"/>
  <c r="B7" i="16"/>
  <c r="F6" i="16"/>
  <c r="G6" i="16" s="1"/>
  <c r="E6" i="16"/>
  <c r="D6" i="17"/>
  <c r="E6" i="17" s="1"/>
  <c r="F6" i="17" s="1"/>
  <c r="B7" i="17"/>
  <c r="C7" i="17"/>
  <c r="D7" i="17"/>
  <c r="D9" i="17" s="1"/>
  <c r="E7" i="17"/>
  <c r="F7" i="17"/>
  <c r="B8" i="17"/>
  <c r="C8" i="17"/>
  <c r="D8" i="17"/>
  <c r="E8" i="17"/>
  <c r="E9" i="17" s="1"/>
  <c r="F8" i="17"/>
  <c r="B9" i="17"/>
  <c r="B10" i="17"/>
  <c r="C10" i="17"/>
  <c r="D10" i="17"/>
  <c r="E10" i="17"/>
  <c r="F10" i="17"/>
  <c r="B11" i="17"/>
  <c r="C11" i="17"/>
  <c r="D11" i="17"/>
  <c r="E11" i="17"/>
  <c r="F11" i="17"/>
  <c r="B12" i="17"/>
  <c r="C12" i="17"/>
  <c r="D12" i="17"/>
  <c r="E12" i="17"/>
  <c r="F12" i="17"/>
  <c r="B13" i="17"/>
  <c r="C13" i="17"/>
  <c r="D13" i="17"/>
  <c r="E13" i="17"/>
  <c r="F13" i="17"/>
  <c r="B14" i="17"/>
  <c r="C14" i="17"/>
  <c r="D14" i="17"/>
  <c r="E14" i="17"/>
  <c r="F14" i="17"/>
  <c r="B15" i="17"/>
  <c r="C15" i="17"/>
  <c r="D15" i="17"/>
  <c r="E15" i="17"/>
  <c r="F15" i="17"/>
  <c r="B16" i="17"/>
  <c r="B19" i="17"/>
  <c r="C19" i="17"/>
  <c r="D19" i="17"/>
  <c r="E19" i="17"/>
  <c r="F19" i="17"/>
  <c r="B22" i="17"/>
  <c r="C22" i="17"/>
  <c r="D22" i="17"/>
  <c r="E22" i="17"/>
  <c r="F22" i="17"/>
  <c r="B23" i="17"/>
  <c r="C23" i="17"/>
  <c r="D23" i="17"/>
  <c r="E23" i="17"/>
  <c r="F23" i="17"/>
  <c r="B26" i="17"/>
  <c r="C26" i="17"/>
  <c r="D26" i="17"/>
  <c r="E26" i="17"/>
  <c r="F26" i="17"/>
  <c r="B27" i="17"/>
  <c r="C27" i="17"/>
  <c r="D27" i="17"/>
  <c r="E27" i="17"/>
  <c r="F27" i="17"/>
  <c r="B28" i="17"/>
  <c r="C9" i="17" l="1"/>
  <c r="D33" i="17" s="1"/>
  <c r="D16" i="17"/>
  <c r="D18" i="17" s="1"/>
  <c r="E16" i="17"/>
  <c r="E18" i="17" s="1"/>
  <c r="F9" i="17"/>
  <c r="F18" i="17" s="1"/>
  <c r="F16" i="17"/>
  <c r="C16" i="17"/>
  <c r="E33" i="17"/>
  <c r="F33" i="17"/>
  <c r="C18" i="17" l="1"/>
  <c r="C21" i="17"/>
  <c r="C32" i="17" s="1"/>
  <c r="D31" i="17"/>
  <c r="D25" i="17"/>
  <c r="D28" i="17" s="1"/>
  <c r="D30" i="17" s="1"/>
  <c r="D21" i="17"/>
  <c r="D32" i="17" s="1"/>
  <c r="E21" i="17"/>
  <c r="E32" i="17" s="1"/>
  <c r="E31" i="17"/>
  <c r="E25" i="17"/>
  <c r="E28" i="17" s="1"/>
  <c r="E30" i="17" s="1"/>
  <c r="F25" i="17"/>
  <c r="F28" i="17" s="1"/>
  <c r="F30" i="17" s="1"/>
  <c r="F21" i="17"/>
  <c r="F32" i="17" s="1"/>
  <c r="F31" i="17"/>
  <c r="C31" i="17" l="1"/>
  <c r="C25" i="17"/>
  <c r="C28" i="17" s="1"/>
  <c r="C30" i="17" s="1"/>
  <c r="Q14" i="1"/>
  <c r="J17" i="13" l="1"/>
  <c r="K17" i="13" s="1"/>
  <c r="L17" i="13" s="1"/>
  <c r="M17" i="13" s="1"/>
  <c r="N17" i="13" s="1"/>
  <c r="O17" i="13" s="1"/>
  <c r="P17" i="13" s="1"/>
  <c r="Q17" i="13" s="1"/>
  <c r="R17" i="13" s="1"/>
  <c r="S17" i="13" s="1"/>
  <c r="T17" i="13" s="1"/>
  <c r="U17" i="13" s="1"/>
  <c r="V17" i="13" s="1"/>
  <c r="W17" i="13" s="1"/>
  <c r="X17" i="13" s="1"/>
  <c r="Y17" i="13" s="1"/>
  <c r="Z17" i="13" s="1"/>
  <c r="AA17" i="13" s="1"/>
  <c r="C17" i="14"/>
  <c r="C15" i="15"/>
  <c r="C14" i="15"/>
  <c r="F7" i="14"/>
  <c r="K8" i="15" s="1"/>
  <c r="J10" i="15"/>
  <c r="J9" i="15"/>
  <c r="J8" i="15"/>
  <c r="J7" i="15"/>
  <c r="J6" i="15"/>
  <c r="J11" i="15" s="1"/>
  <c r="K9" i="15" l="1"/>
  <c r="K6" i="15"/>
  <c r="K10" i="15"/>
  <c r="K7" i="15"/>
  <c r="F9" i="14"/>
  <c r="D15" i="14" s="1"/>
  <c r="C16" i="15"/>
  <c r="K11" i="15" l="1"/>
  <c r="C19" i="15" s="1"/>
  <c r="C8" i="14" s="1"/>
  <c r="C9" i="14" s="1"/>
  <c r="D16" i="14" s="1"/>
  <c r="D17" i="14" l="1"/>
  <c r="C20" i="14" s="1"/>
  <c r="C34" i="13" s="1"/>
  <c r="C35" i="13" l="1"/>
  <c r="C33" i="13"/>
  <c r="P18" i="13"/>
  <c r="I18" i="13"/>
  <c r="O18" i="13"/>
  <c r="R18" i="13"/>
  <c r="Q18" i="13"/>
  <c r="S18" i="13"/>
  <c r="L18" i="13"/>
  <c r="AA18" i="13"/>
  <c r="K18" i="13"/>
  <c r="N18" i="13"/>
  <c r="T18" i="13"/>
  <c r="V18" i="13"/>
  <c r="X18" i="13"/>
  <c r="U18" i="13"/>
  <c r="W18" i="13"/>
  <c r="Z18" i="13"/>
  <c r="J18" i="13"/>
  <c r="M18" i="13"/>
  <c r="Y18" i="13"/>
  <c r="D8" i="13" l="1"/>
  <c r="D12" i="13" s="1"/>
  <c r="D7" i="13"/>
  <c r="D9" i="13" s="1"/>
  <c r="D11" i="13" s="1"/>
  <c r="D14" i="13" s="1"/>
  <c r="E7" i="13"/>
  <c r="F7" i="13"/>
  <c r="G7" i="13"/>
  <c r="H7" i="13"/>
  <c r="B7" i="13"/>
  <c r="D6" i="13"/>
  <c r="E6" i="13"/>
  <c r="F6" i="13"/>
  <c r="G6" i="13"/>
  <c r="H6" i="13"/>
  <c r="B6" i="13"/>
  <c r="E5" i="13"/>
  <c r="F5" i="13" s="1"/>
  <c r="G5" i="13" s="1"/>
  <c r="H5" i="13" s="1"/>
  <c r="I5" i="13" s="1"/>
  <c r="J5" i="13" s="1"/>
  <c r="K5" i="13" s="1"/>
  <c r="L5" i="13" s="1"/>
  <c r="M5" i="13" s="1"/>
  <c r="N5" i="13" s="1"/>
  <c r="O5" i="13" s="1"/>
  <c r="P5" i="13" s="1"/>
  <c r="Q5" i="13" s="1"/>
  <c r="R5" i="13" s="1"/>
  <c r="S5" i="13" s="1"/>
  <c r="T5" i="13" s="1"/>
  <c r="U5" i="13" s="1"/>
  <c r="V5" i="13" s="1"/>
  <c r="W5" i="13" s="1"/>
  <c r="X5" i="13" s="1"/>
  <c r="Y5" i="13" s="1"/>
  <c r="Z5" i="13" s="1"/>
  <c r="AA5" i="13" s="1"/>
  <c r="C14" i="12" l="1"/>
  <c r="R3" i="12" l="1"/>
  <c r="F9" i="12"/>
  <c r="E9" i="12"/>
  <c r="D9" i="12"/>
  <c r="C9" i="12"/>
  <c r="P6" i="12"/>
  <c r="P9" i="12" s="1"/>
  <c r="O6" i="12"/>
  <c r="O9" i="12" s="1"/>
  <c r="N6" i="12"/>
  <c r="N9" i="12" s="1"/>
  <c r="M5" i="12"/>
  <c r="M9" i="12" s="1"/>
  <c r="L5" i="12"/>
  <c r="L9" i="12" s="1"/>
  <c r="K5" i="12"/>
  <c r="K9" i="12" s="1"/>
  <c r="J5" i="12"/>
  <c r="J9" i="12" s="1"/>
  <c r="I5" i="12"/>
  <c r="I9" i="12" s="1"/>
  <c r="H5" i="12"/>
  <c r="H9" i="12" s="1"/>
  <c r="G5" i="12"/>
  <c r="G9" i="12" s="1"/>
  <c r="D3" i="12"/>
  <c r="E3" i="12" s="1"/>
  <c r="F3" i="12" s="1"/>
  <c r="G3" i="12" s="1"/>
  <c r="H3" i="12" s="1"/>
  <c r="I3" i="12" s="1"/>
  <c r="J3" i="12" s="1"/>
  <c r="K3" i="12" s="1"/>
  <c r="L3" i="12" s="1"/>
  <c r="M3" i="12" s="1"/>
  <c r="N3" i="12" s="1"/>
  <c r="O3" i="12" s="1"/>
  <c r="P3" i="12" s="1"/>
  <c r="Q3" i="12" s="1"/>
  <c r="D2" i="12"/>
  <c r="E2" i="12" s="1"/>
  <c r="F2" i="12" s="1"/>
  <c r="G2" i="12" s="1"/>
  <c r="H2" i="12" s="1"/>
  <c r="I2" i="12" s="1"/>
  <c r="J2" i="12" s="1"/>
  <c r="K2" i="12" s="1"/>
  <c r="L2" i="12" s="1"/>
  <c r="M2" i="12" s="1"/>
  <c r="N2" i="12" s="1"/>
  <c r="O2" i="12" s="1"/>
  <c r="P2" i="12" s="1"/>
  <c r="Q2" i="12" s="1"/>
  <c r="R2" i="12" s="1"/>
  <c r="D19" i="11"/>
  <c r="D20" i="11" s="1"/>
  <c r="D21" i="11" s="1"/>
  <c r="D22" i="11" s="1"/>
  <c r="D23" i="11" s="1"/>
  <c r="D24" i="11" s="1"/>
  <c r="D25" i="11" s="1"/>
  <c r="D26" i="11" s="1"/>
  <c r="D27" i="11" s="1"/>
  <c r="D28" i="11" s="1"/>
  <c r="D29" i="11" s="1"/>
  <c r="D30" i="11" s="1"/>
  <c r="D31" i="11" s="1"/>
  <c r="D32" i="11" s="1"/>
  <c r="D33" i="11" s="1"/>
  <c r="D34" i="11" s="1"/>
  <c r="D35" i="11" s="1"/>
  <c r="D36" i="11" s="1"/>
  <c r="D10" i="12" l="1"/>
  <c r="L10" i="12"/>
  <c r="F10" i="12"/>
  <c r="N10" i="12"/>
  <c r="J10" i="12"/>
  <c r="G10" i="12"/>
  <c r="O10" i="12"/>
  <c r="P10" i="12"/>
  <c r="H10" i="12"/>
  <c r="K10" i="12"/>
  <c r="M10" i="12"/>
  <c r="I10" i="12"/>
  <c r="E10" i="12"/>
  <c r="C13" i="12" l="1"/>
  <c r="C16" i="12"/>
  <c r="E5" i="9"/>
  <c r="F5" i="9" s="1"/>
  <c r="G5" i="9" s="1"/>
  <c r="H5" i="9" s="1"/>
  <c r="I5" i="9" s="1"/>
  <c r="J5" i="9" s="1"/>
  <c r="K5" i="9" s="1"/>
  <c r="L5" i="9" s="1"/>
  <c r="M5" i="9" s="1"/>
  <c r="N5" i="9" s="1"/>
  <c r="O5" i="9" s="1"/>
  <c r="P5" i="9" s="1"/>
  <c r="Q5" i="9" s="1"/>
  <c r="R5" i="9" s="1"/>
  <c r="S5" i="9" s="1"/>
  <c r="T5" i="9" s="1"/>
  <c r="U5" i="9" s="1"/>
  <c r="V5" i="9" s="1"/>
  <c r="W5" i="9" s="1"/>
  <c r="X5" i="9" s="1"/>
  <c r="Y5" i="9" s="1"/>
  <c r="Z5" i="9" s="1"/>
  <c r="AA5" i="9" s="1"/>
  <c r="AI18" i="11"/>
  <c r="AI19" i="11" s="1"/>
  <c r="AI20" i="11" s="1"/>
  <c r="AI21" i="11" s="1"/>
  <c r="AI22" i="11" s="1"/>
  <c r="AI23" i="11" s="1"/>
  <c r="AI24" i="11" s="1"/>
  <c r="AI25" i="11" s="1"/>
  <c r="AI26" i="11" s="1"/>
  <c r="AI27" i="11" s="1"/>
  <c r="AI28" i="11" s="1"/>
  <c r="AI29" i="11" s="1"/>
  <c r="AI30" i="11" s="1"/>
  <c r="AI31" i="11" s="1"/>
  <c r="AI32" i="11" s="1"/>
  <c r="AI33" i="11" s="1"/>
  <c r="AI34" i="11" s="1"/>
  <c r="AI35" i="11" s="1"/>
  <c r="AI36" i="11" s="1"/>
  <c r="AH18" i="11"/>
  <c r="AH19" i="11" s="1"/>
  <c r="AH20" i="11" s="1"/>
  <c r="AH21" i="11" s="1"/>
  <c r="AH22" i="11" s="1"/>
  <c r="AH23" i="11" s="1"/>
  <c r="AH24" i="11" s="1"/>
  <c r="AH25" i="11" s="1"/>
  <c r="AH26" i="11" s="1"/>
  <c r="AH27" i="11" s="1"/>
  <c r="AH28" i="11" s="1"/>
  <c r="AH29" i="11" s="1"/>
  <c r="AH30" i="11" s="1"/>
  <c r="AH31" i="11" s="1"/>
  <c r="AH32" i="11" s="1"/>
  <c r="AH33" i="11" s="1"/>
  <c r="AH34" i="11" s="1"/>
  <c r="AH35" i="11" s="1"/>
  <c r="AH36" i="11" s="1"/>
  <c r="AG18" i="11"/>
  <c r="AG19" i="11" s="1"/>
  <c r="AG20" i="11" s="1"/>
  <c r="AG21" i="11" s="1"/>
  <c r="AG22" i="11" s="1"/>
  <c r="AG23" i="11" s="1"/>
  <c r="AG24" i="11" s="1"/>
  <c r="AG25" i="11" s="1"/>
  <c r="AG26" i="11" s="1"/>
  <c r="AG27" i="11" s="1"/>
  <c r="AG28" i="11" s="1"/>
  <c r="AG29" i="11" s="1"/>
  <c r="AG30" i="11" s="1"/>
  <c r="AG31" i="11" s="1"/>
  <c r="AG32" i="11" s="1"/>
  <c r="AG33" i="11" s="1"/>
  <c r="AG34" i="11" s="1"/>
  <c r="AG35" i="11" s="1"/>
  <c r="AG36" i="11" s="1"/>
  <c r="AF18" i="11"/>
  <c r="AF19" i="11" s="1"/>
  <c r="AF20" i="11" s="1"/>
  <c r="AF21" i="11" s="1"/>
  <c r="AF22" i="11" s="1"/>
  <c r="AF23" i="11" s="1"/>
  <c r="AF24" i="11" s="1"/>
  <c r="AF25" i="11" s="1"/>
  <c r="AF26" i="11" s="1"/>
  <c r="AF27" i="11" s="1"/>
  <c r="AF28" i="11" s="1"/>
  <c r="AF29" i="11" s="1"/>
  <c r="AF30" i="11" s="1"/>
  <c r="AF31" i="11" s="1"/>
  <c r="AF32" i="11" s="1"/>
  <c r="AF33" i="11" s="1"/>
  <c r="AF34" i="11" s="1"/>
  <c r="AF35" i="11" s="1"/>
  <c r="AF36" i="11" s="1"/>
  <c r="AE18" i="11"/>
  <c r="AE19" i="11" s="1"/>
  <c r="AE20" i="11" s="1"/>
  <c r="AE21" i="11" s="1"/>
  <c r="AE22" i="11" s="1"/>
  <c r="AE23" i="11" s="1"/>
  <c r="AE24" i="11" s="1"/>
  <c r="AE25" i="11" s="1"/>
  <c r="AE26" i="11" s="1"/>
  <c r="AE27" i="11" s="1"/>
  <c r="AE28" i="11" s="1"/>
  <c r="AE29" i="11" s="1"/>
  <c r="AE30" i="11" s="1"/>
  <c r="AE31" i="11" s="1"/>
  <c r="AE32" i="11" s="1"/>
  <c r="AE33" i="11" s="1"/>
  <c r="AE34" i="11" s="1"/>
  <c r="AE35" i="11" s="1"/>
  <c r="AE36" i="11" s="1"/>
  <c r="AD18" i="11"/>
  <c r="AD19" i="11" s="1"/>
  <c r="AD20" i="11" s="1"/>
  <c r="AD21" i="11" s="1"/>
  <c r="AD22" i="11" s="1"/>
  <c r="AD23" i="11" s="1"/>
  <c r="AD24" i="11" s="1"/>
  <c r="AD25" i="11" s="1"/>
  <c r="AD26" i="11" s="1"/>
  <c r="AD27" i="11" s="1"/>
  <c r="AD28" i="11" s="1"/>
  <c r="AD29" i="11" s="1"/>
  <c r="AD30" i="11" s="1"/>
  <c r="AD31" i="11" s="1"/>
  <c r="AD32" i="11" s="1"/>
  <c r="AD33" i="11" s="1"/>
  <c r="AD34" i="11" s="1"/>
  <c r="AD35" i="11" s="1"/>
  <c r="AD36" i="11" s="1"/>
  <c r="AC18" i="11"/>
  <c r="AC19" i="11" s="1"/>
  <c r="AC20" i="11" s="1"/>
  <c r="AC21" i="11" s="1"/>
  <c r="AC22" i="11" s="1"/>
  <c r="AC23" i="11" s="1"/>
  <c r="AC24" i="11" s="1"/>
  <c r="AC25" i="11" s="1"/>
  <c r="AC26" i="11" s="1"/>
  <c r="AC27" i="11" s="1"/>
  <c r="AC28" i="11" s="1"/>
  <c r="AC29" i="11" s="1"/>
  <c r="AC30" i="11" s="1"/>
  <c r="AC31" i="11" s="1"/>
  <c r="AC32" i="11" s="1"/>
  <c r="AC33" i="11" s="1"/>
  <c r="AC34" i="11" s="1"/>
  <c r="AC35" i="11" s="1"/>
  <c r="AC36" i="11" s="1"/>
  <c r="AA18" i="11"/>
  <c r="AA19" i="11" s="1"/>
  <c r="AA20" i="11" s="1"/>
  <c r="AA21" i="11" s="1"/>
  <c r="AA22" i="11" s="1"/>
  <c r="AA23" i="11" s="1"/>
  <c r="AA24" i="11" s="1"/>
  <c r="AA25" i="11" s="1"/>
  <c r="AA26" i="11" s="1"/>
  <c r="AA27" i="11" s="1"/>
  <c r="AA28" i="11" s="1"/>
  <c r="AA29" i="11" s="1"/>
  <c r="AA30" i="11" s="1"/>
  <c r="AA31" i="11" s="1"/>
  <c r="AA32" i="11" s="1"/>
  <c r="AA33" i="11" s="1"/>
  <c r="AA34" i="11" s="1"/>
  <c r="AA35" i="11" s="1"/>
  <c r="AA36" i="11" s="1"/>
  <c r="Z18" i="11"/>
  <c r="Z19" i="11" s="1"/>
  <c r="Z20" i="11" s="1"/>
  <c r="Z21" i="11" s="1"/>
  <c r="Z22" i="11" s="1"/>
  <c r="Z23" i="11" s="1"/>
  <c r="Z24" i="11" s="1"/>
  <c r="Z25" i="11" s="1"/>
  <c r="Z26" i="11" s="1"/>
  <c r="Z27" i="11" s="1"/>
  <c r="Z28" i="11" s="1"/>
  <c r="Z29" i="11" s="1"/>
  <c r="Z30" i="11" s="1"/>
  <c r="Z31" i="11" s="1"/>
  <c r="Z32" i="11" s="1"/>
  <c r="Z33" i="11" s="1"/>
  <c r="Z34" i="11" s="1"/>
  <c r="Z35" i="11" s="1"/>
  <c r="Z36" i="11" s="1"/>
  <c r="Y18" i="11"/>
  <c r="Y19" i="11" s="1"/>
  <c r="Y20" i="11" s="1"/>
  <c r="Y21" i="11" s="1"/>
  <c r="Y22" i="11" s="1"/>
  <c r="Y23" i="11" s="1"/>
  <c r="Y24" i="11" s="1"/>
  <c r="Y25" i="11" s="1"/>
  <c r="Y26" i="11" s="1"/>
  <c r="Y27" i="11" s="1"/>
  <c r="Y28" i="11" s="1"/>
  <c r="Y29" i="11" s="1"/>
  <c r="Y30" i="11" s="1"/>
  <c r="Y31" i="11" s="1"/>
  <c r="Y32" i="11" s="1"/>
  <c r="Y33" i="11" s="1"/>
  <c r="Y34" i="11" s="1"/>
  <c r="Y35" i="11" s="1"/>
  <c r="Y36" i="11" s="1"/>
  <c r="X18" i="11"/>
  <c r="X19" i="11" s="1"/>
  <c r="X20" i="11" s="1"/>
  <c r="X21" i="11" s="1"/>
  <c r="X22" i="11" s="1"/>
  <c r="X23" i="11" s="1"/>
  <c r="X24" i="11" s="1"/>
  <c r="X25" i="11" s="1"/>
  <c r="X26" i="11" s="1"/>
  <c r="X27" i="11" s="1"/>
  <c r="X28" i="11" s="1"/>
  <c r="X29" i="11" s="1"/>
  <c r="X30" i="11" s="1"/>
  <c r="X31" i="11" s="1"/>
  <c r="X32" i="11" s="1"/>
  <c r="X33" i="11" s="1"/>
  <c r="X34" i="11" s="1"/>
  <c r="X35" i="11" s="1"/>
  <c r="X36" i="11" s="1"/>
  <c r="W18" i="11"/>
  <c r="W19" i="11" s="1"/>
  <c r="W20" i="11" s="1"/>
  <c r="W21" i="11" s="1"/>
  <c r="W22" i="11" s="1"/>
  <c r="W23" i="11" s="1"/>
  <c r="W24" i="11" s="1"/>
  <c r="W25" i="11" s="1"/>
  <c r="W26" i="11" s="1"/>
  <c r="W27" i="11" s="1"/>
  <c r="W28" i="11" s="1"/>
  <c r="W29" i="11" s="1"/>
  <c r="W30" i="11" s="1"/>
  <c r="W31" i="11" s="1"/>
  <c r="W32" i="11" s="1"/>
  <c r="W33" i="11" s="1"/>
  <c r="W34" i="11" s="1"/>
  <c r="W35" i="11" s="1"/>
  <c r="W36" i="11" s="1"/>
  <c r="V18" i="11"/>
  <c r="V19" i="11" s="1"/>
  <c r="V20" i="11" s="1"/>
  <c r="V21" i="11" s="1"/>
  <c r="V22" i="11" s="1"/>
  <c r="V23" i="11" s="1"/>
  <c r="V24" i="11" s="1"/>
  <c r="V25" i="11" s="1"/>
  <c r="V26" i="11" s="1"/>
  <c r="V27" i="11" s="1"/>
  <c r="V28" i="11" s="1"/>
  <c r="V29" i="11" s="1"/>
  <c r="V30" i="11" s="1"/>
  <c r="V31" i="11" s="1"/>
  <c r="V32" i="11" s="1"/>
  <c r="V33" i="11" s="1"/>
  <c r="V34" i="11" s="1"/>
  <c r="V35" i="11" s="1"/>
  <c r="V36" i="11" s="1"/>
  <c r="U18" i="11"/>
  <c r="U19" i="11" s="1"/>
  <c r="U20" i="11" s="1"/>
  <c r="U21" i="11" s="1"/>
  <c r="U22" i="11" s="1"/>
  <c r="U23" i="11" s="1"/>
  <c r="U24" i="11" s="1"/>
  <c r="U25" i="11" s="1"/>
  <c r="U26" i="11" s="1"/>
  <c r="U27" i="11" s="1"/>
  <c r="U28" i="11" s="1"/>
  <c r="U29" i="11" s="1"/>
  <c r="U30" i="11" s="1"/>
  <c r="U31" i="11" s="1"/>
  <c r="U32" i="11" s="1"/>
  <c r="U33" i="11" s="1"/>
  <c r="U34" i="11" s="1"/>
  <c r="U35" i="11" s="1"/>
  <c r="U36" i="11" s="1"/>
  <c r="S18" i="11"/>
  <c r="S19" i="11" s="1"/>
  <c r="S20" i="11" s="1"/>
  <c r="S21" i="11" s="1"/>
  <c r="S22" i="11" s="1"/>
  <c r="S23" i="11" s="1"/>
  <c r="S24" i="11" s="1"/>
  <c r="S25" i="11" s="1"/>
  <c r="S26" i="11" s="1"/>
  <c r="S27" i="11" s="1"/>
  <c r="S28" i="11" s="1"/>
  <c r="S29" i="11" s="1"/>
  <c r="S30" i="11" s="1"/>
  <c r="S31" i="11" s="1"/>
  <c r="S32" i="11" s="1"/>
  <c r="S33" i="11" s="1"/>
  <c r="S34" i="11" s="1"/>
  <c r="S35" i="11" s="1"/>
  <c r="S36" i="11" s="1"/>
  <c r="R18" i="11"/>
  <c r="R19" i="11" s="1"/>
  <c r="R20" i="11" s="1"/>
  <c r="R21" i="11" s="1"/>
  <c r="R22" i="11" s="1"/>
  <c r="R23" i="11" s="1"/>
  <c r="R24" i="11" s="1"/>
  <c r="R25" i="11" s="1"/>
  <c r="R26" i="11" s="1"/>
  <c r="R27" i="11" s="1"/>
  <c r="R28" i="11" s="1"/>
  <c r="R29" i="11" s="1"/>
  <c r="R30" i="11" s="1"/>
  <c r="R31" i="11" s="1"/>
  <c r="R32" i="11" s="1"/>
  <c r="R33" i="11" s="1"/>
  <c r="R34" i="11" s="1"/>
  <c r="R35" i="11" s="1"/>
  <c r="R36" i="11" s="1"/>
  <c r="Q18" i="11"/>
  <c r="Q19" i="11" s="1"/>
  <c r="Q20" i="11" s="1"/>
  <c r="Q21" i="11" s="1"/>
  <c r="Q22" i="11" s="1"/>
  <c r="Q23" i="11" s="1"/>
  <c r="Q24" i="11" s="1"/>
  <c r="Q25" i="11" s="1"/>
  <c r="Q26" i="11" s="1"/>
  <c r="Q27" i="11" s="1"/>
  <c r="Q28" i="11" s="1"/>
  <c r="Q29" i="11" s="1"/>
  <c r="Q30" i="11" s="1"/>
  <c r="Q31" i="11" s="1"/>
  <c r="Q32" i="11" s="1"/>
  <c r="Q33" i="11" s="1"/>
  <c r="Q34" i="11" s="1"/>
  <c r="Q35" i="11" s="1"/>
  <c r="Q36" i="11" s="1"/>
  <c r="P18" i="11"/>
  <c r="P19" i="11" s="1"/>
  <c r="P20" i="11" s="1"/>
  <c r="P21" i="11" s="1"/>
  <c r="P22" i="11" s="1"/>
  <c r="P23" i="11" s="1"/>
  <c r="P24" i="11" s="1"/>
  <c r="P25" i="11" s="1"/>
  <c r="P26" i="11" s="1"/>
  <c r="P27" i="11" s="1"/>
  <c r="P28" i="11" s="1"/>
  <c r="P29" i="11" s="1"/>
  <c r="P30" i="11" s="1"/>
  <c r="P31" i="11" s="1"/>
  <c r="P32" i="11" s="1"/>
  <c r="P33" i="11" s="1"/>
  <c r="P34" i="11" s="1"/>
  <c r="P35" i="11" s="1"/>
  <c r="P36" i="11" s="1"/>
  <c r="O18" i="11"/>
  <c r="O19" i="11" s="1"/>
  <c r="O20" i="11" s="1"/>
  <c r="O21" i="11" s="1"/>
  <c r="O22" i="11" s="1"/>
  <c r="O23" i="11" s="1"/>
  <c r="O24" i="11" s="1"/>
  <c r="O25" i="11" s="1"/>
  <c r="O26" i="11" s="1"/>
  <c r="O27" i="11" s="1"/>
  <c r="O28" i="11" s="1"/>
  <c r="O29" i="11" s="1"/>
  <c r="O30" i="11" s="1"/>
  <c r="O31" i="11" s="1"/>
  <c r="O32" i="11" s="1"/>
  <c r="O33" i="11" s="1"/>
  <c r="O34" i="11" s="1"/>
  <c r="O35" i="11" s="1"/>
  <c r="O36" i="11" s="1"/>
  <c r="N18" i="11"/>
  <c r="N19" i="11" s="1"/>
  <c r="N20" i="11" s="1"/>
  <c r="N21" i="11" s="1"/>
  <c r="N22" i="11" s="1"/>
  <c r="N23" i="11" s="1"/>
  <c r="N24" i="11" s="1"/>
  <c r="N25" i="11" s="1"/>
  <c r="N26" i="11" s="1"/>
  <c r="N27" i="11" s="1"/>
  <c r="N28" i="11" s="1"/>
  <c r="N29" i="11" s="1"/>
  <c r="N30" i="11" s="1"/>
  <c r="N31" i="11" s="1"/>
  <c r="N32" i="11" s="1"/>
  <c r="N33" i="11" s="1"/>
  <c r="N34" i="11" s="1"/>
  <c r="N35" i="11" s="1"/>
  <c r="N36" i="11" s="1"/>
  <c r="M18" i="11"/>
  <c r="M19" i="11" s="1"/>
  <c r="M20" i="11" s="1"/>
  <c r="M21" i="11" s="1"/>
  <c r="M22" i="11" s="1"/>
  <c r="M23" i="11" s="1"/>
  <c r="M24" i="11" s="1"/>
  <c r="M25" i="11" s="1"/>
  <c r="M26" i="11" s="1"/>
  <c r="M27" i="11" s="1"/>
  <c r="M28" i="11" s="1"/>
  <c r="M29" i="11" s="1"/>
  <c r="M30" i="11" s="1"/>
  <c r="M31" i="11" s="1"/>
  <c r="M32" i="11" s="1"/>
  <c r="M33" i="11" s="1"/>
  <c r="M34" i="11" s="1"/>
  <c r="M35" i="11" s="1"/>
  <c r="M36" i="11" s="1"/>
  <c r="K18" i="11"/>
  <c r="K19" i="11" s="1"/>
  <c r="K20" i="11" s="1"/>
  <c r="K21" i="11" s="1"/>
  <c r="K22" i="11" s="1"/>
  <c r="K23" i="11" s="1"/>
  <c r="K24" i="11" s="1"/>
  <c r="K25" i="11" s="1"/>
  <c r="K26" i="11" s="1"/>
  <c r="K27" i="11" s="1"/>
  <c r="K28" i="11" s="1"/>
  <c r="K29" i="11" s="1"/>
  <c r="K30" i="11" s="1"/>
  <c r="K31" i="11" s="1"/>
  <c r="K32" i="11" s="1"/>
  <c r="K33" i="11" s="1"/>
  <c r="K34" i="11" s="1"/>
  <c r="K35" i="11" s="1"/>
  <c r="K36" i="11" s="1"/>
  <c r="J18" i="11"/>
  <c r="J19" i="11" s="1"/>
  <c r="J20" i="11" s="1"/>
  <c r="J21" i="11" s="1"/>
  <c r="J22" i="11" s="1"/>
  <c r="J23" i="11" s="1"/>
  <c r="J24" i="11" s="1"/>
  <c r="J25" i="11" s="1"/>
  <c r="J26" i="11" s="1"/>
  <c r="J27" i="11" s="1"/>
  <c r="J28" i="11" s="1"/>
  <c r="J29" i="11" s="1"/>
  <c r="J30" i="11" s="1"/>
  <c r="J31" i="11" s="1"/>
  <c r="J32" i="11" s="1"/>
  <c r="J33" i="11" s="1"/>
  <c r="J34" i="11" s="1"/>
  <c r="J35" i="11" s="1"/>
  <c r="J36" i="11" s="1"/>
  <c r="I18" i="11"/>
  <c r="I19" i="11" s="1"/>
  <c r="I20" i="11" s="1"/>
  <c r="I21" i="11" s="1"/>
  <c r="I22" i="11" s="1"/>
  <c r="I23" i="11" s="1"/>
  <c r="I24" i="11" s="1"/>
  <c r="I25" i="11" s="1"/>
  <c r="I26" i="11" s="1"/>
  <c r="I27" i="11" s="1"/>
  <c r="I28" i="11" s="1"/>
  <c r="I29" i="11" s="1"/>
  <c r="I30" i="11" s="1"/>
  <c r="I31" i="11" s="1"/>
  <c r="I32" i="11" s="1"/>
  <c r="I33" i="11" s="1"/>
  <c r="I34" i="11" s="1"/>
  <c r="I35" i="11" s="1"/>
  <c r="I36" i="11" s="1"/>
  <c r="H18" i="11"/>
  <c r="H19" i="11" s="1"/>
  <c r="H20" i="11" s="1"/>
  <c r="H21" i="11" s="1"/>
  <c r="H22" i="11" s="1"/>
  <c r="H23" i="11" s="1"/>
  <c r="H24" i="11" s="1"/>
  <c r="H25" i="11" s="1"/>
  <c r="H26" i="11" s="1"/>
  <c r="H27" i="11" s="1"/>
  <c r="H28" i="11" s="1"/>
  <c r="H29" i="11" s="1"/>
  <c r="H30" i="11" s="1"/>
  <c r="H31" i="11" s="1"/>
  <c r="H32" i="11" s="1"/>
  <c r="H33" i="11" s="1"/>
  <c r="H34" i="11" s="1"/>
  <c r="H35" i="11" s="1"/>
  <c r="H36" i="11" s="1"/>
  <c r="G18" i="11"/>
  <c r="G19" i="11" s="1"/>
  <c r="G20" i="11" s="1"/>
  <c r="G21" i="11" s="1"/>
  <c r="G22" i="11" s="1"/>
  <c r="G23" i="11" s="1"/>
  <c r="G24" i="11" s="1"/>
  <c r="G25" i="11" s="1"/>
  <c r="G26" i="11" s="1"/>
  <c r="G27" i="11" s="1"/>
  <c r="G28" i="11" s="1"/>
  <c r="G29" i="11" s="1"/>
  <c r="G30" i="11" s="1"/>
  <c r="G31" i="11" s="1"/>
  <c r="G32" i="11" s="1"/>
  <c r="G33" i="11" s="1"/>
  <c r="G34" i="11" s="1"/>
  <c r="G35" i="11" s="1"/>
  <c r="G36" i="11" s="1"/>
  <c r="F18" i="11"/>
  <c r="F19" i="11" s="1"/>
  <c r="F20" i="11" s="1"/>
  <c r="F21" i="11" s="1"/>
  <c r="F22" i="11" s="1"/>
  <c r="F23" i="11" s="1"/>
  <c r="F24" i="11" s="1"/>
  <c r="F25" i="11" s="1"/>
  <c r="F26" i="11" s="1"/>
  <c r="F27" i="11" s="1"/>
  <c r="F28" i="11" s="1"/>
  <c r="F29" i="11" s="1"/>
  <c r="F30" i="11" s="1"/>
  <c r="F31" i="11" s="1"/>
  <c r="F32" i="11" s="1"/>
  <c r="F33" i="11" s="1"/>
  <c r="F34" i="11" s="1"/>
  <c r="F35" i="11" s="1"/>
  <c r="F36" i="11" s="1"/>
  <c r="E18" i="11"/>
  <c r="E19" i="11" s="1"/>
  <c r="E20" i="11" s="1"/>
  <c r="E21" i="11" s="1"/>
  <c r="E22" i="11" s="1"/>
  <c r="E23" i="11" s="1"/>
  <c r="E24" i="11" s="1"/>
  <c r="E25" i="11" s="1"/>
  <c r="E26" i="11" s="1"/>
  <c r="E27" i="11" s="1"/>
  <c r="E28" i="11" s="1"/>
  <c r="E29" i="11" s="1"/>
  <c r="E30" i="11" s="1"/>
  <c r="E31" i="11" s="1"/>
  <c r="E32" i="11" s="1"/>
  <c r="E33" i="11" s="1"/>
  <c r="E34" i="11" s="1"/>
  <c r="E35" i="11" s="1"/>
  <c r="E36" i="11" s="1"/>
  <c r="I21" i="8"/>
  <c r="I23" i="8"/>
  <c r="I17" i="8"/>
  <c r="I15" i="8"/>
  <c r="I16" i="8"/>
  <c r="H26" i="8"/>
  <c r="G26" i="8"/>
  <c r="H17" i="8"/>
  <c r="G17" i="8"/>
  <c r="H16" i="8"/>
  <c r="H14" i="8" s="1"/>
  <c r="G16" i="8"/>
  <c r="G14" i="8" s="1"/>
  <c r="H21" i="8"/>
  <c r="G21" i="8"/>
  <c r="H23" i="8"/>
  <c r="G23" i="8"/>
  <c r="H15" i="8"/>
  <c r="G15" i="8"/>
  <c r="F26" i="8"/>
  <c r="H11" i="8"/>
  <c r="H10" i="8"/>
  <c r="G11" i="8"/>
  <c r="F11" i="8"/>
  <c r="E11" i="8"/>
  <c r="F10" i="8"/>
  <c r="E10" i="8"/>
  <c r="F17" i="8"/>
  <c r="E17" i="8"/>
  <c r="F18" i="8"/>
  <c r="F21" i="8"/>
  <c r="E21" i="8"/>
  <c r="F23" i="8"/>
  <c r="E23" i="8"/>
  <c r="F15" i="8"/>
  <c r="E15" i="8"/>
  <c r="F16" i="8"/>
  <c r="E16" i="8"/>
  <c r="F14" i="8"/>
  <c r="E14" i="8"/>
  <c r="L84" i="1" l="1"/>
  <c r="I14" i="8"/>
  <c r="E95" i="1"/>
  <c r="E97" i="1" l="1"/>
  <c r="E94" i="1"/>
  <c r="E57" i="1" l="1"/>
  <c r="C9" i="9"/>
  <c r="I6" i="4"/>
  <c r="H6" i="4"/>
  <c r="K115" i="3" l="1"/>
  <c r="C48" i="6" l="1"/>
  <c r="C91" i="6"/>
  <c r="C79" i="6"/>
  <c r="E120" i="1"/>
  <c r="F120" i="1"/>
  <c r="AT28" i="10"/>
  <c r="AT38" i="10" s="1"/>
  <c r="AS28" i="10"/>
  <c r="AS38" i="10" s="1"/>
  <c r="AR28" i="10"/>
  <c r="AR38" i="10" s="1"/>
  <c r="AQ28" i="10"/>
  <c r="AQ38" i="10" s="1"/>
  <c r="AP28" i="10"/>
  <c r="AP38" i="10" s="1"/>
  <c r="AO28" i="10"/>
  <c r="AO38" i="10" s="1"/>
  <c r="AN28" i="10"/>
  <c r="AN38" i="10" s="1"/>
  <c r="AM28" i="10"/>
  <c r="AM38" i="10" s="1"/>
  <c r="AL28" i="10"/>
  <c r="AL38" i="10" s="1"/>
  <c r="AK28" i="10"/>
  <c r="AK38" i="10" s="1"/>
  <c r="AJ28" i="10"/>
  <c r="AJ38" i="10" s="1"/>
  <c r="AT39" i="10"/>
  <c r="AS39" i="10"/>
  <c r="AR39" i="10"/>
  <c r="AQ39" i="10"/>
  <c r="AP39" i="10"/>
  <c r="AO39" i="10"/>
  <c r="AN39" i="10"/>
  <c r="AM39" i="10"/>
  <c r="AL39" i="10"/>
  <c r="AK39" i="10"/>
  <c r="AJ39" i="10"/>
  <c r="AT27" i="10"/>
  <c r="AS27" i="10"/>
  <c r="AR27" i="10"/>
  <c r="AQ27" i="10"/>
  <c r="AP27" i="10"/>
  <c r="AO27" i="10"/>
  <c r="AN27" i="10"/>
  <c r="AM27" i="10"/>
  <c r="AL27" i="10"/>
  <c r="AK27" i="10"/>
  <c r="AJ27" i="10"/>
  <c r="AT26" i="10"/>
  <c r="AS26" i="10"/>
  <c r="AR26" i="10"/>
  <c r="AQ26" i="10"/>
  <c r="AP26" i="10"/>
  <c r="AO26" i="10"/>
  <c r="AN26" i="10"/>
  <c r="AM26" i="10"/>
  <c r="AL26" i="10"/>
  <c r="AK26" i="10"/>
  <c r="AJ26" i="10"/>
  <c r="AT29" i="10"/>
  <c r="AS29" i="10"/>
  <c r="AR29" i="10"/>
  <c r="AQ29" i="10"/>
  <c r="AP29" i="10"/>
  <c r="AO29" i="10"/>
  <c r="AN29" i="10"/>
  <c r="AM29" i="10"/>
  <c r="AL29" i="10"/>
  <c r="AK29" i="10"/>
  <c r="AJ29" i="10"/>
  <c r="M6" i="4"/>
  <c r="L6" i="4"/>
  <c r="K6" i="4"/>
  <c r="D64" i="1"/>
  <c r="B65" i="1"/>
  <c r="B66" i="1" s="1"/>
  <c r="B67" i="1" s="1"/>
  <c r="B68" i="1" s="1"/>
  <c r="D68" i="1" s="1"/>
  <c r="J62" i="1"/>
  <c r="J64" i="1"/>
  <c r="E8" i="1"/>
  <c r="D40" i="11"/>
  <c r="R8" i="3"/>
  <c r="R9" i="3" s="1"/>
  <c r="E25" i="1"/>
  <c r="E24" i="1"/>
  <c r="E23" i="1"/>
  <c r="E22" i="1"/>
  <c r="E21" i="1"/>
  <c r="E20" i="1"/>
  <c r="E19" i="1"/>
  <c r="D61" i="11"/>
  <c r="D63" i="11"/>
  <c r="E28" i="1" s="1"/>
  <c r="D62" i="11"/>
  <c r="E27" i="1" s="1"/>
  <c r="B7" i="11"/>
  <c r="B8" i="11" s="1"/>
  <c r="B9" i="11" s="1"/>
  <c r="B10" i="11" s="1"/>
  <c r="B11" i="11" s="1"/>
  <c r="B12" i="11" s="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K43" i="3"/>
  <c r="AI43" i="3" s="1"/>
  <c r="J43" i="3"/>
  <c r="AH43" i="3" s="1"/>
  <c r="I43" i="3"/>
  <c r="AG43" i="3" s="1"/>
  <c r="H43" i="3"/>
  <c r="AF43" i="3" s="1"/>
  <c r="G43" i="3"/>
  <c r="AE43" i="3" s="1"/>
  <c r="F43" i="3"/>
  <c r="AD43" i="3" s="1"/>
  <c r="E43" i="3"/>
  <c r="AC43" i="3" s="1"/>
  <c r="E115" i="3"/>
  <c r="K7" i="3"/>
  <c r="AI7" i="3" s="1"/>
  <c r="J7" i="3"/>
  <c r="AH7" i="3" s="1"/>
  <c r="I7" i="3"/>
  <c r="AG7" i="3" s="1"/>
  <c r="H7" i="3"/>
  <c r="AF7" i="3" s="1"/>
  <c r="G7" i="3"/>
  <c r="AE7" i="3" s="1"/>
  <c r="F7" i="3"/>
  <c r="AD7" i="3" s="1"/>
  <c r="E7" i="3"/>
  <c r="AC7" i="3" s="1"/>
  <c r="E79" i="3"/>
  <c r="B41" i="3"/>
  <c r="B6" i="3"/>
  <c r="B42" i="3" s="1"/>
  <c r="Q88" i="1"/>
  <c r="F79" i="3"/>
  <c r="G79" i="3"/>
  <c r="H79" i="3"/>
  <c r="I79" i="3"/>
  <c r="J79" i="3"/>
  <c r="K79" i="3"/>
  <c r="K31" i="2"/>
  <c r="J31" i="2"/>
  <c r="I31" i="2"/>
  <c r="H31" i="2"/>
  <c r="G31" i="2"/>
  <c r="F31" i="2"/>
  <c r="E31" i="2"/>
  <c r="K24" i="2"/>
  <c r="J24" i="2"/>
  <c r="I24" i="2"/>
  <c r="H24" i="2"/>
  <c r="G24" i="2"/>
  <c r="F24" i="2"/>
  <c r="E24" i="2"/>
  <c r="K17" i="2"/>
  <c r="J17" i="2"/>
  <c r="I17" i="2"/>
  <c r="H17" i="2"/>
  <c r="G17" i="2"/>
  <c r="F17" i="2"/>
  <c r="E17" i="2"/>
  <c r="K10" i="2"/>
  <c r="J10" i="2"/>
  <c r="I10" i="2"/>
  <c r="H10" i="2"/>
  <c r="G10" i="2"/>
  <c r="F10" i="2"/>
  <c r="E10" i="2"/>
  <c r="AT40" i="10"/>
  <c r="AS40" i="10"/>
  <c r="AR40" i="10"/>
  <c r="AQ40" i="10"/>
  <c r="AP40" i="10"/>
  <c r="AO40" i="10"/>
  <c r="AN40" i="10"/>
  <c r="AM40" i="10"/>
  <c r="AL40" i="10"/>
  <c r="AK40" i="10"/>
  <c r="AJ40" i="10"/>
  <c r="AA22" i="9"/>
  <c r="Z22" i="9"/>
  <c r="Y22" i="9"/>
  <c r="X22" i="9"/>
  <c r="W22" i="9"/>
  <c r="V22" i="9"/>
  <c r="U22" i="9"/>
  <c r="T22" i="9"/>
  <c r="S22" i="9"/>
  <c r="R22" i="9"/>
  <c r="Q22" i="9"/>
  <c r="P22" i="9"/>
  <c r="O22" i="9"/>
  <c r="N22" i="9"/>
  <c r="M22" i="9"/>
  <c r="L22" i="9"/>
  <c r="K22" i="9"/>
  <c r="O43" i="3" l="1"/>
  <c r="O44" i="3" s="1"/>
  <c r="Q43" i="3"/>
  <c r="Q44" i="3" s="1"/>
  <c r="Q116" i="3" s="1"/>
  <c r="P43" i="3"/>
  <c r="P44" i="3" s="1"/>
  <c r="P116" i="3" s="1"/>
  <c r="R43" i="3"/>
  <c r="R44" i="3" s="1"/>
  <c r="R45" i="3" s="1"/>
  <c r="S43" i="3"/>
  <c r="S44" i="3" s="1"/>
  <c r="S45" i="3" s="1"/>
  <c r="O8" i="3"/>
  <c r="O9" i="3" s="1"/>
  <c r="Q8" i="3"/>
  <c r="Q9" i="3" s="1"/>
  <c r="N43" i="3"/>
  <c r="N44" i="3" s="1"/>
  <c r="N45" i="3" s="1"/>
  <c r="S8" i="3"/>
  <c r="AO84" i="2"/>
  <c r="I225" i="2" s="1"/>
  <c r="AL83" i="2"/>
  <c r="AM82" i="2"/>
  <c r="W223" i="2" s="1"/>
  <c r="AO81" i="2"/>
  <c r="AQ80" i="2"/>
  <c r="AK80" i="2"/>
  <c r="U221" i="2" s="1"/>
  <c r="AM79" i="2"/>
  <c r="W220" i="2" s="1"/>
  <c r="AO78" i="2"/>
  <c r="AP77" i="2"/>
  <c r="AK77" i="2"/>
  <c r="AM76" i="2"/>
  <c r="G217" i="2" s="1"/>
  <c r="AN75" i="2"/>
  <c r="H216" i="2" s="1"/>
  <c r="AP74" i="2"/>
  <c r="AK74" i="2"/>
  <c r="U215" i="2" s="1"/>
  <c r="AL73" i="2"/>
  <c r="V214" i="2" s="1"/>
  <c r="AN72" i="2"/>
  <c r="AP71" i="2"/>
  <c r="Z212" i="2" s="1"/>
  <c r="AQ70" i="2"/>
  <c r="AL70" i="2"/>
  <c r="V211" i="2" s="1"/>
  <c r="AN69" i="2"/>
  <c r="X210" i="2" s="1"/>
  <c r="AO68" i="2"/>
  <c r="AQ67" i="2"/>
  <c r="AA208" i="2" s="1"/>
  <c r="AL67" i="2"/>
  <c r="V208" i="2" s="1"/>
  <c r="AM66" i="2"/>
  <c r="AO65" i="2"/>
  <c r="AQ64" i="2"/>
  <c r="AK64" i="2"/>
  <c r="U205" i="2" s="1"/>
  <c r="AM63" i="2"/>
  <c r="AO62" i="2"/>
  <c r="AP61" i="2"/>
  <c r="Z202" i="2" s="1"/>
  <c r="AK61" i="2"/>
  <c r="U202" i="2" s="1"/>
  <c r="AM60" i="2"/>
  <c r="AN59" i="2"/>
  <c r="AP58" i="2"/>
  <c r="AK58" i="2"/>
  <c r="U199" i="2" s="1"/>
  <c r="AL57" i="2"/>
  <c r="AN56" i="2"/>
  <c r="AH86" i="2"/>
  <c r="J192" i="2" s="1"/>
  <c r="AI85" i="2"/>
  <c r="K191" i="2" s="1"/>
  <c r="AD85" i="2"/>
  <c r="AF84" i="2"/>
  <c r="H190" i="2" s="1"/>
  <c r="AG83" i="2"/>
  <c r="AI82" i="2"/>
  <c r="K188" i="2" s="1"/>
  <c r="AD82" i="2"/>
  <c r="AE81" i="2"/>
  <c r="AG80" i="2"/>
  <c r="I186" i="2" s="1"/>
  <c r="AI79" i="2"/>
  <c r="K185" i="2" s="1"/>
  <c r="AC79" i="2"/>
  <c r="AE78" i="2"/>
  <c r="AG77" i="2"/>
  <c r="AH76" i="2"/>
  <c r="AH182" i="2" s="1"/>
  <c r="AC76" i="2"/>
  <c r="AE75" i="2"/>
  <c r="AF74" i="2"/>
  <c r="AF180" i="2" s="1"/>
  <c r="AH73" i="2"/>
  <c r="AH179" i="2" s="1"/>
  <c r="AC73" i="2"/>
  <c r="AD72" i="2"/>
  <c r="AF71" i="2"/>
  <c r="AH70" i="2"/>
  <c r="AH176" i="2" s="1"/>
  <c r="AI69" i="2"/>
  <c r="AD69" i="2"/>
  <c r="AF68" i="2"/>
  <c r="AF174" i="2" s="1"/>
  <c r="AG67" i="2"/>
  <c r="AG173" i="2" s="1"/>
  <c r="AI66" i="2"/>
  <c r="AD66" i="2"/>
  <c r="AG65" i="2"/>
  <c r="AC65" i="2"/>
  <c r="AC171" i="2" s="1"/>
  <c r="AF64" i="2"/>
  <c r="AI63" i="2"/>
  <c r="AE63" i="2"/>
  <c r="AE169" i="2" s="1"/>
  <c r="AH62" i="2"/>
  <c r="AH168" i="2" s="1"/>
  <c r="AD62" i="2"/>
  <c r="AG61" i="2"/>
  <c r="AC61" i="2"/>
  <c r="AF60" i="2"/>
  <c r="AF166" i="2" s="1"/>
  <c r="AI59" i="2"/>
  <c r="AE59" i="2"/>
  <c r="AE165" i="2" s="1"/>
  <c r="AH58" i="2"/>
  <c r="AH164" i="2" s="1"/>
  <c r="AD58" i="2"/>
  <c r="AD164" i="2" s="1"/>
  <c r="AG57" i="2"/>
  <c r="AC57" i="2"/>
  <c r="AF56" i="2"/>
  <c r="AA86" i="2"/>
  <c r="W86" i="2"/>
  <c r="Z85" i="2"/>
  <c r="V85" i="2"/>
  <c r="AQ82" i="2"/>
  <c r="AL82" i="2"/>
  <c r="AN81" i="2"/>
  <c r="AO80" i="2"/>
  <c r="AQ79" i="2"/>
  <c r="AL79" i="2"/>
  <c r="AM78" i="2"/>
  <c r="AO77" i="2"/>
  <c r="AQ76" i="2"/>
  <c r="AK76" i="2"/>
  <c r="AM75" i="2"/>
  <c r="AO74" i="2"/>
  <c r="AP73" i="2"/>
  <c r="AK73" i="2"/>
  <c r="AM72" i="2"/>
  <c r="AN71" i="2"/>
  <c r="AP70" i="2"/>
  <c r="AK70" i="2"/>
  <c r="AL69" i="2"/>
  <c r="AN68" i="2"/>
  <c r="AP67" i="2"/>
  <c r="AQ66" i="2"/>
  <c r="AL66" i="2"/>
  <c r="AN65" i="2"/>
  <c r="AO64" i="2"/>
  <c r="AQ63" i="2"/>
  <c r="AL63" i="2"/>
  <c r="AM62" i="2"/>
  <c r="AO61" i="2"/>
  <c r="AQ60" i="2"/>
  <c r="AK60" i="2"/>
  <c r="AM59" i="2"/>
  <c r="AO58" i="2"/>
  <c r="AP57" i="2"/>
  <c r="AK57" i="2"/>
  <c r="AM56" i="2"/>
  <c r="AF86" i="2"/>
  <c r="AH85" i="2"/>
  <c r="AC85" i="2"/>
  <c r="AD84" i="2"/>
  <c r="AF83" i="2"/>
  <c r="AH82" i="2"/>
  <c r="AI81" i="2"/>
  <c r="AD81" i="2"/>
  <c r="AF80" i="2"/>
  <c r="AG79" i="2"/>
  <c r="AI78" i="2"/>
  <c r="AD78" i="2"/>
  <c r="AE77" i="2"/>
  <c r="AG76" i="2"/>
  <c r="AI75" i="2"/>
  <c r="AC75" i="2"/>
  <c r="AE74" i="2"/>
  <c r="AG73" i="2"/>
  <c r="AH72" i="2"/>
  <c r="AC72" i="2"/>
  <c r="AE71" i="2"/>
  <c r="AF70" i="2"/>
  <c r="AH69" i="2"/>
  <c r="AC69" i="2"/>
  <c r="AD68" i="2"/>
  <c r="AF67" i="2"/>
  <c r="AH66" i="2"/>
  <c r="AC66" i="2"/>
  <c r="AF65" i="2"/>
  <c r="AI64" i="2"/>
  <c r="AE64" i="2"/>
  <c r="AH63" i="2"/>
  <c r="AD63" i="2"/>
  <c r="AG62" i="2"/>
  <c r="AC62" i="2"/>
  <c r="AF61" i="2"/>
  <c r="AI60" i="2"/>
  <c r="AE60" i="2"/>
  <c r="AH59" i="2"/>
  <c r="AD59" i="2"/>
  <c r="AG58" i="2"/>
  <c r="AC58" i="2"/>
  <c r="AF57" i="2"/>
  <c r="AI56" i="2"/>
  <c r="AE56" i="2"/>
  <c r="Z86" i="2"/>
  <c r="V86" i="2"/>
  <c r="Y85" i="2"/>
  <c r="AP82" i="2"/>
  <c r="AK82" i="2"/>
  <c r="AL81" i="2"/>
  <c r="AN80" i="2"/>
  <c r="AP79" i="2"/>
  <c r="AQ78" i="2"/>
  <c r="AL78" i="2"/>
  <c r="AN77" i="2"/>
  <c r="AO76" i="2"/>
  <c r="AQ75" i="2"/>
  <c r="AL75" i="2"/>
  <c r="AM74" i="2"/>
  <c r="AO73" i="2"/>
  <c r="AQ72" i="2"/>
  <c r="AK72" i="2"/>
  <c r="AM71" i="2"/>
  <c r="AO70" i="2"/>
  <c r="AP69" i="2"/>
  <c r="AK69" i="2"/>
  <c r="AM68" i="2"/>
  <c r="AN67" i="2"/>
  <c r="AP66" i="2"/>
  <c r="AK66" i="2"/>
  <c r="AL65" i="2"/>
  <c r="AN64" i="2"/>
  <c r="AP63" i="2"/>
  <c r="AQ62" i="2"/>
  <c r="AL62" i="2"/>
  <c r="AN61" i="2"/>
  <c r="AO60" i="2"/>
  <c r="AQ59" i="2"/>
  <c r="AL59" i="2"/>
  <c r="AM58" i="2"/>
  <c r="AO57" i="2"/>
  <c r="AQ56" i="2"/>
  <c r="AK56" i="2"/>
  <c r="AE86" i="2"/>
  <c r="AG85" i="2"/>
  <c r="AH84" i="2"/>
  <c r="AC84" i="2"/>
  <c r="AE83" i="2"/>
  <c r="AF82" i="2"/>
  <c r="AH81" i="2"/>
  <c r="AC81" i="2"/>
  <c r="AD80" i="2"/>
  <c r="AF79" i="2"/>
  <c r="AH78" i="2"/>
  <c r="AI77" i="2"/>
  <c r="AD77" i="2"/>
  <c r="AF76" i="2"/>
  <c r="AG75" i="2"/>
  <c r="AI74" i="2"/>
  <c r="AD74" i="2"/>
  <c r="AE73" i="2"/>
  <c r="AG72" i="2"/>
  <c r="AI71" i="2"/>
  <c r="AC71" i="2"/>
  <c r="AE70" i="2"/>
  <c r="AG69" i="2"/>
  <c r="AH68" i="2"/>
  <c r="AC68" i="2"/>
  <c r="AE67" i="2"/>
  <c r="AF66" i="2"/>
  <c r="AI65" i="2"/>
  <c r="AE65" i="2"/>
  <c r="AH64" i="2"/>
  <c r="AD64" i="2"/>
  <c r="AG63" i="2"/>
  <c r="AC63" i="2"/>
  <c r="AF62" i="2"/>
  <c r="AI61" i="2"/>
  <c r="AE61" i="2"/>
  <c r="AH60" i="2"/>
  <c r="AD60" i="2"/>
  <c r="AG59" i="2"/>
  <c r="AC59" i="2"/>
  <c r="AF58" i="2"/>
  <c r="AI57" i="2"/>
  <c r="AE57" i="2"/>
  <c r="AH56" i="2"/>
  <c r="AD56" i="2"/>
  <c r="Y86" i="2"/>
  <c r="U86" i="2"/>
  <c r="X85" i="2"/>
  <c r="AA84" i="2"/>
  <c r="AP81" i="2"/>
  <c r="AP78" i="2"/>
  <c r="AP75" i="2"/>
  <c r="AO72" i="2"/>
  <c r="AO69" i="2"/>
  <c r="AO66" i="2"/>
  <c r="AN63" i="2"/>
  <c r="AN60" i="2"/>
  <c r="AN57" i="2"/>
  <c r="AE85" i="2"/>
  <c r="AE82" i="2"/>
  <c r="AE79" i="2"/>
  <c r="AD76" i="2"/>
  <c r="AD73" i="2"/>
  <c r="AD70" i="2"/>
  <c r="AC67" i="2"/>
  <c r="AG64" i="2"/>
  <c r="AE62" i="2"/>
  <c r="AC60" i="2"/>
  <c r="AH57" i="2"/>
  <c r="X86" i="2"/>
  <c r="Z84" i="2"/>
  <c r="V84" i="2"/>
  <c r="Y83" i="2"/>
  <c r="U83" i="2"/>
  <c r="X82" i="2"/>
  <c r="AA81" i="2"/>
  <c r="W81" i="2"/>
  <c r="Z80" i="2"/>
  <c r="V80" i="2"/>
  <c r="Y79" i="2"/>
  <c r="U79" i="2"/>
  <c r="X78" i="2"/>
  <c r="AA77" i="2"/>
  <c r="W77" i="2"/>
  <c r="Z76" i="2"/>
  <c r="V76" i="2"/>
  <c r="Y75" i="2"/>
  <c r="U75" i="2"/>
  <c r="X74" i="2"/>
  <c r="AA73" i="2"/>
  <c r="W73" i="2"/>
  <c r="Z72" i="2"/>
  <c r="V72" i="2"/>
  <c r="Y71" i="2"/>
  <c r="U71" i="2"/>
  <c r="X70" i="2"/>
  <c r="AA69" i="2"/>
  <c r="W69" i="2"/>
  <c r="Z68" i="2"/>
  <c r="V68" i="2"/>
  <c r="Y67" i="2"/>
  <c r="U67" i="2"/>
  <c r="X66" i="2"/>
  <c r="AA65" i="2"/>
  <c r="W65" i="2"/>
  <c r="Z64" i="2"/>
  <c r="V64" i="2"/>
  <c r="Y63" i="2"/>
  <c r="U63" i="2"/>
  <c r="X62" i="2"/>
  <c r="AA61" i="2"/>
  <c r="W61" i="2"/>
  <c r="Z60" i="2"/>
  <c r="V60" i="2"/>
  <c r="Y59" i="2"/>
  <c r="U59" i="2"/>
  <c r="X58" i="2"/>
  <c r="AA57" i="2"/>
  <c r="W57" i="2"/>
  <c r="Z56" i="2"/>
  <c r="V56" i="2"/>
  <c r="Q86" i="2"/>
  <c r="M86" i="2"/>
  <c r="P85" i="2"/>
  <c r="S84" i="2"/>
  <c r="O84" i="2"/>
  <c r="R83" i="2"/>
  <c r="N83" i="2"/>
  <c r="AK81" i="2"/>
  <c r="AK78" i="2"/>
  <c r="AQ74" i="2"/>
  <c r="AQ71" i="2"/>
  <c r="AQ68" i="2"/>
  <c r="AP65" i="2"/>
  <c r="AP62" i="2"/>
  <c r="AP59" i="2"/>
  <c r="AO56" i="2"/>
  <c r="AG84" i="2"/>
  <c r="AG81" i="2"/>
  <c r="AF78" i="2"/>
  <c r="AF75" i="2"/>
  <c r="AF72" i="2"/>
  <c r="AE69" i="2"/>
  <c r="AE66" i="2"/>
  <c r="AC64" i="2"/>
  <c r="AH61" i="2"/>
  <c r="AF59" i="2"/>
  <c r="AD57" i="2"/>
  <c r="AA85" i="2"/>
  <c r="Y84" i="2"/>
  <c r="U84" i="2"/>
  <c r="X83" i="2"/>
  <c r="AA82" i="2"/>
  <c r="W82" i="2"/>
  <c r="Z81" i="2"/>
  <c r="V81" i="2"/>
  <c r="Y80" i="2"/>
  <c r="U80" i="2"/>
  <c r="X79" i="2"/>
  <c r="AA78" i="2"/>
  <c r="W78" i="2"/>
  <c r="Z77" i="2"/>
  <c r="V77" i="2"/>
  <c r="Y76" i="2"/>
  <c r="U76" i="2"/>
  <c r="X75" i="2"/>
  <c r="AA74" i="2"/>
  <c r="W74" i="2"/>
  <c r="Z73" i="2"/>
  <c r="V73" i="2"/>
  <c r="Y72" i="2"/>
  <c r="U72" i="2"/>
  <c r="X71" i="2"/>
  <c r="AA70" i="2"/>
  <c r="W70" i="2"/>
  <c r="Z69" i="2"/>
  <c r="V69" i="2"/>
  <c r="Y68" i="2"/>
  <c r="U68" i="2"/>
  <c r="X67" i="2"/>
  <c r="AA66" i="2"/>
  <c r="W66" i="2"/>
  <c r="Z65" i="2"/>
  <c r="V65" i="2"/>
  <c r="Y64" i="2"/>
  <c r="U64" i="2"/>
  <c r="X63" i="2"/>
  <c r="AA62" i="2"/>
  <c r="W62" i="2"/>
  <c r="Z61" i="2"/>
  <c r="V61" i="2"/>
  <c r="Y60" i="2"/>
  <c r="U60" i="2"/>
  <c r="X59" i="2"/>
  <c r="AA58" i="2"/>
  <c r="W58" i="2"/>
  <c r="Z57" i="2"/>
  <c r="V57" i="2"/>
  <c r="Y56" i="2"/>
  <c r="U56" i="2"/>
  <c r="P86" i="2"/>
  <c r="S85" i="2"/>
  <c r="O85" i="2"/>
  <c r="R84" i="2"/>
  <c r="N84" i="2"/>
  <c r="Q83" i="2"/>
  <c r="M83" i="2"/>
  <c r="P82" i="2"/>
  <c r="S81" i="2"/>
  <c r="O81" i="2"/>
  <c r="R80" i="2"/>
  <c r="N80" i="2"/>
  <c r="Q79" i="2"/>
  <c r="AM80" i="2"/>
  <c r="AL74" i="2"/>
  <c r="AK68" i="2"/>
  <c r="AK62" i="2"/>
  <c r="AI86" i="2"/>
  <c r="AH80" i="2"/>
  <c r="AH74" i="2"/>
  <c r="AG68" i="2"/>
  <c r="AF63" i="2"/>
  <c r="AI58" i="2"/>
  <c r="W85" i="2"/>
  <c r="AA83" i="2"/>
  <c r="Z82" i="2"/>
  <c r="Y81" i="2"/>
  <c r="X80" i="2"/>
  <c r="W79" i="2"/>
  <c r="V78" i="2"/>
  <c r="U77" i="2"/>
  <c r="AA75" i="2"/>
  <c r="Z74" i="2"/>
  <c r="Y73" i="2"/>
  <c r="X72" i="2"/>
  <c r="W71" i="2"/>
  <c r="V70" i="2"/>
  <c r="U69" i="2"/>
  <c r="AA67" i="2"/>
  <c r="Z66" i="2"/>
  <c r="Y65" i="2"/>
  <c r="X64" i="2"/>
  <c r="W63" i="2"/>
  <c r="V62" i="2"/>
  <c r="U61" i="2"/>
  <c r="AA59" i="2"/>
  <c r="Z58" i="2"/>
  <c r="Y57" i="2"/>
  <c r="X56" i="2"/>
  <c r="O86" i="2"/>
  <c r="N85" i="2"/>
  <c r="M84" i="2"/>
  <c r="S82" i="2"/>
  <c r="N82" i="2"/>
  <c r="P81" i="2"/>
  <c r="Q80" i="2"/>
  <c r="S79" i="2"/>
  <c r="N79" i="2"/>
  <c r="Q78" i="2"/>
  <c r="M78" i="2"/>
  <c r="P77" i="2"/>
  <c r="S76" i="2"/>
  <c r="O76" i="2"/>
  <c r="R75" i="2"/>
  <c r="N75" i="2"/>
  <c r="Q74" i="2"/>
  <c r="M74" i="2"/>
  <c r="P73" i="2"/>
  <c r="S72" i="2"/>
  <c r="O72" i="2"/>
  <c r="R71" i="2"/>
  <c r="N71" i="2"/>
  <c r="Q70" i="2"/>
  <c r="M70" i="2"/>
  <c r="P69" i="2"/>
  <c r="S68" i="2"/>
  <c r="O68" i="2"/>
  <c r="R67" i="2"/>
  <c r="N67" i="2"/>
  <c r="Q66" i="2"/>
  <c r="M66" i="2"/>
  <c r="P65" i="2"/>
  <c r="S64" i="2"/>
  <c r="O64" i="2"/>
  <c r="R63" i="2"/>
  <c r="N63" i="2"/>
  <c r="Q62" i="2"/>
  <c r="M62" i="2"/>
  <c r="P61" i="2"/>
  <c r="S60" i="2"/>
  <c r="O60" i="2"/>
  <c r="R59" i="2"/>
  <c r="N59" i="2"/>
  <c r="Q58" i="2"/>
  <c r="M58" i="2"/>
  <c r="P57" i="2"/>
  <c r="S56" i="2"/>
  <c r="O56" i="2"/>
  <c r="AN79" i="2"/>
  <c r="AN73" i="2"/>
  <c r="AM67" i="2"/>
  <c r="AL61" i="2"/>
  <c r="AD86" i="2"/>
  <c r="AC80" i="2"/>
  <c r="AI73" i="2"/>
  <c r="AI67" i="2"/>
  <c r="AI62" i="2"/>
  <c r="AE58" i="2"/>
  <c r="U85" i="2"/>
  <c r="Z83" i="2"/>
  <c r="Y82" i="2"/>
  <c r="X81" i="2"/>
  <c r="W80" i="2"/>
  <c r="V79" i="2"/>
  <c r="U78" i="2"/>
  <c r="AA76" i="2"/>
  <c r="Z75" i="2"/>
  <c r="Y74" i="2"/>
  <c r="X73" i="2"/>
  <c r="W72" i="2"/>
  <c r="V71" i="2"/>
  <c r="U70" i="2"/>
  <c r="AA68" i="2"/>
  <c r="Z67" i="2"/>
  <c r="Y66" i="2"/>
  <c r="X65" i="2"/>
  <c r="W64" i="2"/>
  <c r="V63" i="2"/>
  <c r="U62" i="2"/>
  <c r="AA60" i="2"/>
  <c r="Z59" i="2"/>
  <c r="Y58" i="2"/>
  <c r="X57" i="2"/>
  <c r="W56" i="2"/>
  <c r="N86" i="2"/>
  <c r="M85" i="2"/>
  <c r="S83" i="2"/>
  <c r="R82" i="2"/>
  <c r="M82" i="2"/>
  <c r="N81" i="2"/>
  <c r="P80" i="2"/>
  <c r="R79" i="2"/>
  <c r="M79" i="2"/>
  <c r="P78" i="2"/>
  <c r="S77" i="2"/>
  <c r="O77" i="2"/>
  <c r="R76" i="2"/>
  <c r="N76" i="2"/>
  <c r="Q75" i="2"/>
  <c r="M75" i="2"/>
  <c r="P74" i="2"/>
  <c r="S73" i="2"/>
  <c r="O73" i="2"/>
  <c r="R72" i="2"/>
  <c r="N72" i="2"/>
  <c r="Q71" i="2"/>
  <c r="M71" i="2"/>
  <c r="P70" i="2"/>
  <c r="S69" i="2"/>
  <c r="O69" i="2"/>
  <c r="R68" i="2"/>
  <c r="N68" i="2"/>
  <c r="Q67" i="2"/>
  <c r="M67" i="2"/>
  <c r="P66" i="2"/>
  <c r="S65" i="2"/>
  <c r="O65" i="2"/>
  <c r="R64" i="2"/>
  <c r="N64" i="2"/>
  <c r="Q63" i="2"/>
  <c r="M63" i="2"/>
  <c r="P62" i="2"/>
  <c r="S61" i="2"/>
  <c r="O61" i="2"/>
  <c r="R60" i="2"/>
  <c r="N60" i="2"/>
  <c r="Q59" i="2"/>
  <c r="M59" i="2"/>
  <c r="P58" i="2"/>
  <c r="S57" i="2"/>
  <c r="O57" i="2"/>
  <c r="R56" i="2"/>
  <c r="N56" i="2"/>
  <c r="AO82" i="2"/>
  <c r="AM70" i="2"/>
  <c r="AL58" i="2"/>
  <c r="AC77" i="2"/>
  <c r="AD65" i="2"/>
  <c r="AC56" i="2"/>
  <c r="V83" i="2"/>
  <c r="AA80" i="2"/>
  <c r="Y78" i="2"/>
  <c r="W76" i="2"/>
  <c r="U74" i="2"/>
  <c r="Z71" i="2"/>
  <c r="X69" i="2"/>
  <c r="V67" i="2"/>
  <c r="AA64" i="2"/>
  <c r="Y62" i="2"/>
  <c r="W60" i="2"/>
  <c r="U58" i="2"/>
  <c r="R86" i="2"/>
  <c r="P84" i="2"/>
  <c r="O82" i="2"/>
  <c r="S80" i="2"/>
  <c r="O79" i="2"/>
  <c r="N78" i="2"/>
  <c r="M77" i="2"/>
  <c r="S75" i="2"/>
  <c r="R74" i="2"/>
  <c r="Q73" i="2"/>
  <c r="P72" i="2"/>
  <c r="O71" i="2"/>
  <c r="N70" i="2"/>
  <c r="M69" i="2"/>
  <c r="S67" i="2"/>
  <c r="R66" i="2"/>
  <c r="Q65" i="2"/>
  <c r="P64" i="2"/>
  <c r="O63" i="2"/>
  <c r="N62" i="2"/>
  <c r="M61" i="2"/>
  <c r="S59" i="2"/>
  <c r="R58" i="2"/>
  <c r="Q57" i="2"/>
  <c r="P56" i="2"/>
  <c r="AL77" i="2"/>
  <c r="AK65" i="2"/>
  <c r="AI83" i="2"/>
  <c r="AG71" i="2"/>
  <c r="AD61" i="2"/>
  <c r="X84" i="2"/>
  <c r="V82" i="2"/>
  <c r="AA79" i="2"/>
  <c r="Y77" i="2"/>
  <c r="W75" i="2"/>
  <c r="U73" i="2"/>
  <c r="Z70" i="2"/>
  <c r="X68" i="2"/>
  <c r="V66" i="2"/>
  <c r="AA63" i="2"/>
  <c r="Y61" i="2"/>
  <c r="W59" i="2"/>
  <c r="U57" i="2"/>
  <c r="R85" i="2"/>
  <c r="P83" i="2"/>
  <c r="R81" i="2"/>
  <c r="O80" i="2"/>
  <c r="S78" i="2"/>
  <c r="R77" i="2"/>
  <c r="Q76" i="2"/>
  <c r="P75" i="2"/>
  <c r="O74" i="2"/>
  <c r="N73" i="2"/>
  <c r="M72" i="2"/>
  <c r="S70" i="2"/>
  <c r="R69" i="2"/>
  <c r="Q68" i="2"/>
  <c r="P67" i="2"/>
  <c r="O66" i="2"/>
  <c r="N65" i="2"/>
  <c r="M64" i="2"/>
  <c r="S62" i="2"/>
  <c r="R61" i="2"/>
  <c r="Q60" i="2"/>
  <c r="P59" i="2"/>
  <c r="O58" i="2"/>
  <c r="N57" i="2"/>
  <c r="M56" i="2"/>
  <c r="AN76" i="2"/>
  <c r="AM64" i="2"/>
  <c r="AC83" i="2"/>
  <c r="AI70" i="2"/>
  <c r="AG60" i="2"/>
  <c r="W84" i="2"/>
  <c r="U82" i="2"/>
  <c r="Z79" i="2"/>
  <c r="X77" i="2"/>
  <c r="V75" i="2"/>
  <c r="AA72" i="2"/>
  <c r="Y70" i="2"/>
  <c r="W68" i="2"/>
  <c r="U66" i="2"/>
  <c r="Z63" i="2"/>
  <c r="X61" i="2"/>
  <c r="V59" i="2"/>
  <c r="AA56" i="2"/>
  <c r="Q85" i="2"/>
  <c r="O83" i="2"/>
  <c r="Q81" i="2"/>
  <c r="M80" i="2"/>
  <c r="R78" i="2"/>
  <c r="Q77" i="2"/>
  <c r="P76" i="2"/>
  <c r="O75" i="2"/>
  <c r="N74" i="2"/>
  <c r="M73" i="2"/>
  <c r="S71" i="2"/>
  <c r="R70" i="2"/>
  <c r="Q69" i="2"/>
  <c r="P68" i="2"/>
  <c r="O67" i="2"/>
  <c r="N66" i="2"/>
  <c r="M65" i="2"/>
  <c r="S63" i="2"/>
  <c r="R62" i="2"/>
  <c r="Q61" i="2"/>
  <c r="P60" i="2"/>
  <c r="O59" i="2"/>
  <c r="N58" i="2"/>
  <c r="M57" i="2"/>
  <c r="AQ58" i="2"/>
  <c r="W83" i="2"/>
  <c r="V74" i="2"/>
  <c r="U65" i="2"/>
  <c r="S86" i="2"/>
  <c r="P79" i="2"/>
  <c r="S74" i="2"/>
  <c r="O70" i="2"/>
  <c r="R65" i="2"/>
  <c r="N61" i="2"/>
  <c r="Q56" i="2"/>
  <c r="AH77" i="2"/>
  <c r="U81" i="2"/>
  <c r="AA71" i="2"/>
  <c r="Z62" i="2"/>
  <c r="Q84" i="2"/>
  <c r="O78" i="2"/>
  <c r="R73" i="2"/>
  <c r="N69" i="2"/>
  <c r="Q64" i="2"/>
  <c r="M60" i="2"/>
  <c r="AL71" i="2"/>
  <c r="X76" i="2"/>
  <c r="V58" i="2"/>
  <c r="M76" i="2"/>
  <c r="S66" i="2"/>
  <c r="R57" i="2"/>
  <c r="AH65" i="2"/>
  <c r="Y69" i="2"/>
  <c r="Q82" i="2"/>
  <c r="Q72" i="2"/>
  <c r="P63" i="2"/>
  <c r="AG56" i="2"/>
  <c r="W67" i="2"/>
  <c r="M81" i="2"/>
  <c r="P71" i="2"/>
  <c r="O62" i="2"/>
  <c r="N77" i="2"/>
  <c r="M68" i="2"/>
  <c r="AQ86" i="2"/>
  <c r="X60" i="2"/>
  <c r="S58" i="2"/>
  <c r="Z78" i="2"/>
  <c r="AG225" i="2"/>
  <c r="Q225" i="2"/>
  <c r="AF162" i="2"/>
  <c r="AC163" i="2"/>
  <c r="AC167" i="2"/>
  <c r="AG167" i="2"/>
  <c r="AI169" i="2"/>
  <c r="AG171" i="2"/>
  <c r="AD172" i="2"/>
  <c r="AD175" i="2"/>
  <c r="AF177" i="2"/>
  <c r="AD178" i="2"/>
  <c r="AE181" i="2"/>
  <c r="AG183" i="2"/>
  <c r="AE184" i="2"/>
  <c r="Y225" i="2"/>
  <c r="G187" i="2"/>
  <c r="I189" i="2"/>
  <c r="X197" i="2"/>
  <c r="H197" i="2"/>
  <c r="F198" i="2"/>
  <c r="Z199" i="2"/>
  <c r="J199" i="2"/>
  <c r="X200" i="2"/>
  <c r="H200" i="2"/>
  <c r="G201" i="2"/>
  <c r="Y203" i="2"/>
  <c r="I203" i="2"/>
  <c r="G204" i="2"/>
  <c r="AA205" i="2"/>
  <c r="K205" i="2"/>
  <c r="Y206" i="2"/>
  <c r="I206" i="2"/>
  <c r="G207" i="2"/>
  <c r="Y209" i="2"/>
  <c r="I209" i="2"/>
  <c r="AA211" i="2"/>
  <c r="K211" i="2"/>
  <c r="H213" i="2"/>
  <c r="Z215" i="2"/>
  <c r="J215" i="2"/>
  <c r="U218" i="2"/>
  <c r="E218" i="2"/>
  <c r="Z218" i="2"/>
  <c r="J218" i="2"/>
  <c r="I219" i="2"/>
  <c r="AA221" i="2"/>
  <c r="K221" i="2"/>
  <c r="I222" i="2"/>
  <c r="V224" i="2"/>
  <c r="F224" i="2"/>
  <c r="AN83" i="2"/>
  <c r="AP86" i="2"/>
  <c r="J227" i="2" s="1"/>
  <c r="AP85" i="2"/>
  <c r="AK83" i="2"/>
  <c r="AN82" i="2"/>
  <c r="AQ81" i="2"/>
  <c r="AM81" i="2"/>
  <c r="AP80" i="2"/>
  <c r="AL80" i="2"/>
  <c r="AO79" i="2"/>
  <c r="AK79" i="2"/>
  <c r="AN78" i="2"/>
  <c r="AQ77" i="2"/>
  <c r="AM77" i="2"/>
  <c r="AP76" i="2"/>
  <c r="AL76" i="2"/>
  <c r="AO75" i="2"/>
  <c r="AK75" i="2"/>
  <c r="AN74" i="2"/>
  <c r="AQ73" i="2"/>
  <c r="AM73" i="2"/>
  <c r="AP72" i="2"/>
  <c r="AL72" i="2"/>
  <c r="AO71" i="2"/>
  <c r="AK71" i="2"/>
  <c r="AN70" i="2"/>
  <c r="AQ69" i="2"/>
  <c r="AM69" i="2"/>
  <c r="AP68" i="2"/>
  <c r="AL68" i="2"/>
  <c r="AO67" i="2"/>
  <c r="AK67" i="2"/>
  <c r="AN66" i="2"/>
  <c r="AQ65" i="2"/>
  <c r="AM65" i="2"/>
  <c r="AP64" i="2"/>
  <c r="AL64" i="2"/>
  <c r="AO63" i="2"/>
  <c r="AK63" i="2"/>
  <c r="AN62" i="2"/>
  <c r="AQ61" i="2"/>
  <c r="AM61" i="2"/>
  <c r="AP60" i="2"/>
  <c r="AL60" i="2"/>
  <c r="AO59" i="2"/>
  <c r="AK59" i="2"/>
  <c r="AN58" i="2"/>
  <c r="AQ57" i="2"/>
  <c r="AM57" i="2"/>
  <c r="AP56" i="2"/>
  <c r="AL56" i="2"/>
  <c r="AG86" i="2"/>
  <c r="AC86" i="2"/>
  <c r="AF85" i="2"/>
  <c r="AI84" i="2"/>
  <c r="AE84" i="2"/>
  <c r="AH83" i="2"/>
  <c r="AD83" i="2"/>
  <c r="AG82" i="2"/>
  <c r="AC82" i="2"/>
  <c r="AF81" i="2"/>
  <c r="AI80" i="2"/>
  <c r="AE80" i="2"/>
  <c r="AH79" i="2"/>
  <c r="AD79" i="2"/>
  <c r="AG78" i="2"/>
  <c r="AC78" i="2"/>
  <c r="AF77" i="2"/>
  <c r="AI76" i="2"/>
  <c r="AE76" i="2"/>
  <c r="AH75" i="2"/>
  <c r="AD75" i="2"/>
  <c r="AG74" i="2"/>
  <c r="AC74" i="2"/>
  <c r="AF73" i="2"/>
  <c r="AI72" i="2"/>
  <c r="AE72" i="2"/>
  <c r="AH71" i="2"/>
  <c r="AD71" i="2"/>
  <c r="AG70" i="2"/>
  <c r="AC70" i="2"/>
  <c r="AF69" i="2"/>
  <c r="AI68" i="2"/>
  <c r="AE68" i="2"/>
  <c r="AH67" i="2"/>
  <c r="AD67" i="2"/>
  <c r="AG66" i="2"/>
  <c r="AK31" i="10"/>
  <c r="AM31" i="10"/>
  <c r="AO31" i="10"/>
  <c r="AQ31" i="10"/>
  <c r="AS31" i="10"/>
  <c r="AJ31" i="10"/>
  <c r="AL31" i="10"/>
  <c r="AN31" i="10"/>
  <c r="AP31" i="10"/>
  <c r="AR31" i="10"/>
  <c r="AT31" i="10"/>
  <c r="N8" i="3"/>
  <c r="N9" i="3" s="1"/>
  <c r="N81" i="3" s="1"/>
  <c r="P8" i="3"/>
  <c r="P9" i="3" s="1"/>
  <c r="P81" i="3" s="1"/>
  <c r="B7" i="3"/>
  <c r="B43" i="3" s="1"/>
  <c r="U7" i="3"/>
  <c r="V7" i="3"/>
  <c r="W7" i="3"/>
  <c r="X7" i="3"/>
  <c r="Y7" i="3"/>
  <c r="Z7" i="3"/>
  <c r="AA7" i="3"/>
  <c r="U43" i="3"/>
  <c r="V43" i="3"/>
  <c r="W43" i="3"/>
  <c r="X43" i="3"/>
  <c r="Y43" i="3"/>
  <c r="Z43" i="3"/>
  <c r="AA43" i="3"/>
  <c r="D65" i="1"/>
  <c r="D66" i="1"/>
  <c r="D67" i="1"/>
  <c r="AK84" i="2"/>
  <c r="AL85" i="2"/>
  <c r="AM86" i="2"/>
  <c r="AP83" i="2"/>
  <c r="AM84" i="2"/>
  <c r="AQ84" i="2"/>
  <c r="AN85" i="2"/>
  <c r="AK86" i="2"/>
  <c r="AO86" i="2"/>
  <c r="AM83" i="2"/>
  <c r="AO83" i="2"/>
  <c r="AQ83" i="2"/>
  <c r="AL84" i="2"/>
  <c r="AN84" i="2"/>
  <c r="AP84" i="2"/>
  <c r="AK85" i="2"/>
  <c r="AM85" i="2"/>
  <c r="AO85" i="2"/>
  <c r="AQ85" i="2"/>
  <c r="AL86" i="2"/>
  <c r="AN86" i="2"/>
  <c r="P80" i="3"/>
  <c r="S9" i="3"/>
  <c r="S80" i="3"/>
  <c r="O116" i="3"/>
  <c r="O45" i="3"/>
  <c r="Q45" i="3"/>
  <c r="R10" i="3"/>
  <c r="R81" i="3"/>
  <c r="R80" i="3"/>
  <c r="Y6" i="4"/>
  <c r="X6" i="4"/>
  <c r="W6" i="4"/>
  <c r="J6" i="4"/>
  <c r="G6" i="4"/>
  <c r="F6" i="4"/>
  <c r="E6" i="4"/>
  <c r="W217" i="2" l="1"/>
  <c r="B8" i="3"/>
  <c r="O80" i="3"/>
  <c r="R116" i="3"/>
  <c r="S116" i="3"/>
  <c r="E221" i="2"/>
  <c r="K208" i="2"/>
  <c r="E215" i="2"/>
  <c r="J202" i="2"/>
  <c r="F214" i="2"/>
  <c r="F208" i="2"/>
  <c r="G220" i="2"/>
  <c r="E202" i="2"/>
  <c r="P10" i="3"/>
  <c r="P11" i="3" s="1"/>
  <c r="N116" i="3"/>
  <c r="Q80" i="3"/>
  <c r="P45" i="3"/>
  <c r="P117" i="3" s="1"/>
  <c r="N10" i="3"/>
  <c r="N80" i="3"/>
  <c r="H210" i="2"/>
  <c r="J212" i="2"/>
  <c r="R227" i="2"/>
  <c r="G223" i="2"/>
  <c r="E199" i="2"/>
  <c r="E205" i="2"/>
  <c r="F211" i="2"/>
  <c r="AH149" i="2"/>
  <c r="Z149" i="2"/>
  <c r="R149" i="2"/>
  <c r="J149" i="2"/>
  <c r="M104" i="2"/>
  <c r="E104" i="2"/>
  <c r="AC104" i="2"/>
  <c r="U104" i="2"/>
  <c r="AC117" i="2"/>
  <c r="U117" i="2"/>
  <c r="M117" i="2"/>
  <c r="E117" i="2"/>
  <c r="AG108" i="2"/>
  <c r="Q108" i="2"/>
  <c r="I108" i="2"/>
  <c r="Y108" i="2"/>
  <c r="R93" i="2"/>
  <c r="J93" i="2"/>
  <c r="AH93" i="2"/>
  <c r="Z93" i="2"/>
  <c r="AD105" i="2"/>
  <c r="N105" i="2"/>
  <c r="F105" i="2"/>
  <c r="V105" i="2"/>
  <c r="AH133" i="2"/>
  <c r="Z133" i="2"/>
  <c r="R133" i="2"/>
  <c r="J133" i="2"/>
  <c r="Q92" i="2"/>
  <c r="I92" i="2"/>
  <c r="AG92" i="2"/>
  <c r="Y92" i="2"/>
  <c r="AI110" i="2"/>
  <c r="S110" i="2"/>
  <c r="K110" i="2"/>
  <c r="AA110" i="2"/>
  <c r="AD145" i="2"/>
  <c r="V145" i="2"/>
  <c r="N145" i="2"/>
  <c r="F145" i="2"/>
  <c r="AD94" i="2"/>
  <c r="V94" i="2"/>
  <c r="N94" i="2"/>
  <c r="F94" i="2"/>
  <c r="AH98" i="2"/>
  <c r="Z98" i="2"/>
  <c r="R98" i="2"/>
  <c r="J98" i="2"/>
  <c r="AE103" i="2"/>
  <c r="W103" i="2"/>
  <c r="O103" i="2"/>
  <c r="G103" i="2"/>
  <c r="AI107" i="2"/>
  <c r="AA107" i="2"/>
  <c r="S107" i="2"/>
  <c r="K107" i="2"/>
  <c r="AF112" i="2"/>
  <c r="X112" i="2"/>
  <c r="P112" i="2"/>
  <c r="H112" i="2"/>
  <c r="AG117" i="2"/>
  <c r="Y117" i="2"/>
  <c r="Q117" i="2"/>
  <c r="I117" i="2"/>
  <c r="AD130" i="2"/>
  <c r="F130" i="2"/>
  <c r="V130" i="2"/>
  <c r="N130" i="2"/>
  <c r="AE139" i="2"/>
  <c r="G139" i="2"/>
  <c r="W139" i="2"/>
  <c r="O139" i="2"/>
  <c r="AF148" i="2"/>
  <c r="H148" i="2"/>
  <c r="X148" i="2"/>
  <c r="P148" i="2"/>
  <c r="Y166" i="2"/>
  <c r="Q166" i="2"/>
  <c r="I166" i="2"/>
  <c r="AG166" i="2"/>
  <c r="AF217" i="2"/>
  <c r="X217" i="2"/>
  <c r="P217" i="2"/>
  <c r="H217" i="2"/>
  <c r="P95" i="2"/>
  <c r="H95" i="2"/>
  <c r="AF95" i="2"/>
  <c r="X95" i="2"/>
  <c r="M100" i="2"/>
  <c r="E100" i="2"/>
  <c r="AC100" i="2"/>
  <c r="U100" i="2"/>
  <c r="Q104" i="2"/>
  <c r="I104" i="2"/>
  <c r="AG104" i="2"/>
  <c r="Y104" i="2"/>
  <c r="N109" i="2"/>
  <c r="F109" i="2"/>
  <c r="V109" i="2"/>
  <c r="AD109" i="2"/>
  <c r="R113" i="2"/>
  <c r="J113" i="2"/>
  <c r="Z113" i="2"/>
  <c r="AH113" i="2"/>
  <c r="X119" i="2"/>
  <c r="P119" i="2"/>
  <c r="H119" i="2"/>
  <c r="AF119" i="2"/>
  <c r="Y132" i="2"/>
  <c r="AG132" i="2"/>
  <c r="Q132" i="2"/>
  <c r="I132" i="2"/>
  <c r="Z141" i="2"/>
  <c r="AH141" i="2"/>
  <c r="R141" i="2"/>
  <c r="J141" i="2"/>
  <c r="AA150" i="2"/>
  <c r="AI150" i="2"/>
  <c r="S150" i="2"/>
  <c r="K150" i="2"/>
  <c r="AG177" i="2"/>
  <c r="Y177" i="2"/>
  <c r="Q177" i="2"/>
  <c r="I177" i="2"/>
  <c r="AF92" i="2"/>
  <c r="X92" i="2"/>
  <c r="P92" i="2"/>
  <c r="H92" i="2"/>
  <c r="AC97" i="2"/>
  <c r="U97" i="2"/>
  <c r="M97" i="2"/>
  <c r="E97" i="2"/>
  <c r="AG101" i="2"/>
  <c r="Y101" i="2"/>
  <c r="Q101" i="2"/>
  <c r="I101" i="2"/>
  <c r="AD106" i="2"/>
  <c r="V106" i="2"/>
  <c r="N106" i="2"/>
  <c r="F106" i="2"/>
  <c r="AH110" i="2"/>
  <c r="Z110" i="2"/>
  <c r="R110" i="2"/>
  <c r="J110" i="2"/>
  <c r="AE115" i="2"/>
  <c r="W115" i="2"/>
  <c r="O115" i="2"/>
  <c r="G115" i="2"/>
  <c r="AH122" i="2"/>
  <c r="Z122" i="2"/>
  <c r="R122" i="2"/>
  <c r="J122" i="2"/>
  <c r="K135" i="2"/>
  <c r="AI135" i="2"/>
  <c r="AA135" i="2"/>
  <c r="S135" i="2"/>
  <c r="E145" i="2"/>
  <c r="AC145" i="2"/>
  <c r="U145" i="2"/>
  <c r="M145" i="2"/>
  <c r="F154" i="2"/>
  <c r="AD154" i="2"/>
  <c r="V154" i="2"/>
  <c r="N154" i="2"/>
  <c r="AD199" i="2"/>
  <c r="V199" i="2"/>
  <c r="N199" i="2"/>
  <c r="F199" i="2"/>
  <c r="E95" i="2"/>
  <c r="AC95" i="2"/>
  <c r="M95" i="2"/>
  <c r="U95" i="2"/>
  <c r="I99" i="2"/>
  <c r="AG99" i="2"/>
  <c r="Y99" i="2"/>
  <c r="Q99" i="2"/>
  <c r="F104" i="2"/>
  <c r="AD104" i="2"/>
  <c r="V104" i="2"/>
  <c r="N104" i="2"/>
  <c r="AF106" i="2"/>
  <c r="H106" i="2"/>
  <c r="X106" i="2"/>
  <c r="P106" i="2"/>
  <c r="AC111" i="2"/>
  <c r="E111" i="2"/>
  <c r="U111" i="2"/>
  <c r="M111" i="2"/>
  <c r="AE113" i="2"/>
  <c r="G113" i="2"/>
  <c r="W113" i="2"/>
  <c r="O113" i="2"/>
  <c r="AH118" i="2"/>
  <c r="Z118" i="2"/>
  <c r="R118" i="2"/>
  <c r="J118" i="2"/>
  <c r="K131" i="2"/>
  <c r="AA131" i="2"/>
  <c r="S131" i="2"/>
  <c r="AI131" i="2"/>
  <c r="E141" i="2"/>
  <c r="U141" i="2"/>
  <c r="M141" i="2"/>
  <c r="AC141" i="2"/>
  <c r="F150" i="2"/>
  <c r="V150" i="2"/>
  <c r="N150" i="2"/>
  <c r="AD150" i="2"/>
  <c r="AA173" i="2"/>
  <c r="S173" i="2"/>
  <c r="AI173" i="2"/>
  <c r="K173" i="2"/>
  <c r="AG94" i="2"/>
  <c r="Y94" i="2"/>
  <c r="Q94" i="2"/>
  <c r="I94" i="2"/>
  <c r="AD99" i="2"/>
  <c r="V99" i="2"/>
  <c r="N99" i="2"/>
  <c r="F99" i="2"/>
  <c r="AH103" i="2"/>
  <c r="Z103" i="2"/>
  <c r="R103" i="2"/>
  <c r="J103" i="2"/>
  <c r="AG110" i="2"/>
  <c r="Y110" i="2"/>
  <c r="Q110" i="2"/>
  <c r="I110" i="2"/>
  <c r="AD115" i="2"/>
  <c r="V115" i="2"/>
  <c r="N115" i="2"/>
  <c r="F115" i="2"/>
  <c r="W122" i="2"/>
  <c r="AE122" i="2"/>
  <c r="O122" i="2"/>
  <c r="G122" i="2"/>
  <c r="AF135" i="2"/>
  <c r="X135" i="2"/>
  <c r="P135" i="2"/>
  <c r="H135" i="2"/>
  <c r="AC140" i="2"/>
  <c r="U140" i="2"/>
  <c r="M140" i="2"/>
  <c r="E140" i="2"/>
  <c r="AD149" i="2"/>
  <c r="V149" i="2"/>
  <c r="N149" i="2"/>
  <c r="F149" i="2"/>
  <c r="AH153" i="2"/>
  <c r="Z153" i="2"/>
  <c r="R153" i="2"/>
  <c r="J153" i="2"/>
  <c r="AI192" i="2"/>
  <c r="AA192" i="2"/>
  <c r="S192" i="2"/>
  <c r="K192" i="2"/>
  <c r="G117" i="2"/>
  <c r="AE117" i="2"/>
  <c r="O117" i="2"/>
  <c r="W117" i="2"/>
  <c r="K121" i="2"/>
  <c r="AI121" i="2"/>
  <c r="S121" i="2"/>
  <c r="AA121" i="2"/>
  <c r="AD128" i="2"/>
  <c r="V128" i="2"/>
  <c r="N128" i="2"/>
  <c r="F128" i="2"/>
  <c r="AH132" i="2"/>
  <c r="Z132" i="2"/>
  <c r="R132" i="2"/>
  <c r="J132" i="2"/>
  <c r="AE137" i="2"/>
  <c r="W137" i="2"/>
  <c r="O137" i="2"/>
  <c r="G137" i="2"/>
  <c r="AG139" i="2"/>
  <c r="Y139" i="2"/>
  <c r="Q139" i="2"/>
  <c r="I139" i="2"/>
  <c r="AD144" i="2"/>
  <c r="V144" i="2"/>
  <c r="N144" i="2"/>
  <c r="F144" i="2"/>
  <c r="AF146" i="2"/>
  <c r="X146" i="2"/>
  <c r="P146" i="2"/>
  <c r="H146" i="2"/>
  <c r="AC151" i="2"/>
  <c r="U151" i="2"/>
  <c r="M151" i="2"/>
  <c r="E151" i="2"/>
  <c r="AE153" i="2"/>
  <c r="W153" i="2"/>
  <c r="O153" i="2"/>
  <c r="G153" i="2"/>
  <c r="AG155" i="2"/>
  <c r="Y155" i="2"/>
  <c r="Q155" i="2"/>
  <c r="I155" i="2"/>
  <c r="Z167" i="2"/>
  <c r="AH167" i="2"/>
  <c r="R167" i="2"/>
  <c r="J167" i="2"/>
  <c r="Y190" i="2"/>
  <c r="Q190" i="2"/>
  <c r="I190" i="2"/>
  <c r="AG190" i="2"/>
  <c r="R206" i="2"/>
  <c r="AH206" i="2"/>
  <c r="Z206" i="2"/>
  <c r="J206" i="2"/>
  <c r="M219" i="2"/>
  <c r="AC219" i="2"/>
  <c r="U219" i="2"/>
  <c r="E219" i="2"/>
  <c r="AE120" i="2"/>
  <c r="W120" i="2"/>
  <c r="G120" i="2"/>
  <c r="O120" i="2"/>
  <c r="AG122" i="2"/>
  <c r="Y122" i="2"/>
  <c r="I122" i="2"/>
  <c r="Q122" i="2"/>
  <c r="S128" i="2"/>
  <c r="K128" i="2"/>
  <c r="AI128" i="2"/>
  <c r="AA128" i="2"/>
  <c r="N131" i="2"/>
  <c r="F131" i="2"/>
  <c r="AD131" i="2"/>
  <c r="V131" i="2"/>
  <c r="P133" i="2"/>
  <c r="H133" i="2"/>
  <c r="AF133" i="2"/>
  <c r="X133" i="2"/>
  <c r="R135" i="2"/>
  <c r="J135" i="2"/>
  <c r="AH135" i="2"/>
  <c r="Z135" i="2"/>
  <c r="O140" i="2"/>
  <c r="G140" i="2"/>
  <c r="AE140" i="2"/>
  <c r="W140" i="2"/>
  <c r="Q142" i="2"/>
  <c r="I142" i="2"/>
  <c r="AG142" i="2"/>
  <c r="Y142" i="2"/>
  <c r="S144" i="2"/>
  <c r="K144" i="2"/>
  <c r="AI144" i="2"/>
  <c r="AA144" i="2"/>
  <c r="N147" i="2"/>
  <c r="F147" i="2"/>
  <c r="AD147" i="2"/>
  <c r="V147" i="2"/>
  <c r="P149" i="2"/>
  <c r="H149" i="2"/>
  <c r="AF149" i="2"/>
  <c r="X149" i="2"/>
  <c r="R151" i="2"/>
  <c r="J151" i="2"/>
  <c r="AH151" i="2"/>
  <c r="Z151" i="2"/>
  <c r="M154" i="2"/>
  <c r="E154" i="2"/>
  <c r="AC154" i="2"/>
  <c r="U154" i="2"/>
  <c r="AF157" i="2"/>
  <c r="P157" i="2"/>
  <c r="H157" i="2"/>
  <c r="X157" i="2"/>
  <c r="Y170" i="2"/>
  <c r="Q170" i="2"/>
  <c r="AG170" i="2"/>
  <c r="I170" i="2"/>
  <c r="V182" i="2"/>
  <c r="F182" i="2"/>
  <c r="N182" i="2"/>
  <c r="AD182" i="2"/>
  <c r="H198" i="2"/>
  <c r="P198" i="2"/>
  <c r="X198" i="2"/>
  <c r="AF198" i="2"/>
  <c r="I210" i="2"/>
  <c r="Q210" i="2"/>
  <c r="Y210" i="2"/>
  <c r="AG210" i="2"/>
  <c r="J222" i="2"/>
  <c r="R222" i="2"/>
  <c r="Z222" i="2"/>
  <c r="AH222" i="2"/>
  <c r="AG157" i="2"/>
  <c r="I157" i="2"/>
  <c r="Y157" i="2"/>
  <c r="Q157" i="2"/>
  <c r="S163" i="2"/>
  <c r="AI163" i="2"/>
  <c r="K163" i="2"/>
  <c r="AA163" i="2"/>
  <c r="N166" i="2"/>
  <c r="AD166" i="2"/>
  <c r="F166" i="2"/>
  <c r="V166" i="2"/>
  <c r="P168" i="2"/>
  <c r="AF168" i="2"/>
  <c r="H168" i="2"/>
  <c r="X168" i="2"/>
  <c r="R170" i="2"/>
  <c r="AH170" i="2"/>
  <c r="J170" i="2"/>
  <c r="Z170" i="2"/>
  <c r="O173" i="2"/>
  <c r="AE173" i="2"/>
  <c r="G173" i="2"/>
  <c r="W173" i="2"/>
  <c r="O176" i="2"/>
  <c r="AE176" i="2"/>
  <c r="G176" i="2"/>
  <c r="W176" i="2"/>
  <c r="O179" i="2"/>
  <c r="AE179" i="2"/>
  <c r="G179" i="2"/>
  <c r="W179" i="2"/>
  <c r="P182" i="2"/>
  <c r="AF182" i="2"/>
  <c r="H182" i="2"/>
  <c r="X182" i="2"/>
  <c r="AF185" i="2"/>
  <c r="P185" i="2"/>
  <c r="X185" i="2"/>
  <c r="H185" i="2"/>
  <c r="P188" i="2"/>
  <c r="AF188" i="2"/>
  <c r="H188" i="2"/>
  <c r="X188" i="2"/>
  <c r="Q191" i="2"/>
  <c r="AG191" i="2"/>
  <c r="Y191" i="2"/>
  <c r="I191" i="2"/>
  <c r="Q198" i="2"/>
  <c r="AG198" i="2"/>
  <c r="Y198" i="2"/>
  <c r="I198" i="2"/>
  <c r="Q201" i="2"/>
  <c r="AG201" i="2"/>
  <c r="Y201" i="2"/>
  <c r="I201" i="2"/>
  <c r="R204" i="2"/>
  <c r="AH204" i="2"/>
  <c r="Z204" i="2"/>
  <c r="J204" i="2"/>
  <c r="R207" i="2"/>
  <c r="AH207" i="2"/>
  <c r="Z207" i="2"/>
  <c r="J207" i="2"/>
  <c r="R210" i="2"/>
  <c r="AH210" i="2"/>
  <c r="Z210" i="2"/>
  <c r="J210" i="2"/>
  <c r="S213" i="2"/>
  <c r="AI213" i="2"/>
  <c r="AA213" i="2"/>
  <c r="K213" i="2"/>
  <c r="S216" i="2"/>
  <c r="AI216" i="2"/>
  <c r="AA216" i="2"/>
  <c r="K216" i="2"/>
  <c r="S219" i="2"/>
  <c r="AI219" i="2"/>
  <c r="AA219" i="2"/>
  <c r="K219" i="2"/>
  <c r="M223" i="2"/>
  <c r="AC223" i="2"/>
  <c r="U223" i="2"/>
  <c r="E223" i="2"/>
  <c r="Z157" i="2"/>
  <c r="AH157" i="2"/>
  <c r="R157" i="2"/>
  <c r="J157" i="2"/>
  <c r="AC164" i="2"/>
  <c r="M164" i="2"/>
  <c r="U164" i="2"/>
  <c r="E164" i="2"/>
  <c r="AE166" i="2"/>
  <c r="O166" i="2"/>
  <c r="W166" i="2"/>
  <c r="G166" i="2"/>
  <c r="AG168" i="2"/>
  <c r="Q168" i="2"/>
  <c r="Y168" i="2"/>
  <c r="I168" i="2"/>
  <c r="AI170" i="2"/>
  <c r="S170" i="2"/>
  <c r="AA170" i="2"/>
  <c r="K170" i="2"/>
  <c r="AF173" i="2"/>
  <c r="P173" i="2"/>
  <c r="X173" i="2"/>
  <c r="H173" i="2"/>
  <c r="AF176" i="2"/>
  <c r="P176" i="2"/>
  <c r="X176" i="2"/>
  <c r="H176" i="2"/>
  <c r="AG179" i="2"/>
  <c r="Q179" i="2"/>
  <c r="Y179" i="2"/>
  <c r="I179" i="2"/>
  <c r="AG182" i="2"/>
  <c r="I182" i="2"/>
  <c r="Q182" i="2"/>
  <c r="Y182" i="2"/>
  <c r="AG185" i="2"/>
  <c r="Q185" i="2"/>
  <c r="Y185" i="2"/>
  <c r="I185" i="2"/>
  <c r="AH188" i="2"/>
  <c r="J188" i="2"/>
  <c r="R188" i="2"/>
  <c r="Z188" i="2"/>
  <c r="AH191" i="2"/>
  <c r="R191" i="2"/>
  <c r="Z191" i="2"/>
  <c r="J191" i="2"/>
  <c r="AH198" i="2"/>
  <c r="Z198" i="2"/>
  <c r="J198" i="2"/>
  <c r="R198" i="2"/>
  <c r="AI201" i="2"/>
  <c r="AA201" i="2"/>
  <c r="K201" i="2"/>
  <c r="S201" i="2"/>
  <c r="AI204" i="2"/>
  <c r="AA204" i="2"/>
  <c r="K204" i="2"/>
  <c r="S204" i="2"/>
  <c r="AI207" i="2"/>
  <c r="AA207" i="2"/>
  <c r="K207" i="2"/>
  <c r="S207" i="2"/>
  <c r="AC211" i="2"/>
  <c r="U211" i="2"/>
  <c r="E211" i="2"/>
  <c r="M211" i="2"/>
  <c r="AC214" i="2"/>
  <c r="U214" i="2"/>
  <c r="E214" i="2"/>
  <c r="M214" i="2"/>
  <c r="AC217" i="2"/>
  <c r="U217" i="2"/>
  <c r="E217" i="2"/>
  <c r="M217" i="2"/>
  <c r="AD220" i="2"/>
  <c r="V220" i="2"/>
  <c r="F220" i="2"/>
  <c r="N220" i="2"/>
  <c r="AD223" i="2"/>
  <c r="V223" i="2"/>
  <c r="F223" i="2"/>
  <c r="N223" i="2"/>
  <c r="AE157" i="2"/>
  <c r="W157" i="2"/>
  <c r="O157" i="2"/>
  <c r="G157" i="2"/>
  <c r="I163" i="2"/>
  <c r="Y163" i="2"/>
  <c r="Q163" i="2"/>
  <c r="K165" i="2"/>
  <c r="AA165" i="2"/>
  <c r="S165" i="2"/>
  <c r="F168" i="2"/>
  <c r="V168" i="2"/>
  <c r="N168" i="2"/>
  <c r="H170" i="2"/>
  <c r="X170" i="2"/>
  <c r="P170" i="2"/>
  <c r="K172" i="2"/>
  <c r="AA172" i="2"/>
  <c r="S172" i="2"/>
  <c r="K175" i="2"/>
  <c r="AA175" i="2"/>
  <c r="S175" i="2"/>
  <c r="E179" i="2"/>
  <c r="U179" i="2"/>
  <c r="M179" i="2"/>
  <c r="E182" i="2"/>
  <c r="U182" i="2"/>
  <c r="M182" i="2"/>
  <c r="E185" i="2"/>
  <c r="U185" i="2"/>
  <c r="M185" i="2"/>
  <c r="AD188" i="2"/>
  <c r="V188" i="2"/>
  <c r="N188" i="2"/>
  <c r="AD191" i="2"/>
  <c r="V191" i="2"/>
  <c r="N191" i="2"/>
  <c r="AD198" i="2"/>
  <c r="N198" i="2"/>
  <c r="AE201" i="2"/>
  <c r="O201" i="2"/>
  <c r="AE204" i="2"/>
  <c r="O204" i="2"/>
  <c r="AE207" i="2"/>
  <c r="O207" i="2"/>
  <c r="AF213" i="2"/>
  <c r="P213" i="2"/>
  <c r="AF216" i="2"/>
  <c r="P216" i="2"/>
  <c r="AG219" i="2"/>
  <c r="Q219" i="2"/>
  <c r="AG222" i="2"/>
  <c r="Q222" i="2"/>
  <c r="Y222" i="2"/>
  <c r="Y219" i="2"/>
  <c r="X216" i="2"/>
  <c r="X213" i="2"/>
  <c r="W207" i="2"/>
  <c r="W204" i="2"/>
  <c r="W201" i="2"/>
  <c r="V198" i="2"/>
  <c r="S94" i="2"/>
  <c r="K94" i="2"/>
  <c r="AI94" i="2"/>
  <c r="AA94" i="2"/>
  <c r="AD113" i="2"/>
  <c r="N113" i="2"/>
  <c r="F113" i="2"/>
  <c r="V113" i="2"/>
  <c r="AE138" i="2"/>
  <c r="W138" i="2"/>
  <c r="O138" i="2"/>
  <c r="G138" i="2"/>
  <c r="AG118" i="2"/>
  <c r="Y118" i="2"/>
  <c r="Q118" i="2"/>
  <c r="I118" i="2"/>
  <c r="S102" i="2"/>
  <c r="K102" i="2"/>
  <c r="AI102" i="2"/>
  <c r="AA102" i="2"/>
  <c r="AD212" i="2"/>
  <c r="V212" i="2"/>
  <c r="N212" i="2"/>
  <c r="F212" i="2"/>
  <c r="AH109" i="2"/>
  <c r="R109" i="2"/>
  <c r="J109" i="2"/>
  <c r="Z109" i="2"/>
  <c r="AI142" i="2"/>
  <c r="AA142" i="2"/>
  <c r="S142" i="2"/>
  <c r="K142" i="2"/>
  <c r="N97" i="2"/>
  <c r="F97" i="2"/>
  <c r="AD97" i="2"/>
  <c r="V97" i="2"/>
  <c r="AF115" i="2"/>
  <c r="P115" i="2"/>
  <c r="H115" i="2"/>
  <c r="X115" i="2"/>
  <c r="AE154" i="2"/>
  <c r="W154" i="2"/>
  <c r="O154" i="2"/>
  <c r="G154" i="2"/>
  <c r="AE95" i="2"/>
  <c r="W95" i="2"/>
  <c r="O95" i="2"/>
  <c r="G95" i="2"/>
  <c r="AI99" i="2"/>
  <c r="AA99" i="2"/>
  <c r="S99" i="2"/>
  <c r="K99" i="2"/>
  <c r="AF104" i="2"/>
  <c r="X104" i="2"/>
  <c r="P104" i="2"/>
  <c r="H104" i="2"/>
  <c r="AC109" i="2"/>
  <c r="U109" i="2"/>
  <c r="M109" i="2"/>
  <c r="E109" i="2"/>
  <c r="AG113" i="2"/>
  <c r="Y113" i="2"/>
  <c r="Q113" i="2"/>
  <c r="I113" i="2"/>
  <c r="AE119" i="2"/>
  <c r="W119" i="2"/>
  <c r="O119" i="2"/>
  <c r="G119" i="2"/>
  <c r="AF132" i="2"/>
  <c r="H132" i="2"/>
  <c r="X132" i="2"/>
  <c r="P132" i="2"/>
  <c r="AG141" i="2"/>
  <c r="I141" i="2"/>
  <c r="Y141" i="2"/>
  <c r="Q141" i="2"/>
  <c r="AH150" i="2"/>
  <c r="J150" i="2"/>
  <c r="Z150" i="2"/>
  <c r="R150" i="2"/>
  <c r="AA176" i="2"/>
  <c r="S176" i="2"/>
  <c r="K176" i="2"/>
  <c r="AI176" i="2"/>
  <c r="M92" i="2"/>
  <c r="E92" i="2"/>
  <c r="AC92" i="2"/>
  <c r="U92" i="2"/>
  <c r="Q96" i="2"/>
  <c r="I96" i="2"/>
  <c r="AG96" i="2"/>
  <c r="Y96" i="2"/>
  <c r="N101" i="2"/>
  <c r="F101" i="2"/>
  <c r="AD101" i="2"/>
  <c r="V101" i="2"/>
  <c r="R105" i="2"/>
  <c r="J105" i="2"/>
  <c r="Z105" i="2"/>
  <c r="AH105" i="2"/>
  <c r="O110" i="2"/>
  <c r="G110" i="2"/>
  <c r="AE110" i="2"/>
  <c r="W110" i="2"/>
  <c r="S114" i="2"/>
  <c r="K114" i="2"/>
  <c r="AA114" i="2"/>
  <c r="AI114" i="2"/>
  <c r="Z121" i="2"/>
  <c r="R121" i="2"/>
  <c r="J121" i="2"/>
  <c r="AH121" i="2"/>
  <c r="AA134" i="2"/>
  <c r="AI134" i="2"/>
  <c r="S134" i="2"/>
  <c r="K134" i="2"/>
  <c r="U144" i="2"/>
  <c r="AC144" i="2"/>
  <c r="M144" i="2"/>
  <c r="E144" i="2"/>
  <c r="V153" i="2"/>
  <c r="AD153" i="2"/>
  <c r="N153" i="2"/>
  <c r="F153" i="2"/>
  <c r="AI189" i="2"/>
  <c r="AA189" i="2"/>
  <c r="S189" i="2"/>
  <c r="K189" i="2"/>
  <c r="AG93" i="2"/>
  <c r="Y93" i="2"/>
  <c r="Q93" i="2"/>
  <c r="I93" i="2"/>
  <c r="AD98" i="2"/>
  <c r="V98" i="2"/>
  <c r="N98" i="2"/>
  <c r="F98" i="2"/>
  <c r="AH102" i="2"/>
  <c r="Z102" i="2"/>
  <c r="R102" i="2"/>
  <c r="J102" i="2"/>
  <c r="AE107" i="2"/>
  <c r="W107" i="2"/>
  <c r="O107" i="2"/>
  <c r="G107" i="2"/>
  <c r="AI111" i="2"/>
  <c r="AA111" i="2"/>
  <c r="S111" i="2"/>
  <c r="K111" i="2"/>
  <c r="AI116" i="2"/>
  <c r="AA116" i="2"/>
  <c r="S116" i="2"/>
  <c r="K116" i="2"/>
  <c r="E129" i="2"/>
  <c r="AC129" i="2"/>
  <c r="U129" i="2"/>
  <c r="M129" i="2"/>
  <c r="F138" i="2"/>
  <c r="AD138" i="2"/>
  <c r="V138" i="2"/>
  <c r="N138" i="2"/>
  <c r="G147" i="2"/>
  <c r="AE147" i="2"/>
  <c r="W147" i="2"/>
  <c r="O147" i="2"/>
  <c r="U162" i="2"/>
  <c r="M162" i="2"/>
  <c r="E162" i="2"/>
  <c r="AC162" i="2"/>
  <c r="AE211" i="2"/>
  <c r="W211" i="2"/>
  <c r="O211" i="2"/>
  <c r="G211" i="2"/>
  <c r="G93" i="2"/>
  <c r="AE93" i="2"/>
  <c r="W93" i="2"/>
  <c r="O93" i="2"/>
  <c r="I95" i="2"/>
  <c r="AG95" i="2"/>
  <c r="Y95" i="2"/>
  <c r="Q95" i="2"/>
  <c r="K97" i="2"/>
  <c r="AI97" i="2"/>
  <c r="AA97" i="2"/>
  <c r="S97" i="2"/>
  <c r="F100" i="2"/>
  <c r="AD100" i="2"/>
  <c r="V100" i="2"/>
  <c r="N100" i="2"/>
  <c r="H102" i="2"/>
  <c r="AF102" i="2"/>
  <c r="X102" i="2"/>
  <c r="P102" i="2"/>
  <c r="J104" i="2"/>
  <c r="AH104" i="2"/>
  <c r="Z104" i="2"/>
  <c r="R104" i="2"/>
  <c r="E107" i="2"/>
  <c r="AC107" i="2"/>
  <c r="U107" i="2"/>
  <c r="M107" i="2"/>
  <c r="G109" i="2"/>
  <c r="AE109" i="2"/>
  <c r="W109" i="2"/>
  <c r="O109" i="2"/>
  <c r="I111" i="2"/>
  <c r="AG111" i="2"/>
  <c r="Y111" i="2"/>
  <c r="Q111" i="2"/>
  <c r="K113" i="2"/>
  <c r="AI113" i="2"/>
  <c r="AA113" i="2"/>
  <c r="S113" i="2"/>
  <c r="AF116" i="2"/>
  <c r="X116" i="2"/>
  <c r="P116" i="2"/>
  <c r="H116" i="2"/>
  <c r="AI119" i="2"/>
  <c r="AA119" i="2"/>
  <c r="S119" i="2"/>
  <c r="K119" i="2"/>
  <c r="AF128" i="2"/>
  <c r="H128" i="2"/>
  <c r="X128" i="2"/>
  <c r="P128" i="2"/>
  <c r="AC133" i="2"/>
  <c r="E133" i="2"/>
  <c r="U133" i="2"/>
  <c r="M133" i="2"/>
  <c r="AG137" i="2"/>
  <c r="I137" i="2"/>
  <c r="Y137" i="2"/>
  <c r="Q137" i="2"/>
  <c r="AD142" i="2"/>
  <c r="F142" i="2"/>
  <c r="V142" i="2"/>
  <c r="N142" i="2"/>
  <c r="AH146" i="2"/>
  <c r="J146" i="2"/>
  <c r="Z146" i="2"/>
  <c r="R146" i="2"/>
  <c r="AE151" i="2"/>
  <c r="G151" i="2"/>
  <c r="W151" i="2"/>
  <c r="O151" i="2"/>
  <c r="AC156" i="2"/>
  <c r="U156" i="2"/>
  <c r="M156" i="2"/>
  <c r="E156" i="2"/>
  <c r="AA179" i="2"/>
  <c r="S179" i="2"/>
  <c r="K179" i="2"/>
  <c r="AI179" i="2"/>
  <c r="AE208" i="2"/>
  <c r="W208" i="2"/>
  <c r="O208" i="2"/>
  <c r="G208" i="2"/>
  <c r="AI92" i="2"/>
  <c r="AA92" i="2"/>
  <c r="S92" i="2"/>
  <c r="K92" i="2"/>
  <c r="AD95" i="2"/>
  <c r="V95" i="2"/>
  <c r="N95" i="2"/>
  <c r="F95" i="2"/>
  <c r="AF97" i="2"/>
  <c r="X97" i="2"/>
  <c r="P97" i="2"/>
  <c r="H97" i="2"/>
  <c r="AH99" i="2"/>
  <c r="Z99" i="2"/>
  <c r="R99" i="2"/>
  <c r="J99" i="2"/>
  <c r="AC102" i="2"/>
  <c r="U102" i="2"/>
  <c r="M102" i="2"/>
  <c r="E102" i="2"/>
  <c r="AE104" i="2"/>
  <c r="W104" i="2"/>
  <c r="O104" i="2"/>
  <c r="G104" i="2"/>
  <c r="AG106" i="2"/>
  <c r="Y106" i="2"/>
  <c r="Q106" i="2"/>
  <c r="I106" i="2"/>
  <c r="AI108" i="2"/>
  <c r="AA108" i="2"/>
  <c r="S108" i="2"/>
  <c r="K108" i="2"/>
  <c r="AD111" i="2"/>
  <c r="V111" i="2"/>
  <c r="N111" i="2"/>
  <c r="F111" i="2"/>
  <c r="AF113" i="2"/>
  <c r="X113" i="2"/>
  <c r="P113" i="2"/>
  <c r="H113" i="2"/>
  <c r="AI115" i="2"/>
  <c r="AA115" i="2"/>
  <c r="S115" i="2"/>
  <c r="K115" i="2"/>
  <c r="AA118" i="2"/>
  <c r="AI118" i="2"/>
  <c r="S118" i="2"/>
  <c r="K118" i="2"/>
  <c r="AF127" i="2"/>
  <c r="X127" i="2"/>
  <c r="P127" i="2"/>
  <c r="H127" i="2"/>
  <c r="AC132" i="2"/>
  <c r="U132" i="2"/>
  <c r="M132" i="2"/>
  <c r="E132" i="2"/>
  <c r="AG136" i="2"/>
  <c r="Y136" i="2"/>
  <c r="Q136" i="2"/>
  <c r="I136" i="2"/>
  <c r="AD141" i="2"/>
  <c r="V141" i="2"/>
  <c r="N141" i="2"/>
  <c r="F141" i="2"/>
  <c r="AH145" i="2"/>
  <c r="Z145" i="2"/>
  <c r="R145" i="2"/>
  <c r="J145" i="2"/>
  <c r="AE150" i="2"/>
  <c r="W150" i="2"/>
  <c r="O150" i="2"/>
  <c r="G150" i="2"/>
  <c r="AI154" i="2"/>
  <c r="AA154" i="2"/>
  <c r="S154" i="2"/>
  <c r="K154" i="2"/>
  <c r="AG174" i="2"/>
  <c r="Y174" i="2"/>
  <c r="Q174" i="2"/>
  <c r="I174" i="2"/>
  <c r="AC203" i="2"/>
  <c r="U203" i="2"/>
  <c r="M203" i="2"/>
  <c r="E203" i="2"/>
  <c r="AG115" i="2"/>
  <c r="I115" i="2"/>
  <c r="Y115" i="2"/>
  <c r="Q115" i="2"/>
  <c r="AI117" i="2"/>
  <c r="K117" i="2"/>
  <c r="AA117" i="2"/>
  <c r="S117" i="2"/>
  <c r="AD120" i="2"/>
  <c r="F120" i="2"/>
  <c r="V120" i="2"/>
  <c r="N120" i="2"/>
  <c r="AF122" i="2"/>
  <c r="H122" i="2"/>
  <c r="P122" i="2"/>
  <c r="X122" i="2"/>
  <c r="AH128" i="2"/>
  <c r="Z128" i="2"/>
  <c r="R128" i="2"/>
  <c r="J128" i="2"/>
  <c r="AC131" i="2"/>
  <c r="U131" i="2"/>
  <c r="M131" i="2"/>
  <c r="E131" i="2"/>
  <c r="AE133" i="2"/>
  <c r="W133" i="2"/>
  <c r="O133" i="2"/>
  <c r="G133" i="2"/>
  <c r="AG135" i="2"/>
  <c r="Y135" i="2"/>
  <c r="Q135" i="2"/>
  <c r="I135" i="2"/>
  <c r="AI137" i="2"/>
  <c r="AA137" i="2"/>
  <c r="S137" i="2"/>
  <c r="K137" i="2"/>
  <c r="AD140" i="2"/>
  <c r="V140" i="2"/>
  <c r="N140" i="2"/>
  <c r="F140" i="2"/>
  <c r="AF142" i="2"/>
  <c r="X142" i="2"/>
  <c r="P142" i="2"/>
  <c r="H142" i="2"/>
  <c r="AH144" i="2"/>
  <c r="Z144" i="2"/>
  <c r="R144" i="2"/>
  <c r="J144" i="2"/>
  <c r="AC147" i="2"/>
  <c r="U147" i="2"/>
  <c r="M147" i="2"/>
  <c r="E147" i="2"/>
  <c r="AE149" i="2"/>
  <c r="W149" i="2"/>
  <c r="O149" i="2"/>
  <c r="G149" i="2"/>
  <c r="AG151" i="2"/>
  <c r="Y151" i="2"/>
  <c r="Q151" i="2"/>
  <c r="I151" i="2"/>
  <c r="AI153" i="2"/>
  <c r="AA153" i="2"/>
  <c r="S153" i="2"/>
  <c r="K153" i="2"/>
  <c r="AI156" i="2"/>
  <c r="S156" i="2"/>
  <c r="K156" i="2"/>
  <c r="AA156" i="2"/>
  <c r="U170" i="2"/>
  <c r="AC170" i="2"/>
  <c r="M170" i="2"/>
  <c r="E170" i="2"/>
  <c r="X181" i="2"/>
  <c r="AF181" i="2"/>
  <c r="P181" i="2"/>
  <c r="H181" i="2"/>
  <c r="Q197" i="2"/>
  <c r="AG197" i="2"/>
  <c r="Y197" i="2"/>
  <c r="I197" i="2"/>
  <c r="S209" i="2"/>
  <c r="AI209" i="2"/>
  <c r="AA209" i="2"/>
  <c r="K209" i="2"/>
  <c r="M222" i="2"/>
  <c r="AC222" i="2"/>
  <c r="U222" i="2"/>
  <c r="E222" i="2"/>
  <c r="AI120" i="2"/>
  <c r="AA120" i="2"/>
  <c r="S120" i="2"/>
  <c r="K120" i="2"/>
  <c r="N127" i="2"/>
  <c r="F127" i="2"/>
  <c r="AD127" i="2"/>
  <c r="V127" i="2"/>
  <c r="AF129" i="2"/>
  <c r="P129" i="2"/>
  <c r="H129" i="2"/>
  <c r="X129" i="2"/>
  <c r="AH131" i="2"/>
  <c r="R131" i="2"/>
  <c r="J131" i="2"/>
  <c r="Z131" i="2"/>
  <c r="AC134" i="2"/>
  <c r="M134" i="2"/>
  <c r="E134" i="2"/>
  <c r="U134" i="2"/>
  <c r="AE136" i="2"/>
  <c r="O136" i="2"/>
  <c r="G136" i="2"/>
  <c r="W136" i="2"/>
  <c r="AG138" i="2"/>
  <c r="Q138" i="2"/>
  <c r="I138" i="2"/>
  <c r="Y138" i="2"/>
  <c r="AI140" i="2"/>
  <c r="S140" i="2"/>
  <c r="K140" i="2"/>
  <c r="AA140" i="2"/>
  <c r="AD143" i="2"/>
  <c r="N143" i="2"/>
  <c r="F143" i="2"/>
  <c r="V143" i="2"/>
  <c r="AF145" i="2"/>
  <c r="P145" i="2"/>
  <c r="H145" i="2"/>
  <c r="X145" i="2"/>
  <c r="AH147" i="2"/>
  <c r="R147" i="2"/>
  <c r="J147" i="2"/>
  <c r="Z147" i="2"/>
  <c r="AC150" i="2"/>
  <c r="M150" i="2"/>
  <c r="E150" i="2"/>
  <c r="U150" i="2"/>
  <c r="AE152" i="2"/>
  <c r="O152" i="2"/>
  <c r="G152" i="2"/>
  <c r="W152" i="2"/>
  <c r="AG154" i="2"/>
  <c r="Q154" i="2"/>
  <c r="I154" i="2"/>
  <c r="Y154" i="2"/>
  <c r="Z163" i="2"/>
  <c r="R163" i="2"/>
  <c r="J163" i="2"/>
  <c r="AH163" i="2"/>
  <c r="U173" i="2"/>
  <c r="M173" i="2"/>
  <c r="E173" i="2"/>
  <c r="AC173" i="2"/>
  <c r="AE185" i="2"/>
  <c r="W185" i="2"/>
  <c r="G185" i="2"/>
  <c r="O185" i="2"/>
  <c r="H201" i="2"/>
  <c r="P201" i="2"/>
  <c r="X201" i="2"/>
  <c r="AF201" i="2"/>
  <c r="I213" i="2"/>
  <c r="Q213" i="2"/>
  <c r="Y213" i="2"/>
  <c r="AG213" i="2"/>
  <c r="AI155" i="2"/>
  <c r="K155" i="2"/>
  <c r="AA155" i="2"/>
  <c r="S155" i="2"/>
  <c r="N162" i="2"/>
  <c r="V162" i="2"/>
  <c r="F162" i="2"/>
  <c r="AD162" i="2"/>
  <c r="P164" i="2"/>
  <c r="AF164" i="2"/>
  <c r="X164" i="2"/>
  <c r="H164" i="2"/>
  <c r="R166" i="2"/>
  <c r="Z166" i="2"/>
  <c r="J166" i="2"/>
  <c r="AH166" i="2"/>
  <c r="M169" i="2"/>
  <c r="AC169" i="2"/>
  <c r="U169" i="2"/>
  <c r="E169" i="2"/>
  <c r="O171" i="2"/>
  <c r="W171" i="2"/>
  <c r="G171" i="2"/>
  <c r="AE171" i="2"/>
  <c r="M174" i="2"/>
  <c r="AC174" i="2"/>
  <c r="U174" i="2"/>
  <c r="E174" i="2"/>
  <c r="M177" i="2"/>
  <c r="U177" i="2"/>
  <c r="E177" i="2"/>
  <c r="AC177" i="2"/>
  <c r="N180" i="2"/>
  <c r="AD180" i="2"/>
  <c r="V180" i="2"/>
  <c r="F180" i="2"/>
  <c r="AD183" i="2"/>
  <c r="N183" i="2"/>
  <c r="F183" i="2"/>
  <c r="V183" i="2"/>
  <c r="AD186" i="2"/>
  <c r="N186" i="2"/>
  <c r="F186" i="2"/>
  <c r="V186" i="2"/>
  <c r="AE189" i="2"/>
  <c r="O189" i="2"/>
  <c r="G189" i="2"/>
  <c r="W189" i="2"/>
  <c r="AE192" i="2"/>
  <c r="O192" i="2"/>
  <c r="G192" i="2"/>
  <c r="W192" i="2"/>
  <c r="O199" i="2"/>
  <c r="G199" i="2"/>
  <c r="AE199" i="2"/>
  <c r="W199" i="2"/>
  <c r="P202" i="2"/>
  <c r="H202" i="2"/>
  <c r="X202" i="2"/>
  <c r="AF202" i="2"/>
  <c r="P205" i="2"/>
  <c r="H205" i="2"/>
  <c r="X205" i="2"/>
  <c r="AF205" i="2"/>
  <c r="P208" i="2"/>
  <c r="H208" i="2"/>
  <c r="X208" i="2"/>
  <c r="AF208" i="2"/>
  <c r="Q211" i="2"/>
  <c r="I211" i="2"/>
  <c r="AG211" i="2"/>
  <c r="Y211" i="2"/>
  <c r="Q214" i="2"/>
  <c r="I214" i="2"/>
  <c r="Y214" i="2"/>
  <c r="AG214" i="2"/>
  <c r="Q217" i="2"/>
  <c r="I217" i="2"/>
  <c r="Y217" i="2"/>
  <c r="AG217" i="2"/>
  <c r="R220" i="2"/>
  <c r="J220" i="2"/>
  <c r="AH220" i="2"/>
  <c r="Z220" i="2"/>
  <c r="R223" i="2"/>
  <c r="J223" i="2"/>
  <c r="AH223" i="2"/>
  <c r="Z223" i="2"/>
  <c r="AE162" i="2"/>
  <c r="W162" i="2"/>
  <c r="G162" i="2"/>
  <c r="O162" i="2"/>
  <c r="AG164" i="2"/>
  <c r="Y164" i="2"/>
  <c r="I164" i="2"/>
  <c r="Q164" i="2"/>
  <c r="AI166" i="2"/>
  <c r="AA166" i="2"/>
  <c r="K166" i="2"/>
  <c r="S166" i="2"/>
  <c r="AD169" i="2"/>
  <c r="V169" i="2"/>
  <c r="F169" i="2"/>
  <c r="N169" i="2"/>
  <c r="AF171" i="2"/>
  <c r="X171" i="2"/>
  <c r="H171" i="2"/>
  <c r="P171" i="2"/>
  <c r="AD174" i="2"/>
  <c r="V174" i="2"/>
  <c r="F174" i="2"/>
  <c r="N174" i="2"/>
  <c r="AE177" i="2"/>
  <c r="W177" i="2"/>
  <c r="G177" i="2"/>
  <c r="O177" i="2"/>
  <c r="AE180" i="2"/>
  <c r="W180" i="2"/>
  <c r="G180" i="2"/>
  <c r="O180" i="2"/>
  <c r="W183" i="2"/>
  <c r="AE183" i="2"/>
  <c r="O183" i="2"/>
  <c r="G183" i="2"/>
  <c r="X186" i="2"/>
  <c r="AF186" i="2"/>
  <c r="H186" i="2"/>
  <c r="P186" i="2"/>
  <c r="AF189" i="2"/>
  <c r="X189" i="2"/>
  <c r="P189" i="2"/>
  <c r="H189" i="2"/>
  <c r="AF192" i="2"/>
  <c r="X192" i="2"/>
  <c r="H192" i="2"/>
  <c r="P192" i="2"/>
  <c r="AG199" i="2"/>
  <c r="Y199" i="2"/>
  <c r="I199" i="2"/>
  <c r="Q199" i="2"/>
  <c r="AG202" i="2"/>
  <c r="Y202" i="2"/>
  <c r="Q202" i="2"/>
  <c r="I202" i="2"/>
  <c r="AG205" i="2"/>
  <c r="Y205" i="2"/>
  <c r="I205" i="2"/>
  <c r="Q205" i="2"/>
  <c r="AH208" i="2"/>
  <c r="Z208" i="2"/>
  <c r="J208" i="2"/>
  <c r="R208" i="2"/>
  <c r="AH211" i="2"/>
  <c r="Z211" i="2"/>
  <c r="R211" i="2"/>
  <c r="J211" i="2"/>
  <c r="AH214" i="2"/>
  <c r="Z214" i="2"/>
  <c r="R214" i="2"/>
  <c r="J214" i="2"/>
  <c r="AI217" i="2"/>
  <c r="AA217" i="2"/>
  <c r="K217" i="2"/>
  <c r="S217" i="2"/>
  <c r="AI220" i="2"/>
  <c r="AA220" i="2"/>
  <c r="K220" i="2"/>
  <c r="S220" i="2"/>
  <c r="AI223" i="2"/>
  <c r="AA223" i="2"/>
  <c r="K223" i="2"/>
  <c r="S223" i="2"/>
  <c r="AI157" i="2"/>
  <c r="AA157" i="2"/>
  <c r="S157" i="2"/>
  <c r="K157" i="2"/>
  <c r="F164" i="2"/>
  <c r="V164" i="2"/>
  <c r="N164" i="2"/>
  <c r="H166" i="2"/>
  <c r="X166" i="2"/>
  <c r="P166" i="2"/>
  <c r="J168" i="2"/>
  <c r="Z168" i="2"/>
  <c r="R168" i="2"/>
  <c r="E171" i="2"/>
  <c r="U171" i="2"/>
  <c r="M171" i="2"/>
  <c r="I173" i="2"/>
  <c r="Y173" i="2"/>
  <c r="Q173" i="2"/>
  <c r="J176" i="2"/>
  <c r="Z176" i="2"/>
  <c r="R176" i="2"/>
  <c r="J179" i="2"/>
  <c r="Z179" i="2"/>
  <c r="R179" i="2"/>
  <c r="J182" i="2"/>
  <c r="Z182" i="2"/>
  <c r="R182" i="2"/>
  <c r="AI185" i="2"/>
  <c r="AA185" i="2"/>
  <c r="S185" i="2"/>
  <c r="AI188" i="2"/>
  <c r="AA188" i="2"/>
  <c r="S188" i="2"/>
  <c r="AI191" i="2"/>
  <c r="AA191" i="2"/>
  <c r="S191" i="2"/>
  <c r="AC199" i="2"/>
  <c r="M199" i="2"/>
  <c r="AC202" i="2"/>
  <c r="M202" i="2"/>
  <c r="AC205" i="2"/>
  <c r="M205" i="2"/>
  <c r="AD208" i="2"/>
  <c r="N208" i="2"/>
  <c r="AD211" i="2"/>
  <c r="N211" i="2"/>
  <c r="AD214" i="2"/>
  <c r="N214" i="2"/>
  <c r="AE217" i="2"/>
  <c r="O217" i="2"/>
  <c r="AE220" i="2"/>
  <c r="O220" i="2"/>
  <c r="AE223" i="2"/>
  <c r="O223" i="2"/>
  <c r="AF131" i="2"/>
  <c r="X131" i="2"/>
  <c r="P131" i="2"/>
  <c r="H131" i="2"/>
  <c r="O98" i="2"/>
  <c r="G98" i="2"/>
  <c r="AE98" i="2"/>
  <c r="W98" i="2"/>
  <c r="AG162" i="2"/>
  <c r="Y162" i="2"/>
  <c r="Q162" i="2"/>
  <c r="I162" i="2"/>
  <c r="AG140" i="2"/>
  <c r="Y140" i="2"/>
  <c r="Q140" i="2"/>
  <c r="I140" i="2"/>
  <c r="AC112" i="2"/>
  <c r="M112" i="2"/>
  <c r="E112" i="2"/>
  <c r="U112" i="2"/>
  <c r="M96" i="2"/>
  <c r="E96" i="2"/>
  <c r="U96" i="2"/>
  <c r="AC96" i="2"/>
  <c r="AE114" i="2"/>
  <c r="O114" i="2"/>
  <c r="G114" i="2"/>
  <c r="W114" i="2"/>
  <c r="AC152" i="2"/>
  <c r="U152" i="2"/>
  <c r="M152" i="2"/>
  <c r="E152" i="2"/>
  <c r="R101" i="2"/>
  <c r="J101" i="2"/>
  <c r="AH101" i="2"/>
  <c r="Z101" i="2"/>
  <c r="AA122" i="2"/>
  <c r="S122" i="2"/>
  <c r="K122" i="2"/>
  <c r="AI122" i="2"/>
  <c r="AI199" i="2"/>
  <c r="AA199" i="2"/>
  <c r="S199" i="2"/>
  <c r="K199" i="2"/>
  <c r="AF96" i="2"/>
  <c r="X96" i="2"/>
  <c r="P96" i="2"/>
  <c r="H96" i="2"/>
  <c r="AC101" i="2"/>
  <c r="U101" i="2"/>
  <c r="M101" i="2"/>
  <c r="E101" i="2"/>
  <c r="AG105" i="2"/>
  <c r="Y105" i="2"/>
  <c r="Q105" i="2"/>
  <c r="I105" i="2"/>
  <c r="AD110" i="2"/>
  <c r="V110" i="2"/>
  <c r="N110" i="2"/>
  <c r="F110" i="2"/>
  <c r="AH114" i="2"/>
  <c r="Z114" i="2"/>
  <c r="R114" i="2"/>
  <c r="J114" i="2"/>
  <c r="AG121" i="2"/>
  <c r="Y121" i="2"/>
  <c r="Q121" i="2"/>
  <c r="I121" i="2"/>
  <c r="AH134" i="2"/>
  <c r="J134" i="2"/>
  <c r="Z134" i="2"/>
  <c r="R134" i="2"/>
  <c r="AI143" i="2"/>
  <c r="K143" i="2"/>
  <c r="AA143" i="2"/>
  <c r="S143" i="2"/>
  <c r="AC153" i="2"/>
  <c r="E153" i="2"/>
  <c r="U153" i="2"/>
  <c r="M153" i="2"/>
  <c r="AC189" i="2"/>
  <c r="U189" i="2"/>
  <c r="M189" i="2"/>
  <c r="E189" i="2"/>
  <c r="N93" i="2"/>
  <c r="F93" i="2"/>
  <c r="AD93" i="2"/>
  <c r="V93" i="2"/>
  <c r="R97" i="2"/>
  <c r="J97" i="2"/>
  <c r="Z97" i="2"/>
  <c r="AH97" i="2"/>
  <c r="O102" i="2"/>
  <c r="G102" i="2"/>
  <c r="W102" i="2"/>
  <c r="AE102" i="2"/>
  <c r="S106" i="2"/>
  <c r="K106" i="2"/>
  <c r="AI106" i="2"/>
  <c r="AA106" i="2"/>
  <c r="P111" i="2"/>
  <c r="H111" i="2"/>
  <c r="AF111" i="2"/>
  <c r="X111" i="2"/>
  <c r="AE116" i="2"/>
  <c r="W116" i="2"/>
  <c r="O116" i="2"/>
  <c r="G116" i="2"/>
  <c r="U128" i="2"/>
  <c r="M128" i="2"/>
  <c r="AC128" i="2"/>
  <c r="E128" i="2"/>
  <c r="V137" i="2"/>
  <c r="AD137" i="2"/>
  <c r="N137" i="2"/>
  <c r="F137" i="2"/>
  <c r="W146" i="2"/>
  <c r="O146" i="2"/>
  <c r="AE146" i="2"/>
  <c r="G146" i="2"/>
  <c r="X155" i="2"/>
  <c r="AF155" i="2"/>
  <c r="P155" i="2"/>
  <c r="H155" i="2"/>
  <c r="AC206" i="2"/>
  <c r="U206" i="2"/>
  <c r="M206" i="2"/>
  <c r="E206" i="2"/>
  <c r="AH94" i="2"/>
  <c r="Z94" i="2"/>
  <c r="R94" i="2"/>
  <c r="J94" i="2"/>
  <c r="AE99" i="2"/>
  <c r="W99" i="2"/>
  <c r="O99" i="2"/>
  <c r="G99" i="2"/>
  <c r="AI103" i="2"/>
  <c r="AA103" i="2"/>
  <c r="S103" i="2"/>
  <c r="K103" i="2"/>
  <c r="AF108" i="2"/>
  <c r="X108" i="2"/>
  <c r="P108" i="2"/>
  <c r="H108" i="2"/>
  <c r="AC113" i="2"/>
  <c r="U113" i="2"/>
  <c r="M113" i="2"/>
  <c r="E113" i="2"/>
  <c r="W118" i="2"/>
  <c r="O118" i="2"/>
  <c r="G118" i="2"/>
  <c r="AE118" i="2"/>
  <c r="G131" i="2"/>
  <c r="AE131" i="2"/>
  <c r="W131" i="2"/>
  <c r="O131" i="2"/>
  <c r="H140" i="2"/>
  <c r="AF140" i="2"/>
  <c r="X140" i="2"/>
  <c r="P140" i="2"/>
  <c r="I149" i="2"/>
  <c r="AG149" i="2"/>
  <c r="Y149" i="2"/>
  <c r="Q149" i="2"/>
  <c r="V171" i="2"/>
  <c r="N171" i="2"/>
  <c r="F171" i="2"/>
  <c r="AD171" i="2"/>
  <c r="AG223" i="2"/>
  <c r="Y223" i="2"/>
  <c r="Q223" i="2"/>
  <c r="I223" i="2"/>
  <c r="K93" i="2"/>
  <c r="AI93" i="2"/>
  <c r="S93" i="2"/>
  <c r="AA93" i="2"/>
  <c r="F96" i="2"/>
  <c r="AD96" i="2"/>
  <c r="V96" i="2"/>
  <c r="N96" i="2"/>
  <c r="H98" i="2"/>
  <c r="AF98" i="2"/>
  <c r="X98" i="2"/>
  <c r="P98" i="2"/>
  <c r="J100" i="2"/>
  <c r="AH100" i="2"/>
  <c r="Z100" i="2"/>
  <c r="R100" i="2"/>
  <c r="E103" i="2"/>
  <c r="AC103" i="2"/>
  <c r="U103" i="2"/>
  <c r="M103" i="2"/>
  <c r="AE105" i="2"/>
  <c r="G105" i="2"/>
  <c r="W105" i="2"/>
  <c r="O105" i="2"/>
  <c r="AG107" i="2"/>
  <c r="I107" i="2"/>
  <c r="Q107" i="2"/>
  <c r="Y107" i="2"/>
  <c r="AI109" i="2"/>
  <c r="K109" i="2"/>
  <c r="S109" i="2"/>
  <c r="AA109" i="2"/>
  <c r="AD112" i="2"/>
  <c r="F112" i="2"/>
  <c r="N112" i="2"/>
  <c r="V112" i="2"/>
  <c r="AF114" i="2"/>
  <c r="H114" i="2"/>
  <c r="P114" i="2"/>
  <c r="X114" i="2"/>
  <c r="V117" i="2"/>
  <c r="N117" i="2"/>
  <c r="F117" i="2"/>
  <c r="AD117" i="2"/>
  <c r="AC121" i="2"/>
  <c r="U121" i="2"/>
  <c r="M121" i="2"/>
  <c r="E121" i="2"/>
  <c r="I129" i="2"/>
  <c r="Y129" i="2"/>
  <c r="AG129" i="2"/>
  <c r="Q129" i="2"/>
  <c r="F134" i="2"/>
  <c r="V134" i="2"/>
  <c r="N134" i="2"/>
  <c r="AD134" i="2"/>
  <c r="J138" i="2"/>
  <c r="Z138" i="2"/>
  <c r="AH138" i="2"/>
  <c r="R138" i="2"/>
  <c r="G143" i="2"/>
  <c r="W143" i="2"/>
  <c r="O143" i="2"/>
  <c r="AE143" i="2"/>
  <c r="K147" i="2"/>
  <c r="AA147" i="2"/>
  <c r="AI147" i="2"/>
  <c r="S147" i="2"/>
  <c r="H152" i="2"/>
  <c r="X152" i="2"/>
  <c r="P152" i="2"/>
  <c r="AF152" i="2"/>
  <c r="W164" i="2"/>
  <c r="O164" i="2"/>
  <c r="AE164" i="2"/>
  <c r="G164" i="2"/>
  <c r="AC186" i="2"/>
  <c r="U186" i="2"/>
  <c r="M186" i="2"/>
  <c r="E186" i="2"/>
  <c r="AF214" i="2"/>
  <c r="X214" i="2"/>
  <c r="P214" i="2"/>
  <c r="H214" i="2"/>
  <c r="AF93" i="2"/>
  <c r="X93" i="2"/>
  <c r="P93" i="2"/>
  <c r="H93" i="2"/>
  <c r="AH95" i="2"/>
  <c r="Z95" i="2"/>
  <c r="R95" i="2"/>
  <c r="J95" i="2"/>
  <c r="AC98" i="2"/>
  <c r="U98" i="2"/>
  <c r="M98" i="2"/>
  <c r="E98" i="2"/>
  <c r="AE100" i="2"/>
  <c r="W100" i="2"/>
  <c r="O100" i="2"/>
  <c r="G100" i="2"/>
  <c r="AG102" i="2"/>
  <c r="Y102" i="2"/>
  <c r="Q102" i="2"/>
  <c r="I102" i="2"/>
  <c r="AI104" i="2"/>
  <c r="AA104" i="2"/>
  <c r="S104" i="2"/>
  <c r="K104" i="2"/>
  <c r="AD107" i="2"/>
  <c r="V107" i="2"/>
  <c r="N107" i="2"/>
  <c r="F107" i="2"/>
  <c r="AF109" i="2"/>
  <c r="X109" i="2"/>
  <c r="P109" i="2"/>
  <c r="H109" i="2"/>
  <c r="AH111" i="2"/>
  <c r="Z111" i="2"/>
  <c r="R111" i="2"/>
  <c r="J111" i="2"/>
  <c r="AC114" i="2"/>
  <c r="U114" i="2"/>
  <c r="M114" i="2"/>
  <c r="E114" i="2"/>
  <c r="Y116" i="2"/>
  <c r="AG116" i="2"/>
  <c r="Q116" i="2"/>
  <c r="I116" i="2"/>
  <c r="U120" i="2"/>
  <c r="AC120" i="2"/>
  <c r="M120" i="2"/>
  <c r="E120" i="2"/>
  <c r="AG128" i="2"/>
  <c r="Y128" i="2"/>
  <c r="Q128" i="2"/>
  <c r="I128" i="2"/>
  <c r="AD133" i="2"/>
  <c r="V133" i="2"/>
  <c r="N133" i="2"/>
  <c r="F133" i="2"/>
  <c r="AH137" i="2"/>
  <c r="Z137" i="2"/>
  <c r="R137" i="2"/>
  <c r="J137" i="2"/>
  <c r="AE142" i="2"/>
  <c r="W142" i="2"/>
  <c r="O142" i="2"/>
  <c r="G142" i="2"/>
  <c r="AI146" i="2"/>
  <c r="AA146" i="2"/>
  <c r="S146" i="2"/>
  <c r="K146" i="2"/>
  <c r="AF151" i="2"/>
  <c r="X151" i="2"/>
  <c r="P151" i="2"/>
  <c r="H151" i="2"/>
  <c r="O156" i="2"/>
  <c r="G156" i="2"/>
  <c r="AE156" i="2"/>
  <c r="W156" i="2"/>
  <c r="AH180" i="2"/>
  <c r="Z180" i="2"/>
  <c r="R180" i="2"/>
  <c r="J180" i="2"/>
  <c r="AC209" i="2"/>
  <c r="U209" i="2"/>
  <c r="M209" i="2"/>
  <c r="E209" i="2"/>
  <c r="F116" i="2"/>
  <c r="AD116" i="2"/>
  <c r="V116" i="2"/>
  <c r="N116" i="2"/>
  <c r="H118" i="2"/>
  <c r="AF118" i="2"/>
  <c r="X118" i="2"/>
  <c r="P118" i="2"/>
  <c r="J120" i="2"/>
  <c r="AH120" i="2"/>
  <c r="Z120" i="2"/>
  <c r="R120" i="2"/>
  <c r="AC127" i="2"/>
  <c r="U127" i="2"/>
  <c r="M127" i="2"/>
  <c r="E127" i="2"/>
  <c r="AE129" i="2"/>
  <c r="W129" i="2"/>
  <c r="O129" i="2"/>
  <c r="G129" i="2"/>
  <c r="AG131" i="2"/>
  <c r="Y131" i="2"/>
  <c r="Q131" i="2"/>
  <c r="I131" i="2"/>
  <c r="AI133" i="2"/>
  <c r="AA133" i="2"/>
  <c r="S133" i="2"/>
  <c r="K133" i="2"/>
  <c r="AD136" i="2"/>
  <c r="V136" i="2"/>
  <c r="N136" i="2"/>
  <c r="F136" i="2"/>
  <c r="AF138" i="2"/>
  <c r="X138" i="2"/>
  <c r="P138" i="2"/>
  <c r="H138" i="2"/>
  <c r="AH140" i="2"/>
  <c r="Z140" i="2"/>
  <c r="R140" i="2"/>
  <c r="J140" i="2"/>
  <c r="AC143" i="2"/>
  <c r="U143" i="2"/>
  <c r="M143" i="2"/>
  <c r="E143" i="2"/>
  <c r="AE145" i="2"/>
  <c r="W145" i="2"/>
  <c r="O145" i="2"/>
  <c r="G145" i="2"/>
  <c r="AG147" i="2"/>
  <c r="Y147" i="2"/>
  <c r="Q147" i="2"/>
  <c r="I147" i="2"/>
  <c r="AI149" i="2"/>
  <c r="AA149" i="2"/>
  <c r="S149" i="2"/>
  <c r="K149" i="2"/>
  <c r="AD152" i="2"/>
  <c r="V152" i="2"/>
  <c r="N152" i="2"/>
  <c r="F152" i="2"/>
  <c r="AF154" i="2"/>
  <c r="X154" i="2"/>
  <c r="P154" i="2"/>
  <c r="H154" i="2"/>
  <c r="V163" i="2"/>
  <c r="AD163" i="2"/>
  <c r="N163" i="2"/>
  <c r="F163" i="2"/>
  <c r="W172" i="2"/>
  <c r="AE172" i="2"/>
  <c r="O172" i="2"/>
  <c r="G172" i="2"/>
  <c r="X184" i="2"/>
  <c r="AF184" i="2"/>
  <c r="P184" i="2"/>
  <c r="H184" i="2"/>
  <c r="R200" i="2"/>
  <c r="AH200" i="2"/>
  <c r="Z200" i="2"/>
  <c r="J200" i="2"/>
  <c r="S212" i="2"/>
  <c r="AI212" i="2"/>
  <c r="AA212" i="2"/>
  <c r="K212" i="2"/>
  <c r="AD119" i="2"/>
  <c r="V119" i="2"/>
  <c r="N119" i="2"/>
  <c r="F119" i="2"/>
  <c r="AF121" i="2"/>
  <c r="X121" i="2"/>
  <c r="P121" i="2"/>
  <c r="H121" i="2"/>
  <c r="AH127" i="2"/>
  <c r="R127" i="2"/>
  <c r="J127" i="2"/>
  <c r="Z127" i="2"/>
  <c r="AC130" i="2"/>
  <c r="M130" i="2"/>
  <c r="E130" i="2"/>
  <c r="U130" i="2"/>
  <c r="AE132" i="2"/>
  <c r="O132" i="2"/>
  <c r="G132" i="2"/>
  <c r="W132" i="2"/>
  <c r="AG134" i="2"/>
  <c r="Q134" i="2"/>
  <c r="I134" i="2"/>
  <c r="Y134" i="2"/>
  <c r="AI136" i="2"/>
  <c r="S136" i="2"/>
  <c r="K136" i="2"/>
  <c r="AA136" i="2"/>
  <c r="AD139" i="2"/>
  <c r="N139" i="2"/>
  <c r="F139" i="2"/>
  <c r="V139" i="2"/>
  <c r="AF141" i="2"/>
  <c r="P141" i="2"/>
  <c r="H141" i="2"/>
  <c r="X141" i="2"/>
  <c r="AH143" i="2"/>
  <c r="R143" i="2"/>
  <c r="J143" i="2"/>
  <c r="Z143" i="2"/>
  <c r="AC146" i="2"/>
  <c r="M146" i="2"/>
  <c r="E146" i="2"/>
  <c r="U146" i="2"/>
  <c r="AE148" i="2"/>
  <c r="O148" i="2"/>
  <c r="G148" i="2"/>
  <c r="W148" i="2"/>
  <c r="AG150" i="2"/>
  <c r="Q150" i="2"/>
  <c r="I150" i="2"/>
  <c r="Y150" i="2"/>
  <c r="AI152" i="2"/>
  <c r="S152" i="2"/>
  <c r="K152" i="2"/>
  <c r="AA152" i="2"/>
  <c r="AD155" i="2"/>
  <c r="N155" i="2"/>
  <c r="F155" i="2"/>
  <c r="V155" i="2"/>
  <c r="U166" i="2"/>
  <c r="M166" i="2"/>
  <c r="AC166" i="2"/>
  <c r="E166" i="2"/>
  <c r="V176" i="2"/>
  <c r="N176" i="2"/>
  <c r="AD176" i="2"/>
  <c r="F176" i="2"/>
  <c r="AE188" i="2"/>
  <c r="W188" i="2"/>
  <c r="G188" i="2"/>
  <c r="O188" i="2"/>
  <c r="H204" i="2"/>
  <c r="P204" i="2"/>
  <c r="AF204" i="2"/>
  <c r="X204" i="2"/>
  <c r="J216" i="2"/>
  <c r="R216" i="2"/>
  <c r="Z216" i="2"/>
  <c r="AH216" i="2"/>
  <c r="H156" i="2"/>
  <c r="AF156" i="2"/>
  <c r="X156" i="2"/>
  <c r="P156" i="2"/>
  <c r="R162" i="2"/>
  <c r="AH162" i="2"/>
  <c r="J162" i="2"/>
  <c r="Z162" i="2"/>
  <c r="M165" i="2"/>
  <c r="E165" i="2"/>
  <c r="AC165" i="2"/>
  <c r="U165" i="2"/>
  <c r="O167" i="2"/>
  <c r="AE167" i="2"/>
  <c r="G167" i="2"/>
  <c r="W167" i="2"/>
  <c r="Q169" i="2"/>
  <c r="I169" i="2"/>
  <c r="AG169" i="2"/>
  <c r="Y169" i="2"/>
  <c r="S171" i="2"/>
  <c r="AI171" i="2"/>
  <c r="K171" i="2"/>
  <c r="AA171" i="2"/>
  <c r="R174" i="2"/>
  <c r="J174" i="2"/>
  <c r="Z174" i="2"/>
  <c r="AH174" i="2"/>
  <c r="S177" i="2"/>
  <c r="AI177" i="2"/>
  <c r="K177" i="2"/>
  <c r="AA177" i="2"/>
  <c r="S180" i="2"/>
  <c r="K180" i="2"/>
  <c r="AI180" i="2"/>
  <c r="AA180" i="2"/>
  <c r="AI183" i="2"/>
  <c r="S183" i="2"/>
  <c r="K183" i="2"/>
  <c r="AA183" i="2"/>
  <c r="AC187" i="2"/>
  <c r="M187" i="2"/>
  <c r="E187" i="2"/>
  <c r="U187" i="2"/>
  <c r="AC190" i="2"/>
  <c r="M190" i="2"/>
  <c r="E190" i="2"/>
  <c r="U190" i="2"/>
  <c r="AC197" i="2"/>
  <c r="U197" i="2"/>
  <c r="M197" i="2"/>
  <c r="E197" i="2"/>
  <c r="AD200" i="2"/>
  <c r="V200" i="2"/>
  <c r="N200" i="2"/>
  <c r="F200" i="2"/>
  <c r="AD203" i="2"/>
  <c r="V203" i="2"/>
  <c r="N203" i="2"/>
  <c r="F203" i="2"/>
  <c r="AD206" i="2"/>
  <c r="V206" i="2"/>
  <c r="N206" i="2"/>
  <c r="F206" i="2"/>
  <c r="AE209" i="2"/>
  <c r="W209" i="2"/>
  <c r="O209" i="2"/>
  <c r="G209" i="2"/>
  <c r="AE212" i="2"/>
  <c r="W212" i="2"/>
  <c r="O212" i="2"/>
  <c r="G212" i="2"/>
  <c r="AE215" i="2"/>
  <c r="W215" i="2"/>
  <c r="O215" i="2"/>
  <c r="G215" i="2"/>
  <c r="AF218" i="2"/>
  <c r="X218" i="2"/>
  <c r="P218" i="2"/>
  <c r="H218" i="2"/>
  <c r="AF221" i="2"/>
  <c r="X221" i="2"/>
  <c r="P221" i="2"/>
  <c r="H221" i="2"/>
  <c r="AG156" i="2"/>
  <c r="Y156" i="2"/>
  <c r="Q156" i="2"/>
  <c r="I156" i="2"/>
  <c r="AI162" i="2"/>
  <c r="S162" i="2"/>
  <c r="K162" i="2"/>
  <c r="AA162" i="2"/>
  <c r="N165" i="2"/>
  <c r="F165" i="2"/>
  <c r="AD165" i="2"/>
  <c r="V165" i="2"/>
  <c r="AF167" i="2"/>
  <c r="P167" i="2"/>
  <c r="H167" i="2"/>
  <c r="X167" i="2"/>
  <c r="R169" i="2"/>
  <c r="J169" i="2"/>
  <c r="AH169" i="2"/>
  <c r="Z169" i="2"/>
  <c r="AC172" i="2"/>
  <c r="M172" i="2"/>
  <c r="E172" i="2"/>
  <c r="U172" i="2"/>
  <c r="M175" i="2"/>
  <c r="E175" i="2"/>
  <c r="AC175" i="2"/>
  <c r="U175" i="2"/>
  <c r="AC178" i="2"/>
  <c r="M178" i="2"/>
  <c r="E178" i="2"/>
  <c r="U178" i="2"/>
  <c r="E181" i="2"/>
  <c r="M181" i="2"/>
  <c r="AC181" i="2"/>
  <c r="U181" i="2"/>
  <c r="AD184" i="2"/>
  <c r="F184" i="2"/>
  <c r="N184" i="2"/>
  <c r="V184" i="2"/>
  <c r="AD187" i="2"/>
  <c r="F187" i="2"/>
  <c r="N187" i="2"/>
  <c r="V187" i="2"/>
  <c r="AD190" i="2"/>
  <c r="F190" i="2"/>
  <c r="N190" i="2"/>
  <c r="V190" i="2"/>
  <c r="G197" i="2"/>
  <c r="W197" i="2"/>
  <c r="O197" i="2"/>
  <c r="AE197" i="2"/>
  <c r="G200" i="2"/>
  <c r="O200" i="2"/>
  <c r="W200" i="2"/>
  <c r="AE200" i="2"/>
  <c r="G203" i="2"/>
  <c r="AE203" i="2"/>
  <c r="O203" i="2"/>
  <c r="W203" i="2"/>
  <c r="H206" i="2"/>
  <c r="X206" i="2"/>
  <c r="AF206" i="2"/>
  <c r="P206" i="2"/>
  <c r="H209" i="2"/>
  <c r="X209" i="2"/>
  <c r="P209" i="2"/>
  <c r="AF209" i="2"/>
  <c r="H212" i="2"/>
  <c r="P212" i="2"/>
  <c r="AF212" i="2"/>
  <c r="X212" i="2"/>
  <c r="I215" i="2"/>
  <c r="AG215" i="2"/>
  <c r="Q215" i="2"/>
  <c r="Y215" i="2"/>
  <c r="I218" i="2"/>
  <c r="Y218" i="2"/>
  <c r="AG218" i="2"/>
  <c r="Q218" i="2"/>
  <c r="I221" i="2"/>
  <c r="Y221" i="2"/>
  <c r="Q221" i="2"/>
  <c r="AG221" i="2"/>
  <c r="AD156" i="2"/>
  <c r="V156" i="2"/>
  <c r="N156" i="2"/>
  <c r="F156" i="2"/>
  <c r="H162" i="2"/>
  <c r="X162" i="2"/>
  <c r="P162" i="2"/>
  <c r="J164" i="2"/>
  <c r="Z164" i="2"/>
  <c r="R164" i="2"/>
  <c r="E167" i="2"/>
  <c r="U167" i="2"/>
  <c r="M167" i="2"/>
  <c r="G169" i="2"/>
  <c r="W169" i="2"/>
  <c r="O169" i="2"/>
  <c r="I171" i="2"/>
  <c r="Y171" i="2"/>
  <c r="Q171" i="2"/>
  <c r="H174" i="2"/>
  <c r="X174" i="2"/>
  <c r="P174" i="2"/>
  <c r="H177" i="2"/>
  <c r="X177" i="2"/>
  <c r="P177" i="2"/>
  <c r="H180" i="2"/>
  <c r="X180" i="2"/>
  <c r="P180" i="2"/>
  <c r="I183" i="2"/>
  <c r="Y183" i="2"/>
  <c r="Q183" i="2"/>
  <c r="AG186" i="2"/>
  <c r="Y186" i="2"/>
  <c r="Q186" i="2"/>
  <c r="AG189" i="2"/>
  <c r="Y189" i="2"/>
  <c r="Q189" i="2"/>
  <c r="AH192" i="2"/>
  <c r="Z192" i="2"/>
  <c r="R192" i="2"/>
  <c r="AH199" i="2"/>
  <c r="R199" i="2"/>
  <c r="AH202" i="2"/>
  <c r="R202" i="2"/>
  <c r="AI205" i="2"/>
  <c r="S205" i="2"/>
  <c r="AI208" i="2"/>
  <c r="S208" i="2"/>
  <c r="AI211" i="2"/>
  <c r="S211" i="2"/>
  <c r="AC215" i="2"/>
  <c r="M215" i="2"/>
  <c r="AC218" i="2"/>
  <c r="M218" i="2"/>
  <c r="AC221" i="2"/>
  <c r="M221" i="2"/>
  <c r="AD224" i="2"/>
  <c r="N224" i="2"/>
  <c r="AF147" i="2"/>
  <c r="X147" i="2"/>
  <c r="P147" i="2"/>
  <c r="H147" i="2"/>
  <c r="J92" i="2"/>
  <c r="AH92" i="2"/>
  <c r="Z92" i="2"/>
  <c r="R92" i="2"/>
  <c r="G97" i="2"/>
  <c r="AE97" i="2"/>
  <c r="W97" i="2"/>
  <c r="O97" i="2"/>
  <c r="K101" i="2"/>
  <c r="AI101" i="2"/>
  <c r="AA101" i="2"/>
  <c r="S101" i="2"/>
  <c r="AH108" i="2"/>
  <c r="J108" i="2"/>
  <c r="Z108" i="2"/>
  <c r="R108" i="2"/>
  <c r="AH115" i="2"/>
  <c r="Z115" i="2"/>
  <c r="J115" i="2"/>
  <c r="R115" i="2"/>
  <c r="G127" i="2"/>
  <c r="AE127" i="2"/>
  <c r="W127" i="2"/>
  <c r="O127" i="2"/>
  <c r="H136" i="2"/>
  <c r="AF136" i="2"/>
  <c r="X136" i="2"/>
  <c r="P136" i="2"/>
  <c r="I145" i="2"/>
  <c r="AG145" i="2"/>
  <c r="Y145" i="2"/>
  <c r="Q145" i="2"/>
  <c r="J154" i="2"/>
  <c r="AH154" i="2"/>
  <c r="Z154" i="2"/>
  <c r="R154" i="2"/>
  <c r="AD202" i="2"/>
  <c r="V202" i="2"/>
  <c r="N202" i="2"/>
  <c r="F202" i="2"/>
  <c r="AE92" i="2"/>
  <c r="W92" i="2"/>
  <c r="O92" i="2"/>
  <c r="G92" i="2"/>
  <c r="AI96" i="2"/>
  <c r="AA96" i="2"/>
  <c r="S96" i="2"/>
  <c r="K96" i="2"/>
  <c r="AF101" i="2"/>
  <c r="X101" i="2"/>
  <c r="P101" i="2"/>
  <c r="H101" i="2"/>
  <c r="AC106" i="2"/>
  <c r="U106" i="2"/>
  <c r="M106" i="2"/>
  <c r="E106" i="2"/>
  <c r="AE108" i="2"/>
  <c r="W108" i="2"/>
  <c r="O108" i="2"/>
  <c r="G108" i="2"/>
  <c r="AI112" i="2"/>
  <c r="AA112" i="2"/>
  <c r="S112" i="2"/>
  <c r="K112" i="2"/>
  <c r="AD118" i="2"/>
  <c r="V118" i="2"/>
  <c r="N118" i="2"/>
  <c r="F118" i="2"/>
  <c r="AI130" i="2"/>
  <c r="AA130" i="2"/>
  <c r="S130" i="2"/>
  <c r="K130" i="2"/>
  <c r="AG144" i="2"/>
  <c r="Y144" i="2"/>
  <c r="Q144" i="2"/>
  <c r="I144" i="2"/>
  <c r="AF169" i="2"/>
  <c r="X169" i="2"/>
  <c r="P169" i="2"/>
  <c r="H169" i="2"/>
  <c r="AE221" i="2"/>
  <c r="W221" i="2"/>
  <c r="O221" i="2"/>
  <c r="G221" i="2"/>
  <c r="I119" i="2"/>
  <c r="AG119" i="2"/>
  <c r="Y119" i="2"/>
  <c r="Q119" i="2"/>
  <c r="AF130" i="2"/>
  <c r="X130" i="2"/>
  <c r="P130" i="2"/>
  <c r="H130" i="2"/>
  <c r="AC135" i="2"/>
  <c r="U135" i="2"/>
  <c r="M135" i="2"/>
  <c r="E135" i="2"/>
  <c r="AI141" i="2"/>
  <c r="AA141" i="2"/>
  <c r="S141" i="2"/>
  <c r="K141" i="2"/>
  <c r="AH148" i="2"/>
  <c r="Z148" i="2"/>
  <c r="R148" i="2"/>
  <c r="J148" i="2"/>
  <c r="X178" i="2"/>
  <c r="AF178" i="2"/>
  <c r="P178" i="2"/>
  <c r="H178" i="2"/>
  <c r="M138" i="2"/>
  <c r="E138" i="2"/>
  <c r="AC138" i="2"/>
  <c r="U138" i="2"/>
  <c r="AF210" i="2"/>
  <c r="P210" i="2"/>
  <c r="F191" i="2"/>
  <c r="F188" i="2"/>
  <c r="AC185" i="2"/>
  <c r="AC182" i="2"/>
  <c r="AC179" i="2"/>
  <c r="AI175" i="2"/>
  <c r="AI172" i="2"/>
  <c r="AF170" i="2"/>
  <c r="AD168" i="2"/>
  <c r="AI165" i="2"/>
  <c r="AG163" i="2"/>
  <c r="AI227" i="2"/>
  <c r="AA227" i="2"/>
  <c r="S227" i="2"/>
  <c r="K227" i="2"/>
  <c r="AF107" i="2"/>
  <c r="P107" i="2"/>
  <c r="H107" i="2"/>
  <c r="X107" i="2"/>
  <c r="P99" i="2"/>
  <c r="H99" i="2"/>
  <c r="AF99" i="2"/>
  <c r="X99" i="2"/>
  <c r="AH171" i="2"/>
  <c r="Z171" i="2"/>
  <c r="R171" i="2"/>
  <c r="J171" i="2"/>
  <c r="AD129" i="2"/>
  <c r="V129" i="2"/>
  <c r="N129" i="2"/>
  <c r="F129" i="2"/>
  <c r="Q100" i="2"/>
  <c r="I100" i="2"/>
  <c r="Y100" i="2"/>
  <c r="AG100" i="2"/>
  <c r="Y120" i="2"/>
  <c r="Q120" i="2"/>
  <c r="I120" i="2"/>
  <c r="AG120" i="2"/>
  <c r="AH183" i="2"/>
  <c r="Z183" i="2"/>
  <c r="R183" i="2"/>
  <c r="J183" i="2"/>
  <c r="AE106" i="2"/>
  <c r="O106" i="2"/>
  <c r="G106" i="2"/>
  <c r="W106" i="2"/>
  <c r="AC136" i="2"/>
  <c r="U136" i="2"/>
  <c r="M136" i="2"/>
  <c r="E136" i="2"/>
  <c r="AC93" i="2"/>
  <c r="U93" i="2"/>
  <c r="M93" i="2"/>
  <c r="E93" i="2"/>
  <c r="AG97" i="2"/>
  <c r="Y97" i="2"/>
  <c r="Q97" i="2"/>
  <c r="I97" i="2"/>
  <c r="AD102" i="2"/>
  <c r="V102" i="2"/>
  <c r="N102" i="2"/>
  <c r="F102" i="2"/>
  <c r="AH106" i="2"/>
  <c r="Z106" i="2"/>
  <c r="R106" i="2"/>
  <c r="J106" i="2"/>
  <c r="AE111" i="2"/>
  <c r="W111" i="2"/>
  <c r="O111" i="2"/>
  <c r="G111" i="2"/>
  <c r="U116" i="2"/>
  <c r="M116" i="2"/>
  <c r="E116" i="2"/>
  <c r="AC116" i="2"/>
  <c r="AI127" i="2"/>
  <c r="K127" i="2"/>
  <c r="AA127" i="2"/>
  <c r="S127" i="2"/>
  <c r="AC137" i="2"/>
  <c r="E137" i="2"/>
  <c r="U137" i="2"/>
  <c r="M137" i="2"/>
  <c r="AD146" i="2"/>
  <c r="F146" i="2"/>
  <c r="V146" i="2"/>
  <c r="N146" i="2"/>
  <c r="AE155" i="2"/>
  <c r="G155" i="2"/>
  <c r="W155" i="2"/>
  <c r="O155" i="2"/>
  <c r="AE205" i="2"/>
  <c r="W205" i="2"/>
  <c r="O205" i="2"/>
  <c r="G205" i="2"/>
  <c r="O94" i="2"/>
  <c r="G94" i="2"/>
  <c r="AE94" i="2"/>
  <c r="W94" i="2"/>
  <c r="S98" i="2"/>
  <c r="K98" i="2"/>
  <c r="AI98" i="2"/>
  <c r="AA98" i="2"/>
  <c r="P103" i="2"/>
  <c r="H103" i="2"/>
  <c r="AF103" i="2"/>
  <c r="X103" i="2"/>
  <c r="M108" i="2"/>
  <c r="E108" i="2"/>
  <c r="AC108" i="2"/>
  <c r="U108" i="2"/>
  <c r="Q112" i="2"/>
  <c r="I112" i="2"/>
  <c r="AG112" i="2"/>
  <c r="Y112" i="2"/>
  <c r="Z117" i="2"/>
  <c r="AH117" i="2"/>
  <c r="R117" i="2"/>
  <c r="J117" i="2"/>
  <c r="W130" i="2"/>
  <c r="AE130" i="2"/>
  <c r="O130" i="2"/>
  <c r="G130" i="2"/>
  <c r="X139" i="2"/>
  <c r="AF139" i="2"/>
  <c r="P139" i="2"/>
  <c r="H139" i="2"/>
  <c r="Y148" i="2"/>
  <c r="AG148" i="2"/>
  <c r="Q148" i="2"/>
  <c r="I148" i="2"/>
  <c r="AD167" i="2"/>
  <c r="V167" i="2"/>
  <c r="N167" i="2"/>
  <c r="F167" i="2"/>
  <c r="AD218" i="2"/>
  <c r="V218" i="2"/>
  <c r="N218" i="2"/>
  <c r="F218" i="2"/>
  <c r="AI95" i="2"/>
  <c r="AA95" i="2"/>
  <c r="S95" i="2"/>
  <c r="K95" i="2"/>
  <c r="AF100" i="2"/>
  <c r="X100" i="2"/>
  <c r="P100" i="2"/>
  <c r="H100" i="2"/>
  <c r="AC105" i="2"/>
  <c r="U105" i="2"/>
  <c r="M105" i="2"/>
  <c r="E105" i="2"/>
  <c r="AG109" i="2"/>
  <c r="Y109" i="2"/>
  <c r="Q109" i="2"/>
  <c r="I109" i="2"/>
  <c r="AD114" i="2"/>
  <c r="V114" i="2"/>
  <c r="N114" i="2"/>
  <c r="F114" i="2"/>
  <c r="AF120" i="2"/>
  <c r="X120" i="2"/>
  <c r="P120" i="2"/>
  <c r="H120" i="2"/>
  <c r="I133" i="2"/>
  <c r="AG133" i="2"/>
  <c r="Y133" i="2"/>
  <c r="Q133" i="2"/>
  <c r="J142" i="2"/>
  <c r="AH142" i="2"/>
  <c r="Z142" i="2"/>
  <c r="R142" i="2"/>
  <c r="K151" i="2"/>
  <c r="AI151" i="2"/>
  <c r="AA151" i="2"/>
  <c r="S151" i="2"/>
  <c r="U183" i="2"/>
  <c r="M183" i="2"/>
  <c r="E183" i="2"/>
  <c r="AC183" i="2"/>
  <c r="F92" i="2"/>
  <c r="AD92" i="2"/>
  <c r="V92" i="2"/>
  <c r="N92" i="2"/>
  <c r="H94" i="2"/>
  <c r="AF94" i="2"/>
  <c r="X94" i="2"/>
  <c r="P94" i="2"/>
  <c r="J96" i="2"/>
  <c r="AH96" i="2"/>
  <c r="Z96" i="2"/>
  <c r="R96" i="2"/>
  <c r="E99" i="2"/>
  <c r="AC99" i="2"/>
  <c r="U99" i="2"/>
  <c r="M99" i="2"/>
  <c r="G101" i="2"/>
  <c r="AE101" i="2"/>
  <c r="W101" i="2"/>
  <c r="O101" i="2"/>
  <c r="I103" i="2"/>
  <c r="AG103" i="2"/>
  <c r="Y103" i="2"/>
  <c r="Q103" i="2"/>
  <c r="K105" i="2"/>
  <c r="AI105" i="2"/>
  <c r="AA105" i="2"/>
  <c r="S105" i="2"/>
  <c r="F108" i="2"/>
  <c r="AD108" i="2"/>
  <c r="V108" i="2"/>
  <c r="N108" i="2"/>
  <c r="H110" i="2"/>
  <c r="AF110" i="2"/>
  <c r="X110" i="2"/>
  <c r="P110" i="2"/>
  <c r="J112" i="2"/>
  <c r="AH112" i="2"/>
  <c r="Z112" i="2"/>
  <c r="R112" i="2"/>
  <c r="E115" i="2"/>
  <c r="AC115" i="2"/>
  <c r="U115" i="2"/>
  <c r="M115" i="2"/>
  <c r="AC118" i="2"/>
  <c r="U118" i="2"/>
  <c r="E118" i="2"/>
  <c r="M118" i="2"/>
  <c r="AD122" i="2"/>
  <c r="V122" i="2"/>
  <c r="N122" i="2"/>
  <c r="F122" i="2"/>
  <c r="AH130" i="2"/>
  <c r="J130" i="2"/>
  <c r="Z130" i="2"/>
  <c r="R130" i="2"/>
  <c r="AE135" i="2"/>
  <c r="G135" i="2"/>
  <c r="W135" i="2"/>
  <c r="O135" i="2"/>
  <c r="AI139" i="2"/>
  <c r="K139" i="2"/>
  <c r="AA139" i="2"/>
  <c r="S139" i="2"/>
  <c r="AF144" i="2"/>
  <c r="H144" i="2"/>
  <c r="X144" i="2"/>
  <c r="P144" i="2"/>
  <c r="AC149" i="2"/>
  <c r="E149" i="2"/>
  <c r="U149" i="2"/>
  <c r="M149" i="2"/>
  <c r="AG153" i="2"/>
  <c r="I153" i="2"/>
  <c r="Y153" i="2"/>
  <c r="Q153" i="2"/>
  <c r="AA168" i="2"/>
  <c r="S168" i="2"/>
  <c r="AI168" i="2"/>
  <c r="K168" i="2"/>
  <c r="AD192" i="2"/>
  <c r="V192" i="2"/>
  <c r="N192" i="2"/>
  <c r="F192" i="2"/>
  <c r="AF220" i="2"/>
  <c r="X220" i="2"/>
  <c r="P220" i="2"/>
  <c r="H220" i="2"/>
  <c r="AC94" i="2"/>
  <c r="U94" i="2"/>
  <c r="M94" i="2"/>
  <c r="E94" i="2"/>
  <c r="AE96" i="2"/>
  <c r="W96" i="2"/>
  <c r="O96" i="2"/>
  <c r="G96" i="2"/>
  <c r="AG98" i="2"/>
  <c r="Y98" i="2"/>
  <c r="Q98" i="2"/>
  <c r="I98" i="2"/>
  <c r="AI100" i="2"/>
  <c r="AA100" i="2"/>
  <c r="S100" i="2"/>
  <c r="K100" i="2"/>
  <c r="AD103" i="2"/>
  <c r="V103" i="2"/>
  <c r="F103" i="2"/>
  <c r="N103" i="2"/>
  <c r="AF105" i="2"/>
  <c r="X105" i="2"/>
  <c r="P105" i="2"/>
  <c r="H105" i="2"/>
  <c r="AH107" i="2"/>
  <c r="Z107" i="2"/>
  <c r="R107" i="2"/>
  <c r="J107" i="2"/>
  <c r="AC110" i="2"/>
  <c r="U110" i="2"/>
  <c r="M110" i="2"/>
  <c r="E110" i="2"/>
  <c r="AE112" i="2"/>
  <c r="W112" i="2"/>
  <c r="O112" i="2"/>
  <c r="G112" i="2"/>
  <c r="AG114" i="2"/>
  <c r="Y114" i="2"/>
  <c r="I114" i="2"/>
  <c r="Q114" i="2"/>
  <c r="AF117" i="2"/>
  <c r="X117" i="2"/>
  <c r="P117" i="2"/>
  <c r="H117" i="2"/>
  <c r="V121" i="2"/>
  <c r="AD121" i="2"/>
  <c r="N121" i="2"/>
  <c r="F121" i="2"/>
  <c r="AH129" i="2"/>
  <c r="Z129" i="2"/>
  <c r="R129" i="2"/>
  <c r="J129" i="2"/>
  <c r="AE134" i="2"/>
  <c r="W134" i="2"/>
  <c r="O134" i="2"/>
  <c r="G134" i="2"/>
  <c r="AI138" i="2"/>
  <c r="AA138" i="2"/>
  <c r="S138" i="2"/>
  <c r="K138" i="2"/>
  <c r="AF143" i="2"/>
  <c r="X143" i="2"/>
  <c r="P143" i="2"/>
  <c r="H143" i="2"/>
  <c r="AC148" i="2"/>
  <c r="U148" i="2"/>
  <c r="M148" i="2"/>
  <c r="E148" i="2"/>
  <c r="AG152" i="2"/>
  <c r="Y152" i="2"/>
  <c r="Q152" i="2"/>
  <c r="I152" i="2"/>
  <c r="AI164" i="2"/>
  <c r="AA164" i="2"/>
  <c r="S164" i="2"/>
  <c r="K164" i="2"/>
  <c r="AH186" i="2"/>
  <c r="Z186" i="2"/>
  <c r="R186" i="2"/>
  <c r="J186" i="2"/>
  <c r="AD215" i="2"/>
  <c r="V215" i="2"/>
  <c r="N215" i="2"/>
  <c r="F215" i="2"/>
  <c r="AH116" i="2"/>
  <c r="J116" i="2"/>
  <c r="Z116" i="2"/>
  <c r="R116" i="2"/>
  <c r="AC119" i="2"/>
  <c r="E119" i="2"/>
  <c r="U119" i="2"/>
  <c r="M119" i="2"/>
  <c r="AE121" i="2"/>
  <c r="G121" i="2"/>
  <c r="W121" i="2"/>
  <c r="O121" i="2"/>
  <c r="AG127" i="2"/>
  <c r="Y127" i="2"/>
  <c r="Q127" i="2"/>
  <c r="I127" i="2"/>
  <c r="AI129" i="2"/>
  <c r="AA129" i="2"/>
  <c r="S129" i="2"/>
  <c r="K129" i="2"/>
  <c r="AD132" i="2"/>
  <c r="V132" i="2"/>
  <c r="N132" i="2"/>
  <c r="F132" i="2"/>
  <c r="AF134" i="2"/>
  <c r="X134" i="2"/>
  <c r="P134" i="2"/>
  <c r="H134" i="2"/>
  <c r="AH136" i="2"/>
  <c r="Z136" i="2"/>
  <c r="R136" i="2"/>
  <c r="J136" i="2"/>
  <c r="AC139" i="2"/>
  <c r="U139" i="2"/>
  <c r="M139" i="2"/>
  <c r="E139" i="2"/>
  <c r="AE141" i="2"/>
  <c r="W141" i="2"/>
  <c r="O141" i="2"/>
  <c r="G141" i="2"/>
  <c r="AG143" i="2"/>
  <c r="Y143" i="2"/>
  <c r="Q143" i="2"/>
  <c r="I143" i="2"/>
  <c r="AI145" i="2"/>
  <c r="AA145" i="2"/>
  <c r="S145" i="2"/>
  <c r="K145" i="2"/>
  <c r="AD148" i="2"/>
  <c r="V148" i="2"/>
  <c r="N148" i="2"/>
  <c r="F148" i="2"/>
  <c r="AF150" i="2"/>
  <c r="X150" i="2"/>
  <c r="P150" i="2"/>
  <c r="H150" i="2"/>
  <c r="AH152" i="2"/>
  <c r="Z152" i="2"/>
  <c r="R152" i="2"/>
  <c r="J152" i="2"/>
  <c r="AC155" i="2"/>
  <c r="U155" i="2"/>
  <c r="M155" i="2"/>
  <c r="E155" i="2"/>
  <c r="X165" i="2"/>
  <c r="AF165" i="2"/>
  <c r="P165" i="2"/>
  <c r="H165" i="2"/>
  <c r="W175" i="2"/>
  <c r="AE175" i="2"/>
  <c r="O175" i="2"/>
  <c r="G175" i="2"/>
  <c r="Y187" i="2"/>
  <c r="Q187" i="2"/>
  <c r="AG187" i="2"/>
  <c r="I187" i="2"/>
  <c r="R203" i="2"/>
  <c r="AH203" i="2"/>
  <c r="Z203" i="2"/>
  <c r="J203" i="2"/>
  <c r="S215" i="2"/>
  <c r="AI215" i="2"/>
  <c r="AA215" i="2"/>
  <c r="K215" i="2"/>
  <c r="AH119" i="2"/>
  <c r="Z119" i="2"/>
  <c r="R119" i="2"/>
  <c r="J119" i="2"/>
  <c r="AC122" i="2"/>
  <c r="U122" i="2"/>
  <c r="M122" i="2"/>
  <c r="E122" i="2"/>
  <c r="O128" i="2"/>
  <c r="AE128" i="2"/>
  <c r="G128" i="2"/>
  <c r="W128" i="2"/>
  <c r="Q130" i="2"/>
  <c r="AG130" i="2"/>
  <c r="I130" i="2"/>
  <c r="Y130" i="2"/>
  <c r="S132" i="2"/>
  <c r="AI132" i="2"/>
  <c r="K132" i="2"/>
  <c r="AA132" i="2"/>
  <c r="N135" i="2"/>
  <c r="AD135" i="2"/>
  <c r="F135" i="2"/>
  <c r="V135" i="2"/>
  <c r="P137" i="2"/>
  <c r="AF137" i="2"/>
  <c r="H137" i="2"/>
  <c r="X137" i="2"/>
  <c r="R139" i="2"/>
  <c r="AH139" i="2"/>
  <c r="J139" i="2"/>
  <c r="Z139" i="2"/>
  <c r="M142" i="2"/>
  <c r="AC142" i="2"/>
  <c r="E142" i="2"/>
  <c r="U142" i="2"/>
  <c r="O144" i="2"/>
  <c r="AE144" i="2"/>
  <c r="G144" i="2"/>
  <c r="W144" i="2"/>
  <c r="Q146" i="2"/>
  <c r="AG146" i="2"/>
  <c r="I146" i="2"/>
  <c r="Y146" i="2"/>
  <c r="S148" i="2"/>
  <c r="AI148" i="2"/>
  <c r="K148" i="2"/>
  <c r="AA148" i="2"/>
  <c r="N151" i="2"/>
  <c r="AD151" i="2"/>
  <c r="F151" i="2"/>
  <c r="V151" i="2"/>
  <c r="P153" i="2"/>
  <c r="AF153" i="2"/>
  <c r="H153" i="2"/>
  <c r="X153" i="2"/>
  <c r="R155" i="2"/>
  <c r="AH155" i="2"/>
  <c r="J155" i="2"/>
  <c r="Z155" i="2"/>
  <c r="W168" i="2"/>
  <c r="O168" i="2"/>
  <c r="G168" i="2"/>
  <c r="AE168" i="2"/>
  <c r="V179" i="2"/>
  <c r="N179" i="2"/>
  <c r="F179" i="2"/>
  <c r="AD179" i="2"/>
  <c r="AE191" i="2"/>
  <c r="W191" i="2"/>
  <c r="G191" i="2"/>
  <c r="O191" i="2"/>
  <c r="I207" i="2"/>
  <c r="Q207" i="2"/>
  <c r="AG207" i="2"/>
  <c r="Y207" i="2"/>
  <c r="J219" i="2"/>
  <c r="R219" i="2"/>
  <c r="AH219" i="2"/>
  <c r="Z219" i="2"/>
  <c r="E157" i="2"/>
  <c r="U157" i="2"/>
  <c r="AC157" i="2"/>
  <c r="M157" i="2"/>
  <c r="AE163" i="2"/>
  <c r="O163" i="2"/>
  <c r="W163" i="2"/>
  <c r="G163" i="2"/>
  <c r="AG165" i="2"/>
  <c r="Q165" i="2"/>
  <c r="Y165" i="2"/>
  <c r="I165" i="2"/>
  <c r="AI167" i="2"/>
  <c r="S167" i="2"/>
  <c r="AA167" i="2"/>
  <c r="K167" i="2"/>
  <c r="AD170" i="2"/>
  <c r="N170" i="2"/>
  <c r="V170" i="2"/>
  <c r="F170" i="2"/>
  <c r="AF172" i="2"/>
  <c r="P172" i="2"/>
  <c r="X172" i="2"/>
  <c r="H172" i="2"/>
  <c r="AG175" i="2"/>
  <c r="Q175" i="2"/>
  <c r="Y175" i="2"/>
  <c r="I175" i="2"/>
  <c r="AG178" i="2"/>
  <c r="Q178" i="2"/>
  <c r="Y178" i="2"/>
  <c r="I178" i="2"/>
  <c r="AG181" i="2"/>
  <c r="Q181" i="2"/>
  <c r="Y181" i="2"/>
  <c r="I181" i="2"/>
  <c r="AH184" i="2"/>
  <c r="R184" i="2"/>
  <c r="J184" i="2"/>
  <c r="Z184" i="2"/>
  <c r="AH187" i="2"/>
  <c r="R187" i="2"/>
  <c r="Z187" i="2"/>
  <c r="J187" i="2"/>
  <c r="AH190" i="2"/>
  <c r="R190" i="2"/>
  <c r="J190" i="2"/>
  <c r="Z190" i="2"/>
  <c r="S197" i="2"/>
  <c r="AI197" i="2"/>
  <c r="AA197" i="2"/>
  <c r="K197" i="2"/>
  <c r="S200" i="2"/>
  <c r="AI200" i="2"/>
  <c r="AA200" i="2"/>
  <c r="K200" i="2"/>
  <c r="S203" i="2"/>
  <c r="AI203" i="2"/>
  <c r="AA203" i="2"/>
  <c r="K203" i="2"/>
  <c r="M207" i="2"/>
  <c r="AC207" i="2"/>
  <c r="U207" i="2"/>
  <c r="E207" i="2"/>
  <c r="M210" i="2"/>
  <c r="AC210" i="2"/>
  <c r="U210" i="2"/>
  <c r="E210" i="2"/>
  <c r="M213" i="2"/>
  <c r="AC213" i="2"/>
  <c r="U213" i="2"/>
  <c r="E213" i="2"/>
  <c r="N216" i="2"/>
  <c r="AD216" i="2"/>
  <c r="V216" i="2"/>
  <c r="F216" i="2"/>
  <c r="N219" i="2"/>
  <c r="AD219" i="2"/>
  <c r="V219" i="2"/>
  <c r="F219" i="2"/>
  <c r="N222" i="2"/>
  <c r="AD222" i="2"/>
  <c r="V222" i="2"/>
  <c r="F222" i="2"/>
  <c r="AD157" i="2"/>
  <c r="V157" i="2"/>
  <c r="N157" i="2"/>
  <c r="F157" i="2"/>
  <c r="X163" i="2"/>
  <c r="H163" i="2"/>
  <c r="P163" i="2"/>
  <c r="AF163" i="2"/>
  <c r="Z165" i="2"/>
  <c r="AH165" i="2"/>
  <c r="J165" i="2"/>
  <c r="R165" i="2"/>
  <c r="U168" i="2"/>
  <c r="E168" i="2"/>
  <c r="AC168" i="2"/>
  <c r="M168" i="2"/>
  <c r="W170" i="2"/>
  <c r="AE170" i="2"/>
  <c r="G170" i="2"/>
  <c r="O170" i="2"/>
  <c r="Z172" i="2"/>
  <c r="J172" i="2"/>
  <c r="AH172" i="2"/>
  <c r="R172" i="2"/>
  <c r="Z175" i="2"/>
  <c r="AH175" i="2"/>
  <c r="J175" i="2"/>
  <c r="R175" i="2"/>
  <c r="Z178" i="2"/>
  <c r="J178" i="2"/>
  <c r="AH178" i="2"/>
  <c r="R178" i="2"/>
  <c r="K181" i="2"/>
  <c r="AA181" i="2"/>
  <c r="AI181" i="2"/>
  <c r="S181" i="2"/>
  <c r="AI184" i="2"/>
  <c r="K184" i="2"/>
  <c r="AA184" i="2"/>
  <c r="S184" i="2"/>
  <c r="AI187" i="2"/>
  <c r="K187" i="2"/>
  <c r="AA187" i="2"/>
  <c r="S187" i="2"/>
  <c r="AC191" i="2"/>
  <c r="E191" i="2"/>
  <c r="U191" i="2"/>
  <c r="M191" i="2"/>
  <c r="AC198" i="2"/>
  <c r="U198" i="2"/>
  <c r="E198" i="2"/>
  <c r="M198" i="2"/>
  <c r="AC201" i="2"/>
  <c r="U201" i="2"/>
  <c r="E201" i="2"/>
  <c r="M201" i="2"/>
  <c r="AD204" i="2"/>
  <c r="V204" i="2"/>
  <c r="F204" i="2"/>
  <c r="N204" i="2"/>
  <c r="AD207" i="2"/>
  <c r="V207" i="2"/>
  <c r="F207" i="2"/>
  <c r="N207" i="2"/>
  <c r="AD210" i="2"/>
  <c r="V210" i="2"/>
  <c r="F210" i="2"/>
  <c r="N210" i="2"/>
  <c r="AE213" i="2"/>
  <c r="W213" i="2"/>
  <c r="G213" i="2"/>
  <c r="O213" i="2"/>
  <c r="AE216" i="2"/>
  <c r="W216" i="2"/>
  <c r="G216" i="2"/>
  <c r="O216" i="2"/>
  <c r="AE219" i="2"/>
  <c r="W219" i="2"/>
  <c r="G219" i="2"/>
  <c r="O219" i="2"/>
  <c r="AF222" i="2"/>
  <c r="X222" i="2"/>
  <c r="H222" i="2"/>
  <c r="P222" i="2"/>
  <c r="AH156" i="2"/>
  <c r="Z156" i="2"/>
  <c r="R156" i="2"/>
  <c r="J156" i="2"/>
  <c r="E163" i="2"/>
  <c r="U163" i="2"/>
  <c r="M163" i="2"/>
  <c r="G165" i="2"/>
  <c r="W165" i="2"/>
  <c r="O165" i="2"/>
  <c r="I167" i="2"/>
  <c r="Y167" i="2"/>
  <c r="Q167" i="2"/>
  <c r="K169" i="2"/>
  <c r="AA169" i="2"/>
  <c r="S169" i="2"/>
  <c r="F172" i="2"/>
  <c r="V172" i="2"/>
  <c r="N172" i="2"/>
  <c r="F175" i="2"/>
  <c r="V175" i="2"/>
  <c r="N175" i="2"/>
  <c r="F178" i="2"/>
  <c r="V178" i="2"/>
  <c r="N178" i="2"/>
  <c r="G181" i="2"/>
  <c r="W181" i="2"/>
  <c r="O181" i="2"/>
  <c r="G184" i="2"/>
  <c r="W184" i="2"/>
  <c r="O184" i="2"/>
  <c r="AE187" i="2"/>
  <c r="W187" i="2"/>
  <c r="O187" i="2"/>
  <c r="AF190" i="2"/>
  <c r="X190" i="2"/>
  <c r="P190" i="2"/>
  <c r="AF197" i="2"/>
  <c r="P197" i="2"/>
  <c r="AF200" i="2"/>
  <c r="P200" i="2"/>
  <c r="AG203" i="2"/>
  <c r="Q203" i="2"/>
  <c r="AG206" i="2"/>
  <c r="Q206" i="2"/>
  <c r="AG209" i="2"/>
  <c r="Q209" i="2"/>
  <c r="AH212" i="2"/>
  <c r="R212" i="2"/>
  <c r="AH215" i="2"/>
  <c r="R215" i="2"/>
  <c r="AH218" i="2"/>
  <c r="R218" i="2"/>
  <c r="AI221" i="2"/>
  <c r="S221" i="2"/>
  <c r="AH227" i="2"/>
  <c r="Z227" i="2"/>
  <c r="X224" i="2"/>
  <c r="H224" i="2"/>
  <c r="AF224" i="2"/>
  <c r="P224" i="2"/>
  <c r="AH173" i="2"/>
  <c r="R173" i="2"/>
  <c r="J173" i="2"/>
  <c r="Z173" i="2"/>
  <c r="AC176" i="2"/>
  <c r="M176" i="2"/>
  <c r="E176" i="2"/>
  <c r="U176" i="2"/>
  <c r="AE178" i="2"/>
  <c r="O178" i="2"/>
  <c r="G178" i="2"/>
  <c r="W178" i="2"/>
  <c r="AG180" i="2"/>
  <c r="Q180" i="2"/>
  <c r="I180" i="2"/>
  <c r="Y180" i="2"/>
  <c r="AI182" i="2"/>
  <c r="S182" i="2"/>
  <c r="K182" i="2"/>
  <c r="AA182" i="2"/>
  <c r="AD185" i="2"/>
  <c r="N185" i="2"/>
  <c r="F185" i="2"/>
  <c r="V185" i="2"/>
  <c r="AF187" i="2"/>
  <c r="P187" i="2"/>
  <c r="H187" i="2"/>
  <c r="X187" i="2"/>
  <c r="AH189" i="2"/>
  <c r="R189" i="2"/>
  <c r="J189" i="2"/>
  <c r="Z189" i="2"/>
  <c r="AC192" i="2"/>
  <c r="M192" i="2"/>
  <c r="E192" i="2"/>
  <c r="U192" i="2"/>
  <c r="G198" i="2"/>
  <c r="O198" i="2"/>
  <c r="W198" i="2"/>
  <c r="AE198" i="2"/>
  <c r="I200" i="2"/>
  <c r="Q200" i="2"/>
  <c r="Y200" i="2"/>
  <c r="AG200" i="2"/>
  <c r="K202" i="2"/>
  <c r="S202" i="2"/>
  <c r="AA202" i="2"/>
  <c r="AI202" i="2"/>
  <c r="F205" i="2"/>
  <c r="N205" i="2"/>
  <c r="V205" i="2"/>
  <c r="AD205" i="2"/>
  <c r="H207" i="2"/>
  <c r="P207" i="2"/>
  <c r="X207" i="2"/>
  <c r="AF207" i="2"/>
  <c r="J209" i="2"/>
  <c r="R209" i="2"/>
  <c r="Z209" i="2"/>
  <c r="AH209" i="2"/>
  <c r="E212" i="2"/>
  <c r="M212" i="2"/>
  <c r="AC212" i="2"/>
  <c r="U212" i="2"/>
  <c r="G214" i="2"/>
  <c r="O214" i="2"/>
  <c r="AE214" i="2"/>
  <c r="W214" i="2"/>
  <c r="I216" i="2"/>
  <c r="Q216" i="2"/>
  <c r="AG216" i="2"/>
  <c r="Y216" i="2"/>
  <c r="K218" i="2"/>
  <c r="S218" i="2"/>
  <c r="AI218" i="2"/>
  <c r="AA218" i="2"/>
  <c r="F221" i="2"/>
  <c r="N221" i="2"/>
  <c r="V221" i="2"/>
  <c r="AD221" i="2"/>
  <c r="H223" i="2"/>
  <c r="P223" i="2"/>
  <c r="X223" i="2"/>
  <c r="AF223" i="2"/>
  <c r="AE174" i="2"/>
  <c r="O174" i="2"/>
  <c r="G174" i="2"/>
  <c r="W174" i="2"/>
  <c r="AG176" i="2"/>
  <c r="Q176" i="2"/>
  <c r="I176" i="2"/>
  <c r="Y176" i="2"/>
  <c r="AI178" i="2"/>
  <c r="S178" i="2"/>
  <c r="K178" i="2"/>
  <c r="AA178" i="2"/>
  <c r="AD181" i="2"/>
  <c r="N181" i="2"/>
  <c r="F181" i="2"/>
  <c r="V181" i="2"/>
  <c r="AF183" i="2"/>
  <c r="P183" i="2"/>
  <c r="H183" i="2"/>
  <c r="X183" i="2"/>
  <c r="AH185" i="2"/>
  <c r="R185" i="2"/>
  <c r="J185" i="2"/>
  <c r="Z185" i="2"/>
  <c r="AC188" i="2"/>
  <c r="M188" i="2"/>
  <c r="E188" i="2"/>
  <c r="U188" i="2"/>
  <c r="AE190" i="2"/>
  <c r="O190" i="2"/>
  <c r="G190" i="2"/>
  <c r="W190" i="2"/>
  <c r="AG192" i="2"/>
  <c r="Q192" i="2"/>
  <c r="I192" i="2"/>
  <c r="Y192" i="2"/>
  <c r="K198" i="2"/>
  <c r="S198" i="2"/>
  <c r="AI198" i="2"/>
  <c r="AA198" i="2"/>
  <c r="F201" i="2"/>
  <c r="N201" i="2"/>
  <c r="AD201" i="2"/>
  <c r="V201" i="2"/>
  <c r="H203" i="2"/>
  <c r="P203" i="2"/>
  <c r="AF203" i="2"/>
  <c r="X203" i="2"/>
  <c r="J205" i="2"/>
  <c r="R205" i="2"/>
  <c r="AH205" i="2"/>
  <c r="Z205" i="2"/>
  <c r="E208" i="2"/>
  <c r="M208" i="2"/>
  <c r="AC208" i="2"/>
  <c r="U208" i="2"/>
  <c r="G210" i="2"/>
  <c r="O210" i="2"/>
  <c r="AE210" i="2"/>
  <c r="W210" i="2"/>
  <c r="I212" i="2"/>
  <c r="Q212" i="2"/>
  <c r="Y212" i="2"/>
  <c r="AG212" i="2"/>
  <c r="K214" i="2"/>
  <c r="S214" i="2"/>
  <c r="AA214" i="2"/>
  <c r="AI214" i="2"/>
  <c r="F217" i="2"/>
  <c r="N217" i="2"/>
  <c r="V217" i="2"/>
  <c r="AD217" i="2"/>
  <c r="H219" i="2"/>
  <c r="P219" i="2"/>
  <c r="X219" i="2"/>
  <c r="AF219" i="2"/>
  <c r="J221" i="2"/>
  <c r="R221" i="2"/>
  <c r="AH221" i="2"/>
  <c r="Z221" i="2"/>
  <c r="E224" i="2"/>
  <c r="M224" i="2"/>
  <c r="AC224" i="2"/>
  <c r="U224" i="2"/>
  <c r="AG172" i="2"/>
  <c r="Q172" i="2"/>
  <c r="I172" i="2"/>
  <c r="Y172" i="2"/>
  <c r="AI174" i="2"/>
  <c r="S174" i="2"/>
  <c r="K174" i="2"/>
  <c r="AA174" i="2"/>
  <c r="AD177" i="2"/>
  <c r="N177" i="2"/>
  <c r="F177" i="2"/>
  <c r="V177" i="2"/>
  <c r="AF179" i="2"/>
  <c r="P179" i="2"/>
  <c r="H179" i="2"/>
  <c r="X179" i="2"/>
  <c r="AH181" i="2"/>
  <c r="R181" i="2"/>
  <c r="J181" i="2"/>
  <c r="Z181" i="2"/>
  <c r="AC184" i="2"/>
  <c r="M184" i="2"/>
  <c r="E184" i="2"/>
  <c r="U184" i="2"/>
  <c r="AE186" i="2"/>
  <c r="O186" i="2"/>
  <c r="W186" i="2"/>
  <c r="G186" i="2"/>
  <c r="AG188" i="2"/>
  <c r="Q188" i="2"/>
  <c r="I188" i="2"/>
  <c r="Y188" i="2"/>
  <c r="AI190" i="2"/>
  <c r="S190" i="2"/>
  <c r="K190" i="2"/>
  <c r="AA190" i="2"/>
  <c r="F197" i="2"/>
  <c r="N197" i="2"/>
  <c r="V197" i="2"/>
  <c r="AD197" i="2"/>
  <c r="H199" i="2"/>
  <c r="P199" i="2"/>
  <c r="X199" i="2"/>
  <c r="AF199" i="2"/>
  <c r="J201" i="2"/>
  <c r="R201" i="2"/>
  <c r="Z201" i="2"/>
  <c r="AH201" i="2"/>
  <c r="E204" i="2"/>
  <c r="M204" i="2"/>
  <c r="U204" i="2"/>
  <c r="AC204" i="2"/>
  <c r="G206" i="2"/>
  <c r="O206" i="2"/>
  <c r="W206" i="2"/>
  <c r="AE206" i="2"/>
  <c r="I208" i="2"/>
  <c r="Q208" i="2"/>
  <c r="Y208" i="2"/>
  <c r="AG208" i="2"/>
  <c r="K210" i="2"/>
  <c r="S210" i="2"/>
  <c r="AA210" i="2"/>
  <c r="AI210" i="2"/>
  <c r="F213" i="2"/>
  <c r="N213" i="2"/>
  <c r="AD213" i="2"/>
  <c r="V213" i="2"/>
  <c r="H215" i="2"/>
  <c r="P215" i="2"/>
  <c r="AF215" i="2"/>
  <c r="X215" i="2"/>
  <c r="J217" i="2"/>
  <c r="R217" i="2"/>
  <c r="AH217" i="2"/>
  <c r="Z217" i="2"/>
  <c r="E220" i="2"/>
  <c r="M220" i="2"/>
  <c r="U220" i="2"/>
  <c r="AC220" i="2"/>
  <c r="G222" i="2"/>
  <c r="O222" i="2"/>
  <c r="W222" i="2"/>
  <c r="AE222" i="2"/>
  <c r="J226" i="2"/>
  <c r="R226" i="2"/>
  <c r="AH226" i="2"/>
  <c r="Z226" i="2"/>
  <c r="AD173" i="2"/>
  <c r="N173" i="2"/>
  <c r="F173" i="2"/>
  <c r="V173" i="2"/>
  <c r="AF175" i="2"/>
  <c r="P175" i="2"/>
  <c r="H175" i="2"/>
  <c r="X175" i="2"/>
  <c r="AH177" i="2"/>
  <c r="R177" i="2"/>
  <c r="J177" i="2"/>
  <c r="Z177" i="2"/>
  <c r="AC180" i="2"/>
  <c r="M180" i="2"/>
  <c r="E180" i="2"/>
  <c r="U180" i="2"/>
  <c r="AE182" i="2"/>
  <c r="O182" i="2"/>
  <c r="G182" i="2"/>
  <c r="W182" i="2"/>
  <c r="AG184" i="2"/>
  <c r="Q184" i="2"/>
  <c r="I184" i="2"/>
  <c r="Y184" i="2"/>
  <c r="AI186" i="2"/>
  <c r="S186" i="2"/>
  <c r="K186" i="2"/>
  <c r="AA186" i="2"/>
  <c r="AD189" i="2"/>
  <c r="N189" i="2"/>
  <c r="F189" i="2"/>
  <c r="V189" i="2"/>
  <c r="AF191" i="2"/>
  <c r="P191" i="2"/>
  <c r="H191" i="2"/>
  <c r="X191" i="2"/>
  <c r="J197" i="2"/>
  <c r="R197" i="2"/>
  <c r="AH197" i="2"/>
  <c r="Z197" i="2"/>
  <c r="E200" i="2"/>
  <c r="M200" i="2"/>
  <c r="AC200" i="2"/>
  <c r="U200" i="2"/>
  <c r="G202" i="2"/>
  <c r="O202" i="2"/>
  <c r="AE202" i="2"/>
  <c r="W202" i="2"/>
  <c r="I204" i="2"/>
  <c r="Q204" i="2"/>
  <c r="AG204" i="2"/>
  <c r="Y204" i="2"/>
  <c r="K206" i="2"/>
  <c r="S206" i="2"/>
  <c r="AI206" i="2"/>
  <c r="AA206" i="2"/>
  <c r="F209" i="2"/>
  <c r="N209" i="2"/>
  <c r="AD209" i="2"/>
  <c r="V209" i="2"/>
  <c r="H211" i="2"/>
  <c r="P211" i="2"/>
  <c r="AF211" i="2"/>
  <c r="X211" i="2"/>
  <c r="J213" i="2"/>
  <c r="R213" i="2"/>
  <c r="Z213" i="2"/>
  <c r="AH213" i="2"/>
  <c r="E216" i="2"/>
  <c r="M216" i="2"/>
  <c r="U216" i="2"/>
  <c r="AC216" i="2"/>
  <c r="G218" i="2"/>
  <c r="O218" i="2"/>
  <c r="W218" i="2"/>
  <c r="AE218" i="2"/>
  <c r="I220" i="2"/>
  <c r="Q220" i="2"/>
  <c r="AG220" i="2"/>
  <c r="Y220" i="2"/>
  <c r="K222" i="2"/>
  <c r="S222" i="2"/>
  <c r="AI222" i="2"/>
  <c r="AA222" i="2"/>
  <c r="AE227" i="2"/>
  <c r="W227" i="2"/>
  <c r="O227" i="2"/>
  <c r="G227" i="2"/>
  <c r="AC225" i="2"/>
  <c r="U225" i="2"/>
  <c r="M225" i="2"/>
  <c r="E225" i="2"/>
  <c r="AD226" i="2"/>
  <c r="V226" i="2"/>
  <c r="N226" i="2"/>
  <c r="F226" i="2"/>
  <c r="AC227" i="2"/>
  <c r="U227" i="2"/>
  <c r="M227" i="2"/>
  <c r="E227" i="2"/>
  <c r="AI225" i="2"/>
  <c r="AA225" i="2"/>
  <c r="S225" i="2"/>
  <c r="K225" i="2"/>
  <c r="AH224" i="2"/>
  <c r="Z224" i="2"/>
  <c r="R224" i="2"/>
  <c r="J224" i="2"/>
  <c r="AG227" i="2"/>
  <c r="Y227" i="2"/>
  <c r="Q227" i="2"/>
  <c r="I227" i="2"/>
  <c r="AF226" i="2"/>
  <c r="X226" i="2"/>
  <c r="P226" i="2"/>
  <c r="H226" i="2"/>
  <c r="AE225" i="2"/>
  <c r="W225" i="2"/>
  <c r="O225" i="2"/>
  <c r="G225" i="2"/>
  <c r="V227" i="2"/>
  <c r="F227" i="2"/>
  <c r="AD227" i="2"/>
  <c r="N227" i="2"/>
  <c r="Y226" i="2"/>
  <c r="I226" i="2"/>
  <c r="AG226" i="2"/>
  <c r="Q226" i="2"/>
  <c r="U226" i="2"/>
  <c r="E226" i="2"/>
  <c r="AC226" i="2"/>
  <c r="M226" i="2"/>
  <c r="X225" i="2"/>
  <c r="H225" i="2"/>
  <c r="AF225" i="2"/>
  <c r="P225" i="2"/>
  <c r="AA224" i="2"/>
  <c r="K224" i="2"/>
  <c r="AI224" i="2"/>
  <c r="S224" i="2"/>
  <c r="W224" i="2"/>
  <c r="G224" i="2"/>
  <c r="AE224" i="2"/>
  <c r="O224" i="2"/>
  <c r="X227" i="2"/>
  <c r="H227" i="2"/>
  <c r="AF227" i="2"/>
  <c r="P227" i="2"/>
  <c r="AA226" i="2"/>
  <c r="K226" i="2"/>
  <c r="AI226" i="2"/>
  <c r="S226" i="2"/>
  <c r="W226" i="2"/>
  <c r="G226" i="2"/>
  <c r="AE226" i="2"/>
  <c r="O226" i="2"/>
  <c r="Z225" i="2"/>
  <c r="J225" i="2"/>
  <c r="AH225" i="2"/>
  <c r="R225" i="2"/>
  <c r="V225" i="2"/>
  <c r="F225" i="2"/>
  <c r="AD225" i="2"/>
  <c r="N225" i="2"/>
  <c r="Y224" i="2"/>
  <c r="I224" i="2"/>
  <c r="AG224" i="2"/>
  <c r="Q224" i="2"/>
  <c r="S46" i="3"/>
  <c r="S117" i="3"/>
  <c r="Q46" i="3"/>
  <c r="Q117" i="3"/>
  <c r="O46" i="3"/>
  <c r="O117" i="3"/>
  <c r="R11" i="3"/>
  <c r="R82" i="3"/>
  <c r="N11" i="3"/>
  <c r="N82" i="3"/>
  <c r="S10" i="3"/>
  <c r="S81" i="3"/>
  <c r="Q10" i="3"/>
  <c r="Q81" i="3"/>
  <c r="O10" i="3"/>
  <c r="O81" i="3"/>
  <c r="R46" i="3"/>
  <c r="R117" i="3"/>
  <c r="N46" i="3"/>
  <c r="N117" i="3"/>
  <c r="B44" i="3"/>
  <c r="B9" i="3"/>
  <c r="D61" i="1"/>
  <c r="D62" i="1" s="1"/>
  <c r="E89" i="1"/>
  <c r="E90" i="1" s="1"/>
  <c r="B78" i="3"/>
  <c r="B79" i="3" s="1"/>
  <c r="B80" i="3" s="1"/>
  <c r="B81" i="3" s="1"/>
  <c r="B82" i="3" s="1"/>
  <c r="B83" i="3" s="1"/>
  <c r="B84" i="3" s="1"/>
  <c r="B85" i="3" s="1"/>
  <c r="B86" i="3" s="1"/>
  <c r="B87" i="3" s="1"/>
  <c r="B88" i="3" s="1"/>
  <c r="B89" i="3" s="1"/>
  <c r="B90" i="3" s="1"/>
  <c r="B91" i="3" s="1"/>
  <c r="B92" i="3" s="1"/>
  <c r="B93" i="3" s="1"/>
  <c r="B94" i="3" s="1"/>
  <c r="B95" i="3" s="1"/>
  <c r="B96" i="3" s="1"/>
  <c r="B97" i="3" s="1"/>
  <c r="B98" i="3" s="1"/>
  <c r="B99" i="3" s="1"/>
  <c r="B100" i="3" s="1"/>
  <c r="B101" i="3" s="1"/>
  <c r="B102" i="3" s="1"/>
  <c r="B103" i="3" s="1"/>
  <c r="B104" i="3" s="1"/>
  <c r="B105" i="3" s="1"/>
  <c r="B106" i="3" s="1"/>
  <c r="B107" i="3" s="1"/>
  <c r="B108" i="3" s="1"/>
  <c r="AB565" i="3"/>
  <c r="T565" i="3"/>
  <c r="L565" i="3"/>
  <c r="AB564" i="3"/>
  <c r="T564" i="3"/>
  <c r="L564" i="3"/>
  <c r="AB563" i="3"/>
  <c r="T563" i="3"/>
  <c r="L563" i="3"/>
  <c r="AB562" i="3"/>
  <c r="T562" i="3"/>
  <c r="L562" i="3"/>
  <c r="AB561" i="3"/>
  <c r="T561" i="3"/>
  <c r="L561" i="3"/>
  <c r="AB560" i="3"/>
  <c r="T560" i="3"/>
  <c r="L560" i="3"/>
  <c r="AB559" i="3"/>
  <c r="T559" i="3"/>
  <c r="L559" i="3"/>
  <c r="AB558" i="3"/>
  <c r="T558" i="3"/>
  <c r="L558" i="3"/>
  <c r="AB557" i="3"/>
  <c r="T557" i="3"/>
  <c r="L557" i="3"/>
  <c r="AB556" i="3"/>
  <c r="T556" i="3"/>
  <c r="L556" i="3"/>
  <c r="AB555" i="3"/>
  <c r="T555" i="3"/>
  <c r="L555" i="3"/>
  <c r="AB554" i="3"/>
  <c r="T554" i="3"/>
  <c r="L554" i="3"/>
  <c r="AB553" i="3"/>
  <c r="T553" i="3"/>
  <c r="L553" i="3"/>
  <c r="AB552" i="3"/>
  <c r="T552" i="3"/>
  <c r="L552" i="3"/>
  <c r="AB551" i="3"/>
  <c r="T551" i="3"/>
  <c r="L551" i="3"/>
  <c r="AB550" i="3"/>
  <c r="T550" i="3"/>
  <c r="L550" i="3"/>
  <c r="AB549" i="3"/>
  <c r="T549" i="3"/>
  <c r="L549" i="3"/>
  <c r="AB548" i="3"/>
  <c r="T548" i="3"/>
  <c r="L548" i="3"/>
  <c r="AB547" i="3"/>
  <c r="T547" i="3"/>
  <c r="L547" i="3"/>
  <c r="AB546" i="3"/>
  <c r="T546" i="3"/>
  <c r="L546" i="3"/>
  <c r="AB545" i="3"/>
  <c r="T545" i="3"/>
  <c r="L545" i="3"/>
  <c r="AB544" i="3"/>
  <c r="T544" i="3"/>
  <c r="L544" i="3"/>
  <c r="AB543" i="3"/>
  <c r="T543" i="3"/>
  <c r="L543" i="3"/>
  <c r="AB542" i="3"/>
  <c r="T542" i="3"/>
  <c r="L542" i="3"/>
  <c r="AB541" i="3"/>
  <c r="T541" i="3"/>
  <c r="L541" i="3"/>
  <c r="AB540" i="3"/>
  <c r="T540" i="3"/>
  <c r="L540" i="3"/>
  <c r="AB539" i="3"/>
  <c r="T539" i="3"/>
  <c r="L539" i="3"/>
  <c r="AB538" i="3"/>
  <c r="T538" i="3"/>
  <c r="L538" i="3"/>
  <c r="AB537" i="3"/>
  <c r="T537" i="3"/>
  <c r="L537" i="3"/>
  <c r="AB536" i="3"/>
  <c r="T536" i="3"/>
  <c r="L536" i="3"/>
  <c r="AB535" i="3"/>
  <c r="T535" i="3"/>
  <c r="L535" i="3"/>
  <c r="AA115" i="3"/>
  <c r="J115" i="3"/>
  <c r="Z115" i="3" s="1"/>
  <c r="I115" i="3"/>
  <c r="Y115" i="3" s="1"/>
  <c r="H115" i="3"/>
  <c r="X115" i="3" s="1"/>
  <c r="G115" i="3"/>
  <c r="W115" i="3" s="1"/>
  <c r="F115" i="3"/>
  <c r="V115" i="3" s="1"/>
  <c r="U115" i="3"/>
  <c r="E47" i="2"/>
  <c r="AI115" i="3"/>
  <c r="AC115" i="3"/>
  <c r="AI79" i="3"/>
  <c r="AH79" i="3"/>
  <c r="AG79" i="3"/>
  <c r="AF79" i="3"/>
  <c r="AE79" i="3"/>
  <c r="AD79" i="3"/>
  <c r="AC79" i="3"/>
  <c r="Y79" i="3"/>
  <c r="P82" i="3" l="1"/>
  <c r="AD115" i="3"/>
  <c r="AH115" i="3"/>
  <c r="P46" i="3"/>
  <c r="P118" i="3" s="1"/>
  <c r="AG115" i="3"/>
  <c r="AE115" i="3"/>
  <c r="AF115" i="3"/>
  <c r="M79" i="3"/>
  <c r="M115" i="3" s="1"/>
  <c r="M7" i="3"/>
  <c r="N47" i="3"/>
  <c r="N118" i="3"/>
  <c r="P47" i="3"/>
  <c r="R47" i="3"/>
  <c r="R118" i="3"/>
  <c r="O11" i="3"/>
  <c r="O82" i="3"/>
  <c r="Q11" i="3"/>
  <c r="Q82" i="3"/>
  <c r="S11" i="3"/>
  <c r="S82" i="3"/>
  <c r="N12" i="3"/>
  <c r="N83" i="3"/>
  <c r="P12" i="3"/>
  <c r="P83" i="3"/>
  <c r="R12" i="3"/>
  <c r="R83" i="3"/>
  <c r="O47" i="3"/>
  <c r="O118" i="3"/>
  <c r="Q47" i="3"/>
  <c r="Q118" i="3"/>
  <c r="S47" i="3"/>
  <c r="S118" i="3"/>
  <c r="B45" i="3"/>
  <c r="B10" i="3"/>
  <c r="W79" i="3"/>
  <c r="AA79" i="3"/>
  <c r="U79" i="3"/>
  <c r="V79" i="3"/>
  <c r="X79" i="3"/>
  <c r="Z79" i="3"/>
  <c r="B233" i="2"/>
  <c r="B338" i="2" s="1"/>
  <c r="B197" i="2"/>
  <c r="B374" i="2" s="1"/>
  <c r="B444" i="2" s="1"/>
  <c r="B549" i="2" s="1"/>
  <c r="B654" i="2" s="1"/>
  <c r="B162" i="2"/>
  <c r="B127" i="2"/>
  <c r="B92" i="2"/>
  <c r="B57" i="2"/>
  <c r="B163" i="2" s="1"/>
  <c r="B113" i="3"/>
  <c r="M43" i="3" l="1"/>
  <c r="M44" i="3" s="1"/>
  <c r="M8" i="3"/>
  <c r="S48" i="3"/>
  <c r="S119" i="3"/>
  <c r="Q48" i="3"/>
  <c r="Q119" i="3"/>
  <c r="O48" i="3"/>
  <c r="O119" i="3"/>
  <c r="R13" i="3"/>
  <c r="R84" i="3"/>
  <c r="P13" i="3"/>
  <c r="P84" i="3"/>
  <c r="N13" i="3"/>
  <c r="N84" i="3"/>
  <c r="S12" i="3"/>
  <c r="S83" i="3"/>
  <c r="Q12" i="3"/>
  <c r="Q83" i="3"/>
  <c r="O12" i="3"/>
  <c r="O83" i="3"/>
  <c r="R48" i="3"/>
  <c r="R119" i="3"/>
  <c r="P48" i="3"/>
  <c r="P119" i="3"/>
  <c r="N48" i="3"/>
  <c r="N119" i="3"/>
  <c r="B46" i="3"/>
  <c r="B11" i="3"/>
  <c r="S115" i="3"/>
  <c r="Q115" i="3"/>
  <c r="O115" i="3"/>
  <c r="R115" i="3"/>
  <c r="P115" i="3"/>
  <c r="N115" i="3"/>
  <c r="B409" i="2"/>
  <c r="B514" i="2" s="1"/>
  <c r="B759" i="2"/>
  <c r="B864" i="2" s="1"/>
  <c r="B619" i="2"/>
  <c r="B724" i="2" s="1"/>
  <c r="B479" i="2"/>
  <c r="B584" i="2" s="1"/>
  <c r="B689" i="2" s="1"/>
  <c r="B794" i="2" s="1"/>
  <c r="B303" i="2"/>
  <c r="B268" i="2"/>
  <c r="B58" i="2"/>
  <c r="B93" i="2"/>
  <c r="B234" i="2"/>
  <c r="B128" i="2"/>
  <c r="B198" i="2"/>
  <c r="B375" i="2" s="1"/>
  <c r="B445" i="2" s="1"/>
  <c r="B550" i="2" s="1"/>
  <c r="B655" i="2" s="1"/>
  <c r="M80" i="3" l="1"/>
  <c r="M9" i="3"/>
  <c r="N49" i="3"/>
  <c r="N120" i="3"/>
  <c r="P49" i="3"/>
  <c r="P120" i="3"/>
  <c r="R49" i="3"/>
  <c r="R120" i="3"/>
  <c r="O13" i="3"/>
  <c r="O84" i="3"/>
  <c r="Q13" i="3"/>
  <c r="Q84" i="3"/>
  <c r="S13" i="3"/>
  <c r="S84" i="3"/>
  <c r="N14" i="3"/>
  <c r="N85" i="3"/>
  <c r="P14" i="3"/>
  <c r="P85" i="3"/>
  <c r="R14" i="3"/>
  <c r="R85" i="3"/>
  <c r="O49" i="3"/>
  <c r="O120" i="3"/>
  <c r="Q49" i="3"/>
  <c r="Q120" i="3"/>
  <c r="S49" i="3"/>
  <c r="S120" i="3"/>
  <c r="M116" i="3"/>
  <c r="M45" i="3"/>
  <c r="B47" i="3"/>
  <c r="B12" i="3"/>
  <c r="B114" i="3"/>
  <c r="B290" i="3"/>
  <c r="B325" i="3" s="1"/>
  <c r="B360" i="3" s="1"/>
  <c r="B395" i="3" s="1"/>
  <c r="B829" i="2"/>
  <c r="B901" i="2"/>
  <c r="B936" i="2" s="1"/>
  <c r="B760" i="2"/>
  <c r="B865" i="2" s="1"/>
  <c r="B480" i="2"/>
  <c r="B585" i="2" s="1"/>
  <c r="B690" i="2" s="1"/>
  <c r="B795" i="2" s="1"/>
  <c r="B620" i="2"/>
  <c r="B725" i="2" s="1"/>
  <c r="B59" i="2"/>
  <c r="B235" i="2"/>
  <c r="B164" i="2"/>
  <c r="B199" i="2"/>
  <c r="B376" i="2" s="1"/>
  <c r="B446" i="2" s="1"/>
  <c r="B551" i="2" s="1"/>
  <c r="B656" i="2" s="1"/>
  <c r="B129" i="2"/>
  <c r="B304" i="2"/>
  <c r="B339" i="2"/>
  <c r="B269" i="2"/>
  <c r="B94" i="2"/>
  <c r="B1041" i="2" l="1"/>
  <c r="M46" i="3"/>
  <c r="M117" i="3"/>
  <c r="M10" i="3"/>
  <c r="M81" i="3"/>
  <c r="S50" i="3"/>
  <c r="S121" i="3"/>
  <c r="Q50" i="3"/>
  <c r="Q121" i="3"/>
  <c r="O50" i="3"/>
  <c r="O121" i="3"/>
  <c r="R15" i="3"/>
  <c r="R86" i="3"/>
  <c r="P15" i="3"/>
  <c r="P86" i="3"/>
  <c r="N15" i="3"/>
  <c r="N86" i="3"/>
  <c r="S14" i="3"/>
  <c r="S85" i="3"/>
  <c r="Q14" i="3"/>
  <c r="Q85" i="3"/>
  <c r="O14" i="3"/>
  <c r="O85" i="3"/>
  <c r="R50" i="3"/>
  <c r="R121" i="3"/>
  <c r="P50" i="3"/>
  <c r="P121" i="3"/>
  <c r="N50" i="3"/>
  <c r="N121" i="3"/>
  <c r="B48" i="3"/>
  <c r="B13" i="3"/>
  <c r="B220" i="3"/>
  <c r="B150" i="3"/>
  <c r="B430" i="3" s="1"/>
  <c r="B465" i="3" s="1"/>
  <c r="B500" i="3" s="1"/>
  <c r="B535" i="3" s="1"/>
  <c r="B570" i="3" s="1"/>
  <c r="B603" i="3" s="1"/>
  <c r="B255" i="3"/>
  <c r="B185" i="3"/>
  <c r="B115" i="3"/>
  <c r="B291" i="3"/>
  <c r="B326" i="3" s="1"/>
  <c r="B361" i="3" s="1"/>
  <c r="B396" i="3" s="1"/>
  <c r="B830" i="2"/>
  <c r="B902" i="2"/>
  <c r="B937" i="2" s="1"/>
  <c r="B1146" i="2"/>
  <c r="B1251" i="2" s="1"/>
  <c r="B1356" i="2" s="1"/>
  <c r="B971" i="2"/>
  <c r="B1076" i="2" s="1"/>
  <c r="B1181" i="2" s="1"/>
  <c r="B1286" i="2"/>
  <c r="B1391" i="2" s="1"/>
  <c r="B1427" i="2" s="1"/>
  <c r="B1006" i="2"/>
  <c r="B1111" i="2" s="1"/>
  <c r="B1216" i="2" s="1"/>
  <c r="B1321" i="2" s="1"/>
  <c r="B410" i="2"/>
  <c r="B515" i="2" s="1"/>
  <c r="B621" i="2"/>
  <c r="B726" i="2" s="1"/>
  <c r="B761" i="2"/>
  <c r="B866" i="2" s="1"/>
  <c r="B481" i="2"/>
  <c r="B586" i="2" s="1"/>
  <c r="B691" i="2" s="1"/>
  <c r="B796" i="2" s="1"/>
  <c r="B60" i="2"/>
  <c r="B236" i="2"/>
  <c r="B200" i="2"/>
  <c r="B377" i="2" s="1"/>
  <c r="B447" i="2" s="1"/>
  <c r="B552" i="2" s="1"/>
  <c r="B657" i="2" s="1"/>
  <c r="B130" i="2"/>
  <c r="B165" i="2"/>
  <c r="B95" i="2"/>
  <c r="B340" i="2"/>
  <c r="B270" i="2"/>
  <c r="B305" i="2"/>
  <c r="B1042" i="2" l="1"/>
  <c r="N51" i="3"/>
  <c r="N122" i="3"/>
  <c r="P51" i="3"/>
  <c r="P122" i="3"/>
  <c r="R51" i="3"/>
  <c r="R122" i="3"/>
  <c r="O15" i="3"/>
  <c r="O86" i="3"/>
  <c r="Q15" i="3"/>
  <c r="Q86" i="3"/>
  <c r="S15" i="3"/>
  <c r="S86" i="3"/>
  <c r="N16" i="3"/>
  <c r="N87" i="3"/>
  <c r="P16" i="3"/>
  <c r="P87" i="3"/>
  <c r="R16" i="3"/>
  <c r="R87" i="3"/>
  <c r="O51" i="3"/>
  <c r="O122" i="3"/>
  <c r="Q51" i="3"/>
  <c r="Q122" i="3"/>
  <c r="S51" i="3"/>
  <c r="S122" i="3"/>
  <c r="M11" i="3"/>
  <c r="M82" i="3"/>
  <c r="M47" i="3"/>
  <c r="M118" i="3"/>
  <c r="B49" i="3"/>
  <c r="B14" i="3"/>
  <c r="B256" i="3"/>
  <c r="B186" i="3"/>
  <c r="B221" i="3"/>
  <c r="B151" i="3"/>
  <c r="B431" i="3" s="1"/>
  <c r="B466" i="3" s="1"/>
  <c r="B501" i="3" s="1"/>
  <c r="B536" i="3" s="1"/>
  <c r="B571" i="3" s="1"/>
  <c r="B604" i="3" s="1"/>
  <c r="B116" i="3"/>
  <c r="B292" i="3"/>
  <c r="B327" i="3" s="1"/>
  <c r="B362" i="3" s="1"/>
  <c r="B397" i="3" s="1"/>
  <c r="B1497" i="2"/>
  <c r="B1532" i="2"/>
  <c r="B1568" i="2" s="1"/>
  <c r="B1462" i="2"/>
  <c r="B831" i="2"/>
  <c r="B903" i="2"/>
  <c r="B938" i="2" s="1"/>
  <c r="B1007" i="2"/>
  <c r="B1112" i="2" s="1"/>
  <c r="B1217" i="2" s="1"/>
  <c r="B1322" i="2" s="1"/>
  <c r="B1287" i="2"/>
  <c r="B1392" i="2" s="1"/>
  <c r="B1428" i="2" s="1"/>
  <c r="B1147" i="2"/>
  <c r="B1252" i="2" s="1"/>
  <c r="B1357" i="2" s="1"/>
  <c r="B972" i="2"/>
  <c r="B1077" i="2" s="1"/>
  <c r="B1182" i="2" s="1"/>
  <c r="B411" i="2"/>
  <c r="B516" i="2" s="1"/>
  <c r="B762" i="2"/>
  <c r="B867" i="2" s="1"/>
  <c r="B482" i="2"/>
  <c r="B587" i="2" s="1"/>
  <c r="B692" i="2" s="1"/>
  <c r="B797" i="2" s="1"/>
  <c r="B622" i="2"/>
  <c r="B727" i="2" s="1"/>
  <c r="B61" i="2"/>
  <c r="B237" i="2"/>
  <c r="B166" i="2"/>
  <c r="B201" i="2"/>
  <c r="B378" i="2" s="1"/>
  <c r="B448" i="2" s="1"/>
  <c r="B553" i="2" s="1"/>
  <c r="B658" i="2" s="1"/>
  <c r="B131" i="2"/>
  <c r="B96" i="2"/>
  <c r="B306" i="2"/>
  <c r="B341" i="2"/>
  <c r="B271" i="2"/>
  <c r="B1043" i="2" l="1"/>
  <c r="M48" i="3"/>
  <c r="M119" i="3"/>
  <c r="M12" i="3"/>
  <c r="M83" i="3"/>
  <c r="S52" i="3"/>
  <c r="S123" i="3"/>
  <c r="Q52" i="3"/>
  <c r="Q123" i="3"/>
  <c r="O52" i="3"/>
  <c r="O123" i="3"/>
  <c r="R17" i="3"/>
  <c r="R88" i="3"/>
  <c r="P17" i="3"/>
  <c r="P88" i="3"/>
  <c r="N17" i="3"/>
  <c r="N88" i="3"/>
  <c r="S16" i="3"/>
  <c r="S87" i="3"/>
  <c r="Q16" i="3"/>
  <c r="Q87" i="3"/>
  <c r="O16" i="3"/>
  <c r="O87" i="3"/>
  <c r="R52" i="3"/>
  <c r="R123" i="3"/>
  <c r="P52" i="3"/>
  <c r="P123" i="3"/>
  <c r="N52" i="3"/>
  <c r="N123" i="3"/>
  <c r="B50" i="3"/>
  <c r="B15" i="3"/>
  <c r="B222" i="3"/>
  <c r="B152" i="3"/>
  <c r="B432" i="3" s="1"/>
  <c r="B467" i="3" s="1"/>
  <c r="B502" i="3" s="1"/>
  <c r="B537" i="3" s="1"/>
  <c r="B572" i="3" s="1"/>
  <c r="B605" i="3" s="1"/>
  <c r="B257" i="3"/>
  <c r="B187" i="3"/>
  <c r="B117" i="3"/>
  <c r="B293" i="3"/>
  <c r="B328" i="3" s="1"/>
  <c r="B363" i="3" s="1"/>
  <c r="B398" i="3" s="1"/>
  <c r="B1533" i="2"/>
  <c r="B1569" i="2" s="1"/>
  <c r="B1463" i="2"/>
  <c r="B1498" i="2"/>
  <c r="B1638" i="2"/>
  <c r="B1673" i="2"/>
  <c r="B1603" i="2"/>
  <c r="B832" i="2"/>
  <c r="B904" i="2"/>
  <c r="B939" i="2" s="1"/>
  <c r="B1148" i="2"/>
  <c r="B1253" i="2" s="1"/>
  <c r="B1358" i="2" s="1"/>
  <c r="B973" i="2"/>
  <c r="B1078" i="2" s="1"/>
  <c r="B1183" i="2" s="1"/>
  <c r="B1008" i="2"/>
  <c r="B1113" i="2" s="1"/>
  <c r="B1218" i="2" s="1"/>
  <c r="B1323" i="2" s="1"/>
  <c r="B1288" i="2"/>
  <c r="B1393" i="2" s="1"/>
  <c r="B1429" i="2" s="1"/>
  <c r="B412" i="2"/>
  <c r="B517" i="2" s="1"/>
  <c r="B763" i="2"/>
  <c r="B868" i="2" s="1"/>
  <c r="B623" i="2"/>
  <c r="B728" i="2" s="1"/>
  <c r="B483" i="2"/>
  <c r="B588" i="2" s="1"/>
  <c r="B693" i="2" s="1"/>
  <c r="B798" i="2" s="1"/>
  <c r="B62" i="2"/>
  <c r="B238" i="2"/>
  <c r="B202" i="2"/>
  <c r="B379" i="2" s="1"/>
  <c r="B449" i="2" s="1"/>
  <c r="B554" i="2" s="1"/>
  <c r="B659" i="2" s="1"/>
  <c r="B132" i="2"/>
  <c r="B167" i="2"/>
  <c r="B97" i="2"/>
  <c r="B342" i="2"/>
  <c r="B272" i="2"/>
  <c r="B307" i="2"/>
  <c r="B1044" i="2" l="1"/>
  <c r="N53" i="3"/>
  <c r="N124" i="3"/>
  <c r="P53" i="3"/>
  <c r="P124" i="3"/>
  <c r="R53" i="3"/>
  <c r="R124" i="3"/>
  <c r="O17" i="3"/>
  <c r="O88" i="3"/>
  <c r="Q17" i="3"/>
  <c r="Q88" i="3"/>
  <c r="S17" i="3"/>
  <c r="S88" i="3"/>
  <c r="N18" i="3"/>
  <c r="N89" i="3"/>
  <c r="P18" i="3"/>
  <c r="P89" i="3"/>
  <c r="R18" i="3"/>
  <c r="R89" i="3"/>
  <c r="O53" i="3"/>
  <c r="O124" i="3"/>
  <c r="Q53" i="3"/>
  <c r="Q124" i="3"/>
  <c r="S53" i="3"/>
  <c r="S124" i="3"/>
  <c r="M13" i="3"/>
  <c r="M84" i="3"/>
  <c r="M49" i="3"/>
  <c r="M120" i="3"/>
  <c r="B51" i="3"/>
  <c r="B16" i="3"/>
  <c r="B258" i="3"/>
  <c r="B188" i="3"/>
  <c r="B223" i="3"/>
  <c r="B153" i="3"/>
  <c r="B433" i="3" s="1"/>
  <c r="B468" i="3" s="1"/>
  <c r="B503" i="3" s="1"/>
  <c r="B538" i="3" s="1"/>
  <c r="B573" i="3" s="1"/>
  <c r="B606" i="3" s="1"/>
  <c r="B118" i="3"/>
  <c r="B294" i="3"/>
  <c r="B329" i="3" s="1"/>
  <c r="B364" i="3" s="1"/>
  <c r="B399" i="3" s="1"/>
  <c r="B1674" i="2"/>
  <c r="B1604" i="2"/>
  <c r="B1639" i="2"/>
  <c r="B1499" i="2"/>
  <c r="B1464" i="2"/>
  <c r="B1534" i="2"/>
  <c r="B1570" i="2" s="1"/>
  <c r="B833" i="2"/>
  <c r="B905" i="2"/>
  <c r="B940" i="2" s="1"/>
  <c r="B1009" i="2"/>
  <c r="B1114" i="2" s="1"/>
  <c r="B1219" i="2" s="1"/>
  <c r="B1324" i="2" s="1"/>
  <c r="B1289" i="2"/>
  <c r="B1394" i="2" s="1"/>
  <c r="B1430" i="2" s="1"/>
  <c r="B1149" i="2"/>
  <c r="B1254" i="2" s="1"/>
  <c r="B1359" i="2" s="1"/>
  <c r="B974" i="2"/>
  <c r="B1079" i="2" s="1"/>
  <c r="B1184" i="2" s="1"/>
  <c r="B413" i="2"/>
  <c r="B518" i="2" s="1"/>
  <c r="B764" i="2"/>
  <c r="B869" i="2" s="1"/>
  <c r="B484" i="2"/>
  <c r="B589" i="2" s="1"/>
  <c r="B694" i="2" s="1"/>
  <c r="B799" i="2" s="1"/>
  <c r="B624" i="2"/>
  <c r="B729" i="2" s="1"/>
  <c r="B63" i="2"/>
  <c r="B239" i="2"/>
  <c r="B168" i="2"/>
  <c r="B203" i="2"/>
  <c r="B380" i="2" s="1"/>
  <c r="B450" i="2" s="1"/>
  <c r="B555" i="2" s="1"/>
  <c r="B660" i="2" s="1"/>
  <c r="B133" i="2"/>
  <c r="B98" i="2"/>
  <c r="B308" i="2"/>
  <c r="B343" i="2"/>
  <c r="B273" i="2"/>
  <c r="B1045" i="2" l="1"/>
  <c r="M50" i="3"/>
  <c r="M121" i="3"/>
  <c r="M14" i="3"/>
  <c r="M85" i="3"/>
  <c r="S54" i="3"/>
  <c r="S125" i="3"/>
  <c r="Q54" i="3"/>
  <c r="Q125" i="3"/>
  <c r="O54" i="3"/>
  <c r="O125" i="3"/>
  <c r="R19" i="3"/>
  <c r="R90" i="3"/>
  <c r="P19" i="3"/>
  <c r="P90" i="3"/>
  <c r="N19" i="3"/>
  <c r="N90" i="3"/>
  <c r="S18" i="3"/>
  <c r="S89" i="3"/>
  <c r="Q18" i="3"/>
  <c r="Q89" i="3"/>
  <c r="O18" i="3"/>
  <c r="O89" i="3"/>
  <c r="R54" i="3"/>
  <c r="R125" i="3"/>
  <c r="P54" i="3"/>
  <c r="P125" i="3"/>
  <c r="N54" i="3"/>
  <c r="N125" i="3"/>
  <c r="B52" i="3"/>
  <c r="B17" i="3"/>
  <c r="B224" i="3"/>
  <c r="B154" i="3"/>
  <c r="B434" i="3" s="1"/>
  <c r="B469" i="3" s="1"/>
  <c r="B504" i="3" s="1"/>
  <c r="B539" i="3" s="1"/>
  <c r="B574" i="3" s="1"/>
  <c r="B607" i="3" s="1"/>
  <c r="B259" i="3"/>
  <c r="B189" i="3"/>
  <c r="B119" i="3"/>
  <c r="B295" i="3"/>
  <c r="B330" i="3" s="1"/>
  <c r="B365" i="3" s="1"/>
  <c r="B400" i="3" s="1"/>
  <c r="B1535" i="2"/>
  <c r="B1571" i="2" s="1"/>
  <c r="B1500" i="2"/>
  <c r="B1465" i="2"/>
  <c r="B1640" i="2"/>
  <c r="B1605" i="2"/>
  <c r="B1675" i="2"/>
  <c r="B834" i="2"/>
  <c r="B906" i="2"/>
  <c r="B941" i="2" s="1"/>
  <c r="B1150" i="2"/>
  <c r="B1255" i="2" s="1"/>
  <c r="B1360" i="2" s="1"/>
  <c r="B975" i="2"/>
  <c r="B1080" i="2" s="1"/>
  <c r="B1185" i="2" s="1"/>
  <c r="B1290" i="2"/>
  <c r="B1395" i="2" s="1"/>
  <c r="B1431" i="2" s="1"/>
  <c r="B1010" i="2"/>
  <c r="B1115" i="2" s="1"/>
  <c r="B1220" i="2" s="1"/>
  <c r="B1325" i="2" s="1"/>
  <c r="B414" i="2"/>
  <c r="B519" i="2" s="1"/>
  <c r="B625" i="2"/>
  <c r="B730" i="2" s="1"/>
  <c r="B765" i="2"/>
  <c r="B870" i="2" s="1"/>
  <c r="B485" i="2"/>
  <c r="B590" i="2" s="1"/>
  <c r="B695" i="2" s="1"/>
  <c r="B800" i="2" s="1"/>
  <c r="B64" i="2"/>
  <c r="B240" i="2"/>
  <c r="B204" i="2"/>
  <c r="B381" i="2" s="1"/>
  <c r="B451" i="2" s="1"/>
  <c r="B556" i="2" s="1"/>
  <c r="B661" i="2" s="1"/>
  <c r="B134" i="2"/>
  <c r="B169" i="2"/>
  <c r="B99" i="2"/>
  <c r="B344" i="2"/>
  <c r="B274" i="2"/>
  <c r="B309" i="2"/>
  <c r="B1046" i="2" l="1"/>
  <c r="N55" i="3"/>
  <c r="N126" i="3"/>
  <c r="P55" i="3"/>
  <c r="P126" i="3"/>
  <c r="R55" i="3"/>
  <c r="R126" i="3"/>
  <c r="O19" i="3"/>
  <c r="O90" i="3"/>
  <c r="Q19" i="3"/>
  <c r="Q90" i="3"/>
  <c r="S19" i="3"/>
  <c r="S90" i="3"/>
  <c r="N20" i="3"/>
  <c r="N91" i="3"/>
  <c r="P20" i="3"/>
  <c r="P91" i="3"/>
  <c r="R20" i="3"/>
  <c r="R91" i="3"/>
  <c r="O55" i="3"/>
  <c r="O126" i="3"/>
  <c r="Q55" i="3"/>
  <c r="Q126" i="3"/>
  <c r="S55" i="3"/>
  <c r="S126" i="3"/>
  <c r="M15" i="3"/>
  <c r="M86" i="3"/>
  <c r="M51" i="3"/>
  <c r="M122" i="3"/>
  <c r="B53" i="3"/>
  <c r="B18" i="3"/>
  <c r="B260" i="3"/>
  <c r="B190" i="3"/>
  <c r="B225" i="3"/>
  <c r="B155" i="3"/>
  <c r="B435" i="3" s="1"/>
  <c r="B470" i="3" s="1"/>
  <c r="B505" i="3" s="1"/>
  <c r="B540" i="3" s="1"/>
  <c r="B575" i="3" s="1"/>
  <c r="B608" i="3" s="1"/>
  <c r="B120" i="3"/>
  <c r="B296" i="3"/>
  <c r="B331" i="3" s="1"/>
  <c r="B366" i="3" s="1"/>
  <c r="B401" i="3" s="1"/>
  <c r="B1501" i="2"/>
  <c r="B1536" i="2"/>
  <c r="B1572" i="2" s="1"/>
  <c r="B1466" i="2"/>
  <c r="B1676" i="2"/>
  <c r="B1641" i="2"/>
  <c r="B1606" i="2"/>
  <c r="B835" i="2"/>
  <c r="B907" i="2"/>
  <c r="B942" i="2" s="1"/>
  <c r="B1151" i="2"/>
  <c r="B1256" i="2" s="1"/>
  <c r="B1361" i="2" s="1"/>
  <c r="B1291" i="2"/>
  <c r="B1396" i="2" s="1"/>
  <c r="B1432" i="2" s="1"/>
  <c r="B1011" i="2"/>
  <c r="B1116" i="2" s="1"/>
  <c r="B1221" i="2" s="1"/>
  <c r="B1326" i="2" s="1"/>
  <c r="B976" i="2"/>
  <c r="B1081" i="2" s="1"/>
  <c r="B1186" i="2" s="1"/>
  <c r="B415" i="2"/>
  <c r="B520" i="2" s="1"/>
  <c r="B766" i="2"/>
  <c r="B871" i="2" s="1"/>
  <c r="B486" i="2"/>
  <c r="B591" i="2" s="1"/>
  <c r="B696" i="2" s="1"/>
  <c r="B801" i="2" s="1"/>
  <c r="B626" i="2"/>
  <c r="B731" i="2" s="1"/>
  <c r="B65" i="2"/>
  <c r="B241" i="2"/>
  <c r="B170" i="2"/>
  <c r="B205" i="2"/>
  <c r="B382" i="2" s="1"/>
  <c r="B452" i="2" s="1"/>
  <c r="B557" i="2" s="1"/>
  <c r="B662" i="2" s="1"/>
  <c r="B135" i="2"/>
  <c r="B100" i="2"/>
  <c r="B310" i="2"/>
  <c r="B345" i="2"/>
  <c r="B275" i="2"/>
  <c r="B1047" i="2" l="1"/>
  <c r="M52" i="3"/>
  <c r="M123" i="3"/>
  <c r="M16" i="3"/>
  <c r="M87" i="3"/>
  <c r="S56" i="3"/>
  <c r="S127" i="3"/>
  <c r="Q56" i="3"/>
  <c r="Q127" i="3"/>
  <c r="O56" i="3"/>
  <c r="O127" i="3"/>
  <c r="R21" i="3"/>
  <c r="R92" i="3"/>
  <c r="P21" i="3"/>
  <c r="P92" i="3"/>
  <c r="N21" i="3"/>
  <c r="N92" i="3"/>
  <c r="S20" i="3"/>
  <c r="S91" i="3"/>
  <c r="Q20" i="3"/>
  <c r="Q91" i="3"/>
  <c r="O20" i="3"/>
  <c r="O91" i="3"/>
  <c r="R56" i="3"/>
  <c r="R127" i="3"/>
  <c r="P56" i="3"/>
  <c r="P127" i="3"/>
  <c r="N56" i="3"/>
  <c r="N127" i="3"/>
  <c r="B54" i="3"/>
  <c r="B19" i="3"/>
  <c r="B226" i="3"/>
  <c r="B156" i="3"/>
  <c r="B436" i="3" s="1"/>
  <c r="B471" i="3" s="1"/>
  <c r="B506" i="3" s="1"/>
  <c r="B541" i="3" s="1"/>
  <c r="B576" i="3" s="1"/>
  <c r="B609" i="3" s="1"/>
  <c r="B261" i="3"/>
  <c r="B191" i="3"/>
  <c r="B121" i="3"/>
  <c r="B297" i="3"/>
  <c r="B332" i="3" s="1"/>
  <c r="B367" i="3" s="1"/>
  <c r="B402" i="3" s="1"/>
  <c r="B1537" i="2"/>
  <c r="B1573" i="2" s="1"/>
  <c r="B1467" i="2"/>
  <c r="B1502" i="2"/>
  <c r="B1642" i="2"/>
  <c r="B1677" i="2"/>
  <c r="B1607" i="2"/>
  <c r="B836" i="2"/>
  <c r="B908" i="2"/>
  <c r="B943" i="2" s="1"/>
  <c r="B1152" i="2"/>
  <c r="B1257" i="2" s="1"/>
  <c r="B1362" i="2" s="1"/>
  <c r="B977" i="2"/>
  <c r="B1082" i="2" s="1"/>
  <c r="B1187" i="2" s="1"/>
  <c r="B1012" i="2"/>
  <c r="B1117" i="2" s="1"/>
  <c r="B1222" i="2" s="1"/>
  <c r="B1327" i="2" s="1"/>
  <c r="B1292" i="2"/>
  <c r="B1397" i="2" s="1"/>
  <c r="B1433" i="2" s="1"/>
  <c r="B416" i="2"/>
  <c r="B521" i="2" s="1"/>
  <c r="B767" i="2"/>
  <c r="B872" i="2" s="1"/>
  <c r="B627" i="2"/>
  <c r="B732" i="2" s="1"/>
  <c r="B487" i="2"/>
  <c r="B592" i="2" s="1"/>
  <c r="B697" i="2" s="1"/>
  <c r="B802" i="2" s="1"/>
  <c r="B66" i="2"/>
  <c r="B242" i="2"/>
  <c r="B206" i="2"/>
  <c r="B383" i="2" s="1"/>
  <c r="B453" i="2" s="1"/>
  <c r="B558" i="2" s="1"/>
  <c r="B663" i="2" s="1"/>
  <c r="B136" i="2"/>
  <c r="B171" i="2"/>
  <c r="B101" i="2"/>
  <c r="B346" i="2"/>
  <c r="B276" i="2"/>
  <c r="B311" i="2"/>
  <c r="B1048" i="2" l="1"/>
  <c r="N57" i="3"/>
  <c r="N128" i="3"/>
  <c r="P57" i="3"/>
  <c r="P128" i="3"/>
  <c r="R57" i="3"/>
  <c r="R128" i="3"/>
  <c r="O21" i="3"/>
  <c r="O92" i="3"/>
  <c r="Q21" i="3"/>
  <c r="Q92" i="3"/>
  <c r="S21" i="3"/>
  <c r="S92" i="3"/>
  <c r="N22" i="3"/>
  <c r="N93" i="3"/>
  <c r="P22" i="3"/>
  <c r="P93" i="3"/>
  <c r="R22" i="3"/>
  <c r="R93" i="3"/>
  <c r="O57" i="3"/>
  <c r="O128" i="3"/>
  <c r="Q57" i="3"/>
  <c r="Q128" i="3"/>
  <c r="S57" i="3"/>
  <c r="S128" i="3"/>
  <c r="M88" i="3"/>
  <c r="M124" i="3"/>
  <c r="B55" i="3"/>
  <c r="B20" i="3"/>
  <c r="B262" i="3"/>
  <c r="B192" i="3"/>
  <c r="B227" i="3"/>
  <c r="B157" i="3"/>
  <c r="B437" i="3" s="1"/>
  <c r="B472" i="3" s="1"/>
  <c r="B507" i="3" s="1"/>
  <c r="B542" i="3" s="1"/>
  <c r="B577" i="3" s="1"/>
  <c r="B610" i="3" s="1"/>
  <c r="B122" i="3"/>
  <c r="B298" i="3"/>
  <c r="B333" i="3" s="1"/>
  <c r="B368" i="3" s="1"/>
  <c r="B403" i="3" s="1"/>
  <c r="B1678" i="2"/>
  <c r="B1608" i="2"/>
  <c r="B1643" i="2"/>
  <c r="B1503" i="2"/>
  <c r="B1468" i="2"/>
  <c r="B1538" i="2"/>
  <c r="B1574" i="2" s="1"/>
  <c r="B837" i="2"/>
  <c r="B909" i="2"/>
  <c r="B944" i="2" s="1"/>
  <c r="B1013" i="2"/>
  <c r="B1118" i="2" s="1"/>
  <c r="B1223" i="2" s="1"/>
  <c r="B1328" i="2" s="1"/>
  <c r="B1293" i="2"/>
  <c r="B1398" i="2" s="1"/>
  <c r="B1434" i="2" s="1"/>
  <c r="B1153" i="2"/>
  <c r="B1258" i="2" s="1"/>
  <c r="B1363" i="2" s="1"/>
  <c r="B978" i="2"/>
  <c r="B1083" i="2" s="1"/>
  <c r="B1188" i="2" s="1"/>
  <c r="B417" i="2"/>
  <c r="B522" i="2" s="1"/>
  <c r="B768" i="2"/>
  <c r="B873" i="2" s="1"/>
  <c r="B488" i="2"/>
  <c r="B593" i="2" s="1"/>
  <c r="B698" i="2" s="1"/>
  <c r="B803" i="2" s="1"/>
  <c r="B628" i="2"/>
  <c r="B733" i="2" s="1"/>
  <c r="B67" i="2"/>
  <c r="B243" i="2"/>
  <c r="B172" i="2"/>
  <c r="B207" i="2"/>
  <c r="B384" i="2" s="1"/>
  <c r="B454" i="2" s="1"/>
  <c r="B559" i="2" s="1"/>
  <c r="B664" i="2" s="1"/>
  <c r="B137" i="2"/>
  <c r="B102" i="2"/>
  <c r="B312" i="2"/>
  <c r="B347" i="2"/>
  <c r="B277" i="2"/>
  <c r="B1049" i="2" l="1"/>
  <c r="M54" i="3"/>
  <c r="M125" i="3"/>
  <c r="M18" i="3"/>
  <c r="M89" i="3"/>
  <c r="S58" i="3"/>
  <c r="S129" i="3"/>
  <c r="Q58" i="3"/>
  <c r="Q129" i="3"/>
  <c r="O58" i="3"/>
  <c r="O129" i="3"/>
  <c r="R23" i="3"/>
  <c r="R94" i="3"/>
  <c r="P23" i="3"/>
  <c r="P94" i="3"/>
  <c r="N23" i="3"/>
  <c r="N94" i="3"/>
  <c r="S22" i="3"/>
  <c r="S93" i="3"/>
  <c r="Q22" i="3"/>
  <c r="Q93" i="3"/>
  <c r="O22" i="3"/>
  <c r="O93" i="3"/>
  <c r="R58" i="3"/>
  <c r="R129" i="3"/>
  <c r="P58" i="3"/>
  <c r="P129" i="3"/>
  <c r="N58" i="3"/>
  <c r="N129" i="3"/>
  <c r="B56" i="3"/>
  <c r="B21" i="3"/>
  <c r="B228" i="3"/>
  <c r="B158" i="3"/>
  <c r="B438" i="3" s="1"/>
  <c r="B473" i="3" s="1"/>
  <c r="B508" i="3" s="1"/>
  <c r="B543" i="3" s="1"/>
  <c r="B578" i="3" s="1"/>
  <c r="B611" i="3" s="1"/>
  <c r="B263" i="3"/>
  <c r="B193" i="3"/>
  <c r="B123" i="3"/>
  <c r="B299" i="3"/>
  <c r="B334" i="3" s="1"/>
  <c r="B369" i="3" s="1"/>
  <c r="B404" i="3" s="1"/>
  <c r="B1539" i="2"/>
  <c r="B1575" i="2" s="1"/>
  <c r="B1504" i="2"/>
  <c r="B1469" i="2"/>
  <c r="B1644" i="2"/>
  <c r="B1609" i="2"/>
  <c r="B1679" i="2"/>
  <c r="B838" i="2"/>
  <c r="B910" i="2"/>
  <c r="B945" i="2" s="1"/>
  <c r="B1154" i="2"/>
  <c r="B1259" i="2" s="1"/>
  <c r="B1364" i="2" s="1"/>
  <c r="B979" i="2"/>
  <c r="B1084" i="2" s="1"/>
  <c r="B1189" i="2" s="1"/>
  <c r="B1294" i="2"/>
  <c r="B1399" i="2" s="1"/>
  <c r="B1435" i="2" s="1"/>
  <c r="B1014" i="2"/>
  <c r="B1119" i="2" s="1"/>
  <c r="B1224" i="2" s="1"/>
  <c r="B1329" i="2" s="1"/>
  <c r="B418" i="2"/>
  <c r="B523" i="2" s="1"/>
  <c r="B629" i="2"/>
  <c r="B734" i="2" s="1"/>
  <c r="B769" i="2"/>
  <c r="B874" i="2" s="1"/>
  <c r="B489" i="2"/>
  <c r="B594" i="2" s="1"/>
  <c r="B699" i="2" s="1"/>
  <c r="B804" i="2" s="1"/>
  <c r="B68" i="2"/>
  <c r="B244" i="2"/>
  <c r="B208" i="2"/>
  <c r="B385" i="2" s="1"/>
  <c r="B455" i="2" s="1"/>
  <c r="B560" i="2" s="1"/>
  <c r="B665" i="2" s="1"/>
  <c r="B138" i="2"/>
  <c r="B173" i="2"/>
  <c r="B103" i="2"/>
  <c r="B348" i="2"/>
  <c r="B278" i="2"/>
  <c r="B313" i="2"/>
  <c r="B1050" i="2" l="1"/>
  <c r="N59" i="3"/>
  <c r="N130" i="3"/>
  <c r="P59" i="3"/>
  <c r="P130" i="3"/>
  <c r="R59" i="3"/>
  <c r="R130" i="3"/>
  <c r="O23" i="3"/>
  <c r="O94" i="3"/>
  <c r="Q23" i="3"/>
  <c r="Q94" i="3"/>
  <c r="S23" i="3"/>
  <c r="S94" i="3"/>
  <c r="N24" i="3"/>
  <c r="N95" i="3"/>
  <c r="P24" i="3"/>
  <c r="P95" i="3"/>
  <c r="R24" i="3"/>
  <c r="R95" i="3"/>
  <c r="O59" i="3"/>
  <c r="O130" i="3"/>
  <c r="Q59" i="3"/>
  <c r="Q130" i="3"/>
  <c r="S59" i="3"/>
  <c r="S130" i="3"/>
  <c r="M19" i="3"/>
  <c r="M90" i="3"/>
  <c r="M55" i="3"/>
  <c r="M126" i="3"/>
  <c r="B57" i="3"/>
  <c r="B22" i="3"/>
  <c r="B264" i="3"/>
  <c r="B194" i="3"/>
  <c r="B229" i="3"/>
  <c r="B159" i="3"/>
  <c r="B439" i="3" s="1"/>
  <c r="B474" i="3" s="1"/>
  <c r="B509" i="3" s="1"/>
  <c r="B544" i="3" s="1"/>
  <c r="B579" i="3" s="1"/>
  <c r="B612" i="3" s="1"/>
  <c r="B124" i="3"/>
  <c r="B300" i="3"/>
  <c r="B335" i="3" s="1"/>
  <c r="B370" i="3" s="1"/>
  <c r="B405" i="3" s="1"/>
  <c r="B1505" i="2"/>
  <c r="B1540" i="2"/>
  <c r="B1576" i="2" s="1"/>
  <c r="B1470" i="2"/>
  <c r="B1680" i="2"/>
  <c r="B1645" i="2"/>
  <c r="B1610" i="2"/>
  <c r="B839" i="2"/>
  <c r="B911" i="2"/>
  <c r="B946" i="2" s="1"/>
  <c r="B1015" i="2"/>
  <c r="B1120" i="2" s="1"/>
  <c r="B1225" i="2" s="1"/>
  <c r="B1330" i="2" s="1"/>
  <c r="B1295" i="2"/>
  <c r="B1400" i="2" s="1"/>
  <c r="B1436" i="2" s="1"/>
  <c r="B1155" i="2"/>
  <c r="B1260" i="2" s="1"/>
  <c r="B1365" i="2" s="1"/>
  <c r="B980" i="2"/>
  <c r="B1085" i="2" s="1"/>
  <c r="B1190" i="2" s="1"/>
  <c r="B419" i="2"/>
  <c r="B524" i="2" s="1"/>
  <c r="B770" i="2"/>
  <c r="B875" i="2" s="1"/>
  <c r="B490" i="2"/>
  <c r="B595" i="2" s="1"/>
  <c r="B700" i="2" s="1"/>
  <c r="B805" i="2" s="1"/>
  <c r="B630" i="2"/>
  <c r="B735" i="2" s="1"/>
  <c r="B69" i="2"/>
  <c r="B245" i="2"/>
  <c r="B174" i="2"/>
  <c r="B209" i="2"/>
  <c r="B386" i="2" s="1"/>
  <c r="B456" i="2" s="1"/>
  <c r="B561" i="2" s="1"/>
  <c r="B666" i="2" s="1"/>
  <c r="B139" i="2"/>
  <c r="B104" i="2"/>
  <c r="B314" i="2"/>
  <c r="B349" i="2"/>
  <c r="B279" i="2"/>
  <c r="B1051" i="2" l="1"/>
  <c r="M56" i="3"/>
  <c r="M127" i="3"/>
  <c r="M20" i="3"/>
  <c r="M91" i="3"/>
  <c r="S60" i="3"/>
  <c r="S131" i="3"/>
  <c r="Q60" i="3"/>
  <c r="Q131" i="3"/>
  <c r="O60" i="3"/>
  <c r="O131" i="3"/>
  <c r="R25" i="3"/>
  <c r="R96" i="3"/>
  <c r="P25" i="3"/>
  <c r="P96" i="3"/>
  <c r="N25" i="3"/>
  <c r="N96" i="3"/>
  <c r="S24" i="3"/>
  <c r="S95" i="3"/>
  <c r="Q24" i="3"/>
  <c r="Q95" i="3"/>
  <c r="O24" i="3"/>
  <c r="O95" i="3"/>
  <c r="R60" i="3"/>
  <c r="R131" i="3"/>
  <c r="P60" i="3"/>
  <c r="P131" i="3"/>
  <c r="N60" i="3"/>
  <c r="N131" i="3"/>
  <c r="B58" i="3"/>
  <c r="B23" i="3"/>
  <c r="B230" i="3"/>
  <c r="B160" i="3"/>
  <c r="B440" i="3" s="1"/>
  <c r="B475" i="3" s="1"/>
  <c r="B510" i="3" s="1"/>
  <c r="B545" i="3" s="1"/>
  <c r="B580" i="3" s="1"/>
  <c r="B613" i="3" s="1"/>
  <c r="B265" i="3"/>
  <c r="B195" i="3"/>
  <c r="B125" i="3"/>
  <c r="B301" i="3"/>
  <c r="B336" i="3" s="1"/>
  <c r="B371" i="3" s="1"/>
  <c r="B406" i="3" s="1"/>
  <c r="B1541" i="2"/>
  <c r="B1577" i="2" s="1"/>
  <c r="B1471" i="2"/>
  <c r="B1506" i="2"/>
  <c r="B1646" i="2"/>
  <c r="B1681" i="2"/>
  <c r="B1611" i="2"/>
  <c r="B840" i="2"/>
  <c r="B912" i="2"/>
  <c r="B947" i="2" s="1"/>
  <c r="B1156" i="2"/>
  <c r="B1261" i="2" s="1"/>
  <c r="B1366" i="2" s="1"/>
  <c r="B981" i="2"/>
  <c r="B1086" i="2" s="1"/>
  <c r="B1191" i="2" s="1"/>
  <c r="B1296" i="2"/>
  <c r="B1401" i="2" s="1"/>
  <c r="B1437" i="2" s="1"/>
  <c r="B1016" i="2"/>
  <c r="B1121" i="2" s="1"/>
  <c r="B1226" i="2" s="1"/>
  <c r="B1331" i="2" s="1"/>
  <c r="B420" i="2"/>
  <c r="B525" i="2" s="1"/>
  <c r="B771" i="2"/>
  <c r="B876" i="2" s="1"/>
  <c r="B631" i="2"/>
  <c r="B736" i="2" s="1"/>
  <c r="B491" i="2"/>
  <c r="B596" i="2" s="1"/>
  <c r="B701" i="2" s="1"/>
  <c r="B806" i="2" s="1"/>
  <c r="B70" i="2"/>
  <c r="B246" i="2"/>
  <c r="B210" i="2"/>
  <c r="B387" i="2" s="1"/>
  <c r="B457" i="2" s="1"/>
  <c r="B562" i="2" s="1"/>
  <c r="B667" i="2" s="1"/>
  <c r="B140" i="2"/>
  <c r="B175" i="2"/>
  <c r="B105" i="2"/>
  <c r="B350" i="2"/>
  <c r="B280" i="2"/>
  <c r="B315" i="2"/>
  <c r="B1052" i="2" l="1"/>
  <c r="N61" i="3"/>
  <c r="N132" i="3"/>
  <c r="P61" i="3"/>
  <c r="P132" i="3"/>
  <c r="R61" i="3"/>
  <c r="R132" i="3"/>
  <c r="O25" i="3"/>
  <c r="O96" i="3"/>
  <c r="Q25" i="3"/>
  <c r="Q96" i="3"/>
  <c r="S25" i="3"/>
  <c r="S96" i="3"/>
  <c r="N26" i="3"/>
  <c r="N97" i="3"/>
  <c r="P26" i="3"/>
  <c r="P97" i="3"/>
  <c r="R26" i="3"/>
  <c r="R97" i="3"/>
  <c r="O61" i="3"/>
  <c r="O132" i="3"/>
  <c r="Q61" i="3"/>
  <c r="Q132" i="3"/>
  <c r="S61" i="3"/>
  <c r="S132" i="3"/>
  <c r="M21" i="3"/>
  <c r="M92" i="3"/>
  <c r="M57" i="3"/>
  <c r="M128" i="3"/>
  <c r="B59" i="3"/>
  <c r="B24" i="3"/>
  <c r="B266" i="3"/>
  <c r="B196" i="3"/>
  <c r="B231" i="3"/>
  <c r="B161" i="3"/>
  <c r="B441" i="3" s="1"/>
  <c r="B476" i="3" s="1"/>
  <c r="B511" i="3" s="1"/>
  <c r="B546" i="3" s="1"/>
  <c r="B581" i="3" s="1"/>
  <c r="B614" i="3" s="1"/>
  <c r="B126" i="3"/>
  <c r="B302" i="3"/>
  <c r="B337" i="3" s="1"/>
  <c r="B372" i="3" s="1"/>
  <c r="B407" i="3" s="1"/>
  <c r="B1507" i="2"/>
  <c r="B1472" i="2"/>
  <c r="B1542" i="2"/>
  <c r="B1578" i="2" s="1"/>
  <c r="B1682" i="2"/>
  <c r="B1612" i="2"/>
  <c r="B1647" i="2"/>
  <c r="B841" i="2"/>
  <c r="B913" i="2"/>
  <c r="B948" i="2" s="1"/>
  <c r="B1017" i="2"/>
  <c r="B1122" i="2" s="1"/>
  <c r="B1227" i="2" s="1"/>
  <c r="B1332" i="2" s="1"/>
  <c r="B1297" i="2"/>
  <c r="B1402" i="2" s="1"/>
  <c r="B1438" i="2" s="1"/>
  <c r="B1157" i="2"/>
  <c r="B1262" i="2" s="1"/>
  <c r="B1367" i="2" s="1"/>
  <c r="B982" i="2"/>
  <c r="B1087" i="2" s="1"/>
  <c r="B1192" i="2" s="1"/>
  <c r="B421" i="2"/>
  <c r="B526" i="2" s="1"/>
  <c r="B772" i="2"/>
  <c r="B877" i="2" s="1"/>
  <c r="B492" i="2"/>
  <c r="B597" i="2" s="1"/>
  <c r="B702" i="2" s="1"/>
  <c r="B807" i="2" s="1"/>
  <c r="B632" i="2"/>
  <c r="B737" i="2" s="1"/>
  <c r="B71" i="2"/>
  <c r="B247" i="2"/>
  <c r="B176" i="2"/>
  <c r="B211" i="2"/>
  <c r="B388" i="2" s="1"/>
  <c r="B458" i="2" s="1"/>
  <c r="B563" i="2" s="1"/>
  <c r="B668" i="2" s="1"/>
  <c r="B141" i="2"/>
  <c r="B106" i="2"/>
  <c r="B316" i="2"/>
  <c r="B351" i="2"/>
  <c r="B281" i="2"/>
  <c r="B1053" i="2" l="1"/>
  <c r="M58" i="3"/>
  <c r="M129" i="3"/>
  <c r="M22" i="3"/>
  <c r="M93" i="3"/>
  <c r="S62" i="3"/>
  <c r="S133" i="3"/>
  <c r="Q62" i="3"/>
  <c r="Q133" i="3"/>
  <c r="O62" i="3"/>
  <c r="O133" i="3"/>
  <c r="R27" i="3"/>
  <c r="R98" i="3"/>
  <c r="P27" i="3"/>
  <c r="P98" i="3"/>
  <c r="N27" i="3"/>
  <c r="N98" i="3"/>
  <c r="S26" i="3"/>
  <c r="S97" i="3"/>
  <c r="Q26" i="3"/>
  <c r="Q97" i="3"/>
  <c r="O26" i="3"/>
  <c r="O97" i="3"/>
  <c r="R62" i="3"/>
  <c r="R133" i="3"/>
  <c r="P62" i="3"/>
  <c r="P133" i="3"/>
  <c r="N62" i="3"/>
  <c r="N133" i="3"/>
  <c r="B60" i="3"/>
  <c r="B25" i="3"/>
  <c r="B232" i="3"/>
  <c r="B162" i="3"/>
  <c r="B442" i="3" s="1"/>
  <c r="B477" i="3" s="1"/>
  <c r="B512" i="3" s="1"/>
  <c r="B547" i="3" s="1"/>
  <c r="B582" i="3" s="1"/>
  <c r="B615" i="3" s="1"/>
  <c r="B267" i="3"/>
  <c r="B197" i="3"/>
  <c r="B127" i="3"/>
  <c r="B303" i="3"/>
  <c r="B338" i="3" s="1"/>
  <c r="B373" i="3" s="1"/>
  <c r="B408" i="3" s="1"/>
  <c r="B1648" i="2"/>
  <c r="B1613" i="2"/>
  <c r="B1683" i="2"/>
  <c r="B1543" i="2"/>
  <c r="B1579" i="2" s="1"/>
  <c r="B1508" i="2"/>
  <c r="B1473" i="2"/>
  <c r="B842" i="2"/>
  <c r="B914" i="2"/>
  <c r="B949" i="2" s="1"/>
  <c r="B1158" i="2"/>
  <c r="B1263" i="2" s="1"/>
  <c r="B1368" i="2" s="1"/>
  <c r="B983" i="2"/>
  <c r="B1088" i="2" s="1"/>
  <c r="B1193" i="2" s="1"/>
  <c r="B1298" i="2"/>
  <c r="B1403" i="2" s="1"/>
  <c r="B1439" i="2" s="1"/>
  <c r="B1018" i="2"/>
  <c r="B1123" i="2" s="1"/>
  <c r="B1228" i="2" s="1"/>
  <c r="B1333" i="2" s="1"/>
  <c r="B422" i="2"/>
  <c r="B527" i="2" s="1"/>
  <c r="B633" i="2"/>
  <c r="B738" i="2" s="1"/>
  <c r="B773" i="2"/>
  <c r="B878" i="2" s="1"/>
  <c r="B493" i="2"/>
  <c r="B598" i="2" s="1"/>
  <c r="B703" i="2" s="1"/>
  <c r="B808" i="2" s="1"/>
  <c r="B72" i="2"/>
  <c r="B248" i="2"/>
  <c r="B212" i="2"/>
  <c r="B389" i="2" s="1"/>
  <c r="B459" i="2" s="1"/>
  <c r="B564" i="2" s="1"/>
  <c r="B669" i="2" s="1"/>
  <c r="B142" i="2"/>
  <c r="B177" i="2"/>
  <c r="B107" i="2"/>
  <c r="B352" i="2"/>
  <c r="B282" i="2"/>
  <c r="B317" i="2"/>
  <c r="B1054" i="2" l="1"/>
  <c r="N63" i="3"/>
  <c r="N134" i="3"/>
  <c r="P63" i="3"/>
  <c r="P134" i="3"/>
  <c r="R63" i="3"/>
  <c r="R134" i="3"/>
  <c r="O27" i="3"/>
  <c r="O98" i="3"/>
  <c r="Q27" i="3"/>
  <c r="Q98" i="3"/>
  <c r="S27" i="3"/>
  <c r="S98" i="3"/>
  <c r="N28" i="3"/>
  <c r="N99" i="3"/>
  <c r="P28" i="3"/>
  <c r="P99" i="3"/>
  <c r="R28" i="3"/>
  <c r="R99" i="3"/>
  <c r="O63" i="3"/>
  <c r="O134" i="3"/>
  <c r="Q63" i="3"/>
  <c r="Q134" i="3"/>
  <c r="S63" i="3"/>
  <c r="S134" i="3"/>
  <c r="M23" i="3"/>
  <c r="M94" i="3"/>
  <c r="M59" i="3"/>
  <c r="M130" i="3"/>
  <c r="B61" i="3"/>
  <c r="B26" i="3"/>
  <c r="B268" i="3"/>
  <c r="B198" i="3"/>
  <c r="B233" i="3"/>
  <c r="B163" i="3"/>
  <c r="B443" i="3" s="1"/>
  <c r="B478" i="3" s="1"/>
  <c r="B513" i="3" s="1"/>
  <c r="B548" i="3" s="1"/>
  <c r="B583" i="3" s="1"/>
  <c r="B616" i="3" s="1"/>
  <c r="B128" i="3"/>
  <c r="B304" i="3"/>
  <c r="B339" i="3" s="1"/>
  <c r="B374" i="3" s="1"/>
  <c r="B409" i="3" s="1"/>
  <c r="B1509" i="2"/>
  <c r="B1544" i="2"/>
  <c r="B1580" i="2" s="1"/>
  <c r="B1474" i="2"/>
  <c r="B1684" i="2"/>
  <c r="B1649" i="2"/>
  <c r="B1614" i="2"/>
  <c r="B843" i="2"/>
  <c r="B915" i="2"/>
  <c r="B950" i="2" s="1"/>
  <c r="B1019" i="2"/>
  <c r="B1124" i="2" s="1"/>
  <c r="B1229" i="2" s="1"/>
  <c r="B1334" i="2" s="1"/>
  <c r="B1299" i="2"/>
  <c r="B1404" i="2" s="1"/>
  <c r="B1440" i="2" s="1"/>
  <c r="B1159" i="2"/>
  <c r="B1264" i="2" s="1"/>
  <c r="B1369" i="2" s="1"/>
  <c r="B984" i="2"/>
  <c r="B1089" i="2" s="1"/>
  <c r="B1194" i="2" s="1"/>
  <c r="B423" i="2"/>
  <c r="B528" i="2" s="1"/>
  <c r="B774" i="2"/>
  <c r="B879" i="2" s="1"/>
  <c r="B1055" i="2" s="1"/>
  <c r="B494" i="2"/>
  <c r="B599" i="2" s="1"/>
  <c r="B704" i="2" s="1"/>
  <c r="B809" i="2" s="1"/>
  <c r="B634" i="2"/>
  <c r="B739" i="2" s="1"/>
  <c r="B73" i="2"/>
  <c r="B249" i="2"/>
  <c r="B178" i="2"/>
  <c r="B213" i="2"/>
  <c r="B390" i="2" s="1"/>
  <c r="B460" i="2" s="1"/>
  <c r="B565" i="2" s="1"/>
  <c r="B670" i="2" s="1"/>
  <c r="B143" i="2"/>
  <c r="B108" i="2"/>
  <c r="B318" i="2"/>
  <c r="B353" i="2"/>
  <c r="B283" i="2"/>
  <c r="M60" i="3" l="1"/>
  <c r="M131" i="3"/>
  <c r="M24" i="3"/>
  <c r="M95" i="3"/>
  <c r="S64" i="3"/>
  <c r="S135" i="3"/>
  <c r="Q64" i="3"/>
  <c r="Q135" i="3"/>
  <c r="O64" i="3"/>
  <c r="O135" i="3"/>
  <c r="R29" i="3"/>
  <c r="R100" i="3"/>
  <c r="P29" i="3"/>
  <c r="P100" i="3"/>
  <c r="N29" i="3"/>
  <c r="N100" i="3"/>
  <c r="S28" i="3"/>
  <c r="S99" i="3"/>
  <c r="Q28" i="3"/>
  <c r="Q99" i="3"/>
  <c r="O28" i="3"/>
  <c r="O99" i="3"/>
  <c r="R64" i="3"/>
  <c r="R135" i="3"/>
  <c r="P64" i="3"/>
  <c r="P135" i="3"/>
  <c r="N64" i="3"/>
  <c r="N135" i="3"/>
  <c r="B62" i="3"/>
  <c r="B27" i="3"/>
  <c r="B234" i="3"/>
  <c r="B164" i="3"/>
  <c r="B444" i="3" s="1"/>
  <c r="B479" i="3" s="1"/>
  <c r="B514" i="3" s="1"/>
  <c r="B549" i="3" s="1"/>
  <c r="B584" i="3" s="1"/>
  <c r="B617" i="3" s="1"/>
  <c r="B269" i="3"/>
  <c r="B199" i="3"/>
  <c r="B129" i="3"/>
  <c r="B305" i="3"/>
  <c r="B340" i="3" s="1"/>
  <c r="B375" i="3" s="1"/>
  <c r="B410" i="3" s="1"/>
  <c r="B1545" i="2"/>
  <c r="B1581" i="2" s="1"/>
  <c r="B1475" i="2"/>
  <c r="B1510" i="2"/>
  <c r="B1650" i="2"/>
  <c r="B1685" i="2"/>
  <c r="B1615" i="2"/>
  <c r="B844" i="2"/>
  <c r="B916" i="2"/>
  <c r="B951" i="2" s="1"/>
  <c r="B1160" i="2"/>
  <c r="B1265" i="2" s="1"/>
  <c r="B1370" i="2" s="1"/>
  <c r="B985" i="2"/>
  <c r="B1090" i="2" s="1"/>
  <c r="B1195" i="2" s="1"/>
  <c r="B1300" i="2"/>
  <c r="B1405" i="2" s="1"/>
  <c r="B1441" i="2" s="1"/>
  <c r="B1020" i="2"/>
  <c r="B1125" i="2" s="1"/>
  <c r="B1230" i="2" s="1"/>
  <c r="B1335" i="2" s="1"/>
  <c r="B424" i="2"/>
  <c r="B529" i="2" s="1"/>
  <c r="B775" i="2"/>
  <c r="B880" i="2" s="1"/>
  <c r="B635" i="2"/>
  <c r="B740" i="2" s="1"/>
  <c r="B495" i="2"/>
  <c r="B600" i="2" s="1"/>
  <c r="B705" i="2" s="1"/>
  <c r="B810" i="2" s="1"/>
  <c r="B74" i="2"/>
  <c r="B250" i="2"/>
  <c r="B214" i="2"/>
  <c r="B391" i="2" s="1"/>
  <c r="B461" i="2" s="1"/>
  <c r="B566" i="2" s="1"/>
  <c r="B671" i="2" s="1"/>
  <c r="B144" i="2"/>
  <c r="B179" i="2"/>
  <c r="B109" i="2"/>
  <c r="B354" i="2"/>
  <c r="B284" i="2"/>
  <c r="B319" i="2"/>
  <c r="B1056" i="2" l="1"/>
  <c r="N65" i="3"/>
  <c r="N136" i="3"/>
  <c r="P65" i="3"/>
  <c r="P136" i="3"/>
  <c r="R65" i="3"/>
  <c r="R136" i="3"/>
  <c r="O29" i="3"/>
  <c r="O100" i="3"/>
  <c r="Q29" i="3"/>
  <c r="Q100" i="3"/>
  <c r="S29" i="3"/>
  <c r="S100" i="3"/>
  <c r="N30" i="3"/>
  <c r="N101" i="3"/>
  <c r="P30" i="3"/>
  <c r="P101" i="3"/>
  <c r="R30" i="3"/>
  <c r="R101" i="3"/>
  <c r="O65" i="3"/>
  <c r="O136" i="3"/>
  <c r="Q65" i="3"/>
  <c r="Q136" i="3"/>
  <c r="S65" i="3"/>
  <c r="S136" i="3"/>
  <c r="M25" i="3"/>
  <c r="M96" i="3"/>
  <c r="M61" i="3"/>
  <c r="M132" i="3"/>
  <c r="B63" i="3"/>
  <c r="B28" i="3"/>
  <c r="B270" i="3"/>
  <c r="B200" i="3"/>
  <c r="B235" i="3"/>
  <c r="B165" i="3"/>
  <c r="B445" i="3" s="1"/>
  <c r="B480" i="3" s="1"/>
  <c r="B515" i="3" s="1"/>
  <c r="B550" i="3" s="1"/>
  <c r="B585" i="3" s="1"/>
  <c r="B618" i="3" s="1"/>
  <c r="B130" i="3"/>
  <c r="B306" i="3"/>
  <c r="B341" i="3" s="1"/>
  <c r="B376" i="3" s="1"/>
  <c r="B411" i="3" s="1"/>
  <c r="B1511" i="2"/>
  <c r="B1476" i="2"/>
  <c r="B1546" i="2"/>
  <c r="B1582" i="2" s="1"/>
  <c r="B1686" i="2"/>
  <c r="B1616" i="2"/>
  <c r="B1651" i="2"/>
  <c r="B845" i="2"/>
  <c r="B917" i="2"/>
  <c r="B952" i="2" s="1"/>
  <c r="B1021" i="2"/>
  <c r="B1126" i="2" s="1"/>
  <c r="B1231" i="2" s="1"/>
  <c r="B1336" i="2" s="1"/>
  <c r="B1301" i="2"/>
  <c r="B1406" i="2" s="1"/>
  <c r="B1442" i="2" s="1"/>
  <c r="B1161" i="2"/>
  <c r="B1266" i="2" s="1"/>
  <c r="B1371" i="2" s="1"/>
  <c r="B986" i="2"/>
  <c r="B1091" i="2" s="1"/>
  <c r="B1196" i="2" s="1"/>
  <c r="B425" i="2"/>
  <c r="B530" i="2" s="1"/>
  <c r="B776" i="2"/>
  <c r="B881" i="2" s="1"/>
  <c r="B496" i="2"/>
  <c r="B601" i="2" s="1"/>
  <c r="B706" i="2" s="1"/>
  <c r="B811" i="2" s="1"/>
  <c r="B636" i="2"/>
  <c r="B741" i="2" s="1"/>
  <c r="B75" i="2"/>
  <c r="B251" i="2"/>
  <c r="B180" i="2"/>
  <c r="B215" i="2"/>
  <c r="B392" i="2" s="1"/>
  <c r="B462" i="2" s="1"/>
  <c r="B567" i="2" s="1"/>
  <c r="B672" i="2" s="1"/>
  <c r="B145" i="2"/>
  <c r="B110" i="2"/>
  <c r="B320" i="2"/>
  <c r="B355" i="2"/>
  <c r="B285" i="2"/>
  <c r="B1057" i="2" l="1"/>
  <c r="M62" i="3"/>
  <c r="M133" i="3"/>
  <c r="M26" i="3"/>
  <c r="M97" i="3"/>
  <c r="S66" i="3"/>
  <c r="S137" i="3"/>
  <c r="Q66" i="3"/>
  <c r="Q137" i="3"/>
  <c r="O66" i="3"/>
  <c r="O137" i="3"/>
  <c r="R31" i="3"/>
  <c r="R102" i="3"/>
  <c r="P31" i="3"/>
  <c r="P102" i="3"/>
  <c r="N31" i="3"/>
  <c r="N102" i="3"/>
  <c r="S30" i="3"/>
  <c r="S101" i="3"/>
  <c r="Q30" i="3"/>
  <c r="Q101" i="3"/>
  <c r="O30" i="3"/>
  <c r="O101" i="3"/>
  <c r="R66" i="3"/>
  <c r="R137" i="3"/>
  <c r="P66" i="3"/>
  <c r="P137" i="3"/>
  <c r="N66" i="3"/>
  <c r="N137" i="3"/>
  <c r="B64" i="3"/>
  <c r="B29" i="3"/>
  <c r="B236" i="3"/>
  <c r="B166" i="3"/>
  <c r="B446" i="3" s="1"/>
  <c r="B481" i="3" s="1"/>
  <c r="B516" i="3" s="1"/>
  <c r="B551" i="3" s="1"/>
  <c r="B586" i="3" s="1"/>
  <c r="B619" i="3" s="1"/>
  <c r="B271" i="3"/>
  <c r="B201" i="3"/>
  <c r="B131" i="3"/>
  <c r="B307" i="3"/>
  <c r="B342" i="3" s="1"/>
  <c r="B377" i="3" s="1"/>
  <c r="B412" i="3" s="1"/>
  <c r="B1652" i="2"/>
  <c r="B1617" i="2"/>
  <c r="B1687" i="2"/>
  <c r="B1547" i="2"/>
  <c r="B1583" i="2" s="1"/>
  <c r="B1512" i="2"/>
  <c r="B1477" i="2"/>
  <c r="B846" i="2"/>
  <c r="B918" i="2"/>
  <c r="B953" i="2" s="1"/>
  <c r="B1162" i="2"/>
  <c r="B1267" i="2" s="1"/>
  <c r="B1372" i="2" s="1"/>
  <c r="B987" i="2"/>
  <c r="B1092" i="2" s="1"/>
  <c r="B1197" i="2" s="1"/>
  <c r="B1302" i="2"/>
  <c r="B1407" i="2" s="1"/>
  <c r="B1443" i="2" s="1"/>
  <c r="B1022" i="2"/>
  <c r="B1127" i="2" s="1"/>
  <c r="B1232" i="2" s="1"/>
  <c r="B1337" i="2" s="1"/>
  <c r="B426" i="2"/>
  <c r="B531" i="2" s="1"/>
  <c r="B637" i="2"/>
  <c r="B742" i="2" s="1"/>
  <c r="B777" i="2"/>
  <c r="B882" i="2" s="1"/>
  <c r="B497" i="2"/>
  <c r="B602" i="2" s="1"/>
  <c r="B707" i="2" s="1"/>
  <c r="B812" i="2" s="1"/>
  <c r="B76" i="2"/>
  <c r="B252" i="2"/>
  <c r="B216" i="2"/>
  <c r="B393" i="2" s="1"/>
  <c r="B463" i="2" s="1"/>
  <c r="B568" i="2" s="1"/>
  <c r="B673" i="2" s="1"/>
  <c r="B146" i="2"/>
  <c r="B181" i="2"/>
  <c r="B111" i="2"/>
  <c r="B356" i="2"/>
  <c r="B286" i="2"/>
  <c r="B321" i="2"/>
  <c r="B1058" i="2" l="1"/>
  <c r="N67" i="3"/>
  <c r="N138" i="3"/>
  <c r="P67" i="3"/>
  <c r="P138" i="3"/>
  <c r="R67" i="3"/>
  <c r="R138" i="3"/>
  <c r="O31" i="3"/>
  <c r="O102" i="3"/>
  <c r="Q31" i="3"/>
  <c r="Q102" i="3"/>
  <c r="S31" i="3"/>
  <c r="S102" i="3"/>
  <c r="N32" i="3"/>
  <c r="N103" i="3"/>
  <c r="P32" i="3"/>
  <c r="P103" i="3"/>
  <c r="R32" i="3"/>
  <c r="R103" i="3"/>
  <c r="O67" i="3"/>
  <c r="O138" i="3"/>
  <c r="Q67" i="3"/>
  <c r="Q138" i="3"/>
  <c r="S67" i="3"/>
  <c r="S138" i="3"/>
  <c r="M27" i="3"/>
  <c r="M98" i="3"/>
  <c r="M63" i="3"/>
  <c r="M134" i="3"/>
  <c r="B65" i="3"/>
  <c r="B30" i="3"/>
  <c r="B272" i="3"/>
  <c r="B202" i="3"/>
  <c r="B237" i="3"/>
  <c r="B167" i="3"/>
  <c r="B447" i="3" s="1"/>
  <c r="B482" i="3" s="1"/>
  <c r="B517" i="3" s="1"/>
  <c r="B552" i="3" s="1"/>
  <c r="B587" i="3" s="1"/>
  <c r="B620" i="3" s="1"/>
  <c r="B132" i="3"/>
  <c r="B308" i="3"/>
  <c r="B343" i="3" s="1"/>
  <c r="B378" i="3" s="1"/>
  <c r="B413" i="3" s="1"/>
  <c r="B1513" i="2"/>
  <c r="B1548" i="2"/>
  <c r="B1584" i="2" s="1"/>
  <c r="B1478" i="2"/>
  <c r="B1688" i="2"/>
  <c r="B1653" i="2"/>
  <c r="B1618" i="2"/>
  <c r="B847" i="2"/>
  <c r="B919" i="2"/>
  <c r="B954" i="2" s="1"/>
  <c r="B1023" i="2"/>
  <c r="B1128" i="2" s="1"/>
  <c r="B1233" i="2" s="1"/>
  <c r="B1338" i="2" s="1"/>
  <c r="B1303" i="2"/>
  <c r="B1408" i="2" s="1"/>
  <c r="B1444" i="2" s="1"/>
  <c r="B1163" i="2"/>
  <c r="B1268" i="2" s="1"/>
  <c r="B1373" i="2" s="1"/>
  <c r="B988" i="2"/>
  <c r="B1093" i="2" s="1"/>
  <c r="B1198" i="2" s="1"/>
  <c r="B427" i="2"/>
  <c r="B532" i="2" s="1"/>
  <c r="B778" i="2"/>
  <c r="B883" i="2" s="1"/>
  <c r="B638" i="2"/>
  <c r="B743" i="2" s="1"/>
  <c r="B498" i="2"/>
  <c r="B603" i="2" s="1"/>
  <c r="B708" i="2" s="1"/>
  <c r="B813" i="2" s="1"/>
  <c r="B77" i="2"/>
  <c r="B253" i="2"/>
  <c r="B182" i="2"/>
  <c r="B217" i="2"/>
  <c r="B394" i="2" s="1"/>
  <c r="B464" i="2" s="1"/>
  <c r="B569" i="2" s="1"/>
  <c r="B674" i="2" s="1"/>
  <c r="B147" i="2"/>
  <c r="B112" i="2"/>
  <c r="B322" i="2"/>
  <c r="B357" i="2"/>
  <c r="B287" i="2"/>
  <c r="B1059" i="2" l="1"/>
  <c r="M64" i="3"/>
  <c r="M135" i="3"/>
  <c r="M28" i="3"/>
  <c r="M99" i="3"/>
  <c r="S68" i="3"/>
  <c r="S139" i="3"/>
  <c r="Q68" i="3"/>
  <c r="Q139" i="3"/>
  <c r="O68" i="3"/>
  <c r="O139" i="3"/>
  <c r="R33" i="3"/>
  <c r="R104" i="3"/>
  <c r="P33" i="3"/>
  <c r="P104" i="3"/>
  <c r="N33" i="3"/>
  <c r="N104" i="3"/>
  <c r="S32" i="3"/>
  <c r="S103" i="3"/>
  <c r="Q32" i="3"/>
  <c r="Q103" i="3"/>
  <c r="O32" i="3"/>
  <c r="O103" i="3"/>
  <c r="R68" i="3"/>
  <c r="R139" i="3"/>
  <c r="P68" i="3"/>
  <c r="P139" i="3"/>
  <c r="N68" i="3"/>
  <c r="N139" i="3"/>
  <c r="B66" i="3"/>
  <c r="B31" i="3"/>
  <c r="B238" i="3"/>
  <c r="B168" i="3"/>
  <c r="B448" i="3" s="1"/>
  <c r="B483" i="3" s="1"/>
  <c r="B518" i="3" s="1"/>
  <c r="B553" i="3" s="1"/>
  <c r="B588" i="3" s="1"/>
  <c r="B621" i="3" s="1"/>
  <c r="B273" i="3"/>
  <c r="B203" i="3"/>
  <c r="B133" i="3"/>
  <c r="B309" i="3"/>
  <c r="B344" i="3" s="1"/>
  <c r="B379" i="3" s="1"/>
  <c r="B414" i="3" s="1"/>
  <c r="B1549" i="2"/>
  <c r="B1585" i="2" s="1"/>
  <c r="B1479" i="2"/>
  <c r="B1514" i="2"/>
  <c r="B1654" i="2"/>
  <c r="B1689" i="2"/>
  <c r="B1619" i="2"/>
  <c r="B848" i="2"/>
  <c r="B920" i="2"/>
  <c r="B955" i="2" s="1"/>
  <c r="B1164" i="2"/>
  <c r="B1269" i="2" s="1"/>
  <c r="B1374" i="2" s="1"/>
  <c r="B989" i="2"/>
  <c r="B1094" i="2" s="1"/>
  <c r="B1199" i="2" s="1"/>
  <c r="B1304" i="2"/>
  <c r="B1409" i="2" s="1"/>
  <c r="B1445" i="2" s="1"/>
  <c r="B1024" i="2"/>
  <c r="B1129" i="2" s="1"/>
  <c r="B1234" i="2" s="1"/>
  <c r="B1339" i="2" s="1"/>
  <c r="B428" i="2"/>
  <c r="B533" i="2" s="1"/>
  <c r="B639" i="2"/>
  <c r="B744" i="2" s="1"/>
  <c r="B779" i="2"/>
  <c r="B884" i="2" s="1"/>
  <c r="B499" i="2"/>
  <c r="B604" i="2" s="1"/>
  <c r="B709" i="2" s="1"/>
  <c r="B814" i="2" s="1"/>
  <c r="B78" i="2"/>
  <c r="B254" i="2"/>
  <c r="B218" i="2"/>
  <c r="B395" i="2" s="1"/>
  <c r="B465" i="2" s="1"/>
  <c r="B570" i="2" s="1"/>
  <c r="B675" i="2" s="1"/>
  <c r="B148" i="2"/>
  <c r="B183" i="2"/>
  <c r="B113" i="2"/>
  <c r="B358" i="2"/>
  <c r="B288" i="2"/>
  <c r="B323" i="2"/>
  <c r="B1060" i="2" l="1"/>
  <c r="N69" i="3"/>
  <c r="N140" i="3"/>
  <c r="P69" i="3"/>
  <c r="P140" i="3"/>
  <c r="R69" i="3"/>
  <c r="R140" i="3"/>
  <c r="O33" i="3"/>
  <c r="O104" i="3"/>
  <c r="Q33" i="3"/>
  <c r="Q104" i="3"/>
  <c r="S33" i="3"/>
  <c r="S104" i="3"/>
  <c r="N34" i="3"/>
  <c r="N105" i="3"/>
  <c r="P34" i="3"/>
  <c r="P105" i="3"/>
  <c r="R34" i="3"/>
  <c r="R105" i="3"/>
  <c r="O69" i="3"/>
  <c r="O140" i="3"/>
  <c r="Q69" i="3"/>
  <c r="Q140" i="3"/>
  <c r="S69" i="3"/>
  <c r="S140" i="3"/>
  <c r="M29" i="3"/>
  <c r="M100" i="3"/>
  <c r="M65" i="3"/>
  <c r="M136" i="3"/>
  <c r="B67" i="3"/>
  <c r="B32" i="3"/>
  <c r="B274" i="3"/>
  <c r="B204" i="3"/>
  <c r="B239" i="3"/>
  <c r="B169" i="3"/>
  <c r="B449" i="3" s="1"/>
  <c r="B484" i="3" s="1"/>
  <c r="B519" i="3" s="1"/>
  <c r="B554" i="3" s="1"/>
  <c r="B589" i="3" s="1"/>
  <c r="B622" i="3" s="1"/>
  <c r="B134" i="3"/>
  <c r="B310" i="3"/>
  <c r="B345" i="3" s="1"/>
  <c r="B380" i="3" s="1"/>
  <c r="B415" i="3" s="1"/>
  <c r="B1515" i="2"/>
  <c r="B1480" i="2"/>
  <c r="B1550" i="2"/>
  <c r="B1586" i="2" s="1"/>
  <c r="B1690" i="2"/>
  <c r="B1620" i="2"/>
  <c r="B1655" i="2"/>
  <c r="B849" i="2"/>
  <c r="B921" i="2"/>
  <c r="B956" i="2" s="1"/>
  <c r="B1305" i="2"/>
  <c r="B1410" i="2" s="1"/>
  <c r="B1446" i="2" s="1"/>
  <c r="B1165" i="2"/>
  <c r="B1270" i="2" s="1"/>
  <c r="B1375" i="2" s="1"/>
  <c r="B990" i="2"/>
  <c r="B1095" i="2" s="1"/>
  <c r="B1200" i="2" s="1"/>
  <c r="B1025" i="2"/>
  <c r="B1130" i="2" s="1"/>
  <c r="B1235" i="2" s="1"/>
  <c r="B1340" i="2" s="1"/>
  <c r="B429" i="2"/>
  <c r="B534" i="2" s="1"/>
  <c r="B780" i="2"/>
  <c r="B885" i="2" s="1"/>
  <c r="B500" i="2"/>
  <c r="B605" i="2" s="1"/>
  <c r="B710" i="2" s="1"/>
  <c r="B815" i="2" s="1"/>
  <c r="B640" i="2"/>
  <c r="B745" i="2" s="1"/>
  <c r="B79" i="2"/>
  <c r="B255" i="2"/>
  <c r="B184" i="2"/>
  <c r="B219" i="2"/>
  <c r="B396" i="2" s="1"/>
  <c r="B466" i="2" s="1"/>
  <c r="B571" i="2" s="1"/>
  <c r="B676" i="2" s="1"/>
  <c r="B149" i="2"/>
  <c r="B114" i="2"/>
  <c r="B324" i="2"/>
  <c r="B359" i="2"/>
  <c r="B289" i="2"/>
  <c r="B1061" i="2" l="1"/>
  <c r="M66" i="3"/>
  <c r="M137" i="3"/>
  <c r="M30" i="3"/>
  <c r="M101" i="3"/>
  <c r="S70" i="3"/>
  <c r="S141" i="3"/>
  <c r="Q70" i="3"/>
  <c r="Q141" i="3"/>
  <c r="O70" i="3"/>
  <c r="O141" i="3"/>
  <c r="R35" i="3"/>
  <c r="R106" i="3"/>
  <c r="P35" i="3"/>
  <c r="P106" i="3"/>
  <c r="N35" i="3"/>
  <c r="N106" i="3"/>
  <c r="S34" i="3"/>
  <c r="S105" i="3"/>
  <c r="Q34" i="3"/>
  <c r="Q105" i="3"/>
  <c r="O34" i="3"/>
  <c r="O105" i="3"/>
  <c r="R70" i="3"/>
  <c r="R141" i="3"/>
  <c r="P70" i="3"/>
  <c r="P141" i="3"/>
  <c r="N70" i="3"/>
  <c r="N141" i="3"/>
  <c r="B68" i="3"/>
  <c r="B33" i="3"/>
  <c r="B240" i="3"/>
  <c r="B170" i="3"/>
  <c r="B450" i="3" s="1"/>
  <c r="B485" i="3" s="1"/>
  <c r="B520" i="3" s="1"/>
  <c r="B555" i="3" s="1"/>
  <c r="B590" i="3" s="1"/>
  <c r="B623" i="3" s="1"/>
  <c r="B275" i="3"/>
  <c r="B205" i="3"/>
  <c r="B135" i="3"/>
  <c r="B311" i="3"/>
  <c r="B346" i="3" s="1"/>
  <c r="B381" i="3" s="1"/>
  <c r="B416" i="3" s="1"/>
  <c r="B1551" i="2"/>
  <c r="B1587" i="2" s="1"/>
  <c r="B1516" i="2"/>
  <c r="B1481" i="2"/>
  <c r="B1656" i="2"/>
  <c r="B1621" i="2"/>
  <c r="B1691" i="2"/>
  <c r="B850" i="2"/>
  <c r="B922" i="2"/>
  <c r="B957" i="2" s="1"/>
  <c r="B1166" i="2"/>
  <c r="B1271" i="2" s="1"/>
  <c r="B1376" i="2" s="1"/>
  <c r="B991" i="2"/>
  <c r="B1096" i="2" s="1"/>
  <c r="B1201" i="2" s="1"/>
  <c r="B1306" i="2"/>
  <c r="B1411" i="2" s="1"/>
  <c r="B1447" i="2" s="1"/>
  <c r="B1026" i="2"/>
  <c r="B1131" i="2" s="1"/>
  <c r="B1236" i="2" s="1"/>
  <c r="B1341" i="2" s="1"/>
  <c r="B430" i="2"/>
  <c r="B535" i="2" s="1"/>
  <c r="B641" i="2"/>
  <c r="B746" i="2" s="1"/>
  <c r="B781" i="2"/>
  <c r="B886" i="2" s="1"/>
  <c r="B501" i="2"/>
  <c r="B606" i="2" s="1"/>
  <c r="B711" i="2" s="1"/>
  <c r="B816" i="2" s="1"/>
  <c r="B80" i="2"/>
  <c r="B256" i="2"/>
  <c r="B220" i="2"/>
  <c r="B397" i="2" s="1"/>
  <c r="B467" i="2" s="1"/>
  <c r="B572" i="2" s="1"/>
  <c r="B677" i="2" s="1"/>
  <c r="B150" i="2"/>
  <c r="B185" i="2"/>
  <c r="B115" i="2"/>
  <c r="B360" i="2"/>
  <c r="B290" i="2"/>
  <c r="B325" i="2"/>
  <c r="B1062" i="2" l="1"/>
  <c r="N71" i="3"/>
  <c r="N142" i="3"/>
  <c r="P71" i="3"/>
  <c r="P142" i="3"/>
  <c r="R71" i="3"/>
  <c r="R142" i="3"/>
  <c r="O35" i="3"/>
  <c r="O106" i="3"/>
  <c r="Q35" i="3"/>
  <c r="Q106" i="3"/>
  <c r="S35" i="3"/>
  <c r="S106" i="3"/>
  <c r="N36" i="3"/>
  <c r="N108" i="3" s="1"/>
  <c r="N107" i="3"/>
  <c r="P36" i="3"/>
  <c r="P108" i="3" s="1"/>
  <c r="P107" i="3"/>
  <c r="R36" i="3"/>
  <c r="R108" i="3" s="1"/>
  <c r="R107" i="3"/>
  <c r="O71" i="3"/>
  <c r="O142" i="3"/>
  <c r="Q71" i="3"/>
  <c r="Q142" i="3"/>
  <c r="S71" i="3"/>
  <c r="S142" i="3"/>
  <c r="M31" i="3"/>
  <c r="M102" i="3"/>
  <c r="M67" i="3"/>
  <c r="M138" i="3"/>
  <c r="B69" i="3"/>
  <c r="B34" i="3"/>
  <c r="B276" i="3"/>
  <c r="B206" i="3"/>
  <c r="B241" i="3"/>
  <c r="B171" i="3"/>
  <c r="B451" i="3" s="1"/>
  <c r="B486" i="3" s="1"/>
  <c r="B521" i="3" s="1"/>
  <c r="B556" i="3" s="1"/>
  <c r="B591" i="3" s="1"/>
  <c r="B624" i="3" s="1"/>
  <c r="B136" i="3"/>
  <c r="B312" i="3"/>
  <c r="B347" i="3" s="1"/>
  <c r="B382" i="3" s="1"/>
  <c r="B417" i="3" s="1"/>
  <c r="B1517" i="2"/>
  <c r="B1552" i="2"/>
  <c r="B1588" i="2" s="1"/>
  <c r="B1482" i="2"/>
  <c r="B1692" i="2"/>
  <c r="B1657" i="2"/>
  <c r="B1622" i="2"/>
  <c r="B851" i="2"/>
  <c r="B923" i="2"/>
  <c r="B958" i="2" s="1"/>
  <c r="B1307" i="2"/>
  <c r="B1412" i="2" s="1"/>
  <c r="B1448" i="2" s="1"/>
  <c r="B1027" i="2"/>
  <c r="B1132" i="2" s="1"/>
  <c r="B1237" i="2" s="1"/>
  <c r="B1342" i="2" s="1"/>
  <c r="B1167" i="2"/>
  <c r="B1272" i="2" s="1"/>
  <c r="B1377" i="2" s="1"/>
  <c r="B992" i="2"/>
  <c r="B1097" i="2" s="1"/>
  <c r="B1202" i="2" s="1"/>
  <c r="B431" i="2"/>
  <c r="B536" i="2" s="1"/>
  <c r="B782" i="2"/>
  <c r="B887" i="2" s="1"/>
  <c r="B642" i="2"/>
  <c r="B747" i="2" s="1"/>
  <c r="B502" i="2"/>
  <c r="B607" i="2" s="1"/>
  <c r="B712" i="2" s="1"/>
  <c r="B817" i="2" s="1"/>
  <c r="B81" i="2"/>
  <c r="B257" i="2"/>
  <c r="B186" i="2"/>
  <c r="B221" i="2"/>
  <c r="B398" i="2" s="1"/>
  <c r="B468" i="2" s="1"/>
  <c r="B573" i="2" s="1"/>
  <c r="B678" i="2" s="1"/>
  <c r="B151" i="2"/>
  <c r="B116" i="2"/>
  <c r="B326" i="2"/>
  <c r="B361" i="2"/>
  <c r="B291" i="2"/>
  <c r="B1063" i="2" l="1"/>
  <c r="M68" i="3"/>
  <c r="M139" i="3"/>
  <c r="M32" i="3"/>
  <c r="M103" i="3"/>
  <c r="S72" i="3"/>
  <c r="S144" i="3" s="1"/>
  <c r="S143" i="3"/>
  <c r="Q72" i="3"/>
  <c r="Q144" i="3" s="1"/>
  <c r="Q143" i="3"/>
  <c r="O72" i="3"/>
  <c r="O144" i="3" s="1"/>
  <c r="O143" i="3"/>
  <c r="S36" i="3"/>
  <c r="S108" i="3" s="1"/>
  <c r="S107" i="3"/>
  <c r="Q36" i="3"/>
  <c r="Q108" i="3" s="1"/>
  <c r="Q107" i="3"/>
  <c r="O36" i="3"/>
  <c r="O108" i="3" s="1"/>
  <c r="O107" i="3"/>
  <c r="R72" i="3"/>
  <c r="R144" i="3" s="1"/>
  <c r="R143" i="3"/>
  <c r="P72" i="3"/>
  <c r="P144" i="3" s="1"/>
  <c r="P143" i="3"/>
  <c r="N72" i="3"/>
  <c r="N144" i="3" s="1"/>
  <c r="N143" i="3"/>
  <c r="B70" i="3"/>
  <c r="B35" i="3"/>
  <c r="B242" i="3"/>
  <c r="B172" i="3"/>
  <c r="B452" i="3" s="1"/>
  <c r="B487" i="3" s="1"/>
  <c r="B522" i="3" s="1"/>
  <c r="B557" i="3" s="1"/>
  <c r="B592" i="3" s="1"/>
  <c r="B625" i="3" s="1"/>
  <c r="B277" i="3"/>
  <c r="B207" i="3"/>
  <c r="B137" i="3"/>
  <c r="B313" i="3"/>
  <c r="B348" i="3" s="1"/>
  <c r="B383" i="3" s="1"/>
  <c r="B418" i="3" s="1"/>
  <c r="B1553" i="2"/>
  <c r="B1589" i="2" s="1"/>
  <c r="B1483" i="2"/>
  <c r="B1518" i="2"/>
  <c r="B1658" i="2"/>
  <c r="B1693" i="2"/>
  <c r="B1623" i="2"/>
  <c r="B852" i="2"/>
  <c r="B924" i="2"/>
  <c r="B959" i="2" s="1"/>
  <c r="B1308" i="2"/>
  <c r="B1413" i="2" s="1"/>
  <c r="B1449" i="2" s="1"/>
  <c r="B1028" i="2"/>
  <c r="B1133" i="2" s="1"/>
  <c r="B1238" i="2" s="1"/>
  <c r="B1343" i="2" s="1"/>
  <c r="B993" i="2"/>
  <c r="B1098" i="2" s="1"/>
  <c r="B1203" i="2" s="1"/>
  <c r="B1168" i="2"/>
  <c r="B1273" i="2" s="1"/>
  <c r="B1378" i="2" s="1"/>
  <c r="B432" i="2"/>
  <c r="B537" i="2" s="1"/>
  <c r="B643" i="2"/>
  <c r="B748" i="2" s="1"/>
  <c r="B783" i="2"/>
  <c r="B888" i="2" s="1"/>
  <c r="B503" i="2"/>
  <c r="B608" i="2" s="1"/>
  <c r="B713" i="2" s="1"/>
  <c r="B818" i="2" s="1"/>
  <c r="B82" i="2"/>
  <c r="B258" i="2"/>
  <c r="B222" i="2"/>
  <c r="B399" i="2" s="1"/>
  <c r="B469" i="2" s="1"/>
  <c r="B574" i="2" s="1"/>
  <c r="B679" i="2" s="1"/>
  <c r="B152" i="2"/>
  <c r="B187" i="2"/>
  <c r="B117" i="2"/>
  <c r="B362" i="2"/>
  <c r="B292" i="2"/>
  <c r="B327" i="2"/>
  <c r="B1064" i="2" l="1"/>
  <c r="M33" i="3"/>
  <c r="M104" i="3"/>
  <c r="M69" i="3"/>
  <c r="M140" i="3"/>
  <c r="B71" i="3"/>
  <c r="B36" i="3"/>
  <c r="B72" i="3" s="1"/>
  <c r="B278" i="3"/>
  <c r="B208" i="3"/>
  <c r="B243" i="3"/>
  <c r="B173" i="3"/>
  <c r="B453" i="3" s="1"/>
  <c r="B488" i="3" s="1"/>
  <c r="B523" i="3" s="1"/>
  <c r="B558" i="3" s="1"/>
  <c r="B593" i="3" s="1"/>
  <c r="B626" i="3" s="1"/>
  <c r="B138" i="3"/>
  <c r="B314" i="3"/>
  <c r="B349" i="3" s="1"/>
  <c r="B384" i="3" s="1"/>
  <c r="B419" i="3" s="1"/>
  <c r="B1519" i="2"/>
  <c r="B1484" i="2"/>
  <c r="B1554" i="2"/>
  <c r="B1590" i="2" s="1"/>
  <c r="B1694" i="2"/>
  <c r="B1624" i="2"/>
  <c r="B1659" i="2"/>
  <c r="B853" i="2"/>
  <c r="B925" i="2"/>
  <c r="B960" i="2" s="1"/>
  <c r="B1309" i="2"/>
  <c r="B1414" i="2" s="1"/>
  <c r="B1450" i="2" s="1"/>
  <c r="B1169" i="2"/>
  <c r="B1274" i="2" s="1"/>
  <c r="B1379" i="2" s="1"/>
  <c r="B994" i="2"/>
  <c r="B1099" i="2" s="1"/>
  <c r="B1204" i="2" s="1"/>
  <c r="B1029" i="2"/>
  <c r="B1134" i="2" s="1"/>
  <c r="B1239" i="2" s="1"/>
  <c r="B1344" i="2" s="1"/>
  <c r="B433" i="2"/>
  <c r="B538" i="2" s="1"/>
  <c r="B784" i="2"/>
  <c r="B889" i="2" s="1"/>
  <c r="B504" i="2"/>
  <c r="B609" i="2" s="1"/>
  <c r="B714" i="2" s="1"/>
  <c r="B819" i="2" s="1"/>
  <c r="B644" i="2"/>
  <c r="B749" i="2" s="1"/>
  <c r="B83" i="2"/>
  <c r="B259" i="2"/>
  <c r="B188" i="2"/>
  <c r="B223" i="2"/>
  <c r="B400" i="2" s="1"/>
  <c r="B470" i="2" s="1"/>
  <c r="B575" i="2" s="1"/>
  <c r="B680" i="2" s="1"/>
  <c r="B153" i="2"/>
  <c r="B118" i="2"/>
  <c r="B328" i="2"/>
  <c r="B363" i="2"/>
  <c r="B293" i="2"/>
  <c r="B1065" i="2" l="1"/>
  <c r="M70" i="3"/>
  <c r="M141" i="3"/>
  <c r="M34" i="3"/>
  <c r="M105" i="3"/>
  <c r="B244" i="3"/>
  <c r="B174" i="3"/>
  <c r="B454" i="3" s="1"/>
  <c r="B489" i="3" s="1"/>
  <c r="B524" i="3" s="1"/>
  <c r="B559" i="3" s="1"/>
  <c r="B594" i="3" s="1"/>
  <c r="B627" i="3" s="1"/>
  <c r="B279" i="3"/>
  <c r="B209" i="3"/>
  <c r="B139" i="3"/>
  <c r="B315" i="3"/>
  <c r="B350" i="3" s="1"/>
  <c r="B385" i="3" s="1"/>
  <c r="B420" i="3" s="1"/>
  <c r="B1555" i="2"/>
  <c r="B1591" i="2" s="1"/>
  <c r="B1520" i="2"/>
  <c r="B1485" i="2"/>
  <c r="B1660" i="2"/>
  <c r="B1625" i="2"/>
  <c r="B1695" i="2"/>
  <c r="B854" i="2"/>
  <c r="B926" i="2"/>
  <c r="B961" i="2" s="1"/>
  <c r="B1170" i="2"/>
  <c r="B1275" i="2" s="1"/>
  <c r="B1380" i="2" s="1"/>
  <c r="B995" i="2"/>
  <c r="B1100" i="2" s="1"/>
  <c r="B1205" i="2" s="1"/>
  <c r="B1310" i="2"/>
  <c r="B1415" i="2" s="1"/>
  <c r="B1451" i="2" s="1"/>
  <c r="B1030" i="2"/>
  <c r="B1135" i="2" s="1"/>
  <c r="B1240" i="2" s="1"/>
  <c r="B1345" i="2" s="1"/>
  <c r="B434" i="2"/>
  <c r="B539" i="2" s="1"/>
  <c r="B645" i="2"/>
  <c r="B750" i="2" s="1"/>
  <c r="B785" i="2"/>
  <c r="B890" i="2" s="1"/>
  <c r="B505" i="2"/>
  <c r="B610" i="2" s="1"/>
  <c r="B715" i="2" s="1"/>
  <c r="B820" i="2" s="1"/>
  <c r="B84" i="2"/>
  <c r="B260" i="2"/>
  <c r="B224" i="2"/>
  <c r="B401" i="2" s="1"/>
  <c r="B471" i="2" s="1"/>
  <c r="B576" i="2" s="1"/>
  <c r="B681" i="2" s="1"/>
  <c r="B154" i="2"/>
  <c r="B189" i="2"/>
  <c r="B119" i="2"/>
  <c r="B364" i="2"/>
  <c r="B294" i="2"/>
  <c r="B329" i="2"/>
  <c r="B1066" i="2" l="1"/>
  <c r="M35" i="3"/>
  <c r="M106" i="3"/>
  <c r="M71" i="3"/>
  <c r="M142" i="3"/>
  <c r="B280" i="3"/>
  <c r="B210" i="3"/>
  <c r="B245" i="3"/>
  <c r="B175" i="3"/>
  <c r="B455" i="3" s="1"/>
  <c r="B490" i="3" s="1"/>
  <c r="B525" i="3" s="1"/>
  <c r="B560" i="3" s="1"/>
  <c r="B595" i="3" s="1"/>
  <c r="B628" i="3" s="1"/>
  <c r="B140" i="3"/>
  <c r="B316" i="3"/>
  <c r="B351" i="3" s="1"/>
  <c r="B386" i="3" s="1"/>
  <c r="B421" i="3" s="1"/>
  <c r="B1521" i="2"/>
  <c r="B1556" i="2"/>
  <c r="B1592" i="2" s="1"/>
  <c r="B1486" i="2"/>
  <c r="B1696" i="2"/>
  <c r="B1661" i="2"/>
  <c r="B1626" i="2"/>
  <c r="B855" i="2"/>
  <c r="B927" i="2"/>
  <c r="B962" i="2" s="1"/>
  <c r="B1311" i="2"/>
  <c r="B1416" i="2" s="1"/>
  <c r="B1452" i="2" s="1"/>
  <c r="B1031" i="2"/>
  <c r="B1136" i="2" s="1"/>
  <c r="B1241" i="2" s="1"/>
  <c r="B1346" i="2" s="1"/>
  <c r="B1171" i="2"/>
  <c r="B1276" i="2" s="1"/>
  <c r="B1381" i="2" s="1"/>
  <c r="B996" i="2"/>
  <c r="B1101" i="2" s="1"/>
  <c r="B1206" i="2" s="1"/>
  <c r="B435" i="2"/>
  <c r="B540" i="2" s="1"/>
  <c r="B786" i="2"/>
  <c r="B891" i="2" s="1"/>
  <c r="B1067" i="2" s="1"/>
  <c r="B646" i="2"/>
  <c r="B751" i="2" s="1"/>
  <c r="B506" i="2"/>
  <c r="B611" i="2" s="1"/>
  <c r="B716" i="2" s="1"/>
  <c r="B821" i="2" s="1"/>
  <c r="B85" i="2"/>
  <c r="B261" i="2"/>
  <c r="B190" i="2"/>
  <c r="B225" i="2"/>
  <c r="B402" i="2" s="1"/>
  <c r="B472" i="2" s="1"/>
  <c r="B577" i="2" s="1"/>
  <c r="B682" i="2" s="1"/>
  <c r="B155" i="2"/>
  <c r="B120" i="2"/>
  <c r="B330" i="2"/>
  <c r="B365" i="2"/>
  <c r="B295" i="2"/>
  <c r="M72" i="3" l="1"/>
  <c r="M144" i="3" s="1"/>
  <c r="M143" i="3"/>
  <c r="M36" i="3"/>
  <c r="M108" i="3" s="1"/>
  <c r="M107" i="3"/>
  <c r="B246" i="3"/>
  <c r="B176" i="3"/>
  <c r="B456" i="3" s="1"/>
  <c r="B491" i="3" s="1"/>
  <c r="B526" i="3" s="1"/>
  <c r="B561" i="3" s="1"/>
  <c r="B596" i="3" s="1"/>
  <c r="B629" i="3" s="1"/>
  <c r="B281" i="3"/>
  <c r="B211" i="3"/>
  <c r="B141" i="3"/>
  <c r="B317" i="3"/>
  <c r="B352" i="3" s="1"/>
  <c r="B387" i="3" s="1"/>
  <c r="B422" i="3" s="1"/>
  <c r="B1557" i="2"/>
  <c r="B1593" i="2" s="1"/>
  <c r="B1487" i="2"/>
  <c r="B1522" i="2"/>
  <c r="B1662" i="2"/>
  <c r="B1697" i="2"/>
  <c r="B1627" i="2"/>
  <c r="B856" i="2"/>
  <c r="B928" i="2"/>
  <c r="B963" i="2" s="1"/>
  <c r="B1312" i="2"/>
  <c r="B1417" i="2" s="1"/>
  <c r="B1453" i="2" s="1"/>
  <c r="B1032" i="2"/>
  <c r="B1137" i="2" s="1"/>
  <c r="B1242" i="2" s="1"/>
  <c r="B1347" i="2" s="1"/>
  <c r="B997" i="2"/>
  <c r="B1102" i="2" s="1"/>
  <c r="B1207" i="2" s="1"/>
  <c r="B1172" i="2"/>
  <c r="B1277" i="2" s="1"/>
  <c r="B1382" i="2" s="1"/>
  <c r="B436" i="2"/>
  <c r="B541" i="2" s="1"/>
  <c r="B647" i="2"/>
  <c r="B752" i="2" s="1"/>
  <c r="B787" i="2"/>
  <c r="B892" i="2" s="1"/>
  <c r="B507" i="2"/>
  <c r="B612" i="2" s="1"/>
  <c r="B717" i="2" s="1"/>
  <c r="B822" i="2" s="1"/>
  <c r="B86" i="2"/>
  <c r="B262" i="2"/>
  <c r="B226" i="2"/>
  <c r="B403" i="2" s="1"/>
  <c r="B473" i="2" s="1"/>
  <c r="B578" i="2" s="1"/>
  <c r="B683" i="2" s="1"/>
  <c r="B156" i="2"/>
  <c r="B191" i="2"/>
  <c r="B121" i="2"/>
  <c r="B366" i="2"/>
  <c r="B296" i="2"/>
  <c r="B331" i="2"/>
  <c r="B1068" i="2" l="1"/>
  <c r="B282" i="3"/>
  <c r="B212" i="3"/>
  <c r="B247" i="3"/>
  <c r="B177" i="3"/>
  <c r="B457" i="3" s="1"/>
  <c r="B492" i="3" s="1"/>
  <c r="B527" i="3" s="1"/>
  <c r="B562" i="3" s="1"/>
  <c r="B597" i="3" s="1"/>
  <c r="B630" i="3" s="1"/>
  <c r="B142" i="3"/>
  <c r="B318" i="3"/>
  <c r="B353" i="3" s="1"/>
  <c r="B388" i="3" s="1"/>
  <c r="B423" i="3" s="1"/>
  <c r="B1523" i="2"/>
  <c r="B1488" i="2"/>
  <c r="B1558" i="2"/>
  <c r="B1594" i="2" s="1"/>
  <c r="B1698" i="2"/>
  <c r="B1628" i="2"/>
  <c r="B1663" i="2"/>
  <c r="B857" i="2"/>
  <c r="B929" i="2"/>
  <c r="B964" i="2" s="1"/>
  <c r="B1313" i="2"/>
  <c r="B1418" i="2" s="1"/>
  <c r="B1454" i="2" s="1"/>
  <c r="B1173" i="2"/>
  <c r="B1278" i="2" s="1"/>
  <c r="B1383" i="2" s="1"/>
  <c r="B998" i="2"/>
  <c r="B1103" i="2" s="1"/>
  <c r="B1208" i="2" s="1"/>
  <c r="B1033" i="2"/>
  <c r="B1138" i="2" s="1"/>
  <c r="B1243" i="2" s="1"/>
  <c r="B1348" i="2" s="1"/>
  <c r="B437" i="2"/>
  <c r="B542" i="2" s="1"/>
  <c r="B788" i="2"/>
  <c r="B893" i="2" s="1"/>
  <c r="B508" i="2"/>
  <c r="B613" i="2" s="1"/>
  <c r="B718" i="2" s="1"/>
  <c r="B823" i="2" s="1"/>
  <c r="B648" i="2"/>
  <c r="B753" i="2" s="1"/>
  <c r="B122" i="2"/>
  <c r="B263" i="2"/>
  <c r="B192" i="2"/>
  <c r="B227" i="2"/>
  <c r="B404" i="2" s="1"/>
  <c r="B474" i="2" s="1"/>
  <c r="B579" i="2" s="1"/>
  <c r="B684" i="2" s="1"/>
  <c r="B157" i="2"/>
  <c r="B332" i="2"/>
  <c r="B367" i="2"/>
  <c r="B297" i="2"/>
  <c r="B1069" i="2" l="1"/>
  <c r="B248" i="3"/>
  <c r="B178" i="3"/>
  <c r="B458" i="3" s="1"/>
  <c r="B493" i="3" s="1"/>
  <c r="B528" i="3" s="1"/>
  <c r="B563" i="3" s="1"/>
  <c r="B598" i="3" s="1"/>
  <c r="B631" i="3" s="1"/>
  <c r="B283" i="3"/>
  <c r="B213" i="3"/>
  <c r="B143" i="3"/>
  <c r="B319" i="3"/>
  <c r="B354" i="3" s="1"/>
  <c r="B389" i="3" s="1"/>
  <c r="B424" i="3" s="1"/>
  <c r="B1559" i="2"/>
  <c r="B1595" i="2" s="1"/>
  <c r="B1524" i="2"/>
  <c r="B1489" i="2"/>
  <c r="B1664" i="2"/>
  <c r="B1629" i="2"/>
  <c r="B1699" i="2"/>
  <c r="B858" i="2"/>
  <c r="B930" i="2"/>
  <c r="B965" i="2" s="1"/>
  <c r="B1174" i="2"/>
  <c r="B1279" i="2" s="1"/>
  <c r="B1384" i="2" s="1"/>
  <c r="B999" i="2"/>
  <c r="B1104" i="2" s="1"/>
  <c r="B1209" i="2" s="1"/>
  <c r="B1314" i="2"/>
  <c r="B1419" i="2" s="1"/>
  <c r="B1455" i="2" s="1"/>
  <c r="B1034" i="2"/>
  <c r="B1139" i="2" s="1"/>
  <c r="B1244" i="2" s="1"/>
  <c r="B1349" i="2" s="1"/>
  <c r="B438" i="2"/>
  <c r="B543" i="2" s="1"/>
  <c r="B649" i="2"/>
  <c r="B754" i="2" s="1"/>
  <c r="B789" i="2"/>
  <c r="B894" i="2" s="1"/>
  <c r="B509" i="2"/>
  <c r="B614" i="2" s="1"/>
  <c r="B719" i="2" s="1"/>
  <c r="B824" i="2" s="1"/>
  <c r="B368" i="2"/>
  <c r="B298" i="2"/>
  <c r="B333" i="2"/>
  <c r="H68" i="1"/>
  <c r="H67" i="1"/>
  <c r="H66" i="1"/>
  <c r="H65" i="1"/>
  <c r="H64" i="1"/>
  <c r="H62" i="1"/>
  <c r="H61" i="1"/>
  <c r="F69" i="1"/>
  <c r="E69" i="1"/>
  <c r="E73" i="1" s="1"/>
  <c r="F63" i="1"/>
  <c r="E63" i="1"/>
  <c r="E72" i="1" s="1"/>
  <c r="F70" i="1" l="1"/>
  <c r="B1070" i="2"/>
  <c r="G61" i="1"/>
  <c r="G62" i="1"/>
  <c r="G64" i="1"/>
  <c r="G65" i="1"/>
  <c r="G66" i="1"/>
  <c r="G67" i="1"/>
  <c r="G68" i="1"/>
  <c r="E70" i="1"/>
  <c r="B284" i="3"/>
  <c r="B214" i="3"/>
  <c r="B249" i="3"/>
  <c r="B179" i="3"/>
  <c r="B459" i="3" s="1"/>
  <c r="B494" i="3" s="1"/>
  <c r="B529" i="3" s="1"/>
  <c r="B564" i="3" s="1"/>
  <c r="B599" i="3" s="1"/>
  <c r="B632" i="3" s="1"/>
  <c r="B144" i="3"/>
  <c r="B320" i="3"/>
  <c r="B355" i="3" s="1"/>
  <c r="B390" i="3" s="1"/>
  <c r="B425" i="3" s="1"/>
  <c r="B1525" i="2"/>
  <c r="B1560" i="2"/>
  <c r="B1596" i="2" s="1"/>
  <c r="B1490" i="2"/>
  <c r="B1700" i="2"/>
  <c r="B1665" i="2"/>
  <c r="B1630" i="2"/>
  <c r="B859" i="2"/>
  <c r="B931" i="2"/>
  <c r="B966" i="2" s="1"/>
  <c r="B1071" i="2" s="1"/>
  <c r="B1315" i="2"/>
  <c r="B1420" i="2" s="1"/>
  <c r="B1456" i="2" s="1"/>
  <c r="B1035" i="2"/>
  <c r="B1140" i="2" s="1"/>
  <c r="B1245" i="2" s="1"/>
  <c r="B1350" i="2" s="1"/>
  <c r="B1175" i="2"/>
  <c r="B1280" i="2" s="1"/>
  <c r="B1385" i="2" s="1"/>
  <c r="B1000" i="2"/>
  <c r="B1105" i="2" s="1"/>
  <c r="B1210" i="2" s="1"/>
  <c r="B439" i="2"/>
  <c r="B544" i="2" s="1"/>
  <c r="AR86" i="2"/>
  <c r="AR85" i="2"/>
  <c r="AR84" i="2"/>
  <c r="AR83" i="2"/>
  <c r="AR82" i="2"/>
  <c r="AR81" i="2"/>
  <c r="AR80" i="2"/>
  <c r="AR79" i="2"/>
  <c r="AR78" i="2"/>
  <c r="AR77" i="2"/>
  <c r="AR76" i="2"/>
  <c r="AR75" i="2"/>
  <c r="AR74" i="2"/>
  <c r="AR73" i="2"/>
  <c r="AR72" i="2"/>
  <c r="AR71" i="2"/>
  <c r="AR70" i="2"/>
  <c r="AR69" i="2"/>
  <c r="AR68" i="2"/>
  <c r="AR67" i="2"/>
  <c r="AR66" i="2"/>
  <c r="AR65" i="2"/>
  <c r="AR64" i="2"/>
  <c r="AR63" i="2"/>
  <c r="AR62" i="2"/>
  <c r="AR61" i="2"/>
  <c r="AR60" i="2"/>
  <c r="AR59" i="2"/>
  <c r="AR58" i="2"/>
  <c r="AR57" i="2"/>
  <c r="AR56" i="2"/>
  <c r="AJ86" i="2"/>
  <c r="AJ85" i="2"/>
  <c r="AJ84" i="2"/>
  <c r="AJ83" i="2"/>
  <c r="AJ82" i="2"/>
  <c r="AJ81" i="2"/>
  <c r="AJ80" i="2"/>
  <c r="AJ79" i="2"/>
  <c r="AJ78" i="2"/>
  <c r="AJ77" i="2"/>
  <c r="AJ76" i="2"/>
  <c r="AJ75" i="2"/>
  <c r="AJ74" i="2"/>
  <c r="AJ73" i="2"/>
  <c r="AJ72" i="2"/>
  <c r="AJ71" i="2"/>
  <c r="AJ70" i="2"/>
  <c r="AJ69" i="2"/>
  <c r="AJ68" i="2"/>
  <c r="AJ67" i="2"/>
  <c r="AJ66" i="2"/>
  <c r="AJ65" i="2"/>
  <c r="AJ64" i="2"/>
  <c r="AJ63" i="2"/>
  <c r="AJ62" i="2"/>
  <c r="AJ61" i="2"/>
  <c r="AJ60" i="2"/>
  <c r="AJ59" i="2"/>
  <c r="AJ58" i="2"/>
  <c r="AJ57" i="2"/>
  <c r="AJ56" i="2"/>
  <c r="AB86" i="2"/>
  <c r="AB85" i="2"/>
  <c r="AB84" i="2"/>
  <c r="AB83" i="2"/>
  <c r="AB82" i="2"/>
  <c r="AB81" i="2"/>
  <c r="AB80" i="2"/>
  <c r="AB79" i="2"/>
  <c r="AB78" i="2"/>
  <c r="AB77" i="2"/>
  <c r="AB76" i="2"/>
  <c r="AB75" i="2"/>
  <c r="AB74" i="2"/>
  <c r="AB73" i="2"/>
  <c r="AB72" i="2"/>
  <c r="AB71" i="2"/>
  <c r="AB70" i="2"/>
  <c r="AB69" i="2"/>
  <c r="AB68" i="2"/>
  <c r="AB67" i="2"/>
  <c r="AB66" i="2"/>
  <c r="AB65" i="2"/>
  <c r="AB64" i="2"/>
  <c r="AB63" i="2"/>
  <c r="AB62" i="2"/>
  <c r="AB61" i="2"/>
  <c r="AB60" i="2"/>
  <c r="AB59" i="2"/>
  <c r="AB58" i="2"/>
  <c r="AB57" i="2"/>
  <c r="AB56" i="2"/>
  <c r="T86" i="2"/>
  <c r="T85" i="2"/>
  <c r="T84" i="2"/>
  <c r="T83" i="2"/>
  <c r="T82" i="2"/>
  <c r="T81" i="2"/>
  <c r="T80" i="2"/>
  <c r="T79" i="2"/>
  <c r="T78" i="2"/>
  <c r="T77" i="2"/>
  <c r="T76" i="2"/>
  <c r="T75" i="2"/>
  <c r="T74" i="2"/>
  <c r="T73" i="2"/>
  <c r="T72" i="2"/>
  <c r="T71" i="2"/>
  <c r="T70" i="2"/>
  <c r="T69" i="2"/>
  <c r="T68" i="2"/>
  <c r="T67" i="2"/>
  <c r="T66" i="2"/>
  <c r="T65" i="2"/>
  <c r="T64" i="2"/>
  <c r="T63" i="2"/>
  <c r="T62" i="2"/>
  <c r="T61" i="2"/>
  <c r="T60" i="2"/>
  <c r="T59" i="2"/>
  <c r="T58" i="2"/>
  <c r="T57" i="2"/>
  <c r="T56" i="2"/>
  <c r="AB50" i="2" l="1"/>
  <c r="AR50" i="2"/>
  <c r="AJ49" i="2"/>
  <c r="AJ50" i="2"/>
  <c r="AB49" i="2"/>
  <c r="AR49" i="2"/>
  <c r="B250" i="3"/>
  <c r="B180" i="3"/>
  <c r="B460" i="3" s="1"/>
  <c r="B495" i="3" s="1"/>
  <c r="B530" i="3" s="1"/>
  <c r="B565" i="3" s="1"/>
  <c r="B600" i="3" s="1"/>
  <c r="B633" i="3" s="1"/>
  <c r="B285" i="3"/>
  <c r="B215" i="3"/>
  <c r="B1561" i="2"/>
  <c r="B1597" i="2" s="1"/>
  <c r="B1491" i="2"/>
  <c r="B1526" i="2"/>
  <c r="B1666" i="2"/>
  <c r="B1701" i="2"/>
  <c r="B1631" i="2"/>
  <c r="B1316" i="2"/>
  <c r="B1421" i="2" s="1"/>
  <c r="B1457" i="2" s="1"/>
  <c r="B1036" i="2"/>
  <c r="B1141" i="2" s="1"/>
  <c r="B1246" i="2" s="1"/>
  <c r="B1351" i="2" s="1"/>
  <c r="B1001" i="2"/>
  <c r="B1106" i="2" s="1"/>
  <c r="B1211" i="2" s="1"/>
  <c r="B1176" i="2"/>
  <c r="B1281" i="2" s="1"/>
  <c r="B1386" i="2" s="1"/>
  <c r="AI36" i="6"/>
  <c r="AI82" i="6" s="1"/>
  <c r="AH36" i="6"/>
  <c r="AH82" i="6" s="1"/>
  <c r="AG36" i="6"/>
  <c r="AG82" i="6" s="1"/>
  <c r="AF36" i="6"/>
  <c r="AF82" i="6" s="1"/>
  <c r="AE36" i="6"/>
  <c r="AE82" i="6" s="1"/>
  <c r="AD36" i="6"/>
  <c r="AD82" i="6" s="1"/>
  <c r="AC36" i="6"/>
  <c r="AC82" i="6" s="1"/>
  <c r="AB36" i="6"/>
  <c r="AB82" i="6" s="1"/>
  <c r="AA36" i="6"/>
  <c r="AA82" i="6" s="1"/>
  <c r="Z36" i="6"/>
  <c r="Z82" i="6" s="1"/>
  <c r="Y36" i="6"/>
  <c r="Y82" i="6" s="1"/>
  <c r="X36" i="6"/>
  <c r="X82" i="6" s="1"/>
  <c r="W36" i="6"/>
  <c r="W82" i="6" s="1"/>
  <c r="V36" i="6"/>
  <c r="V82" i="6" s="1"/>
  <c r="U36" i="6"/>
  <c r="U82" i="6" s="1"/>
  <c r="T36" i="6"/>
  <c r="T82" i="6" s="1"/>
  <c r="S36" i="6"/>
  <c r="S82" i="6" s="1"/>
  <c r="R36" i="6"/>
  <c r="R82" i="6" s="1"/>
  <c r="Q36" i="6"/>
  <c r="Q82" i="6" s="1"/>
  <c r="P36" i="6"/>
  <c r="P82" i="6" s="1"/>
  <c r="O36" i="6"/>
  <c r="O82" i="6" s="1"/>
  <c r="N36" i="6"/>
  <c r="N82" i="6" s="1"/>
  <c r="M36" i="6"/>
  <c r="M82" i="6" s="1"/>
  <c r="L36" i="6"/>
  <c r="L82" i="6" s="1"/>
  <c r="K36" i="6"/>
  <c r="K82" i="6" s="1"/>
  <c r="J36" i="6"/>
  <c r="J82" i="6" s="1"/>
  <c r="AI12" i="6"/>
  <c r="AH12" i="6"/>
  <c r="AG12" i="6"/>
  <c r="AF12" i="6"/>
  <c r="AE12" i="6"/>
  <c r="AD12" i="6"/>
  <c r="AC12" i="6"/>
  <c r="AB12" i="6"/>
  <c r="AA12" i="6"/>
  <c r="Z12" i="6"/>
  <c r="Y12" i="6"/>
  <c r="X12" i="6"/>
  <c r="W12" i="6"/>
  <c r="V12" i="6"/>
  <c r="U12" i="6"/>
  <c r="T12" i="6"/>
  <c r="S12" i="6"/>
  <c r="R12" i="6"/>
  <c r="Q12" i="6"/>
  <c r="P12" i="6"/>
  <c r="O12" i="6"/>
  <c r="N12" i="6"/>
  <c r="M12" i="6"/>
  <c r="L12" i="6"/>
  <c r="K12" i="6"/>
  <c r="J12" i="6"/>
  <c r="F28" i="5"/>
  <c r="E28" i="5"/>
  <c r="AX4" i="5"/>
  <c r="C4" i="5" s="1"/>
  <c r="F1" i="5"/>
  <c r="G1" i="5" s="1"/>
  <c r="H1" i="5" s="1"/>
  <c r="I1" i="5" s="1"/>
  <c r="J1" i="5" s="1"/>
  <c r="K1" i="5" s="1"/>
  <c r="L1" i="5" s="1"/>
  <c r="M1" i="5" s="1"/>
  <c r="N1" i="5" s="1"/>
  <c r="O1" i="5" s="1"/>
  <c r="P1" i="5" s="1"/>
  <c r="Q1" i="5" s="1"/>
  <c r="R1" i="5" s="1"/>
  <c r="S1" i="5" s="1"/>
  <c r="T1" i="5" s="1"/>
  <c r="U1" i="5" s="1"/>
  <c r="V1" i="5" s="1"/>
  <c r="W1" i="5" s="1"/>
  <c r="X1" i="5" s="1"/>
  <c r="Y1" i="5" s="1"/>
  <c r="Z1" i="5" s="1"/>
  <c r="AA1" i="5" s="1"/>
  <c r="AB1" i="5" s="1"/>
  <c r="AC1" i="5" s="1"/>
  <c r="AD1" i="5" s="1"/>
  <c r="AE1" i="5" s="1"/>
  <c r="AF1" i="5" s="1"/>
  <c r="AG1" i="5" s="1"/>
  <c r="AH1" i="5" s="1"/>
  <c r="AI1" i="5" s="1"/>
  <c r="AJ1" i="5" s="1"/>
  <c r="AK1" i="5" s="1"/>
  <c r="AL1" i="5" s="1"/>
  <c r="AM1" i="5" s="1"/>
  <c r="AN1" i="5" s="1"/>
  <c r="AO1" i="5" s="1"/>
  <c r="AP1" i="5" s="1"/>
  <c r="AQ1" i="5" s="1"/>
  <c r="AR1" i="5" s="1"/>
  <c r="AS1" i="5" s="1"/>
  <c r="AT1" i="5" s="1"/>
  <c r="AU1" i="5" s="1"/>
  <c r="AV1" i="5" s="1"/>
  <c r="AW1" i="5" s="1"/>
  <c r="AX1" i="5" s="1"/>
  <c r="AY1" i="5" s="1"/>
  <c r="AZ1" i="5" s="1"/>
  <c r="AI368" i="2"/>
  <c r="AH368" i="2"/>
  <c r="AG368" i="2"/>
  <c r="AF368" i="2"/>
  <c r="AE368" i="2"/>
  <c r="AD368" i="2"/>
  <c r="AC368" i="2"/>
  <c r="AI363" i="2"/>
  <c r="AG363" i="2"/>
  <c r="AE363" i="2"/>
  <c r="AC363" i="2"/>
  <c r="AH362" i="2"/>
  <c r="AF362" i="2"/>
  <c r="AD362" i="2"/>
  <c r="AI361" i="2"/>
  <c r="AG361" i="2"/>
  <c r="AE361" i="2"/>
  <c r="AC361" i="2"/>
  <c r="AH360" i="2"/>
  <c r="AF360" i="2"/>
  <c r="AD360" i="2"/>
  <c r="AI359" i="2"/>
  <c r="AG359" i="2"/>
  <c r="AE359" i="2"/>
  <c r="AC359" i="2"/>
  <c r="AH358" i="2"/>
  <c r="AF358" i="2"/>
  <c r="AD358" i="2"/>
  <c r="AI357" i="2"/>
  <c r="AG357" i="2"/>
  <c r="AE357" i="2"/>
  <c r="AC357" i="2"/>
  <c r="AH356" i="2"/>
  <c r="AF356" i="2"/>
  <c r="AD356" i="2"/>
  <c r="AI355" i="2"/>
  <c r="AG355" i="2"/>
  <c r="AE355" i="2"/>
  <c r="AC355" i="2"/>
  <c r="AH354" i="2"/>
  <c r="AF354" i="2"/>
  <c r="AD354" i="2"/>
  <c r="AI353" i="2"/>
  <c r="AG353" i="2"/>
  <c r="AE353" i="2"/>
  <c r="AC353" i="2"/>
  <c r="AH352" i="2"/>
  <c r="AF352" i="2"/>
  <c r="AD352" i="2"/>
  <c r="AI351" i="2"/>
  <c r="AG351" i="2"/>
  <c r="AE351" i="2"/>
  <c r="AC351" i="2"/>
  <c r="AH350" i="2"/>
  <c r="AF350" i="2"/>
  <c r="AD350" i="2"/>
  <c r="AI349" i="2"/>
  <c r="AG349" i="2"/>
  <c r="AE349" i="2"/>
  <c r="AC349" i="2"/>
  <c r="AH348" i="2"/>
  <c r="AF348" i="2"/>
  <c r="AD348" i="2"/>
  <c r="AI347" i="2"/>
  <c r="AG347" i="2"/>
  <c r="AE347" i="2"/>
  <c r="AC347" i="2"/>
  <c r="AH346" i="2"/>
  <c r="AF346" i="2"/>
  <c r="AD346" i="2"/>
  <c r="AI345" i="2"/>
  <c r="AG345" i="2"/>
  <c r="AE345" i="2"/>
  <c r="AC345" i="2"/>
  <c r="AH344" i="2"/>
  <c r="AF344" i="2"/>
  <c r="AD344" i="2"/>
  <c r="AI343" i="2"/>
  <c r="AG343" i="2"/>
  <c r="AE343" i="2"/>
  <c r="AC343" i="2"/>
  <c r="AH342" i="2"/>
  <c r="AF342" i="2"/>
  <c r="AD342" i="2"/>
  <c r="AI341" i="2"/>
  <c r="AG341" i="2"/>
  <c r="AE341" i="2"/>
  <c r="AC341" i="2"/>
  <c r="AH340" i="2"/>
  <c r="AF340" i="2"/>
  <c r="AD340" i="2"/>
  <c r="AI339" i="2"/>
  <c r="AG339" i="2"/>
  <c r="AE339" i="2"/>
  <c r="AC339" i="2"/>
  <c r="AH338" i="2"/>
  <c r="AF338" i="2"/>
  <c r="AD338" i="2"/>
  <c r="AA368" i="2"/>
  <c r="Z368" i="2"/>
  <c r="Y368" i="2"/>
  <c r="X368" i="2"/>
  <c r="W368" i="2"/>
  <c r="V368" i="2"/>
  <c r="U368" i="2"/>
  <c r="Z367" i="2"/>
  <c r="X367" i="2"/>
  <c r="V367" i="2"/>
  <c r="AA366" i="2"/>
  <c r="Y366" i="2"/>
  <c r="W366" i="2"/>
  <c r="U366" i="2"/>
  <c r="Z365" i="2"/>
  <c r="X365" i="2"/>
  <c r="V365" i="2"/>
  <c r="AA364" i="2"/>
  <c r="Y364" i="2"/>
  <c r="W364" i="2"/>
  <c r="U364" i="2"/>
  <c r="Z363" i="2"/>
  <c r="X363" i="2"/>
  <c r="V363" i="2"/>
  <c r="AA362" i="2"/>
  <c r="Y362" i="2"/>
  <c r="W362" i="2"/>
  <c r="U362" i="2"/>
  <c r="Z361" i="2"/>
  <c r="X361" i="2"/>
  <c r="V361" i="2"/>
  <c r="AA360" i="2"/>
  <c r="Y360" i="2"/>
  <c r="W360" i="2"/>
  <c r="U360" i="2"/>
  <c r="Z359" i="2"/>
  <c r="X359" i="2"/>
  <c r="V359" i="2"/>
  <c r="AA358" i="2"/>
  <c r="Y358" i="2"/>
  <c r="W358" i="2"/>
  <c r="U358" i="2"/>
  <c r="Z357" i="2"/>
  <c r="X357" i="2"/>
  <c r="V357" i="2"/>
  <c r="AA356" i="2"/>
  <c r="Y356" i="2"/>
  <c r="W356" i="2"/>
  <c r="U356" i="2"/>
  <c r="Z355" i="2"/>
  <c r="X355" i="2"/>
  <c r="V355" i="2"/>
  <c r="AA354" i="2"/>
  <c r="Y354" i="2"/>
  <c r="W354" i="2"/>
  <c r="U354" i="2"/>
  <c r="Z353" i="2"/>
  <c r="X353" i="2"/>
  <c r="V353" i="2"/>
  <c r="AA352" i="2"/>
  <c r="Y352" i="2"/>
  <c r="W352" i="2"/>
  <c r="U352" i="2"/>
  <c r="Z351" i="2"/>
  <c r="X351" i="2"/>
  <c r="V351" i="2"/>
  <c r="AA350" i="2"/>
  <c r="Y350" i="2"/>
  <c r="W350" i="2"/>
  <c r="U350" i="2"/>
  <c r="Z349" i="2"/>
  <c r="X349" i="2"/>
  <c r="V349" i="2"/>
  <c r="AA348" i="2"/>
  <c r="Y348" i="2"/>
  <c r="W348" i="2"/>
  <c r="U348" i="2"/>
  <c r="Z347" i="2"/>
  <c r="X347" i="2"/>
  <c r="V347" i="2"/>
  <c r="AA346" i="2"/>
  <c r="Y346" i="2"/>
  <c r="W346" i="2"/>
  <c r="U346" i="2"/>
  <c r="Z345" i="2"/>
  <c r="X345" i="2"/>
  <c r="V345" i="2"/>
  <c r="AA344" i="2"/>
  <c r="Y344" i="2"/>
  <c r="W344" i="2"/>
  <c r="U344" i="2"/>
  <c r="Z343" i="2"/>
  <c r="X343" i="2"/>
  <c r="V343" i="2"/>
  <c r="AA342" i="2"/>
  <c r="Y342" i="2"/>
  <c r="W342" i="2"/>
  <c r="U342" i="2"/>
  <c r="Z341" i="2"/>
  <c r="X341" i="2"/>
  <c r="V341" i="2"/>
  <c r="AA340" i="2"/>
  <c r="Y340" i="2"/>
  <c r="W340" i="2"/>
  <c r="U340" i="2"/>
  <c r="Z339" i="2"/>
  <c r="X339" i="2"/>
  <c r="V339" i="2"/>
  <c r="AA338" i="2"/>
  <c r="Y338" i="2"/>
  <c r="W338" i="2"/>
  <c r="U338" i="2"/>
  <c r="S368" i="2"/>
  <c r="R368" i="2"/>
  <c r="Q368" i="2"/>
  <c r="P368" i="2"/>
  <c r="O368" i="2"/>
  <c r="N368" i="2"/>
  <c r="M368" i="2"/>
  <c r="S367" i="2"/>
  <c r="Q367" i="2"/>
  <c r="O367" i="2"/>
  <c r="M367" i="2"/>
  <c r="R366" i="2"/>
  <c r="P366" i="2"/>
  <c r="N366" i="2"/>
  <c r="S365" i="2"/>
  <c r="Q365" i="2"/>
  <c r="O365" i="2"/>
  <c r="M365" i="2"/>
  <c r="R364" i="2"/>
  <c r="P364" i="2"/>
  <c r="N364" i="2"/>
  <c r="S363" i="2"/>
  <c r="Q363" i="2"/>
  <c r="O363" i="2"/>
  <c r="M363" i="2"/>
  <c r="R362" i="2"/>
  <c r="P362" i="2"/>
  <c r="N362" i="2"/>
  <c r="S361" i="2"/>
  <c r="Q361" i="2"/>
  <c r="O361" i="2"/>
  <c r="M361" i="2"/>
  <c r="R360" i="2"/>
  <c r="P360" i="2"/>
  <c r="N360" i="2"/>
  <c r="S359" i="2"/>
  <c r="Q359" i="2"/>
  <c r="O359" i="2"/>
  <c r="M359" i="2"/>
  <c r="R358" i="2"/>
  <c r="P358" i="2"/>
  <c r="N358" i="2"/>
  <c r="S357" i="2"/>
  <c r="Q357" i="2"/>
  <c r="O357" i="2"/>
  <c r="M357" i="2"/>
  <c r="R356" i="2"/>
  <c r="P356" i="2"/>
  <c r="N356" i="2"/>
  <c r="S355" i="2"/>
  <c r="Q355" i="2"/>
  <c r="O355" i="2"/>
  <c r="M355" i="2"/>
  <c r="R354" i="2"/>
  <c r="P354" i="2"/>
  <c r="N354" i="2"/>
  <c r="S353" i="2"/>
  <c r="Q353" i="2"/>
  <c r="O353" i="2"/>
  <c r="M353" i="2"/>
  <c r="R352" i="2"/>
  <c r="P352" i="2"/>
  <c r="N352" i="2"/>
  <c r="S351" i="2"/>
  <c r="Q351" i="2"/>
  <c r="O351" i="2"/>
  <c r="M351" i="2"/>
  <c r="R350" i="2"/>
  <c r="P350" i="2"/>
  <c r="N350" i="2"/>
  <c r="S349" i="2"/>
  <c r="Q349" i="2"/>
  <c r="O349" i="2"/>
  <c r="M349" i="2"/>
  <c r="R348" i="2"/>
  <c r="P348" i="2"/>
  <c r="N348" i="2"/>
  <c r="S347" i="2"/>
  <c r="Q347" i="2"/>
  <c r="O347" i="2"/>
  <c r="M347" i="2"/>
  <c r="R346" i="2"/>
  <c r="P346" i="2"/>
  <c r="N346" i="2"/>
  <c r="S345" i="2"/>
  <c r="Q345" i="2"/>
  <c r="O345" i="2"/>
  <c r="M345" i="2"/>
  <c r="R344" i="2"/>
  <c r="P344" i="2"/>
  <c r="N344" i="2"/>
  <c r="S343" i="2"/>
  <c r="Q343" i="2"/>
  <c r="O343" i="2"/>
  <c r="M343" i="2"/>
  <c r="R342" i="2"/>
  <c r="P342" i="2"/>
  <c r="N342" i="2"/>
  <c r="S341" i="2"/>
  <c r="Q341" i="2"/>
  <c r="O341" i="2"/>
  <c r="M341" i="2"/>
  <c r="R340" i="2"/>
  <c r="P340" i="2"/>
  <c r="N340" i="2"/>
  <c r="S339" i="2"/>
  <c r="Q339" i="2"/>
  <c r="O339" i="2"/>
  <c r="M339" i="2"/>
  <c r="R338" i="2"/>
  <c r="P338" i="2"/>
  <c r="N338" i="2"/>
  <c r="K368" i="2"/>
  <c r="J368" i="2"/>
  <c r="I368" i="2"/>
  <c r="H368" i="2"/>
  <c r="G368" i="2"/>
  <c r="F368" i="2"/>
  <c r="E368" i="2"/>
  <c r="J367" i="2"/>
  <c r="H367" i="2"/>
  <c r="F367" i="2"/>
  <c r="K366" i="2"/>
  <c r="I366" i="2"/>
  <c r="G366" i="2"/>
  <c r="E366" i="2"/>
  <c r="J365" i="2"/>
  <c r="H365" i="2"/>
  <c r="F365" i="2"/>
  <c r="K364" i="2"/>
  <c r="I364" i="2"/>
  <c r="G364" i="2"/>
  <c r="E364" i="2"/>
  <c r="J363" i="2"/>
  <c r="H363" i="2"/>
  <c r="F363" i="2"/>
  <c r="K362" i="2"/>
  <c r="I362" i="2"/>
  <c r="G362" i="2"/>
  <c r="E362" i="2"/>
  <c r="J361" i="2"/>
  <c r="H361" i="2"/>
  <c r="F361" i="2"/>
  <c r="K360" i="2"/>
  <c r="I360" i="2"/>
  <c r="G360" i="2"/>
  <c r="E360" i="2"/>
  <c r="J359" i="2"/>
  <c r="H359" i="2"/>
  <c r="F359" i="2"/>
  <c r="K358" i="2"/>
  <c r="I358" i="2"/>
  <c r="G358" i="2"/>
  <c r="E358" i="2"/>
  <c r="J357" i="2"/>
  <c r="H357" i="2"/>
  <c r="F357" i="2"/>
  <c r="K356" i="2"/>
  <c r="I356" i="2"/>
  <c r="G356" i="2"/>
  <c r="E356" i="2"/>
  <c r="J355" i="2"/>
  <c r="H355" i="2"/>
  <c r="F355" i="2"/>
  <c r="K354" i="2"/>
  <c r="I354" i="2"/>
  <c r="G354" i="2"/>
  <c r="E354" i="2"/>
  <c r="J353" i="2"/>
  <c r="H353" i="2"/>
  <c r="F353" i="2"/>
  <c r="K352" i="2"/>
  <c r="I352" i="2"/>
  <c r="G352" i="2"/>
  <c r="E352" i="2"/>
  <c r="J351" i="2"/>
  <c r="H351" i="2"/>
  <c r="F351" i="2"/>
  <c r="K350" i="2"/>
  <c r="I350" i="2"/>
  <c r="G350" i="2"/>
  <c r="E350" i="2"/>
  <c r="J349" i="2"/>
  <c r="H349" i="2"/>
  <c r="F349" i="2"/>
  <c r="K348" i="2"/>
  <c r="I348" i="2"/>
  <c r="G348" i="2"/>
  <c r="E348" i="2"/>
  <c r="J347" i="2"/>
  <c r="H347" i="2"/>
  <c r="F347" i="2"/>
  <c r="K346" i="2"/>
  <c r="I346" i="2"/>
  <c r="G346" i="2"/>
  <c r="E346" i="2"/>
  <c r="J345" i="2"/>
  <c r="H345" i="2"/>
  <c r="F345" i="2"/>
  <c r="K344" i="2"/>
  <c r="I344" i="2"/>
  <c r="G344" i="2"/>
  <c r="E344" i="2"/>
  <c r="J343" i="2"/>
  <c r="H343" i="2"/>
  <c r="F343" i="2"/>
  <c r="K342" i="2"/>
  <c r="I342" i="2"/>
  <c r="G342" i="2"/>
  <c r="E342" i="2"/>
  <c r="J341" i="2"/>
  <c r="H341" i="2"/>
  <c r="F341" i="2"/>
  <c r="K340" i="2"/>
  <c r="I340" i="2"/>
  <c r="G340" i="2"/>
  <c r="E340" i="2"/>
  <c r="J339" i="2"/>
  <c r="H339" i="2"/>
  <c r="F339" i="2"/>
  <c r="K338" i="2"/>
  <c r="I338" i="2"/>
  <c r="G338" i="2"/>
  <c r="E338" i="2"/>
  <c r="AI333" i="2"/>
  <c r="AH333" i="2"/>
  <c r="AG333" i="2"/>
  <c r="AF333" i="2"/>
  <c r="AE333" i="2"/>
  <c r="AD333" i="2"/>
  <c r="AC333" i="2"/>
  <c r="AI332" i="2"/>
  <c r="AG332" i="2"/>
  <c r="AE332" i="2"/>
  <c r="AC332" i="2"/>
  <c r="AH331" i="2"/>
  <c r="AF331" i="2"/>
  <c r="AD331" i="2"/>
  <c r="AI330" i="2"/>
  <c r="AG330" i="2"/>
  <c r="AE330" i="2"/>
  <c r="AC330" i="2"/>
  <c r="AH329" i="2"/>
  <c r="AF329" i="2"/>
  <c r="AD329" i="2"/>
  <c r="AI328" i="2"/>
  <c r="AG328" i="2"/>
  <c r="AE328" i="2"/>
  <c r="AC328" i="2"/>
  <c r="AH327" i="2"/>
  <c r="AF327" i="2"/>
  <c r="AD327" i="2"/>
  <c r="AI326" i="2"/>
  <c r="AG326" i="2"/>
  <c r="AE326" i="2"/>
  <c r="AC326" i="2"/>
  <c r="AH325" i="2"/>
  <c r="AF325" i="2"/>
  <c r="AD325" i="2"/>
  <c r="AI324" i="2"/>
  <c r="AG324" i="2"/>
  <c r="AE324" i="2"/>
  <c r="AC324" i="2"/>
  <c r="AH323" i="2"/>
  <c r="AF323" i="2"/>
  <c r="AD323" i="2"/>
  <c r="AI322" i="2"/>
  <c r="AG322" i="2"/>
  <c r="AE322" i="2"/>
  <c r="AC322" i="2"/>
  <c r="AH321" i="2"/>
  <c r="AF321" i="2"/>
  <c r="AD321" i="2"/>
  <c r="AI320" i="2"/>
  <c r="AG320" i="2"/>
  <c r="AC320" i="2"/>
  <c r="AH319" i="2"/>
  <c r="AF319" i="2"/>
  <c r="AI318" i="2"/>
  <c r="AG318" i="2"/>
  <c r="AE318" i="2"/>
  <c r="AC318" i="2"/>
  <c r="AH317" i="2"/>
  <c r="AF317" i="2"/>
  <c r="AI316" i="2"/>
  <c r="AE316" i="2"/>
  <c r="AC316" i="2"/>
  <c r="AH315" i="2"/>
  <c r="AF315" i="2"/>
  <c r="AD315" i="2"/>
  <c r="AG314" i="2"/>
  <c r="AH313" i="2"/>
  <c r="AF313" i="2"/>
  <c r="AD313" i="2"/>
  <c r="AI312" i="2"/>
  <c r="AE312" i="2"/>
  <c r="AC312" i="2"/>
  <c r="AH311" i="2"/>
  <c r="AF311" i="2"/>
  <c r="AD311" i="2"/>
  <c r="AI310" i="2"/>
  <c r="AG310" i="2"/>
  <c r="AE310" i="2"/>
  <c r="AC310" i="2"/>
  <c r="AH309" i="2"/>
  <c r="AF309" i="2"/>
  <c r="AD309" i="2"/>
  <c r="AI308" i="2"/>
  <c r="AE308" i="2"/>
  <c r="AH307" i="2"/>
  <c r="AF307" i="2"/>
  <c r="AD307" i="2"/>
  <c r="AI306" i="2"/>
  <c r="AE306" i="2"/>
  <c r="AC306" i="2"/>
  <c r="AH305" i="2"/>
  <c r="AF305" i="2"/>
  <c r="AD305" i="2"/>
  <c r="AI304" i="2"/>
  <c r="AE304" i="2"/>
  <c r="AC304" i="2"/>
  <c r="AH303" i="2"/>
  <c r="AF303" i="2"/>
  <c r="AA333" i="2"/>
  <c r="Z333" i="2"/>
  <c r="Y333" i="2"/>
  <c r="X333" i="2"/>
  <c r="W333" i="2"/>
  <c r="V333" i="2"/>
  <c r="U333" i="2"/>
  <c r="Z332" i="2"/>
  <c r="X332" i="2"/>
  <c r="V332" i="2"/>
  <c r="AA331" i="2"/>
  <c r="Y331" i="2"/>
  <c r="Z330" i="2"/>
  <c r="X330" i="2"/>
  <c r="V330" i="2"/>
  <c r="AA329" i="2"/>
  <c r="Y329" i="2"/>
  <c r="U329" i="2"/>
  <c r="Z328" i="2"/>
  <c r="X328" i="2"/>
  <c r="V328" i="2"/>
  <c r="AA327" i="2"/>
  <c r="Y327" i="2"/>
  <c r="W327" i="2"/>
  <c r="U327" i="2"/>
  <c r="Z326" i="2"/>
  <c r="X326" i="2"/>
  <c r="V326" i="2"/>
  <c r="AA325" i="2"/>
  <c r="Y325" i="2"/>
  <c r="W325" i="2"/>
  <c r="Z324" i="2"/>
  <c r="X324" i="2"/>
  <c r="V324" i="2"/>
  <c r="AA323" i="2"/>
  <c r="Y323" i="2"/>
  <c r="W323" i="2"/>
  <c r="U323" i="2"/>
  <c r="Z322" i="2"/>
  <c r="X322" i="2"/>
  <c r="V322" i="2"/>
  <c r="AA321" i="2"/>
  <c r="Y321" i="2"/>
  <c r="W321" i="2"/>
  <c r="U321" i="2"/>
  <c r="Z320" i="2"/>
  <c r="X320" i="2"/>
  <c r="V320" i="2"/>
  <c r="AA319" i="2"/>
  <c r="Y319" i="2"/>
  <c r="W319" i="2"/>
  <c r="U319" i="2"/>
  <c r="Z318" i="2"/>
  <c r="X318" i="2"/>
  <c r="V318" i="2"/>
  <c r="AA317" i="2"/>
  <c r="Y317" i="2"/>
  <c r="W317" i="2"/>
  <c r="U317" i="2"/>
  <c r="Z316" i="2"/>
  <c r="X316" i="2"/>
  <c r="V316" i="2"/>
  <c r="AA315" i="2"/>
  <c r="Y315" i="2"/>
  <c r="W315" i="2"/>
  <c r="U315" i="2"/>
  <c r="Z314" i="2"/>
  <c r="X314" i="2"/>
  <c r="V314" i="2"/>
  <c r="AA313" i="2"/>
  <c r="Y313" i="2"/>
  <c r="W313" i="2"/>
  <c r="U313" i="2"/>
  <c r="Z312" i="2"/>
  <c r="X312" i="2"/>
  <c r="V312" i="2"/>
  <c r="AA311" i="2"/>
  <c r="Y311" i="2"/>
  <c r="W311" i="2"/>
  <c r="U311" i="2"/>
  <c r="Z310" i="2"/>
  <c r="X310" i="2"/>
  <c r="V310" i="2"/>
  <c r="AA309" i="2"/>
  <c r="Y309" i="2"/>
  <c r="W309" i="2"/>
  <c r="U309" i="2"/>
  <c r="Z308" i="2"/>
  <c r="X308" i="2"/>
  <c r="V308" i="2"/>
  <c r="AA307" i="2"/>
  <c r="Y307" i="2"/>
  <c r="W307" i="2"/>
  <c r="U307" i="2"/>
  <c r="Z306" i="2"/>
  <c r="X306" i="2"/>
  <c r="V306" i="2"/>
  <c r="AA305" i="2"/>
  <c r="Y305" i="2"/>
  <c r="W305" i="2"/>
  <c r="U305" i="2"/>
  <c r="Z304" i="2"/>
  <c r="X304" i="2"/>
  <c r="V304" i="2"/>
  <c r="AA303" i="2"/>
  <c r="Y303" i="2"/>
  <c r="W303" i="2"/>
  <c r="U303" i="2"/>
  <c r="S333" i="2"/>
  <c r="R333" i="2"/>
  <c r="Q333" i="2"/>
  <c r="P333" i="2"/>
  <c r="O333" i="2"/>
  <c r="N333" i="2"/>
  <c r="M333" i="2"/>
  <c r="S332" i="2"/>
  <c r="Q332" i="2"/>
  <c r="O332" i="2"/>
  <c r="M332" i="2"/>
  <c r="R331" i="2"/>
  <c r="P331" i="2"/>
  <c r="N331" i="2"/>
  <c r="S330" i="2"/>
  <c r="Q330" i="2"/>
  <c r="O330" i="2"/>
  <c r="M330" i="2"/>
  <c r="R329" i="2"/>
  <c r="P329" i="2"/>
  <c r="N329" i="2"/>
  <c r="S328" i="2"/>
  <c r="Q328" i="2"/>
  <c r="O328" i="2"/>
  <c r="M328" i="2"/>
  <c r="R327" i="2"/>
  <c r="P327" i="2"/>
  <c r="N327" i="2"/>
  <c r="S326" i="2"/>
  <c r="Q326" i="2"/>
  <c r="O326" i="2"/>
  <c r="M326" i="2"/>
  <c r="R325" i="2"/>
  <c r="P325" i="2"/>
  <c r="N325" i="2"/>
  <c r="S324" i="2"/>
  <c r="Q324" i="2"/>
  <c r="O324" i="2"/>
  <c r="M324" i="2"/>
  <c r="R323" i="2"/>
  <c r="P323" i="2"/>
  <c r="N323" i="2"/>
  <c r="S322" i="2"/>
  <c r="Q322" i="2"/>
  <c r="O322" i="2"/>
  <c r="M322" i="2"/>
  <c r="R321" i="2"/>
  <c r="P321" i="2"/>
  <c r="N321" i="2"/>
  <c r="S320" i="2"/>
  <c r="Q320" i="2"/>
  <c r="O320" i="2"/>
  <c r="M320" i="2"/>
  <c r="R319" i="2"/>
  <c r="P319" i="2"/>
  <c r="N319" i="2"/>
  <c r="S318" i="2"/>
  <c r="Q318" i="2"/>
  <c r="O318" i="2"/>
  <c r="M318" i="2"/>
  <c r="R317" i="2"/>
  <c r="P317" i="2"/>
  <c r="N317" i="2"/>
  <c r="S316" i="2"/>
  <c r="Q316" i="2"/>
  <c r="O316" i="2"/>
  <c r="M316" i="2"/>
  <c r="R315" i="2"/>
  <c r="P315" i="2"/>
  <c r="N315" i="2"/>
  <c r="S314" i="2"/>
  <c r="Q314" i="2"/>
  <c r="O314" i="2"/>
  <c r="M314" i="2"/>
  <c r="R313" i="2"/>
  <c r="P313" i="2"/>
  <c r="N313" i="2"/>
  <c r="S312" i="2"/>
  <c r="Q312" i="2"/>
  <c r="O312" i="2"/>
  <c r="M312" i="2"/>
  <c r="R311" i="2"/>
  <c r="P311" i="2"/>
  <c r="N311" i="2"/>
  <c r="S310" i="2"/>
  <c r="Q310" i="2"/>
  <c r="O310" i="2"/>
  <c r="M310" i="2"/>
  <c r="R309" i="2"/>
  <c r="P309" i="2"/>
  <c r="N309" i="2"/>
  <c r="S308" i="2"/>
  <c r="Q308" i="2"/>
  <c r="O308" i="2"/>
  <c r="M308" i="2"/>
  <c r="R307" i="2"/>
  <c r="P307" i="2"/>
  <c r="N307" i="2"/>
  <c r="S306" i="2"/>
  <c r="Q306" i="2"/>
  <c r="O306" i="2"/>
  <c r="M306" i="2"/>
  <c r="R305" i="2"/>
  <c r="P305" i="2"/>
  <c r="N305" i="2"/>
  <c r="S304" i="2"/>
  <c r="Q304" i="2"/>
  <c r="O304" i="2"/>
  <c r="M304" i="2"/>
  <c r="R303" i="2"/>
  <c r="P303" i="2"/>
  <c r="N303" i="2"/>
  <c r="K333" i="2"/>
  <c r="J333" i="2"/>
  <c r="I333" i="2"/>
  <c r="H333" i="2"/>
  <c r="G333" i="2"/>
  <c r="F333" i="2"/>
  <c r="E333" i="2"/>
  <c r="J332" i="2"/>
  <c r="H332" i="2"/>
  <c r="F332" i="2"/>
  <c r="K331" i="2"/>
  <c r="I331" i="2"/>
  <c r="G331" i="2"/>
  <c r="E331" i="2"/>
  <c r="J330" i="2"/>
  <c r="H330" i="2"/>
  <c r="F330" i="2"/>
  <c r="K329" i="2"/>
  <c r="I329" i="2"/>
  <c r="G329" i="2"/>
  <c r="E329" i="2"/>
  <c r="J328" i="2"/>
  <c r="H328" i="2"/>
  <c r="F328" i="2"/>
  <c r="K327" i="2"/>
  <c r="I327" i="2"/>
  <c r="G327" i="2"/>
  <c r="E327" i="2"/>
  <c r="J326" i="2"/>
  <c r="H326" i="2"/>
  <c r="F326" i="2"/>
  <c r="K325" i="2"/>
  <c r="I325" i="2"/>
  <c r="G325" i="2"/>
  <c r="E325" i="2"/>
  <c r="J324" i="2"/>
  <c r="H324" i="2"/>
  <c r="F324" i="2"/>
  <c r="K323" i="2"/>
  <c r="I323" i="2"/>
  <c r="G323" i="2"/>
  <c r="E323" i="2"/>
  <c r="J322" i="2"/>
  <c r="H322" i="2"/>
  <c r="F322" i="2"/>
  <c r="K321" i="2"/>
  <c r="I321" i="2"/>
  <c r="G321" i="2"/>
  <c r="E321" i="2"/>
  <c r="J320" i="2"/>
  <c r="H320" i="2"/>
  <c r="F320" i="2"/>
  <c r="K319" i="2"/>
  <c r="I319" i="2"/>
  <c r="G319" i="2"/>
  <c r="E319" i="2"/>
  <c r="J318" i="2"/>
  <c r="H318" i="2"/>
  <c r="F318" i="2"/>
  <c r="K317" i="2"/>
  <c r="I317" i="2"/>
  <c r="G317" i="2"/>
  <c r="E317" i="2"/>
  <c r="J316" i="2"/>
  <c r="H316" i="2"/>
  <c r="F316" i="2"/>
  <c r="E316" i="2"/>
  <c r="K315" i="2"/>
  <c r="I315" i="2"/>
  <c r="G315" i="2"/>
  <c r="E315" i="2"/>
  <c r="J314" i="2"/>
  <c r="H314" i="2"/>
  <c r="F314" i="2"/>
  <c r="K313" i="2"/>
  <c r="I313" i="2"/>
  <c r="G313" i="2"/>
  <c r="E313" i="2"/>
  <c r="J312" i="2"/>
  <c r="H312" i="2"/>
  <c r="F312" i="2"/>
  <c r="K311" i="2"/>
  <c r="I311" i="2"/>
  <c r="G311" i="2"/>
  <c r="E311" i="2"/>
  <c r="J310" i="2"/>
  <c r="H310" i="2"/>
  <c r="F310" i="2"/>
  <c r="K309" i="2"/>
  <c r="I309" i="2"/>
  <c r="G309" i="2"/>
  <c r="E309" i="2"/>
  <c r="J308" i="2"/>
  <c r="H308" i="2"/>
  <c r="F308" i="2"/>
  <c r="K307" i="2"/>
  <c r="I307" i="2"/>
  <c r="G307" i="2"/>
  <c r="E307" i="2"/>
  <c r="J306" i="2"/>
  <c r="H306" i="2"/>
  <c r="F306" i="2"/>
  <c r="K305" i="2"/>
  <c r="I305" i="2"/>
  <c r="G305" i="2"/>
  <c r="E305" i="2"/>
  <c r="J304" i="2"/>
  <c r="H304" i="2"/>
  <c r="F304" i="2"/>
  <c r="K303" i="2"/>
  <c r="I303" i="2"/>
  <c r="G303" i="2"/>
  <c r="E303" i="2"/>
  <c r="AI298" i="2"/>
  <c r="AH298" i="2"/>
  <c r="AG298" i="2"/>
  <c r="AF298" i="2"/>
  <c r="AE298" i="2"/>
  <c r="AD298" i="2"/>
  <c r="AC298" i="2"/>
  <c r="AI297" i="2"/>
  <c r="AG297" i="2"/>
  <c r="AE297" i="2"/>
  <c r="AC297" i="2"/>
  <c r="AH296" i="2"/>
  <c r="AF296" i="2"/>
  <c r="AD296" i="2"/>
  <c r="AI295" i="2"/>
  <c r="AG295" i="2"/>
  <c r="AE295" i="2"/>
  <c r="AC295" i="2"/>
  <c r="AH294" i="2"/>
  <c r="AF294" i="2"/>
  <c r="AD294" i="2"/>
  <c r="AI293" i="2"/>
  <c r="AG293" i="2"/>
  <c r="AE293" i="2"/>
  <c r="AC293" i="2"/>
  <c r="AH292" i="2"/>
  <c r="AF292" i="2"/>
  <c r="AD292" i="2"/>
  <c r="AI291" i="2"/>
  <c r="AG291" i="2"/>
  <c r="AE291" i="2"/>
  <c r="AC291" i="2"/>
  <c r="AH290" i="2"/>
  <c r="AF290" i="2"/>
  <c r="AD290" i="2"/>
  <c r="AI289" i="2"/>
  <c r="AG289" i="2"/>
  <c r="AE289" i="2"/>
  <c r="AC289" i="2"/>
  <c r="AH288" i="2"/>
  <c r="AF288" i="2"/>
  <c r="AD288" i="2"/>
  <c r="AI287" i="2"/>
  <c r="AG287" i="2"/>
  <c r="AE287" i="2"/>
  <c r="AC287" i="2"/>
  <c r="AH286" i="2"/>
  <c r="AF286" i="2"/>
  <c r="AD286" i="2"/>
  <c r="AI285" i="2"/>
  <c r="AG285" i="2"/>
  <c r="AE285" i="2"/>
  <c r="AC285" i="2"/>
  <c r="AH284" i="2"/>
  <c r="AF284" i="2"/>
  <c r="AD284" i="2"/>
  <c r="AI283" i="2"/>
  <c r="AG283" i="2"/>
  <c r="AE283" i="2"/>
  <c r="AC283" i="2"/>
  <c r="AH282" i="2"/>
  <c r="AF282" i="2"/>
  <c r="AD282" i="2"/>
  <c r="AI281" i="2"/>
  <c r="AG281" i="2"/>
  <c r="AE281" i="2"/>
  <c r="AC281" i="2"/>
  <c r="AH280" i="2"/>
  <c r="AF280" i="2"/>
  <c r="AD280" i="2"/>
  <c r="AI279" i="2"/>
  <c r="AG279" i="2"/>
  <c r="AE279" i="2"/>
  <c r="AC279" i="2"/>
  <c r="AH278" i="2"/>
  <c r="AF278" i="2"/>
  <c r="AD278" i="2"/>
  <c r="AI277" i="2"/>
  <c r="AG277" i="2"/>
  <c r="AE277" i="2"/>
  <c r="AC277" i="2"/>
  <c r="AH276" i="2"/>
  <c r="AF276" i="2"/>
  <c r="AD276" i="2"/>
  <c r="AI275" i="2"/>
  <c r="AG275" i="2"/>
  <c r="AE275" i="2"/>
  <c r="AC275" i="2"/>
  <c r="AH274" i="2"/>
  <c r="AF274" i="2"/>
  <c r="AD274" i="2"/>
  <c r="AI273" i="2"/>
  <c r="AG273" i="2"/>
  <c r="AE273" i="2"/>
  <c r="AC273" i="2"/>
  <c r="AH272" i="2"/>
  <c r="AF272" i="2"/>
  <c r="AD272" i="2"/>
  <c r="AI271" i="2"/>
  <c r="AG271" i="2"/>
  <c r="AE271" i="2"/>
  <c r="AC271" i="2"/>
  <c r="AH270" i="2"/>
  <c r="AF270" i="2"/>
  <c r="AD270" i="2"/>
  <c r="AI269" i="2"/>
  <c r="AG269" i="2"/>
  <c r="AE269" i="2"/>
  <c r="AC269" i="2"/>
  <c r="AH268" i="2"/>
  <c r="AF268" i="2"/>
  <c r="AD268" i="2"/>
  <c r="AA298" i="2"/>
  <c r="Z298" i="2"/>
  <c r="Y298" i="2"/>
  <c r="X298" i="2"/>
  <c r="W298" i="2"/>
  <c r="V298" i="2"/>
  <c r="U298" i="2"/>
  <c r="Z297" i="2"/>
  <c r="X297" i="2"/>
  <c r="V297" i="2"/>
  <c r="AA296" i="2"/>
  <c r="Y296" i="2"/>
  <c r="W296" i="2"/>
  <c r="U296" i="2"/>
  <c r="Z295" i="2"/>
  <c r="X295" i="2"/>
  <c r="V295" i="2"/>
  <c r="AA294" i="2"/>
  <c r="Y294" i="2"/>
  <c r="W294" i="2"/>
  <c r="U294" i="2"/>
  <c r="Z293" i="2"/>
  <c r="X293" i="2"/>
  <c r="V293" i="2"/>
  <c r="AA292" i="2"/>
  <c r="Y292" i="2"/>
  <c r="W292" i="2"/>
  <c r="U292" i="2"/>
  <c r="Z291" i="2"/>
  <c r="X291" i="2"/>
  <c r="V291" i="2"/>
  <c r="AA290" i="2"/>
  <c r="Y290" i="2"/>
  <c r="W290" i="2"/>
  <c r="U290" i="2"/>
  <c r="Z289" i="2"/>
  <c r="X289" i="2"/>
  <c r="V289" i="2"/>
  <c r="AA288" i="2"/>
  <c r="Y288" i="2"/>
  <c r="W288" i="2"/>
  <c r="U288" i="2"/>
  <c r="Z287" i="2"/>
  <c r="X287" i="2"/>
  <c r="V287" i="2"/>
  <c r="AA286" i="2"/>
  <c r="Y286" i="2"/>
  <c r="W286" i="2"/>
  <c r="U286" i="2"/>
  <c r="Z285" i="2"/>
  <c r="X285" i="2"/>
  <c r="V285" i="2"/>
  <c r="AA284" i="2"/>
  <c r="Y284" i="2"/>
  <c r="W284" i="2"/>
  <c r="U284" i="2"/>
  <c r="Z283" i="2"/>
  <c r="X283" i="2"/>
  <c r="V283" i="2"/>
  <c r="AA282" i="2"/>
  <c r="Y282" i="2"/>
  <c r="W282" i="2"/>
  <c r="U282" i="2"/>
  <c r="Z281" i="2"/>
  <c r="X281" i="2"/>
  <c r="V281" i="2"/>
  <c r="AA280" i="2"/>
  <c r="Y280" i="2"/>
  <c r="W280" i="2"/>
  <c r="U280" i="2"/>
  <c r="Z279" i="2"/>
  <c r="X279" i="2"/>
  <c r="V279" i="2"/>
  <c r="AA278" i="2"/>
  <c r="Y278" i="2"/>
  <c r="W278" i="2"/>
  <c r="U278" i="2"/>
  <c r="Z277" i="2"/>
  <c r="X277" i="2"/>
  <c r="V277" i="2"/>
  <c r="AA276" i="2"/>
  <c r="Y276" i="2"/>
  <c r="W276" i="2"/>
  <c r="U276" i="2"/>
  <c r="Z275" i="2"/>
  <c r="X275" i="2"/>
  <c r="V275" i="2"/>
  <c r="AA274" i="2"/>
  <c r="Y274" i="2"/>
  <c r="W274" i="2"/>
  <c r="U274" i="2"/>
  <c r="Z273" i="2"/>
  <c r="X273" i="2"/>
  <c r="V273" i="2"/>
  <c r="AA272" i="2"/>
  <c r="Y272" i="2"/>
  <c r="W272" i="2"/>
  <c r="U272" i="2"/>
  <c r="Z271" i="2"/>
  <c r="X271" i="2"/>
  <c r="V271" i="2"/>
  <c r="AA270" i="2"/>
  <c r="Y270" i="2"/>
  <c r="W270" i="2"/>
  <c r="U270" i="2"/>
  <c r="Z269" i="2"/>
  <c r="X269" i="2"/>
  <c r="V269" i="2"/>
  <c r="AA268" i="2"/>
  <c r="Y268" i="2"/>
  <c r="W268" i="2"/>
  <c r="U268" i="2"/>
  <c r="S298" i="2"/>
  <c r="R298" i="2"/>
  <c r="Q298" i="2"/>
  <c r="P298" i="2"/>
  <c r="O298" i="2"/>
  <c r="N298" i="2"/>
  <c r="M298" i="2"/>
  <c r="S297" i="2"/>
  <c r="Q297" i="2"/>
  <c r="O297" i="2"/>
  <c r="M297" i="2"/>
  <c r="R296" i="2"/>
  <c r="P296" i="2"/>
  <c r="N296" i="2"/>
  <c r="S295" i="2"/>
  <c r="Q295" i="2"/>
  <c r="O295" i="2"/>
  <c r="M295" i="2"/>
  <c r="R294" i="2"/>
  <c r="P294" i="2"/>
  <c r="N294" i="2"/>
  <c r="S293" i="2"/>
  <c r="Q293" i="2"/>
  <c r="O293" i="2"/>
  <c r="M293" i="2"/>
  <c r="R292" i="2"/>
  <c r="P292" i="2"/>
  <c r="N292" i="2"/>
  <c r="S291" i="2"/>
  <c r="Q291" i="2"/>
  <c r="O291" i="2"/>
  <c r="M291" i="2"/>
  <c r="R290" i="2"/>
  <c r="P290" i="2"/>
  <c r="N290" i="2"/>
  <c r="S289" i="2"/>
  <c r="Q289" i="2"/>
  <c r="O289" i="2"/>
  <c r="M289" i="2"/>
  <c r="R288" i="2"/>
  <c r="P288" i="2"/>
  <c r="N288" i="2"/>
  <c r="S287" i="2"/>
  <c r="Q287" i="2"/>
  <c r="O287" i="2"/>
  <c r="M287" i="2"/>
  <c r="R286" i="2"/>
  <c r="P286" i="2"/>
  <c r="N286" i="2"/>
  <c r="S285" i="2"/>
  <c r="Q285" i="2"/>
  <c r="O285" i="2"/>
  <c r="M285" i="2"/>
  <c r="R284" i="2"/>
  <c r="P284" i="2"/>
  <c r="N284" i="2"/>
  <c r="S283" i="2"/>
  <c r="Q283" i="2"/>
  <c r="O283" i="2"/>
  <c r="M283" i="2"/>
  <c r="R282" i="2"/>
  <c r="P282" i="2"/>
  <c r="N282" i="2"/>
  <c r="S281" i="2"/>
  <c r="Q281" i="2"/>
  <c r="O281" i="2"/>
  <c r="M281" i="2"/>
  <c r="R280" i="2"/>
  <c r="P280" i="2"/>
  <c r="N280" i="2"/>
  <c r="S279" i="2"/>
  <c r="Q279" i="2"/>
  <c r="O279" i="2"/>
  <c r="M279" i="2"/>
  <c r="R278" i="2"/>
  <c r="P278" i="2"/>
  <c r="N278" i="2"/>
  <c r="S277" i="2"/>
  <c r="Q277" i="2"/>
  <c r="O277" i="2"/>
  <c r="M277" i="2"/>
  <c r="R276" i="2"/>
  <c r="P276" i="2"/>
  <c r="N276" i="2"/>
  <c r="S275" i="2"/>
  <c r="Q275" i="2"/>
  <c r="O275" i="2"/>
  <c r="M275" i="2"/>
  <c r="R274" i="2"/>
  <c r="P274" i="2"/>
  <c r="N274" i="2"/>
  <c r="S273" i="2"/>
  <c r="Q273" i="2"/>
  <c r="O273" i="2"/>
  <c r="M273" i="2"/>
  <c r="R272" i="2"/>
  <c r="P272" i="2"/>
  <c r="N272" i="2"/>
  <c r="S271" i="2"/>
  <c r="Q271" i="2"/>
  <c r="O271" i="2"/>
  <c r="M271" i="2"/>
  <c r="R270" i="2"/>
  <c r="P270" i="2"/>
  <c r="N270" i="2"/>
  <c r="S269" i="2"/>
  <c r="Q269" i="2"/>
  <c r="O269" i="2"/>
  <c r="M269" i="2"/>
  <c r="R268" i="2"/>
  <c r="P268" i="2"/>
  <c r="N268" i="2"/>
  <c r="K298" i="2"/>
  <c r="J298" i="2"/>
  <c r="I298" i="2"/>
  <c r="H298" i="2"/>
  <c r="G298" i="2"/>
  <c r="F298" i="2"/>
  <c r="E298" i="2"/>
  <c r="J297" i="2"/>
  <c r="H297" i="2"/>
  <c r="F297" i="2"/>
  <c r="K296" i="2"/>
  <c r="I296" i="2"/>
  <c r="G296" i="2"/>
  <c r="E296" i="2"/>
  <c r="J295" i="2"/>
  <c r="H295" i="2"/>
  <c r="F295" i="2"/>
  <c r="K294" i="2"/>
  <c r="I294" i="2"/>
  <c r="G294" i="2"/>
  <c r="E294" i="2"/>
  <c r="J293" i="2"/>
  <c r="H293" i="2"/>
  <c r="F293" i="2"/>
  <c r="K292" i="2"/>
  <c r="I292" i="2"/>
  <c r="G292" i="2"/>
  <c r="E292" i="2"/>
  <c r="J291" i="2"/>
  <c r="H291" i="2"/>
  <c r="F291" i="2"/>
  <c r="K290" i="2"/>
  <c r="I290" i="2"/>
  <c r="G290" i="2"/>
  <c r="E290" i="2"/>
  <c r="J289" i="2"/>
  <c r="H289" i="2"/>
  <c r="F289" i="2"/>
  <c r="K288" i="2"/>
  <c r="I288" i="2"/>
  <c r="G288" i="2"/>
  <c r="E288" i="2"/>
  <c r="J287" i="2"/>
  <c r="H287" i="2"/>
  <c r="F287" i="2"/>
  <c r="K286" i="2"/>
  <c r="I286" i="2"/>
  <c r="G286" i="2"/>
  <c r="E286" i="2"/>
  <c r="J285" i="2"/>
  <c r="H285" i="2"/>
  <c r="F285" i="2"/>
  <c r="K284" i="2"/>
  <c r="I284" i="2"/>
  <c r="G284" i="2"/>
  <c r="E284" i="2"/>
  <c r="J283" i="2"/>
  <c r="H283" i="2"/>
  <c r="F283" i="2"/>
  <c r="K282" i="2"/>
  <c r="I282" i="2"/>
  <c r="G282" i="2"/>
  <c r="E282" i="2"/>
  <c r="J281" i="2"/>
  <c r="H281" i="2"/>
  <c r="F281" i="2"/>
  <c r="K280" i="2"/>
  <c r="I280" i="2"/>
  <c r="G280" i="2"/>
  <c r="E280" i="2"/>
  <c r="J279" i="2"/>
  <c r="H279" i="2"/>
  <c r="F279" i="2"/>
  <c r="K278" i="2"/>
  <c r="I278" i="2"/>
  <c r="G278" i="2"/>
  <c r="E278" i="2"/>
  <c r="J277" i="2"/>
  <c r="H277" i="2"/>
  <c r="F277" i="2"/>
  <c r="K276" i="2"/>
  <c r="I276" i="2"/>
  <c r="G276" i="2"/>
  <c r="E276" i="2"/>
  <c r="J275" i="2"/>
  <c r="H275" i="2"/>
  <c r="F275" i="2"/>
  <c r="K274" i="2"/>
  <c r="I274" i="2"/>
  <c r="G274" i="2"/>
  <c r="E274" i="2"/>
  <c r="J273" i="2"/>
  <c r="H273" i="2"/>
  <c r="F273" i="2"/>
  <c r="K272" i="2"/>
  <c r="I272" i="2"/>
  <c r="G272" i="2"/>
  <c r="E272" i="2"/>
  <c r="J271" i="2"/>
  <c r="H271" i="2"/>
  <c r="F271" i="2"/>
  <c r="K270" i="2"/>
  <c r="I270" i="2"/>
  <c r="G270" i="2"/>
  <c r="E270" i="2"/>
  <c r="J269" i="2"/>
  <c r="H269" i="2"/>
  <c r="F269" i="2"/>
  <c r="K268" i="2"/>
  <c r="I268" i="2"/>
  <c r="G268" i="2"/>
  <c r="E268" i="2"/>
  <c r="AI263" i="2"/>
  <c r="AH263" i="2"/>
  <c r="AG263" i="2"/>
  <c r="AF263" i="2"/>
  <c r="AE263" i="2"/>
  <c r="AD263" i="2"/>
  <c r="AC263" i="2"/>
  <c r="AI262" i="2"/>
  <c r="AG262" i="2"/>
  <c r="AE262" i="2"/>
  <c r="AC262" i="2"/>
  <c r="AH261" i="2"/>
  <c r="AF261" i="2"/>
  <c r="AD261" i="2"/>
  <c r="AI260" i="2"/>
  <c r="AG260" i="2"/>
  <c r="AE260" i="2"/>
  <c r="AC260" i="2"/>
  <c r="AH259" i="2"/>
  <c r="AF259" i="2"/>
  <c r="AD259" i="2"/>
  <c r="AI258" i="2"/>
  <c r="AG258" i="2"/>
  <c r="AE258" i="2"/>
  <c r="AC258" i="2"/>
  <c r="AH257" i="2"/>
  <c r="AF257" i="2"/>
  <c r="AD257" i="2"/>
  <c r="AI256" i="2"/>
  <c r="AG256" i="2"/>
  <c r="AE256" i="2"/>
  <c r="AC256" i="2"/>
  <c r="AH255" i="2"/>
  <c r="AF255" i="2"/>
  <c r="AD255" i="2"/>
  <c r="AI254" i="2"/>
  <c r="AG254" i="2"/>
  <c r="AE254" i="2"/>
  <c r="AC254" i="2"/>
  <c r="AH253" i="2"/>
  <c r="AF253" i="2"/>
  <c r="AD253" i="2"/>
  <c r="AI252" i="2"/>
  <c r="AG252" i="2"/>
  <c r="AE252" i="2"/>
  <c r="AC252" i="2"/>
  <c r="AH251" i="2"/>
  <c r="AF251" i="2"/>
  <c r="AD251" i="2"/>
  <c r="AI250" i="2"/>
  <c r="AG250" i="2"/>
  <c r="AE250" i="2"/>
  <c r="AC250" i="2"/>
  <c r="AH249" i="2"/>
  <c r="AF249" i="2"/>
  <c r="AD249" i="2"/>
  <c r="AI248" i="2"/>
  <c r="AG248" i="2"/>
  <c r="AE248" i="2"/>
  <c r="AC248" i="2"/>
  <c r="AH247" i="2"/>
  <c r="AF247" i="2"/>
  <c r="AD247" i="2"/>
  <c r="AI246" i="2"/>
  <c r="AG246" i="2"/>
  <c r="AE246" i="2"/>
  <c r="AC246" i="2"/>
  <c r="AH245" i="2"/>
  <c r="AF245" i="2"/>
  <c r="AD245" i="2"/>
  <c r="AI244" i="2"/>
  <c r="AG244" i="2"/>
  <c r="AE244" i="2"/>
  <c r="AC244" i="2"/>
  <c r="AH243" i="2"/>
  <c r="AF243" i="2"/>
  <c r="AD243" i="2"/>
  <c r="AI242" i="2"/>
  <c r="AG242" i="2"/>
  <c r="AE242" i="2"/>
  <c r="AC242" i="2"/>
  <c r="AH241" i="2"/>
  <c r="AF241" i="2"/>
  <c r="AD241" i="2"/>
  <c r="AI240" i="2"/>
  <c r="AG240" i="2"/>
  <c r="AE240" i="2"/>
  <c r="AC240" i="2"/>
  <c r="AH239" i="2"/>
  <c r="AF239" i="2"/>
  <c r="AD239" i="2"/>
  <c r="AI238" i="2"/>
  <c r="AG238" i="2"/>
  <c r="AE238" i="2"/>
  <c r="AC238" i="2"/>
  <c r="AH237" i="2"/>
  <c r="AF237" i="2"/>
  <c r="AD237" i="2"/>
  <c r="AI236" i="2"/>
  <c r="AG236" i="2"/>
  <c r="AE236" i="2"/>
  <c r="AC236" i="2"/>
  <c r="AH235" i="2"/>
  <c r="AF235" i="2"/>
  <c r="AD235" i="2"/>
  <c r="AI234" i="2"/>
  <c r="AG234" i="2"/>
  <c r="AE234" i="2"/>
  <c r="AC234" i="2"/>
  <c r="AH233" i="2"/>
  <c r="AF233" i="2"/>
  <c r="AD233" i="2"/>
  <c r="AA263" i="2"/>
  <c r="Z263" i="2"/>
  <c r="Y263" i="2"/>
  <c r="X263" i="2"/>
  <c r="W263" i="2"/>
  <c r="V263" i="2"/>
  <c r="U263" i="2"/>
  <c r="Z262" i="2"/>
  <c r="X262" i="2"/>
  <c r="V262" i="2"/>
  <c r="AA261" i="2"/>
  <c r="Y261" i="2"/>
  <c r="W261" i="2"/>
  <c r="U261" i="2"/>
  <c r="Z260" i="2"/>
  <c r="X260" i="2"/>
  <c r="V260" i="2"/>
  <c r="AA259" i="2"/>
  <c r="Y259" i="2"/>
  <c r="W259" i="2"/>
  <c r="U259" i="2"/>
  <c r="Z258" i="2"/>
  <c r="X258" i="2"/>
  <c r="V258" i="2"/>
  <c r="AA257" i="2"/>
  <c r="Y257" i="2"/>
  <c r="W257" i="2"/>
  <c r="U257" i="2"/>
  <c r="Z256" i="2"/>
  <c r="X256" i="2"/>
  <c r="V256" i="2"/>
  <c r="AA255" i="2"/>
  <c r="Y255" i="2"/>
  <c r="W255" i="2"/>
  <c r="U255" i="2"/>
  <c r="Z254" i="2"/>
  <c r="X254" i="2"/>
  <c r="V254" i="2"/>
  <c r="AA253" i="2"/>
  <c r="Y253" i="2"/>
  <c r="W253" i="2"/>
  <c r="U253" i="2"/>
  <c r="Z252" i="2"/>
  <c r="X252" i="2"/>
  <c r="V252" i="2"/>
  <c r="AA251" i="2"/>
  <c r="Y251" i="2"/>
  <c r="W251" i="2"/>
  <c r="U251" i="2"/>
  <c r="Z250" i="2"/>
  <c r="X250" i="2"/>
  <c r="V250" i="2"/>
  <c r="AA249" i="2"/>
  <c r="Y249" i="2"/>
  <c r="W249" i="2"/>
  <c r="U249" i="2"/>
  <c r="Z248" i="2"/>
  <c r="X248" i="2"/>
  <c r="V248" i="2"/>
  <c r="AA247" i="2"/>
  <c r="Y247" i="2"/>
  <c r="W247" i="2"/>
  <c r="U247" i="2"/>
  <c r="Z246" i="2"/>
  <c r="X246" i="2"/>
  <c r="V246" i="2"/>
  <c r="AA245" i="2"/>
  <c r="Y245" i="2"/>
  <c r="W245" i="2"/>
  <c r="U245" i="2"/>
  <c r="Z244" i="2"/>
  <c r="X244" i="2"/>
  <c r="V244" i="2"/>
  <c r="AA243" i="2"/>
  <c r="Y243" i="2"/>
  <c r="W243" i="2"/>
  <c r="U243" i="2"/>
  <c r="Z242" i="2"/>
  <c r="X242" i="2"/>
  <c r="V242" i="2"/>
  <c r="AA241" i="2"/>
  <c r="Y241" i="2"/>
  <c r="W241" i="2"/>
  <c r="U241" i="2"/>
  <c r="Z240" i="2"/>
  <c r="X240" i="2"/>
  <c r="V240" i="2"/>
  <c r="AA239" i="2"/>
  <c r="Y239" i="2"/>
  <c r="W239" i="2"/>
  <c r="U239" i="2"/>
  <c r="Z238" i="2"/>
  <c r="X238" i="2"/>
  <c r="V238" i="2"/>
  <c r="AA237" i="2"/>
  <c r="Y237" i="2"/>
  <c r="W237" i="2"/>
  <c r="U237" i="2"/>
  <c r="Z236" i="2"/>
  <c r="X236" i="2"/>
  <c r="V236" i="2"/>
  <c r="AA235" i="2"/>
  <c r="Y235" i="2"/>
  <c r="W235" i="2"/>
  <c r="U235" i="2"/>
  <c r="Z234" i="2"/>
  <c r="X234" i="2"/>
  <c r="V234" i="2"/>
  <c r="AA233" i="2"/>
  <c r="Y233" i="2"/>
  <c r="W233" i="2"/>
  <c r="U233" i="2"/>
  <c r="S263" i="2"/>
  <c r="R263" i="2"/>
  <c r="Q263" i="2"/>
  <c r="P263" i="2"/>
  <c r="O263" i="2"/>
  <c r="N263" i="2"/>
  <c r="M263" i="2"/>
  <c r="S262" i="2"/>
  <c r="Q262" i="2"/>
  <c r="O262" i="2"/>
  <c r="M262" i="2"/>
  <c r="R261" i="2"/>
  <c r="P261" i="2"/>
  <c r="N261" i="2"/>
  <c r="S260" i="2"/>
  <c r="Q260" i="2"/>
  <c r="O260" i="2"/>
  <c r="M260" i="2"/>
  <c r="R259" i="2"/>
  <c r="P259" i="2"/>
  <c r="N259" i="2"/>
  <c r="S258" i="2"/>
  <c r="Q258" i="2"/>
  <c r="O258" i="2"/>
  <c r="M258" i="2"/>
  <c r="R257" i="2"/>
  <c r="P257" i="2"/>
  <c r="N257" i="2"/>
  <c r="S256" i="2"/>
  <c r="Q256" i="2"/>
  <c r="O256" i="2"/>
  <c r="M256" i="2"/>
  <c r="R255" i="2"/>
  <c r="P255" i="2"/>
  <c r="N255" i="2"/>
  <c r="S254" i="2"/>
  <c r="Q254" i="2"/>
  <c r="O254" i="2"/>
  <c r="M254" i="2"/>
  <c r="R253" i="2"/>
  <c r="P253" i="2"/>
  <c r="N253" i="2"/>
  <c r="S252" i="2"/>
  <c r="Q252" i="2"/>
  <c r="O252" i="2"/>
  <c r="M252" i="2"/>
  <c r="R251" i="2"/>
  <c r="P251" i="2"/>
  <c r="N251" i="2"/>
  <c r="S250" i="2"/>
  <c r="Q250" i="2"/>
  <c r="O250" i="2"/>
  <c r="M250" i="2"/>
  <c r="R249" i="2"/>
  <c r="P249" i="2"/>
  <c r="N249" i="2"/>
  <c r="S248" i="2"/>
  <c r="Q248" i="2"/>
  <c r="O248" i="2"/>
  <c r="M248" i="2"/>
  <c r="R247" i="2"/>
  <c r="P247" i="2"/>
  <c r="N247" i="2"/>
  <c r="S246" i="2"/>
  <c r="Q246" i="2"/>
  <c r="O246" i="2"/>
  <c r="M246" i="2"/>
  <c r="R245" i="2"/>
  <c r="P245" i="2"/>
  <c r="N245" i="2"/>
  <c r="S244" i="2"/>
  <c r="Q244" i="2"/>
  <c r="O244" i="2"/>
  <c r="M244" i="2"/>
  <c r="R243" i="2"/>
  <c r="P243" i="2"/>
  <c r="N243" i="2"/>
  <c r="S242" i="2"/>
  <c r="Q242" i="2"/>
  <c r="O242" i="2"/>
  <c r="M242" i="2"/>
  <c r="R241" i="2"/>
  <c r="P241" i="2"/>
  <c r="N241" i="2"/>
  <c r="S240" i="2"/>
  <c r="Q240" i="2"/>
  <c r="O240" i="2"/>
  <c r="M240" i="2"/>
  <c r="R239" i="2"/>
  <c r="P239" i="2"/>
  <c r="N239" i="2"/>
  <c r="S238" i="2"/>
  <c r="Q238" i="2"/>
  <c r="O238" i="2"/>
  <c r="M238" i="2"/>
  <c r="R237" i="2"/>
  <c r="P237" i="2"/>
  <c r="N237" i="2"/>
  <c r="S236" i="2"/>
  <c r="Q236" i="2"/>
  <c r="O236" i="2"/>
  <c r="M236" i="2"/>
  <c r="R235" i="2"/>
  <c r="P235" i="2"/>
  <c r="N235" i="2"/>
  <c r="S234" i="2"/>
  <c r="Q234" i="2"/>
  <c r="O234" i="2"/>
  <c r="M234" i="2"/>
  <c r="R233" i="2"/>
  <c r="P233" i="2"/>
  <c r="N233" i="2"/>
  <c r="K263" i="2"/>
  <c r="J263" i="2"/>
  <c r="I263" i="2"/>
  <c r="H263" i="2"/>
  <c r="G263" i="2"/>
  <c r="F263" i="2"/>
  <c r="E263" i="2"/>
  <c r="J262" i="2"/>
  <c r="H262" i="2"/>
  <c r="F262" i="2"/>
  <c r="K261" i="2"/>
  <c r="I261" i="2"/>
  <c r="G261" i="2"/>
  <c r="E261" i="2"/>
  <c r="J260" i="2"/>
  <c r="H260" i="2"/>
  <c r="F260" i="2"/>
  <c r="K259" i="2"/>
  <c r="I259" i="2"/>
  <c r="G259" i="2"/>
  <c r="E259" i="2"/>
  <c r="J258" i="2"/>
  <c r="H258" i="2"/>
  <c r="F258" i="2"/>
  <c r="K257" i="2"/>
  <c r="I257" i="2"/>
  <c r="G257" i="2"/>
  <c r="E257" i="2"/>
  <c r="J256" i="2"/>
  <c r="H256" i="2"/>
  <c r="F256" i="2"/>
  <c r="K255" i="2"/>
  <c r="I255" i="2"/>
  <c r="G255" i="2"/>
  <c r="E255" i="2"/>
  <c r="J254" i="2"/>
  <c r="H254" i="2"/>
  <c r="F254" i="2"/>
  <c r="K253" i="2"/>
  <c r="I253" i="2"/>
  <c r="G253" i="2"/>
  <c r="E253" i="2"/>
  <c r="J252" i="2"/>
  <c r="H252" i="2"/>
  <c r="F252" i="2"/>
  <c r="K251" i="2"/>
  <c r="I251" i="2"/>
  <c r="G251" i="2"/>
  <c r="E251" i="2"/>
  <c r="J250" i="2"/>
  <c r="H250" i="2"/>
  <c r="F250" i="2"/>
  <c r="K249" i="2"/>
  <c r="I249" i="2"/>
  <c r="G249" i="2"/>
  <c r="E249" i="2"/>
  <c r="J248" i="2"/>
  <c r="H248" i="2"/>
  <c r="F248" i="2"/>
  <c r="K247" i="2"/>
  <c r="I247" i="2"/>
  <c r="G247" i="2"/>
  <c r="E247" i="2"/>
  <c r="J246" i="2"/>
  <c r="H246" i="2"/>
  <c r="F246" i="2"/>
  <c r="K245" i="2"/>
  <c r="I245" i="2"/>
  <c r="G245" i="2"/>
  <c r="E245" i="2"/>
  <c r="J244" i="2"/>
  <c r="H244" i="2"/>
  <c r="F244" i="2"/>
  <c r="K243" i="2"/>
  <c r="I243" i="2"/>
  <c r="G243" i="2"/>
  <c r="E243" i="2"/>
  <c r="J242" i="2"/>
  <c r="H242" i="2"/>
  <c r="F242" i="2"/>
  <c r="K241" i="2"/>
  <c r="I241" i="2"/>
  <c r="G241" i="2"/>
  <c r="E241" i="2"/>
  <c r="J240" i="2"/>
  <c r="H240" i="2"/>
  <c r="F240" i="2"/>
  <c r="K239" i="2"/>
  <c r="I239" i="2"/>
  <c r="G239" i="2"/>
  <c r="E239" i="2"/>
  <c r="J238" i="2"/>
  <c r="H238" i="2"/>
  <c r="F238" i="2"/>
  <c r="K237" i="2"/>
  <c r="I237" i="2"/>
  <c r="G237" i="2"/>
  <c r="E237" i="2"/>
  <c r="J236" i="2"/>
  <c r="H236" i="2"/>
  <c r="F236" i="2"/>
  <c r="K235" i="2"/>
  <c r="I235" i="2"/>
  <c r="G235" i="2"/>
  <c r="E235" i="2"/>
  <c r="J234" i="2"/>
  <c r="H234" i="2"/>
  <c r="F234" i="2"/>
  <c r="K233" i="2"/>
  <c r="I233" i="2"/>
  <c r="G233" i="2"/>
  <c r="E233" i="2"/>
  <c r="AD364" i="2" l="1"/>
  <c r="AF364" i="2"/>
  <c r="AF785" i="2" s="1"/>
  <c r="AH364" i="2"/>
  <c r="AC365" i="2"/>
  <c r="AC786" i="2" s="1"/>
  <c r="AE365" i="2"/>
  <c r="AG365" i="2"/>
  <c r="AG786" i="2" s="1"/>
  <c r="AI365" i="2"/>
  <c r="AI786" i="2" s="1"/>
  <c r="B1527" i="2"/>
  <c r="B1492" i="2"/>
  <c r="B1562" i="2"/>
  <c r="B1598" i="2" s="1"/>
  <c r="B1702" i="2"/>
  <c r="B1632" i="2"/>
  <c r="B1667" i="2"/>
  <c r="AD366" i="2"/>
  <c r="AD787" i="2" s="1"/>
  <c r="AF366" i="2"/>
  <c r="AH366" i="2"/>
  <c r="AH787" i="2" s="1"/>
  <c r="AC367" i="2"/>
  <c r="AE367" i="2"/>
  <c r="AE788" i="2" s="1"/>
  <c r="AG367" i="2"/>
  <c r="AG788" i="2" s="1"/>
  <c r="AI367" i="2"/>
  <c r="AI788" i="2" s="1"/>
  <c r="G374" i="2"/>
  <c r="K374" i="2"/>
  <c r="H375" i="2"/>
  <c r="E376" i="2"/>
  <c r="I376" i="2"/>
  <c r="F377" i="2"/>
  <c r="J377" i="2"/>
  <c r="G378" i="2"/>
  <c r="K378" i="2"/>
  <c r="H379" i="2"/>
  <c r="E380" i="2"/>
  <c r="I380" i="2"/>
  <c r="F381" i="2"/>
  <c r="J381" i="2"/>
  <c r="G382" i="2"/>
  <c r="K382" i="2"/>
  <c r="H383" i="2"/>
  <c r="E384" i="2"/>
  <c r="I384" i="2"/>
  <c r="F385" i="2"/>
  <c r="J385" i="2"/>
  <c r="G386" i="2"/>
  <c r="K386" i="2"/>
  <c r="H387" i="2"/>
  <c r="E388" i="2"/>
  <c r="I388" i="2"/>
  <c r="F389" i="2"/>
  <c r="J389" i="2"/>
  <c r="G390" i="2"/>
  <c r="K390" i="2"/>
  <c r="H391" i="2"/>
  <c r="E392" i="2"/>
  <c r="I392" i="2"/>
  <c r="F393" i="2"/>
  <c r="J393" i="2"/>
  <c r="G394" i="2"/>
  <c r="K394" i="2"/>
  <c r="H395" i="2"/>
  <c r="E396" i="2"/>
  <c r="I396" i="2"/>
  <c r="F397" i="2"/>
  <c r="J397" i="2"/>
  <c r="G398" i="2"/>
  <c r="K398" i="2"/>
  <c r="H399" i="2"/>
  <c r="E400" i="2"/>
  <c r="I400" i="2"/>
  <c r="F401" i="2"/>
  <c r="J401" i="2"/>
  <c r="G402" i="2"/>
  <c r="K402" i="2"/>
  <c r="H403" i="2"/>
  <c r="E404" i="2"/>
  <c r="K404" i="2"/>
  <c r="P374" i="2"/>
  <c r="M375" i="2"/>
  <c r="Q375" i="2"/>
  <c r="N376" i="2"/>
  <c r="R376" i="2"/>
  <c r="O377" i="2"/>
  <c r="Q377" i="2"/>
  <c r="P378" i="2"/>
  <c r="M379" i="2"/>
  <c r="Q379" i="2"/>
  <c r="N380" i="2"/>
  <c r="P380" i="2"/>
  <c r="M381" i="2"/>
  <c r="Q381" i="2"/>
  <c r="N382" i="2"/>
  <c r="R382" i="2"/>
  <c r="O383" i="2"/>
  <c r="S383" i="2"/>
  <c r="P384" i="2"/>
  <c r="R384" i="2"/>
  <c r="O385" i="2"/>
  <c r="S385" i="2"/>
  <c r="P386" i="2"/>
  <c r="M387" i="2"/>
  <c r="Q387" i="2"/>
  <c r="N388" i="2"/>
  <c r="R388" i="2"/>
  <c r="O389" i="2"/>
  <c r="S389" i="2"/>
  <c r="P390" i="2"/>
  <c r="M391" i="2"/>
  <c r="Q391" i="2"/>
  <c r="N392" i="2"/>
  <c r="R392" i="2"/>
  <c r="O393" i="2"/>
  <c r="S393" i="2"/>
  <c r="P394" i="2"/>
  <c r="M395" i="2"/>
  <c r="Q395" i="2"/>
  <c r="N396" i="2"/>
  <c r="P396" i="2"/>
  <c r="M397" i="2"/>
  <c r="Q397" i="2"/>
  <c r="N398" i="2"/>
  <c r="R398" i="2"/>
  <c r="O399" i="2"/>
  <c r="Q399" i="2"/>
  <c r="N400" i="2"/>
  <c r="R400" i="2"/>
  <c r="O401" i="2"/>
  <c r="Q401" i="2"/>
  <c r="N402" i="2"/>
  <c r="R402" i="2"/>
  <c r="O403" i="2"/>
  <c r="S403" i="2"/>
  <c r="P404" i="2"/>
  <c r="U374" i="2"/>
  <c r="Y374" i="2"/>
  <c r="V375" i="2"/>
  <c r="Z375" i="2"/>
  <c r="W376" i="2"/>
  <c r="Y376" i="2"/>
  <c r="V377" i="2"/>
  <c r="Z377" i="2"/>
  <c r="W378" i="2"/>
  <c r="AA378" i="2"/>
  <c r="X379" i="2"/>
  <c r="U380" i="2"/>
  <c r="Y380" i="2"/>
  <c r="V381" i="2"/>
  <c r="Z381" i="2"/>
  <c r="W382" i="2"/>
  <c r="AA382" i="2"/>
  <c r="X383" i="2"/>
  <c r="U384" i="2"/>
  <c r="Y384" i="2"/>
  <c r="V385" i="2"/>
  <c r="Z385" i="2"/>
  <c r="W386" i="2"/>
  <c r="AA386" i="2"/>
  <c r="X387" i="2"/>
  <c r="U388" i="2"/>
  <c r="Y388" i="2"/>
  <c r="V389" i="2"/>
  <c r="X389" i="2"/>
  <c r="U390" i="2"/>
  <c r="Y390" i="2"/>
  <c r="AA390" i="2"/>
  <c r="X391" i="2"/>
  <c r="U392" i="2"/>
  <c r="Y392" i="2"/>
  <c r="V393" i="2"/>
  <c r="Z393" i="2"/>
  <c r="W394" i="2"/>
  <c r="AA394" i="2"/>
  <c r="X395" i="2"/>
  <c r="Z395" i="2"/>
  <c r="W396" i="2"/>
  <c r="AA396" i="2"/>
  <c r="X397" i="2"/>
  <c r="U398" i="2"/>
  <c r="Y398" i="2"/>
  <c r="V399" i="2"/>
  <c r="X399" i="2"/>
  <c r="U400" i="2"/>
  <c r="Y400" i="2"/>
  <c r="V401" i="2"/>
  <c r="X401" i="2"/>
  <c r="U402" i="2"/>
  <c r="Y402" i="2"/>
  <c r="V403" i="2"/>
  <c r="Z403" i="2"/>
  <c r="W404" i="2"/>
  <c r="Y404" i="2"/>
  <c r="AD374" i="2"/>
  <c r="AH374" i="2"/>
  <c r="AE375" i="2"/>
  <c r="AG375" i="2"/>
  <c r="AD376" i="2"/>
  <c r="AH376" i="2"/>
  <c r="AE377" i="2"/>
  <c r="AG377" i="2"/>
  <c r="AD378" i="2"/>
  <c r="AH378" i="2"/>
  <c r="AE379" i="2"/>
  <c r="AI379" i="2"/>
  <c r="AD380" i="2"/>
  <c r="AH380" i="2"/>
  <c r="AE381" i="2"/>
  <c r="AI381" i="2"/>
  <c r="AF382" i="2"/>
  <c r="AC383" i="2"/>
  <c r="AG383" i="2"/>
  <c r="AD384" i="2"/>
  <c r="AF384" i="2"/>
  <c r="AC385" i="2"/>
  <c r="AE385" i="2"/>
  <c r="AG385" i="2"/>
  <c r="E374" i="2"/>
  <c r="I374" i="2"/>
  <c r="F375" i="2"/>
  <c r="J375" i="2"/>
  <c r="G376" i="2"/>
  <c r="K376" i="2"/>
  <c r="H377" i="2"/>
  <c r="E378" i="2"/>
  <c r="I378" i="2"/>
  <c r="F379" i="2"/>
  <c r="J379" i="2"/>
  <c r="G380" i="2"/>
  <c r="K380" i="2"/>
  <c r="H381" i="2"/>
  <c r="E382" i="2"/>
  <c r="I382" i="2"/>
  <c r="F383" i="2"/>
  <c r="J383" i="2"/>
  <c r="G384" i="2"/>
  <c r="K384" i="2"/>
  <c r="H385" i="2"/>
  <c r="E386" i="2"/>
  <c r="I386" i="2"/>
  <c r="F387" i="2"/>
  <c r="J387" i="2"/>
  <c r="G388" i="2"/>
  <c r="K388" i="2"/>
  <c r="H389" i="2"/>
  <c r="E390" i="2"/>
  <c r="I390" i="2"/>
  <c r="F391" i="2"/>
  <c r="J391" i="2"/>
  <c r="G392" i="2"/>
  <c r="K392" i="2"/>
  <c r="H393" i="2"/>
  <c r="E394" i="2"/>
  <c r="I394" i="2"/>
  <c r="F395" i="2"/>
  <c r="J395" i="2"/>
  <c r="G396" i="2"/>
  <c r="K396" i="2"/>
  <c r="H397" i="2"/>
  <c r="E398" i="2"/>
  <c r="I398" i="2"/>
  <c r="F399" i="2"/>
  <c r="J399" i="2"/>
  <c r="G400" i="2"/>
  <c r="K400" i="2"/>
  <c r="H401" i="2"/>
  <c r="E402" i="2"/>
  <c r="I402" i="2"/>
  <c r="F403" i="2"/>
  <c r="J403" i="2"/>
  <c r="G404" i="2"/>
  <c r="I404" i="2"/>
  <c r="N374" i="2"/>
  <c r="R374" i="2"/>
  <c r="O375" i="2"/>
  <c r="S375" i="2"/>
  <c r="P376" i="2"/>
  <c r="M377" i="2"/>
  <c r="S377" i="2"/>
  <c r="N378" i="2"/>
  <c r="R378" i="2"/>
  <c r="O379" i="2"/>
  <c r="S379" i="2"/>
  <c r="R380" i="2"/>
  <c r="O381" i="2"/>
  <c r="S381" i="2"/>
  <c r="P382" i="2"/>
  <c r="M383" i="2"/>
  <c r="Q383" i="2"/>
  <c r="N384" i="2"/>
  <c r="M385" i="2"/>
  <c r="Q385" i="2"/>
  <c r="N386" i="2"/>
  <c r="R386" i="2"/>
  <c r="O387" i="2"/>
  <c r="S387" i="2"/>
  <c r="P388" i="2"/>
  <c r="M389" i="2"/>
  <c r="Q389" i="2"/>
  <c r="N390" i="2"/>
  <c r="R390" i="2"/>
  <c r="O391" i="2"/>
  <c r="S391" i="2"/>
  <c r="P392" i="2"/>
  <c r="M393" i="2"/>
  <c r="Q393" i="2"/>
  <c r="N394" i="2"/>
  <c r="R394" i="2"/>
  <c r="O395" i="2"/>
  <c r="S395" i="2"/>
  <c r="R396" i="2"/>
  <c r="O397" i="2"/>
  <c r="S397" i="2"/>
  <c r="P398" i="2"/>
  <c r="M399" i="2"/>
  <c r="S399" i="2"/>
  <c r="P400" i="2"/>
  <c r="M401" i="2"/>
  <c r="S401" i="2"/>
  <c r="P402" i="2"/>
  <c r="M403" i="2"/>
  <c r="Q403" i="2"/>
  <c r="N404" i="2"/>
  <c r="R404" i="2"/>
  <c r="W374" i="2"/>
  <c r="AA374" i="2"/>
  <c r="X375" i="2"/>
  <c r="U376" i="2"/>
  <c r="AA376" i="2"/>
  <c r="X377" i="2"/>
  <c r="U378" i="2"/>
  <c r="Y378" i="2"/>
  <c r="V379" i="2"/>
  <c r="Z379" i="2"/>
  <c r="W380" i="2"/>
  <c r="AA380" i="2"/>
  <c r="X381" i="2"/>
  <c r="U382" i="2"/>
  <c r="Y382" i="2"/>
  <c r="V383" i="2"/>
  <c r="Z383" i="2"/>
  <c r="W384" i="2"/>
  <c r="AA384" i="2"/>
  <c r="X385" i="2"/>
  <c r="U386" i="2"/>
  <c r="Y386" i="2"/>
  <c r="V387" i="2"/>
  <c r="Z387" i="2"/>
  <c r="W388" i="2"/>
  <c r="AA388" i="2"/>
  <c r="Z389" i="2"/>
  <c r="W390" i="2"/>
  <c r="V391" i="2"/>
  <c r="Z391" i="2"/>
  <c r="W392" i="2"/>
  <c r="AA392" i="2"/>
  <c r="X393" i="2"/>
  <c r="U394" i="2"/>
  <c r="Y394" i="2"/>
  <c r="V395" i="2"/>
  <c r="U396" i="2"/>
  <c r="Y396" i="2"/>
  <c r="V397" i="2"/>
  <c r="Z397" i="2"/>
  <c r="W398" i="2"/>
  <c r="AA398" i="2"/>
  <c r="Z399" i="2"/>
  <c r="W400" i="2"/>
  <c r="AA400" i="2"/>
  <c r="Z401" i="2"/>
  <c r="W402" i="2"/>
  <c r="AA402" i="2"/>
  <c r="X403" i="2"/>
  <c r="U404" i="2"/>
  <c r="AA404" i="2"/>
  <c r="AF374" i="2"/>
  <c r="AC375" i="2"/>
  <c r="AI375" i="2"/>
  <c r="AF376" i="2"/>
  <c r="AC377" i="2"/>
  <c r="AI377" i="2"/>
  <c r="AF378" i="2"/>
  <c r="AC379" i="2"/>
  <c r="AG379" i="2"/>
  <c r="AF380" i="2"/>
  <c r="AC381" i="2"/>
  <c r="AG381" i="2"/>
  <c r="AD382" i="2"/>
  <c r="AH382" i="2"/>
  <c r="AE383" i="2"/>
  <c r="AI383" i="2"/>
  <c r="AH384" i="2"/>
  <c r="AI385" i="2"/>
  <c r="AD386" i="2"/>
  <c r="AH386" i="2"/>
  <c r="AE387" i="2"/>
  <c r="AI387" i="2"/>
  <c r="AF388" i="2"/>
  <c r="AC389" i="2"/>
  <c r="AG389" i="2"/>
  <c r="AD390" i="2"/>
  <c r="AH390" i="2"/>
  <c r="AC391" i="2"/>
  <c r="AG391" i="2"/>
  <c r="AD392" i="2"/>
  <c r="AH392" i="2"/>
  <c r="AE393" i="2"/>
  <c r="AI393" i="2"/>
  <c r="AF394" i="2"/>
  <c r="AC395" i="2"/>
  <c r="AG395" i="2"/>
  <c r="AD396" i="2"/>
  <c r="AH396" i="2"/>
  <c r="AC397" i="2"/>
  <c r="AG397" i="2"/>
  <c r="AD398" i="2"/>
  <c r="AH398" i="2"/>
  <c r="AE399" i="2"/>
  <c r="AI399" i="2"/>
  <c r="AF400" i="2"/>
  <c r="AC401" i="2"/>
  <c r="AG401" i="2"/>
  <c r="AF402" i="2"/>
  <c r="AC403" i="2"/>
  <c r="AG403" i="2"/>
  <c r="AD404" i="2"/>
  <c r="AH404" i="2"/>
  <c r="G479" i="2"/>
  <c r="K479" i="2"/>
  <c r="H480" i="2"/>
  <c r="E481" i="2"/>
  <c r="I481" i="2"/>
  <c r="F482" i="2"/>
  <c r="J482" i="2"/>
  <c r="G483" i="2"/>
  <c r="K483" i="2"/>
  <c r="H484" i="2"/>
  <c r="E485" i="2"/>
  <c r="I485" i="2"/>
  <c r="F486" i="2"/>
  <c r="J486" i="2"/>
  <c r="G487" i="2"/>
  <c r="K487" i="2"/>
  <c r="H488" i="2"/>
  <c r="E489" i="2"/>
  <c r="I489" i="2"/>
  <c r="F490" i="2"/>
  <c r="J490" i="2"/>
  <c r="G491" i="2"/>
  <c r="K491" i="2"/>
  <c r="H492" i="2"/>
  <c r="E493" i="2"/>
  <c r="I493" i="2"/>
  <c r="F494" i="2"/>
  <c r="J494" i="2"/>
  <c r="G495" i="2"/>
  <c r="K495" i="2"/>
  <c r="H496" i="2"/>
  <c r="E497" i="2"/>
  <c r="I497" i="2"/>
  <c r="F498" i="2"/>
  <c r="J498" i="2"/>
  <c r="G499" i="2"/>
  <c r="K499" i="2"/>
  <c r="H500" i="2"/>
  <c r="E501" i="2"/>
  <c r="I501" i="2"/>
  <c r="F502" i="2"/>
  <c r="J502" i="2"/>
  <c r="G503" i="2"/>
  <c r="K503" i="2"/>
  <c r="H504" i="2"/>
  <c r="E505" i="2"/>
  <c r="I505" i="2"/>
  <c r="F506" i="2"/>
  <c r="J506" i="2"/>
  <c r="G507" i="2"/>
  <c r="K507" i="2"/>
  <c r="H508" i="2"/>
  <c r="E509" i="2"/>
  <c r="I509" i="2"/>
  <c r="N479" i="2"/>
  <c r="R479" i="2"/>
  <c r="O480" i="2"/>
  <c r="S480" i="2"/>
  <c r="P481" i="2"/>
  <c r="M482" i="2"/>
  <c r="Q482" i="2"/>
  <c r="N483" i="2"/>
  <c r="R483" i="2"/>
  <c r="O484" i="2"/>
  <c r="S484" i="2"/>
  <c r="P485" i="2"/>
  <c r="M486" i="2"/>
  <c r="Q486" i="2"/>
  <c r="N487" i="2"/>
  <c r="R487" i="2"/>
  <c r="O488" i="2"/>
  <c r="S488" i="2"/>
  <c r="N489" i="2"/>
  <c r="R489" i="2"/>
  <c r="O490" i="2"/>
  <c r="S490" i="2"/>
  <c r="P491" i="2"/>
  <c r="M492" i="2"/>
  <c r="Q492" i="2"/>
  <c r="N493" i="2"/>
  <c r="R493" i="2"/>
  <c r="O494" i="2"/>
  <c r="S494" i="2"/>
  <c r="P495" i="2"/>
  <c r="M496" i="2"/>
  <c r="Q496" i="2"/>
  <c r="N497" i="2"/>
  <c r="R497" i="2"/>
  <c r="O498" i="2"/>
  <c r="S498" i="2"/>
  <c r="P499" i="2"/>
  <c r="M500" i="2"/>
  <c r="Q500" i="2"/>
  <c r="N501" i="2"/>
  <c r="R501" i="2"/>
  <c r="O502" i="2"/>
  <c r="S502" i="2"/>
  <c r="P503" i="2"/>
  <c r="M504" i="2"/>
  <c r="Q504" i="2"/>
  <c r="N505" i="2"/>
  <c r="R505" i="2"/>
  <c r="O506" i="2"/>
  <c r="S506" i="2"/>
  <c r="P507" i="2"/>
  <c r="M508" i="2"/>
  <c r="Q508" i="2"/>
  <c r="N509" i="2"/>
  <c r="R509" i="2"/>
  <c r="W479" i="2"/>
  <c r="AA479" i="2"/>
  <c r="X480" i="2"/>
  <c r="U481" i="2"/>
  <c r="Y481" i="2"/>
  <c r="V482" i="2"/>
  <c r="Z482" i="2"/>
  <c r="W483" i="2"/>
  <c r="AA483" i="2"/>
  <c r="X484" i="2"/>
  <c r="U485" i="2"/>
  <c r="Y485" i="2"/>
  <c r="V486" i="2"/>
  <c r="Z486" i="2"/>
  <c r="W487" i="2"/>
  <c r="AA487" i="2"/>
  <c r="X488" i="2"/>
  <c r="U489" i="2"/>
  <c r="Y489" i="2"/>
  <c r="V490" i="2"/>
  <c r="Z490" i="2"/>
  <c r="W491" i="2"/>
  <c r="AA491" i="2"/>
  <c r="X492" i="2"/>
  <c r="U493" i="2"/>
  <c r="Y493" i="2"/>
  <c r="V494" i="2"/>
  <c r="Z494" i="2"/>
  <c r="W495" i="2"/>
  <c r="AA495" i="2"/>
  <c r="X496" i="2"/>
  <c r="U497" i="2"/>
  <c r="W497" i="2"/>
  <c r="AA497" i="2"/>
  <c r="X498" i="2"/>
  <c r="U499" i="2"/>
  <c r="Y499" i="2"/>
  <c r="V500" i="2"/>
  <c r="Z500" i="2"/>
  <c r="W501" i="2"/>
  <c r="AA501" i="2"/>
  <c r="X502" i="2"/>
  <c r="U503" i="2"/>
  <c r="Y503" i="2"/>
  <c r="V504" i="2"/>
  <c r="Z504" i="2"/>
  <c r="W505" i="2"/>
  <c r="AA505" i="2"/>
  <c r="X506" i="2"/>
  <c r="U507" i="2"/>
  <c r="Y507" i="2"/>
  <c r="V508" i="2"/>
  <c r="Z508" i="2"/>
  <c r="W509" i="2"/>
  <c r="AA509" i="2"/>
  <c r="AF479" i="2"/>
  <c r="AC480" i="2"/>
  <c r="AG480" i="2"/>
  <c r="AD481" i="2"/>
  <c r="AH481" i="2"/>
  <c r="AC482" i="2"/>
  <c r="AG482" i="2"/>
  <c r="AD483" i="2"/>
  <c r="AH483" i="2"/>
  <c r="AE484" i="2"/>
  <c r="AI484" i="2"/>
  <c r="AD485" i="2"/>
  <c r="AH485" i="2"/>
  <c r="AE486" i="2"/>
  <c r="AI486" i="2"/>
  <c r="AF487" i="2"/>
  <c r="AC488" i="2"/>
  <c r="AG488" i="2"/>
  <c r="AD489" i="2"/>
  <c r="AH489" i="2"/>
  <c r="AE490" i="2"/>
  <c r="AI490" i="2"/>
  <c r="AF491" i="2"/>
  <c r="AC492" i="2"/>
  <c r="AG492" i="2"/>
  <c r="AD493" i="2"/>
  <c r="AH493" i="2"/>
  <c r="AE494" i="2"/>
  <c r="AI494" i="2"/>
  <c r="AF495" i="2"/>
  <c r="AC496" i="2"/>
  <c r="AG496" i="2"/>
  <c r="AD497" i="2"/>
  <c r="AH497" i="2"/>
  <c r="AE498" i="2"/>
  <c r="AI498" i="2"/>
  <c r="AF499" i="2"/>
  <c r="AC500" i="2"/>
  <c r="AG500" i="2"/>
  <c r="AD501" i="2"/>
  <c r="AH501" i="2"/>
  <c r="AE502" i="2"/>
  <c r="AG502" i="2"/>
  <c r="AD503" i="2"/>
  <c r="AH503" i="2"/>
  <c r="AE504" i="2"/>
  <c r="AI504" i="2"/>
  <c r="AF505" i="2"/>
  <c r="AC506" i="2"/>
  <c r="AI506" i="2"/>
  <c r="AF507" i="2"/>
  <c r="AC508" i="2"/>
  <c r="AG508" i="2"/>
  <c r="AD509" i="2"/>
  <c r="AH509" i="2"/>
  <c r="G619" i="2"/>
  <c r="K619" i="2"/>
  <c r="H620" i="2"/>
  <c r="E621" i="2"/>
  <c r="G621" i="2"/>
  <c r="K621" i="2"/>
  <c r="H622" i="2"/>
  <c r="E623" i="2"/>
  <c r="G623" i="2"/>
  <c r="I623" i="2"/>
  <c r="F624" i="2"/>
  <c r="H624" i="2"/>
  <c r="J624" i="2"/>
  <c r="E625" i="2"/>
  <c r="G625" i="2"/>
  <c r="I625" i="2"/>
  <c r="K625" i="2"/>
  <c r="F626" i="2"/>
  <c r="H626" i="2"/>
  <c r="J626" i="2"/>
  <c r="E627" i="2"/>
  <c r="G627" i="2"/>
  <c r="I627" i="2"/>
  <c r="K627" i="2"/>
  <c r="F628" i="2"/>
  <c r="H628" i="2"/>
  <c r="J628" i="2"/>
  <c r="E629" i="2"/>
  <c r="G629" i="2"/>
  <c r="I629" i="2"/>
  <c r="K629" i="2"/>
  <c r="F630" i="2"/>
  <c r="H630" i="2"/>
  <c r="J630" i="2"/>
  <c r="G631" i="2"/>
  <c r="I631" i="2"/>
  <c r="K631" i="2"/>
  <c r="F632" i="2"/>
  <c r="H632" i="2"/>
  <c r="J632" i="2"/>
  <c r="E633" i="2"/>
  <c r="G633" i="2"/>
  <c r="I633" i="2"/>
  <c r="K633" i="2"/>
  <c r="F634" i="2"/>
  <c r="H634" i="2"/>
  <c r="J634" i="2"/>
  <c r="E635" i="2"/>
  <c r="G635" i="2"/>
  <c r="I635" i="2"/>
  <c r="K635" i="2"/>
  <c r="F636" i="2"/>
  <c r="H636" i="2"/>
  <c r="J636" i="2"/>
  <c r="E637" i="2"/>
  <c r="G637" i="2"/>
  <c r="I637" i="2"/>
  <c r="K637" i="2"/>
  <c r="F638" i="2"/>
  <c r="H638" i="2"/>
  <c r="J638" i="2"/>
  <c r="E639" i="2"/>
  <c r="G639" i="2"/>
  <c r="I639" i="2"/>
  <c r="K639" i="2"/>
  <c r="F640" i="2"/>
  <c r="H640" i="2"/>
  <c r="J640" i="2"/>
  <c r="E641" i="2"/>
  <c r="G641" i="2"/>
  <c r="I641" i="2"/>
  <c r="K641" i="2"/>
  <c r="F642" i="2"/>
  <c r="H642" i="2"/>
  <c r="AF386" i="2"/>
  <c r="AC387" i="2"/>
  <c r="AG387" i="2"/>
  <c r="AD388" i="2"/>
  <c r="AH388" i="2"/>
  <c r="AE389" i="2"/>
  <c r="AI389" i="2"/>
  <c r="AF390" i="2"/>
  <c r="AE391" i="2"/>
  <c r="AI391" i="2"/>
  <c r="AF392" i="2"/>
  <c r="AC393" i="2"/>
  <c r="AG393" i="2"/>
  <c r="AD394" i="2"/>
  <c r="AH394" i="2"/>
  <c r="AE395" i="2"/>
  <c r="AI395" i="2"/>
  <c r="AF396" i="2"/>
  <c r="AE397" i="2"/>
  <c r="AI397" i="2"/>
  <c r="AF398" i="2"/>
  <c r="AC399" i="2"/>
  <c r="AG399" i="2"/>
  <c r="AD400" i="2"/>
  <c r="AH400" i="2"/>
  <c r="AE401" i="2"/>
  <c r="AI401" i="2"/>
  <c r="AD402" i="2"/>
  <c r="AH402" i="2"/>
  <c r="AE403" i="2"/>
  <c r="AI403" i="2"/>
  <c r="AF404" i="2"/>
  <c r="E479" i="2"/>
  <c r="I479" i="2"/>
  <c r="F480" i="2"/>
  <c r="J480" i="2"/>
  <c r="G481" i="2"/>
  <c r="K481" i="2"/>
  <c r="H482" i="2"/>
  <c r="E483" i="2"/>
  <c r="I483" i="2"/>
  <c r="F484" i="2"/>
  <c r="J484" i="2"/>
  <c r="G485" i="2"/>
  <c r="K485" i="2"/>
  <c r="H486" i="2"/>
  <c r="E487" i="2"/>
  <c r="I487" i="2"/>
  <c r="F488" i="2"/>
  <c r="J488" i="2"/>
  <c r="G489" i="2"/>
  <c r="K489" i="2"/>
  <c r="H490" i="2"/>
  <c r="E491" i="2"/>
  <c r="I491" i="2"/>
  <c r="F492" i="2"/>
  <c r="J492" i="2"/>
  <c r="G493" i="2"/>
  <c r="K493" i="2"/>
  <c r="H494" i="2"/>
  <c r="E495" i="2"/>
  <c r="I495" i="2"/>
  <c r="F496" i="2"/>
  <c r="J496" i="2"/>
  <c r="G497" i="2"/>
  <c r="K497" i="2"/>
  <c r="H498" i="2"/>
  <c r="E499" i="2"/>
  <c r="I499" i="2"/>
  <c r="F500" i="2"/>
  <c r="J500" i="2"/>
  <c r="G501" i="2"/>
  <c r="K501" i="2"/>
  <c r="H502" i="2"/>
  <c r="E503" i="2"/>
  <c r="I503" i="2"/>
  <c r="F504" i="2"/>
  <c r="J504" i="2"/>
  <c r="G505" i="2"/>
  <c r="K505" i="2"/>
  <c r="H506" i="2"/>
  <c r="E507" i="2"/>
  <c r="I507" i="2"/>
  <c r="F508" i="2"/>
  <c r="J508" i="2"/>
  <c r="G509" i="2"/>
  <c r="K509" i="2"/>
  <c r="P479" i="2"/>
  <c r="M480" i="2"/>
  <c r="Q480" i="2"/>
  <c r="N481" i="2"/>
  <c r="R481" i="2"/>
  <c r="O482" i="2"/>
  <c r="S482" i="2"/>
  <c r="P483" i="2"/>
  <c r="M484" i="2"/>
  <c r="Q484" i="2"/>
  <c r="N485" i="2"/>
  <c r="R485" i="2"/>
  <c r="O486" i="2"/>
  <c r="S486" i="2"/>
  <c r="P487" i="2"/>
  <c r="M488" i="2"/>
  <c r="Q488" i="2"/>
  <c r="P489" i="2"/>
  <c r="M490" i="2"/>
  <c r="Q490" i="2"/>
  <c r="N491" i="2"/>
  <c r="R491" i="2"/>
  <c r="O492" i="2"/>
  <c r="S492" i="2"/>
  <c r="P493" i="2"/>
  <c r="M494" i="2"/>
  <c r="Q494" i="2"/>
  <c r="N495" i="2"/>
  <c r="R495" i="2"/>
  <c r="O496" i="2"/>
  <c r="S496" i="2"/>
  <c r="P497" i="2"/>
  <c r="M498" i="2"/>
  <c r="Q498" i="2"/>
  <c r="N499" i="2"/>
  <c r="R499" i="2"/>
  <c r="O500" i="2"/>
  <c r="S500" i="2"/>
  <c r="P501" i="2"/>
  <c r="M502" i="2"/>
  <c r="Q502" i="2"/>
  <c r="N503" i="2"/>
  <c r="R503" i="2"/>
  <c r="O504" i="2"/>
  <c r="S504" i="2"/>
  <c r="P505" i="2"/>
  <c r="M506" i="2"/>
  <c r="Q506" i="2"/>
  <c r="N507" i="2"/>
  <c r="R507" i="2"/>
  <c r="O508" i="2"/>
  <c r="S508" i="2"/>
  <c r="P509" i="2"/>
  <c r="U479" i="2"/>
  <c r="Y479" i="2"/>
  <c r="V480" i="2"/>
  <c r="Z480" i="2"/>
  <c r="W481" i="2"/>
  <c r="AA481" i="2"/>
  <c r="X482" i="2"/>
  <c r="U483" i="2"/>
  <c r="Y483" i="2"/>
  <c r="V484" i="2"/>
  <c r="Z484" i="2"/>
  <c r="W485" i="2"/>
  <c r="AA485" i="2"/>
  <c r="X486" i="2"/>
  <c r="U487" i="2"/>
  <c r="Y487" i="2"/>
  <c r="V488" i="2"/>
  <c r="Z488" i="2"/>
  <c r="W489" i="2"/>
  <c r="AA489" i="2"/>
  <c r="X490" i="2"/>
  <c r="U491" i="2"/>
  <c r="Y491" i="2"/>
  <c r="V492" i="2"/>
  <c r="Z492" i="2"/>
  <c r="W493" i="2"/>
  <c r="AA493" i="2"/>
  <c r="X494" i="2"/>
  <c r="U495" i="2"/>
  <c r="Y495" i="2"/>
  <c r="V496" i="2"/>
  <c r="Z496" i="2"/>
  <c r="Y497" i="2"/>
  <c r="V498" i="2"/>
  <c r="Z498" i="2"/>
  <c r="W499" i="2"/>
  <c r="AA499" i="2"/>
  <c r="X500" i="2"/>
  <c r="U501" i="2"/>
  <c r="Y501" i="2"/>
  <c r="V502" i="2"/>
  <c r="Z502" i="2"/>
  <c r="W503" i="2"/>
  <c r="AA503" i="2"/>
  <c r="X504" i="2"/>
  <c r="U505" i="2"/>
  <c r="Y505" i="2"/>
  <c r="V506" i="2"/>
  <c r="Z506" i="2"/>
  <c r="W507" i="2"/>
  <c r="AA507" i="2"/>
  <c r="X508" i="2"/>
  <c r="U509" i="2"/>
  <c r="Y509" i="2"/>
  <c r="AD479" i="2"/>
  <c r="AH479" i="2"/>
  <c r="AE480" i="2"/>
  <c r="AI480" i="2"/>
  <c r="AF481" i="2"/>
  <c r="AE482" i="2"/>
  <c r="AI482" i="2"/>
  <c r="AF483" i="2"/>
  <c r="AC484" i="2"/>
  <c r="AG484" i="2"/>
  <c r="AF485" i="2"/>
  <c r="AC486" i="2"/>
  <c r="AG486" i="2"/>
  <c r="AD487" i="2"/>
  <c r="AH487" i="2"/>
  <c r="AE488" i="2"/>
  <c r="AI488" i="2"/>
  <c r="AF489" i="2"/>
  <c r="AC490" i="2"/>
  <c r="AG490" i="2"/>
  <c r="AD491" i="2"/>
  <c r="AH491" i="2"/>
  <c r="AE492" i="2"/>
  <c r="AI492" i="2"/>
  <c r="AF493" i="2"/>
  <c r="AC494" i="2"/>
  <c r="AG494" i="2"/>
  <c r="AD495" i="2"/>
  <c r="AH495" i="2"/>
  <c r="AE496" i="2"/>
  <c r="AI496" i="2"/>
  <c r="AF497" i="2"/>
  <c r="AC498" i="2"/>
  <c r="AG498" i="2"/>
  <c r="AD499" i="2"/>
  <c r="AH499" i="2"/>
  <c r="AE500" i="2"/>
  <c r="AI500" i="2"/>
  <c r="AF501" i="2"/>
  <c r="AC502" i="2"/>
  <c r="AI502" i="2"/>
  <c r="AF503" i="2"/>
  <c r="AC504" i="2"/>
  <c r="AG504" i="2"/>
  <c r="AD505" i="2"/>
  <c r="AH505" i="2"/>
  <c r="AE506" i="2"/>
  <c r="AG506" i="2"/>
  <c r="AD507" i="2"/>
  <c r="AH507" i="2"/>
  <c r="AE508" i="2"/>
  <c r="AI508" i="2"/>
  <c r="AF509" i="2"/>
  <c r="E619" i="2"/>
  <c r="I619" i="2"/>
  <c r="F620" i="2"/>
  <c r="J620" i="2"/>
  <c r="I621" i="2"/>
  <c r="F622" i="2"/>
  <c r="J622" i="2"/>
  <c r="K623" i="2"/>
  <c r="E631" i="2"/>
  <c r="J642" i="2"/>
  <c r="E643" i="2"/>
  <c r="G643" i="2"/>
  <c r="I643" i="2"/>
  <c r="K643" i="2"/>
  <c r="F644" i="2"/>
  <c r="H644" i="2"/>
  <c r="J644" i="2"/>
  <c r="E645" i="2"/>
  <c r="G645" i="2"/>
  <c r="I645" i="2"/>
  <c r="K645" i="2"/>
  <c r="F646" i="2"/>
  <c r="H646" i="2"/>
  <c r="J646" i="2"/>
  <c r="E647" i="2"/>
  <c r="G647" i="2"/>
  <c r="I647" i="2"/>
  <c r="K647" i="2"/>
  <c r="F648" i="2"/>
  <c r="H648" i="2"/>
  <c r="J648" i="2"/>
  <c r="E649" i="2"/>
  <c r="G649" i="2"/>
  <c r="I649" i="2"/>
  <c r="K649" i="2"/>
  <c r="N619" i="2"/>
  <c r="P619" i="2"/>
  <c r="R619" i="2"/>
  <c r="M620" i="2"/>
  <c r="O620" i="2"/>
  <c r="Q620" i="2"/>
  <c r="S620" i="2"/>
  <c r="N621" i="2"/>
  <c r="P621" i="2"/>
  <c r="R621" i="2"/>
  <c r="M622" i="2"/>
  <c r="O622" i="2"/>
  <c r="Q622" i="2"/>
  <c r="S622" i="2"/>
  <c r="N623" i="2"/>
  <c r="P623" i="2"/>
  <c r="R623" i="2"/>
  <c r="M624" i="2"/>
  <c r="O624" i="2"/>
  <c r="Q624" i="2"/>
  <c r="S624" i="2"/>
  <c r="N625" i="2"/>
  <c r="P625" i="2"/>
  <c r="R625" i="2"/>
  <c r="M626" i="2"/>
  <c r="O626" i="2"/>
  <c r="Q626" i="2"/>
  <c r="S626" i="2"/>
  <c r="N627" i="2"/>
  <c r="P627" i="2"/>
  <c r="R627" i="2"/>
  <c r="M628" i="2"/>
  <c r="O628" i="2"/>
  <c r="Q628" i="2"/>
  <c r="S628" i="2"/>
  <c r="N629" i="2"/>
  <c r="P629" i="2"/>
  <c r="R629" i="2"/>
  <c r="M630" i="2"/>
  <c r="O630" i="2"/>
  <c r="Q630" i="2"/>
  <c r="S630" i="2"/>
  <c r="N631" i="2"/>
  <c r="P631" i="2"/>
  <c r="R631" i="2"/>
  <c r="M632" i="2"/>
  <c r="O632" i="2"/>
  <c r="Q632" i="2"/>
  <c r="S632" i="2"/>
  <c r="N633" i="2"/>
  <c r="P633" i="2"/>
  <c r="R633" i="2"/>
  <c r="M634" i="2"/>
  <c r="O634" i="2"/>
  <c r="Q634" i="2"/>
  <c r="S634" i="2"/>
  <c r="N635" i="2"/>
  <c r="P635" i="2"/>
  <c r="R635" i="2"/>
  <c r="M636" i="2"/>
  <c r="O636" i="2"/>
  <c r="Q636" i="2"/>
  <c r="S636" i="2"/>
  <c r="N637" i="2"/>
  <c r="P637" i="2"/>
  <c r="R637" i="2"/>
  <c r="M638" i="2"/>
  <c r="O638" i="2"/>
  <c r="Q638" i="2"/>
  <c r="S638" i="2"/>
  <c r="N639" i="2"/>
  <c r="P639" i="2"/>
  <c r="R639" i="2"/>
  <c r="M640" i="2"/>
  <c r="O640" i="2"/>
  <c r="Q640" i="2"/>
  <c r="S640" i="2"/>
  <c r="N641" i="2"/>
  <c r="P641" i="2"/>
  <c r="R641" i="2"/>
  <c r="M642" i="2"/>
  <c r="O642" i="2"/>
  <c r="Q642" i="2"/>
  <c r="S642" i="2"/>
  <c r="N643" i="2"/>
  <c r="P643" i="2"/>
  <c r="R643" i="2"/>
  <c r="M644" i="2"/>
  <c r="O644" i="2"/>
  <c r="Q644" i="2"/>
  <c r="S644" i="2"/>
  <c r="N645" i="2"/>
  <c r="P645" i="2"/>
  <c r="R645" i="2"/>
  <c r="M646" i="2"/>
  <c r="O646" i="2"/>
  <c r="Q646" i="2"/>
  <c r="S646" i="2"/>
  <c r="N647" i="2"/>
  <c r="P647" i="2"/>
  <c r="R647" i="2"/>
  <c r="M648" i="2"/>
  <c r="O648" i="2"/>
  <c r="Q648" i="2"/>
  <c r="S648" i="2"/>
  <c r="N649" i="2"/>
  <c r="P649" i="2"/>
  <c r="R649" i="2"/>
  <c r="U619" i="2"/>
  <c r="W619" i="2"/>
  <c r="Y619" i="2"/>
  <c r="AA619" i="2"/>
  <c r="V620" i="2"/>
  <c r="X620" i="2"/>
  <c r="Z620" i="2"/>
  <c r="U621" i="2"/>
  <c r="W621" i="2"/>
  <c r="Y621" i="2"/>
  <c r="AA621" i="2"/>
  <c r="V622" i="2"/>
  <c r="X622" i="2"/>
  <c r="Z622" i="2"/>
  <c r="U623" i="2"/>
  <c r="W623" i="2"/>
  <c r="Y623" i="2"/>
  <c r="AA623" i="2"/>
  <c r="V624" i="2"/>
  <c r="X624" i="2"/>
  <c r="Z624" i="2"/>
  <c r="U625" i="2"/>
  <c r="W625" i="2"/>
  <c r="Y625" i="2"/>
  <c r="AA625" i="2"/>
  <c r="V626" i="2"/>
  <c r="X626" i="2"/>
  <c r="Z626" i="2"/>
  <c r="U627" i="2"/>
  <c r="W627" i="2"/>
  <c r="Y627" i="2"/>
  <c r="AA627" i="2"/>
  <c r="V628" i="2"/>
  <c r="X628" i="2"/>
  <c r="Z628" i="2"/>
  <c r="U629" i="2"/>
  <c r="W629" i="2"/>
  <c r="Y629" i="2"/>
  <c r="AA629" i="2"/>
  <c r="V630" i="2"/>
  <c r="X630" i="2"/>
  <c r="Z630" i="2"/>
  <c r="U631" i="2"/>
  <c r="W631" i="2"/>
  <c r="Y631" i="2"/>
  <c r="AA631" i="2"/>
  <c r="V632" i="2"/>
  <c r="X632" i="2"/>
  <c r="Z632" i="2"/>
  <c r="U633" i="2"/>
  <c r="W633" i="2"/>
  <c r="Y633" i="2"/>
  <c r="AA633" i="2"/>
  <c r="V634" i="2"/>
  <c r="X634" i="2"/>
  <c r="Z634" i="2"/>
  <c r="U635" i="2"/>
  <c r="W635" i="2"/>
  <c r="Y635" i="2"/>
  <c r="AA635" i="2"/>
  <c r="V636" i="2"/>
  <c r="X636" i="2"/>
  <c r="Z636" i="2"/>
  <c r="U637" i="2"/>
  <c r="W637" i="2"/>
  <c r="Y637" i="2"/>
  <c r="AA637" i="2"/>
  <c r="V638" i="2"/>
  <c r="X638" i="2"/>
  <c r="Z638" i="2"/>
  <c r="U639" i="2"/>
  <c r="W639" i="2"/>
  <c r="Y639" i="2"/>
  <c r="AA639" i="2"/>
  <c r="V640" i="2"/>
  <c r="X640" i="2"/>
  <c r="Z640" i="2"/>
  <c r="W641" i="2"/>
  <c r="Y641" i="2"/>
  <c r="AA641" i="2"/>
  <c r="V642" i="2"/>
  <c r="X642" i="2"/>
  <c r="Z642" i="2"/>
  <c r="U643" i="2"/>
  <c r="W643" i="2"/>
  <c r="Y643" i="2"/>
  <c r="AA643" i="2"/>
  <c r="V644" i="2"/>
  <c r="X644" i="2"/>
  <c r="Z644" i="2"/>
  <c r="U645" i="2"/>
  <c r="Y645" i="2"/>
  <c r="AA645" i="2"/>
  <c r="V646" i="2"/>
  <c r="X646" i="2"/>
  <c r="Z646" i="2"/>
  <c r="Y647" i="2"/>
  <c r="AA647" i="2"/>
  <c r="V648" i="2"/>
  <c r="X648" i="2"/>
  <c r="Z648" i="2"/>
  <c r="U649" i="2"/>
  <c r="W649" i="2"/>
  <c r="Y649" i="2"/>
  <c r="AA649" i="2"/>
  <c r="AF619" i="2"/>
  <c r="AH619" i="2"/>
  <c r="AC620" i="2"/>
  <c r="AE620" i="2"/>
  <c r="AI620" i="2"/>
  <c r="AD621" i="2"/>
  <c r="AF621" i="2"/>
  <c r="AH621" i="2"/>
  <c r="AC622" i="2"/>
  <c r="AE622" i="2"/>
  <c r="AI622" i="2"/>
  <c r="AD623" i="2"/>
  <c r="AF623" i="2"/>
  <c r="AH623" i="2"/>
  <c r="AE624" i="2"/>
  <c r="AI624" i="2"/>
  <c r="AD625" i="2"/>
  <c r="AF625" i="2"/>
  <c r="AH625" i="2"/>
  <c r="AC626" i="2"/>
  <c r="AE626" i="2"/>
  <c r="AG626" i="2"/>
  <c r="AI626" i="2"/>
  <c r="AD627" i="2"/>
  <c r="AF627" i="2"/>
  <c r="AH627" i="2"/>
  <c r="AC628" i="2"/>
  <c r="AE628" i="2"/>
  <c r="AI628" i="2"/>
  <c r="AD629" i="2"/>
  <c r="AF629" i="2"/>
  <c r="AH629" i="2"/>
  <c r="AG630" i="2"/>
  <c r="AD631" i="2"/>
  <c r="AF631" i="2"/>
  <c r="AH631" i="2"/>
  <c r="AC632" i="2"/>
  <c r="AE632" i="2"/>
  <c r="AI632" i="2"/>
  <c r="AF633" i="2"/>
  <c r="AH633" i="2"/>
  <c r="AC634" i="2"/>
  <c r="AE634" i="2"/>
  <c r="AG634" i="2"/>
  <c r="AI634" i="2"/>
  <c r="AF635" i="2"/>
  <c r="AH635" i="2"/>
  <c r="AC636" i="2"/>
  <c r="AG636" i="2"/>
  <c r="AI636" i="2"/>
  <c r="AD637" i="2"/>
  <c r="AF637" i="2"/>
  <c r="AH637" i="2"/>
  <c r="AC638" i="2"/>
  <c r="AE638" i="2"/>
  <c r="AG638" i="2"/>
  <c r="AI638" i="2"/>
  <c r="AD639" i="2"/>
  <c r="AF639" i="2"/>
  <c r="AH639" i="2"/>
  <c r="AC640" i="2"/>
  <c r="AE640" i="2"/>
  <c r="AG640" i="2"/>
  <c r="AI640" i="2"/>
  <c r="AD641" i="2"/>
  <c r="AF641" i="2"/>
  <c r="AH641" i="2"/>
  <c r="AC642" i="2"/>
  <c r="AE642" i="2"/>
  <c r="AG642" i="2"/>
  <c r="AI642" i="2"/>
  <c r="AD643" i="2"/>
  <c r="AF643" i="2"/>
  <c r="AH643" i="2"/>
  <c r="AC644" i="2"/>
  <c r="AE644" i="2"/>
  <c r="AG644" i="2"/>
  <c r="AI644" i="2"/>
  <c r="AD645" i="2"/>
  <c r="AF645" i="2"/>
  <c r="AH645" i="2"/>
  <c r="AC646" i="2"/>
  <c r="AE646" i="2"/>
  <c r="AG646" i="2"/>
  <c r="AI646" i="2"/>
  <c r="AD647" i="2"/>
  <c r="AF647" i="2"/>
  <c r="AH647" i="2"/>
  <c r="AC648" i="2"/>
  <c r="AE648" i="2"/>
  <c r="AG648" i="2"/>
  <c r="AI648" i="2"/>
  <c r="AD649" i="2"/>
  <c r="AF649" i="2"/>
  <c r="AH649" i="2"/>
  <c r="E759" i="2"/>
  <c r="G759" i="2"/>
  <c r="I759" i="2"/>
  <c r="K759" i="2"/>
  <c r="F760" i="2"/>
  <c r="H760" i="2"/>
  <c r="J760" i="2"/>
  <c r="E761" i="2"/>
  <c r="G761" i="2"/>
  <c r="I761" i="2"/>
  <c r="K761" i="2"/>
  <c r="F762" i="2"/>
  <c r="H762" i="2"/>
  <c r="J762" i="2"/>
  <c r="E763" i="2"/>
  <c r="G763" i="2"/>
  <c r="I763" i="2"/>
  <c r="K763" i="2"/>
  <c r="F764" i="2"/>
  <c r="H764" i="2"/>
  <c r="J764" i="2"/>
  <c r="E765" i="2"/>
  <c r="G765" i="2"/>
  <c r="I765" i="2"/>
  <c r="K765" i="2"/>
  <c r="F766" i="2"/>
  <c r="H766" i="2"/>
  <c r="J766" i="2"/>
  <c r="E767" i="2"/>
  <c r="G767" i="2"/>
  <c r="I767" i="2"/>
  <c r="K767" i="2"/>
  <c r="F768" i="2"/>
  <c r="H768" i="2"/>
  <c r="J768" i="2"/>
  <c r="E769" i="2"/>
  <c r="G769" i="2"/>
  <c r="I769" i="2"/>
  <c r="K769" i="2"/>
  <c r="F770" i="2"/>
  <c r="H770" i="2"/>
  <c r="J770" i="2"/>
  <c r="E771" i="2"/>
  <c r="G771" i="2"/>
  <c r="I771" i="2"/>
  <c r="K771" i="2"/>
  <c r="F772" i="2"/>
  <c r="H772" i="2"/>
  <c r="J772" i="2"/>
  <c r="E773" i="2"/>
  <c r="G773" i="2"/>
  <c r="I773" i="2"/>
  <c r="K773" i="2"/>
  <c r="F774" i="2"/>
  <c r="H774" i="2"/>
  <c r="J774" i="2"/>
  <c r="E775" i="2"/>
  <c r="G775" i="2"/>
  <c r="I775" i="2"/>
  <c r="K775" i="2"/>
  <c r="F776" i="2"/>
  <c r="H776" i="2"/>
  <c r="J776" i="2"/>
  <c r="E777" i="2"/>
  <c r="G777" i="2"/>
  <c r="I777" i="2"/>
  <c r="K777" i="2"/>
  <c r="F778" i="2"/>
  <c r="H778" i="2"/>
  <c r="J778" i="2"/>
  <c r="E779" i="2"/>
  <c r="G779" i="2"/>
  <c r="I779" i="2"/>
  <c r="K779" i="2"/>
  <c r="F780" i="2"/>
  <c r="H780" i="2"/>
  <c r="J780" i="2"/>
  <c r="E781" i="2"/>
  <c r="G781" i="2"/>
  <c r="I781" i="2"/>
  <c r="K781" i="2"/>
  <c r="F782" i="2"/>
  <c r="H782" i="2"/>
  <c r="J782" i="2"/>
  <c r="E783" i="2"/>
  <c r="G783" i="2"/>
  <c r="I783" i="2"/>
  <c r="K783" i="2"/>
  <c r="F784" i="2"/>
  <c r="H784" i="2"/>
  <c r="J784" i="2"/>
  <c r="E785" i="2"/>
  <c r="G785" i="2"/>
  <c r="I785" i="2"/>
  <c r="K785" i="2"/>
  <c r="F786" i="2"/>
  <c r="H786" i="2"/>
  <c r="J786" i="2"/>
  <c r="E787" i="2"/>
  <c r="G787" i="2"/>
  <c r="I787" i="2"/>
  <c r="K787" i="2"/>
  <c r="F788" i="2"/>
  <c r="H788" i="2"/>
  <c r="J788" i="2"/>
  <c r="E789" i="2"/>
  <c r="G789" i="2"/>
  <c r="I789" i="2"/>
  <c r="K789" i="2"/>
  <c r="N759" i="2"/>
  <c r="P759" i="2"/>
  <c r="R759" i="2"/>
  <c r="M760" i="2"/>
  <c r="O760" i="2"/>
  <c r="Q760" i="2"/>
  <c r="S760" i="2"/>
  <c r="N761" i="2"/>
  <c r="P761" i="2"/>
  <c r="R761" i="2"/>
  <c r="M762" i="2"/>
  <c r="O762" i="2"/>
  <c r="Q762" i="2"/>
  <c r="S762" i="2"/>
  <c r="N763" i="2"/>
  <c r="P763" i="2"/>
  <c r="R763" i="2"/>
  <c r="M764" i="2"/>
  <c r="O764" i="2"/>
  <c r="Q764" i="2"/>
  <c r="S764" i="2"/>
  <c r="N765" i="2"/>
  <c r="P765" i="2"/>
  <c r="R765" i="2"/>
  <c r="M766" i="2"/>
  <c r="O766" i="2"/>
  <c r="Q766" i="2"/>
  <c r="S766" i="2"/>
  <c r="N767" i="2"/>
  <c r="P767" i="2"/>
  <c r="R767" i="2"/>
  <c r="M768" i="2"/>
  <c r="O768" i="2"/>
  <c r="Q768" i="2"/>
  <c r="S768" i="2"/>
  <c r="N769" i="2"/>
  <c r="P769" i="2"/>
  <c r="R769" i="2"/>
  <c r="M770" i="2"/>
  <c r="O770" i="2"/>
  <c r="Q770" i="2"/>
  <c r="S770" i="2"/>
  <c r="N771" i="2"/>
  <c r="P771" i="2"/>
  <c r="R771" i="2"/>
  <c r="M772" i="2"/>
  <c r="O772" i="2"/>
  <c r="Q772" i="2"/>
  <c r="S772" i="2"/>
  <c r="N773" i="2"/>
  <c r="P773" i="2"/>
  <c r="R773" i="2"/>
  <c r="M774" i="2"/>
  <c r="O774" i="2"/>
  <c r="Q774" i="2"/>
  <c r="S774" i="2"/>
  <c r="N775" i="2"/>
  <c r="P775" i="2"/>
  <c r="R775" i="2"/>
  <c r="M776" i="2"/>
  <c r="O776" i="2"/>
  <c r="Q776" i="2"/>
  <c r="S776" i="2"/>
  <c r="N777" i="2"/>
  <c r="P777" i="2"/>
  <c r="R777" i="2"/>
  <c r="M778" i="2"/>
  <c r="O778" i="2"/>
  <c r="Q778" i="2"/>
  <c r="F404" i="2"/>
  <c r="H404" i="2"/>
  <c r="J404" i="2"/>
  <c r="M404" i="2"/>
  <c r="O404" i="2"/>
  <c r="Q404" i="2"/>
  <c r="S404" i="2"/>
  <c r="V404" i="2"/>
  <c r="X404" i="2"/>
  <c r="Z404" i="2"/>
  <c r="AC404" i="2"/>
  <c r="AE404" i="2"/>
  <c r="AG404" i="2"/>
  <c r="AI404" i="2"/>
  <c r="F509" i="2"/>
  <c r="H509" i="2"/>
  <c r="J509" i="2"/>
  <c r="M509" i="2"/>
  <c r="O509" i="2"/>
  <c r="Q509" i="2"/>
  <c r="S509" i="2"/>
  <c r="V509" i="2"/>
  <c r="X509" i="2"/>
  <c r="Z509" i="2"/>
  <c r="AC509" i="2"/>
  <c r="AE509" i="2"/>
  <c r="AG509" i="2"/>
  <c r="AI509" i="2"/>
  <c r="E632" i="2"/>
  <c r="F649" i="2"/>
  <c r="H649" i="2"/>
  <c r="J649" i="2"/>
  <c r="M649" i="2"/>
  <c r="O649" i="2"/>
  <c r="Q649" i="2"/>
  <c r="S649" i="2"/>
  <c r="S778" i="2"/>
  <c r="N779" i="2"/>
  <c r="P779" i="2"/>
  <c r="R779" i="2"/>
  <c r="M780" i="2"/>
  <c r="O780" i="2"/>
  <c r="Q780" i="2"/>
  <c r="S780" i="2"/>
  <c r="N781" i="2"/>
  <c r="P781" i="2"/>
  <c r="R781" i="2"/>
  <c r="M782" i="2"/>
  <c r="O782" i="2"/>
  <c r="Q782" i="2"/>
  <c r="S782" i="2"/>
  <c r="N783" i="2"/>
  <c r="P783" i="2"/>
  <c r="R783" i="2"/>
  <c r="M784" i="2"/>
  <c r="O784" i="2"/>
  <c r="Q784" i="2"/>
  <c r="S784" i="2"/>
  <c r="N785" i="2"/>
  <c r="P785" i="2"/>
  <c r="R785" i="2"/>
  <c r="M786" i="2"/>
  <c r="O786" i="2"/>
  <c r="Q786" i="2"/>
  <c r="S786" i="2"/>
  <c r="N787" i="2"/>
  <c r="P787" i="2"/>
  <c r="R787" i="2"/>
  <c r="M788" i="2"/>
  <c r="O788" i="2"/>
  <c r="Q788" i="2"/>
  <c r="S788" i="2"/>
  <c r="N789" i="2"/>
  <c r="P789" i="2"/>
  <c r="R789" i="2"/>
  <c r="U759" i="2"/>
  <c r="W759" i="2"/>
  <c r="Y759" i="2"/>
  <c r="AA759" i="2"/>
  <c r="V760" i="2"/>
  <c r="X760" i="2"/>
  <c r="Z760" i="2"/>
  <c r="U761" i="2"/>
  <c r="W761" i="2"/>
  <c r="Y761" i="2"/>
  <c r="AA761" i="2"/>
  <c r="V762" i="2"/>
  <c r="X762" i="2"/>
  <c r="Z762" i="2"/>
  <c r="U763" i="2"/>
  <c r="W763" i="2"/>
  <c r="Y763" i="2"/>
  <c r="AA763" i="2"/>
  <c r="V764" i="2"/>
  <c r="X764" i="2"/>
  <c r="Z764" i="2"/>
  <c r="U765" i="2"/>
  <c r="W765" i="2"/>
  <c r="Y765" i="2"/>
  <c r="AA765" i="2"/>
  <c r="V766" i="2"/>
  <c r="X766" i="2"/>
  <c r="Z766" i="2"/>
  <c r="U767" i="2"/>
  <c r="W767" i="2"/>
  <c r="Y767" i="2"/>
  <c r="AA767" i="2"/>
  <c r="V768" i="2"/>
  <c r="X768" i="2"/>
  <c r="Z768" i="2"/>
  <c r="U769" i="2"/>
  <c r="W769" i="2"/>
  <c r="Y769" i="2"/>
  <c r="AA769" i="2"/>
  <c r="V770" i="2"/>
  <c r="X770" i="2"/>
  <c r="Z770" i="2"/>
  <c r="U771" i="2"/>
  <c r="W771" i="2"/>
  <c r="Y771" i="2"/>
  <c r="AA771" i="2"/>
  <c r="V772" i="2"/>
  <c r="X772" i="2"/>
  <c r="Z772" i="2"/>
  <c r="U773" i="2"/>
  <c r="W773" i="2"/>
  <c r="Y773" i="2"/>
  <c r="AA773" i="2"/>
  <c r="V774" i="2"/>
  <c r="X774" i="2"/>
  <c r="Z774" i="2"/>
  <c r="U775" i="2"/>
  <c r="W775" i="2"/>
  <c r="Y775" i="2"/>
  <c r="AA775" i="2"/>
  <c r="V776" i="2"/>
  <c r="X776" i="2"/>
  <c r="Z776" i="2"/>
  <c r="U777" i="2"/>
  <c r="W777" i="2"/>
  <c r="Y777" i="2"/>
  <c r="AA777" i="2"/>
  <c r="V778" i="2"/>
  <c r="X778" i="2"/>
  <c r="Z778" i="2"/>
  <c r="U779" i="2"/>
  <c r="W779" i="2"/>
  <c r="Y779" i="2"/>
  <c r="AA779" i="2"/>
  <c r="V780" i="2"/>
  <c r="X780" i="2"/>
  <c r="Z780" i="2"/>
  <c r="U781" i="2"/>
  <c r="W781" i="2"/>
  <c r="Y781" i="2"/>
  <c r="AA781" i="2"/>
  <c r="V782" i="2"/>
  <c r="X782" i="2"/>
  <c r="Z782" i="2"/>
  <c r="U783" i="2"/>
  <c r="W783" i="2"/>
  <c r="Y783" i="2"/>
  <c r="AA783" i="2"/>
  <c r="V784" i="2"/>
  <c r="X784" i="2"/>
  <c r="Z784" i="2"/>
  <c r="U785" i="2"/>
  <c r="W785" i="2"/>
  <c r="Y785" i="2"/>
  <c r="AA785" i="2"/>
  <c r="V786" i="2"/>
  <c r="X786" i="2"/>
  <c r="Z786" i="2"/>
  <c r="U787" i="2"/>
  <c r="W787" i="2"/>
  <c r="Y787" i="2"/>
  <c r="AA787" i="2"/>
  <c r="V788" i="2"/>
  <c r="X788" i="2"/>
  <c r="Z788" i="2"/>
  <c r="U789" i="2"/>
  <c r="W789" i="2"/>
  <c r="Y789" i="2"/>
  <c r="AA789" i="2"/>
  <c r="AD759" i="2"/>
  <c r="AF759" i="2"/>
  <c r="AH759" i="2"/>
  <c r="AC760" i="2"/>
  <c r="AE760" i="2"/>
  <c r="AG760" i="2"/>
  <c r="AI760" i="2"/>
  <c r="AD761" i="2"/>
  <c r="AF761" i="2"/>
  <c r="AH761" i="2"/>
  <c r="AC762" i="2"/>
  <c r="AE762" i="2"/>
  <c r="AG762" i="2"/>
  <c r="AI762" i="2"/>
  <c r="AD763" i="2"/>
  <c r="AF763" i="2"/>
  <c r="AH763" i="2"/>
  <c r="AC764" i="2"/>
  <c r="AE764" i="2"/>
  <c r="AG764" i="2"/>
  <c r="AI764" i="2"/>
  <c r="AD765" i="2"/>
  <c r="AF765" i="2"/>
  <c r="AH765" i="2"/>
  <c r="AC766" i="2"/>
  <c r="AE766" i="2"/>
  <c r="AG766" i="2"/>
  <c r="AI766" i="2"/>
  <c r="AD767" i="2"/>
  <c r="AF767" i="2"/>
  <c r="AH767" i="2"/>
  <c r="AC768" i="2"/>
  <c r="AE768" i="2"/>
  <c r="AG768" i="2"/>
  <c r="AI768" i="2"/>
  <c r="AD769" i="2"/>
  <c r="AF769" i="2"/>
  <c r="AH769" i="2"/>
  <c r="AC770" i="2"/>
  <c r="AE770" i="2"/>
  <c r="AG770" i="2"/>
  <c r="AI770" i="2"/>
  <c r="AD771" i="2"/>
  <c r="AF771" i="2"/>
  <c r="AH771" i="2"/>
  <c r="AC772" i="2"/>
  <c r="AE772" i="2"/>
  <c r="AG772" i="2"/>
  <c r="AI772" i="2"/>
  <c r="AD773" i="2"/>
  <c r="AF773" i="2"/>
  <c r="AH773" i="2"/>
  <c r="AC774" i="2"/>
  <c r="AE774" i="2"/>
  <c r="AG774" i="2"/>
  <c r="AI774" i="2"/>
  <c r="AD775" i="2"/>
  <c r="AF775" i="2"/>
  <c r="AH775" i="2"/>
  <c r="AC776" i="2"/>
  <c r="AE776" i="2"/>
  <c r="AG776" i="2"/>
  <c r="AI776" i="2"/>
  <c r="AD777" i="2"/>
  <c r="AF777" i="2"/>
  <c r="AH777" i="2"/>
  <c r="AC778" i="2"/>
  <c r="AE778" i="2"/>
  <c r="AG778" i="2"/>
  <c r="AI778" i="2"/>
  <c r="AD779" i="2"/>
  <c r="AF779" i="2"/>
  <c r="AH779" i="2"/>
  <c r="AC780" i="2"/>
  <c r="AE780" i="2"/>
  <c r="AG780" i="2"/>
  <c r="AI780" i="2"/>
  <c r="AD781" i="2"/>
  <c r="AF781" i="2"/>
  <c r="AH781" i="2"/>
  <c r="AC782" i="2"/>
  <c r="AE782" i="2"/>
  <c r="AG782" i="2"/>
  <c r="AI782" i="2"/>
  <c r="AD783" i="2"/>
  <c r="AF783" i="2"/>
  <c r="AH783" i="2"/>
  <c r="AC784" i="2"/>
  <c r="AE784" i="2"/>
  <c r="AG784" i="2"/>
  <c r="AI784" i="2"/>
  <c r="AD785" i="2"/>
  <c r="AH785" i="2"/>
  <c r="AE786" i="2"/>
  <c r="AF787" i="2"/>
  <c r="AC788" i="2"/>
  <c r="AD789" i="2"/>
  <c r="AF789" i="2"/>
  <c r="AH789" i="2"/>
  <c r="V649" i="2"/>
  <c r="X649" i="2"/>
  <c r="Z649" i="2"/>
  <c r="AC649" i="2"/>
  <c r="AE649" i="2"/>
  <c r="AG649" i="2"/>
  <c r="AI649" i="2"/>
  <c r="F789" i="2"/>
  <c r="H789" i="2"/>
  <c r="J789" i="2"/>
  <c r="M789" i="2"/>
  <c r="O789" i="2"/>
  <c r="Q789" i="2"/>
  <c r="S789" i="2"/>
  <c r="V789" i="2"/>
  <c r="X789" i="2"/>
  <c r="Z789" i="2"/>
  <c r="AC789" i="2"/>
  <c r="AE789" i="2"/>
  <c r="AG789" i="2"/>
  <c r="AI789" i="2"/>
  <c r="F233" i="2"/>
  <c r="H233" i="2"/>
  <c r="J233" i="2"/>
  <c r="E234" i="2"/>
  <c r="G234" i="2"/>
  <c r="I234" i="2"/>
  <c r="K234" i="2"/>
  <c r="F235" i="2"/>
  <c r="H235" i="2"/>
  <c r="J235" i="2"/>
  <c r="E236" i="2"/>
  <c r="G236" i="2"/>
  <c r="I236" i="2"/>
  <c r="K236" i="2"/>
  <c r="F237" i="2"/>
  <c r="H237" i="2"/>
  <c r="J237" i="2"/>
  <c r="E238" i="2"/>
  <c r="G238" i="2"/>
  <c r="I238" i="2"/>
  <c r="K238" i="2"/>
  <c r="F239" i="2"/>
  <c r="H239" i="2"/>
  <c r="J239" i="2"/>
  <c r="E240" i="2"/>
  <c r="G240" i="2"/>
  <c r="I240" i="2"/>
  <c r="K240" i="2"/>
  <c r="F241" i="2"/>
  <c r="H241" i="2"/>
  <c r="J241" i="2"/>
  <c r="S237" i="2"/>
  <c r="N238" i="2"/>
  <c r="P238" i="2"/>
  <c r="R238" i="2"/>
  <c r="M239" i="2"/>
  <c r="O239" i="2"/>
  <c r="Q239" i="2"/>
  <c r="S239" i="2"/>
  <c r="N240" i="2"/>
  <c r="P240" i="2"/>
  <c r="R240" i="2"/>
  <c r="M241" i="2"/>
  <c r="O241" i="2"/>
  <c r="Q241" i="2"/>
  <c r="S241" i="2"/>
  <c r="N242" i="2"/>
  <c r="P242" i="2"/>
  <c r="R242" i="2"/>
  <c r="M243" i="2"/>
  <c r="O243" i="2"/>
  <c r="Q243" i="2"/>
  <c r="S243" i="2"/>
  <c r="N244" i="2"/>
  <c r="P244" i="2"/>
  <c r="R244" i="2"/>
  <c r="M245" i="2"/>
  <c r="O245" i="2"/>
  <c r="Q245" i="2"/>
  <c r="S245" i="2"/>
  <c r="N246" i="2"/>
  <c r="P246" i="2"/>
  <c r="R246" i="2"/>
  <c r="M247" i="2"/>
  <c r="O247" i="2"/>
  <c r="Q247" i="2"/>
  <c r="S247" i="2"/>
  <c r="N248" i="2"/>
  <c r="P248" i="2"/>
  <c r="R248" i="2"/>
  <c r="M249" i="2"/>
  <c r="O249" i="2"/>
  <c r="Q249" i="2"/>
  <c r="S249" i="2"/>
  <c r="N250" i="2"/>
  <c r="P250" i="2"/>
  <c r="R250" i="2"/>
  <c r="M251" i="2"/>
  <c r="O251" i="2"/>
  <c r="Q251" i="2"/>
  <c r="S251" i="2"/>
  <c r="N252" i="2"/>
  <c r="P252" i="2"/>
  <c r="R252" i="2"/>
  <c r="M253" i="2"/>
  <c r="O253" i="2"/>
  <c r="Q253" i="2"/>
  <c r="S253" i="2"/>
  <c r="N254" i="2"/>
  <c r="P254" i="2"/>
  <c r="R254" i="2"/>
  <c r="M255" i="2"/>
  <c r="O255" i="2"/>
  <c r="Q255" i="2"/>
  <c r="S255" i="2"/>
  <c r="N256" i="2"/>
  <c r="P256" i="2"/>
  <c r="R256" i="2"/>
  <c r="M257" i="2"/>
  <c r="O257" i="2"/>
  <c r="Q257" i="2"/>
  <c r="S257" i="2"/>
  <c r="N258" i="2"/>
  <c r="P258" i="2"/>
  <c r="R258" i="2"/>
  <c r="M259" i="2"/>
  <c r="O259" i="2"/>
  <c r="Q259" i="2"/>
  <c r="S259" i="2"/>
  <c r="N260" i="2"/>
  <c r="P260" i="2"/>
  <c r="R260" i="2"/>
  <c r="M261" i="2"/>
  <c r="O261" i="2"/>
  <c r="Q261" i="2"/>
  <c r="S261" i="2"/>
  <c r="N262" i="2"/>
  <c r="P262" i="2"/>
  <c r="R262" i="2"/>
  <c r="V233" i="2"/>
  <c r="X233" i="2"/>
  <c r="Z233" i="2"/>
  <c r="U234" i="2"/>
  <c r="W234" i="2"/>
  <c r="Y234" i="2"/>
  <c r="AA234" i="2"/>
  <c r="V235" i="2"/>
  <c r="X235" i="2"/>
  <c r="Z235" i="2"/>
  <c r="U236" i="2"/>
  <c r="W236" i="2"/>
  <c r="Y236" i="2"/>
  <c r="AA236" i="2"/>
  <c r="V237" i="2"/>
  <c r="X237" i="2"/>
  <c r="Z237" i="2"/>
  <c r="U238" i="2"/>
  <c r="W238" i="2"/>
  <c r="Y238" i="2"/>
  <c r="AA238" i="2"/>
  <c r="V239" i="2"/>
  <c r="X239" i="2"/>
  <c r="Z239" i="2"/>
  <c r="U240" i="2"/>
  <c r="W240" i="2"/>
  <c r="Y240" i="2"/>
  <c r="AA240" i="2"/>
  <c r="V241" i="2"/>
  <c r="X241" i="2"/>
  <c r="Z241" i="2"/>
  <c r="U242" i="2"/>
  <c r="W242" i="2"/>
  <c r="Y242" i="2"/>
  <c r="AA242" i="2"/>
  <c r="V243" i="2"/>
  <c r="X243" i="2"/>
  <c r="Z243" i="2"/>
  <c r="U244" i="2"/>
  <c r="W244" i="2"/>
  <c r="Y244" i="2"/>
  <c r="AA244" i="2"/>
  <c r="V245" i="2"/>
  <c r="X245" i="2"/>
  <c r="Z245" i="2"/>
  <c r="U246" i="2"/>
  <c r="W246" i="2"/>
  <c r="Y246" i="2"/>
  <c r="AA246" i="2"/>
  <c r="V247" i="2"/>
  <c r="X247" i="2"/>
  <c r="Z247" i="2"/>
  <c r="U248" i="2"/>
  <c r="W248" i="2"/>
  <c r="Y248" i="2"/>
  <c r="AA248" i="2"/>
  <c r="V249" i="2"/>
  <c r="X249" i="2"/>
  <c r="Z249" i="2"/>
  <c r="U250" i="2"/>
  <c r="W250" i="2"/>
  <c r="Y250" i="2"/>
  <c r="AA250" i="2"/>
  <c r="V251" i="2"/>
  <c r="X251" i="2"/>
  <c r="Z251" i="2"/>
  <c r="U252" i="2"/>
  <c r="W252" i="2"/>
  <c r="Y252" i="2"/>
  <c r="AA252" i="2"/>
  <c r="V253" i="2"/>
  <c r="X253" i="2"/>
  <c r="Z253" i="2"/>
  <c r="U254" i="2"/>
  <c r="W254" i="2"/>
  <c r="Y254" i="2"/>
  <c r="AA254" i="2"/>
  <c r="V255" i="2"/>
  <c r="X255" i="2"/>
  <c r="Z255" i="2"/>
  <c r="U256" i="2"/>
  <c r="W256" i="2"/>
  <c r="Y256" i="2"/>
  <c r="AA256" i="2"/>
  <c r="V257" i="2"/>
  <c r="X257" i="2"/>
  <c r="Z257" i="2"/>
  <c r="U258" i="2"/>
  <c r="W258" i="2"/>
  <c r="Y258" i="2"/>
  <c r="AA258" i="2"/>
  <c r="V259" i="2"/>
  <c r="X259" i="2"/>
  <c r="Z259" i="2"/>
  <c r="U260" i="2"/>
  <c r="W260" i="2"/>
  <c r="Y260" i="2"/>
  <c r="AA260" i="2"/>
  <c r="V261" i="2"/>
  <c r="X261" i="2"/>
  <c r="Z261" i="2"/>
  <c r="U262" i="2"/>
  <c r="W262" i="2"/>
  <c r="Y262" i="2"/>
  <c r="AA262" i="2"/>
  <c r="AC233" i="2"/>
  <c r="AE233" i="2"/>
  <c r="AG233" i="2"/>
  <c r="AI233" i="2"/>
  <c r="AD234" i="2"/>
  <c r="AF234" i="2"/>
  <c r="AH234" i="2"/>
  <c r="AC235" i="2"/>
  <c r="AE235" i="2"/>
  <c r="AG235" i="2"/>
  <c r="AI235" i="2"/>
  <c r="AD236" i="2"/>
  <c r="AF236" i="2"/>
  <c r="AH236" i="2"/>
  <c r="AC237" i="2"/>
  <c r="AE237" i="2"/>
  <c r="AG237" i="2"/>
  <c r="AI237" i="2"/>
  <c r="AD238" i="2"/>
  <c r="AF238" i="2"/>
  <c r="AH238" i="2"/>
  <c r="AC239" i="2"/>
  <c r="AE239" i="2"/>
  <c r="AG239" i="2"/>
  <c r="AI239" i="2"/>
  <c r="AD240" i="2"/>
  <c r="AF240" i="2"/>
  <c r="AH240" i="2"/>
  <c r="AC241" i="2"/>
  <c r="AE241" i="2"/>
  <c r="AG241" i="2"/>
  <c r="AI241" i="2"/>
  <c r="AD242" i="2"/>
  <c r="AF242" i="2"/>
  <c r="AH242" i="2"/>
  <c r="AC243" i="2"/>
  <c r="AE243" i="2"/>
  <c r="AG243" i="2"/>
  <c r="AI243" i="2"/>
  <c r="AD244" i="2"/>
  <c r="AF244" i="2"/>
  <c r="AH244" i="2"/>
  <c r="AC245" i="2"/>
  <c r="AE245" i="2"/>
  <c r="AG245" i="2"/>
  <c r="AI245" i="2"/>
  <c r="AD246" i="2"/>
  <c r="AF246" i="2"/>
  <c r="AH246" i="2"/>
  <c r="AC247" i="2"/>
  <c r="AE247" i="2"/>
  <c r="AG247" i="2"/>
  <c r="AI247" i="2"/>
  <c r="AD248" i="2"/>
  <c r="AF248" i="2"/>
  <c r="AH248" i="2"/>
  <c r="AC249" i="2"/>
  <c r="AE249" i="2"/>
  <c r="AG249" i="2"/>
  <c r="AI249" i="2"/>
  <c r="AD250" i="2"/>
  <c r="AF250" i="2"/>
  <c r="AH250" i="2"/>
  <c r="AC251" i="2"/>
  <c r="AE251" i="2"/>
  <c r="AG251" i="2"/>
  <c r="AI251" i="2"/>
  <c r="AD252" i="2"/>
  <c r="AF252" i="2"/>
  <c r="AH252" i="2"/>
  <c r="AC253" i="2"/>
  <c r="AE253" i="2"/>
  <c r="AG253" i="2"/>
  <c r="AI253" i="2"/>
  <c r="AD254" i="2"/>
  <c r="AF254" i="2"/>
  <c r="AH254" i="2"/>
  <c r="AC255" i="2"/>
  <c r="AE255" i="2"/>
  <c r="AG255" i="2"/>
  <c r="AI255" i="2"/>
  <c r="AD256" i="2"/>
  <c r="AF256" i="2"/>
  <c r="AH256" i="2"/>
  <c r="AC257" i="2"/>
  <c r="AE257" i="2"/>
  <c r="AG257" i="2"/>
  <c r="AI257" i="2"/>
  <c r="AD258" i="2"/>
  <c r="AF258" i="2"/>
  <c r="AH258" i="2"/>
  <c r="AC259" i="2"/>
  <c r="AE259" i="2"/>
  <c r="AG259" i="2"/>
  <c r="AI259" i="2"/>
  <c r="AD260" i="2"/>
  <c r="AF260" i="2"/>
  <c r="AH260" i="2"/>
  <c r="AC261" i="2"/>
  <c r="AE261" i="2"/>
  <c r="AG261" i="2"/>
  <c r="AI261" i="2"/>
  <c r="AD262" i="2"/>
  <c r="AF262" i="2"/>
  <c r="AH262" i="2"/>
  <c r="F268" i="2"/>
  <c r="H268" i="2"/>
  <c r="J268" i="2"/>
  <c r="E269" i="2"/>
  <c r="G269" i="2"/>
  <c r="I269" i="2"/>
  <c r="K269" i="2"/>
  <c r="F270" i="2"/>
  <c r="H270" i="2"/>
  <c r="J270" i="2"/>
  <c r="E271" i="2"/>
  <c r="G271" i="2"/>
  <c r="I271" i="2"/>
  <c r="K271" i="2"/>
  <c r="F272" i="2"/>
  <c r="H272" i="2"/>
  <c r="J272" i="2"/>
  <c r="E273" i="2"/>
  <c r="G273" i="2"/>
  <c r="I273" i="2"/>
  <c r="K273" i="2"/>
  <c r="F274" i="2"/>
  <c r="H274" i="2"/>
  <c r="J274" i="2"/>
  <c r="E275" i="2"/>
  <c r="G275" i="2"/>
  <c r="I275" i="2"/>
  <c r="K275" i="2"/>
  <c r="F276" i="2"/>
  <c r="H276" i="2"/>
  <c r="J276" i="2"/>
  <c r="E277" i="2"/>
  <c r="G277" i="2"/>
  <c r="I277" i="2"/>
  <c r="K277" i="2"/>
  <c r="F278" i="2"/>
  <c r="H278" i="2"/>
  <c r="J278" i="2"/>
  <c r="E279" i="2"/>
  <c r="G279" i="2"/>
  <c r="I279" i="2"/>
  <c r="K279" i="2"/>
  <c r="F280" i="2"/>
  <c r="H280" i="2"/>
  <c r="J280" i="2"/>
  <c r="E281" i="2"/>
  <c r="G281" i="2"/>
  <c r="I281" i="2"/>
  <c r="K281" i="2"/>
  <c r="F282" i="2"/>
  <c r="H282" i="2"/>
  <c r="J282" i="2"/>
  <c r="E283" i="2"/>
  <c r="G283" i="2"/>
  <c r="I283" i="2"/>
  <c r="K283" i="2"/>
  <c r="F284" i="2"/>
  <c r="H284" i="2"/>
  <c r="J284" i="2"/>
  <c r="E285" i="2"/>
  <c r="G285" i="2"/>
  <c r="I285" i="2"/>
  <c r="K285" i="2"/>
  <c r="F286" i="2"/>
  <c r="H286" i="2"/>
  <c r="J286" i="2"/>
  <c r="E287" i="2"/>
  <c r="G287" i="2"/>
  <c r="I287" i="2"/>
  <c r="K287" i="2"/>
  <c r="F288" i="2"/>
  <c r="H288" i="2"/>
  <c r="J288" i="2"/>
  <c r="E289" i="2"/>
  <c r="G289" i="2"/>
  <c r="I289" i="2"/>
  <c r="K289" i="2"/>
  <c r="F290" i="2"/>
  <c r="H290" i="2"/>
  <c r="J290" i="2"/>
  <c r="E291" i="2"/>
  <c r="G291" i="2"/>
  <c r="I291" i="2"/>
  <c r="K291" i="2"/>
  <c r="F292" i="2"/>
  <c r="H292" i="2"/>
  <c r="J292" i="2"/>
  <c r="E293" i="2"/>
  <c r="G293" i="2"/>
  <c r="I293" i="2"/>
  <c r="K293" i="2"/>
  <c r="F294" i="2"/>
  <c r="H294" i="2"/>
  <c r="J294" i="2"/>
  <c r="E295" i="2"/>
  <c r="G295" i="2"/>
  <c r="I295" i="2"/>
  <c r="K295" i="2"/>
  <c r="F296" i="2"/>
  <c r="H296" i="2"/>
  <c r="J296" i="2"/>
  <c r="E297" i="2"/>
  <c r="G297" i="2"/>
  <c r="I297" i="2"/>
  <c r="K297" i="2"/>
  <c r="M268" i="2"/>
  <c r="O268" i="2"/>
  <c r="Q268" i="2"/>
  <c r="S268" i="2"/>
  <c r="N269" i="2"/>
  <c r="P269" i="2"/>
  <c r="R269" i="2"/>
  <c r="M270" i="2"/>
  <c r="O270" i="2"/>
  <c r="Q270" i="2"/>
  <c r="S270" i="2"/>
  <c r="N271" i="2"/>
  <c r="P271" i="2"/>
  <c r="R271" i="2"/>
  <c r="M272" i="2"/>
  <c r="O272" i="2"/>
  <c r="Q272" i="2"/>
  <c r="S272" i="2"/>
  <c r="N273" i="2"/>
  <c r="P273" i="2"/>
  <c r="R273" i="2"/>
  <c r="M274" i="2"/>
  <c r="O274" i="2"/>
  <c r="Q274" i="2"/>
  <c r="S274" i="2"/>
  <c r="N275" i="2"/>
  <c r="P275" i="2"/>
  <c r="R275" i="2"/>
  <c r="M276" i="2"/>
  <c r="O276" i="2"/>
  <c r="Q276" i="2"/>
  <c r="S276" i="2"/>
  <c r="N277" i="2"/>
  <c r="P277" i="2"/>
  <c r="R277" i="2"/>
  <c r="M278" i="2"/>
  <c r="O278" i="2"/>
  <c r="Q278" i="2"/>
  <c r="S278" i="2"/>
  <c r="N279" i="2"/>
  <c r="P279" i="2"/>
  <c r="R279" i="2"/>
  <c r="M280" i="2"/>
  <c r="O280" i="2"/>
  <c r="Q280" i="2"/>
  <c r="S280" i="2"/>
  <c r="N281" i="2"/>
  <c r="P281" i="2"/>
  <c r="R281" i="2"/>
  <c r="M282" i="2"/>
  <c r="O282" i="2"/>
  <c r="Q282" i="2"/>
  <c r="S282" i="2"/>
  <c r="N283" i="2"/>
  <c r="P283" i="2"/>
  <c r="R283" i="2"/>
  <c r="M284" i="2"/>
  <c r="O284" i="2"/>
  <c r="Q284" i="2"/>
  <c r="S284" i="2"/>
  <c r="N285" i="2"/>
  <c r="P285" i="2"/>
  <c r="R285" i="2"/>
  <c r="M286" i="2"/>
  <c r="O286" i="2"/>
  <c r="Q286" i="2"/>
  <c r="S286" i="2"/>
  <c r="N287" i="2"/>
  <c r="P287" i="2"/>
  <c r="R287" i="2"/>
  <c r="M288" i="2"/>
  <c r="O288" i="2"/>
  <c r="Q288" i="2"/>
  <c r="S288" i="2"/>
  <c r="N289" i="2"/>
  <c r="P289" i="2"/>
  <c r="R289" i="2"/>
  <c r="M290" i="2"/>
  <c r="O290" i="2"/>
  <c r="Q290" i="2"/>
  <c r="S290" i="2"/>
  <c r="N291" i="2"/>
  <c r="P291" i="2"/>
  <c r="R291" i="2"/>
  <c r="M292" i="2"/>
  <c r="O292" i="2"/>
  <c r="Q292" i="2"/>
  <c r="S292" i="2"/>
  <c r="N293" i="2"/>
  <c r="P293" i="2"/>
  <c r="R293" i="2"/>
  <c r="M294" i="2"/>
  <c r="O294" i="2"/>
  <c r="Q294" i="2"/>
  <c r="S294" i="2"/>
  <c r="N295" i="2"/>
  <c r="P295" i="2"/>
  <c r="R295" i="2"/>
  <c r="M296" i="2"/>
  <c r="O296" i="2"/>
  <c r="Q296" i="2"/>
  <c r="S296" i="2"/>
  <c r="N297" i="2"/>
  <c r="P297" i="2"/>
  <c r="R297" i="2"/>
  <c r="V268" i="2"/>
  <c r="X268" i="2"/>
  <c r="Z268" i="2"/>
  <c r="U269" i="2"/>
  <c r="W269" i="2"/>
  <c r="Y269" i="2"/>
  <c r="AA269" i="2"/>
  <c r="V270" i="2"/>
  <c r="X270" i="2"/>
  <c r="Z270" i="2"/>
  <c r="U271" i="2"/>
  <c r="W271" i="2"/>
  <c r="Y271" i="2"/>
  <c r="AA271" i="2"/>
  <c r="V272" i="2"/>
  <c r="X272" i="2"/>
  <c r="Z272" i="2"/>
  <c r="U273" i="2"/>
  <c r="W273" i="2"/>
  <c r="Y273" i="2"/>
  <c r="AA273" i="2"/>
  <c r="V274" i="2"/>
  <c r="X274" i="2"/>
  <c r="Z274" i="2"/>
  <c r="U275" i="2"/>
  <c r="W275" i="2"/>
  <c r="Y275" i="2"/>
  <c r="AA275" i="2"/>
  <c r="V276" i="2"/>
  <c r="X276" i="2"/>
  <c r="Z276" i="2"/>
  <c r="U277" i="2"/>
  <c r="W277" i="2"/>
  <c r="Y277" i="2"/>
  <c r="AA277" i="2"/>
  <c r="V278" i="2"/>
  <c r="X278" i="2"/>
  <c r="Z278" i="2"/>
  <c r="U279" i="2"/>
  <c r="W279" i="2"/>
  <c r="Y279" i="2"/>
  <c r="AA279" i="2"/>
  <c r="V280" i="2"/>
  <c r="X280" i="2"/>
  <c r="Z280" i="2"/>
  <c r="U281" i="2"/>
  <c r="W281" i="2"/>
  <c r="Y281" i="2"/>
  <c r="AA281" i="2"/>
  <c r="V282" i="2"/>
  <c r="X282" i="2"/>
  <c r="Z282" i="2"/>
  <c r="U283" i="2"/>
  <c r="W283" i="2"/>
  <c r="Y283" i="2"/>
  <c r="AA283" i="2"/>
  <c r="V284" i="2"/>
  <c r="X284" i="2"/>
  <c r="Z284" i="2"/>
  <c r="U285" i="2"/>
  <c r="W285" i="2"/>
  <c r="Y285" i="2"/>
  <c r="AA285" i="2"/>
  <c r="V286" i="2"/>
  <c r="X286" i="2"/>
  <c r="Z286" i="2"/>
  <c r="U287" i="2"/>
  <c r="W287" i="2"/>
  <c r="Y287" i="2"/>
  <c r="AA287" i="2"/>
  <c r="V288" i="2"/>
  <c r="X288" i="2"/>
  <c r="Z288" i="2"/>
  <c r="U289" i="2"/>
  <c r="W289" i="2"/>
  <c r="Y289" i="2"/>
  <c r="AA289" i="2"/>
  <c r="V290" i="2"/>
  <c r="X290" i="2"/>
  <c r="Z290" i="2"/>
  <c r="U291" i="2"/>
  <c r="W291" i="2"/>
  <c r="Y291" i="2"/>
  <c r="AA291" i="2"/>
  <c r="V292" i="2"/>
  <c r="X292" i="2"/>
  <c r="Z292" i="2"/>
  <c r="U293" i="2"/>
  <c r="W293" i="2"/>
  <c r="Y293" i="2"/>
  <c r="AA293" i="2"/>
  <c r="V294" i="2"/>
  <c r="X294" i="2"/>
  <c r="Z294" i="2"/>
  <c r="U295" i="2"/>
  <c r="W295" i="2"/>
  <c r="Y295" i="2"/>
  <c r="AA295" i="2"/>
  <c r="V296" i="2"/>
  <c r="X296" i="2"/>
  <c r="Z296" i="2"/>
  <c r="U297" i="2"/>
  <c r="W297" i="2"/>
  <c r="Y297" i="2"/>
  <c r="AA297" i="2"/>
  <c r="AC268" i="2"/>
  <c r="AE268" i="2"/>
  <c r="AG268" i="2"/>
  <c r="AI268" i="2"/>
  <c r="AD269" i="2"/>
  <c r="AF269" i="2"/>
  <c r="AH269" i="2"/>
  <c r="AC270" i="2"/>
  <c r="AE270" i="2"/>
  <c r="AG270" i="2"/>
  <c r="AI270" i="2"/>
  <c r="AD271" i="2"/>
  <c r="AF271" i="2"/>
  <c r="AH271" i="2"/>
  <c r="AC272" i="2"/>
  <c r="AE272" i="2"/>
  <c r="AG272" i="2"/>
  <c r="AI272" i="2"/>
  <c r="AD273" i="2"/>
  <c r="AF273" i="2"/>
  <c r="AH273" i="2"/>
  <c r="AC274" i="2"/>
  <c r="AE274" i="2"/>
  <c r="AG274" i="2"/>
  <c r="AI274" i="2"/>
  <c r="AD275" i="2"/>
  <c r="AF275" i="2"/>
  <c r="AH275" i="2"/>
  <c r="AC276" i="2"/>
  <c r="AE276" i="2"/>
  <c r="AG276" i="2"/>
  <c r="AI276" i="2"/>
  <c r="AD277" i="2"/>
  <c r="AF277" i="2"/>
  <c r="AH277" i="2"/>
  <c r="AC278" i="2"/>
  <c r="AE278" i="2"/>
  <c r="AG278" i="2"/>
  <c r="AI278" i="2"/>
  <c r="AD279" i="2"/>
  <c r="AF279" i="2"/>
  <c r="AH279" i="2"/>
  <c r="AC280" i="2"/>
  <c r="AE280" i="2"/>
  <c r="AG280" i="2"/>
  <c r="AI280" i="2"/>
  <c r="AD281" i="2"/>
  <c r="AF281" i="2"/>
  <c r="AH281" i="2"/>
  <c r="AC282" i="2"/>
  <c r="AE282" i="2"/>
  <c r="AG282" i="2"/>
  <c r="AI282" i="2"/>
  <c r="AD283" i="2"/>
  <c r="AF283" i="2"/>
  <c r="AH283" i="2"/>
  <c r="AC284" i="2"/>
  <c r="AE284" i="2"/>
  <c r="AG284" i="2"/>
  <c r="AI284" i="2"/>
  <c r="AD285" i="2"/>
  <c r="AF285" i="2"/>
  <c r="AH285" i="2"/>
  <c r="AC286" i="2"/>
  <c r="AE286" i="2"/>
  <c r="AG286" i="2"/>
  <c r="AI286" i="2"/>
  <c r="AD287" i="2"/>
  <c r="AF287" i="2"/>
  <c r="AH287" i="2"/>
  <c r="AC288" i="2"/>
  <c r="AE288" i="2"/>
  <c r="AG288" i="2"/>
  <c r="AI288" i="2"/>
  <c r="AD289" i="2"/>
  <c r="AF289" i="2"/>
  <c r="AH289" i="2"/>
  <c r="AC290" i="2"/>
  <c r="AE290" i="2"/>
  <c r="AG290" i="2"/>
  <c r="AI290" i="2"/>
  <c r="AD291" i="2"/>
  <c r="AF291" i="2"/>
  <c r="AH291" i="2"/>
  <c r="AC292" i="2"/>
  <c r="AE292" i="2"/>
  <c r="AG292" i="2"/>
  <c r="AI292" i="2"/>
  <c r="AD293" i="2"/>
  <c r="AF293" i="2"/>
  <c r="AH293" i="2"/>
  <c r="AC294" i="2"/>
  <c r="AE294" i="2"/>
  <c r="AG294" i="2"/>
  <c r="AI294" i="2"/>
  <c r="AD295" i="2"/>
  <c r="AF295" i="2"/>
  <c r="AH295" i="2"/>
  <c r="AC296" i="2"/>
  <c r="AE296" i="2"/>
  <c r="AG296" i="2"/>
  <c r="AI296" i="2"/>
  <c r="AD297" i="2"/>
  <c r="AF297" i="2"/>
  <c r="AH297" i="2"/>
  <c r="F303" i="2"/>
  <c r="H303" i="2"/>
  <c r="J303" i="2"/>
  <c r="E304" i="2"/>
  <c r="G304" i="2"/>
  <c r="I304" i="2"/>
  <c r="K304" i="2"/>
  <c r="F305" i="2"/>
  <c r="H305" i="2"/>
  <c r="J305" i="2"/>
  <c r="E306" i="2"/>
  <c r="G306" i="2"/>
  <c r="I306" i="2"/>
  <c r="K306" i="2"/>
  <c r="F307" i="2"/>
  <c r="H307" i="2"/>
  <c r="J307" i="2"/>
  <c r="E308" i="2"/>
  <c r="G308" i="2"/>
  <c r="I308" i="2"/>
  <c r="K308" i="2"/>
  <c r="F309" i="2"/>
  <c r="H309" i="2"/>
  <c r="J309" i="2"/>
  <c r="E310" i="2"/>
  <c r="G310" i="2"/>
  <c r="I310" i="2"/>
  <c r="K310" i="2"/>
  <c r="F311" i="2"/>
  <c r="H311" i="2"/>
  <c r="J311" i="2"/>
  <c r="E312" i="2"/>
  <c r="G312" i="2"/>
  <c r="I312" i="2"/>
  <c r="K312" i="2"/>
  <c r="F313" i="2"/>
  <c r="H313" i="2"/>
  <c r="J313" i="2"/>
  <c r="E314" i="2"/>
  <c r="G314" i="2"/>
  <c r="I314" i="2"/>
  <c r="K314" i="2"/>
  <c r="F315" i="2"/>
  <c r="H315" i="2"/>
  <c r="J315" i="2"/>
  <c r="G316" i="2"/>
  <c r="I316" i="2"/>
  <c r="K316" i="2"/>
  <c r="F317" i="2"/>
  <c r="H317" i="2"/>
  <c r="J317" i="2"/>
  <c r="E318" i="2"/>
  <c r="G318" i="2"/>
  <c r="I318" i="2"/>
  <c r="K318" i="2"/>
  <c r="F319" i="2"/>
  <c r="H319" i="2"/>
  <c r="J319" i="2"/>
  <c r="E320" i="2"/>
  <c r="G320" i="2"/>
  <c r="I320" i="2"/>
  <c r="K320" i="2"/>
  <c r="F321" i="2"/>
  <c r="H321" i="2"/>
  <c r="J321" i="2"/>
  <c r="E322" i="2"/>
  <c r="G322" i="2"/>
  <c r="I322" i="2"/>
  <c r="K322" i="2"/>
  <c r="F323" i="2"/>
  <c r="H323" i="2"/>
  <c r="J323" i="2"/>
  <c r="E324" i="2"/>
  <c r="G324" i="2"/>
  <c r="I324" i="2"/>
  <c r="K324" i="2"/>
  <c r="F325" i="2"/>
  <c r="H325" i="2"/>
  <c r="J325" i="2"/>
  <c r="E326" i="2"/>
  <c r="G326" i="2"/>
  <c r="I326" i="2"/>
  <c r="K326" i="2"/>
  <c r="F327" i="2"/>
  <c r="H327" i="2"/>
  <c r="J327" i="2"/>
  <c r="E328" i="2"/>
  <c r="G328" i="2"/>
  <c r="I328" i="2"/>
  <c r="K328" i="2"/>
  <c r="F329" i="2"/>
  <c r="H329" i="2"/>
  <c r="J329" i="2"/>
  <c r="E330" i="2"/>
  <c r="G330" i="2"/>
  <c r="I330" i="2"/>
  <c r="K330" i="2"/>
  <c r="F331" i="2"/>
  <c r="H331" i="2"/>
  <c r="J331" i="2"/>
  <c r="E332" i="2"/>
  <c r="G332" i="2"/>
  <c r="I332" i="2"/>
  <c r="K332" i="2"/>
  <c r="M303" i="2"/>
  <c r="O303" i="2"/>
  <c r="Q303" i="2"/>
  <c r="S303" i="2"/>
  <c r="N304" i="2"/>
  <c r="P304" i="2"/>
  <c r="R304" i="2"/>
  <c r="M305" i="2"/>
  <c r="O305" i="2"/>
  <c r="Q305" i="2"/>
  <c r="S305" i="2"/>
  <c r="N306" i="2"/>
  <c r="P306" i="2"/>
  <c r="R306" i="2"/>
  <c r="M307" i="2"/>
  <c r="O307" i="2"/>
  <c r="Q307" i="2"/>
  <c r="S307" i="2"/>
  <c r="N308" i="2"/>
  <c r="P308" i="2"/>
  <c r="R308" i="2"/>
  <c r="M309" i="2"/>
  <c r="O309" i="2"/>
  <c r="Q309" i="2"/>
  <c r="S309" i="2"/>
  <c r="N310" i="2"/>
  <c r="P310" i="2"/>
  <c r="R310" i="2"/>
  <c r="M311" i="2"/>
  <c r="O311" i="2"/>
  <c r="Q311" i="2"/>
  <c r="S311" i="2"/>
  <c r="N312" i="2"/>
  <c r="P312" i="2"/>
  <c r="R312" i="2"/>
  <c r="M313" i="2"/>
  <c r="O313" i="2"/>
  <c r="Q313" i="2"/>
  <c r="S313" i="2"/>
  <c r="N314" i="2"/>
  <c r="P314" i="2"/>
  <c r="R314" i="2"/>
  <c r="M315" i="2"/>
  <c r="O315" i="2"/>
  <c r="Q315" i="2"/>
  <c r="S315" i="2"/>
  <c r="N316" i="2"/>
  <c r="P316" i="2"/>
  <c r="R316" i="2"/>
  <c r="M317" i="2"/>
  <c r="O317" i="2"/>
  <c r="Q317" i="2"/>
  <c r="S317" i="2"/>
  <c r="N318" i="2"/>
  <c r="P318" i="2"/>
  <c r="R318" i="2"/>
  <c r="M319" i="2"/>
  <c r="O319" i="2"/>
  <c r="Q319" i="2"/>
  <c r="S319" i="2"/>
  <c r="N320" i="2"/>
  <c r="P320" i="2"/>
  <c r="R320" i="2"/>
  <c r="M321" i="2"/>
  <c r="O321" i="2"/>
  <c r="Q321" i="2"/>
  <c r="S321" i="2"/>
  <c r="N322" i="2"/>
  <c r="P322" i="2"/>
  <c r="R322" i="2"/>
  <c r="M323" i="2"/>
  <c r="O323" i="2"/>
  <c r="Q323" i="2"/>
  <c r="S323" i="2"/>
  <c r="N324" i="2"/>
  <c r="P324" i="2"/>
  <c r="R324" i="2"/>
  <c r="M325" i="2"/>
  <c r="O325" i="2"/>
  <c r="Q325" i="2"/>
  <c r="S325" i="2"/>
  <c r="N326" i="2"/>
  <c r="P326" i="2"/>
  <c r="R326" i="2"/>
  <c r="M327" i="2"/>
  <c r="O327" i="2"/>
  <c r="Q327" i="2"/>
  <c r="S327" i="2"/>
  <c r="N328" i="2"/>
  <c r="P328" i="2"/>
  <c r="R328" i="2"/>
  <c r="M329" i="2"/>
  <c r="O329" i="2"/>
  <c r="Q329" i="2"/>
  <c r="S329" i="2"/>
  <c r="N330" i="2"/>
  <c r="P330" i="2"/>
  <c r="R330" i="2"/>
  <c r="M331" i="2"/>
  <c r="O331" i="2"/>
  <c r="Q331" i="2"/>
  <c r="S331" i="2"/>
  <c r="N332" i="2"/>
  <c r="P332" i="2"/>
  <c r="R332" i="2"/>
  <c r="V303" i="2"/>
  <c r="X303" i="2"/>
  <c r="Z303" i="2"/>
  <c r="U304" i="2"/>
  <c r="W304" i="2"/>
  <c r="Y304" i="2"/>
  <c r="AA304" i="2"/>
  <c r="V305" i="2"/>
  <c r="X305" i="2"/>
  <c r="Z305" i="2"/>
  <c r="U306" i="2"/>
  <c r="W306" i="2"/>
  <c r="Y306" i="2"/>
  <c r="AA306" i="2"/>
  <c r="V307" i="2"/>
  <c r="X307" i="2"/>
  <c r="Z307" i="2"/>
  <c r="U308" i="2"/>
  <c r="W308" i="2"/>
  <c r="Y308" i="2"/>
  <c r="AA308" i="2"/>
  <c r="V309" i="2"/>
  <c r="X309" i="2"/>
  <c r="Z309" i="2"/>
  <c r="U310" i="2"/>
  <c r="W310" i="2"/>
  <c r="Y310" i="2"/>
  <c r="AA310" i="2"/>
  <c r="V311" i="2"/>
  <c r="X311" i="2"/>
  <c r="Z311" i="2"/>
  <c r="U312" i="2"/>
  <c r="W312" i="2"/>
  <c r="Y312" i="2"/>
  <c r="AA312" i="2"/>
  <c r="V313" i="2"/>
  <c r="X313" i="2"/>
  <c r="Z313" i="2"/>
  <c r="U314" i="2"/>
  <c r="W314" i="2"/>
  <c r="Y314" i="2"/>
  <c r="AA314" i="2"/>
  <c r="V315" i="2"/>
  <c r="X315" i="2"/>
  <c r="Z315" i="2"/>
  <c r="U316" i="2"/>
  <c r="W316" i="2"/>
  <c r="Y316" i="2"/>
  <c r="AA316" i="2"/>
  <c r="V317" i="2"/>
  <c r="X317" i="2"/>
  <c r="Z317" i="2"/>
  <c r="U318" i="2"/>
  <c r="W318" i="2"/>
  <c r="Y318" i="2"/>
  <c r="AA318" i="2"/>
  <c r="V319" i="2"/>
  <c r="X319" i="2"/>
  <c r="Z319" i="2"/>
  <c r="U320" i="2"/>
  <c r="W320" i="2"/>
  <c r="Y320" i="2"/>
  <c r="AA320" i="2"/>
  <c r="V321" i="2"/>
  <c r="X321" i="2"/>
  <c r="Z321" i="2"/>
  <c r="U322" i="2"/>
  <c r="W322" i="2"/>
  <c r="Y322" i="2"/>
  <c r="AA322" i="2"/>
  <c r="V323" i="2"/>
  <c r="X323" i="2"/>
  <c r="Z323" i="2"/>
  <c r="U324" i="2"/>
  <c r="W324" i="2"/>
  <c r="Y324" i="2"/>
  <c r="AA324" i="2"/>
  <c r="V325" i="2"/>
  <c r="X325" i="2"/>
  <c r="Z325" i="2"/>
  <c r="U326" i="2"/>
  <c r="W326" i="2"/>
  <c r="Y326" i="2"/>
  <c r="AA326" i="2"/>
  <c r="V327" i="2"/>
  <c r="X327" i="2"/>
  <c r="Z327" i="2"/>
  <c r="U328" i="2"/>
  <c r="W328" i="2"/>
  <c r="Y328" i="2"/>
  <c r="AA328" i="2"/>
  <c r="V329" i="2"/>
  <c r="X329" i="2"/>
  <c r="Z329" i="2"/>
  <c r="U330" i="2"/>
  <c r="W330" i="2"/>
  <c r="Y330" i="2"/>
  <c r="AA330" i="2"/>
  <c r="V331" i="2"/>
  <c r="X331" i="2"/>
  <c r="Z331" i="2"/>
  <c r="U332" i="2"/>
  <c r="W332" i="2"/>
  <c r="Y332" i="2"/>
  <c r="AA332" i="2"/>
  <c r="AC303" i="2"/>
  <c r="AE303" i="2"/>
  <c r="AG303" i="2"/>
  <c r="AI303" i="2"/>
  <c r="AD304" i="2"/>
  <c r="AF304" i="2"/>
  <c r="AH304" i="2"/>
  <c r="AC305" i="2"/>
  <c r="AE305" i="2"/>
  <c r="AG305" i="2"/>
  <c r="AI305" i="2"/>
  <c r="AD306" i="2"/>
  <c r="AF306" i="2"/>
  <c r="AH306" i="2"/>
  <c r="AC307" i="2"/>
  <c r="AE307" i="2"/>
  <c r="AG307" i="2"/>
  <c r="AI307" i="2"/>
  <c r="AD308" i="2"/>
  <c r="AF308" i="2"/>
  <c r="AH308" i="2"/>
  <c r="AC309" i="2"/>
  <c r="AE309" i="2"/>
  <c r="AG309" i="2"/>
  <c r="AI309" i="2"/>
  <c r="AD310" i="2"/>
  <c r="AF310" i="2"/>
  <c r="AH310" i="2"/>
  <c r="AC311" i="2"/>
  <c r="AE311" i="2"/>
  <c r="AG311" i="2"/>
  <c r="AI311" i="2"/>
  <c r="AD312" i="2"/>
  <c r="AF312" i="2"/>
  <c r="AH312" i="2"/>
  <c r="AC313" i="2"/>
  <c r="AE313" i="2"/>
  <c r="AG313" i="2"/>
  <c r="AI313" i="2"/>
  <c r="AD314" i="2"/>
  <c r="AF314" i="2"/>
  <c r="AH314" i="2"/>
  <c r="AC315" i="2"/>
  <c r="AE315" i="2"/>
  <c r="AG315" i="2"/>
  <c r="AI315" i="2"/>
  <c r="AD316" i="2"/>
  <c r="AF316" i="2"/>
  <c r="AH316" i="2"/>
  <c r="AC317" i="2"/>
  <c r="AE317" i="2"/>
  <c r="AG317" i="2"/>
  <c r="AI317" i="2"/>
  <c r="AD318" i="2"/>
  <c r="AF318" i="2"/>
  <c r="AH318" i="2"/>
  <c r="AC319" i="2"/>
  <c r="AE319" i="2"/>
  <c r="AG319" i="2"/>
  <c r="AI319" i="2"/>
  <c r="AD320" i="2"/>
  <c r="AF320" i="2"/>
  <c r="AH320" i="2"/>
  <c r="AC321" i="2"/>
  <c r="AE321" i="2"/>
  <c r="AG321" i="2"/>
  <c r="AI321" i="2"/>
  <c r="AD322" i="2"/>
  <c r="AF322" i="2"/>
  <c r="AH322" i="2"/>
  <c r="AC323" i="2"/>
  <c r="AE323" i="2"/>
  <c r="AG323" i="2"/>
  <c r="AI323" i="2"/>
  <c r="AD324" i="2"/>
  <c r="AF324" i="2"/>
  <c r="AH324" i="2"/>
  <c r="AC325" i="2"/>
  <c r="AE325" i="2"/>
  <c r="AG325" i="2"/>
  <c r="AI325" i="2"/>
  <c r="AD326" i="2"/>
  <c r="AF326" i="2"/>
  <c r="AH326" i="2"/>
  <c r="AC327" i="2"/>
  <c r="AE327" i="2"/>
  <c r="AG327" i="2"/>
  <c r="AI327" i="2"/>
  <c r="AD328" i="2"/>
  <c r="AF328" i="2"/>
  <c r="AH328" i="2"/>
  <c r="AC329" i="2"/>
  <c r="AE329" i="2"/>
  <c r="AG329" i="2"/>
  <c r="AI329" i="2"/>
  <c r="AD330" i="2"/>
  <c r="AF330" i="2"/>
  <c r="AH330" i="2"/>
  <c r="AC331" i="2"/>
  <c r="AE331" i="2"/>
  <c r="AG331" i="2"/>
  <c r="AI331" i="2"/>
  <c r="AD332" i="2"/>
  <c r="AF332" i="2"/>
  <c r="AH332" i="2"/>
  <c r="F338" i="2"/>
  <c r="H338" i="2"/>
  <c r="J338" i="2"/>
  <c r="E339" i="2"/>
  <c r="G339" i="2"/>
  <c r="I339" i="2"/>
  <c r="K339" i="2"/>
  <c r="F340" i="2"/>
  <c r="H340" i="2"/>
  <c r="J340" i="2"/>
  <c r="E341" i="2"/>
  <c r="G341" i="2"/>
  <c r="I341" i="2"/>
  <c r="K341" i="2"/>
  <c r="F342" i="2"/>
  <c r="H342" i="2"/>
  <c r="J342" i="2"/>
  <c r="E343" i="2"/>
  <c r="G343" i="2"/>
  <c r="I343" i="2"/>
  <c r="K343" i="2"/>
  <c r="F344" i="2"/>
  <c r="H344" i="2"/>
  <c r="J344" i="2"/>
  <c r="E345" i="2"/>
  <c r="G345" i="2"/>
  <c r="I345" i="2"/>
  <c r="K345" i="2"/>
  <c r="F346" i="2"/>
  <c r="H346" i="2"/>
  <c r="J346" i="2"/>
  <c r="E347" i="2"/>
  <c r="G347" i="2"/>
  <c r="I347" i="2"/>
  <c r="K347" i="2"/>
  <c r="F348" i="2"/>
  <c r="H348" i="2"/>
  <c r="J348" i="2"/>
  <c r="E349" i="2"/>
  <c r="G349" i="2"/>
  <c r="I349" i="2"/>
  <c r="K349" i="2"/>
  <c r="F350" i="2"/>
  <c r="H350" i="2"/>
  <c r="J350" i="2"/>
  <c r="E351" i="2"/>
  <c r="G351" i="2"/>
  <c r="I351" i="2"/>
  <c r="K351" i="2"/>
  <c r="F352" i="2"/>
  <c r="H352" i="2"/>
  <c r="J352" i="2"/>
  <c r="E353" i="2"/>
  <c r="G353" i="2"/>
  <c r="I353" i="2"/>
  <c r="K353" i="2"/>
  <c r="F354" i="2"/>
  <c r="H354" i="2"/>
  <c r="J354" i="2"/>
  <c r="E355" i="2"/>
  <c r="G355" i="2"/>
  <c r="I355" i="2"/>
  <c r="K355" i="2"/>
  <c r="F356" i="2"/>
  <c r="H356" i="2"/>
  <c r="J356" i="2"/>
  <c r="E357" i="2"/>
  <c r="G357" i="2"/>
  <c r="I357" i="2"/>
  <c r="K357" i="2"/>
  <c r="F358" i="2"/>
  <c r="H358" i="2"/>
  <c r="J358" i="2"/>
  <c r="E359" i="2"/>
  <c r="G359" i="2"/>
  <c r="I359" i="2"/>
  <c r="K359" i="2"/>
  <c r="F360" i="2"/>
  <c r="H360" i="2"/>
  <c r="J360" i="2"/>
  <c r="E361" i="2"/>
  <c r="G361" i="2"/>
  <c r="I361" i="2"/>
  <c r="K361" i="2"/>
  <c r="F362" i="2"/>
  <c r="H362" i="2"/>
  <c r="J362" i="2"/>
  <c r="E363" i="2"/>
  <c r="G363" i="2"/>
  <c r="I363" i="2"/>
  <c r="K363" i="2"/>
  <c r="F364" i="2"/>
  <c r="H364" i="2"/>
  <c r="J364" i="2"/>
  <c r="E365" i="2"/>
  <c r="G365" i="2"/>
  <c r="I365" i="2"/>
  <c r="K365" i="2"/>
  <c r="F366" i="2"/>
  <c r="H366" i="2"/>
  <c r="J366" i="2"/>
  <c r="E367" i="2"/>
  <c r="G367" i="2"/>
  <c r="I367" i="2"/>
  <c r="K367" i="2"/>
  <c r="M338" i="2"/>
  <c r="O338" i="2"/>
  <c r="Q338" i="2"/>
  <c r="S338" i="2"/>
  <c r="N339" i="2"/>
  <c r="P339" i="2"/>
  <c r="R339" i="2"/>
  <c r="M340" i="2"/>
  <c r="O340" i="2"/>
  <c r="Q340" i="2"/>
  <c r="S340" i="2"/>
  <c r="N341" i="2"/>
  <c r="P341" i="2"/>
  <c r="R341" i="2"/>
  <c r="M342" i="2"/>
  <c r="O342" i="2"/>
  <c r="Q342" i="2"/>
  <c r="S342" i="2"/>
  <c r="N343" i="2"/>
  <c r="P343" i="2"/>
  <c r="R343" i="2"/>
  <c r="M344" i="2"/>
  <c r="O344" i="2"/>
  <c r="Q344" i="2"/>
  <c r="S344" i="2"/>
  <c r="N345" i="2"/>
  <c r="P345" i="2"/>
  <c r="R345" i="2"/>
  <c r="M346" i="2"/>
  <c r="O346" i="2"/>
  <c r="Q346" i="2"/>
  <c r="S346" i="2"/>
  <c r="N347" i="2"/>
  <c r="P347" i="2"/>
  <c r="R347" i="2"/>
  <c r="M348" i="2"/>
  <c r="O348" i="2"/>
  <c r="Q348" i="2"/>
  <c r="S348" i="2"/>
  <c r="N349" i="2"/>
  <c r="P349" i="2"/>
  <c r="R349" i="2"/>
  <c r="M350" i="2"/>
  <c r="O350" i="2"/>
  <c r="Q350" i="2"/>
  <c r="S350" i="2"/>
  <c r="N351" i="2"/>
  <c r="P351" i="2"/>
  <c r="R351" i="2"/>
  <c r="M352" i="2"/>
  <c r="O352" i="2"/>
  <c r="Q352" i="2"/>
  <c r="S352" i="2"/>
  <c r="N353" i="2"/>
  <c r="P353" i="2"/>
  <c r="R353" i="2"/>
  <c r="M354" i="2"/>
  <c r="O354" i="2"/>
  <c r="Q354" i="2"/>
  <c r="S354" i="2"/>
  <c r="N355" i="2"/>
  <c r="P355" i="2"/>
  <c r="R355" i="2"/>
  <c r="M356" i="2"/>
  <c r="O356" i="2"/>
  <c r="Q356" i="2"/>
  <c r="S356" i="2"/>
  <c r="N357" i="2"/>
  <c r="P357" i="2"/>
  <c r="R357" i="2"/>
  <c r="M358" i="2"/>
  <c r="O358" i="2"/>
  <c r="Q358" i="2"/>
  <c r="S358" i="2"/>
  <c r="N359" i="2"/>
  <c r="P359" i="2"/>
  <c r="R359" i="2"/>
  <c r="M360" i="2"/>
  <c r="O360" i="2"/>
  <c r="Q360" i="2"/>
  <c r="S360" i="2"/>
  <c r="N361" i="2"/>
  <c r="P361" i="2"/>
  <c r="R361" i="2"/>
  <c r="M362" i="2"/>
  <c r="O362" i="2"/>
  <c r="Q362" i="2"/>
  <c r="S362" i="2"/>
  <c r="N363" i="2"/>
  <c r="P363" i="2"/>
  <c r="R363" i="2"/>
  <c r="M364" i="2"/>
  <c r="O364" i="2"/>
  <c r="Q364" i="2"/>
  <c r="S364" i="2"/>
  <c r="N365" i="2"/>
  <c r="P365" i="2"/>
  <c r="R365" i="2"/>
  <c r="M366" i="2"/>
  <c r="O366" i="2"/>
  <c r="Q366" i="2"/>
  <c r="S366" i="2"/>
  <c r="N367" i="2"/>
  <c r="P367" i="2"/>
  <c r="R367" i="2"/>
  <c r="V338" i="2"/>
  <c r="X338" i="2"/>
  <c r="Z338" i="2"/>
  <c r="U339" i="2"/>
  <c r="W339" i="2"/>
  <c r="Y339" i="2"/>
  <c r="AA339" i="2"/>
  <c r="V340" i="2"/>
  <c r="X340" i="2"/>
  <c r="Z340" i="2"/>
  <c r="U341" i="2"/>
  <c r="W341" i="2"/>
  <c r="Y341" i="2"/>
  <c r="AA341" i="2"/>
  <c r="V342" i="2"/>
  <c r="X342" i="2"/>
  <c r="Z342" i="2"/>
  <c r="U343" i="2"/>
  <c r="W343" i="2"/>
  <c r="Y343" i="2"/>
  <c r="AA343" i="2"/>
  <c r="V344" i="2"/>
  <c r="X344" i="2"/>
  <c r="Z344" i="2"/>
  <c r="U345" i="2"/>
  <c r="W345" i="2"/>
  <c r="Y345" i="2"/>
  <c r="AA345" i="2"/>
  <c r="V346" i="2"/>
  <c r="X346" i="2"/>
  <c r="Z346" i="2"/>
  <c r="U347" i="2"/>
  <c r="W347" i="2"/>
  <c r="Y347" i="2"/>
  <c r="AA347" i="2"/>
  <c r="V348" i="2"/>
  <c r="X348" i="2"/>
  <c r="Z348" i="2"/>
  <c r="U349" i="2"/>
  <c r="W349" i="2"/>
  <c r="Y349" i="2"/>
  <c r="AA349" i="2"/>
  <c r="V350" i="2"/>
  <c r="X350" i="2"/>
  <c r="Z350" i="2"/>
  <c r="U351" i="2"/>
  <c r="W351" i="2"/>
  <c r="Y351" i="2"/>
  <c r="AA351" i="2"/>
  <c r="V352" i="2"/>
  <c r="X352" i="2"/>
  <c r="Z352" i="2"/>
  <c r="U353" i="2"/>
  <c r="W353" i="2"/>
  <c r="Y353" i="2"/>
  <c r="AA353" i="2"/>
  <c r="V354" i="2"/>
  <c r="X354" i="2"/>
  <c r="Z354" i="2"/>
  <c r="U355" i="2"/>
  <c r="W355" i="2"/>
  <c r="Y355" i="2"/>
  <c r="AA355" i="2"/>
  <c r="V356" i="2"/>
  <c r="X356" i="2"/>
  <c r="Z356" i="2"/>
  <c r="U357" i="2"/>
  <c r="W357" i="2"/>
  <c r="Y357" i="2"/>
  <c r="AA357" i="2"/>
  <c r="V358" i="2"/>
  <c r="X358" i="2"/>
  <c r="Z358" i="2"/>
  <c r="U359" i="2"/>
  <c r="W359" i="2"/>
  <c r="Y359" i="2"/>
  <c r="AA359" i="2"/>
  <c r="V360" i="2"/>
  <c r="X360" i="2"/>
  <c r="Z360" i="2"/>
  <c r="U361" i="2"/>
  <c r="W361" i="2"/>
  <c r="Y361" i="2"/>
  <c r="AA361" i="2"/>
  <c r="V362" i="2"/>
  <c r="X362" i="2"/>
  <c r="Z362" i="2"/>
  <c r="U363" i="2"/>
  <c r="W363" i="2"/>
  <c r="Y363" i="2"/>
  <c r="AA363" i="2"/>
  <c r="V364" i="2"/>
  <c r="X364" i="2"/>
  <c r="Z364" i="2"/>
  <c r="U365" i="2"/>
  <c r="W365" i="2"/>
  <c r="Y365" i="2"/>
  <c r="AA365" i="2"/>
  <c r="V366" i="2"/>
  <c r="X366" i="2"/>
  <c r="Z366" i="2"/>
  <c r="U367" i="2"/>
  <c r="W367" i="2"/>
  <c r="Y367" i="2"/>
  <c r="AA367" i="2"/>
  <c r="AC338" i="2"/>
  <c r="AG338" i="2"/>
  <c r="AI338" i="2"/>
  <c r="AD339" i="2"/>
  <c r="AF339" i="2"/>
  <c r="AH339" i="2"/>
  <c r="AC340" i="2"/>
  <c r="AE340" i="2"/>
  <c r="AG340" i="2"/>
  <c r="AD341" i="2"/>
  <c r="AH341" i="2"/>
  <c r="AE342" i="2"/>
  <c r="AG342" i="2"/>
  <c r="AI342" i="2"/>
  <c r="AD343" i="2"/>
  <c r="AH343" i="2"/>
  <c r="AC344" i="2"/>
  <c r="AE344" i="2"/>
  <c r="AG344" i="2"/>
  <c r="AI344" i="2"/>
  <c r="AH345" i="2"/>
  <c r="AC346" i="2"/>
  <c r="AE346" i="2"/>
  <c r="AG346" i="2"/>
  <c r="AI346" i="2"/>
  <c r="AF347" i="2"/>
  <c r="AH347" i="2"/>
  <c r="AE348" i="2"/>
  <c r="AD349" i="2"/>
  <c r="AH349" i="2"/>
  <c r="AE350" i="2"/>
  <c r="AG350" i="2"/>
  <c r="AI350" i="2"/>
  <c r="AD351" i="2"/>
  <c r="AF351" i="2"/>
  <c r="AH351" i="2"/>
  <c r="AE352" i="2"/>
  <c r="AG352" i="2"/>
  <c r="AI352" i="2"/>
  <c r="AD353" i="2"/>
  <c r="AF353" i="2"/>
  <c r="AH353" i="2"/>
  <c r="AC354" i="2"/>
  <c r="AE354" i="2"/>
  <c r="AG354" i="2"/>
  <c r="AD355" i="2"/>
  <c r="AH355" i="2"/>
  <c r="AD357" i="2"/>
  <c r="AF357" i="2"/>
  <c r="AE358" i="2"/>
  <c r="AG358" i="2"/>
  <c r="AI358" i="2"/>
  <c r="AD359" i="2"/>
  <c r="AF359" i="2"/>
  <c r="AH359" i="2"/>
  <c r="AC360" i="2"/>
  <c r="AE360" i="2"/>
  <c r="AI360" i="2"/>
  <c r="AD361" i="2"/>
  <c r="E242" i="2"/>
  <c r="G242" i="2"/>
  <c r="I242" i="2"/>
  <c r="K242" i="2"/>
  <c r="F243" i="2"/>
  <c r="H243" i="2"/>
  <c r="J243" i="2"/>
  <c r="E244" i="2"/>
  <c r="G244" i="2"/>
  <c r="I244" i="2"/>
  <c r="K244" i="2"/>
  <c r="F245" i="2"/>
  <c r="H245" i="2"/>
  <c r="J245" i="2"/>
  <c r="E246" i="2"/>
  <c r="G246" i="2"/>
  <c r="I246" i="2"/>
  <c r="K246" i="2"/>
  <c r="F247" i="2"/>
  <c r="H247" i="2"/>
  <c r="J247" i="2"/>
  <c r="E248" i="2"/>
  <c r="G248" i="2"/>
  <c r="I248" i="2"/>
  <c r="K248" i="2"/>
  <c r="F249" i="2"/>
  <c r="H249" i="2"/>
  <c r="J249" i="2"/>
  <c r="E250" i="2"/>
  <c r="G250" i="2"/>
  <c r="I250" i="2"/>
  <c r="K250" i="2"/>
  <c r="F251" i="2"/>
  <c r="H251" i="2"/>
  <c r="J251" i="2"/>
  <c r="E252" i="2"/>
  <c r="G252" i="2"/>
  <c r="I252" i="2"/>
  <c r="K252" i="2"/>
  <c r="F253" i="2"/>
  <c r="H253" i="2"/>
  <c r="J253" i="2"/>
  <c r="E254" i="2"/>
  <c r="G254" i="2"/>
  <c r="I254" i="2"/>
  <c r="K254" i="2"/>
  <c r="F255" i="2"/>
  <c r="H255" i="2"/>
  <c r="J255" i="2"/>
  <c r="E256" i="2"/>
  <c r="G256" i="2"/>
  <c r="I256" i="2"/>
  <c r="K256" i="2"/>
  <c r="F257" i="2"/>
  <c r="H257" i="2"/>
  <c r="J257" i="2"/>
  <c r="E258" i="2"/>
  <c r="G258" i="2"/>
  <c r="I258" i="2"/>
  <c r="K258" i="2"/>
  <c r="F259" i="2"/>
  <c r="H259" i="2"/>
  <c r="J259" i="2"/>
  <c r="E260" i="2"/>
  <c r="G260" i="2"/>
  <c r="I260" i="2"/>
  <c r="K260" i="2"/>
  <c r="F261" i="2"/>
  <c r="H261" i="2"/>
  <c r="J261" i="2"/>
  <c r="E262" i="2"/>
  <c r="G262" i="2"/>
  <c r="I262" i="2"/>
  <c r="K262" i="2"/>
  <c r="M233" i="2"/>
  <c r="O233" i="2"/>
  <c r="Q233" i="2"/>
  <c r="S233" i="2"/>
  <c r="N234" i="2"/>
  <c r="P234" i="2"/>
  <c r="R234" i="2"/>
  <c r="M235" i="2"/>
  <c r="O235" i="2"/>
  <c r="Q235" i="2"/>
  <c r="S235" i="2"/>
  <c r="N236" i="2"/>
  <c r="P236" i="2"/>
  <c r="R236" i="2"/>
  <c r="M237" i="2"/>
  <c r="O237" i="2"/>
  <c r="Q237" i="2"/>
  <c r="AE338" i="2"/>
  <c r="AI340" i="2"/>
  <c r="AF341" i="2"/>
  <c r="AC342" i="2"/>
  <c r="AF343" i="2"/>
  <c r="AD345" i="2"/>
  <c r="AF345" i="2"/>
  <c r="AD347" i="2"/>
  <c r="AC348" i="2"/>
  <c r="AG348" i="2"/>
  <c r="AI348" i="2"/>
  <c r="AF349" i="2"/>
  <c r="AC350" i="2"/>
  <c r="AC352" i="2"/>
  <c r="AI354" i="2"/>
  <c r="AF355" i="2"/>
  <c r="AC356" i="2"/>
  <c r="AE356" i="2"/>
  <c r="AG356" i="2"/>
  <c r="AI356" i="2"/>
  <c r="AH357" i="2"/>
  <c r="AC358" i="2"/>
  <c r="AG360" i="2"/>
  <c r="AF361" i="2"/>
  <c r="AH361" i="2"/>
  <c r="AC362" i="2"/>
  <c r="AE362" i="2"/>
  <c r="AG362" i="2"/>
  <c r="AI362" i="2"/>
  <c r="AD363" i="2"/>
  <c r="AF363" i="2"/>
  <c r="AH363" i="2"/>
  <c r="AC364" i="2"/>
  <c r="AE364" i="2"/>
  <c r="AG364" i="2"/>
  <c r="AI364" i="2"/>
  <c r="AD365" i="2"/>
  <c r="AF365" i="2"/>
  <c r="AH365" i="2"/>
  <c r="AC366" i="2"/>
  <c r="AE366" i="2"/>
  <c r="AG366" i="2"/>
  <c r="AI366" i="2"/>
  <c r="AD367" i="2"/>
  <c r="AF367" i="2"/>
  <c r="AH367" i="2"/>
  <c r="U325" i="2"/>
  <c r="W329" i="2"/>
  <c r="U331" i="2"/>
  <c r="W331" i="2"/>
  <c r="AD303" i="2"/>
  <c r="AG304" i="2"/>
  <c r="AG306" i="2"/>
  <c r="AC308" i="2"/>
  <c r="AG308" i="2"/>
  <c r="AG312" i="2"/>
  <c r="AC314" i="2"/>
  <c r="AE314" i="2"/>
  <c r="AI314" i="2"/>
  <c r="AG316" i="2"/>
  <c r="AD317" i="2"/>
  <c r="AD319" i="2"/>
  <c r="AE320" i="2"/>
  <c r="E119" i="1"/>
  <c r="E118" i="1"/>
  <c r="E24" i="7"/>
  <c r="E10" i="7"/>
  <c r="AI70" i="6"/>
  <c r="AI931" i="2" l="1"/>
  <c r="AI966" i="2" s="1"/>
  <c r="AE931" i="2"/>
  <c r="AE966" i="2" s="1"/>
  <c r="Z931" i="2"/>
  <c r="Z966" i="2" s="1"/>
  <c r="V931" i="2"/>
  <c r="V966" i="2" s="1"/>
  <c r="Q931" i="2"/>
  <c r="Q966" i="2" s="1"/>
  <c r="M931" i="2"/>
  <c r="M966" i="2" s="1"/>
  <c r="H931" i="2"/>
  <c r="H966" i="2" s="1"/>
  <c r="AI1036" i="2"/>
  <c r="AG1036" i="2"/>
  <c r="AE1036" i="2"/>
  <c r="AC1036" i="2"/>
  <c r="Z1036" i="2"/>
  <c r="X1036" i="2"/>
  <c r="V1036" i="2"/>
  <c r="AF931" i="2"/>
  <c r="AF966" i="2" s="1"/>
  <c r="AH921" i="2"/>
  <c r="AH956" i="2" s="1"/>
  <c r="AF921" i="2"/>
  <c r="AF956" i="2" s="1"/>
  <c r="AD921" i="2"/>
  <c r="AD956" i="2" s="1"/>
  <c r="AH919" i="2"/>
  <c r="AH954" i="2" s="1"/>
  <c r="AF919" i="2"/>
  <c r="AF954" i="2" s="1"/>
  <c r="AD919" i="2"/>
  <c r="AD954" i="2" s="1"/>
  <c r="AH917" i="2"/>
  <c r="AH952" i="2" s="1"/>
  <c r="AF917" i="2"/>
  <c r="AF952" i="2" s="1"/>
  <c r="AD917" i="2"/>
  <c r="AD952" i="2" s="1"/>
  <c r="AH915" i="2"/>
  <c r="AH950" i="2" s="1"/>
  <c r="AF915" i="2"/>
  <c r="AF950" i="2" s="1"/>
  <c r="AD915" i="2"/>
  <c r="AD950" i="2" s="1"/>
  <c r="AH913" i="2"/>
  <c r="AH948" i="2" s="1"/>
  <c r="AF913" i="2"/>
  <c r="AF948" i="2" s="1"/>
  <c r="AD913" i="2"/>
  <c r="AD948" i="2" s="1"/>
  <c r="AH911" i="2"/>
  <c r="AH946" i="2" s="1"/>
  <c r="AF911" i="2"/>
  <c r="AF946" i="2" s="1"/>
  <c r="AD911" i="2"/>
  <c r="AD946" i="2" s="1"/>
  <c r="AH909" i="2"/>
  <c r="AH944" i="2" s="1"/>
  <c r="AF909" i="2"/>
  <c r="AF944" i="2" s="1"/>
  <c r="AD909" i="2"/>
  <c r="AD944" i="2" s="1"/>
  <c r="AH907" i="2"/>
  <c r="AH942" i="2" s="1"/>
  <c r="AF907" i="2"/>
  <c r="AF942" i="2" s="1"/>
  <c r="AD907" i="2"/>
  <c r="AD942" i="2" s="1"/>
  <c r="AH905" i="2"/>
  <c r="AH940" i="2" s="1"/>
  <c r="AF905" i="2"/>
  <c r="AF940" i="2" s="1"/>
  <c r="AD905" i="2"/>
  <c r="AD940" i="2" s="1"/>
  <c r="AH903" i="2"/>
  <c r="AH938" i="2" s="1"/>
  <c r="AF903" i="2"/>
  <c r="AF938" i="2" s="1"/>
  <c r="AD903" i="2"/>
  <c r="AD938" i="2" s="1"/>
  <c r="AH901" i="2"/>
  <c r="AH936" i="2" s="1"/>
  <c r="AF901" i="2"/>
  <c r="AF936" i="2" s="1"/>
  <c r="AD901" i="2"/>
  <c r="AD936" i="2" s="1"/>
  <c r="Z920" i="2"/>
  <c r="Z955" i="2" s="1"/>
  <c r="X920" i="2"/>
  <c r="X955" i="2" s="1"/>
  <c r="V920" i="2"/>
  <c r="V955" i="2" s="1"/>
  <c r="Z918" i="2"/>
  <c r="Z953" i="2" s="1"/>
  <c r="X918" i="2"/>
  <c r="X953" i="2" s="1"/>
  <c r="V918" i="2"/>
  <c r="V953" i="2" s="1"/>
  <c r="Z916" i="2"/>
  <c r="Z951" i="2" s="1"/>
  <c r="X916" i="2"/>
  <c r="X951" i="2" s="1"/>
  <c r="V916" i="2"/>
  <c r="V951" i="2" s="1"/>
  <c r="Z914" i="2"/>
  <c r="Z949" i="2" s="1"/>
  <c r="X914" i="2"/>
  <c r="X949" i="2" s="1"/>
  <c r="V914" i="2"/>
  <c r="V949" i="2" s="1"/>
  <c r="Z912" i="2"/>
  <c r="Z947" i="2" s="1"/>
  <c r="X912" i="2"/>
  <c r="X947" i="2" s="1"/>
  <c r="V912" i="2"/>
  <c r="V947" i="2" s="1"/>
  <c r="Z910" i="2"/>
  <c r="Z945" i="2" s="1"/>
  <c r="X910" i="2"/>
  <c r="X945" i="2" s="1"/>
  <c r="V910" i="2"/>
  <c r="V945" i="2" s="1"/>
  <c r="Z908" i="2"/>
  <c r="Z943" i="2" s="1"/>
  <c r="X908" i="2"/>
  <c r="X943" i="2" s="1"/>
  <c r="V908" i="2"/>
  <c r="V943" i="2" s="1"/>
  <c r="Z906" i="2"/>
  <c r="Z941" i="2" s="1"/>
  <c r="X906" i="2"/>
  <c r="X941" i="2" s="1"/>
  <c r="V906" i="2"/>
  <c r="V941" i="2" s="1"/>
  <c r="Z904" i="2"/>
  <c r="Z939" i="2" s="1"/>
  <c r="X904" i="2"/>
  <c r="X939" i="2" s="1"/>
  <c r="V904" i="2"/>
  <c r="V939" i="2" s="1"/>
  <c r="Z902" i="2"/>
  <c r="Z937" i="2" s="1"/>
  <c r="X902" i="2"/>
  <c r="X937" i="2" s="1"/>
  <c r="V902" i="2"/>
  <c r="V937" i="2" s="1"/>
  <c r="AA901" i="2"/>
  <c r="AA936" i="2" s="1"/>
  <c r="Y901" i="2"/>
  <c r="Y936" i="2" s="1"/>
  <c r="W901" i="2"/>
  <c r="W936" i="2" s="1"/>
  <c r="U901" i="2"/>
  <c r="U936" i="2" s="1"/>
  <c r="R921" i="2"/>
  <c r="R956" i="2" s="1"/>
  <c r="P921" i="2"/>
  <c r="P956" i="2" s="1"/>
  <c r="N921" i="2"/>
  <c r="N956" i="2" s="1"/>
  <c r="S1036" i="2"/>
  <c r="Q1036" i="2"/>
  <c r="O1036" i="2"/>
  <c r="M1036" i="2"/>
  <c r="J1036" i="2"/>
  <c r="H1036" i="2"/>
  <c r="F1036" i="2"/>
  <c r="E1019" i="2"/>
  <c r="AI1176" i="2"/>
  <c r="AG1176" i="2"/>
  <c r="AE1176" i="2"/>
  <c r="AC1176" i="2"/>
  <c r="Z1176" i="2"/>
  <c r="X1176" i="2"/>
  <c r="V1176" i="2"/>
  <c r="S1176" i="2"/>
  <c r="Q1176" i="2"/>
  <c r="O1176" i="2"/>
  <c r="M1176" i="2"/>
  <c r="J1176" i="2"/>
  <c r="H1176" i="2"/>
  <c r="F1176" i="2"/>
  <c r="R919" i="2"/>
  <c r="R954" i="2" s="1"/>
  <c r="P919" i="2"/>
  <c r="P954" i="2" s="1"/>
  <c r="N919" i="2"/>
  <c r="N954" i="2" s="1"/>
  <c r="R917" i="2"/>
  <c r="R952" i="2" s="1"/>
  <c r="P917" i="2"/>
  <c r="P952" i="2" s="1"/>
  <c r="N917" i="2"/>
  <c r="N952" i="2" s="1"/>
  <c r="R915" i="2"/>
  <c r="R950" i="2" s="1"/>
  <c r="P915" i="2"/>
  <c r="P950" i="2" s="1"/>
  <c r="N915" i="2"/>
  <c r="N950" i="2" s="1"/>
  <c r="R913" i="2"/>
  <c r="R948" i="2" s="1"/>
  <c r="P913" i="2"/>
  <c r="P948" i="2" s="1"/>
  <c r="N913" i="2"/>
  <c r="N948" i="2" s="1"/>
  <c r="R911" i="2"/>
  <c r="R946" i="2" s="1"/>
  <c r="P911" i="2"/>
  <c r="P946" i="2" s="1"/>
  <c r="N911" i="2"/>
  <c r="N946" i="2" s="1"/>
  <c r="R909" i="2"/>
  <c r="R944" i="2" s="1"/>
  <c r="P909" i="2"/>
  <c r="P944" i="2" s="1"/>
  <c r="N909" i="2"/>
  <c r="N944" i="2" s="1"/>
  <c r="R907" i="2"/>
  <c r="R942" i="2" s="1"/>
  <c r="P907" i="2"/>
  <c r="P942" i="2" s="1"/>
  <c r="N907" i="2"/>
  <c r="N942" i="2" s="1"/>
  <c r="R905" i="2"/>
  <c r="R940" i="2" s="1"/>
  <c r="P905" i="2"/>
  <c r="P940" i="2" s="1"/>
  <c r="N905" i="2"/>
  <c r="N940" i="2" s="1"/>
  <c r="R903" i="2"/>
  <c r="R938" i="2" s="1"/>
  <c r="P903" i="2"/>
  <c r="P938" i="2" s="1"/>
  <c r="N903" i="2"/>
  <c r="N938" i="2" s="1"/>
  <c r="R901" i="2"/>
  <c r="R936" i="2" s="1"/>
  <c r="P901" i="2"/>
  <c r="P936" i="2" s="1"/>
  <c r="N901" i="2"/>
  <c r="N936" i="2" s="1"/>
  <c r="J920" i="2"/>
  <c r="J955" i="2" s="1"/>
  <c r="H920" i="2"/>
  <c r="H955" i="2" s="1"/>
  <c r="F920" i="2"/>
  <c r="F955" i="2" s="1"/>
  <c r="J918" i="2"/>
  <c r="J953" i="2" s="1"/>
  <c r="H918" i="2"/>
  <c r="H953" i="2" s="1"/>
  <c r="F918" i="2"/>
  <c r="F953" i="2" s="1"/>
  <c r="J916" i="2"/>
  <c r="J951" i="2" s="1"/>
  <c r="H916" i="2"/>
  <c r="H951" i="2" s="1"/>
  <c r="F916" i="2"/>
  <c r="F951" i="2" s="1"/>
  <c r="J914" i="2"/>
  <c r="J949" i="2" s="1"/>
  <c r="H914" i="2"/>
  <c r="H949" i="2" s="1"/>
  <c r="F914" i="2"/>
  <c r="F949" i="2" s="1"/>
  <c r="J912" i="2"/>
  <c r="J947" i="2" s="1"/>
  <c r="H912" i="2"/>
  <c r="H947" i="2" s="1"/>
  <c r="F912" i="2"/>
  <c r="F947" i="2" s="1"/>
  <c r="J910" i="2"/>
  <c r="J945" i="2" s="1"/>
  <c r="H910" i="2"/>
  <c r="H945" i="2" s="1"/>
  <c r="F910" i="2"/>
  <c r="F945" i="2" s="1"/>
  <c r="J908" i="2"/>
  <c r="J943" i="2" s="1"/>
  <c r="H908" i="2"/>
  <c r="H943" i="2" s="1"/>
  <c r="F908" i="2"/>
  <c r="F943" i="2" s="1"/>
  <c r="J906" i="2"/>
  <c r="J941" i="2" s="1"/>
  <c r="H906" i="2"/>
  <c r="H941" i="2" s="1"/>
  <c r="F906" i="2"/>
  <c r="F941" i="2" s="1"/>
  <c r="J904" i="2"/>
  <c r="J939" i="2" s="1"/>
  <c r="H904" i="2"/>
  <c r="H939" i="2" s="1"/>
  <c r="F904" i="2"/>
  <c r="F939" i="2" s="1"/>
  <c r="J902" i="2"/>
  <c r="J937" i="2" s="1"/>
  <c r="H902" i="2"/>
  <c r="H937" i="2" s="1"/>
  <c r="F902" i="2"/>
  <c r="F937" i="2" s="1"/>
  <c r="K901" i="2"/>
  <c r="K936" i="2" s="1"/>
  <c r="I901" i="2"/>
  <c r="I936" i="2" s="1"/>
  <c r="G901" i="2"/>
  <c r="G936" i="2" s="1"/>
  <c r="E901" i="2"/>
  <c r="E936" i="2" s="1"/>
  <c r="AH1036" i="2"/>
  <c r="AF1036" i="2"/>
  <c r="AD1036" i="2"/>
  <c r="AI1035" i="2"/>
  <c r="AG1035" i="2"/>
  <c r="AE1035" i="2"/>
  <c r="AC1035" i="2"/>
  <c r="AH1034" i="2"/>
  <c r="AF1034" i="2"/>
  <c r="AD1034" i="2"/>
  <c r="AI1033" i="2"/>
  <c r="AG1033" i="2"/>
  <c r="AE1033" i="2"/>
  <c r="AC1033" i="2"/>
  <c r="AH1032" i="2"/>
  <c r="AF1032" i="2"/>
  <c r="AD1032" i="2"/>
  <c r="AI1031" i="2"/>
  <c r="AG1031" i="2"/>
  <c r="AE1031" i="2"/>
  <c r="AC1031" i="2"/>
  <c r="AH1030" i="2"/>
  <c r="AF1030" i="2"/>
  <c r="AD1030" i="2"/>
  <c r="AI1029" i="2"/>
  <c r="AG1029" i="2"/>
  <c r="AE1029" i="2"/>
  <c r="AC1029" i="2"/>
  <c r="AH1028" i="2"/>
  <c r="AF1028" i="2"/>
  <c r="AD1028" i="2"/>
  <c r="AI1027" i="2"/>
  <c r="AG1027" i="2"/>
  <c r="AE1027" i="2"/>
  <c r="AC1027" i="2"/>
  <c r="AH1026" i="2"/>
  <c r="AF1026" i="2"/>
  <c r="AD1026" i="2"/>
  <c r="AI1025" i="2"/>
  <c r="AG1025" i="2"/>
  <c r="AE1025" i="2"/>
  <c r="AC1025" i="2"/>
  <c r="AH1024" i="2"/>
  <c r="AF1024" i="2"/>
  <c r="AD1024" i="2"/>
  <c r="AI1023" i="2"/>
  <c r="AG1023" i="2"/>
  <c r="AC1023" i="2"/>
  <c r="AH1022" i="2"/>
  <c r="AF1022" i="2"/>
  <c r="AI1021" i="2"/>
  <c r="AG1021" i="2"/>
  <c r="AE1021" i="2"/>
  <c r="AC1021" i="2"/>
  <c r="AH1020" i="2"/>
  <c r="AF1020" i="2"/>
  <c r="AI1019" i="2"/>
  <c r="AE1019" i="2"/>
  <c r="AC1019" i="2"/>
  <c r="AH1018" i="2"/>
  <c r="AF1018" i="2"/>
  <c r="AD1018" i="2"/>
  <c r="AG1017" i="2"/>
  <c r="AH1016" i="2"/>
  <c r="AF1016" i="2"/>
  <c r="AD1016" i="2"/>
  <c r="AI1015" i="2"/>
  <c r="AE1015" i="2"/>
  <c r="AC1015" i="2"/>
  <c r="AH1014" i="2"/>
  <c r="AF1014" i="2"/>
  <c r="AD1014" i="2"/>
  <c r="AI1013" i="2"/>
  <c r="AG1013" i="2"/>
  <c r="AE1013" i="2"/>
  <c r="AC1013" i="2"/>
  <c r="AH1012" i="2"/>
  <c r="AF1012" i="2"/>
  <c r="AD1012" i="2"/>
  <c r="AI1011" i="2"/>
  <c r="AE1011" i="2"/>
  <c r="AH1010" i="2"/>
  <c r="AF1010" i="2"/>
  <c r="AD1010" i="2"/>
  <c r="AI1009" i="2"/>
  <c r="AE1009" i="2"/>
  <c r="AC1009" i="2"/>
  <c r="AH1008" i="2"/>
  <c r="AF1008" i="2"/>
  <c r="AD1008" i="2"/>
  <c r="AI1007" i="2"/>
  <c r="AE1007" i="2"/>
  <c r="AC1007" i="2"/>
  <c r="AH1006" i="2"/>
  <c r="AF1006" i="2"/>
  <c r="AA1036" i="2"/>
  <c r="Y1036" i="2"/>
  <c r="W1036" i="2"/>
  <c r="U1036" i="2"/>
  <c r="Z1035" i="2"/>
  <c r="X1035" i="2"/>
  <c r="V1035" i="2"/>
  <c r="AA1034" i="2"/>
  <c r="Y1034" i="2"/>
  <c r="Z1033" i="2"/>
  <c r="X1033" i="2"/>
  <c r="V1033" i="2"/>
  <c r="AA1032" i="2"/>
  <c r="Y1032" i="2"/>
  <c r="U1032" i="2"/>
  <c r="Z1031" i="2"/>
  <c r="X1031" i="2"/>
  <c r="V1031" i="2"/>
  <c r="AA1030" i="2"/>
  <c r="Y1030" i="2"/>
  <c r="W1030" i="2"/>
  <c r="U1030" i="2"/>
  <c r="Z1029" i="2"/>
  <c r="X1029" i="2"/>
  <c r="V1029" i="2"/>
  <c r="AA1028" i="2"/>
  <c r="Y1028" i="2"/>
  <c r="W1028" i="2"/>
  <c r="Z1027" i="2"/>
  <c r="X1027" i="2"/>
  <c r="V1027" i="2"/>
  <c r="AA1026" i="2"/>
  <c r="Y1026" i="2"/>
  <c r="W1026" i="2"/>
  <c r="U1026" i="2"/>
  <c r="Z1025" i="2"/>
  <c r="X1025" i="2"/>
  <c r="V1025" i="2"/>
  <c r="AA1024" i="2"/>
  <c r="Y1024" i="2"/>
  <c r="W1024" i="2"/>
  <c r="U1024" i="2"/>
  <c r="Z1023" i="2"/>
  <c r="X1023" i="2"/>
  <c r="V1023" i="2"/>
  <c r="AA1022" i="2"/>
  <c r="Y1022" i="2"/>
  <c r="W1022" i="2"/>
  <c r="U1022" i="2"/>
  <c r="Z1021" i="2"/>
  <c r="X1021" i="2"/>
  <c r="V1021" i="2"/>
  <c r="AA1020" i="2"/>
  <c r="Y1020" i="2"/>
  <c r="W1020" i="2"/>
  <c r="U1020" i="2"/>
  <c r="Z1019" i="2"/>
  <c r="X1019" i="2"/>
  <c r="V1019" i="2"/>
  <c r="AA1018" i="2"/>
  <c r="Y1018" i="2"/>
  <c r="W1018" i="2"/>
  <c r="U1018" i="2"/>
  <c r="Z1017" i="2"/>
  <c r="X1017" i="2"/>
  <c r="V1017" i="2"/>
  <c r="AA1016" i="2"/>
  <c r="Y1016" i="2"/>
  <c r="W1016" i="2"/>
  <c r="U1016" i="2"/>
  <c r="Z1015" i="2"/>
  <c r="X1015" i="2"/>
  <c r="V1015" i="2"/>
  <c r="AA1014" i="2"/>
  <c r="Y1014" i="2"/>
  <c r="W1014" i="2"/>
  <c r="U1014" i="2"/>
  <c r="Z1013" i="2"/>
  <c r="X1013" i="2"/>
  <c r="V1013" i="2"/>
  <c r="AA1012" i="2"/>
  <c r="Y1012" i="2"/>
  <c r="W1012" i="2"/>
  <c r="U1012" i="2"/>
  <c r="Z1011" i="2"/>
  <c r="X1011" i="2"/>
  <c r="V1011" i="2"/>
  <c r="AA1010" i="2"/>
  <c r="Y1010" i="2"/>
  <c r="W1010" i="2"/>
  <c r="U1010" i="2"/>
  <c r="Z1009" i="2"/>
  <c r="X1009" i="2"/>
  <c r="V1009" i="2"/>
  <c r="AA1008" i="2"/>
  <c r="Y1008" i="2"/>
  <c r="W1008" i="2"/>
  <c r="U1008" i="2"/>
  <c r="Z1007" i="2"/>
  <c r="X1007" i="2"/>
  <c r="V1007" i="2"/>
  <c r="AA1006" i="2"/>
  <c r="Y1006" i="2"/>
  <c r="W1006" i="2"/>
  <c r="U1006" i="2"/>
  <c r="R1036" i="2"/>
  <c r="P1036" i="2"/>
  <c r="N1036" i="2"/>
  <c r="S1035" i="2"/>
  <c r="Q1035" i="2"/>
  <c r="O1035" i="2"/>
  <c r="M1035" i="2"/>
  <c r="R1034" i="2"/>
  <c r="P1034" i="2"/>
  <c r="N1034" i="2"/>
  <c r="S1033" i="2"/>
  <c r="Q1033" i="2"/>
  <c r="O1033" i="2"/>
  <c r="M1033" i="2"/>
  <c r="R1032" i="2"/>
  <c r="P1032" i="2"/>
  <c r="N1032" i="2"/>
  <c r="S1031" i="2"/>
  <c r="Q1031" i="2"/>
  <c r="O1031" i="2"/>
  <c r="M1031" i="2"/>
  <c r="R1030" i="2"/>
  <c r="P1030" i="2"/>
  <c r="N1030" i="2"/>
  <c r="S1029" i="2"/>
  <c r="Q1029" i="2"/>
  <c r="O1029" i="2"/>
  <c r="M1029" i="2"/>
  <c r="R1028" i="2"/>
  <c r="P1028" i="2"/>
  <c r="N1028" i="2"/>
  <c r="S1027" i="2"/>
  <c r="Q1027" i="2"/>
  <c r="O1027" i="2"/>
  <c r="M1027" i="2"/>
  <c r="R1026" i="2"/>
  <c r="P1026" i="2"/>
  <c r="N1026" i="2"/>
  <c r="S1025" i="2"/>
  <c r="Q1025" i="2"/>
  <c r="O1025" i="2"/>
  <c r="M1025" i="2"/>
  <c r="R1024" i="2"/>
  <c r="P1024" i="2"/>
  <c r="N1024" i="2"/>
  <c r="S1023" i="2"/>
  <c r="Q1023" i="2"/>
  <c r="O1023" i="2"/>
  <c r="M1023" i="2"/>
  <c r="R1022" i="2"/>
  <c r="P1022" i="2"/>
  <c r="N1022" i="2"/>
  <c r="S1021" i="2"/>
  <c r="Q1021" i="2"/>
  <c r="O1021" i="2"/>
  <c r="M1021" i="2"/>
  <c r="R1020" i="2"/>
  <c r="P1020" i="2"/>
  <c r="N1020" i="2"/>
  <c r="S1019" i="2"/>
  <c r="Q1019" i="2"/>
  <c r="O1019" i="2"/>
  <c r="M1019" i="2"/>
  <c r="R1018" i="2"/>
  <c r="P1018" i="2"/>
  <c r="N1018" i="2"/>
  <c r="S1017" i="2"/>
  <c r="Q1017" i="2"/>
  <c r="O1017" i="2"/>
  <c r="M1017" i="2"/>
  <c r="R1016" i="2"/>
  <c r="P1016" i="2"/>
  <c r="N1016" i="2"/>
  <c r="S1015" i="2"/>
  <c r="Q1015" i="2"/>
  <c r="O1015" i="2"/>
  <c r="M1015" i="2"/>
  <c r="R1014" i="2"/>
  <c r="P1014" i="2"/>
  <c r="N1014" i="2"/>
  <c r="S1013" i="2"/>
  <c r="Q1013" i="2"/>
  <c r="O1013" i="2"/>
  <c r="M1013" i="2"/>
  <c r="R1012" i="2"/>
  <c r="P1012" i="2"/>
  <c r="N1012" i="2"/>
  <c r="S1011" i="2"/>
  <c r="Q1011" i="2"/>
  <c r="O1011" i="2"/>
  <c r="M1011" i="2"/>
  <c r="R1010" i="2"/>
  <c r="P1010" i="2"/>
  <c r="N1010" i="2"/>
  <c r="S1009" i="2"/>
  <c r="Q1009" i="2"/>
  <c r="O1009" i="2"/>
  <c r="M1009" i="2"/>
  <c r="R1008" i="2"/>
  <c r="P1008" i="2"/>
  <c r="N1008" i="2"/>
  <c r="S1007" i="2"/>
  <c r="Q1007" i="2"/>
  <c r="O1007" i="2"/>
  <c r="M1007" i="2"/>
  <c r="R1006" i="2"/>
  <c r="P1006" i="2"/>
  <c r="N1006" i="2"/>
  <c r="K1036" i="2"/>
  <c r="I1036" i="2"/>
  <c r="G1036" i="2"/>
  <c r="E1036" i="2"/>
  <c r="J1035" i="2"/>
  <c r="H1035" i="2"/>
  <c r="F1035" i="2"/>
  <c r="K1034" i="2"/>
  <c r="I1034" i="2"/>
  <c r="G1034" i="2"/>
  <c r="E1034" i="2"/>
  <c r="J1033" i="2"/>
  <c r="H1033" i="2"/>
  <c r="F1033" i="2"/>
  <c r="K1032" i="2"/>
  <c r="I1032" i="2"/>
  <c r="G1032" i="2"/>
  <c r="E1032" i="2"/>
  <c r="J1031" i="2"/>
  <c r="H1031" i="2"/>
  <c r="F1031" i="2"/>
  <c r="K1030" i="2"/>
  <c r="I1030" i="2"/>
  <c r="G1030" i="2"/>
  <c r="E1030" i="2"/>
  <c r="J1029" i="2"/>
  <c r="E1018" i="2"/>
  <c r="K1010" i="2"/>
  <c r="J1009" i="2"/>
  <c r="F1009" i="2"/>
  <c r="I1008" i="2"/>
  <c r="J1007" i="2"/>
  <c r="F1007" i="2"/>
  <c r="I1006" i="2"/>
  <c r="E1006" i="2"/>
  <c r="AF1176" i="2"/>
  <c r="AI1175" i="2"/>
  <c r="AE1175" i="2"/>
  <c r="AH1174" i="2"/>
  <c r="AD1174" i="2"/>
  <c r="AG1173" i="2"/>
  <c r="AE1173" i="2"/>
  <c r="AH1172" i="2"/>
  <c r="AD1172" i="2"/>
  <c r="AG1171" i="2"/>
  <c r="AC1171" i="2"/>
  <c r="AF1170" i="2"/>
  <c r="AI1169" i="2"/>
  <c r="AC1169" i="2"/>
  <c r="AF1168" i="2"/>
  <c r="AI1167" i="2"/>
  <c r="AE1167" i="2"/>
  <c r="AH1166" i="2"/>
  <c r="AD1166" i="2"/>
  <c r="AG1165" i="2"/>
  <c r="AC1165" i="2"/>
  <c r="AF1164" i="2"/>
  <c r="AI1163" i="2"/>
  <c r="AE1163" i="2"/>
  <c r="AH1162" i="2"/>
  <c r="AD1162" i="2"/>
  <c r="AG1161" i="2"/>
  <c r="AC1161" i="2"/>
  <c r="AF1160" i="2"/>
  <c r="AI1159" i="2"/>
  <c r="AE1159" i="2"/>
  <c r="AH1158" i="2"/>
  <c r="AD1158" i="2"/>
  <c r="AG1157" i="2"/>
  <c r="AC1157" i="2"/>
  <c r="AF1156" i="2"/>
  <c r="AI1155" i="2"/>
  <c r="AE1155" i="2"/>
  <c r="AH1154" i="2"/>
  <c r="AD1154" i="2"/>
  <c r="AG1153" i="2"/>
  <c r="AC1153" i="2"/>
  <c r="AF1152" i="2"/>
  <c r="AG1151" i="2"/>
  <c r="AC1151" i="2"/>
  <c r="AF1150" i="2"/>
  <c r="AI1149" i="2"/>
  <c r="AE1149" i="2"/>
  <c r="AF1148" i="2"/>
  <c r="AI1147" i="2"/>
  <c r="AE1147" i="2"/>
  <c r="AH1146" i="2"/>
  <c r="AD1146" i="2"/>
  <c r="Y1176" i="2"/>
  <c r="U1176" i="2"/>
  <c r="X1175" i="2"/>
  <c r="AA1174" i="2"/>
  <c r="W1174" i="2"/>
  <c r="Z1173" i="2"/>
  <c r="V1173" i="2"/>
  <c r="Y1172" i="2"/>
  <c r="U1172" i="2"/>
  <c r="X1171" i="2"/>
  <c r="AA1170" i="2"/>
  <c r="W1170" i="2"/>
  <c r="Z1169" i="2"/>
  <c r="V1169" i="2"/>
  <c r="Y1168" i="2"/>
  <c r="U1168" i="2"/>
  <c r="X1167" i="2"/>
  <c r="AA1166" i="2"/>
  <c r="W1166" i="2"/>
  <c r="Z1165" i="2"/>
  <c r="V1165" i="2"/>
  <c r="Y1164" i="2"/>
  <c r="Z1163" i="2"/>
  <c r="V1163" i="2"/>
  <c r="Y1162" i="2"/>
  <c r="U1162" i="2"/>
  <c r="X1161" i="2"/>
  <c r="AA1160" i="2"/>
  <c r="W1160" i="2"/>
  <c r="Z1159" i="2"/>
  <c r="V1159" i="2"/>
  <c r="Y1158" i="2"/>
  <c r="U1158" i="2"/>
  <c r="X1157" i="2"/>
  <c r="AA1156" i="2"/>
  <c r="W1156" i="2"/>
  <c r="Z1155" i="2"/>
  <c r="V1155" i="2"/>
  <c r="Y1154" i="2"/>
  <c r="U1154" i="2"/>
  <c r="X1153" i="2"/>
  <c r="AA1152" i="2"/>
  <c r="W1152" i="2"/>
  <c r="Z1151" i="2"/>
  <c r="V1151" i="2"/>
  <c r="Y1150" i="2"/>
  <c r="U1150" i="2"/>
  <c r="X1149" i="2"/>
  <c r="AA1148" i="2"/>
  <c r="W1148" i="2"/>
  <c r="Z1147" i="2"/>
  <c r="V1147" i="2"/>
  <c r="Y1146" i="2"/>
  <c r="U1146" i="2"/>
  <c r="P1176" i="2"/>
  <c r="S1175" i="2"/>
  <c r="O1175" i="2"/>
  <c r="R1174" i="2"/>
  <c r="N1174" i="2"/>
  <c r="Q1173" i="2"/>
  <c r="M1173" i="2"/>
  <c r="P1172" i="2"/>
  <c r="S1171" i="2"/>
  <c r="O1171" i="2"/>
  <c r="R1170" i="2"/>
  <c r="N1170" i="2"/>
  <c r="Q1169" i="2"/>
  <c r="M1169" i="2"/>
  <c r="P1168" i="2"/>
  <c r="S1167" i="2"/>
  <c r="O1167" i="2"/>
  <c r="R1166" i="2"/>
  <c r="N1166" i="2"/>
  <c r="Q1165" i="2"/>
  <c r="M1165" i="2"/>
  <c r="P1164" i="2"/>
  <c r="S1163" i="2"/>
  <c r="O1163" i="2"/>
  <c r="R1162" i="2"/>
  <c r="N1162" i="2"/>
  <c r="Q1161" i="2"/>
  <c r="M1161" i="2"/>
  <c r="P1160" i="2"/>
  <c r="S1159" i="2"/>
  <c r="O1159" i="2"/>
  <c r="R1158" i="2"/>
  <c r="N1158" i="2"/>
  <c r="Q1157" i="2"/>
  <c r="M1157" i="2"/>
  <c r="P1156" i="2"/>
  <c r="Q1155" i="2"/>
  <c r="M1155" i="2"/>
  <c r="P1154" i="2"/>
  <c r="S1153" i="2"/>
  <c r="O1153" i="2"/>
  <c r="R1152" i="2"/>
  <c r="N1152" i="2"/>
  <c r="Q1151" i="2"/>
  <c r="M1151" i="2"/>
  <c r="P1150" i="2"/>
  <c r="S1149" i="2"/>
  <c r="O1149" i="2"/>
  <c r="R1148" i="2"/>
  <c r="N1148" i="2"/>
  <c r="Q1147" i="2"/>
  <c r="M1147" i="2"/>
  <c r="P1146" i="2"/>
  <c r="K1176" i="2"/>
  <c r="G1176" i="2"/>
  <c r="J1175" i="2"/>
  <c r="F1175" i="2"/>
  <c r="I1174" i="2"/>
  <c r="E1174" i="2"/>
  <c r="H1173" i="2"/>
  <c r="K1172" i="2"/>
  <c r="G1172" i="2"/>
  <c r="J1171" i="2"/>
  <c r="F1171" i="2"/>
  <c r="I1170" i="2"/>
  <c r="E1170" i="2"/>
  <c r="H1169" i="2"/>
  <c r="K1168" i="2"/>
  <c r="G1168" i="2"/>
  <c r="J1167" i="2"/>
  <c r="F1167" i="2"/>
  <c r="I1166" i="2"/>
  <c r="E1166" i="2"/>
  <c r="H1165" i="2"/>
  <c r="K1164" i="2"/>
  <c r="G1164" i="2"/>
  <c r="J1163" i="2"/>
  <c r="F1163" i="2"/>
  <c r="I1162" i="2"/>
  <c r="E1162" i="2"/>
  <c r="H1161" i="2"/>
  <c r="K1160" i="2"/>
  <c r="G1160" i="2"/>
  <c r="J1159" i="2"/>
  <c r="F1159" i="2"/>
  <c r="I1158" i="2"/>
  <c r="E1158" i="2"/>
  <c r="H1157" i="2"/>
  <c r="K1156" i="2"/>
  <c r="G1156" i="2"/>
  <c r="J1155" i="2"/>
  <c r="F1155" i="2"/>
  <c r="I1154" i="2"/>
  <c r="E1154" i="2"/>
  <c r="H1153" i="2"/>
  <c r="K1152" i="2"/>
  <c r="G1152" i="2"/>
  <c r="J1151" i="2"/>
  <c r="F1151" i="2"/>
  <c r="I1150" i="2"/>
  <c r="E1150" i="2"/>
  <c r="H1149" i="2"/>
  <c r="K1148" i="2"/>
  <c r="G1148" i="2"/>
  <c r="J1147" i="2"/>
  <c r="F1147" i="2"/>
  <c r="I1146" i="2"/>
  <c r="E1146" i="2"/>
  <c r="H1029" i="2"/>
  <c r="F1029" i="2"/>
  <c r="K1028" i="2"/>
  <c r="I1028" i="2"/>
  <c r="G1028" i="2"/>
  <c r="E1028" i="2"/>
  <c r="J1027" i="2"/>
  <c r="H1027" i="2"/>
  <c r="F1027" i="2"/>
  <c r="K1026" i="2"/>
  <c r="I1026" i="2"/>
  <c r="G1026" i="2"/>
  <c r="E1026" i="2"/>
  <c r="J1025" i="2"/>
  <c r="H1025" i="2"/>
  <c r="F1025" i="2"/>
  <c r="K1024" i="2"/>
  <c r="I1024" i="2"/>
  <c r="G1024" i="2"/>
  <c r="E1024" i="2"/>
  <c r="J1023" i="2"/>
  <c r="H1023" i="2"/>
  <c r="F1023" i="2"/>
  <c r="K1022" i="2"/>
  <c r="I1022" i="2"/>
  <c r="G1022" i="2"/>
  <c r="E1022" i="2"/>
  <c r="J1021" i="2"/>
  <c r="H1021" i="2"/>
  <c r="F1021" i="2"/>
  <c r="K1020" i="2"/>
  <c r="I1020" i="2"/>
  <c r="G1020" i="2"/>
  <c r="E1020" i="2"/>
  <c r="J1019" i="2"/>
  <c r="H1019" i="2"/>
  <c r="F1019" i="2"/>
  <c r="K1018" i="2"/>
  <c r="I1018" i="2"/>
  <c r="G1018" i="2"/>
  <c r="J1017" i="2"/>
  <c r="H1017" i="2"/>
  <c r="F1017" i="2"/>
  <c r="K1016" i="2"/>
  <c r="I1016" i="2"/>
  <c r="G1016" i="2"/>
  <c r="E1016" i="2"/>
  <c r="J1015" i="2"/>
  <c r="H1015" i="2"/>
  <c r="F1015" i="2"/>
  <c r="K1014" i="2"/>
  <c r="I1014" i="2"/>
  <c r="G1014" i="2"/>
  <c r="E1014" i="2"/>
  <c r="J1013" i="2"/>
  <c r="H1013" i="2"/>
  <c r="F1013" i="2"/>
  <c r="K1012" i="2"/>
  <c r="I1012" i="2"/>
  <c r="G1012" i="2"/>
  <c r="E1012" i="2"/>
  <c r="J1011" i="2"/>
  <c r="H1011" i="2"/>
  <c r="F1011" i="2"/>
  <c r="I1010" i="2"/>
  <c r="G1010" i="2"/>
  <c r="E1010" i="2"/>
  <c r="H1009" i="2"/>
  <c r="K1008" i="2"/>
  <c r="G1008" i="2"/>
  <c r="E1008" i="2"/>
  <c r="H1007" i="2"/>
  <c r="K1006" i="2"/>
  <c r="G1006" i="2"/>
  <c r="AH1176" i="2"/>
  <c r="AD1176" i="2"/>
  <c r="AG1175" i="2"/>
  <c r="AC1175" i="2"/>
  <c r="AF1174" i="2"/>
  <c r="AI1173" i="2"/>
  <c r="AC1173" i="2"/>
  <c r="AF1172" i="2"/>
  <c r="AI1171" i="2"/>
  <c r="AE1171" i="2"/>
  <c r="AH1170" i="2"/>
  <c r="AD1170" i="2"/>
  <c r="AG1169" i="2"/>
  <c r="AE1169" i="2"/>
  <c r="AH1168" i="2"/>
  <c r="AD1168" i="2"/>
  <c r="AG1167" i="2"/>
  <c r="AC1167" i="2"/>
  <c r="AF1166" i="2"/>
  <c r="AI1165" i="2"/>
  <c r="AE1165" i="2"/>
  <c r="AH1164" i="2"/>
  <c r="AD1164" i="2"/>
  <c r="AG1163" i="2"/>
  <c r="AC1163" i="2"/>
  <c r="AF1162" i="2"/>
  <c r="AI1161" i="2"/>
  <c r="AE1161" i="2"/>
  <c r="AH1160" i="2"/>
  <c r="AD1160" i="2"/>
  <c r="AG1159" i="2"/>
  <c r="AC1159" i="2"/>
  <c r="AF1158" i="2"/>
  <c r="AI1157" i="2"/>
  <c r="AE1157" i="2"/>
  <c r="AH1156" i="2"/>
  <c r="AD1156" i="2"/>
  <c r="AG1155" i="2"/>
  <c r="AC1155" i="2"/>
  <c r="AF1154" i="2"/>
  <c r="AI1153" i="2"/>
  <c r="AE1153" i="2"/>
  <c r="AH1152" i="2"/>
  <c r="AD1152" i="2"/>
  <c r="AI1151" i="2"/>
  <c r="AE1151" i="2"/>
  <c r="AH1150" i="2"/>
  <c r="AD1150" i="2"/>
  <c r="AG1149" i="2"/>
  <c r="AC1149" i="2"/>
  <c r="AH1148" i="2"/>
  <c r="AD1148" i="2"/>
  <c r="AG1147" i="2"/>
  <c r="AC1147" i="2"/>
  <c r="AF1146" i="2"/>
  <c r="AA1176" i="2"/>
  <c r="W1176" i="2"/>
  <c r="Z1175" i="2"/>
  <c r="V1175" i="2"/>
  <c r="Y1174" i="2"/>
  <c r="U1174" i="2"/>
  <c r="X1173" i="2"/>
  <c r="AA1172" i="2"/>
  <c r="W1172" i="2"/>
  <c r="Z1171" i="2"/>
  <c r="V1171" i="2"/>
  <c r="Y1170" i="2"/>
  <c r="U1170" i="2"/>
  <c r="X1169" i="2"/>
  <c r="AA1168" i="2"/>
  <c r="W1168" i="2"/>
  <c r="Z1167" i="2"/>
  <c r="V1167" i="2"/>
  <c r="Y1166" i="2"/>
  <c r="U1166" i="2"/>
  <c r="X1165" i="2"/>
  <c r="AA1164" i="2"/>
  <c r="W1164" i="2"/>
  <c r="U1164" i="2"/>
  <c r="X1163" i="2"/>
  <c r="AA1162" i="2"/>
  <c r="W1162" i="2"/>
  <c r="Z1161" i="2"/>
  <c r="V1161" i="2"/>
  <c r="Y1160" i="2"/>
  <c r="U1160" i="2"/>
  <c r="X1159" i="2"/>
  <c r="AA1158" i="2"/>
  <c r="W1158" i="2"/>
  <c r="Z1157" i="2"/>
  <c r="V1157" i="2"/>
  <c r="Y1156" i="2"/>
  <c r="U1156" i="2"/>
  <c r="X1155" i="2"/>
  <c r="AA1154" i="2"/>
  <c r="W1154" i="2"/>
  <c r="Z1153" i="2"/>
  <c r="V1153" i="2"/>
  <c r="Y1152" i="2"/>
  <c r="U1152" i="2"/>
  <c r="X1151" i="2"/>
  <c r="AA1150" i="2"/>
  <c r="W1150" i="2"/>
  <c r="Z1149" i="2"/>
  <c r="V1149" i="2"/>
  <c r="Y1148" i="2"/>
  <c r="U1148" i="2"/>
  <c r="X1147" i="2"/>
  <c r="AA1146" i="2"/>
  <c r="W1146" i="2"/>
  <c r="R1176" i="2"/>
  <c r="N1176" i="2"/>
  <c r="Q1175" i="2"/>
  <c r="M1175" i="2"/>
  <c r="P1174" i="2"/>
  <c r="S1173" i="2"/>
  <c r="O1173" i="2"/>
  <c r="R1172" i="2"/>
  <c r="N1172" i="2"/>
  <c r="Q1171" i="2"/>
  <c r="M1171" i="2"/>
  <c r="P1170" i="2"/>
  <c r="S1169" i="2"/>
  <c r="O1169" i="2"/>
  <c r="R1168" i="2"/>
  <c r="N1168" i="2"/>
  <c r="Q1167" i="2"/>
  <c r="M1167" i="2"/>
  <c r="P1166" i="2"/>
  <c r="S1165" i="2"/>
  <c r="O1165" i="2"/>
  <c r="R1164" i="2"/>
  <c r="N1164" i="2"/>
  <c r="Q1163" i="2"/>
  <c r="M1163" i="2"/>
  <c r="P1162" i="2"/>
  <c r="S1161" i="2"/>
  <c r="O1161" i="2"/>
  <c r="R1160" i="2"/>
  <c r="N1160" i="2"/>
  <c r="Q1159" i="2"/>
  <c r="M1159" i="2"/>
  <c r="P1158" i="2"/>
  <c r="S1157" i="2"/>
  <c r="O1157" i="2"/>
  <c r="R1156" i="2"/>
  <c r="N1156" i="2"/>
  <c r="S1155" i="2"/>
  <c r="O1155" i="2"/>
  <c r="R1154" i="2"/>
  <c r="N1154" i="2"/>
  <c r="Q1153" i="2"/>
  <c r="M1153" i="2"/>
  <c r="P1152" i="2"/>
  <c r="S1151" i="2"/>
  <c r="O1151" i="2"/>
  <c r="R1150" i="2"/>
  <c r="N1150" i="2"/>
  <c r="Q1149" i="2"/>
  <c r="M1149" i="2"/>
  <c r="P1148" i="2"/>
  <c r="S1147" i="2"/>
  <c r="O1147" i="2"/>
  <c r="R1146" i="2"/>
  <c r="N1146" i="2"/>
  <c r="I1176" i="2"/>
  <c r="E1176" i="2"/>
  <c r="H1175" i="2"/>
  <c r="K1174" i="2"/>
  <c r="G1174" i="2"/>
  <c r="J1173" i="2"/>
  <c r="F1173" i="2"/>
  <c r="I1172" i="2"/>
  <c r="E1172" i="2"/>
  <c r="H1171" i="2"/>
  <c r="K1170" i="2"/>
  <c r="G1170" i="2"/>
  <c r="J1169" i="2"/>
  <c r="F1169" i="2"/>
  <c r="I1168" i="2"/>
  <c r="E1168" i="2"/>
  <c r="H1167" i="2"/>
  <c r="K1166" i="2"/>
  <c r="G1166" i="2"/>
  <c r="J1165" i="2"/>
  <c r="F1165" i="2"/>
  <c r="I1164" i="2"/>
  <c r="E1164" i="2"/>
  <c r="H1163" i="2"/>
  <c r="K1162" i="2"/>
  <c r="G1162" i="2"/>
  <c r="J1161" i="2"/>
  <c r="F1161" i="2"/>
  <c r="I1160" i="2"/>
  <c r="E1160" i="2"/>
  <c r="H1159" i="2"/>
  <c r="K1158" i="2"/>
  <c r="G1158" i="2"/>
  <c r="J1157" i="2"/>
  <c r="F1157" i="2"/>
  <c r="I1156" i="2"/>
  <c r="E1156" i="2"/>
  <c r="H1155" i="2"/>
  <c r="K1154" i="2"/>
  <c r="G1154" i="2"/>
  <c r="J1153" i="2"/>
  <c r="F1153" i="2"/>
  <c r="I1152" i="2"/>
  <c r="E1152" i="2"/>
  <c r="H1151" i="2"/>
  <c r="K1150" i="2"/>
  <c r="G1150" i="2"/>
  <c r="J1149" i="2"/>
  <c r="F1149" i="2"/>
  <c r="I1148" i="2"/>
  <c r="E1148" i="2"/>
  <c r="H1147" i="2"/>
  <c r="K1146" i="2"/>
  <c r="G1146" i="2"/>
  <c r="AG1316" i="2"/>
  <c r="AG439" i="2"/>
  <c r="AC1316" i="2"/>
  <c r="AC439" i="2"/>
  <c r="X1316" i="2"/>
  <c r="X439" i="2"/>
  <c r="S1316" i="2"/>
  <c r="S439" i="2"/>
  <c r="O1316" i="2"/>
  <c r="O439" i="2"/>
  <c r="J1316" i="2"/>
  <c r="J439" i="2"/>
  <c r="F1316" i="2"/>
  <c r="F439" i="2"/>
  <c r="AI1315" i="2"/>
  <c r="AI438" i="2"/>
  <c r="AH1314" i="2"/>
  <c r="AH437" i="2"/>
  <c r="AI1313" i="2"/>
  <c r="AI436" i="2"/>
  <c r="AH1312" i="2"/>
  <c r="AH435" i="2"/>
  <c r="AG1311" i="2"/>
  <c r="AG434" i="2"/>
  <c r="AF1310" i="2"/>
  <c r="AF433" i="2"/>
  <c r="AE1309" i="2"/>
  <c r="AE432" i="2"/>
  <c r="AI1307" i="2"/>
  <c r="AI430" i="2"/>
  <c r="AH1306" i="2"/>
  <c r="AH429" i="2"/>
  <c r="AG1305" i="2"/>
  <c r="AG428" i="2"/>
  <c r="AF1304" i="2"/>
  <c r="AF427" i="2"/>
  <c r="AE1303" i="2"/>
  <c r="AE426" i="2"/>
  <c r="AI1301" i="2"/>
  <c r="AI424" i="2"/>
  <c r="AH1300" i="2"/>
  <c r="AH423" i="2"/>
  <c r="AG1299" i="2"/>
  <c r="AG422" i="2"/>
  <c r="AF1298" i="2"/>
  <c r="AF421" i="2"/>
  <c r="AH1316" i="2"/>
  <c r="AH439" i="2"/>
  <c r="AG1315" i="2"/>
  <c r="AG438" i="2"/>
  <c r="AF1314" i="2"/>
  <c r="AF437" i="2"/>
  <c r="AC1313" i="2"/>
  <c r="AC436" i="2"/>
  <c r="AI1311" i="2"/>
  <c r="AI434" i="2"/>
  <c r="AH1310" i="2"/>
  <c r="AH433" i="2"/>
  <c r="AG1309" i="2"/>
  <c r="AG432" i="2"/>
  <c r="AH1308" i="2"/>
  <c r="AH431" i="2"/>
  <c r="AG1307" i="2"/>
  <c r="AG430" i="2"/>
  <c r="AF1306" i="2"/>
  <c r="AF429" i="2"/>
  <c r="AE1305" i="2"/>
  <c r="AE428" i="2"/>
  <c r="AD1304" i="2"/>
  <c r="AD427" i="2"/>
  <c r="AC1303" i="2"/>
  <c r="AC426" i="2"/>
  <c r="AD1302" i="2"/>
  <c r="AD425" i="2"/>
  <c r="AC1301" i="2"/>
  <c r="AC424" i="2"/>
  <c r="AI1299" i="2"/>
  <c r="AI422" i="2"/>
  <c r="AH1298" i="2"/>
  <c r="AH421" i="2"/>
  <c r="AI1297" i="2"/>
  <c r="AI420" i="2"/>
  <c r="AI1295" i="2"/>
  <c r="AI418" i="2"/>
  <c r="AH1294" i="2"/>
  <c r="AH417" i="2"/>
  <c r="AG1293" i="2"/>
  <c r="AG416" i="2"/>
  <c r="AF1292" i="2"/>
  <c r="AF415" i="2"/>
  <c r="AC1291" i="2"/>
  <c r="AC414" i="2"/>
  <c r="AI1289" i="2"/>
  <c r="AI412" i="2"/>
  <c r="AF1288" i="2"/>
  <c r="AF411" i="2"/>
  <c r="AC1287" i="2"/>
  <c r="AC410" i="2"/>
  <c r="AA1316" i="2"/>
  <c r="AA439" i="2"/>
  <c r="X1315" i="2"/>
  <c r="X438" i="2"/>
  <c r="W1314" i="2"/>
  <c r="W437" i="2"/>
  <c r="AA1312" i="2"/>
  <c r="AA435" i="2"/>
  <c r="Z1311" i="2"/>
  <c r="Z434" i="2"/>
  <c r="W1310" i="2"/>
  <c r="W433" i="2"/>
  <c r="V1309" i="2"/>
  <c r="V432" i="2"/>
  <c r="U1308" i="2"/>
  <c r="U431" i="2"/>
  <c r="Y1306" i="2"/>
  <c r="Y429" i="2"/>
  <c r="X1305" i="2"/>
  <c r="X428" i="2"/>
  <c r="W1304" i="2"/>
  <c r="W427" i="2"/>
  <c r="V1303" i="2"/>
  <c r="V426" i="2"/>
  <c r="Z1301" i="2"/>
  <c r="Z424" i="2"/>
  <c r="W1300" i="2"/>
  <c r="W423" i="2"/>
  <c r="V1299" i="2"/>
  <c r="V422" i="2"/>
  <c r="U1298" i="2"/>
  <c r="U421" i="2"/>
  <c r="AA1296" i="2"/>
  <c r="AA419" i="2"/>
  <c r="Z1295" i="2"/>
  <c r="Z418" i="2"/>
  <c r="Y1294" i="2"/>
  <c r="Y417" i="2"/>
  <c r="X1293" i="2"/>
  <c r="X416" i="2"/>
  <c r="W1292" i="2"/>
  <c r="W415" i="2"/>
  <c r="V1291" i="2"/>
  <c r="V414" i="2"/>
  <c r="U1290" i="2"/>
  <c r="U413" i="2"/>
  <c r="AA1288" i="2"/>
  <c r="AA411" i="2"/>
  <c r="X1287" i="2"/>
  <c r="X410" i="2"/>
  <c r="W1286" i="2"/>
  <c r="W409" i="2"/>
  <c r="N1316" i="2"/>
  <c r="N439" i="2"/>
  <c r="M1315" i="2"/>
  <c r="M438" i="2"/>
  <c r="S1313" i="2"/>
  <c r="S436" i="2"/>
  <c r="P1312" i="2"/>
  <c r="P435" i="2"/>
  <c r="M1311" i="2"/>
  <c r="M434" i="2"/>
  <c r="S1309" i="2"/>
  <c r="S432" i="2"/>
  <c r="R1308" i="2"/>
  <c r="R431" i="2"/>
  <c r="O1307" i="2"/>
  <c r="O430" i="2"/>
  <c r="N1306" i="2"/>
  <c r="N429" i="2"/>
  <c r="M1305" i="2"/>
  <c r="M428" i="2"/>
  <c r="S1303" i="2"/>
  <c r="S426" i="2"/>
  <c r="R1302" i="2"/>
  <c r="R425" i="2"/>
  <c r="Q1301" i="2"/>
  <c r="Q424" i="2"/>
  <c r="P1300" i="2"/>
  <c r="P423" i="2"/>
  <c r="O1299" i="2"/>
  <c r="O422" i="2"/>
  <c r="N1298" i="2"/>
  <c r="N421" i="2"/>
  <c r="M1297" i="2"/>
  <c r="M420" i="2"/>
  <c r="Q1295" i="2"/>
  <c r="Q418" i="2"/>
  <c r="P1294" i="2"/>
  <c r="P417" i="2"/>
  <c r="O1293" i="2"/>
  <c r="O416" i="2"/>
  <c r="S1291" i="2"/>
  <c r="S414" i="2"/>
  <c r="R1290" i="2"/>
  <c r="R413" i="2"/>
  <c r="S1289" i="2"/>
  <c r="S412" i="2"/>
  <c r="P1288" i="2"/>
  <c r="P411" i="2"/>
  <c r="O1287" i="2"/>
  <c r="O410" i="2"/>
  <c r="N1286" i="2"/>
  <c r="N409" i="2"/>
  <c r="G1316" i="2"/>
  <c r="G439" i="2"/>
  <c r="F1315" i="2"/>
  <c r="F438" i="2"/>
  <c r="E1314" i="2"/>
  <c r="E437" i="2"/>
  <c r="K1312" i="2"/>
  <c r="K435" i="2"/>
  <c r="J1311" i="2"/>
  <c r="J434" i="2"/>
  <c r="I1310" i="2"/>
  <c r="I433" i="2"/>
  <c r="H1309" i="2"/>
  <c r="H432" i="2"/>
  <c r="G1308" i="2"/>
  <c r="G431" i="2"/>
  <c r="F1307" i="2"/>
  <c r="F430" i="2"/>
  <c r="E1306" i="2"/>
  <c r="E429" i="2"/>
  <c r="K1304" i="2"/>
  <c r="K427" i="2"/>
  <c r="J1303" i="2"/>
  <c r="J426" i="2"/>
  <c r="I1302" i="2"/>
  <c r="I425" i="2"/>
  <c r="H1301" i="2"/>
  <c r="H424" i="2"/>
  <c r="G1300" i="2"/>
  <c r="G423" i="2"/>
  <c r="F1299" i="2"/>
  <c r="F422" i="2"/>
  <c r="E1298" i="2"/>
  <c r="E421" i="2"/>
  <c r="K1296" i="2"/>
  <c r="K419" i="2"/>
  <c r="J1295" i="2"/>
  <c r="J418" i="2"/>
  <c r="I1294" i="2"/>
  <c r="I417" i="2"/>
  <c r="H1293" i="2"/>
  <c r="H416" i="2"/>
  <c r="G1292" i="2"/>
  <c r="G415" i="2"/>
  <c r="F1291" i="2"/>
  <c r="F414" i="2"/>
  <c r="E1290" i="2"/>
  <c r="E413" i="2"/>
  <c r="K1288" i="2"/>
  <c r="K411" i="2"/>
  <c r="J1287" i="2"/>
  <c r="J410" i="2"/>
  <c r="I1286" i="2"/>
  <c r="I409" i="2"/>
  <c r="AG1297" i="2"/>
  <c r="AG420" i="2"/>
  <c r="AC1297" i="2"/>
  <c r="AC420" i="2"/>
  <c r="AD1296" i="2"/>
  <c r="AD419" i="2"/>
  <c r="AC1295" i="2"/>
  <c r="AC418" i="2"/>
  <c r="AI1293" i="2"/>
  <c r="AI416" i="2"/>
  <c r="AH1292" i="2"/>
  <c r="AH415" i="2"/>
  <c r="AI1291" i="2"/>
  <c r="AI414" i="2"/>
  <c r="AH1290" i="2"/>
  <c r="AH413" i="2"/>
  <c r="AG1289" i="2"/>
  <c r="AG412" i="2"/>
  <c r="AH1288" i="2"/>
  <c r="AH411" i="2"/>
  <c r="AG1287" i="2"/>
  <c r="AG410" i="2"/>
  <c r="AH1286" i="2"/>
  <c r="AH409" i="2"/>
  <c r="Y1316" i="2"/>
  <c r="Y439" i="2"/>
  <c r="Z1315" i="2"/>
  <c r="Z438" i="2"/>
  <c r="Y1314" i="2"/>
  <c r="Y437" i="2"/>
  <c r="X1313" i="2"/>
  <c r="X436" i="2"/>
  <c r="Y1312" i="2"/>
  <c r="Y435" i="2"/>
  <c r="X1311" i="2"/>
  <c r="X434" i="2"/>
  <c r="Y1310" i="2"/>
  <c r="Y433" i="2"/>
  <c r="X1309" i="2"/>
  <c r="X432" i="2"/>
  <c r="W1308" i="2"/>
  <c r="W431" i="2"/>
  <c r="X1307" i="2"/>
  <c r="X430" i="2"/>
  <c r="W1306" i="2"/>
  <c r="W429" i="2"/>
  <c r="V1305" i="2"/>
  <c r="V428" i="2"/>
  <c r="U1304" i="2"/>
  <c r="U427" i="2"/>
  <c r="AA1302" i="2"/>
  <c r="AA425" i="2"/>
  <c r="U1302" i="2"/>
  <c r="U425" i="2"/>
  <c r="V1301" i="2"/>
  <c r="V424" i="2"/>
  <c r="U1300" i="2"/>
  <c r="U423" i="2"/>
  <c r="AA1298" i="2"/>
  <c r="AA421" i="2"/>
  <c r="Z1297" i="2"/>
  <c r="Z420" i="2"/>
  <c r="Y1296" i="2"/>
  <c r="Y419" i="2"/>
  <c r="X1295" i="2"/>
  <c r="X418" i="2"/>
  <c r="W1294" i="2"/>
  <c r="W417" i="2"/>
  <c r="V1293" i="2"/>
  <c r="V416" i="2"/>
  <c r="U1292" i="2"/>
  <c r="U415" i="2"/>
  <c r="AA1290" i="2"/>
  <c r="AA413" i="2"/>
  <c r="Z1289" i="2"/>
  <c r="Z412" i="2"/>
  <c r="Y1288" i="2"/>
  <c r="Y411" i="2"/>
  <c r="Z1287" i="2"/>
  <c r="Z410" i="2"/>
  <c r="Y1286" i="2"/>
  <c r="Y409" i="2"/>
  <c r="P1316" i="2"/>
  <c r="P439" i="2"/>
  <c r="O1315" i="2"/>
  <c r="O438" i="2"/>
  <c r="N1314" i="2"/>
  <c r="N437" i="2"/>
  <c r="O1313" i="2"/>
  <c r="O436" i="2"/>
  <c r="N1312" i="2"/>
  <c r="N435" i="2"/>
  <c r="O1311" i="2"/>
  <c r="O434" i="2"/>
  <c r="N1310" i="2"/>
  <c r="N433" i="2"/>
  <c r="M1309" i="2"/>
  <c r="M432" i="2"/>
  <c r="N1308" i="2"/>
  <c r="N431" i="2"/>
  <c r="M1307" i="2"/>
  <c r="M430" i="2"/>
  <c r="S1305" i="2"/>
  <c r="S428" i="2"/>
  <c r="R1304" i="2"/>
  <c r="R427" i="2"/>
  <c r="Q1303" i="2"/>
  <c r="Q426" i="2"/>
  <c r="P1302" i="2"/>
  <c r="P425" i="2"/>
  <c r="O1301" i="2"/>
  <c r="O424" i="2"/>
  <c r="N1300" i="2"/>
  <c r="N423" i="2"/>
  <c r="M1299" i="2"/>
  <c r="M422" i="2"/>
  <c r="S1297" i="2"/>
  <c r="S420" i="2"/>
  <c r="R1296" i="2"/>
  <c r="R419" i="2"/>
  <c r="S1295" i="2"/>
  <c r="S418" i="2"/>
  <c r="R1294" i="2"/>
  <c r="R417" i="2"/>
  <c r="P1292" i="2"/>
  <c r="P415" i="2"/>
  <c r="Q1293" i="2"/>
  <c r="Q416" i="2"/>
  <c r="Q1291" i="2"/>
  <c r="Q414" i="2"/>
  <c r="P1290" i="2"/>
  <c r="P413" i="2"/>
  <c r="O1289" i="2"/>
  <c r="O412" i="2"/>
  <c r="N1288" i="2"/>
  <c r="N411" i="2"/>
  <c r="M1287" i="2"/>
  <c r="M410" i="2"/>
  <c r="K1316" i="2"/>
  <c r="K439" i="2"/>
  <c r="H1315" i="2"/>
  <c r="H438" i="2"/>
  <c r="G1314" i="2"/>
  <c r="G437" i="2"/>
  <c r="F1313" i="2"/>
  <c r="F436" i="2"/>
  <c r="E1312" i="2"/>
  <c r="E435" i="2"/>
  <c r="K1310" i="2"/>
  <c r="K433" i="2"/>
  <c r="J1309" i="2"/>
  <c r="J432" i="2"/>
  <c r="I1308" i="2"/>
  <c r="I431" i="2"/>
  <c r="H1307" i="2"/>
  <c r="H430" i="2"/>
  <c r="G1306" i="2"/>
  <c r="G429" i="2"/>
  <c r="F1305" i="2"/>
  <c r="F428" i="2"/>
  <c r="E1304" i="2"/>
  <c r="E427" i="2"/>
  <c r="K1302" i="2"/>
  <c r="K425" i="2"/>
  <c r="J1301" i="2"/>
  <c r="J424" i="2"/>
  <c r="I1300" i="2"/>
  <c r="I423" i="2"/>
  <c r="H1299" i="2"/>
  <c r="H422" i="2"/>
  <c r="G1298" i="2"/>
  <c r="G421" i="2"/>
  <c r="F1297" i="2"/>
  <c r="F420" i="2"/>
  <c r="E1296" i="2"/>
  <c r="E419" i="2"/>
  <c r="K1294" i="2"/>
  <c r="K417" i="2"/>
  <c r="J1293" i="2"/>
  <c r="J416" i="2"/>
  <c r="I1292" i="2"/>
  <c r="I415" i="2"/>
  <c r="H1291" i="2"/>
  <c r="H414" i="2"/>
  <c r="G1290" i="2"/>
  <c r="G413" i="2"/>
  <c r="F1289" i="2"/>
  <c r="F412" i="2"/>
  <c r="E1288" i="2"/>
  <c r="E411" i="2"/>
  <c r="K1286" i="2"/>
  <c r="K409" i="2"/>
  <c r="AI1316" i="2"/>
  <c r="AI439" i="2"/>
  <c r="AE1316" i="2"/>
  <c r="AE439" i="2"/>
  <c r="Z1316" i="2"/>
  <c r="Z439" i="2"/>
  <c r="V1316" i="2"/>
  <c r="V439" i="2"/>
  <c r="Q1316" i="2"/>
  <c r="Q439" i="2"/>
  <c r="M1316" i="2"/>
  <c r="M439" i="2"/>
  <c r="H1316" i="2"/>
  <c r="H439" i="2"/>
  <c r="AF1316" i="2"/>
  <c r="AF439" i="2"/>
  <c r="AE1315" i="2"/>
  <c r="AE438" i="2"/>
  <c r="AD1314" i="2"/>
  <c r="AD437" i="2"/>
  <c r="AE1313" i="2"/>
  <c r="AE436" i="2"/>
  <c r="AD1312" i="2"/>
  <c r="AD435" i="2"/>
  <c r="AC1311" i="2"/>
  <c r="AC434" i="2"/>
  <c r="AI1309" i="2"/>
  <c r="AI432" i="2"/>
  <c r="AF1308" i="2"/>
  <c r="AF431" i="2"/>
  <c r="AE1307" i="2"/>
  <c r="AE430" i="2"/>
  <c r="AD1306" i="2"/>
  <c r="AD429" i="2"/>
  <c r="AC1305" i="2"/>
  <c r="AC428" i="2"/>
  <c r="AI1303" i="2"/>
  <c r="AI426" i="2"/>
  <c r="AF1302" i="2"/>
  <c r="AF425" i="2"/>
  <c r="AE1301" i="2"/>
  <c r="AE424" i="2"/>
  <c r="AD1300" i="2"/>
  <c r="AD423" i="2"/>
  <c r="AC1299" i="2"/>
  <c r="AC422" i="2"/>
  <c r="AD1316" i="2"/>
  <c r="AD439" i="2"/>
  <c r="AC1315" i="2"/>
  <c r="AC438" i="2"/>
  <c r="AG1313" i="2"/>
  <c r="AG436" i="2"/>
  <c r="AF1312" i="2"/>
  <c r="AF435" i="2"/>
  <c r="AE1311" i="2"/>
  <c r="AE434" i="2"/>
  <c r="AD1310" i="2"/>
  <c r="AD433" i="2"/>
  <c r="AC1309" i="2"/>
  <c r="AC432" i="2"/>
  <c r="AD1308" i="2"/>
  <c r="AD431" i="2"/>
  <c r="AC1307" i="2"/>
  <c r="AC430" i="2"/>
  <c r="AI1305" i="2"/>
  <c r="AI428" i="2"/>
  <c r="AH1304" i="2"/>
  <c r="AH427" i="2"/>
  <c r="AG1303" i="2"/>
  <c r="AG426" i="2"/>
  <c r="AH1302" i="2"/>
  <c r="AH425" i="2"/>
  <c r="AG1301" i="2"/>
  <c r="AG424" i="2"/>
  <c r="AF1300" i="2"/>
  <c r="AF423" i="2"/>
  <c r="AE1299" i="2"/>
  <c r="AE422" i="2"/>
  <c r="AD1298" i="2"/>
  <c r="AD421" i="2"/>
  <c r="AH1296" i="2"/>
  <c r="AH419" i="2"/>
  <c r="AE1295" i="2"/>
  <c r="AE418" i="2"/>
  <c r="AD1294" i="2"/>
  <c r="AD417" i="2"/>
  <c r="AC1293" i="2"/>
  <c r="AC416" i="2"/>
  <c r="AG1291" i="2"/>
  <c r="AG414" i="2"/>
  <c r="AF1290" i="2"/>
  <c r="AF413" i="2"/>
  <c r="AC1289" i="2"/>
  <c r="AC412" i="2"/>
  <c r="AI1287" i="2"/>
  <c r="AI410" i="2"/>
  <c r="AF1286" i="2"/>
  <c r="AF409" i="2"/>
  <c r="U1316" i="2"/>
  <c r="U439" i="2"/>
  <c r="AA1314" i="2"/>
  <c r="AA437" i="2"/>
  <c r="Z1313" i="2"/>
  <c r="Z436" i="2"/>
  <c r="W1312" i="2"/>
  <c r="W435" i="2"/>
  <c r="AA1310" i="2"/>
  <c r="AA433" i="2"/>
  <c r="Z1309" i="2"/>
  <c r="Z432" i="2"/>
  <c r="Y1308" i="2"/>
  <c r="Y431" i="2"/>
  <c r="V1307" i="2"/>
  <c r="V430" i="2"/>
  <c r="U1306" i="2"/>
  <c r="U429" i="2"/>
  <c r="AA1304" i="2"/>
  <c r="AA427" i="2"/>
  <c r="Z1303" i="2"/>
  <c r="Z426" i="2"/>
  <c r="W1302" i="2"/>
  <c r="W425" i="2"/>
  <c r="AA1300" i="2"/>
  <c r="AA423" i="2"/>
  <c r="Z1299" i="2"/>
  <c r="Z422" i="2"/>
  <c r="Y1298" i="2"/>
  <c r="Y421" i="2"/>
  <c r="X1297" i="2"/>
  <c r="X420" i="2"/>
  <c r="W1296" i="2"/>
  <c r="W419" i="2"/>
  <c r="V1295" i="2"/>
  <c r="V418" i="2"/>
  <c r="U1294" i="2"/>
  <c r="U417" i="2"/>
  <c r="AA1292" i="2"/>
  <c r="AA415" i="2"/>
  <c r="Z1291" i="2"/>
  <c r="Z414" i="2"/>
  <c r="Y1290" i="2"/>
  <c r="Y413" i="2"/>
  <c r="X1289" i="2"/>
  <c r="X412" i="2"/>
  <c r="U1288" i="2"/>
  <c r="U411" i="2"/>
  <c r="AA1286" i="2"/>
  <c r="AA409" i="2"/>
  <c r="R1316" i="2"/>
  <c r="R439" i="2"/>
  <c r="Q1315" i="2"/>
  <c r="Q438" i="2"/>
  <c r="P1314" i="2"/>
  <c r="P437" i="2"/>
  <c r="M1313" i="2"/>
  <c r="M436" i="2"/>
  <c r="S1311" i="2"/>
  <c r="S434" i="2"/>
  <c r="P1310" i="2"/>
  <c r="P433" i="2"/>
  <c r="O1309" i="2"/>
  <c r="O432" i="2"/>
  <c r="S1307" i="2"/>
  <c r="S430" i="2"/>
  <c r="R1306" i="2"/>
  <c r="R429" i="2"/>
  <c r="Q1305" i="2"/>
  <c r="Q428" i="2"/>
  <c r="P1304" i="2"/>
  <c r="P427" i="2"/>
  <c r="O1303" i="2"/>
  <c r="O426" i="2"/>
  <c r="N1302" i="2"/>
  <c r="N425" i="2"/>
  <c r="M1301" i="2"/>
  <c r="M424" i="2"/>
  <c r="S1299" i="2"/>
  <c r="S422" i="2"/>
  <c r="R1298" i="2"/>
  <c r="R421" i="2"/>
  <c r="Q1297" i="2"/>
  <c r="Q420" i="2"/>
  <c r="N1296" i="2"/>
  <c r="N419" i="2"/>
  <c r="M1295" i="2"/>
  <c r="M418" i="2"/>
  <c r="S1293" i="2"/>
  <c r="S416" i="2"/>
  <c r="R1292" i="2"/>
  <c r="R415" i="2"/>
  <c r="O1291" i="2"/>
  <c r="O414" i="2"/>
  <c r="N1290" i="2"/>
  <c r="N413" i="2"/>
  <c r="M1289" i="2"/>
  <c r="M412" i="2"/>
  <c r="S1287" i="2"/>
  <c r="S410" i="2"/>
  <c r="R1286" i="2"/>
  <c r="R409" i="2"/>
  <c r="I1316" i="2"/>
  <c r="I439" i="2"/>
  <c r="J1315" i="2"/>
  <c r="J438" i="2"/>
  <c r="I1314" i="2"/>
  <c r="I437" i="2"/>
  <c r="H1313" i="2"/>
  <c r="H436" i="2"/>
  <c r="G1312" i="2"/>
  <c r="G435" i="2"/>
  <c r="F1311" i="2"/>
  <c r="F434" i="2"/>
  <c r="E1310" i="2"/>
  <c r="E433" i="2"/>
  <c r="K1308" i="2"/>
  <c r="K431" i="2"/>
  <c r="J1307" i="2"/>
  <c r="J430" i="2"/>
  <c r="I1306" i="2"/>
  <c r="I429" i="2"/>
  <c r="H1305" i="2"/>
  <c r="H428" i="2"/>
  <c r="G1304" i="2"/>
  <c r="G427" i="2"/>
  <c r="F1303" i="2"/>
  <c r="F426" i="2"/>
  <c r="E1302" i="2"/>
  <c r="E425" i="2"/>
  <c r="K1300" i="2"/>
  <c r="K423" i="2"/>
  <c r="J1299" i="2"/>
  <c r="J422" i="2"/>
  <c r="I1298" i="2"/>
  <c r="I421" i="2"/>
  <c r="H1297" i="2"/>
  <c r="H420" i="2"/>
  <c r="G1296" i="2"/>
  <c r="G419" i="2"/>
  <c r="F1295" i="2"/>
  <c r="F418" i="2"/>
  <c r="E1294" i="2"/>
  <c r="E417" i="2"/>
  <c r="K1292" i="2"/>
  <c r="K415" i="2"/>
  <c r="J1291" i="2"/>
  <c r="J414" i="2"/>
  <c r="I1290" i="2"/>
  <c r="I413" i="2"/>
  <c r="H1289" i="2"/>
  <c r="H412" i="2"/>
  <c r="G1288" i="2"/>
  <c r="G411" i="2"/>
  <c r="F1287" i="2"/>
  <c r="F410" i="2"/>
  <c r="E1286" i="2"/>
  <c r="E409" i="2"/>
  <c r="AE1297" i="2"/>
  <c r="AE420" i="2"/>
  <c r="AF1296" i="2"/>
  <c r="AF419" i="2"/>
  <c r="AG1295" i="2"/>
  <c r="AG418" i="2"/>
  <c r="AF1294" i="2"/>
  <c r="AF417" i="2"/>
  <c r="AE1293" i="2"/>
  <c r="AE416" i="2"/>
  <c r="AD1292" i="2"/>
  <c r="AD415" i="2"/>
  <c r="AE1291" i="2"/>
  <c r="AE414" i="2"/>
  <c r="AD1290" i="2"/>
  <c r="AD413" i="2"/>
  <c r="AE1289" i="2"/>
  <c r="AE412" i="2"/>
  <c r="AD1288" i="2"/>
  <c r="AD411" i="2"/>
  <c r="AE1287" i="2"/>
  <c r="AE410" i="2"/>
  <c r="AD1286" i="2"/>
  <c r="AD409" i="2"/>
  <c r="W1316" i="2"/>
  <c r="W439" i="2"/>
  <c r="V1315" i="2"/>
  <c r="V438" i="2"/>
  <c r="U1314" i="2"/>
  <c r="U437" i="2"/>
  <c r="V1313" i="2"/>
  <c r="V436" i="2"/>
  <c r="U1312" i="2"/>
  <c r="U435" i="2"/>
  <c r="V1311" i="2"/>
  <c r="V434" i="2"/>
  <c r="U1310" i="2"/>
  <c r="U433" i="2"/>
  <c r="AA1308" i="2"/>
  <c r="AA431" i="2"/>
  <c r="Z1307" i="2"/>
  <c r="Z430" i="2"/>
  <c r="AA1306" i="2"/>
  <c r="AA429" i="2"/>
  <c r="Z1305" i="2"/>
  <c r="Z428" i="2"/>
  <c r="Y1304" i="2"/>
  <c r="Y427" i="2"/>
  <c r="X1303" i="2"/>
  <c r="X426" i="2"/>
  <c r="Y1302" i="2"/>
  <c r="Y425" i="2"/>
  <c r="X1301" i="2"/>
  <c r="X424" i="2"/>
  <c r="Y1300" i="2"/>
  <c r="Y423" i="2"/>
  <c r="X1299" i="2"/>
  <c r="X422" i="2"/>
  <c r="W1298" i="2"/>
  <c r="W421" i="2"/>
  <c r="V1297" i="2"/>
  <c r="V420" i="2"/>
  <c r="U1296" i="2"/>
  <c r="U419" i="2"/>
  <c r="AA1294" i="2"/>
  <c r="AA417" i="2"/>
  <c r="Z1293" i="2"/>
  <c r="Z416" i="2"/>
  <c r="Y1292" i="2"/>
  <c r="Y415" i="2"/>
  <c r="X1291" i="2"/>
  <c r="X414" i="2"/>
  <c r="W1290" i="2"/>
  <c r="W413" i="2"/>
  <c r="V1289" i="2"/>
  <c r="V412" i="2"/>
  <c r="W1288" i="2"/>
  <c r="W411" i="2"/>
  <c r="V1287" i="2"/>
  <c r="V410" i="2"/>
  <c r="U1286" i="2"/>
  <c r="U409" i="2"/>
  <c r="S1315" i="2"/>
  <c r="S438" i="2"/>
  <c r="R1314" i="2"/>
  <c r="R437" i="2"/>
  <c r="Q1313" i="2"/>
  <c r="Q436" i="2"/>
  <c r="R1312" i="2"/>
  <c r="R435" i="2"/>
  <c r="Q1311" i="2"/>
  <c r="Q434" i="2"/>
  <c r="R1310" i="2"/>
  <c r="R433" i="2"/>
  <c r="Q1309" i="2"/>
  <c r="Q432" i="2"/>
  <c r="P1308" i="2"/>
  <c r="P431" i="2"/>
  <c r="Q1307" i="2"/>
  <c r="Q430" i="2"/>
  <c r="P1306" i="2"/>
  <c r="P429" i="2"/>
  <c r="O1305" i="2"/>
  <c r="O428" i="2"/>
  <c r="N1304" i="2"/>
  <c r="N427" i="2"/>
  <c r="M1303" i="2"/>
  <c r="M426" i="2"/>
  <c r="S1301" i="2"/>
  <c r="S424" i="2"/>
  <c r="R1300" i="2"/>
  <c r="R423" i="2"/>
  <c r="Q1299" i="2"/>
  <c r="Q422" i="2"/>
  <c r="P1298" i="2"/>
  <c r="P421" i="2"/>
  <c r="O1297" i="2"/>
  <c r="O420" i="2"/>
  <c r="P1296" i="2"/>
  <c r="P419" i="2"/>
  <c r="O1295" i="2"/>
  <c r="O418" i="2"/>
  <c r="N1294" i="2"/>
  <c r="N417" i="2"/>
  <c r="M1293" i="2"/>
  <c r="M416" i="2"/>
  <c r="N1292" i="2"/>
  <c r="N415" i="2"/>
  <c r="M1291" i="2"/>
  <c r="M414" i="2"/>
  <c r="Q1289" i="2"/>
  <c r="Q412" i="2"/>
  <c r="R1288" i="2"/>
  <c r="R411" i="2"/>
  <c r="Q1287" i="2"/>
  <c r="Q410" i="2"/>
  <c r="P1286" i="2"/>
  <c r="P409" i="2"/>
  <c r="E1316" i="2"/>
  <c r="E439" i="2"/>
  <c r="K1314" i="2"/>
  <c r="K437" i="2"/>
  <c r="J1313" i="2"/>
  <c r="J436" i="2"/>
  <c r="I1312" i="2"/>
  <c r="I435" i="2"/>
  <c r="H1311" i="2"/>
  <c r="H434" i="2"/>
  <c r="G1310" i="2"/>
  <c r="G433" i="2"/>
  <c r="F1309" i="2"/>
  <c r="F432" i="2"/>
  <c r="E1308" i="2"/>
  <c r="E431" i="2"/>
  <c r="K1306" i="2"/>
  <c r="K429" i="2"/>
  <c r="J1305" i="2"/>
  <c r="J428" i="2"/>
  <c r="I1304" i="2"/>
  <c r="I427" i="2"/>
  <c r="H1303" i="2"/>
  <c r="H426" i="2"/>
  <c r="G1302" i="2"/>
  <c r="G425" i="2"/>
  <c r="F1301" i="2"/>
  <c r="F424" i="2"/>
  <c r="E1300" i="2"/>
  <c r="E423" i="2"/>
  <c r="K1298" i="2"/>
  <c r="K421" i="2"/>
  <c r="J1297" i="2"/>
  <c r="J420" i="2"/>
  <c r="I1296" i="2"/>
  <c r="I419" i="2"/>
  <c r="H1295" i="2"/>
  <c r="H418" i="2"/>
  <c r="G1294" i="2"/>
  <c r="G417" i="2"/>
  <c r="F1293" i="2"/>
  <c r="F416" i="2"/>
  <c r="E1292" i="2"/>
  <c r="E415" i="2"/>
  <c r="K1290" i="2"/>
  <c r="K413" i="2"/>
  <c r="J1289" i="2"/>
  <c r="J412" i="2"/>
  <c r="I1288" i="2"/>
  <c r="I411" i="2"/>
  <c r="H1287" i="2"/>
  <c r="H410" i="2"/>
  <c r="G1286" i="2"/>
  <c r="G409" i="2"/>
  <c r="AI1001" i="2"/>
  <c r="AE1001" i="2"/>
  <c r="Z1001" i="2"/>
  <c r="Q1001" i="2"/>
  <c r="M1001" i="2"/>
  <c r="H1001" i="2"/>
  <c r="B1668" i="2"/>
  <c r="B1633" i="2"/>
  <c r="B1703" i="2"/>
  <c r="AG930" i="2"/>
  <c r="AG965" i="2" s="1"/>
  <c r="AC930" i="2"/>
  <c r="AC965" i="2" s="1"/>
  <c r="AF929" i="2"/>
  <c r="AF964" i="2" s="1"/>
  <c r="AI928" i="2"/>
  <c r="AI963" i="2" s="1"/>
  <c r="AE928" i="2"/>
  <c r="AE963" i="2" s="1"/>
  <c r="AH927" i="2"/>
  <c r="AH962" i="2" s="1"/>
  <c r="AD927" i="2"/>
  <c r="AD962" i="2" s="1"/>
  <c r="AG926" i="2"/>
  <c r="AG961" i="2" s="1"/>
  <c r="AC926" i="2"/>
  <c r="AC961" i="2" s="1"/>
  <c r="AF925" i="2"/>
  <c r="AF960" i="2" s="1"/>
  <c r="AI924" i="2"/>
  <c r="AI959" i="2" s="1"/>
  <c r="AE924" i="2"/>
  <c r="AE959" i="2" s="1"/>
  <c r="AH923" i="2"/>
  <c r="AH958" i="2" s="1"/>
  <c r="AD923" i="2"/>
  <c r="AD958" i="2" s="1"/>
  <c r="AG922" i="2"/>
  <c r="AG957" i="2" s="1"/>
  <c r="AC922" i="2"/>
  <c r="AC957" i="2" s="1"/>
  <c r="AI920" i="2"/>
  <c r="AI955" i="2" s="1"/>
  <c r="AE920" i="2"/>
  <c r="AE955" i="2" s="1"/>
  <c r="AG918" i="2"/>
  <c r="AG953" i="2" s="1"/>
  <c r="AC918" i="2"/>
  <c r="AC953" i="2" s="1"/>
  <c r="AI916" i="2"/>
  <c r="AI951" i="2" s="1"/>
  <c r="AE916" i="2"/>
  <c r="AE951" i="2" s="1"/>
  <c r="AG914" i="2"/>
  <c r="AG949" i="2" s="1"/>
  <c r="AC914" i="2"/>
  <c r="AC949" i="2" s="1"/>
  <c r="AI912" i="2"/>
  <c r="AI947" i="2" s="1"/>
  <c r="AE912" i="2"/>
  <c r="AE947" i="2" s="1"/>
  <c r="AG910" i="2"/>
  <c r="AG945" i="2" s="1"/>
  <c r="AC910" i="2"/>
  <c r="AC945" i="2" s="1"/>
  <c r="AI908" i="2"/>
  <c r="AI943" i="2" s="1"/>
  <c r="AE908" i="2"/>
  <c r="AE943" i="2" s="1"/>
  <c r="AG906" i="2"/>
  <c r="AG941" i="2" s="1"/>
  <c r="AC906" i="2"/>
  <c r="AC941" i="2" s="1"/>
  <c r="AI904" i="2"/>
  <c r="AI939" i="2" s="1"/>
  <c r="AE904" i="2"/>
  <c r="AE939" i="2" s="1"/>
  <c r="AG902" i="2"/>
  <c r="AG937" i="2" s="1"/>
  <c r="AC902" i="2"/>
  <c r="AC937" i="2" s="1"/>
  <c r="AA931" i="2"/>
  <c r="AA966" i="2" s="1"/>
  <c r="W931" i="2"/>
  <c r="W966" i="2" s="1"/>
  <c r="Z930" i="2"/>
  <c r="Z965" i="2" s="1"/>
  <c r="V930" i="2"/>
  <c r="V965" i="2" s="1"/>
  <c r="Y929" i="2"/>
  <c r="Y964" i="2" s="1"/>
  <c r="U929" i="2"/>
  <c r="U964" i="2" s="1"/>
  <c r="X928" i="2"/>
  <c r="X963" i="2" s="1"/>
  <c r="AA927" i="2"/>
  <c r="AA962" i="2" s="1"/>
  <c r="W927" i="2"/>
  <c r="W962" i="2" s="1"/>
  <c r="Z926" i="2"/>
  <c r="Z961" i="2" s="1"/>
  <c r="V926" i="2"/>
  <c r="V961" i="2" s="1"/>
  <c r="Y925" i="2"/>
  <c r="Y960" i="2" s="1"/>
  <c r="U925" i="2"/>
  <c r="U960" i="2" s="1"/>
  <c r="X924" i="2"/>
  <c r="X959" i="2" s="1"/>
  <c r="AA923" i="2"/>
  <c r="AA958" i="2" s="1"/>
  <c r="W923" i="2"/>
  <c r="W958" i="2" s="1"/>
  <c r="Z922" i="2"/>
  <c r="Z957" i="2" s="1"/>
  <c r="V922" i="2"/>
  <c r="V957" i="2" s="1"/>
  <c r="Y921" i="2"/>
  <c r="Y956" i="2" s="1"/>
  <c r="U921" i="2"/>
  <c r="U956" i="2" s="1"/>
  <c r="AA919" i="2"/>
  <c r="AA954" i="2" s="1"/>
  <c r="W919" i="2"/>
  <c r="W954" i="2" s="1"/>
  <c r="Y917" i="2"/>
  <c r="Y952" i="2" s="1"/>
  <c r="U917" i="2"/>
  <c r="U952" i="2" s="1"/>
  <c r="AA915" i="2"/>
  <c r="AA950" i="2" s="1"/>
  <c r="W915" i="2"/>
  <c r="W950" i="2" s="1"/>
  <c r="Y913" i="2"/>
  <c r="Y948" i="2" s="1"/>
  <c r="U913" i="2"/>
  <c r="U948" i="2" s="1"/>
  <c r="AA911" i="2"/>
  <c r="AA946" i="2" s="1"/>
  <c r="W911" i="2"/>
  <c r="W946" i="2" s="1"/>
  <c r="Y909" i="2"/>
  <c r="Y944" i="2" s="1"/>
  <c r="U909" i="2"/>
  <c r="U944" i="2" s="1"/>
  <c r="AA907" i="2"/>
  <c r="AA942" i="2" s="1"/>
  <c r="W907" i="2"/>
  <c r="W942" i="2" s="1"/>
  <c r="Y905" i="2"/>
  <c r="Y940" i="2" s="1"/>
  <c r="U905" i="2"/>
  <c r="U940" i="2" s="1"/>
  <c r="AA903" i="2"/>
  <c r="AA938" i="2" s="1"/>
  <c r="W903" i="2"/>
  <c r="W938" i="2" s="1"/>
  <c r="P931" i="2"/>
  <c r="P966" i="2" s="1"/>
  <c r="S930" i="2"/>
  <c r="S965" i="2" s="1"/>
  <c r="O930" i="2"/>
  <c r="O965" i="2" s="1"/>
  <c r="R929" i="2"/>
  <c r="R964" i="2" s="1"/>
  <c r="N929" i="2"/>
  <c r="N964" i="2" s="1"/>
  <c r="Q928" i="2"/>
  <c r="Q963" i="2" s="1"/>
  <c r="M928" i="2"/>
  <c r="M963" i="2" s="1"/>
  <c r="P927" i="2"/>
  <c r="P962" i="2" s="1"/>
  <c r="S926" i="2"/>
  <c r="S961" i="2" s="1"/>
  <c r="O926" i="2"/>
  <c r="O961" i="2" s="1"/>
  <c r="R925" i="2"/>
  <c r="R960" i="2" s="1"/>
  <c r="N925" i="2"/>
  <c r="N960" i="2" s="1"/>
  <c r="Q924" i="2"/>
  <c r="Q959" i="2" s="1"/>
  <c r="M924" i="2"/>
  <c r="M959" i="2" s="1"/>
  <c r="P923" i="2"/>
  <c r="P958" i="2" s="1"/>
  <c r="S922" i="2"/>
  <c r="S957" i="2" s="1"/>
  <c r="O922" i="2"/>
  <c r="O957" i="2" s="1"/>
  <c r="Q920" i="2"/>
  <c r="Q955" i="2" s="1"/>
  <c r="M920" i="2"/>
  <c r="M955" i="2" s="1"/>
  <c r="S918" i="2"/>
  <c r="S953" i="2" s="1"/>
  <c r="O918" i="2"/>
  <c r="O953" i="2" s="1"/>
  <c r="Q916" i="2"/>
  <c r="Q951" i="2" s="1"/>
  <c r="M916" i="2"/>
  <c r="M951" i="2" s="1"/>
  <c r="S914" i="2"/>
  <c r="S949" i="2" s="1"/>
  <c r="O914" i="2"/>
  <c r="O949" i="2" s="1"/>
  <c r="Q912" i="2"/>
  <c r="Q947" i="2" s="1"/>
  <c r="M912" i="2"/>
  <c r="M947" i="2" s="1"/>
  <c r="S910" i="2"/>
  <c r="S945" i="2" s="1"/>
  <c r="O910" i="2"/>
  <c r="O945" i="2" s="1"/>
  <c r="Q908" i="2"/>
  <c r="Q943" i="2" s="1"/>
  <c r="M908" i="2"/>
  <c r="M943" i="2" s="1"/>
  <c r="S906" i="2"/>
  <c r="S941" i="2" s="1"/>
  <c r="O906" i="2"/>
  <c r="O941" i="2" s="1"/>
  <c r="Q904" i="2"/>
  <c r="Q939" i="2" s="1"/>
  <c r="M904" i="2"/>
  <c r="M939" i="2" s="1"/>
  <c r="S902" i="2"/>
  <c r="S937" i="2" s="1"/>
  <c r="O902" i="2"/>
  <c r="O937" i="2" s="1"/>
  <c r="I931" i="2"/>
  <c r="I966" i="2" s="1"/>
  <c r="E931" i="2"/>
  <c r="E966" i="2" s="1"/>
  <c r="H930" i="2"/>
  <c r="H965" i="2" s="1"/>
  <c r="K929" i="2"/>
  <c r="K964" i="2" s="1"/>
  <c r="G929" i="2"/>
  <c r="G964" i="2" s="1"/>
  <c r="J928" i="2"/>
  <c r="J963" i="2" s="1"/>
  <c r="F928" i="2"/>
  <c r="F963" i="2" s="1"/>
  <c r="I927" i="2"/>
  <c r="I962" i="2" s="1"/>
  <c r="E927" i="2"/>
  <c r="H926" i="2"/>
  <c r="H961" i="2" s="1"/>
  <c r="K925" i="2"/>
  <c r="K960" i="2" s="1"/>
  <c r="G925" i="2"/>
  <c r="G960" i="2" s="1"/>
  <c r="J924" i="2"/>
  <c r="J959" i="2" s="1"/>
  <c r="F924" i="2"/>
  <c r="F959" i="2" s="1"/>
  <c r="I923" i="2"/>
  <c r="I958" i="2" s="1"/>
  <c r="E923" i="2"/>
  <c r="E958" i="2" s="1"/>
  <c r="H922" i="2"/>
  <c r="H957" i="2" s="1"/>
  <c r="K921" i="2"/>
  <c r="K956" i="2" s="1"/>
  <c r="G921" i="2"/>
  <c r="G956" i="2" s="1"/>
  <c r="I919" i="2"/>
  <c r="I954" i="2" s="1"/>
  <c r="E919" i="2"/>
  <c r="E954" i="2" s="1"/>
  <c r="K917" i="2"/>
  <c r="K952" i="2" s="1"/>
  <c r="G917" i="2"/>
  <c r="G952" i="2" s="1"/>
  <c r="I915" i="2"/>
  <c r="I950" i="2" s="1"/>
  <c r="E915" i="2"/>
  <c r="E950" i="2" s="1"/>
  <c r="K913" i="2"/>
  <c r="K948" i="2" s="1"/>
  <c r="G913" i="2"/>
  <c r="G948" i="2" s="1"/>
  <c r="I911" i="2"/>
  <c r="I946" i="2" s="1"/>
  <c r="E911" i="2"/>
  <c r="E946" i="2" s="1"/>
  <c r="K909" i="2"/>
  <c r="K944" i="2" s="1"/>
  <c r="G909" i="2"/>
  <c r="G944" i="2" s="1"/>
  <c r="I907" i="2"/>
  <c r="I942" i="2" s="1"/>
  <c r="E907" i="2"/>
  <c r="E942" i="2" s="1"/>
  <c r="K905" i="2"/>
  <c r="K940" i="2" s="1"/>
  <c r="G905" i="2"/>
  <c r="G940" i="2" s="1"/>
  <c r="I903" i="2"/>
  <c r="I938" i="2" s="1"/>
  <c r="E903" i="2"/>
  <c r="E938" i="2" s="1"/>
  <c r="Z1000" i="2"/>
  <c r="AI930" i="2"/>
  <c r="AI965" i="2" s="1"/>
  <c r="AE930" i="2"/>
  <c r="AE965" i="2" s="1"/>
  <c r="AH929" i="2"/>
  <c r="AH964" i="2" s="1"/>
  <c r="AD929" i="2"/>
  <c r="AD964" i="2" s="1"/>
  <c r="AG931" i="2"/>
  <c r="AG966" i="2" s="1"/>
  <c r="AC931" i="2"/>
  <c r="AC966" i="2" s="1"/>
  <c r="X931" i="2"/>
  <c r="X966" i="2" s="1"/>
  <c r="S931" i="2"/>
  <c r="S966" i="2" s="1"/>
  <c r="O931" i="2"/>
  <c r="O966" i="2" s="1"/>
  <c r="J931" i="2"/>
  <c r="J966" i="2" s="1"/>
  <c r="F931" i="2"/>
  <c r="F966" i="2" s="1"/>
  <c r="AH931" i="2"/>
  <c r="AH966" i="2" s="1"/>
  <c r="AD931" i="2"/>
  <c r="AD966" i="2" s="1"/>
  <c r="AG928" i="2"/>
  <c r="AG963" i="2" s="1"/>
  <c r="AC928" i="2"/>
  <c r="AC963" i="2" s="1"/>
  <c r="AF927" i="2"/>
  <c r="AF962" i="2" s="1"/>
  <c r="AI926" i="2"/>
  <c r="AI961" i="2" s="1"/>
  <c r="AE926" i="2"/>
  <c r="AE961" i="2" s="1"/>
  <c r="AH925" i="2"/>
  <c r="AH960" i="2" s="1"/>
  <c r="AD925" i="2"/>
  <c r="AD960" i="2" s="1"/>
  <c r="AG924" i="2"/>
  <c r="AG959" i="2" s="1"/>
  <c r="AC924" i="2"/>
  <c r="AC959" i="2" s="1"/>
  <c r="AF923" i="2"/>
  <c r="AF958" i="2" s="1"/>
  <c r="AI922" i="2"/>
  <c r="AI957" i="2" s="1"/>
  <c r="AE922" i="2"/>
  <c r="AE957" i="2" s="1"/>
  <c r="AG920" i="2"/>
  <c r="AG955" i="2" s="1"/>
  <c r="AC920" i="2"/>
  <c r="AC955" i="2" s="1"/>
  <c r="AI918" i="2"/>
  <c r="AI953" i="2" s="1"/>
  <c r="AE918" i="2"/>
  <c r="AE953" i="2" s="1"/>
  <c r="AG916" i="2"/>
  <c r="AG951" i="2" s="1"/>
  <c r="AC916" i="2"/>
  <c r="AC951" i="2" s="1"/>
  <c r="AI914" i="2"/>
  <c r="AI949" i="2" s="1"/>
  <c r="AE914" i="2"/>
  <c r="AE949" i="2" s="1"/>
  <c r="AG912" i="2"/>
  <c r="AG947" i="2" s="1"/>
  <c r="AC912" i="2"/>
  <c r="AC947" i="2" s="1"/>
  <c r="AI910" i="2"/>
  <c r="AI945" i="2" s="1"/>
  <c r="AE910" i="2"/>
  <c r="AE945" i="2" s="1"/>
  <c r="AG908" i="2"/>
  <c r="AG943" i="2" s="1"/>
  <c r="AC908" i="2"/>
  <c r="AC943" i="2" s="1"/>
  <c r="AI906" i="2"/>
  <c r="AI941" i="2" s="1"/>
  <c r="AE906" i="2"/>
  <c r="AE941" i="2" s="1"/>
  <c r="AG904" i="2"/>
  <c r="AG939" i="2" s="1"/>
  <c r="AC904" i="2"/>
  <c r="AC939" i="2" s="1"/>
  <c r="AI902" i="2"/>
  <c r="AI937" i="2" s="1"/>
  <c r="AE902" i="2"/>
  <c r="AE937" i="2" s="1"/>
  <c r="Y931" i="2"/>
  <c r="Y966" i="2" s="1"/>
  <c r="U931" i="2"/>
  <c r="U966" i="2" s="1"/>
  <c r="X930" i="2"/>
  <c r="X965" i="2" s="1"/>
  <c r="AA929" i="2"/>
  <c r="AA964" i="2" s="1"/>
  <c r="W929" i="2"/>
  <c r="W964" i="2" s="1"/>
  <c r="Z928" i="2"/>
  <c r="Z963" i="2" s="1"/>
  <c r="V928" i="2"/>
  <c r="V963" i="2" s="1"/>
  <c r="Y927" i="2"/>
  <c r="Y962" i="2" s="1"/>
  <c r="U927" i="2"/>
  <c r="U962" i="2" s="1"/>
  <c r="X926" i="2"/>
  <c r="X961" i="2" s="1"/>
  <c r="AA925" i="2"/>
  <c r="AA960" i="2" s="1"/>
  <c r="W925" i="2"/>
  <c r="W960" i="2" s="1"/>
  <c r="Z924" i="2"/>
  <c r="Z959" i="2" s="1"/>
  <c r="V924" i="2"/>
  <c r="V959" i="2" s="1"/>
  <c r="Y923" i="2"/>
  <c r="Y958" i="2" s="1"/>
  <c r="U923" i="2"/>
  <c r="U958" i="2" s="1"/>
  <c r="X922" i="2"/>
  <c r="X957" i="2" s="1"/>
  <c r="AA921" i="2"/>
  <c r="AA956" i="2" s="1"/>
  <c r="W921" i="2"/>
  <c r="W956" i="2" s="1"/>
  <c r="Y919" i="2"/>
  <c r="Y954" i="2" s="1"/>
  <c r="U919" i="2"/>
  <c r="U954" i="2" s="1"/>
  <c r="AA917" i="2"/>
  <c r="AA952" i="2" s="1"/>
  <c r="W917" i="2"/>
  <c r="W952" i="2" s="1"/>
  <c r="Y915" i="2"/>
  <c r="Y950" i="2" s="1"/>
  <c r="U915" i="2"/>
  <c r="U950" i="2" s="1"/>
  <c r="AA913" i="2"/>
  <c r="AA948" i="2" s="1"/>
  <c r="W913" i="2"/>
  <c r="W948" i="2" s="1"/>
  <c r="Y911" i="2"/>
  <c r="Y946" i="2" s="1"/>
  <c r="U911" i="2"/>
  <c r="U946" i="2" s="1"/>
  <c r="AA909" i="2"/>
  <c r="AA944" i="2" s="1"/>
  <c r="W909" i="2"/>
  <c r="W944" i="2" s="1"/>
  <c r="Y907" i="2"/>
  <c r="Y942" i="2" s="1"/>
  <c r="U907" i="2"/>
  <c r="U942" i="2" s="1"/>
  <c r="AA905" i="2"/>
  <c r="AA940" i="2" s="1"/>
  <c r="W905" i="2"/>
  <c r="W940" i="2" s="1"/>
  <c r="Y903" i="2"/>
  <c r="Y938" i="2" s="1"/>
  <c r="U903" i="2"/>
  <c r="U938" i="2" s="1"/>
  <c r="R931" i="2"/>
  <c r="R966" i="2" s="1"/>
  <c r="N931" i="2"/>
  <c r="N966" i="2" s="1"/>
  <c r="Q930" i="2"/>
  <c r="Q965" i="2" s="1"/>
  <c r="M930" i="2"/>
  <c r="M965" i="2" s="1"/>
  <c r="P929" i="2"/>
  <c r="P964" i="2" s="1"/>
  <c r="S928" i="2"/>
  <c r="S963" i="2" s="1"/>
  <c r="O928" i="2"/>
  <c r="O963" i="2" s="1"/>
  <c r="R927" i="2"/>
  <c r="R962" i="2" s="1"/>
  <c r="N927" i="2"/>
  <c r="N962" i="2" s="1"/>
  <c r="Q926" i="2"/>
  <c r="Q961" i="2" s="1"/>
  <c r="M926" i="2"/>
  <c r="M961" i="2" s="1"/>
  <c r="P925" i="2"/>
  <c r="P960" i="2" s="1"/>
  <c r="S924" i="2"/>
  <c r="S959" i="2" s="1"/>
  <c r="O924" i="2"/>
  <c r="O959" i="2" s="1"/>
  <c r="R923" i="2"/>
  <c r="R958" i="2" s="1"/>
  <c r="N923" i="2"/>
  <c r="N958" i="2" s="1"/>
  <c r="Q922" i="2"/>
  <c r="Q957" i="2" s="1"/>
  <c r="M922" i="2"/>
  <c r="M957" i="2" s="1"/>
  <c r="S920" i="2"/>
  <c r="S955" i="2" s="1"/>
  <c r="O920" i="2"/>
  <c r="O955" i="2" s="1"/>
  <c r="Q918" i="2"/>
  <c r="Q953" i="2" s="1"/>
  <c r="M918" i="2"/>
  <c r="M953" i="2" s="1"/>
  <c r="S916" i="2"/>
  <c r="S951" i="2" s="1"/>
  <c r="O916" i="2"/>
  <c r="O951" i="2" s="1"/>
  <c r="Q914" i="2"/>
  <c r="Q949" i="2" s="1"/>
  <c r="M914" i="2"/>
  <c r="M949" i="2" s="1"/>
  <c r="S912" i="2"/>
  <c r="S947" i="2" s="1"/>
  <c r="O912" i="2"/>
  <c r="O947" i="2" s="1"/>
  <c r="Q910" i="2"/>
  <c r="Q945" i="2" s="1"/>
  <c r="M910" i="2"/>
  <c r="M945" i="2" s="1"/>
  <c r="S908" i="2"/>
  <c r="S943" i="2" s="1"/>
  <c r="O908" i="2"/>
  <c r="O943" i="2" s="1"/>
  <c r="Q906" i="2"/>
  <c r="Q941" i="2" s="1"/>
  <c r="M906" i="2"/>
  <c r="M941" i="2" s="1"/>
  <c r="S904" i="2"/>
  <c r="S939" i="2" s="1"/>
  <c r="O904" i="2"/>
  <c r="O939" i="2" s="1"/>
  <c r="Q902" i="2"/>
  <c r="Q937" i="2" s="1"/>
  <c r="M902" i="2"/>
  <c r="M937" i="2" s="1"/>
  <c r="K931" i="2"/>
  <c r="K966" i="2" s="1"/>
  <c r="G931" i="2"/>
  <c r="G966" i="2" s="1"/>
  <c r="J930" i="2"/>
  <c r="J965" i="2" s="1"/>
  <c r="F930" i="2"/>
  <c r="F965" i="2" s="1"/>
  <c r="I929" i="2"/>
  <c r="I964" i="2" s="1"/>
  <c r="E929" i="2"/>
  <c r="E964" i="2" s="1"/>
  <c r="H928" i="2"/>
  <c r="H963" i="2" s="1"/>
  <c r="K927" i="2"/>
  <c r="K962" i="2" s="1"/>
  <c r="G927" i="2"/>
  <c r="G962" i="2" s="1"/>
  <c r="J926" i="2"/>
  <c r="J961" i="2" s="1"/>
  <c r="F926" i="2"/>
  <c r="F961" i="2" s="1"/>
  <c r="I925" i="2"/>
  <c r="I960" i="2" s="1"/>
  <c r="E925" i="2"/>
  <c r="E960" i="2" s="1"/>
  <c r="H924" i="2"/>
  <c r="H959" i="2" s="1"/>
  <c r="K923" i="2"/>
  <c r="K958" i="2" s="1"/>
  <c r="G923" i="2"/>
  <c r="G958" i="2" s="1"/>
  <c r="J922" i="2"/>
  <c r="J957" i="2" s="1"/>
  <c r="F922" i="2"/>
  <c r="F957" i="2" s="1"/>
  <c r="I921" i="2"/>
  <c r="I956" i="2" s="1"/>
  <c r="E921" i="2"/>
  <c r="E956" i="2" s="1"/>
  <c r="K919" i="2"/>
  <c r="K954" i="2" s="1"/>
  <c r="G919" i="2"/>
  <c r="G954" i="2" s="1"/>
  <c r="I917" i="2"/>
  <c r="I952" i="2" s="1"/>
  <c r="E917" i="2"/>
  <c r="E952" i="2" s="1"/>
  <c r="K915" i="2"/>
  <c r="K950" i="2" s="1"/>
  <c r="G915" i="2"/>
  <c r="G950" i="2" s="1"/>
  <c r="I913" i="2"/>
  <c r="I948" i="2" s="1"/>
  <c r="E913" i="2"/>
  <c r="E948" i="2" s="1"/>
  <c r="K911" i="2"/>
  <c r="K946" i="2" s="1"/>
  <c r="G911" i="2"/>
  <c r="G946" i="2" s="1"/>
  <c r="I909" i="2"/>
  <c r="I944" i="2" s="1"/>
  <c r="E909" i="2"/>
  <c r="E944" i="2" s="1"/>
  <c r="K907" i="2"/>
  <c r="K942" i="2" s="1"/>
  <c r="G907" i="2"/>
  <c r="G942" i="2" s="1"/>
  <c r="I905" i="2"/>
  <c r="I940" i="2" s="1"/>
  <c r="E905" i="2"/>
  <c r="E940" i="2" s="1"/>
  <c r="K903" i="2"/>
  <c r="K938" i="2" s="1"/>
  <c r="G903" i="2"/>
  <c r="G938" i="2" s="1"/>
  <c r="AE636" i="2"/>
  <c r="AI630" i="2"/>
  <c r="U647" i="2"/>
  <c r="AI783" i="2"/>
  <c r="G403" i="2"/>
  <c r="AI781" i="2"/>
  <c r="AC781" i="2"/>
  <c r="AF780" i="2"/>
  <c r="AI779" i="2"/>
  <c r="AE779" i="2"/>
  <c r="AD778" i="2"/>
  <c r="AD776" i="2"/>
  <c r="AE775" i="2"/>
  <c r="AH774" i="2"/>
  <c r="AD774" i="2"/>
  <c r="AG773" i="2"/>
  <c r="AH772" i="2"/>
  <c r="AD772" i="2"/>
  <c r="AG771" i="2"/>
  <c r="AH770" i="2"/>
  <c r="AE769" i="2"/>
  <c r="AF768" i="2"/>
  <c r="AG767" i="2"/>
  <c r="AC767" i="2"/>
  <c r="AI765" i="2"/>
  <c r="AE765" i="2"/>
  <c r="AH764" i="2"/>
  <c r="AI763" i="2"/>
  <c r="AE763" i="2"/>
  <c r="AD762" i="2"/>
  <c r="AE761" i="2"/>
  <c r="AH760" i="2"/>
  <c r="AD760" i="2"/>
  <c r="AG759" i="2"/>
  <c r="AA788" i="2"/>
  <c r="W788" i="2"/>
  <c r="Z787" i="2"/>
  <c r="V787" i="2"/>
  <c r="Y786" i="2"/>
  <c r="U786" i="2"/>
  <c r="X785" i="2"/>
  <c r="AA784" i="2"/>
  <c r="W784" i="2"/>
  <c r="Z783" i="2"/>
  <c r="V783" i="2"/>
  <c r="Y782" i="2"/>
  <c r="U782" i="2"/>
  <c r="X781" i="2"/>
  <c r="AA780" i="2"/>
  <c r="W780" i="2"/>
  <c r="Z779" i="2"/>
  <c r="V779" i="2"/>
  <c r="Y778" i="2"/>
  <c r="U778" i="2"/>
  <c r="X777" i="2"/>
  <c r="AA776" i="2"/>
  <c r="W776" i="2"/>
  <c r="Z775" i="2"/>
  <c r="V775" i="2"/>
  <c r="Y774" i="2"/>
  <c r="U774" i="2"/>
  <c r="X773" i="2"/>
  <c r="AA772" i="2"/>
  <c r="W772" i="2"/>
  <c r="Z771" i="2"/>
  <c r="V771" i="2"/>
  <c r="Y770" i="2"/>
  <c r="U770" i="2"/>
  <c r="X769" i="2"/>
  <c r="AA768" i="2"/>
  <c r="W768" i="2"/>
  <c r="Z767" i="2"/>
  <c r="V767" i="2"/>
  <c r="Y766" i="2"/>
  <c r="U766" i="2"/>
  <c r="X765" i="2"/>
  <c r="AA764" i="2"/>
  <c r="W764" i="2"/>
  <c r="Z763" i="2"/>
  <c r="V763" i="2"/>
  <c r="Y762" i="2"/>
  <c r="U762" i="2"/>
  <c r="X761" i="2"/>
  <c r="AA760" i="2"/>
  <c r="W760" i="2"/>
  <c r="Z759" i="2"/>
  <c r="V759" i="2"/>
  <c r="P788" i="2"/>
  <c r="S787" i="2"/>
  <c r="O787" i="2"/>
  <c r="R786" i="2"/>
  <c r="N786" i="2"/>
  <c r="Q785" i="2"/>
  <c r="M785" i="2"/>
  <c r="P784" i="2"/>
  <c r="S783" i="2"/>
  <c r="O783" i="2"/>
  <c r="R782" i="2"/>
  <c r="N782" i="2"/>
  <c r="Q781" i="2"/>
  <c r="M781" i="2"/>
  <c r="P780" i="2"/>
  <c r="S779" i="2"/>
  <c r="O779" i="2"/>
  <c r="R778" i="2"/>
  <c r="N778" i="2"/>
  <c r="Q777" i="2"/>
  <c r="M777" i="2"/>
  <c r="P776" i="2"/>
  <c r="S775" i="2"/>
  <c r="O775" i="2"/>
  <c r="R774" i="2"/>
  <c r="N774" i="2"/>
  <c r="Q773" i="2"/>
  <c r="M773" i="2"/>
  <c r="P772" i="2"/>
  <c r="S771" i="2"/>
  <c r="O771" i="2"/>
  <c r="R770" i="2"/>
  <c r="N770" i="2"/>
  <c r="Q769" i="2"/>
  <c r="M769" i="2"/>
  <c r="P768" i="2"/>
  <c r="S767" i="2"/>
  <c r="O767" i="2"/>
  <c r="R766" i="2"/>
  <c r="N766" i="2"/>
  <c r="Q765" i="2"/>
  <c r="M765" i="2"/>
  <c r="P764" i="2"/>
  <c r="S763" i="2"/>
  <c r="O763" i="2"/>
  <c r="R762" i="2"/>
  <c r="N762" i="2"/>
  <c r="Q761" i="2"/>
  <c r="M761" i="2"/>
  <c r="P760" i="2"/>
  <c r="S759" i="2"/>
  <c r="O759" i="2"/>
  <c r="K788" i="2"/>
  <c r="G788" i="2"/>
  <c r="J787" i="2"/>
  <c r="F787" i="2"/>
  <c r="I786" i="2"/>
  <c r="E786" i="2"/>
  <c r="H785" i="2"/>
  <c r="K784" i="2"/>
  <c r="G784" i="2"/>
  <c r="J783" i="2"/>
  <c r="F783" i="2"/>
  <c r="I782" i="2"/>
  <c r="E782" i="2"/>
  <c r="H781" i="2"/>
  <c r="K780" i="2"/>
  <c r="G780" i="2"/>
  <c r="J779" i="2"/>
  <c r="F779" i="2"/>
  <c r="I778" i="2"/>
  <c r="E778" i="2"/>
  <c r="H777" i="2"/>
  <c r="K776" i="2"/>
  <c r="G776" i="2"/>
  <c r="J775" i="2"/>
  <c r="F775" i="2"/>
  <c r="I774" i="2"/>
  <c r="E774" i="2"/>
  <c r="H773" i="2"/>
  <c r="K772" i="2"/>
  <c r="G772" i="2"/>
  <c r="J771" i="2"/>
  <c r="F771" i="2"/>
  <c r="I770" i="2"/>
  <c r="E770" i="2"/>
  <c r="H769" i="2"/>
  <c r="K768" i="2"/>
  <c r="G768" i="2"/>
  <c r="J767" i="2"/>
  <c r="F767" i="2"/>
  <c r="I766" i="2"/>
  <c r="E766" i="2"/>
  <c r="H765" i="2"/>
  <c r="K764" i="2"/>
  <c r="G764" i="2"/>
  <c r="J763" i="2"/>
  <c r="F763" i="2"/>
  <c r="I762" i="2"/>
  <c r="E762" i="2"/>
  <c r="H761" i="2"/>
  <c r="K760" i="2"/>
  <c r="G760" i="2"/>
  <c r="J759" i="2"/>
  <c r="F759" i="2"/>
  <c r="AF648" i="2"/>
  <c r="AI647" i="2"/>
  <c r="AE647" i="2"/>
  <c r="AH646" i="2"/>
  <c r="AD646" i="2"/>
  <c r="AG645" i="2"/>
  <c r="AC645" i="2"/>
  <c r="AF644" i="2"/>
  <c r="AI643" i="2"/>
  <c r="AE643" i="2"/>
  <c r="AH642" i="2"/>
  <c r="AD642" i="2"/>
  <c r="AG641" i="2"/>
  <c r="AC641" i="2"/>
  <c r="AF640" i="2"/>
  <c r="AI639" i="2"/>
  <c r="AE639" i="2"/>
  <c r="AH638" i="2"/>
  <c r="AD638" i="2"/>
  <c r="AG637" i="2"/>
  <c r="AC637" i="2"/>
  <c r="AF636" i="2"/>
  <c r="AI635" i="2"/>
  <c r="AE635" i="2"/>
  <c r="AH634" i="2"/>
  <c r="AD634" i="2"/>
  <c r="AG633" i="2"/>
  <c r="AC633" i="2"/>
  <c r="AF632" i="2"/>
  <c r="AI631" i="2"/>
  <c r="AE631" i="2"/>
  <c r="AH630" i="2"/>
  <c r="AD630" i="2"/>
  <c r="AG629" i="2"/>
  <c r="AC629" i="2"/>
  <c r="AF628" i="2"/>
  <c r="AI627" i="2"/>
  <c r="AE627" i="2"/>
  <c r="AH626" i="2"/>
  <c r="AD626" i="2"/>
  <c r="AG625" i="2"/>
  <c r="AC625" i="2"/>
  <c r="AF624" i="2"/>
  <c r="AI623" i="2"/>
  <c r="AE623" i="2"/>
  <c r="AH622" i="2"/>
  <c r="AD622" i="2"/>
  <c r="AG621" i="2"/>
  <c r="AC621" i="2"/>
  <c r="AF620" i="2"/>
  <c r="AI619" i="2"/>
  <c r="AE619" i="2"/>
  <c r="AA648" i="2"/>
  <c r="W648" i="2"/>
  <c r="Z647" i="2"/>
  <c r="V647" i="2"/>
  <c r="Y646" i="2"/>
  <c r="U646" i="2"/>
  <c r="X645" i="2"/>
  <c r="AA644" i="2"/>
  <c r="W644" i="2"/>
  <c r="Z643" i="2"/>
  <c r="V643" i="2"/>
  <c r="Y642" i="2"/>
  <c r="U642" i="2"/>
  <c r="X641" i="2"/>
  <c r="AA640" i="2"/>
  <c r="W640" i="2"/>
  <c r="Z639" i="2"/>
  <c r="V639" i="2"/>
  <c r="Y638" i="2"/>
  <c r="U638" i="2"/>
  <c r="X637" i="2"/>
  <c r="AA636" i="2"/>
  <c r="W636" i="2"/>
  <c r="Z635" i="2"/>
  <c r="V635" i="2"/>
  <c r="Y634" i="2"/>
  <c r="U634" i="2"/>
  <c r="X633" i="2"/>
  <c r="AA632" i="2"/>
  <c r="W632" i="2"/>
  <c r="Z631" i="2"/>
  <c r="V631" i="2"/>
  <c r="Y630" i="2"/>
  <c r="U630" i="2"/>
  <c r="X629" i="2"/>
  <c r="AA628" i="2"/>
  <c r="W628" i="2"/>
  <c r="Z627" i="2"/>
  <c r="V627" i="2"/>
  <c r="Y626" i="2"/>
  <c r="U626" i="2"/>
  <c r="X625" i="2"/>
  <c r="AA624" i="2"/>
  <c r="W624" i="2"/>
  <c r="Z623" i="2"/>
  <c r="V623" i="2"/>
  <c r="Y622" i="2"/>
  <c r="U622" i="2"/>
  <c r="X621" i="2"/>
  <c r="AA620" i="2"/>
  <c r="W620" i="2"/>
  <c r="Z619" i="2"/>
  <c r="V619" i="2"/>
  <c r="P648" i="2"/>
  <c r="S647" i="2"/>
  <c r="O647" i="2"/>
  <c r="R646" i="2"/>
  <c r="N646" i="2"/>
  <c r="Q645" i="2"/>
  <c r="M645" i="2"/>
  <c r="P644" i="2"/>
  <c r="S643" i="2"/>
  <c r="O643" i="2"/>
  <c r="R642" i="2"/>
  <c r="N642" i="2"/>
  <c r="Q641" i="2"/>
  <c r="M641" i="2"/>
  <c r="P640" i="2"/>
  <c r="S639" i="2"/>
  <c r="O639" i="2"/>
  <c r="R638" i="2"/>
  <c r="N638" i="2"/>
  <c r="Q637" i="2"/>
  <c r="M637" i="2"/>
  <c r="P636" i="2"/>
  <c r="S635" i="2"/>
  <c r="O635" i="2"/>
  <c r="R634" i="2"/>
  <c r="N634" i="2"/>
  <c r="Q633" i="2"/>
  <c r="M633" i="2"/>
  <c r="P632" i="2"/>
  <c r="S631" i="2"/>
  <c r="O631" i="2"/>
  <c r="R630" i="2"/>
  <c r="N630" i="2"/>
  <c r="Q629" i="2"/>
  <c r="M629" i="2"/>
  <c r="P628" i="2"/>
  <c r="S627" i="2"/>
  <c r="O627" i="2"/>
  <c r="R626" i="2"/>
  <c r="N626" i="2"/>
  <c r="Q625" i="2"/>
  <c r="M625" i="2"/>
  <c r="P624" i="2"/>
  <c r="S623" i="2"/>
  <c r="O623" i="2"/>
  <c r="R622" i="2"/>
  <c r="N622" i="2"/>
  <c r="Q621" i="2"/>
  <c r="M621" i="2"/>
  <c r="P620" i="2"/>
  <c r="S619" i="2"/>
  <c r="O619" i="2"/>
  <c r="K648" i="2"/>
  <c r="G648" i="2"/>
  <c r="J647" i="2"/>
  <c r="F647" i="2"/>
  <c r="I646" i="2"/>
  <c r="E646" i="2"/>
  <c r="H645" i="2"/>
  <c r="K644" i="2"/>
  <c r="G644" i="2"/>
  <c r="J643" i="2"/>
  <c r="F643" i="2"/>
  <c r="I642" i="2"/>
  <c r="E642" i="2"/>
  <c r="AD633" i="2"/>
  <c r="AC630" i="2"/>
  <c r="AG624" i="2"/>
  <c r="AG622" i="2"/>
  <c r="AD619" i="2"/>
  <c r="U641" i="2"/>
  <c r="AF788" i="2"/>
  <c r="AI787" i="2"/>
  <c r="AE787" i="2"/>
  <c r="AH786" i="2"/>
  <c r="AD786" i="2"/>
  <c r="AG785" i="2"/>
  <c r="AC785" i="2"/>
  <c r="AF784" i="2"/>
  <c r="AE783" i="2"/>
  <c r="AH782" i="2"/>
  <c r="AG781" i="2"/>
  <c r="AH778" i="2"/>
  <c r="AG777" i="2"/>
  <c r="AC777" i="2"/>
  <c r="AI775" i="2"/>
  <c r="AC771" i="2"/>
  <c r="AI769" i="2"/>
  <c r="AC769" i="2"/>
  <c r="AF766" i="2"/>
  <c r="AF764" i="2"/>
  <c r="AF762" i="2"/>
  <c r="AE759" i="2"/>
  <c r="O378" i="2"/>
  <c r="R377" i="2"/>
  <c r="N377" i="2"/>
  <c r="Q376" i="2"/>
  <c r="M376" i="2"/>
  <c r="P375" i="2"/>
  <c r="S374" i="2"/>
  <c r="O374" i="2"/>
  <c r="K403" i="2"/>
  <c r="J402" i="2"/>
  <c r="F402" i="2"/>
  <c r="I401" i="2"/>
  <c r="E401" i="2"/>
  <c r="H400" i="2"/>
  <c r="K399" i="2"/>
  <c r="G399" i="2"/>
  <c r="J398" i="2"/>
  <c r="F398" i="2"/>
  <c r="I397" i="2"/>
  <c r="E397" i="2"/>
  <c r="H396" i="2"/>
  <c r="K395" i="2"/>
  <c r="G395" i="2"/>
  <c r="J394" i="2"/>
  <c r="F394" i="2"/>
  <c r="I393" i="2"/>
  <c r="E393" i="2"/>
  <c r="H392" i="2"/>
  <c r="K391" i="2"/>
  <c r="G391" i="2"/>
  <c r="J390" i="2"/>
  <c r="F390" i="2"/>
  <c r="I389" i="2"/>
  <c r="E389" i="2"/>
  <c r="H388" i="2"/>
  <c r="K387" i="2"/>
  <c r="G387" i="2"/>
  <c r="J386" i="2"/>
  <c r="F386" i="2"/>
  <c r="I385" i="2"/>
  <c r="E385" i="2"/>
  <c r="H384" i="2"/>
  <c r="K383" i="2"/>
  <c r="G383" i="2"/>
  <c r="AD635" i="2"/>
  <c r="AG632" i="2"/>
  <c r="AE630" i="2"/>
  <c r="AG628" i="2"/>
  <c r="AC624" i="2"/>
  <c r="AG620" i="2"/>
  <c r="W647" i="2"/>
  <c r="W645" i="2"/>
  <c r="AH788" i="2"/>
  <c r="AD788" i="2"/>
  <c r="AG787" i="2"/>
  <c r="AC787" i="2"/>
  <c r="AF786" i="2"/>
  <c r="AI785" i="2"/>
  <c r="AE785" i="2"/>
  <c r="AH784" i="2"/>
  <c r="AD784" i="2"/>
  <c r="AG783" i="2"/>
  <c r="AC783" i="2"/>
  <c r="AF782" i="2"/>
  <c r="AC779" i="2"/>
  <c r="AI777" i="2"/>
  <c r="AE777" i="2"/>
  <c r="AF776" i="2"/>
  <c r="AC773" i="2"/>
  <c r="AF770" i="2"/>
  <c r="AG769" i="2"/>
  <c r="AD768" i="2"/>
  <c r="AD766" i="2"/>
  <c r="AC763" i="2"/>
  <c r="AI761" i="2"/>
  <c r="Q378" i="2"/>
  <c r="M378" i="2"/>
  <c r="P377" i="2"/>
  <c r="S376" i="2"/>
  <c r="O376" i="2"/>
  <c r="R375" i="2"/>
  <c r="N375" i="2"/>
  <c r="Q374" i="2"/>
  <c r="M374" i="2"/>
  <c r="I403" i="2"/>
  <c r="E403" i="2"/>
  <c r="H402" i="2"/>
  <c r="K401" i="2"/>
  <c r="G401" i="2"/>
  <c r="J400" i="2"/>
  <c r="F400" i="2"/>
  <c r="I399" i="2"/>
  <c r="E399" i="2"/>
  <c r="H398" i="2"/>
  <c r="K397" i="2"/>
  <c r="G397" i="2"/>
  <c r="J396" i="2"/>
  <c r="F396" i="2"/>
  <c r="I395" i="2"/>
  <c r="E395" i="2"/>
  <c r="H394" i="2"/>
  <c r="K393" i="2"/>
  <c r="G393" i="2"/>
  <c r="J392" i="2"/>
  <c r="F392" i="2"/>
  <c r="I391" i="2"/>
  <c r="E391" i="2"/>
  <c r="H390" i="2"/>
  <c r="K389" i="2"/>
  <c r="G389" i="2"/>
  <c r="J388" i="2"/>
  <c r="F388" i="2"/>
  <c r="I387" i="2"/>
  <c r="E387" i="2"/>
  <c r="H386" i="2"/>
  <c r="K385" i="2"/>
  <c r="G385" i="2"/>
  <c r="J384" i="2"/>
  <c r="F384" i="2"/>
  <c r="I383" i="2"/>
  <c r="E383" i="2"/>
  <c r="AD782" i="2"/>
  <c r="AE781" i="2"/>
  <c r="AH780" i="2"/>
  <c r="AD780" i="2"/>
  <c r="AG779" i="2"/>
  <c r="AF778" i="2"/>
  <c r="AH776" i="2"/>
  <c r="AG775" i="2"/>
  <c r="AC775" i="2"/>
  <c r="AF774" i="2"/>
  <c r="AI773" i="2"/>
  <c r="AE773" i="2"/>
  <c r="AF772" i="2"/>
  <c r="AI771" i="2"/>
  <c r="AE771" i="2"/>
  <c r="AD770" i="2"/>
  <c r="AH768" i="2"/>
  <c r="AI767" i="2"/>
  <c r="AE767" i="2"/>
  <c r="AH766" i="2"/>
  <c r="AG765" i="2"/>
  <c r="AC765" i="2"/>
  <c r="AD764" i="2"/>
  <c r="AG763" i="2"/>
  <c r="AH762" i="2"/>
  <c r="AG761" i="2"/>
  <c r="AC761" i="2"/>
  <c r="AF760" i="2"/>
  <c r="AI759" i="2"/>
  <c r="AC759" i="2"/>
  <c r="Y788" i="2"/>
  <c r="U788" i="2"/>
  <c r="X787" i="2"/>
  <c r="AA786" i="2"/>
  <c r="W786" i="2"/>
  <c r="Z785" i="2"/>
  <c r="V785" i="2"/>
  <c r="Y784" i="2"/>
  <c r="U784" i="2"/>
  <c r="X783" i="2"/>
  <c r="AA782" i="2"/>
  <c r="W782" i="2"/>
  <c r="Z781" i="2"/>
  <c r="V781" i="2"/>
  <c r="Y780" i="2"/>
  <c r="U780" i="2"/>
  <c r="X779" i="2"/>
  <c r="AA778" i="2"/>
  <c r="W778" i="2"/>
  <c r="Z777" i="2"/>
  <c r="V777" i="2"/>
  <c r="Y776" i="2"/>
  <c r="U776" i="2"/>
  <c r="X775" i="2"/>
  <c r="AA774" i="2"/>
  <c r="W774" i="2"/>
  <c r="Z773" i="2"/>
  <c r="V773" i="2"/>
  <c r="Y772" i="2"/>
  <c r="U772" i="2"/>
  <c r="X771" i="2"/>
  <c r="AA770" i="2"/>
  <c r="W770" i="2"/>
  <c r="Z769" i="2"/>
  <c r="V769" i="2"/>
  <c r="Y768" i="2"/>
  <c r="U768" i="2"/>
  <c r="X767" i="2"/>
  <c r="AA766" i="2"/>
  <c r="W766" i="2"/>
  <c r="Z765" i="2"/>
  <c r="V765" i="2"/>
  <c r="Y764" i="2"/>
  <c r="U764" i="2"/>
  <c r="X763" i="2"/>
  <c r="AA762" i="2"/>
  <c r="W762" i="2"/>
  <c r="Z761" i="2"/>
  <c r="V761" i="2"/>
  <c r="Y760" i="2"/>
  <c r="U760" i="2"/>
  <c r="X759" i="2"/>
  <c r="R788" i="2"/>
  <c r="N788" i="2"/>
  <c r="Q787" i="2"/>
  <c r="M787" i="2"/>
  <c r="P786" i="2"/>
  <c r="S785" i="2"/>
  <c r="O785" i="2"/>
  <c r="R784" i="2"/>
  <c r="N784" i="2"/>
  <c r="Q783" i="2"/>
  <c r="M783" i="2"/>
  <c r="P782" i="2"/>
  <c r="S781" i="2"/>
  <c r="O781" i="2"/>
  <c r="R780" i="2"/>
  <c r="N780" i="2"/>
  <c r="Q779" i="2"/>
  <c r="M779" i="2"/>
  <c r="P778" i="2"/>
  <c r="S777" i="2"/>
  <c r="O777" i="2"/>
  <c r="R776" i="2"/>
  <c r="N776" i="2"/>
  <c r="Q775" i="2"/>
  <c r="M775" i="2"/>
  <c r="P774" i="2"/>
  <c r="S773" i="2"/>
  <c r="O773" i="2"/>
  <c r="R772" i="2"/>
  <c r="N772" i="2"/>
  <c r="Q771" i="2"/>
  <c r="M771" i="2"/>
  <c r="P770" i="2"/>
  <c r="S769" i="2"/>
  <c r="O769" i="2"/>
  <c r="R768" i="2"/>
  <c r="N768" i="2"/>
  <c r="Q767" i="2"/>
  <c r="M767" i="2"/>
  <c r="P766" i="2"/>
  <c r="S765" i="2"/>
  <c r="O765" i="2"/>
  <c r="R764" i="2"/>
  <c r="N764" i="2"/>
  <c r="Q763" i="2"/>
  <c r="M763" i="2"/>
  <c r="P762" i="2"/>
  <c r="S761" i="2"/>
  <c r="O761" i="2"/>
  <c r="R760" i="2"/>
  <c r="N760" i="2"/>
  <c r="Q759" i="2"/>
  <c r="M759" i="2"/>
  <c r="I788" i="2"/>
  <c r="E788" i="2"/>
  <c r="H787" i="2"/>
  <c r="K786" i="2"/>
  <c r="G786" i="2"/>
  <c r="J785" i="2"/>
  <c r="F785" i="2"/>
  <c r="I784" i="2"/>
  <c r="E784" i="2"/>
  <c r="H783" i="2"/>
  <c r="K782" i="2"/>
  <c r="G782" i="2"/>
  <c r="J781" i="2"/>
  <c r="F781" i="2"/>
  <c r="I780" i="2"/>
  <c r="E780" i="2"/>
  <c r="H779" i="2"/>
  <c r="K778" i="2"/>
  <c r="G778" i="2"/>
  <c r="J777" i="2"/>
  <c r="F777" i="2"/>
  <c r="I776" i="2"/>
  <c r="E776" i="2"/>
  <c r="H775" i="2"/>
  <c r="K774" i="2"/>
  <c r="G774" i="2"/>
  <c r="J773" i="2"/>
  <c r="F773" i="2"/>
  <c r="I772" i="2"/>
  <c r="E772" i="2"/>
  <c r="H771" i="2"/>
  <c r="K770" i="2"/>
  <c r="G770" i="2"/>
  <c r="J769" i="2"/>
  <c r="F769" i="2"/>
  <c r="I768" i="2"/>
  <c r="E768" i="2"/>
  <c r="H767" i="2"/>
  <c r="K766" i="2"/>
  <c r="G766" i="2"/>
  <c r="J765" i="2"/>
  <c r="F765" i="2"/>
  <c r="I764" i="2"/>
  <c r="E764" i="2"/>
  <c r="H763" i="2"/>
  <c r="K762" i="2"/>
  <c r="G762" i="2"/>
  <c r="J761" i="2"/>
  <c r="F761" i="2"/>
  <c r="I760" i="2"/>
  <c r="E760" i="2"/>
  <c r="H759" i="2"/>
  <c r="AH648" i="2"/>
  <c r="AD648" i="2"/>
  <c r="AG647" i="2"/>
  <c r="AC647" i="2"/>
  <c r="AF646" i="2"/>
  <c r="AI645" i="2"/>
  <c r="AE645" i="2"/>
  <c r="AH644" i="2"/>
  <c r="AD644" i="2"/>
  <c r="AG643" i="2"/>
  <c r="AC643" i="2"/>
  <c r="AF642" i="2"/>
  <c r="AI641" i="2"/>
  <c r="AE641" i="2"/>
  <c r="AH640" i="2"/>
  <c r="AD640" i="2"/>
  <c r="AG639" i="2"/>
  <c r="AC639" i="2"/>
  <c r="AF638" i="2"/>
  <c r="AI637" i="2"/>
  <c r="AE637" i="2"/>
  <c r="AH636" i="2"/>
  <c r="AD636" i="2"/>
  <c r="AG635" i="2"/>
  <c r="AC635" i="2"/>
  <c r="AF634" i="2"/>
  <c r="AI633" i="2"/>
  <c r="AE633" i="2"/>
  <c r="AH632" i="2"/>
  <c r="AD632" i="2"/>
  <c r="AG631" i="2"/>
  <c r="AC631" i="2"/>
  <c r="AF630" i="2"/>
  <c r="AI629" i="2"/>
  <c r="AE629" i="2"/>
  <c r="AH628" i="2"/>
  <c r="AD628" i="2"/>
  <c r="AG627" i="2"/>
  <c r="AC627" i="2"/>
  <c r="AF626" i="2"/>
  <c r="AI625" i="2"/>
  <c r="AE625" i="2"/>
  <c r="AH624" i="2"/>
  <c r="AD624" i="2"/>
  <c r="AG623" i="2"/>
  <c r="AC623" i="2"/>
  <c r="AF622" i="2"/>
  <c r="AI621" i="2"/>
  <c r="AE621" i="2"/>
  <c r="AH620" i="2"/>
  <c r="AD620" i="2"/>
  <c r="AG619" i="2"/>
  <c r="AC619" i="2"/>
  <c r="Y648" i="2"/>
  <c r="U648" i="2"/>
  <c r="X647" i="2"/>
  <c r="AA646" i="2"/>
  <c r="W646" i="2"/>
  <c r="Z645" i="2"/>
  <c r="V645" i="2"/>
  <c r="Y644" i="2"/>
  <c r="U644" i="2"/>
  <c r="X643" i="2"/>
  <c r="AA642" i="2"/>
  <c r="W642" i="2"/>
  <c r="Z641" i="2"/>
  <c r="V641" i="2"/>
  <c r="Y640" i="2"/>
  <c r="U640" i="2"/>
  <c r="X639" i="2"/>
  <c r="AA638" i="2"/>
  <c r="W638" i="2"/>
  <c r="H641" i="2"/>
  <c r="K640" i="2"/>
  <c r="G640" i="2"/>
  <c r="J639" i="2"/>
  <c r="F639" i="2"/>
  <c r="I638" i="2"/>
  <c r="E638" i="2"/>
  <c r="H637" i="2"/>
  <c r="K636" i="2"/>
  <c r="G636" i="2"/>
  <c r="J635" i="2"/>
  <c r="F635" i="2"/>
  <c r="I634" i="2"/>
  <c r="E634" i="2"/>
  <c r="H633" i="2"/>
  <c r="K632" i="2"/>
  <c r="G632" i="2"/>
  <c r="H631" i="2"/>
  <c r="K630" i="2"/>
  <c r="G630" i="2"/>
  <c r="J629" i="2"/>
  <c r="F629" i="2"/>
  <c r="I628" i="2"/>
  <c r="E628" i="2"/>
  <c r="H627" i="2"/>
  <c r="K626" i="2"/>
  <c r="G626" i="2"/>
  <c r="J625" i="2"/>
  <c r="F625" i="2"/>
  <c r="I624" i="2"/>
  <c r="E624" i="2"/>
  <c r="H623" i="2"/>
  <c r="K622" i="2"/>
  <c r="G622" i="2"/>
  <c r="J621" i="2"/>
  <c r="F621" i="2"/>
  <c r="I620" i="2"/>
  <c r="E620" i="2"/>
  <c r="H619" i="2"/>
  <c r="AH508" i="2"/>
  <c r="AD508" i="2"/>
  <c r="AG507" i="2"/>
  <c r="AC507" i="2"/>
  <c r="AF506" i="2"/>
  <c r="AI505" i="2"/>
  <c r="AE505" i="2"/>
  <c r="AH504" i="2"/>
  <c r="AD504" i="2"/>
  <c r="AG503" i="2"/>
  <c r="AC503" i="2"/>
  <c r="AF502" i="2"/>
  <c r="AI501" i="2"/>
  <c r="AE501" i="2"/>
  <c r="AH500" i="2"/>
  <c r="AD500" i="2"/>
  <c r="AG499" i="2"/>
  <c r="AC499" i="2"/>
  <c r="AF498" i="2"/>
  <c r="AI497" i="2"/>
  <c r="AE497" i="2"/>
  <c r="AH496" i="2"/>
  <c r="AD496" i="2"/>
  <c r="AG495" i="2"/>
  <c r="AC495" i="2"/>
  <c r="AF494" i="2"/>
  <c r="AI493" i="2"/>
  <c r="AE493" i="2"/>
  <c r="AH492" i="2"/>
  <c r="AD492" i="2"/>
  <c r="AG491" i="2"/>
  <c r="AC491" i="2"/>
  <c r="AF490" i="2"/>
  <c r="AI489" i="2"/>
  <c r="AE489" i="2"/>
  <c r="AH488" i="2"/>
  <c r="AD488" i="2"/>
  <c r="AG487" i="2"/>
  <c r="AC487" i="2"/>
  <c r="AF486" i="2"/>
  <c r="AI485" i="2"/>
  <c r="AE485" i="2"/>
  <c r="AH484" i="2"/>
  <c r="AD484" i="2"/>
  <c r="AG483" i="2"/>
  <c r="AC483" i="2"/>
  <c r="AF482" i="2"/>
  <c r="AI481" i="2"/>
  <c r="AE481" i="2"/>
  <c r="AH480" i="2"/>
  <c r="AD480" i="2"/>
  <c r="AG479" i="2"/>
  <c r="AC479" i="2"/>
  <c r="Y508" i="2"/>
  <c r="U508" i="2"/>
  <c r="X507" i="2"/>
  <c r="AA506" i="2"/>
  <c r="W506" i="2"/>
  <c r="Z505" i="2"/>
  <c r="V505" i="2"/>
  <c r="Y504" i="2"/>
  <c r="U504" i="2"/>
  <c r="X503" i="2"/>
  <c r="AA502" i="2"/>
  <c r="W502" i="2"/>
  <c r="Z501" i="2"/>
  <c r="V501" i="2"/>
  <c r="Y500" i="2"/>
  <c r="U500" i="2"/>
  <c r="X499" i="2"/>
  <c r="AA498" i="2"/>
  <c r="W498" i="2"/>
  <c r="Z497" i="2"/>
  <c r="V497" i="2"/>
  <c r="Y496" i="2"/>
  <c r="U496" i="2"/>
  <c r="X495" i="2"/>
  <c r="AA494" i="2"/>
  <c r="W494" i="2"/>
  <c r="Z493" i="2"/>
  <c r="V493" i="2"/>
  <c r="Y492" i="2"/>
  <c r="U492" i="2"/>
  <c r="X491" i="2"/>
  <c r="AA490" i="2"/>
  <c r="W490" i="2"/>
  <c r="Z489" i="2"/>
  <c r="V489" i="2"/>
  <c r="Y488" i="2"/>
  <c r="U488" i="2"/>
  <c r="X487" i="2"/>
  <c r="AA486" i="2"/>
  <c r="W486" i="2"/>
  <c r="Z485" i="2"/>
  <c r="V485" i="2"/>
  <c r="Y484" i="2"/>
  <c r="U484" i="2"/>
  <c r="X483" i="2"/>
  <c r="AA482" i="2"/>
  <c r="W482" i="2"/>
  <c r="Z481" i="2"/>
  <c r="V481" i="2"/>
  <c r="Y480" i="2"/>
  <c r="U480" i="2"/>
  <c r="X479" i="2"/>
  <c r="R508" i="2"/>
  <c r="N508" i="2"/>
  <c r="Q507" i="2"/>
  <c r="M507" i="2"/>
  <c r="P506" i="2"/>
  <c r="S505" i="2"/>
  <c r="O505" i="2"/>
  <c r="R504" i="2"/>
  <c r="N504" i="2"/>
  <c r="Q503" i="2"/>
  <c r="M503" i="2"/>
  <c r="P502" i="2"/>
  <c r="S501" i="2"/>
  <c r="O501" i="2"/>
  <c r="R500" i="2"/>
  <c r="N500" i="2"/>
  <c r="Q499" i="2"/>
  <c r="M499" i="2"/>
  <c r="P498" i="2"/>
  <c r="S497" i="2"/>
  <c r="O497" i="2"/>
  <c r="R496" i="2"/>
  <c r="N496" i="2"/>
  <c r="Q495" i="2"/>
  <c r="M495" i="2"/>
  <c r="P494" i="2"/>
  <c r="S493" i="2"/>
  <c r="O493" i="2"/>
  <c r="R492" i="2"/>
  <c r="N492" i="2"/>
  <c r="Q491" i="2"/>
  <c r="M491" i="2"/>
  <c r="P490" i="2"/>
  <c r="S489" i="2"/>
  <c r="O489" i="2"/>
  <c r="R488" i="2"/>
  <c r="N488" i="2"/>
  <c r="Q487" i="2"/>
  <c r="M487" i="2"/>
  <c r="P486" i="2"/>
  <c r="S485" i="2"/>
  <c r="O485" i="2"/>
  <c r="R484" i="2"/>
  <c r="N484" i="2"/>
  <c r="Q483" i="2"/>
  <c r="M483" i="2"/>
  <c r="P482" i="2"/>
  <c r="S481" i="2"/>
  <c r="O481" i="2"/>
  <c r="R480" i="2"/>
  <c r="N480" i="2"/>
  <c r="Q479" i="2"/>
  <c r="M479" i="2"/>
  <c r="I508" i="2"/>
  <c r="E508" i="2"/>
  <c r="H507" i="2"/>
  <c r="K506" i="2"/>
  <c r="G506" i="2"/>
  <c r="J505" i="2"/>
  <c r="F505" i="2"/>
  <c r="I504" i="2"/>
  <c r="E504" i="2"/>
  <c r="H503" i="2"/>
  <c r="K502" i="2"/>
  <c r="G502" i="2"/>
  <c r="J501" i="2"/>
  <c r="F501" i="2"/>
  <c r="I500" i="2"/>
  <c r="E500" i="2"/>
  <c r="H499" i="2"/>
  <c r="K498" i="2"/>
  <c r="G498" i="2"/>
  <c r="J497" i="2"/>
  <c r="F497" i="2"/>
  <c r="I496" i="2"/>
  <c r="E496" i="2"/>
  <c r="H495" i="2"/>
  <c r="K494" i="2"/>
  <c r="G494" i="2"/>
  <c r="J493" i="2"/>
  <c r="F493" i="2"/>
  <c r="I492" i="2"/>
  <c r="E492" i="2"/>
  <c r="H491" i="2"/>
  <c r="K490" i="2"/>
  <c r="G490" i="2"/>
  <c r="J489" i="2"/>
  <c r="F489" i="2"/>
  <c r="I488" i="2"/>
  <c r="E488" i="2"/>
  <c r="H487" i="2"/>
  <c r="K486" i="2"/>
  <c r="G486" i="2"/>
  <c r="J485" i="2"/>
  <c r="F485" i="2"/>
  <c r="I484" i="2"/>
  <c r="E484" i="2"/>
  <c r="H483" i="2"/>
  <c r="K482" i="2"/>
  <c r="G482" i="2"/>
  <c r="J481" i="2"/>
  <c r="F481" i="2"/>
  <c r="I480" i="2"/>
  <c r="E480" i="2"/>
  <c r="H479" i="2"/>
  <c r="AH403" i="2"/>
  <c r="AD403" i="2"/>
  <c r="AG402" i="2"/>
  <c r="AC402" i="2"/>
  <c r="AF401" i="2"/>
  <c r="AI400" i="2"/>
  <c r="AE400" i="2"/>
  <c r="AH399" i="2"/>
  <c r="AD399" i="2"/>
  <c r="AG398" i="2"/>
  <c r="AC398" i="2"/>
  <c r="AF397" i="2"/>
  <c r="AI396" i="2"/>
  <c r="AE396" i="2"/>
  <c r="AH395" i="2"/>
  <c r="AD395" i="2"/>
  <c r="AG394" i="2"/>
  <c r="AC394" i="2"/>
  <c r="AF393" i="2"/>
  <c r="AI392" i="2"/>
  <c r="AE392" i="2"/>
  <c r="AH391" i="2"/>
  <c r="AD391" i="2"/>
  <c r="AG390" i="2"/>
  <c r="AC390" i="2"/>
  <c r="AF389" i="2"/>
  <c r="AI388" i="2"/>
  <c r="AE388" i="2"/>
  <c r="AH387" i="2"/>
  <c r="AD387" i="2"/>
  <c r="AG386" i="2"/>
  <c r="AC386" i="2"/>
  <c r="AF385" i="2"/>
  <c r="AI384" i="2"/>
  <c r="AE384" i="2"/>
  <c r="AH383" i="2"/>
  <c r="AD383" i="2"/>
  <c r="AG382" i="2"/>
  <c r="AC382" i="2"/>
  <c r="AF381" i="2"/>
  <c r="AI380" i="2"/>
  <c r="AE380" i="2"/>
  <c r="AH379" i="2"/>
  <c r="AD379" i="2"/>
  <c r="AG378" i="2"/>
  <c r="AC378" i="2"/>
  <c r="AF377" i="2"/>
  <c r="AI376" i="2"/>
  <c r="AE376" i="2"/>
  <c r="AH375" i="2"/>
  <c r="AD375" i="2"/>
  <c r="AG374" i="2"/>
  <c r="AC374" i="2"/>
  <c r="Y403" i="2"/>
  <c r="U403" i="2"/>
  <c r="X402" i="2"/>
  <c r="AA401" i="2"/>
  <c r="W401" i="2"/>
  <c r="Z400" i="2"/>
  <c r="V400" i="2"/>
  <c r="Y399" i="2"/>
  <c r="U399" i="2"/>
  <c r="X398" i="2"/>
  <c r="AA397" i="2"/>
  <c r="W397" i="2"/>
  <c r="Z396" i="2"/>
  <c r="V396" i="2"/>
  <c r="Y395" i="2"/>
  <c r="U395" i="2"/>
  <c r="X394" i="2"/>
  <c r="AA393" i="2"/>
  <c r="W393" i="2"/>
  <c r="Z392" i="2"/>
  <c r="V392" i="2"/>
  <c r="Y391" i="2"/>
  <c r="U391" i="2"/>
  <c r="X390" i="2"/>
  <c r="AA389" i="2"/>
  <c r="W389" i="2"/>
  <c r="Z388" i="2"/>
  <c r="V388" i="2"/>
  <c r="Y387" i="2"/>
  <c r="U387" i="2"/>
  <c r="X386" i="2"/>
  <c r="AA385" i="2"/>
  <c r="W385" i="2"/>
  <c r="Z384" i="2"/>
  <c r="V384" i="2"/>
  <c r="Y383" i="2"/>
  <c r="U383" i="2"/>
  <c r="X382" i="2"/>
  <c r="AA381" i="2"/>
  <c r="W381" i="2"/>
  <c r="Z380" i="2"/>
  <c r="V380" i="2"/>
  <c r="Y379" i="2"/>
  <c r="U379" i="2"/>
  <c r="X378" i="2"/>
  <c r="AA377" i="2"/>
  <c r="W377" i="2"/>
  <c r="Z376" i="2"/>
  <c r="V376" i="2"/>
  <c r="Y375" i="2"/>
  <c r="U375" i="2"/>
  <c r="X374" i="2"/>
  <c r="R403" i="2"/>
  <c r="N403" i="2"/>
  <c r="Q402" i="2"/>
  <c r="M402" i="2"/>
  <c r="P401" i="2"/>
  <c r="S400" i="2"/>
  <c r="O400" i="2"/>
  <c r="R399" i="2"/>
  <c r="N399" i="2"/>
  <c r="Q398" i="2"/>
  <c r="M398" i="2"/>
  <c r="P397" i="2"/>
  <c r="S396" i="2"/>
  <c r="O396" i="2"/>
  <c r="R395" i="2"/>
  <c r="N395" i="2"/>
  <c r="Q394" i="2"/>
  <c r="M394" i="2"/>
  <c r="P393" i="2"/>
  <c r="S392" i="2"/>
  <c r="O392" i="2"/>
  <c r="R391" i="2"/>
  <c r="N391" i="2"/>
  <c r="Q390" i="2"/>
  <c r="M390" i="2"/>
  <c r="P389" i="2"/>
  <c r="S388" i="2"/>
  <c r="O388" i="2"/>
  <c r="R387" i="2"/>
  <c r="N387" i="2"/>
  <c r="Q386" i="2"/>
  <c r="M386" i="2"/>
  <c r="P385" i="2"/>
  <c r="S384" i="2"/>
  <c r="O384" i="2"/>
  <c r="R383" i="2"/>
  <c r="N383" i="2"/>
  <c r="Q382" i="2"/>
  <c r="M382" i="2"/>
  <c r="P381" i="2"/>
  <c r="S380" i="2"/>
  <c r="O380" i="2"/>
  <c r="R379" i="2"/>
  <c r="N379" i="2"/>
  <c r="J382" i="2"/>
  <c r="F382" i="2"/>
  <c r="I381" i="2"/>
  <c r="E381" i="2"/>
  <c r="H380" i="2"/>
  <c r="K379" i="2"/>
  <c r="G379" i="2"/>
  <c r="J378" i="2"/>
  <c r="F378" i="2"/>
  <c r="I377" i="2"/>
  <c r="E377" i="2"/>
  <c r="H376" i="2"/>
  <c r="K375" i="2"/>
  <c r="G375" i="2"/>
  <c r="J374" i="2"/>
  <c r="F374" i="2"/>
  <c r="Z637" i="2"/>
  <c r="V637" i="2"/>
  <c r="Y636" i="2"/>
  <c r="U636" i="2"/>
  <c r="X635" i="2"/>
  <c r="AA634" i="2"/>
  <c r="W634" i="2"/>
  <c r="Z633" i="2"/>
  <c r="V633" i="2"/>
  <c r="Y632" i="2"/>
  <c r="U632" i="2"/>
  <c r="X631" i="2"/>
  <c r="AA630" i="2"/>
  <c r="W630" i="2"/>
  <c r="Z629" i="2"/>
  <c r="V629" i="2"/>
  <c r="Y628" i="2"/>
  <c r="U628" i="2"/>
  <c r="X627" i="2"/>
  <c r="AA626" i="2"/>
  <c r="W626" i="2"/>
  <c r="Z625" i="2"/>
  <c r="V625" i="2"/>
  <c r="Y624" i="2"/>
  <c r="U624" i="2"/>
  <c r="X623" i="2"/>
  <c r="AA622" i="2"/>
  <c r="W622" i="2"/>
  <c r="Z621" i="2"/>
  <c r="V621" i="2"/>
  <c r="Y620" i="2"/>
  <c r="U620" i="2"/>
  <c r="X619" i="2"/>
  <c r="R648" i="2"/>
  <c r="N648" i="2"/>
  <c r="Q647" i="2"/>
  <c r="M647" i="2"/>
  <c r="P646" i="2"/>
  <c r="S645" i="2"/>
  <c r="O645" i="2"/>
  <c r="R644" i="2"/>
  <c r="N644" i="2"/>
  <c r="Q643" i="2"/>
  <c r="M643" i="2"/>
  <c r="P642" i="2"/>
  <c r="S641" i="2"/>
  <c r="O641" i="2"/>
  <c r="R640" i="2"/>
  <c r="N640" i="2"/>
  <c r="Q639" i="2"/>
  <c r="M639" i="2"/>
  <c r="P638" i="2"/>
  <c r="S637" i="2"/>
  <c r="O637" i="2"/>
  <c r="R636" i="2"/>
  <c r="N636" i="2"/>
  <c r="Q635" i="2"/>
  <c r="M635" i="2"/>
  <c r="P634" i="2"/>
  <c r="S633" i="2"/>
  <c r="O633" i="2"/>
  <c r="R632" i="2"/>
  <c r="N632" i="2"/>
  <c r="Q631" i="2"/>
  <c r="M631" i="2"/>
  <c r="P630" i="2"/>
  <c r="S629" i="2"/>
  <c r="O629" i="2"/>
  <c r="R628" i="2"/>
  <c r="N628" i="2"/>
  <c r="Q627" i="2"/>
  <c r="M627" i="2"/>
  <c r="P626" i="2"/>
  <c r="S625" i="2"/>
  <c r="O625" i="2"/>
  <c r="R624" i="2"/>
  <c r="N624" i="2"/>
  <c r="Q623" i="2"/>
  <c r="M623" i="2"/>
  <c r="P622" i="2"/>
  <c r="S621" i="2"/>
  <c r="O621" i="2"/>
  <c r="R620" i="2"/>
  <c r="N620" i="2"/>
  <c r="Q619" i="2"/>
  <c r="M619" i="2"/>
  <c r="I648" i="2"/>
  <c r="E648" i="2"/>
  <c r="H647" i="2"/>
  <c r="K646" i="2"/>
  <c r="G646" i="2"/>
  <c r="J645" i="2"/>
  <c r="F645" i="2"/>
  <c r="I644" i="2"/>
  <c r="E644" i="2"/>
  <c r="H643" i="2"/>
  <c r="K642" i="2"/>
  <c r="G642" i="2"/>
  <c r="J641" i="2"/>
  <c r="F641" i="2"/>
  <c r="I640" i="2"/>
  <c r="E640" i="2"/>
  <c r="H639" i="2"/>
  <c r="K638" i="2"/>
  <c r="G638" i="2"/>
  <c r="J637" i="2"/>
  <c r="F637" i="2"/>
  <c r="I636" i="2"/>
  <c r="E636" i="2"/>
  <c r="H635" i="2"/>
  <c r="K634" i="2"/>
  <c r="G634" i="2"/>
  <c r="J633" i="2"/>
  <c r="F633" i="2"/>
  <c r="I632" i="2"/>
  <c r="J631" i="2"/>
  <c r="F631" i="2"/>
  <c r="I630" i="2"/>
  <c r="E630" i="2"/>
  <c r="H629" i="2"/>
  <c r="K628" i="2"/>
  <c r="G628" i="2"/>
  <c r="J627" i="2"/>
  <c r="F627" i="2"/>
  <c r="I626" i="2"/>
  <c r="E626" i="2"/>
  <c r="H625" i="2"/>
  <c r="K624" i="2"/>
  <c r="G624" i="2"/>
  <c r="J623" i="2"/>
  <c r="F623" i="2"/>
  <c r="I622" i="2"/>
  <c r="E622" i="2"/>
  <c r="H621" i="2"/>
  <c r="K620" i="2"/>
  <c r="G620" i="2"/>
  <c r="J619" i="2"/>
  <c r="F619" i="2"/>
  <c r="AF508" i="2"/>
  <c r="AI507" i="2"/>
  <c r="AE507" i="2"/>
  <c r="AH506" i="2"/>
  <c r="AD506" i="2"/>
  <c r="AG505" i="2"/>
  <c r="AC505" i="2"/>
  <c r="AF504" i="2"/>
  <c r="AI503" i="2"/>
  <c r="AE503" i="2"/>
  <c r="AH502" i="2"/>
  <c r="AD502" i="2"/>
  <c r="AG501" i="2"/>
  <c r="AC501" i="2"/>
  <c r="AF500" i="2"/>
  <c r="AI499" i="2"/>
  <c r="AE499" i="2"/>
  <c r="AH498" i="2"/>
  <c r="AD498" i="2"/>
  <c r="AG497" i="2"/>
  <c r="AC497" i="2"/>
  <c r="AF496" i="2"/>
  <c r="AI495" i="2"/>
  <c r="AE495" i="2"/>
  <c r="AH494" i="2"/>
  <c r="AD494" i="2"/>
  <c r="AG493" i="2"/>
  <c r="AC493" i="2"/>
  <c r="AF492" i="2"/>
  <c r="AI491" i="2"/>
  <c r="AE491" i="2"/>
  <c r="AH490" i="2"/>
  <c r="AD490" i="2"/>
  <c r="AG489" i="2"/>
  <c r="AC489" i="2"/>
  <c r="AF488" i="2"/>
  <c r="AI487" i="2"/>
  <c r="AE487" i="2"/>
  <c r="AH486" i="2"/>
  <c r="AD486" i="2"/>
  <c r="AG485" i="2"/>
  <c r="AC485" i="2"/>
  <c r="AF484" i="2"/>
  <c r="AI483" i="2"/>
  <c r="AE483" i="2"/>
  <c r="AH482" i="2"/>
  <c r="AD482" i="2"/>
  <c r="AG481" i="2"/>
  <c r="AC481" i="2"/>
  <c r="AF480" i="2"/>
  <c r="AI479" i="2"/>
  <c r="AE479" i="2"/>
  <c r="AA508" i="2"/>
  <c r="W508" i="2"/>
  <c r="Z507" i="2"/>
  <c r="V507" i="2"/>
  <c r="Y506" i="2"/>
  <c r="U506" i="2"/>
  <c r="X505" i="2"/>
  <c r="AA504" i="2"/>
  <c r="W504" i="2"/>
  <c r="Z503" i="2"/>
  <c r="V503" i="2"/>
  <c r="Y502" i="2"/>
  <c r="U502" i="2"/>
  <c r="X501" i="2"/>
  <c r="AA500" i="2"/>
  <c r="W500" i="2"/>
  <c r="Z499" i="2"/>
  <c r="V499" i="2"/>
  <c r="Y498" i="2"/>
  <c r="U498" i="2"/>
  <c r="X497" i="2"/>
  <c r="AA496" i="2"/>
  <c r="W496" i="2"/>
  <c r="Z495" i="2"/>
  <c r="V495" i="2"/>
  <c r="Y494" i="2"/>
  <c r="U494" i="2"/>
  <c r="X493" i="2"/>
  <c r="AA492" i="2"/>
  <c r="W492" i="2"/>
  <c r="Z491" i="2"/>
  <c r="V491" i="2"/>
  <c r="Y490" i="2"/>
  <c r="U490" i="2"/>
  <c r="X489" i="2"/>
  <c r="AA488" i="2"/>
  <c r="W488" i="2"/>
  <c r="Z487" i="2"/>
  <c r="V487" i="2"/>
  <c r="Y486" i="2"/>
  <c r="U486" i="2"/>
  <c r="X485" i="2"/>
  <c r="AA484" i="2"/>
  <c r="W484" i="2"/>
  <c r="Z483" i="2"/>
  <c r="V483" i="2"/>
  <c r="Y482" i="2"/>
  <c r="U482" i="2"/>
  <c r="X481" i="2"/>
  <c r="AA480" i="2"/>
  <c r="W480" i="2"/>
  <c r="Z479" i="2"/>
  <c r="V479" i="2"/>
  <c r="P508" i="2"/>
  <c r="S507" i="2"/>
  <c r="O507" i="2"/>
  <c r="R506" i="2"/>
  <c r="N506" i="2"/>
  <c r="Q505" i="2"/>
  <c r="M505" i="2"/>
  <c r="P504" i="2"/>
  <c r="S503" i="2"/>
  <c r="O503" i="2"/>
  <c r="R502" i="2"/>
  <c r="N502" i="2"/>
  <c r="Q501" i="2"/>
  <c r="M501" i="2"/>
  <c r="P500" i="2"/>
  <c r="S499" i="2"/>
  <c r="O499" i="2"/>
  <c r="R498" i="2"/>
  <c r="N498" i="2"/>
  <c r="Q497" i="2"/>
  <c r="M497" i="2"/>
  <c r="P496" i="2"/>
  <c r="S495" i="2"/>
  <c r="O495" i="2"/>
  <c r="R494" i="2"/>
  <c r="N494" i="2"/>
  <c r="Q493" i="2"/>
  <c r="M493" i="2"/>
  <c r="P492" i="2"/>
  <c r="S491" i="2"/>
  <c r="O491" i="2"/>
  <c r="R490" i="2"/>
  <c r="N490" i="2"/>
  <c r="Q489" i="2"/>
  <c r="M489" i="2"/>
  <c r="P488" i="2"/>
  <c r="S487" i="2"/>
  <c r="O487" i="2"/>
  <c r="R486" i="2"/>
  <c r="N486" i="2"/>
  <c r="Q485" i="2"/>
  <c r="M485" i="2"/>
  <c r="P484" i="2"/>
  <c r="S483" i="2"/>
  <c r="O483" i="2"/>
  <c r="R482" i="2"/>
  <c r="N482" i="2"/>
  <c r="Q481" i="2"/>
  <c r="M481" i="2"/>
  <c r="P480" i="2"/>
  <c r="S479" i="2"/>
  <c r="O479" i="2"/>
  <c r="K508" i="2"/>
  <c r="G508" i="2"/>
  <c r="J507" i="2"/>
  <c r="F507" i="2"/>
  <c r="I506" i="2"/>
  <c r="E506" i="2"/>
  <c r="H505" i="2"/>
  <c r="K504" i="2"/>
  <c r="G504" i="2"/>
  <c r="J503" i="2"/>
  <c r="F503" i="2"/>
  <c r="I502" i="2"/>
  <c r="E502" i="2"/>
  <c r="H501" i="2"/>
  <c r="K500" i="2"/>
  <c r="G500" i="2"/>
  <c r="J499" i="2"/>
  <c r="F499" i="2"/>
  <c r="I498" i="2"/>
  <c r="E498" i="2"/>
  <c r="H497" i="2"/>
  <c r="K496" i="2"/>
  <c r="G496" i="2"/>
  <c r="J495" i="2"/>
  <c r="F495" i="2"/>
  <c r="I494" i="2"/>
  <c r="E494" i="2"/>
  <c r="H493" i="2"/>
  <c r="K492" i="2"/>
  <c r="G492" i="2"/>
  <c r="J491" i="2"/>
  <c r="F491" i="2"/>
  <c r="I490" i="2"/>
  <c r="E490" i="2"/>
  <c r="H489" i="2"/>
  <c r="K488" i="2"/>
  <c r="G488" i="2"/>
  <c r="J487" i="2"/>
  <c r="F487" i="2"/>
  <c r="I486" i="2"/>
  <c r="E486" i="2"/>
  <c r="H485" i="2"/>
  <c r="K484" i="2"/>
  <c r="G484" i="2"/>
  <c r="J483" i="2"/>
  <c r="F483" i="2"/>
  <c r="I482" i="2"/>
  <c r="E482" i="2"/>
  <c r="H481" i="2"/>
  <c r="K480" i="2"/>
  <c r="G480" i="2"/>
  <c r="J479" i="2"/>
  <c r="F479" i="2"/>
  <c r="AF403" i="2"/>
  <c r="AI402" i="2"/>
  <c r="AE402" i="2"/>
  <c r="AH401" i="2"/>
  <c r="AD401" i="2"/>
  <c r="AG400" i="2"/>
  <c r="AC400" i="2"/>
  <c r="AF399" i="2"/>
  <c r="AI398" i="2"/>
  <c r="AE398" i="2"/>
  <c r="AH397" i="2"/>
  <c r="AD397" i="2"/>
  <c r="AG396" i="2"/>
  <c r="AC396" i="2"/>
  <c r="AF395" i="2"/>
  <c r="AI394" i="2"/>
  <c r="AE394" i="2"/>
  <c r="AH393" i="2"/>
  <c r="AD393" i="2"/>
  <c r="AG392" i="2"/>
  <c r="AC392" i="2"/>
  <c r="AF391" i="2"/>
  <c r="AI390" i="2"/>
  <c r="AE390" i="2"/>
  <c r="AH389" i="2"/>
  <c r="AD389" i="2"/>
  <c r="AG388" i="2"/>
  <c r="AC388" i="2"/>
  <c r="AF387" i="2"/>
  <c r="AI386" i="2"/>
  <c r="AE386" i="2"/>
  <c r="AH385" i="2"/>
  <c r="AD385" i="2"/>
  <c r="AG384" i="2"/>
  <c r="AC384" i="2"/>
  <c r="AF383" i="2"/>
  <c r="AI382" i="2"/>
  <c r="AE382" i="2"/>
  <c r="AH381" i="2"/>
  <c r="AD381" i="2"/>
  <c r="AG380" i="2"/>
  <c r="AC380" i="2"/>
  <c r="AF379" i="2"/>
  <c r="AI378" i="2"/>
  <c r="AE378" i="2"/>
  <c r="AH377" i="2"/>
  <c r="AD377" i="2"/>
  <c r="AG376" i="2"/>
  <c r="AC376" i="2"/>
  <c r="AF375" i="2"/>
  <c r="AI374" i="2"/>
  <c r="AE374" i="2"/>
  <c r="AA403" i="2"/>
  <c r="W403" i="2"/>
  <c r="Z402" i="2"/>
  <c r="V402" i="2"/>
  <c r="Y401" i="2"/>
  <c r="U401" i="2"/>
  <c r="X400" i="2"/>
  <c r="AA399" i="2"/>
  <c r="W399" i="2"/>
  <c r="Z398" i="2"/>
  <c r="V398" i="2"/>
  <c r="Y397" i="2"/>
  <c r="U397" i="2"/>
  <c r="X396" i="2"/>
  <c r="AA395" i="2"/>
  <c r="W395" i="2"/>
  <c r="Z394" i="2"/>
  <c r="V394" i="2"/>
  <c r="Y393" i="2"/>
  <c r="U393" i="2"/>
  <c r="X392" i="2"/>
  <c r="AA391" i="2"/>
  <c r="W391" i="2"/>
  <c r="Z390" i="2"/>
  <c r="V390" i="2"/>
  <c r="Y389" i="2"/>
  <c r="U389" i="2"/>
  <c r="X388" i="2"/>
  <c r="AA387" i="2"/>
  <c r="W387" i="2"/>
  <c r="Z386" i="2"/>
  <c r="V386" i="2"/>
  <c r="Y385" i="2"/>
  <c r="U385" i="2"/>
  <c r="X384" i="2"/>
  <c r="AA383" i="2"/>
  <c r="W383" i="2"/>
  <c r="Z382" i="2"/>
  <c r="V382" i="2"/>
  <c r="Y381" i="2"/>
  <c r="U381" i="2"/>
  <c r="X380" i="2"/>
  <c r="AA379" i="2"/>
  <c r="W379" i="2"/>
  <c r="Z378" i="2"/>
  <c r="V378" i="2"/>
  <c r="Y377" i="2"/>
  <c r="U377" i="2"/>
  <c r="X376" i="2"/>
  <c r="AA375" i="2"/>
  <c r="W375" i="2"/>
  <c r="Z374" i="2"/>
  <c r="V374" i="2"/>
  <c r="P403" i="2"/>
  <c r="S402" i="2"/>
  <c r="O402" i="2"/>
  <c r="R401" i="2"/>
  <c r="N401" i="2"/>
  <c r="Q400" i="2"/>
  <c r="M400" i="2"/>
  <c r="P399" i="2"/>
  <c r="S398" i="2"/>
  <c r="O398" i="2"/>
  <c r="R397" i="2"/>
  <c r="N397" i="2"/>
  <c r="Q396" i="2"/>
  <c r="M396" i="2"/>
  <c r="P395" i="2"/>
  <c r="S394" i="2"/>
  <c r="O394" i="2"/>
  <c r="R393" i="2"/>
  <c r="N393" i="2"/>
  <c r="Q392" i="2"/>
  <c r="M392" i="2"/>
  <c r="P391" i="2"/>
  <c r="S390" i="2"/>
  <c r="O390" i="2"/>
  <c r="R389" i="2"/>
  <c r="N389" i="2"/>
  <c r="Q388" i="2"/>
  <c r="M388" i="2"/>
  <c r="P387" i="2"/>
  <c r="S386" i="2"/>
  <c r="O386" i="2"/>
  <c r="R385" i="2"/>
  <c r="N385" i="2"/>
  <c r="Q384" i="2"/>
  <c r="M384" i="2"/>
  <c r="P383" i="2"/>
  <c r="S382" i="2"/>
  <c r="O382" i="2"/>
  <c r="R381" i="2"/>
  <c r="N381" i="2"/>
  <c r="Q380" i="2"/>
  <c r="M380" i="2"/>
  <c r="P379" i="2"/>
  <c r="S378" i="2"/>
  <c r="H382" i="2"/>
  <c r="K381" i="2"/>
  <c r="G381" i="2"/>
  <c r="J380" i="2"/>
  <c r="F380" i="2"/>
  <c r="I379" i="2"/>
  <c r="E379" i="2"/>
  <c r="H378" i="2"/>
  <c r="K377" i="2"/>
  <c r="G377" i="2"/>
  <c r="J376" i="2"/>
  <c r="F376" i="2"/>
  <c r="I375" i="2"/>
  <c r="E375" i="2"/>
  <c r="H374" i="2"/>
  <c r="V1001" i="2" l="1"/>
  <c r="V1000" i="2"/>
  <c r="AF1001" i="2"/>
  <c r="AF1071" i="2" s="1"/>
  <c r="AF1106" i="2" s="1"/>
  <c r="AF1141" i="2" s="1"/>
  <c r="F1146" i="2"/>
  <c r="J1146" i="2"/>
  <c r="G1147" i="2"/>
  <c r="K1147" i="2"/>
  <c r="H1148" i="2"/>
  <c r="E1149" i="2"/>
  <c r="I1149" i="2"/>
  <c r="F1150" i="2"/>
  <c r="J1150" i="2"/>
  <c r="G1151" i="2"/>
  <c r="K1151" i="2"/>
  <c r="H1152" i="2"/>
  <c r="E1153" i="2"/>
  <c r="I1153" i="2"/>
  <c r="F1154" i="2"/>
  <c r="J1154" i="2"/>
  <c r="G1155" i="2"/>
  <c r="K1155" i="2"/>
  <c r="H1156" i="2"/>
  <c r="E1157" i="2"/>
  <c r="I1157" i="2"/>
  <c r="F1158" i="2"/>
  <c r="J1158" i="2"/>
  <c r="G1159" i="2"/>
  <c r="K1159" i="2"/>
  <c r="H1160" i="2"/>
  <c r="E1161" i="2"/>
  <c r="I1161" i="2"/>
  <c r="F1162" i="2"/>
  <c r="J1162" i="2"/>
  <c r="G1163" i="2"/>
  <c r="K1163" i="2"/>
  <c r="H1164" i="2"/>
  <c r="E1165" i="2"/>
  <c r="I1165" i="2"/>
  <c r="F1166" i="2"/>
  <c r="J1166" i="2"/>
  <c r="G1167" i="2"/>
  <c r="K1167" i="2"/>
  <c r="H1168" i="2"/>
  <c r="E1169" i="2"/>
  <c r="I1169" i="2"/>
  <c r="F1170" i="2"/>
  <c r="J1170" i="2"/>
  <c r="G1171" i="2"/>
  <c r="K1171" i="2"/>
  <c r="H1172" i="2"/>
  <c r="E1173" i="2"/>
  <c r="I1173" i="2"/>
  <c r="F1174" i="2"/>
  <c r="J1174" i="2"/>
  <c r="G1175" i="2"/>
  <c r="K1175" i="2"/>
  <c r="O1146" i="2"/>
  <c r="S1146" i="2"/>
  <c r="P1147" i="2"/>
  <c r="M1148" i="2"/>
  <c r="Q1148" i="2"/>
  <c r="N1149" i="2"/>
  <c r="R1149" i="2"/>
  <c r="O1150" i="2"/>
  <c r="S1150" i="2"/>
  <c r="P1151" i="2"/>
  <c r="M1152" i="2"/>
  <c r="Q1152" i="2"/>
  <c r="N1153" i="2"/>
  <c r="R1153" i="2"/>
  <c r="O1154" i="2"/>
  <c r="S1154" i="2"/>
  <c r="P1155" i="2"/>
  <c r="M1156" i="2"/>
  <c r="Q1156" i="2"/>
  <c r="N1157" i="2"/>
  <c r="R1157" i="2"/>
  <c r="O1158" i="2"/>
  <c r="S1158" i="2"/>
  <c r="P1159" i="2"/>
  <c r="M1160" i="2"/>
  <c r="Q1160" i="2"/>
  <c r="N1161" i="2"/>
  <c r="R1161" i="2"/>
  <c r="O1162" i="2"/>
  <c r="S1162" i="2"/>
  <c r="P1163" i="2"/>
  <c r="M1164" i="2"/>
  <c r="Q1164" i="2"/>
  <c r="N1165" i="2"/>
  <c r="R1165" i="2"/>
  <c r="O1166" i="2"/>
  <c r="S1166" i="2"/>
  <c r="P1167" i="2"/>
  <c r="M1168" i="2"/>
  <c r="Q1168" i="2"/>
  <c r="N1169" i="2"/>
  <c r="R1169" i="2"/>
  <c r="O1170" i="2"/>
  <c r="S1170" i="2"/>
  <c r="P1171" i="2"/>
  <c r="M1172" i="2"/>
  <c r="Q1172" i="2"/>
  <c r="N1173" i="2"/>
  <c r="R1173" i="2"/>
  <c r="O1174" i="2"/>
  <c r="S1174" i="2"/>
  <c r="P1175" i="2"/>
  <c r="V1146" i="2"/>
  <c r="Z1146" i="2"/>
  <c r="W1147" i="2"/>
  <c r="AA1147" i="2"/>
  <c r="X1148" i="2"/>
  <c r="U1149" i="2"/>
  <c r="Y1149" i="2"/>
  <c r="V1150" i="2"/>
  <c r="Z1150" i="2"/>
  <c r="W1151" i="2"/>
  <c r="AA1151" i="2"/>
  <c r="X1152" i="2"/>
  <c r="U1153" i="2"/>
  <c r="Y1153" i="2"/>
  <c r="V1154" i="2"/>
  <c r="Z1154" i="2"/>
  <c r="W1155" i="2"/>
  <c r="AA1155" i="2"/>
  <c r="X1156" i="2"/>
  <c r="U1157" i="2"/>
  <c r="Y1157" i="2"/>
  <c r="V1158" i="2"/>
  <c r="Z1158" i="2"/>
  <c r="W1159" i="2"/>
  <c r="AA1159" i="2"/>
  <c r="X1160" i="2"/>
  <c r="U1161" i="2"/>
  <c r="Y1161" i="2"/>
  <c r="V1162" i="2"/>
  <c r="Z1162" i="2"/>
  <c r="W1163" i="2"/>
  <c r="AA1163" i="2"/>
  <c r="X1164" i="2"/>
  <c r="U1165" i="2"/>
  <c r="Y1165" i="2"/>
  <c r="V1166" i="2"/>
  <c r="Z1166" i="2"/>
  <c r="W1167" i="2"/>
  <c r="AA1167" i="2"/>
  <c r="X1168" i="2"/>
  <c r="U1169" i="2"/>
  <c r="Y1169" i="2"/>
  <c r="V1170" i="2"/>
  <c r="Z1170" i="2"/>
  <c r="W1171" i="2"/>
  <c r="AA1171" i="2"/>
  <c r="X1172" i="2"/>
  <c r="U1173" i="2"/>
  <c r="Y1173" i="2"/>
  <c r="V1174" i="2"/>
  <c r="Z1174" i="2"/>
  <c r="W1175" i="2"/>
  <c r="AA1175" i="2"/>
  <c r="AE1146" i="2"/>
  <c r="AI1146" i="2"/>
  <c r="AF1147" i="2"/>
  <c r="AC1148" i="2"/>
  <c r="AG1148" i="2"/>
  <c r="AD1149" i="2"/>
  <c r="AH1149" i="2"/>
  <c r="AE1150" i="2"/>
  <c r="AI1150" i="2"/>
  <c r="AF1151" i="2"/>
  <c r="AC1152" i="2"/>
  <c r="AG1152" i="2"/>
  <c r="AD1153" i="2"/>
  <c r="AH1153" i="2"/>
  <c r="AE1154" i="2"/>
  <c r="AI1154" i="2"/>
  <c r="AF1155" i="2"/>
  <c r="AC1156" i="2"/>
  <c r="AG1156" i="2"/>
  <c r="AD1157" i="2"/>
  <c r="AH1157" i="2"/>
  <c r="AE1158" i="2"/>
  <c r="AI1158" i="2"/>
  <c r="AF1159" i="2"/>
  <c r="AC1160" i="2"/>
  <c r="AG1160" i="2"/>
  <c r="AD1161" i="2"/>
  <c r="AH1161" i="2"/>
  <c r="AE1162" i="2"/>
  <c r="AI1162" i="2"/>
  <c r="AF1163" i="2"/>
  <c r="AC1164" i="2"/>
  <c r="AG1164" i="2"/>
  <c r="AD1165" i="2"/>
  <c r="AH1165" i="2"/>
  <c r="AE1166" i="2"/>
  <c r="AI1166" i="2"/>
  <c r="AF1167" i="2"/>
  <c r="AC1168" i="2"/>
  <c r="AG1168" i="2"/>
  <c r="AD1169" i="2"/>
  <c r="AH1169" i="2"/>
  <c r="AE1170" i="2"/>
  <c r="AI1170" i="2"/>
  <c r="AF1171" i="2"/>
  <c r="AC1172" i="2"/>
  <c r="AG1172" i="2"/>
  <c r="AD1173" i="2"/>
  <c r="AH1173" i="2"/>
  <c r="AE1174" i="2"/>
  <c r="AI1174" i="2"/>
  <c r="AF1175" i="2"/>
  <c r="F1006" i="2"/>
  <c r="J1006" i="2"/>
  <c r="G1007" i="2"/>
  <c r="K1007" i="2"/>
  <c r="H1008" i="2"/>
  <c r="E1009" i="2"/>
  <c r="I1009" i="2"/>
  <c r="F1010" i="2"/>
  <c r="J1010" i="2"/>
  <c r="G1011" i="2"/>
  <c r="K1011" i="2"/>
  <c r="H1012" i="2"/>
  <c r="E1013" i="2"/>
  <c r="I1013" i="2"/>
  <c r="F1014" i="2"/>
  <c r="J1014" i="2"/>
  <c r="G1015" i="2"/>
  <c r="K1015" i="2"/>
  <c r="H1016" i="2"/>
  <c r="E1017" i="2"/>
  <c r="I1017" i="2"/>
  <c r="F1018" i="2"/>
  <c r="J1018" i="2"/>
  <c r="I1019" i="2"/>
  <c r="F1020" i="2"/>
  <c r="J1020" i="2"/>
  <c r="G1021" i="2"/>
  <c r="K1021" i="2"/>
  <c r="H1022" i="2"/>
  <c r="E1023" i="2"/>
  <c r="I1023" i="2"/>
  <c r="F1024" i="2"/>
  <c r="J1024" i="2"/>
  <c r="G1025" i="2"/>
  <c r="K1025" i="2"/>
  <c r="H1026" i="2"/>
  <c r="E1027" i="2"/>
  <c r="I1027" i="2"/>
  <c r="F1028" i="2"/>
  <c r="J1028" i="2"/>
  <c r="G1029" i="2"/>
  <c r="K1029" i="2"/>
  <c r="H1030" i="2"/>
  <c r="E1031" i="2"/>
  <c r="I1031" i="2"/>
  <c r="F1032" i="2"/>
  <c r="J1032" i="2"/>
  <c r="G1033" i="2"/>
  <c r="K1033" i="2"/>
  <c r="H1034" i="2"/>
  <c r="E1035" i="2"/>
  <c r="I1035" i="2"/>
  <c r="M1006" i="2"/>
  <c r="Q1006" i="2"/>
  <c r="N1007" i="2"/>
  <c r="R1007" i="2"/>
  <c r="O1008" i="2"/>
  <c r="S1008" i="2"/>
  <c r="P1009" i="2"/>
  <c r="M1010" i="2"/>
  <c r="Q1010" i="2"/>
  <c r="N1011" i="2"/>
  <c r="R1011" i="2"/>
  <c r="O1012" i="2"/>
  <c r="S1012" i="2"/>
  <c r="P1013" i="2"/>
  <c r="M1014" i="2"/>
  <c r="Q1014" i="2"/>
  <c r="N1015" i="2"/>
  <c r="R1015" i="2"/>
  <c r="O1016" i="2"/>
  <c r="S1016" i="2"/>
  <c r="P1017" i="2"/>
  <c r="M1018" i="2"/>
  <c r="Q1018" i="2"/>
  <c r="N1019" i="2"/>
  <c r="R1019" i="2"/>
  <c r="O1020" i="2"/>
  <c r="S1020" i="2"/>
  <c r="P1021" i="2"/>
  <c r="M1022" i="2"/>
  <c r="Q1022" i="2"/>
  <c r="N1023" i="2"/>
  <c r="R1023" i="2"/>
  <c r="O1024" i="2"/>
  <c r="S1024" i="2"/>
  <c r="P1025" i="2"/>
  <c r="M1026" i="2"/>
  <c r="Q1026" i="2"/>
  <c r="N1027" i="2"/>
  <c r="R1027" i="2"/>
  <c r="O1028" i="2"/>
  <c r="S1028" i="2"/>
  <c r="P1029" i="2"/>
  <c r="M1030" i="2"/>
  <c r="Q1030" i="2"/>
  <c r="N1031" i="2"/>
  <c r="R1031" i="2"/>
  <c r="O1032" i="2"/>
  <c r="S1032" i="2"/>
  <c r="P1033" i="2"/>
  <c r="M1034" i="2"/>
  <c r="Q1034" i="2"/>
  <c r="N1035" i="2"/>
  <c r="R1035" i="2"/>
  <c r="X1006" i="2"/>
  <c r="U1007" i="2"/>
  <c r="Y1007" i="2"/>
  <c r="V1008" i="2"/>
  <c r="Z1008" i="2"/>
  <c r="W1009" i="2"/>
  <c r="AA1009" i="2"/>
  <c r="X1010" i="2"/>
  <c r="U1011" i="2"/>
  <c r="Y1011" i="2"/>
  <c r="V1012" i="2"/>
  <c r="Z1012" i="2"/>
  <c r="W1013" i="2"/>
  <c r="AA1013" i="2"/>
  <c r="X1014" i="2"/>
  <c r="U1015" i="2"/>
  <c r="Y1015" i="2"/>
  <c r="V1016" i="2"/>
  <c r="Z1016" i="2"/>
  <c r="W1017" i="2"/>
  <c r="AA1017" i="2"/>
  <c r="X1018" i="2"/>
  <c r="U1019" i="2"/>
  <c r="Y1019" i="2"/>
  <c r="V1020" i="2"/>
  <c r="Z1020" i="2"/>
  <c r="W1021" i="2"/>
  <c r="AA1021" i="2"/>
  <c r="X1022" i="2"/>
  <c r="U1023" i="2"/>
  <c r="Y1023" i="2"/>
  <c r="V1024" i="2"/>
  <c r="Z1024" i="2"/>
  <c r="H1146" i="2"/>
  <c r="E1147" i="2"/>
  <c r="I1147" i="2"/>
  <c r="F1148" i="2"/>
  <c r="J1148" i="2"/>
  <c r="G1149" i="2"/>
  <c r="K1149" i="2"/>
  <c r="H1150" i="2"/>
  <c r="E1151" i="2"/>
  <c r="I1151" i="2"/>
  <c r="F1152" i="2"/>
  <c r="J1152" i="2"/>
  <c r="G1153" i="2"/>
  <c r="K1153" i="2"/>
  <c r="H1154" i="2"/>
  <c r="E1155" i="2"/>
  <c r="I1155" i="2"/>
  <c r="F1156" i="2"/>
  <c r="J1156" i="2"/>
  <c r="G1157" i="2"/>
  <c r="K1157" i="2"/>
  <c r="H1158" i="2"/>
  <c r="E1159" i="2"/>
  <c r="I1159" i="2"/>
  <c r="F1160" i="2"/>
  <c r="J1160" i="2"/>
  <c r="G1161" i="2"/>
  <c r="K1161" i="2"/>
  <c r="H1162" i="2"/>
  <c r="E1163" i="2"/>
  <c r="I1163" i="2"/>
  <c r="F1164" i="2"/>
  <c r="J1164" i="2"/>
  <c r="G1165" i="2"/>
  <c r="K1165" i="2"/>
  <c r="H1166" i="2"/>
  <c r="E1167" i="2"/>
  <c r="I1167" i="2"/>
  <c r="F1168" i="2"/>
  <c r="J1168" i="2"/>
  <c r="G1169" i="2"/>
  <c r="K1169" i="2"/>
  <c r="H1170" i="2"/>
  <c r="E1171" i="2"/>
  <c r="I1171" i="2"/>
  <c r="F1172" i="2"/>
  <c r="J1172" i="2"/>
  <c r="G1173" i="2"/>
  <c r="K1173" i="2"/>
  <c r="H1174" i="2"/>
  <c r="E1175" i="2"/>
  <c r="I1175" i="2"/>
  <c r="M1146" i="2"/>
  <c r="Q1146" i="2"/>
  <c r="N1147" i="2"/>
  <c r="R1147" i="2"/>
  <c r="O1148" i="2"/>
  <c r="S1148" i="2"/>
  <c r="P1149" i="2"/>
  <c r="M1150" i="2"/>
  <c r="Q1150" i="2"/>
  <c r="N1151" i="2"/>
  <c r="R1151" i="2"/>
  <c r="O1152" i="2"/>
  <c r="S1152" i="2"/>
  <c r="P1153" i="2"/>
  <c r="M1154" i="2"/>
  <c r="Q1154" i="2"/>
  <c r="N1155" i="2"/>
  <c r="R1155" i="2"/>
  <c r="O1156" i="2"/>
  <c r="S1156" i="2"/>
  <c r="P1157" i="2"/>
  <c r="M1158" i="2"/>
  <c r="Q1158" i="2"/>
  <c r="N1159" i="2"/>
  <c r="R1159" i="2"/>
  <c r="O1160" i="2"/>
  <c r="S1160" i="2"/>
  <c r="P1161" i="2"/>
  <c r="M1162" i="2"/>
  <c r="Q1162" i="2"/>
  <c r="N1163" i="2"/>
  <c r="R1163" i="2"/>
  <c r="O1164" i="2"/>
  <c r="S1164" i="2"/>
  <c r="P1165" i="2"/>
  <c r="M1166" i="2"/>
  <c r="Q1166" i="2"/>
  <c r="N1167" i="2"/>
  <c r="R1167" i="2"/>
  <c r="O1168" i="2"/>
  <c r="S1168" i="2"/>
  <c r="P1169" i="2"/>
  <c r="M1170" i="2"/>
  <c r="Q1170" i="2"/>
  <c r="N1171" i="2"/>
  <c r="R1171" i="2"/>
  <c r="O1172" i="2"/>
  <c r="S1172" i="2"/>
  <c r="P1173" i="2"/>
  <c r="M1174" i="2"/>
  <c r="Q1174" i="2"/>
  <c r="N1175" i="2"/>
  <c r="R1175" i="2"/>
  <c r="X1146" i="2"/>
  <c r="U1147" i="2"/>
  <c r="Y1147" i="2"/>
  <c r="V1148" i="2"/>
  <c r="Z1148" i="2"/>
  <c r="W1149" i="2"/>
  <c r="AA1149" i="2"/>
  <c r="X1150" i="2"/>
  <c r="U1151" i="2"/>
  <c r="Y1151" i="2"/>
  <c r="V1152" i="2"/>
  <c r="Z1152" i="2"/>
  <c r="W1153" i="2"/>
  <c r="AA1153" i="2"/>
  <c r="X1154" i="2"/>
  <c r="U1155" i="2"/>
  <c r="Y1155" i="2"/>
  <c r="V1156" i="2"/>
  <c r="Z1156" i="2"/>
  <c r="W1157" i="2"/>
  <c r="AA1157" i="2"/>
  <c r="X1158" i="2"/>
  <c r="U1159" i="2"/>
  <c r="Y1159" i="2"/>
  <c r="V1160" i="2"/>
  <c r="Z1160" i="2"/>
  <c r="W1161" i="2"/>
  <c r="AA1161" i="2"/>
  <c r="X1162" i="2"/>
  <c r="U1163" i="2"/>
  <c r="Y1163" i="2"/>
  <c r="V1164" i="2"/>
  <c r="Z1164" i="2"/>
  <c r="W1165" i="2"/>
  <c r="AA1165" i="2"/>
  <c r="X1166" i="2"/>
  <c r="U1167" i="2"/>
  <c r="Y1167" i="2"/>
  <c r="V1168" i="2"/>
  <c r="Z1168" i="2"/>
  <c r="W1169" i="2"/>
  <c r="AA1169" i="2"/>
  <c r="X1170" i="2"/>
  <c r="U1171" i="2"/>
  <c r="Y1171" i="2"/>
  <c r="V1172" i="2"/>
  <c r="Z1172" i="2"/>
  <c r="W1173" i="2"/>
  <c r="AA1173" i="2"/>
  <c r="X1174" i="2"/>
  <c r="U1175" i="2"/>
  <c r="Y1175" i="2"/>
  <c r="AC1146" i="2"/>
  <c r="AG1146" i="2"/>
  <c r="AD1147" i="2"/>
  <c r="AH1147" i="2"/>
  <c r="AE1148" i="2"/>
  <c r="AI1148" i="2"/>
  <c r="AF1149" i="2"/>
  <c r="AC1150" i="2"/>
  <c r="AG1150" i="2"/>
  <c r="AD1151" i="2"/>
  <c r="AH1151" i="2"/>
  <c r="AE1152" i="2"/>
  <c r="AI1152" i="2"/>
  <c r="AF1153" i="2"/>
  <c r="AC1154" i="2"/>
  <c r="AG1154" i="2"/>
  <c r="AD1155" i="2"/>
  <c r="AH1155" i="2"/>
  <c r="AE1156" i="2"/>
  <c r="AI1156" i="2"/>
  <c r="AF1157" i="2"/>
  <c r="AC1158" i="2"/>
  <c r="AG1158" i="2"/>
  <c r="AD1159" i="2"/>
  <c r="AH1159" i="2"/>
  <c r="AE1160" i="2"/>
  <c r="AI1160" i="2"/>
  <c r="AF1161" i="2"/>
  <c r="AC1162" i="2"/>
  <c r="AG1162" i="2"/>
  <c r="AD1163" i="2"/>
  <c r="AH1163" i="2"/>
  <c r="AE1164" i="2"/>
  <c r="AI1164" i="2"/>
  <c r="AF1165" i="2"/>
  <c r="AC1166" i="2"/>
  <c r="AG1166" i="2"/>
  <c r="AD1167" i="2"/>
  <c r="AH1167" i="2"/>
  <c r="AE1168" i="2"/>
  <c r="AI1168" i="2"/>
  <c r="AF1169" i="2"/>
  <c r="AC1170" i="2"/>
  <c r="AG1170" i="2"/>
  <c r="AD1171" i="2"/>
  <c r="AH1171" i="2"/>
  <c r="AE1172" i="2"/>
  <c r="AI1172" i="2"/>
  <c r="AF1173" i="2"/>
  <c r="AC1174" i="2"/>
  <c r="AG1174" i="2"/>
  <c r="AD1175" i="2"/>
  <c r="AH1175" i="2"/>
  <c r="H1006" i="2"/>
  <c r="E1007" i="2"/>
  <c r="I1007" i="2"/>
  <c r="F1008" i="2"/>
  <c r="J1008" i="2"/>
  <c r="G1009" i="2"/>
  <c r="K1009" i="2"/>
  <c r="H1010" i="2"/>
  <c r="E1011" i="2"/>
  <c r="I1011" i="2"/>
  <c r="F1012" i="2"/>
  <c r="J1012" i="2"/>
  <c r="G1013" i="2"/>
  <c r="K1013" i="2"/>
  <c r="H1014" i="2"/>
  <c r="E1015" i="2"/>
  <c r="I1015" i="2"/>
  <c r="F1016" i="2"/>
  <c r="J1016" i="2"/>
  <c r="G1017" i="2"/>
  <c r="K1017" i="2"/>
  <c r="H1018" i="2"/>
  <c r="G1019" i="2"/>
  <c r="K1019" i="2"/>
  <c r="H1020" i="2"/>
  <c r="E1021" i="2"/>
  <c r="I1021" i="2"/>
  <c r="F1022" i="2"/>
  <c r="J1022" i="2"/>
  <c r="G1023" i="2"/>
  <c r="K1023" i="2"/>
  <c r="H1024" i="2"/>
  <c r="E1025" i="2"/>
  <c r="I1025" i="2"/>
  <c r="F1026" i="2"/>
  <c r="J1026" i="2"/>
  <c r="G1027" i="2"/>
  <c r="K1027" i="2"/>
  <c r="H1028" i="2"/>
  <c r="W1025" i="2"/>
  <c r="AA1025" i="2"/>
  <c r="X1026" i="2"/>
  <c r="U1027" i="2"/>
  <c r="Y1027" i="2"/>
  <c r="V1028" i="2"/>
  <c r="Z1028" i="2"/>
  <c r="W1029" i="2"/>
  <c r="AA1029" i="2"/>
  <c r="X1030" i="2"/>
  <c r="U1031" i="2"/>
  <c r="Y1031" i="2"/>
  <c r="V1032" i="2"/>
  <c r="Z1032" i="2"/>
  <c r="W1033" i="2"/>
  <c r="AA1033" i="2"/>
  <c r="X1034" i="2"/>
  <c r="U1035" i="2"/>
  <c r="Y1035" i="2"/>
  <c r="AC1006" i="2"/>
  <c r="AG1006" i="2"/>
  <c r="AD1007" i="2"/>
  <c r="AH1007" i="2"/>
  <c r="AE1008" i="2"/>
  <c r="AI1008" i="2"/>
  <c r="AF1009" i="2"/>
  <c r="AC1010" i="2"/>
  <c r="AG1010" i="2"/>
  <c r="AD1011" i="2"/>
  <c r="AH1011" i="2"/>
  <c r="AE1012" i="2"/>
  <c r="AI1012" i="2"/>
  <c r="AF1013" i="2"/>
  <c r="AC1014" i="2"/>
  <c r="AG1014" i="2"/>
  <c r="AD1015" i="2"/>
  <c r="AH1015" i="2"/>
  <c r="AE1016" i="2"/>
  <c r="AI1016" i="2"/>
  <c r="AF1017" i="2"/>
  <c r="AC1018" i="2"/>
  <c r="AG1018" i="2"/>
  <c r="AD1019" i="2"/>
  <c r="AH1019" i="2"/>
  <c r="AE1020" i="2"/>
  <c r="AI1020" i="2"/>
  <c r="AF1021" i="2"/>
  <c r="AC1022" i="2"/>
  <c r="AG1022" i="2"/>
  <c r="AD1023" i="2"/>
  <c r="AH1023" i="2"/>
  <c r="AE1024" i="2"/>
  <c r="AI1024" i="2"/>
  <c r="AF1025" i="2"/>
  <c r="AC1026" i="2"/>
  <c r="AG1026" i="2"/>
  <c r="AD1027" i="2"/>
  <c r="AH1027" i="2"/>
  <c r="AE1028" i="2"/>
  <c r="AI1028" i="2"/>
  <c r="AF1029" i="2"/>
  <c r="AC1030" i="2"/>
  <c r="AG1030" i="2"/>
  <c r="AD1031" i="2"/>
  <c r="AH1031" i="2"/>
  <c r="AE1032" i="2"/>
  <c r="AI1032" i="2"/>
  <c r="AF1033" i="2"/>
  <c r="AC1034" i="2"/>
  <c r="AG1034" i="2"/>
  <c r="AD1035" i="2"/>
  <c r="AH1035" i="2"/>
  <c r="H901" i="2"/>
  <c r="H936" i="2" s="1"/>
  <c r="E971" i="2"/>
  <c r="E1041" i="2" s="1"/>
  <c r="I971" i="2"/>
  <c r="I1041" i="2" s="1"/>
  <c r="F972" i="2"/>
  <c r="F1042" i="2" s="1"/>
  <c r="J972" i="2"/>
  <c r="J1042" i="2" s="1"/>
  <c r="K973" i="2"/>
  <c r="K1043" i="2" s="1"/>
  <c r="H974" i="2"/>
  <c r="H1044" i="2" s="1"/>
  <c r="E975" i="2"/>
  <c r="E1045" i="2" s="1"/>
  <c r="I975" i="2"/>
  <c r="I1045" i="2" s="1"/>
  <c r="F976" i="2"/>
  <c r="F1046" i="2" s="1"/>
  <c r="J976" i="2"/>
  <c r="J1046" i="2" s="1"/>
  <c r="G977" i="2"/>
  <c r="G1047" i="2" s="1"/>
  <c r="K977" i="2"/>
  <c r="K1047" i="2" s="1"/>
  <c r="H978" i="2"/>
  <c r="H1048" i="2" s="1"/>
  <c r="I979" i="2"/>
  <c r="I1049" i="2" s="1"/>
  <c r="F980" i="2"/>
  <c r="F1050" i="2" s="1"/>
  <c r="J980" i="2"/>
  <c r="J1050" i="2" s="1"/>
  <c r="K981" i="2"/>
  <c r="K1051" i="2" s="1"/>
  <c r="H982" i="2"/>
  <c r="H1052" i="2" s="1"/>
  <c r="E983" i="2"/>
  <c r="E1053" i="2" s="1"/>
  <c r="I983" i="2"/>
  <c r="I1053" i="2" s="1"/>
  <c r="F984" i="2"/>
  <c r="F1054" i="2" s="1"/>
  <c r="J984" i="2"/>
  <c r="J1054" i="2" s="1"/>
  <c r="G985" i="2"/>
  <c r="G1055" i="2" s="1"/>
  <c r="K985" i="2"/>
  <c r="K1055" i="2" s="1"/>
  <c r="H986" i="2"/>
  <c r="H1056" i="2" s="1"/>
  <c r="I987" i="2"/>
  <c r="I1057" i="2" s="1"/>
  <c r="F988" i="2"/>
  <c r="F1058" i="2" s="1"/>
  <c r="J988" i="2"/>
  <c r="J1058" i="2" s="1"/>
  <c r="K989" i="2"/>
  <c r="K1059" i="2" s="1"/>
  <c r="H990" i="2"/>
  <c r="H1060" i="2" s="1"/>
  <c r="E991" i="2"/>
  <c r="E1061" i="2" s="1"/>
  <c r="I991" i="2"/>
  <c r="I1061" i="2" s="1"/>
  <c r="F992" i="2"/>
  <c r="F1062" i="2" s="1"/>
  <c r="J992" i="2"/>
  <c r="J1062" i="2" s="1"/>
  <c r="G993" i="2"/>
  <c r="G1063" i="2" s="1"/>
  <c r="K993" i="2"/>
  <c r="K1063" i="2" s="1"/>
  <c r="H994" i="2"/>
  <c r="H1064" i="2" s="1"/>
  <c r="E995" i="2"/>
  <c r="E1065" i="2" s="1"/>
  <c r="I995" i="2"/>
  <c r="I1065" i="2" s="1"/>
  <c r="F996" i="2"/>
  <c r="F1066" i="2" s="1"/>
  <c r="J996" i="2"/>
  <c r="J1066" i="2" s="1"/>
  <c r="G997" i="2"/>
  <c r="G1067" i="2" s="1"/>
  <c r="K997" i="2"/>
  <c r="K1067" i="2" s="1"/>
  <c r="H998" i="2"/>
  <c r="H1068" i="2" s="1"/>
  <c r="E999" i="2"/>
  <c r="E1069" i="2" s="1"/>
  <c r="I999" i="2"/>
  <c r="I1069" i="2" s="1"/>
  <c r="M901" i="2"/>
  <c r="M936" i="2" s="1"/>
  <c r="Q901" i="2"/>
  <c r="Q936" i="2" s="1"/>
  <c r="N971" i="2"/>
  <c r="N1041" i="2" s="1"/>
  <c r="R971" i="2"/>
  <c r="R1041" i="2" s="1"/>
  <c r="O972" i="2"/>
  <c r="O1042" i="2" s="1"/>
  <c r="S972" i="2"/>
  <c r="P973" i="2"/>
  <c r="P1043" i="2" s="1"/>
  <c r="Q974" i="2"/>
  <c r="Q1044" i="2" s="1"/>
  <c r="N975" i="2"/>
  <c r="N1045" i="2" s="1"/>
  <c r="R975" i="2"/>
  <c r="R1045" i="2" s="1"/>
  <c r="S976" i="2"/>
  <c r="S1046" i="2" s="1"/>
  <c r="P977" i="2"/>
  <c r="P1047" i="2" s="1"/>
  <c r="M978" i="2"/>
  <c r="M1048" i="2" s="1"/>
  <c r="Q978" i="2"/>
  <c r="N979" i="2"/>
  <c r="N1049" i="2" s="1"/>
  <c r="R979" i="2"/>
  <c r="R1049" i="2" s="1"/>
  <c r="O980" i="2"/>
  <c r="O1050" i="2" s="1"/>
  <c r="S980" i="2"/>
  <c r="S1050" i="2" s="1"/>
  <c r="P981" i="2"/>
  <c r="P1051" i="2" s="1"/>
  <c r="Q982" i="2"/>
  <c r="Q1052" i="2" s="1"/>
  <c r="N983" i="2"/>
  <c r="N1053" i="2" s="1"/>
  <c r="R983" i="2"/>
  <c r="S984" i="2"/>
  <c r="S1054" i="2" s="1"/>
  <c r="P985" i="2"/>
  <c r="P1055" i="2" s="1"/>
  <c r="M986" i="2"/>
  <c r="M1056" i="2" s="1"/>
  <c r="Q986" i="2"/>
  <c r="Q1056" i="2" s="1"/>
  <c r="N987" i="2"/>
  <c r="N1057" i="2" s="1"/>
  <c r="R987" i="2"/>
  <c r="R1057" i="2" s="1"/>
  <c r="O988" i="2"/>
  <c r="O1058" i="2" s="1"/>
  <c r="S988" i="2"/>
  <c r="S1058" i="2" s="1"/>
  <c r="P989" i="2"/>
  <c r="P1059" i="2" s="1"/>
  <c r="Q990" i="2"/>
  <c r="Q1060" i="2" s="1"/>
  <c r="N991" i="2"/>
  <c r="N1061" i="2" s="1"/>
  <c r="R991" i="2"/>
  <c r="R1061" i="2" s="1"/>
  <c r="S992" i="2"/>
  <c r="S1062" i="2" s="1"/>
  <c r="M994" i="2"/>
  <c r="M1064" i="2" s="1"/>
  <c r="N995" i="2"/>
  <c r="N1065" i="2" s="1"/>
  <c r="O996" i="2"/>
  <c r="O1066" i="2" s="1"/>
  <c r="P997" i="2"/>
  <c r="P1067" i="2" s="1"/>
  <c r="Q998" i="2"/>
  <c r="Q1068" i="2" s="1"/>
  <c r="R999" i="2"/>
  <c r="R1069" i="2" s="1"/>
  <c r="X901" i="2"/>
  <c r="X936" i="2" s="1"/>
  <c r="U971" i="2"/>
  <c r="U1041" i="2" s="1"/>
  <c r="Y971" i="2"/>
  <c r="Y1041" i="2" s="1"/>
  <c r="V972" i="2"/>
  <c r="V1042" i="2" s="1"/>
  <c r="Z972" i="2"/>
  <c r="W973" i="2"/>
  <c r="W1043" i="2" s="1"/>
  <c r="X974" i="2"/>
  <c r="X1044" i="2" s="1"/>
  <c r="U975" i="2"/>
  <c r="U1045" i="2" s="1"/>
  <c r="Y975" i="2"/>
  <c r="Y1045" i="2" s="1"/>
  <c r="V976" i="2"/>
  <c r="V1046" i="2" s="1"/>
  <c r="Z976" i="2"/>
  <c r="Z1046" i="2" s="1"/>
  <c r="W977" i="2"/>
  <c r="W1047" i="2" s="1"/>
  <c r="AA977" i="2"/>
  <c r="X978" i="2"/>
  <c r="X1048" i="2" s="1"/>
  <c r="U979" i="2"/>
  <c r="U1049" i="2" s="1"/>
  <c r="V980" i="2"/>
  <c r="V1050" i="2" s="1"/>
  <c r="Z980" i="2"/>
  <c r="Z1050" i="2" s="1"/>
  <c r="W981" i="2"/>
  <c r="W1051" i="2" s="1"/>
  <c r="X982" i="2"/>
  <c r="X1052" i="2" s="1"/>
  <c r="U983" i="2"/>
  <c r="U1053" i="2" s="1"/>
  <c r="Y983" i="2"/>
  <c r="Y1053" i="2" s="1"/>
  <c r="V984" i="2"/>
  <c r="V1054" i="2" s="1"/>
  <c r="Z984" i="2"/>
  <c r="Z1054" i="2" s="1"/>
  <c r="W985" i="2"/>
  <c r="W1055" i="2" s="1"/>
  <c r="AA985" i="2"/>
  <c r="AA1055" i="2" s="1"/>
  <c r="X986" i="2"/>
  <c r="X1056" i="2" s="1"/>
  <c r="U987" i="2"/>
  <c r="U1057" i="2" s="1"/>
  <c r="V988" i="2"/>
  <c r="V1058" i="2" s="1"/>
  <c r="Z988" i="2"/>
  <c r="W989" i="2"/>
  <c r="W1059" i="2" s="1"/>
  <c r="X990" i="2"/>
  <c r="X1060" i="2" s="1"/>
  <c r="U991" i="2"/>
  <c r="U1061" i="2" s="1"/>
  <c r="Y991" i="2"/>
  <c r="Y1061" i="2" s="1"/>
  <c r="V992" i="2"/>
  <c r="V1062" i="2" s="1"/>
  <c r="Z992" i="2"/>
  <c r="Z1062" i="2" s="1"/>
  <c r="W993" i="2"/>
  <c r="W1063" i="2" s="1"/>
  <c r="AA993" i="2"/>
  <c r="AA1063" i="2" s="1"/>
  <c r="X994" i="2"/>
  <c r="X1064" i="2" s="1"/>
  <c r="U995" i="2"/>
  <c r="U1065" i="2" s="1"/>
  <c r="Y995" i="2"/>
  <c r="Y1065" i="2" s="1"/>
  <c r="V996" i="2"/>
  <c r="V1066" i="2" s="1"/>
  <c r="Z996" i="2"/>
  <c r="Z1066" i="2" s="1"/>
  <c r="W997" i="2"/>
  <c r="AA997" i="2"/>
  <c r="AA1067" i="2" s="1"/>
  <c r="X998" i="2"/>
  <c r="X1068" i="2" s="1"/>
  <c r="U999" i="2"/>
  <c r="Y999" i="2"/>
  <c r="Y1069" i="2" s="1"/>
  <c r="AC901" i="2"/>
  <c r="AC936" i="2" s="1"/>
  <c r="AC971" i="2" s="1"/>
  <c r="AI901" i="2"/>
  <c r="AI936" i="2" s="1"/>
  <c r="AF971" i="2"/>
  <c r="AF1041" i="2" s="1"/>
  <c r="AC972" i="2"/>
  <c r="AC1042" i="2" s="1"/>
  <c r="AH973" i="2"/>
  <c r="AH1043" i="2" s="1"/>
  <c r="AD975" i="2"/>
  <c r="AC976" i="2"/>
  <c r="AG976" i="2"/>
  <c r="AH977" i="2"/>
  <c r="AH1047" i="2" s="1"/>
  <c r="AE978" i="2"/>
  <c r="AE1048" i="2" s="1"/>
  <c r="AH979" i="2"/>
  <c r="AH1049" i="2" s="1"/>
  <c r="AD981" i="2"/>
  <c r="AD1051" i="2" s="1"/>
  <c r="AE982" i="2"/>
  <c r="AF983" i="2"/>
  <c r="AF1053" i="2" s="1"/>
  <c r="AE984" i="2"/>
  <c r="AE1054" i="2" s="1"/>
  <c r="AI984" i="2"/>
  <c r="AI1054" i="2" s="1"/>
  <c r="AF985" i="2"/>
  <c r="AF1055" i="2" s="1"/>
  <c r="AC986" i="2"/>
  <c r="AC1056" i="2" s="1"/>
  <c r="AH987" i="2"/>
  <c r="AH1057" i="2" s="1"/>
  <c r="AF989" i="2"/>
  <c r="AF1059" i="2" s="1"/>
  <c r="AG990" i="2"/>
  <c r="AG1060" i="2" s="1"/>
  <c r="AD991" i="2"/>
  <c r="AD1061" i="2" s="1"/>
  <c r="AH991" i="2"/>
  <c r="AH1061" i="2" s="1"/>
  <c r="AE992" i="2"/>
  <c r="AE1062" i="2" s="1"/>
  <c r="AD993" i="2"/>
  <c r="AD1063" i="2" s="1"/>
  <c r="AC974" i="2"/>
  <c r="AC1044" i="2" s="1"/>
  <c r="AD977" i="2"/>
  <c r="AD1047" i="2" s="1"/>
  <c r="AD979" i="2"/>
  <c r="AD1049" i="2" s="1"/>
  <c r="AF981" i="2"/>
  <c r="AF1051" i="2" s="1"/>
  <c r="AC984" i="2"/>
  <c r="AC1054" i="2" s="1"/>
  <c r="AF987" i="2"/>
  <c r="AF1057" i="2" s="1"/>
  <c r="AE988" i="2"/>
  <c r="AI988" i="2"/>
  <c r="AI1058" i="2" s="1"/>
  <c r="AC990" i="2"/>
  <c r="AC1060" i="2" s="1"/>
  <c r="AF993" i="2"/>
  <c r="AF1063" i="2" s="1"/>
  <c r="AG994" i="2"/>
  <c r="AH995" i="2"/>
  <c r="AH1065" i="2" s="1"/>
  <c r="AI996" i="2"/>
  <c r="AI1066" i="2" s="1"/>
  <c r="AC998" i="2"/>
  <c r="AC1068" i="2" s="1"/>
  <c r="AD999" i="2"/>
  <c r="AD1069" i="2" s="1"/>
  <c r="AH999" i="2"/>
  <c r="AH1069" i="2" s="1"/>
  <c r="W1032" i="2"/>
  <c r="W1034" i="2"/>
  <c r="AG1007" i="2"/>
  <c r="AC1011" i="2"/>
  <c r="AG1015" i="2"/>
  <c r="AE1017" i="2"/>
  <c r="AG1019" i="2"/>
  <c r="AD1022" i="2"/>
  <c r="AE901" i="2"/>
  <c r="AE936" i="2" s="1"/>
  <c r="AF973" i="2"/>
  <c r="AF1043" i="2" s="1"/>
  <c r="AF975" i="2"/>
  <c r="AF1045" i="2" s="1"/>
  <c r="AF977" i="2"/>
  <c r="AF1047" i="2" s="1"/>
  <c r="AC980" i="2"/>
  <c r="AC982" i="2"/>
  <c r="AC988" i="2"/>
  <c r="AC1058" i="2" s="1"/>
  <c r="AH989" i="2"/>
  <c r="AH1059" i="2" s="1"/>
  <c r="AH993" i="2"/>
  <c r="AH1063" i="2" s="1"/>
  <c r="AE994" i="2"/>
  <c r="AE1064" i="2" s="1"/>
  <c r="AF995" i="2"/>
  <c r="AF1065" i="2" s="1"/>
  <c r="AG996" i="2"/>
  <c r="AG1066" i="2" s="1"/>
  <c r="AH997" i="2"/>
  <c r="AH1067" i="2" s="1"/>
  <c r="AI998" i="2"/>
  <c r="AI1068" i="2" s="1"/>
  <c r="U1028" i="2"/>
  <c r="AD1006" i="2"/>
  <c r="AG1009" i="2"/>
  <c r="AG1011" i="2"/>
  <c r="AC1017" i="2"/>
  <c r="AD1020" i="2"/>
  <c r="E1029" i="2"/>
  <c r="I1029" i="2"/>
  <c r="F1030" i="2"/>
  <c r="J1030" i="2"/>
  <c r="G1031" i="2"/>
  <c r="K1031" i="2"/>
  <c r="H1032" i="2"/>
  <c r="E1033" i="2"/>
  <c r="I1033" i="2"/>
  <c r="F1034" i="2"/>
  <c r="J1034" i="2"/>
  <c r="G1035" i="2"/>
  <c r="K1035" i="2"/>
  <c r="O1006" i="2"/>
  <c r="S1006" i="2"/>
  <c r="P1007" i="2"/>
  <c r="M1008" i="2"/>
  <c r="Q1008" i="2"/>
  <c r="N1009" i="2"/>
  <c r="R1009" i="2"/>
  <c r="O1010" i="2"/>
  <c r="S1010" i="2"/>
  <c r="P1011" i="2"/>
  <c r="M1012" i="2"/>
  <c r="Q1012" i="2"/>
  <c r="N1013" i="2"/>
  <c r="R1013" i="2"/>
  <c r="O1014" i="2"/>
  <c r="S1014" i="2"/>
  <c r="P1015" i="2"/>
  <c r="M1016" i="2"/>
  <c r="Q1016" i="2"/>
  <c r="N1017" i="2"/>
  <c r="R1017" i="2"/>
  <c r="O1018" i="2"/>
  <c r="S1018" i="2"/>
  <c r="P1019" i="2"/>
  <c r="M1020" i="2"/>
  <c r="Q1020" i="2"/>
  <c r="N1021" i="2"/>
  <c r="R1021" i="2"/>
  <c r="O1022" i="2"/>
  <c r="S1022" i="2"/>
  <c r="P1023" i="2"/>
  <c r="M1024" i="2"/>
  <c r="Q1024" i="2"/>
  <c r="N1025" i="2"/>
  <c r="R1025" i="2"/>
  <c r="O1026" i="2"/>
  <c r="S1026" i="2"/>
  <c r="P1027" i="2"/>
  <c r="M1028" i="2"/>
  <c r="Q1028" i="2"/>
  <c r="N1029" i="2"/>
  <c r="R1029" i="2"/>
  <c r="O1030" i="2"/>
  <c r="S1030" i="2"/>
  <c r="P1031" i="2"/>
  <c r="M1032" i="2"/>
  <c r="Q1032" i="2"/>
  <c r="N1033" i="2"/>
  <c r="R1033" i="2"/>
  <c r="O1034" i="2"/>
  <c r="S1034" i="2"/>
  <c r="P1035" i="2"/>
  <c r="V1006" i="2"/>
  <c r="Z1006" i="2"/>
  <c r="W1007" i="2"/>
  <c r="AA1007" i="2"/>
  <c r="X1008" i="2"/>
  <c r="U1009" i="2"/>
  <c r="Y1009" i="2"/>
  <c r="V1010" i="2"/>
  <c r="Z1010" i="2"/>
  <c r="W1011" i="2"/>
  <c r="AA1011" i="2"/>
  <c r="X1012" i="2"/>
  <c r="U1013" i="2"/>
  <c r="Y1013" i="2"/>
  <c r="V1014" i="2"/>
  <c r="Z1014" i="2"/>
  <c r="W1015" i="2"/>
  <c r="AA1015" i="2"/>
  <c r="X1016" i="2"/>
  <c r="U1017" i="2"/>
  <c r="Y1017" i="2"/>
  <c r="V1018" i="2"/>
  <c r="Z1018" i="2"/>
  <c r="W1019" i="2"/>
  <c r="AA1019" i="2"/>
  <c r="X1020" i="2"/>
  <c r="U1021" i="2"/>
  <c r="Y1021" i="2"/>
  <c r="V1022" i="2"/>
  <c r="Z1022" i="2"/>
  <c r="W1023" i="2"/>
  <c r="AA1023" i="2"/>
  <c r="X1024" i="2"/>
  <c r="U1025" i="2"/>
  <c r="Y1025" i="2"/>
  <c r="V1026" i="2"/>
  <c r="Z1026" i="2"/>
  <c r="W1027" i="2"/>
  <c r="AA1027" i="2"/>
  <c r="X1028" i="2"/>
  <c r="U1029" i="2"/>
  <c r="Y1029" i="2"/>
  <c r="V1030" i="2"/>
  <c r="Z1030" i="2"/>
  <c r="W1031" i="2"/>
  <c r="AA1031" i="2"/>
  <c r="X1032" i="2"/>
  <c r="U1033" i="2"/>
  <c r="Y1033" i="2"/>
  <c r="V1034" i="2"/>
  <c r="Z1034" i="2"/>
  <c r="W1035" i="2"/>
  <c r="AA1035" i="2"/>
  <c r="AE1006" i="2"/>
  <c r="AI1006" i="2"/>
  <c r="AF1007" i="2"/>
  <c r="AC1008" i="2"/>
  <c r="AG1008" i="2"/>
  <c r="AD1009" i="2"/>
  <c r="AH1009" i="2"/>
  <c r="AE1010" i="2"/>
  <c r="AI1010" i="2"/>
  <c r="AF1011" i="2"/>
  <c r="AC1012" i="2"/>
  <c r="AG1012" i="2"/>
  <c r="AD1013" i="2"/>
  <c r="AH1013" i="2"/>
  <c r="AE1014" i="2"/>
  <c r="AI1014" i="2"/>
  <c r="AF1015" i="2"/>
  <c r="AC1016" i="2"/>
  <c r="AG1016" i="2"/>
  <c r="AD1017" i="2"/>
  <c r="AH1017" i="2"/>
  <c r="AE1018" i="2"/>
  <c r="AI1018" i="2"/>
  <c r="AF1019" i="2"/>
  <c r="AC1020" i="2"/>
  <c r="AG1020" i="2"/>
  <c r="AD1021" i="2"/>
  <c r="AH1021" i="2"/>
  <c r="AE1022" i="2"/>
  <c r="AI1022" i="2"/>
  <c r="AF1023" i="2"/>
  <c r="AC1024" i="2"/>
  <c r="AG1024" i="2"/>
  <c r="AD1025" i="2"/>
  <c r="AH1025" i="2"/>
  <c r="AE1026" i="2"/>
  <c r="AI1026" i="2"/>
  <c r="AF1027" i="2"/>
  <c r="AC1028" i="2"/>
  <c r="AG1028" i="2"/>
  <c r="AD1029" i="2"/>
  <c r="AH1029" i="2"/>
  <c r="AE1030" i="2"/>
  <c r="AI1030" i="2"/>
  <c r="AF1031" i="2"/>
  <c r="AC1032" i="2"/>
  <c r="AG1032" i="2"/>
  <c r="AD1033" i="2"/>
  <c r="AH1033" i="2"/>
  <c r="AE1034" i="2"/>
  <c r="AI1034" i="2"/>
  <c r="AF1035" i="2"/>
  <c r="F901" i="2"/>
  <c r="F936" i="2" s="1"/>
  <c r="J901" i="2"/>
  <c r="J936" i="2" s="1"/>
  <c r="G971" i="2"/>
  <c r="G1041" i="2" s="1"/>
  <c r="K971" i="2"/>
  <c r="K1041" i="2" s="1"/>
  <c r="H972" i="2"/>
  <c r="H1042" i="2" s="1"/>
  <c r="E973" i="2"/>
  <c r="E1043" i="2" s="1"/>
  <c r="I973" i="2"/>
  <c r="I1043" i="2" s="1"/>
  <c r="F974" i="2"/>
  <c r="F1044" i="2" s="1"/>
  <c r="J974" i="2"/>
  <c r="J1044" i="2" s="1"/>
  <c r="G975" i="2"/>
  <c r="G1045" i="2" s="1"/>
  <c r="K975" i="2"/>
  <c r="K1045" i="2" s="1"/>
  <c r="H976" i="2"/>
  <c r="H1046" i="2" s="1"/>
  <c r="E977" i="2"/>
  <c r="E1047" i="2" s="1"/>
  <c r="F978" i="2"/>
  <c r="F1048" i="2" s="1"/>
  <c r="J978" i="2"/>
  <c r="J1048" i="2" s="1"/>
  <c r="G979" i="2"/>
  <c r="G1049" i="2" s="1"/>
  <c r="H980" i="2"/>
  <c r="H1050" i="2" s="1"/>
  <c r="E981" i="2"/>
  <c r="E1051" i="2" s="1"/>
  <c r="I981" i="2"/>
  <c r="I1051" i="2" s="1"/>
  <c r="F982" i="2"/>
  <c r="F1052" i="2" s="1"/>
  <c r="J982" i="2"/>
  <c r="J1052" i="2" s="1"/>
  <c r="G983" i="2"/>
  <c r="G1053" i="2" s="1"/>
  <c r="K983" i="2"/>
  <c r="K1053" i="2" s="1"/>
  <c r="H984" i="2"/>
  <c r="H1054" i="2" s="1"/>
  <c r="E985" i="2"/>
  <c r="E1055" i="2" s="1"/>
  <c r="F986" i="2"/>
  <c r="F1056" i="2" s="1"/>
  <c r="J986" i="2"/>
  <c r="J1056" i="2" s="1"/>
  <c r="G987" i="2"/>
  <c r="G1057" i="2" s="1"/>
  <c r="H988" i="2"/>
  <c r="H1058" i="2" s="1"/>
  <c r="E989" i="2"/>
  <c r="E1059" i="2" s="1"/>
  <c r="I989" i="2"/>
  <c r="I1059" i="2" s="1"/>
  <c r="F990" i="2"/>
  <c r="F1060" i="2" s="1"/>
  <c r="J990" i="2"/>
  <c r="J1060" i="2" s="1"/>
  <c r="G991" i="2"/>
  <c r="G1061" i="2" s="1"/>
  <c r="K991" i="2"/>
  <c r="K1061" i="2" s="1"/>
  <c r="H992" i="2"/>
  <c r="H1062" i="2" s="1"/>
  <c r="E993" i="2"/>
  <c r="E1063" i="2" s="1"/>
  <c r="I993" i="2"/>
  <c r="I1063" i="2" s="1"/>
  <c r="F994" i="2"/>
  <c r="F1064" i="2" s="1"/>
  <c r="J994" i="2"/>
  <c r="J1064" i="2" s="1"/>
  <c r="G995" i="2"/>
  <c r="G1065" i="2" s="1"/>
  <c r="K995" i="2"/>
  <c r="K1065" i="2" s="1"/>
  <c r="H996" i="2"/>
  <c r="H1066" i="2" s="1"/>
  <c r="I997" i="2"/>
  <c r="I1067" i="2" s="1"/>
  <c r="F998" i="2"/>
  <c r="F1068" i="2" s="1"/>
  <c r="J998" i="2"/>
  <c r="J1068" i="2" s="1"/>
  <c r="G999" i="2"/>
  <c r="G1069" i="2" s="1"/>
  <c r="K999" i="2"/>
  <c r="K1069" i="2" s="1"/>
  <c r="O901" i="2"/>
  <c r="O936" i="2" s="1"/>
  <c r="S901" i="2"/>
  <c r="S936" i="2" s="1"/>
  <c r="P971" i="2"/>
  <c r="P1041" i="2" s="1"/>
  <c r="M972" i="2"/>
  <c r="M1042" i="2" s="1"/>
  <c r="Q972" i="2"/>
  <c r="Q1042" i="2" s="1"/>
  <c r="N973" i="2"/>
  <c r="N1043" i="2" s="1"/>
  <c r="R973" i="2"/>
  <c r="R1043" i="2" s="1"/>
  <c r="O974" i="2"/>
  <c r="O1044" i="2" s="1"/>
  <c r="S974" i="2"/>
  <c r="S1044" i="2" s="1"/>
  <c r="P975" i="2"/>
  <c r="P1045" i="2" s="1"/>
  <c r="Q976" i="2"/>
  <c r="Q1046" i="2" s="1"/>
  <c r="N977" i="2"/>
  <c r="N1047" i="2" s="1"/>
  <c r="R977" i="2"/>
  <c r="R1047" i="2" s="1"/>
  <c r="S978" i="2"/>
  <c r="S1048" i="2" s="1"/>
  <c r="P979" i="2"/>
  <c r="P1049" i="2" s="1"/>
  <c r="M980" i="2"/>
  <c r="M1050" i="2" s="1"/>
  <c r="Q980" i="2"/>
  <c r="Q1050" i="2" s="1"/>
  <c r="N981" i="2"/>
  <c r="N1051" i="2" s="1"/>
  <c r="R981" i="2"/>
  <c r="R1051" i="2" s="1"/>
  <c r="O982" i="2"/>
  <c r="O1052" i="2" s="1"/>
  <c r="S982" i="2"/>
  <c r="S1052" i="2" s="1"/>
  <c r="P983" i="2"/>
  <c r="P1053" i="2" s="1"/>
  <c r="Q984" i="2"/>
  <c r="Q1054" i="2" s="1"/>
  <c r="N985" i="2"/>
  <c r="N1055" i="2" s="1"/>
  <c r="R985" i="2"/>
  <c r="R1055" i="2" s="1"/>
  <c r="S986" i="2"/>
  <c r="S1056" i="2" s="1"/>
  <c r="P987" i="2"/>
  <c r="P1057" i="2" s="1"/>
  <c r="M988" i="2"/>
  <c r="M1058" i="2" s="1"/>
  <c r="Q988" i="2"/>
  <c r="Q1058" i="2" s="1"/>
  <c r="N989" i="2"/>
  <c r="N1059" i="2" s="1"/>
  <c r="R989" i="2"/>
  <c r="R1059" i="2" s="1"/>
  <c r="O990" i="2"/>
  <c r="O1060" i="2" s="1"/>
  <c r="S990" i="2"/>
  <c r="S1060" i="2" s="1"/>
  <c r="P991" i="2"/>
  <c r="P1061" i="2" s="1"/>
  <c r="Q992" i="2"/>
  <c r="Q1062" i="2" s="1"/>
  <c r="R993" i="2"/>
  <c r="R1063" i="2" s="1"/>
  <c r="S994" i="2"/>
  <c r="S1064" i="2" s="1"/>
  <c r="M996" i="2"/>
  <c r="M1066" i="2" s="1"/>
  <c r="N997" i="2"/>
  <c r="N1067" i="2" s="1"/>
  <c r="O998" i="2"/>
  <c r="O1068" i="2" s="1"/>
  <c r="P999" i="2"/>
  <c r="P1069" i="2" s="1"/>
  <c r="V901" i="2"/>
  <c r="V936" i="2" s="1"/>
  <c r="V971" i="2" s="1"/>
  <c r="Z901" i="2"/>
  <c r="Z936" i="2" s="1"/>
  <c r="Z971" i="2" s="1"/>
  <c r="W971" i="2"/>
  <c r="W1041" i="2" s="1"/>
  <c r="AA971" i="2"/>
  <c r="AA1041" i="2" s="1"/>
  <c r="X972" i="2"/>
  <c r="X1042" i="2" s="1"/>
  <c r="U973" i="2"/>
  <c r="U1043" i="2" s="1"/>
  <c r="Y973" i="2"/>
  <c r="Y1043" i="2" s="1"/>
  <c r="V974" i="2"/>
  <c r="V1044" i="2" s="1"/>
  <c r="Z974" i="2"/>
  <c r="Z1044" i="2" s="1"/>
  <c r="W975" i="2"/>
  <c r="W1045" i="2" s="1"/>
  <c r="AA975" i="2"/>
  <c r="AA1045" i="2" s="1"/>
  <c r="X976" i="2"/>
  <c r="X1046" i="2" s="1"/>
  <c r="Y977" i="2"/>
  <c r="Y1047" i="2" s="1"/>
  <c r="V978" i="2"/>
  <c r="Z978" i="2"/>
  <c r="Z1048" i="2" s="1"/>
  <c r="AA979" i="2"/>
  <c r="AA1049" i="2" s="1"/>
  <c r="X980" i="2"/>
  <c r="X1050" i="2" s="1"/>
  <c r="U981" i="2"/>
  <c r="U1051" i="2" s="1"/>
  <c r="Y981" i="2"/>
  <c r="Y1051" i="2" s="1"/>
  <c r="V982" i="2"/>
  <c r="V1052" i="2" s="1"/>
  <c r="Z982" i="2"/>
  <c r="Z1052" i="2" s="1"/>
  <c r="W983" i="2"/>
  <c r="W1053" i="2" s="1"/>
  <c r="AA983" i="2"/>
  <c r="AA1053" i="2" s="1"/>
  <c r="X984" i="2"/>
  <c r="X1054" i="2" s="1"/>
  <c r="Y985" i="2"/>
  <c r="Y1055" i="2" s="1"/>
  <c r="V986" i="2"/>
  <c r="V1056" i="2" s="1"/>
  <c r="Z986" i="2"/>
  <c r="Z1056" i="2" s="1"/>
  <c r="AA987" i="2"/>
  <c r="AA1057" i="2" s="1"/>
  <c r="X988" i="2"/>
  <c r="X1058" i="2" s="1"/>
  <c r="U989" i="2"/>
  <c r="U1059" i="2" s="1"/>
  <c r="Y989" i="2"/>
  <c r="Y1059" i="2" s="1"/>
  <c r="V990" i="2"/>
  <c r="V1060" i="2" s="1"/>
  <c r="Z990" i="2"/>
  <c r="Z1060" i="2" s="1"/>
  <c r="W991" i="2"/>
  <c r="W1061" i="2" s="1"/>
  <c r="AA991" i="2"/>
  <c r="AA1061" i="2" s="1"/>
  <c r="X992" i="2"/>
  <c r="X1062" i="2" s="1"/>
  <c r="U993" i="2"/>
  <c r="Y993" i="2"/>
  <c r="Y1063" i="2" s="1"/>
  <c r="V994" i="2"/>
  <c r="V1064" i="2" s="1"/>
  <c r="Z994" i="2"/>
  <c r="Z1064" i="2" s="1"/>
  <c r="W995" i="2"/>
  <c r="W1065" i="2" s="1"/>
  <c r="AA995" i="2"/>
  <c r="AA1065" i="2" s="1"/>
  <c r="X996" i="2"/>
  <c r="X1066" i="2" s="1"/>
  <c r="U997" i="2"/>
  <c r="U1067" i="2" s="1"/>
  <c r="Y997" i="2"/>
  <c r="Y1067" i="2" s="1"/>
  <c r="V998" i="2"/>
  <c r="V1068" i="2" s="1"/>
  <c r="Z998" i="2"/>
  <c r="Z1068" i="2" s="1"/>
  <c r="W999" i="2"/>
  <c r="AA999" i="2"/>
  <c r="AA1069" i="2" s="1"/>
  <c r="AG901" i="2"/>
  <c r="AG936" i="2" s="1"/>
  <c r="AD971" i="2"/>
  <c r="AH971" i="2"/>
  <c r="AH1041" i="2" s="1"/>
  <c r="AE972" i="2"/>
  <c r="AE1042" i="2" s="1"/>
  <c r="AD973" i="2"/>
  <c r="AE974" i="2"/>
  <c r="AE1044" i="2" s="1"/>
  <c r="AI974" i="2"/>
  <c r="AI1044" i="2" s="1"/>
  <c r="AH975" i="2"/>
  <c r="AH1045" i="2" s="1"/>
  <c r="AE976" i="2"/>
  <c r="AE1046" i="2" s="1"/>
  <c r="AC978" i="2"/>
  <c r="AC1048" i="2" s="1"/>
  <c r="AF979" i="2"/>
  <c r="AF1049" i="2" s="1"/>
  <c r="AE980" i="2"/>
  <c r="AE1050" i="2" s="1"/>
  <c r="AH981" i="2"/>
  <c r="AH1051" i="2" s="1"/>
  <c r="AD983" i="2"/>
  <c r="AD1053" i="2" s="1"/>
  <c r="AH983" i="2"/>
  <c r="AH1053" i="2" s="1"/>
  <c r="AG984" i="2"/>
  <c r="AD985" i="2"/>
  <c r="AH985" i="2"/>
  <c r="AH1055" i="2" s="1"/>
  <c r="AE986" i="2"/>
  <c r="AE1056" i="2" s="1"/>
  <c r="AD987" i="2"/>
  <c r="AD989" i="2"/>
  <c r="AD1059" i="2" s="1"/>
  <c r="AE990" i="2"/>
  <c r="AE1060" i="2" s="1"/>
  <c r="AF991" i="2"/>
  <c r="AF1061" i="2" s="1"/>
  <c r="AC992" i="2"/>
  <c r="AC1062" i="2" s="1"/>
  <c r="AI992" i="2"/>
  <c r="AI1062" i="2" s="1"/>
  <c r="AI994" i="2"/>
  <c r="AI1064" i="2" s="1"/>
  <c r="U1034" i="2"/>
  <c r="AI1017" i="2"/>
  <c r="AE1023" i="2"/>
  <c r="S1042" i="2"/>
  <c r="Q1048" i="2"/>
  <c r="R1053" i="2"/>
  <c r="Z1042" i="2"/>
  <c r="AA1047" i="2"/>
  <c r="V1048" i="2"/>
  <c r="Z1058" i="2"/>
  <c r="V1070" i="2"/>
  <c r="Z1070" i="2"/>
  <c r="AD1043" i="2"/>
  <c r="AD1045" i="2"/>
  <c r="AC1050" i="2"/>
  <c r="AG1064" i="2"/>
  <c r="H1071" i="2"/>
  <c r="H1106" i="2" s="1"/>
  <c r="H1141" i="2" s="1"/>
  <c r="M1071" i="2"/>
  <c r="M1106" i="2" s="1"/>
  <c r="M1141" i="2" s="1"/>
  <c r="Q1071" i="2"/>
  <c r="Q1106" i="2" s="1"/>
  <c r="Q1141" i="2" s="1"/>
  <c r="V1071" i="2"/>
  <c r="V1106" i="2" s="1"/>
  <c r="V1141" i="2" s="1"/>
  <c r="Z1071" i="2"/>
  <c r="Z1106" i="2" s="1"/>
  <c r="Z1141" i="2" s="1"/>
  <c r="AE1071" i="2"/>
  <c r="AE1106" i="2" s="1"/>
  <c r="AE1141" i="2" s="1"/>
  <c r="AI1071" i="2"/>
  <c r="AI1106" i="2" s="1"/>
  <c r="AI1141" i="2" s="1"/>
  <c r="H1000" i="2"/>
  <c r="H1070" i="2" s="1"/>
  <c r="I1287" i="2"/>
  <c r="I410" i="2"/>
  <c r="K1289" i="2"/>
  <c r="K412" i="2"/>
  <c r="F1292" i="2"/>
  <c r="F415" i="2"/>
  <c r="H1294" i="2"/>
  <c r="H417" i="2"/>
  <c r="Q1292" i="2"/>
  <c r="Q415" i="2"/>
  <c r="S1294" i="2"/>
  <c r="S417" i="2"/>
  <c r="N1297" i="2"/>
  <c r="N420" i="2"/>
  <c r="P1299" i="2"/>
  <c r="P422" i="2"/>
  <c r="R1301" i="2"/>
  <c r="R424" i="2"/>
  <c r="M1304" i="2"/>
  <c r="M427" i="2"/>
  <c r="O1306" i="2"/>
  <c r="O429" i="2"/>
  <c r="Q1308" i="2"/>
  <c r="Q431" i="2"/>
  <c r="S1310" i="2"/>
  <c r="S433" i="2"/>
  <c r="N1313" i="2"/>
  <c r="N436" i="2"/>
  <c r="P1315" i="2"/>
  <c r="P438" i="2"/>
  <c r="AA1287" i="2"/>
  <c r="AA410" i="2"/>
  <c r="V1290" i="2"/>
  <c r="V413" i="2"/>
  <c r="Y1293" i="2"/>
  <c r="Y416" i="2"/>
  <c r="Z1294" i="2"/>
  <c r="Z417" i="2"/>
  <c r="U1297" i="2"/>
  <c r="U420" i="2"/>
  <c r="V1298" i="2"/>
  <c r="V421" i="2"/>
  <c r="X1300" i="2"/>
  <c r="X423" i="2"/>
  <c r="Y1301" i="2"/>
  <c r="Y424" i="2"/>
  <c r="AA1303" i="2"/>
  <c r="AA426" i="2"/>
  <c r="V1306" i="2"/>
  <c r="V429" i="2"/>
  <c r="W1307" i="2"/>
  <c r="W430" i="2"/>
  <c r="Y1309" i="2"/>
  <c r="Y432" i="2"/>
  <c r="AA1311" i="2"/>
  <c r="AA434" i="2"/>
  <c r="V1314" i="2"/>
  <c r="V437" i="2"/>
  <c r="AE1286" i="2"/>
  <c r="AE409" i="2"/>
  <c r="AG1288" i="2"/>
  <c r="AG411" i="2"/>
  <c r="AI1290" i="2"/>
  <c r="AI413" i="2"/>
  <c r="AD1293" i="2"/>
  <c r="AD416" i="2"/>
  <c r="AE1294" i="2"/>
  <c r="AE417" i="2"/>
  <c r="AG1296" i="2"/>
  <c r="AG419" i="2"/>
  <c r="AH1297" i="2"/>
  <c r="AH420" i="2"/>
  <c r="AC1300" i="2"/>
  <c r="AC423" i="2"/>
  <c r="AD1301" i="2"/>
  <c r="AD424" i="2"/>
  <c r="AE1302" i="2"/>
  <c r="AE425" i="2"/>
  <c r="AG1304" i="2"/>
  <c r="AG427" i="2"/>
  <c r="AH1305" i="2"/>
  <c r="AH428" i="2"/>
  <c r="AI1306" i="2"/>
  <c r="AI429" i="2"/>
  <c r="AC1308" i="2"/>
  <c r="AC431" i="2"/>
  <c r="AD1309" i="2"/>
  <c r="AD432" i="2"/>
  <c r="AE1310" i="2"/>
  <c r="AE433" i="2"/>
  <c r="AG1312" i="2"/>
  <c r="AG435" i="2"/>
  <c r="AH1313" i="2"/>
  <c r="AH436" i="2"/>
  <c r="AI1314" i="2"/>
  <c r="AI437" i="2"/>
  <c r="F1286" i="2"/>
  <c r="F409" i="2"/>
  <c r="G1287" i="2"/>
  <c r="G410" i="2"/>
  <c r="H1288" i="2"/>
  <c r="H411" i="2"/>
  <c r="I1289" i="2"/>
  <c r="I412" i="2"/>
  <c r="J1290" i="2"/>
  <c r="J413" i="2"/>
  <c r="K1291" i="2"/>
  <c r="K414" i="2"/>
  <c r="E1293" i="2"/>
  <c r="E416" i="2"/>
  <c r="F1294" i="2"/>
  <c r="F417" i="2"/>
  <c r="N1291" i="2"/>
  <c r="N414" i="2"/>
  <c r="O1292" i="2"/>
  <c r="O415" i="2"/>
  <c r="P1293" i="2"/>
  <c r="P416" i="2"/>
  <c r="Q1294" i="2"/>
  <c r="Q417" i="2"/>
  <c r="R1295" i="2"/>
  <c r="R418" i="2"/>
  <c r="S1296" i="2"/>
  <c r="S419" i="2"/>
  <c r="M1298" i="2"/>
  <c r="M421" i="2"/>
  <c r="N1299" i="2"/>
  <c r="N422" i="2"/>
  <c r="O1300" i="2"/>
  <c r="O423" i="2"/>
  <c r="P1301" i="2"/>
  <c r="P424" i="2"/>
  <c r="Q1302" i="2"/>
  <c r="Q425" i="2"/>
  <c r="R1303" i="2"/>
  <c r="R426" i="2"/>
  <c r="S1304" i="2"/>
  <c r="S427" i="2"/>
  <c r="M1306" i="2"/>
  <c r="M429" i="2"/>
  <c r="N1307" i="2"/>
  <c r="N430" i="2"/>
  <c r="O1308" i="2"/>
  <c r="O431" i="2"/>
  <c r="P1309" i="2"/>
  <c r="P432" i="2"/>
  <c r="Q1310" i="2"/>
  <c r="Q433" i="2"/>
  <c r="R1311" i="2"/>
  <c r="R434" i="2"/>
  <c r="S1312" i="2"/>
  <c r="S435" i="2"/>
  <c r="M1314" i="2"/>
  <c r="M437" i="2"/>
  <c r="N1315" i="2"/>
  <c r="N438" i="2"/>
  <c r="X1286" i="2"/>
  <c r="X409" i="2"/>
  <c r="Y1287" i="2"/>
  <c r="Y410" i="2"/>
  <c r="Z1288" i="2"/>
  <c r="Z411" i="2"/>
  <c r="AA1289" i="2"/>
  <c r="AA412" i="2"/>
  <c r="U1291" i="2"/>
  <c r="U414" i="2"/>
  <c r="V1292" i="2"/>
  <c r="V415" i="2"/>
  <c r="W1293" i="2"/>
  <c r="W416" i="2"/>
  <c r="X1294" i="2"/>
  <c r="X417" i="2"/>
  <c r="Y1295" i="2"/>
  <c r="Y418" i="2"/>
  <c r="Z1296" i="2"/>
  <c r="Z419" i="2"/>
  <c r="AA1297" i="2"/>
  <c r="AA420" i="2"/>
  <c r="U1299" i="2"/>
  <c r="U422" i="2"/>
  <c r="V1300" i="2"/>
  <c r="V423" i="2"/>
  <c r="W1301" i="2"/>
  <c r="W424" i="2"/>
  <c r="X1302" i="2"/>
  <c r="X425" i="2"/>
  <c r="Y1303" i="2"/>
  <c r="Y426" i="2"/>
  <c r="Z1304" i="2"/>
  <c r="Z427" i="2"/>
  <c r="AA1305" i="2"/>
  <c r="AA428" i="2"/>
  <c r="U1307" i="2"/>
  <c r="U430" i="2"/>
  <c r="W1309" i="2"/>
  <c r="W432" i="2"/>
  <c r="X1310" i="2"/>
  <c r="X433" i="2"/>
  <c r="Y1311" i="2"/>
  <c r="Y434" i="2"/>
  <c r="Z1312" i="2"/>
  <c r="Z435" i="2"/>
  <c r="AA1313" i="2"/>
  <c r="AA436" i="2"/>
  <c r="U1315" i="2"/>
  <c r="U438" i="2"/>
  <c r="AC1286" i="2"/>
  <c r="AC409" i="2"/>
  <c r="AD1287" i="2"/>
  <c r="AD410" i="2"/>
  <c r="AE1288" i="2"/>
  <c r="AE411" i="2"/>
  <c r="AF1289" i="2"/>
  <c r="AF412" i="2"/>
  <c r="AG1290" i="2"/>
  <c r="AG413" i="2"/>
  <c r="AH1291" i="2"/>
  <c r="AH414" i="2"/>
  <c r="AI1292" i="2"/>
  <c r="AI415" i="2"/>
  <c r="AC1294" i="2"/>
  <c r="AC417" i="2"/>
  <c r="AD1295" i="2"/>
  <c r="AD418" i="2"/>
  <c r="AE1296" i="2"/>
  <c r="AE419" i="2"/>
  <c r="AF1297" i="2"/>
  <c r="AF420" i="2"/>
  <c r="AG1298" i="2"/>
  <c r="AG421" i="2"/>
  <c r="AH1299" i="2"/>
  <c r="AH422" i="2"/>
  <c r="AI1300" i="2"/>
  <c r="AI423" i="2"/>
  <c r="AC1302" i="2"/>
  <c r="AC425" i="2"/>
  <c r="AD1303" i="2"/>
  <c r="AD426" i="2"/>
  <c r="AE1304" i="2"/>
  <c r="AE427" i="2"/>
  <c r="AF1305" i="2"/>
  <c r="AF428" i="2"/>
  <c r="AG1306" i="2"/>
  <c r="AG429" i="2"/>
  <c r="AH1307" i="2"/>
  <c r="AH430" i="2"/>
  <c r="AI1308" i="2"/>
  <c r="AI431" i="2"/>
  <c r="AC1310" i="2"/>
  <c r="AC433" i="2"/>
  <c r="AD1311" i="2"/>
  <c r="AD434" i="2"/>
  <c r="AE1312" i="2"/>
  <c r="AE435" i="2"/>
  <c r="AF1313" i="2"/>
  <c r="AF436" i="2"/>
  <c r="AG1314" i="2"/>
  <c r="AG437" i="2"/>
  <c r="AH1315" i="2"/>
  <c r="AH438" i="2"/>
  <c r="I1295" i="2"/>
  <c r="I418" i="2"/>
  <c r="J1296" i="2"/>
  <c r="J419" i="2"/>
  <c r="K1297" i="2"/>
  <c r="K420" i="2"/>
  <c r="E1299" i="2"/>
  <c r="E422" i="2"/>
  <c r="F1300" i="2"/>
  <c r="F423" i="2"/>
  <c r="G1301" i="2"/>
  <c r="G424" i="2"/>
  <c r="H1302" i="2"/>
  <c r="H425" i="2"/>
  <c r="I1303" i="2"/>
  <c r="I426" i="2"/>
  <c r="J1304" i="2"/>
  <c r="J427" i="2"/>
  <c r="K1305" i="2"/>
  <c r="K428" i="2"/>
  <c r="E1307" i="2"/>
  <c r="E430" i="2"/>
  <c r="F1308" i="2"/>
  <c r="F431" i="2"/>
  <c r="G1309" i="2"/>
  <c r="G432" i="2"/>
  <c r="H1310" i="2"/>
  <c r="H433" i="2"/>
  <c r="I1311" i="2"/>
  <c r="I434" i="2"/>
  <c r="J1312" i="2"/>
  <c r="J435" i="2"/>
  <c r="K1313" i="2"/>
  <c r="K436" i="2"/>
  <c r="E1315" i="2"/>
  <c r="E438" i="2"/>
  <c r="M1286" i="2"/>
  <c r="M409" i="2"/>
  <c r="N1287" i="2"/>
  <c r="N410" i="2"/>
  <c r="O1288" i="2"/>
  <c r="O411" i="2"/>
  <c r="P1289" i="2"/>
  <c r="P412" i="2"/>
  <c r="Q1290" i="2"/>
  <c r="Q413" i="2"/>
  <c r="G1295" i="2"/>
  <c r="G418" i="2"/>
  <c r="H1296" i="2"/>
  <c r="H419" i="2"/>
  <c r="I1297" i="2"/>
  <c r="I420" i="2"/>
  <c r="J1298" i="2"/>
  <c r="J421" i="2"/>
  <c r="K1299" i="2"/>
  <c r="K422" i="2"/>
  <c r="E1301" i="2"/>
  <c r="E424" i="2"/>
  <c r="F1302" i="2"/>
  <c r="F425" i="2"/>
  <c r="G1303" i="2"/>
  <c r="G426" i="2"/>
  <c r="H1304" i="2"/>
  <c r="H427" i="2"/>
  <c r="I1305" i="2"/>
  <c r="I428" i="2"/>
  <c r="J1306" i="2"/>
  <c r="J429" i="2"/>
  <c r="K1307" i="2"/>
  <c r="K430" i="2"/>
  <c r="E1309" i="2"/>
  <c r="E432" i="2"/>
  <c r="F1310" i="2"/>
  <c r="F433" i="2"/>
  <c r="G1311" i="2"/>
  <c r="G434" i="2"/>
  <c r="H1312" i="2"/>
  <c r="H435" i="2"/>
  <c r="I1313" i="2"/>
  <c r="I436" i="2"/>
  <c r="J1314" i="2"/>
  <c r="J437" i="2"/>
  <c r="O1286" i="2"/>
  <c r="O409" i="2"/>
  <c r="P1287" i="2"/>
  <c r="P410" i="2"/>
  <c r="Q1288" i="2"/>
  <c r="Q411" i="2"/>
  <c r="R1289" i="2"/>
  <c r="R412" i="2"/>
  <c r="E1287" i="2"/>
  <c r="E410" i="2"/>
  <c r="F1288" i="2"/>
  <c r="F411" i="2"/>
  <c r="G1289" i="2"/>
  <c r="G412" i="2"/>
  <c r="H1290" i="2"/>
  <c r="H413" i="2"/>
  <c r="I1291" i="2"/>
  <c r="I414" i="2"/>
  <c r="J1292" i="2"/>
  <c r="J415" i="2"/>
  <c r="K1293" i="2"/>
  <c r="K416" i="2"/>
  <c r="S1290" i="2"/>
  <c r="S413" i="2"/>
  <c r="M1292" i="2"/>
  <c r="M415" i="2"/>
  <c r="N1293" i="2"/>
  <c r="N416" i="2"/>
  <c r="O1294" i="2"/>
  <c r="O417" i="2"/>
  <c r="P1295" i="2"/>
  <c r="P418" i="2"/>
  <c r="Q1296" i="2"/>
  <c r="Q419" i="2"/>
  <c r="R1297" i="2"/>
  <c r="R420" i="2"/>
  <c r="S1298" i="2"/>
  <c r="S421" i="2"/>
  <c r="M1300" i="2"/>
  <c r="M423" i="2"/>
  <c r="N1301" i="2"/>
  <c r="N424" i="2"/>
  <c r="O1302" i="2"/>
  <c r="O425" i="2"/>
  <c r="P1303" i="2"/>
  <c r="P426" i="2"/>
  <c r="Q1304" i="2"/>
  <c r="Q427" i="2"/>
  <c r="R1305" i="2"/>
  <c r="R428" i="2"/>
  <c r="S1306" i="2"/>
  <c r="S429" i="2"/>
  <c r="M1308" i="2"/>
  <c r="M431" i="2"/>
  <c r="N1309" i="2"/>
  <c r="N432" i="2"/>
  <c r="O1310" i="2"/>
  <c r="O433" i="2"/>
  <c r="P1311" i="2"/>
  <c r="P434" i="2"/>
  <c r="Q1312" i="2"/>
  <c r="Q435" i="2"/>
  <c r="R1313" i="2"/>
  <c r="R436" i="2"/>
  <c r="S1314" i="2"/>
  <c r="S437" i="2"/>
  <c r="V1286" i="2"/>
  <c r="V409" i="2"/>
  <c r="W1287" i="2"/>
  <c r="W410" i="2"/>
  <c r="X1288" i="2"/>
  <c r="X411" i="2"/>
  <c r="Y1289" i="2"/>
  <c r="Y412" i="2"/>
  <c r="Z1290" i="2"/>
  <c r="Z413" i="2"/>
  <c r="AA1291" i="2"/>
  <c r="AA414" i="2"/>
  <c r="U1293" i="2"/>
  <c r="U416" i="2"/>
  <c r="V1294" i="2"/>
  <c r="V417" i="2"/>
  <c r="W1295" i="2"/>
  <c r="W418" i="2"/>
  <c r="X1296" i="2"/>
  <c r="X419" i="2"/>
  <c r="Y1297" i="2"/>
  <c r="Y420" i="2"/>
  <c r="Z1298" i="2"/>
  <c r="Z421" i="2"/>
  <c r="AA1299" i="2"/>
  <c r="AA422" i="2"/>
  <c r="U1301" i="2"/>
  <c r="U424" i="2"/>
  <c r="V1302" i="2"/>
  <c r="V425" i="2"/>
  <c r="W1303" i="2"/>
  <c r="W426" i="2"/>
  <c r="X1304" i="2"/>
  <c r="X427" i="2"/>
  <c r="Y1305" i="2"/>
  <c r="Y428" i="2"/>
  <c r="Z1306" i="2"/>
  <c r="Z429" i="2"/>
  <c r="AA1307" i="2"/>
  <c r="AA430" i="2"/>
  <c r="U1309" i="2"/>
  <c r="U432" i="2"/>
  <c r="V1310" i="2"/>
  <c r="V433" i="2"/>
  <c r="W1311" i="2"/>
  <c r="W434" i="2"/>
  <c r="X1312" i="2"/>
  <c r="X435" i="2"/>
  <c r="Y1313" i="2"/>
  <c r="Y436" i="2"/>
  <c r="Z1314" i="2"/>
  <c r="Z437" i="2"/>
  <c r="AA1315" i="2"/>
  <c r="AA438" i="2"/>
  <c r="AI1286" i="2"/>
  <c r="AI409" i="2"/>
  <c r="AC1288" i="2"/>
  <c r="AC411" i="2"/>
  <c r="AD1289" i="2"/>
  <c r="AD412" i="2"/>
  <c r="AE1290" i="2"/>
  <c r="AE413" i="2"/>
  <c r="AF1291" i="2"/>
  <c r="AF414" i="2"/>
  <c r="AG1292" i="2"/>
  <c r="AG415" i="2"/>
  <c r="AH1293" i="2"/>
  <c r="AH416" i="2"/>
  <c r="AI1294" i="2"/>
  <c r="AI417" i="2"/>
  <c r="AC1296" i="2"/>
  <c r="AC419" i="2"/>
  <c r="AD1297" i="2"/>
  <c r="AD420" i="2"/>
  <c r="AE1298" i="2"/>
  <c r="AE421" i="2"/>
  <c r="AF1299" i="2"/>
  <c r="AF422" i="2"/>
  <c r="AG1300" i="2"/>
  <c r="AG423" i="2"/>
  <c r="AH1301" i="2"/>
  <c r="AH424" i="2"/>
  <c r="AI1302" i="2"/>
  <c r="AI425" i="2"/>
  <c r="AC1304" i="2"/>
  <c r="AC427" i="2"/>
  <c r="AD1305" i="2"/>
  <c r="AD428" i="2"/>
  <c r="AE1306" i="2"/>
  <c r="AE429" i="2"/>
  <c r="AF1307" i="2"/>
  <c r="AF430" i="2"/>
  <c r="AG1308" i="2"/>
  <c r="AG431" i="2"/>
  <c r="AH1309" i="2"/>
  <c r="AH432" i="2"/>
  <c r="AI1310" i="2"/>
  <c r="AI433" i="2"/>
  <c r="AC1312" i="2"/>
  <c r="AC435" i="2"/>
  <c r="AD1313" i="2"/>
  <c r="AD436" i="2"/>
  <c r="AE1314" i="2"/>
  <c r="AE437" i="2"/>
  <c r="AF1315" i="2"/>
  <c r="AF438" i="2"/>
  <c r="J1286" i="2"/>
  <c r="J409" i="2"/>
  <c r="K1287" i="2"/>
  <c r="K410" i="2"/>
  <c r="E1289" i="2"/>
  <c r="E412" i="2"/>
  <c r="F1290" i="2"/>
  <c r="F413" i="2"/>
  <c r="G1291" i="2"/>
  <c r="G414" i="2"/>
  <c r="H1292" i="2"/>
  <c r="H415" i="2"/>
  <c r="I1293" i="2"/>
  <c r="I416" i="2"/>
  <c r="J1294" i="2"/>
  <c r="J417" i="2"/>
  <c r="R1291" i="2"/>
  <c r="R414" i="2"/>
  <c r="S1292" i="2"/>
  <c r="S415" i="2"/>
  <c r="M1294" i="2"/>
  <c r="M417" i="2"/>
  <c r="N1295" i="2"/>
  <c r="N418" i="2"/>
  <c r="O1296" i="2"/>
  <c r="O419" i="2"/>
  <c r="P1297" i="2"/>
  <c r="P420" i="2"/>
  <c r="Q1298" i="2"/>
  <c r="Q421" i="2"/>
  <c r="R1299" i="2"/>
  <c r="R422" i="2"/>
  <c r="S1300" i="2"/>
  <c r="S423" i="2"/>
  <c r="M1302" i="2"/>
  <c r="M425" i="2"/>
  <c r="N1303" i="2"/>
  <c r="N426" i="2"/>
  <c r="O1304" i="2"/>
  <c r="O427" i="2"/>
  <c r="P1305" i="2"/>
  <c r="P428" i="2"/>
  <c r="Q1306" i="2"/>
  <c r="Q429" i="2"/>
  <c r="R1307" i="2"/>
  <c r="R430" i="2"/>
  <c r="S1308" i="2"/>
  <c r="S431" i="2"/>
  <c r="M1310" i="2"/>
  <c r="M433" i="2"/>
  <c r="N1311" i="2"/>
  <c r="N434" i="2"/>
  <c r="O1312" i="2"/>
  <c r="O435" i="2"/>
  <c r="P1313" i="2"/>
  <c r="P436" i="2"/>
  <c r="Q1314" i="2"/>
  <c r="Q437" i="2"/>
  <c r="R1315" i="2"/>
  <c r="R438" i="2"/>
  <c r="U1287" i="2"/>
  <c r="U410" i="2"/>
  <c r="V1288" i="2"/>
  <c r="V411" i="2"/>
  <c r="W1289" i="2"/>
  <c r="W412" i="2"/>
  <c r="X1290" i="2"/>
  <c r="X413" i="2"/>
  <c r="Y1291" i="2"/>
  <c r="Y414" i="2"/>
  <c r="Z1292" i="2"/>
  <c r="Z415" i="2"/>
  <c r="AA1293" i="2"/>
  <c r="AA416" i="2"/>
  <c r="U1295" i="2"/>
  <c r="U418" i="2"/>
  <c r="V1296" i="2"/>
  <c r="V419" i="2"/>
  <c r="W1297" i="2"/>
  <c r="W420" i="2"/>
  <c r="X1298" i="2"/>
  <c r="X421" i="2"/>
  <c r="Y1299" i="2"/>
  <c r="Y422" i="2"/>
  <c r="Z1300" i="2"/>
  <c r="Z423" i="2"/>
  <c r="AA1301" i="2"/>
  <c r="AA424" i="2"/>
  <c r="U1303" i="2"/>
  <c r="U426" i="2"/>
  <c r="V1304" i="2"/>
  <c r="V427" i="2"/>
  <c r="W1305" i="2"/>
  <c r="W428" i="2"/>
  <c r="X1306" i="2"/>
  <c r="X429" i="2"/>
  <c r="Y1307" i="2"/>
  <c r="Y430" i="2"/>
  <c r="Z1308" i="2"/>
  <c r="Z431" i="2"/>
  <c r="AA1309" i="2"/>
  <c r="AA432" i="2"/>
  <c r="U1311" i="2"/>
  <c r="U434" i="2"/>
  <c r="V1312" i="2"/>
  <c r="V435" i="2"/>
  <c r="W1313" i="2"/>
  <c r="W436" i="2"/>
  <c r="X1314" i="2"/>
  <c r="X437" i="2"/>
  <c r="Y1315" i="2"/>
  <c r="Y438" i="2"/>
  <c r="AG1286" i="2"/>
  <c r="AG409" i="2"/>
  <c r="AH1287" i="2"/>
  <c r="AH410" i="2"/>
  <c r="AI1288" i="2"/>
  <c r="AI411" i="2"/>
  <c r="AC1290" i="2"/>
  <c r="AC413" i="2"/>
  <c r="AD1291" i="2"/>
  <c r="AD414" i="2"/>
  <c r="AE1292" i="2"/>
  <c r="AE415" i="2"/>
  <c r="AF1293" i="2"/>
  <c r="AF416" i="2"/>
  <c r="AG1294" i="2"/>
  <c r="AG417" i="2"/>
  <c r="AH1295" i="2"/>
  <c r="AH418" i="2"/>
  <c r="AI1296" i="2"/>
  <c r="AI419" i="2"/>
  <c r="AC1298" i="2"/>
  <c r="AC421" i="2"/>
  <c r="AD1299" i="2"/>
  <c r="AD422" i="2"/>
  <c r="AE1300" i="2"/>
  <c r="AE423" i="2"/>
  <c r="AF1301" i="2"/>
  <c r="AF424" i="2"/>
  <c r="AG1302" i="2"/>
  <c r="AG425" i="2"/>
  <c r="AH1303" i="2"/>
  <c r="AH426" i="2"/>
  <c r="AI1304" i="2"/>
  <c r="AI427" i="2"/>
  <c r="AC1306" i="2"/>
  <c r="AC429" i="2"/>
  <c r="AD1307" i="2"/>
  <c r="AD430" i="2"/>
  <c r="AE1308" i="2"/>
  <c r="AE431" i="2"/>
  <c r="AF1309" i="2"/>
  <c r="AF432" i="2"/>
  <c r="AG1310" i="2"/>
  <c r="AG433" i="2"/>
  <c r="AH1311" i="2"/>
  <c r="AH434" i="2"/>
  <c r="AI1312" i="2"/>
  <c r="AI435" i="2"/>
  <c r="AC1314" i="2"/>
  <c r="AC437" i="2"/>
  <c r="AD1315" i="2"/>
  <c r="AD438" i="2"/>
  <c r="E1295" i="2"/>
  <c r="E418" i="2"/>
  <c r="F1296" i="2"/>
  <c r="F419" i="2"/>
  <c r="G1297" i="2"/>
  <c r="G420" i="2"/>
  <c r="H1298" i="2"/>
  <c r="H421" i="2"/>
  <c r="I1299" i="2"/>
  <c r="I422" i="2"/>
  <c r="J1300" i="2"/>
  <c r="J423" i="2"/>
  <c r="K1301" i="2"/>
  <c r="K424" i="2"/>
  <c r="E1303" i="2"/>
  <c r="E426" i="2"/>
  <c r="F1304" i="2"/>
  <c r="F427" i="2"/>
  <c r="G1305" i="2"/>
  <c r="G428" i="2"/>
  <c r="H1306" i="2"/>
  <c r="H429" i="2"/>
  <c r="I1307" i="2"/>
  <c r="I430" i="2"/>
  <c r="J1308" i="2"/>
  <c r="J431" i="2"/>
  <c r="K1309" i="2"/>
  <c r="K432" i="2"/>
  <c r="E1311" i="2"/>
  <c r="E434" i="2"/>
  <c r="F1312" i="2"/>
  <c r="F435" i="2"/>
  <c r="G1313" i="2"/>
  <c r="G436" i="2"/>
  <c r="H1314" i="2"/>
  <c r="H437" i="2"/>
  <c r="I1315" i="2"/>
  <c r="I438" i="2"/>
  <c r="Q1286" i="2"/>
  <c r="Q409" i="2"/>
  <c r="R1287" i="2"/>
  <c r="R410" i="2"/>
  <c r="S1288" i="2"/>
  <c r="S411" i="2"/>
  <c r="M1290" i="2"/>
  <c r="M413" i="2"/>
  <c r="K1295" i="2"/>
  <c r="K418" i="2"/>
  <c r="E1297" i="2"/>
  <c r="E420" i="2"/>
  <c r="F1298" i="2"/>
  <c r="F421" i="2"/>
  <c r="G1299" i="2"/>
  <c r="G422" i="2"/>
  <c r="H1300" i="2"/>
  <c r="H423" i="2"/>
  <c r="I1301" i="2"/>
  <c r="I424" i="2"/>
  <c r="J1302" i="2"/>
  <c r="J425" i="2"/>
  <c r="K1303" i="2"/>
  <c r="K426" i="2"/>
  <c r="E1305" i="2"/>
  <c r="E428" i="2"/>
  <c r="F1306" i="2"/>
  <c r="F429" i="2"/>
  <c r="G1307" i="2"/>
  <c r="G430" i="2"/>
  <c r="H1308" i="2"/>
  <c r="H431" i="2"/>
  <c r="I1309" i="2"/>
  <c r="I432" i="2"/>
  <c r="J1310" i="2"/>
  <c r="J433" i="2"/>
  <c r="K1311" i="2"/>
  <c r="K434" i="2"/>
  <c r="E1313" i="2"/>
  <c r="E436" i="2"/>
  <c r="F1314" i="2"/>
  <c r="F437" i="2"/>
  <c r="K1315" i="2"/>
  <c r="K438" i="2"/>
  <c r="S1286" i="2"/>
  <c r="S409" i="2"/>
  <c r="M1288" i="2"/>
  <c r="M411" i="2"/>
  <c r="N1289" i="2"/>
  <c r="N412" i="2"/>
  <c r="O1290" i="2"/>
  <c r="O413" i="2"/>
  <c r="G1315" i="2"/>
  <c r="G438" i="2"/>
  <c r="E962" i="2"/>
  <c r="E997" i="2" s="1"/>
  <c r="E1067" i="2" s="1"/>
  <c r="G973" i="2"/>
  <c r="G1043" i="2" s="1"/>
  <c r="E979" i="2"/>
  <c r="E1049" i="2" s="1"/>
  <c r="G981" i="2"/>
  <c r="G1051" i="2" s="1"/>
  <c r="E987" i="2"/>
  <c r="E1057" i="2" s="1"/>
  <c r="G989" i="2"/>
  <c r="G1059" i="2" s="1"/>
  <c r="M974" i="2"/>
  <c r="M1044" i="2" s="1"/>
  <c r="O976" i="2"/>
  <c r="O1046" i="2" s="1"/>
  <c r="M982" i="2"/>
  <c r="M1052" i="2" s="1"/>
  <c r="O984" i="2"/>
  <c r="O1054" i="2" s="1"/>
  <c r="M990" i="2"/>
  <c r="M1060" i="2" s="1"/>
  <c r="O992" i="2"/>
  <c r="O1062" i="2" s="1"/>
  <c r="P993" i="2"/>
  <c r="P1063" i="2" s="1"/>
  <c r="Q994" i="2"/>
  <c r="Q1064" i="2" s="1"/>
  <c r="R995" i="2"/>
  <c r="R1065" i="2" s="1"/>
  <c r="S996" i="2"/>
  <c r="S1066" i="2" s="1"/>
  <c r="M998" i="2"/>
  <c r="M1068" i="2" s="1"/>
  <c r="N999" i="2"/>
  <c r="N1069" i="2" s="1"/>
  <c r="AA973" i="2"/>
  <c r="AA1043" i="2" s="1"/>
  <c r="Y979" i="2"/>
  <c r="Y1049" i="2" s="1"/>
  <c r="AA981" i="2"/>
  <c r="AA1051" i="2" s="1"/>
  <c r="Y987" i="2"/>
  <c r="Y1057" i="2" s="1"/>
  <c r="AA989" i="2"/>
  <c r="AA1059" i="2" s="1"/>
  <c r="AG972" i="2"/>
  <c r="AG974" i="2"/>
  <c r="AI978" i="2"/>
  <c r="AI1048" i="2" s="1"/>
  <c r="AI982" i="2"/>
  <c r="AG986" i="2"/>
  <c r="AG1056" i="2" s="1"/>
  <c r="AI972" i="2"/>
  <c r="AI1042" i="2" s="1"/>
  <c r="AG980" i="2"/>
  <c r="AC994" i="2"/>
  <c r="AC1064" i="2" s="1"/>
  <c r="AD995" i="2"/>
  <c r="AD1065" i="2" s="1"/>
  <c r="AE996" i="2"/>
  <c r="AE1066" i="2" s="1"/>
  <c r="AF997" i="2"/>
  <c r="AF1067" i="2" s="1"/>
  <c r="AG998" i="2"/>
  <c r="AG1068" i="2" s="1"/>
  <c r="AI980" i="2"/>
  <c r="AI1050" i="2" s="1"/>
  <c r="AI986" i="2"/>
  <c r="AI1056" i="2" s="1"/>
  <c r="AG988" i="2"/>
  <c r="AG1058" i="2" s="1"/>
  <c r="AG992" i="2"/>
  <c r="AG1062" i="2" s="1"/>
  <c r="AC996" i="2"/>
  <c r="AC1066" i="2" s="1"/>
  <c r="AD997" i="2"/>
  <c r="AD1067" i="2" s="1"/>
  <c r="AE998" i="2"/>
  <c r="AE1068" i="2" s="1"/>
  <c r="AF999" i="2"/>
  <c r="AF1069" i="2" s="1"/>
  <c r="I977" i="2"/>
  <c r="I1047" i="2" s="1"/>
  <c r="K979" i="2"/>
  <c r="K1049" i="2" s="1"/>
  <c r="I985" i="2"/>
  <c r="I1055" i="2" s="1"/>
  <c r="K987" i="2"/>
  <c r="K1057" i="2" s="1"/>
  <c r="M976" i="2"/>
  <c r="M1046" i="2" s="1"/>
  <c r="O978" i="2"/>
  <c r="O1048" i="2" s="1"/>
  <c r="M984" i="2"/>
  <c r="M1054" i="2" s="1"/>
  <c r="O986" i="2"/>
  <c r="O1056" i="2" s="1"/>
  <c r="M992" i="2"/>
  <c r="M1062" i="2" s="1"/>
  <c r="N993" i="2"/>
  <c r="N1063" i="2" s="1"/>
  <c r="O994" i="2"/>
  <c r="O1064" i="2" s="1"/>
  <c r="P995" i="2"/>
  <c r="P1065" i="2" s="1"/>
  <c r="Q996" i="2"/>
  <c r="Q1066" i="2" s="1"/>
  <c r="R997" i="2"/>
  <c r="R1067" i="2" s="1"/>
  <c r="S998" i="2"/>
  <c r="S1068" i="2" s="1"/>
  <c r="U977" i="2"/>
  <c r="U1047" i="2" s="1"/>
  <c r="W979" i="2"/>
  <c r="W1049" i="2" s="1"/>
  <c r="U985" i="2"/>
  <c r="U1055" i="2" s="1"/>
  <c r="W987" i="2"/>
  <c r="W1057" i="2" s="1"/>
  <c r="AI976" i="2"/>
  <c r="AI1046" i="2" s="1"/>
  <c r="AG978" i="2"/>
  <c r="AG1048" i="2" s="1"/>
  <c r="AG982" i="2"/>
  <c r="AG1052" i="2" s="1"/>
  <c r="AI990" i="2"/>
  <c r="AI1060" i="2" s="1"/>
  <c r="H1286" i="2"/>
  <c r="H409" i="2"/>
  <c r="J1288" i="2"/>
  <c r="J411" i="2"/>
  <c r="E1291" i="2"/>
  <c r="E414" i="2"/>
  <c r="G1293" i="2"/>
  <c r="G416" i="2"/>
  <c r="P1291" i="2"/>
  <c r="P414" i="2"/>
  <c r="R1293" i="2"/>
  <c r="R416" i="2"/>
  <c r="M1296" i="2"/>
  <c r="M419" i="2"/>
  <c r="O1298" i="2"/>
  <c r="O421" i="2"/>
  <c r="Q1300" i="2"/>
  <c r="Q423" i="2"/>
  <c r="S1302" i="2"/>
  <c r="S425" i="2"/>
  <c r="N1305" i="2"/>
  <c r="N428" i="2"/>
  <c r="P1307" i="2"/>
  <c r="P430" i="2"/>
  <c r="R1309" i="2"/>
  <c r="R432" i="2"/>
  <c r="M1312" i="2"/>
  <c r="M435" i="2"/>
  <c r="O1314" i="2"/>
  <c r="O437" i="2"/>
  <c r="Z1286" i="2"/>
  <c r="Z409" i="2"/>
  <c r="U1289" i="2"/>
  <c r="U412" i="2"/>
  <c r="W1291" i="2"/>
  <c r="W414" i="2"/>
  <c r="X1292" i="2"/>
  <c r="X415" i="2"/>
  <c r="AA1295" i="2"/>
  <c r="AA418" i="2"/>
  <c r="W1299" i="2"/>
  <c r="W422" i="2"/>
  <c r="Z1302" i="2"/>
  <c r="Z425" i="2"/>
  <c r="U1305" i="2"/>
  <c r="U428" i="2"/>
  <c r="X1308" i="2"/>
  <c r="X431" i="2"/>
  <c r="Z1310" i="2"/>
  <c r="Z433" i="2"/>
  <c r="U1313" i="2"/>
  <c r="U436" i="2"/>
  <c r="W1315" i="2"/>
  <c r="W438" i="2"/>
  <c r="AF1287" i="2"/>
  <c r="AF410" i="2"/>
  <c r="AH1289" i="2"/>
  <c r="AH412" i="2"/>
  <c r="AC1292" i="2"/>
  <c r="AC415" i="2"/>
  <c r="AF1295" i="2"/>
  <c r="AF418" i="2"/>
  <c r="AI1298" i="2"/>
  <c r="AI421" i="2"/>
  <c r="AF1303" i="2"/>
  <c r="AF426" i="2"/>
  <c r="AF1311" i="2"/>
  <c r="AF434" i="2"/>
  <c r="V1308" i="2"/>
  <c r="V431" i="2"/>
  <c r="AC1000" i="2"/>
  <c r="AC1070" i="2" s="1"/>
  <c r="M1000" i="2"/>
  <c r="M1070" i="2" s="1"/>
  <c r="S1000" i="2"/>
  <c r="S1070" i="2" s="1"/>
  <c r="AE1000" i="2"/>
  <c r="AE1070" i="2" s="1"/>
  <c r="S971" i="2"/>
  <c r="E444" i="2"/>
  <c r="E446" i="2"/>
  <c r="G448" i="2"/>
  <c r="I450" i="2"/>
  <c r="K452" i="2"/>
  <c r="F455" i="2"/>
  <c r="H457" i="2"/>
  <c r="J459" i="2"/>
  <c r="E462" i="2"/>
  <c r="G464" i="2"/>
  <c r="I466" i="2"/>
  <c r="K468" i="2"/>
  <c r="F471" i="2"/>
  <c r="H473" i="2"/>
  <c r="M445" i="2"/>
  <c r="O447" i="2"/>
  <c r="Q449" i="2"/>
  <c r="Q451" i="2"/>
  <c r="S453" i="2"/>
  <c r="S455" i="2"/>
  <c r="N458" i="2"/>
  <c r="P460" i="2"/>
  <c r="R462" i="2"/>
  <c r="M465" i="2"/>
  <c r="M467" i="2"/>
  <c r="O469" i="2"/>
  <c r="O471" i="2"/>
  <c r="O473" i="2"/>
  <c r="Y444" i="2"/>
  <c r="Y446" i="2"/>
  <c r="AA448" i="2"/>
  <c r="V451" i="2"/>
  <c r="X453" i="2"/>
  <c r="Z455" i="2"/>
  <c r="U458" i="2"/>
  <c r="U460" i="2"/>
  <c r="U462" i="2"/>
  <c r="W464" i="2"/>
  <c r="W466" i="2"/>
  <c r="Y468" i="2"/>
  <c r="Y470" i="2"/>
  <c r="Y472" i="2"/>
  <c r="Y474" i="2"/>
  <c r="AG445" i="2"/>
  <c r="AG447" i="2"/>
  <c r="AI449" i="2"/>
  <c r="AI451" i="2"/>
  <c r="AD454" i="2"/>
  <c r="AG455" i="2"/>
  <c r="J445" i="2"/>
  <c r="E448" i="2"/>
  <c r="G450" i="2"/>
  <c r="I452" i="2"/>
  <c r="K454" i="2"/>
  <c r="F457" i="2"/>
  <c r="H459" i="2"/>
  <c r="J461" i="2"/>
  <c r="E464" i="2"/>
  <c r="G466" i="2"/>
  <c r="I468" i="2"/>
  <c r="K470" i="2"/>
  <c r="F473" i="2"/>
  <c r="N444" i="2"/>
  <c r="P446" i="2"/>
  <c r="R448" i="2"/>
  <c r="O451" i="2"/>
  <c r="Q453" i="2"/>
  <c r="N456" i="2"/>
  <c r="P458" i="2"/>
  <c r="R460" i="2"/>
  <c r="M463" i="2"/>
  <c r="O465" i="2"/>
  <c r="S467" i="2"/>
  <c r="P470" i="2"/>
  <c r="M473" i="2"/>
  <c r="W444" i="2"/>
  <c r="AA446" i="2"/>
  <c r="V449" i="2"/>
  <c r="X451" i="2"/>
  <c r="Z453" i="2"/>
  <c r="U456" i="2"/>
  <c r="W458" i="2"/>
  <c r="V461" i="2"/>
  <c r="X463" i="2"/>
  <c r="U466" i="2"/>
  <c r="W468" i="2"/>
  <c r="AA470" i="2"/>
  <c r="X473" i="2"/>
  <c r="AC445" i="2"/>
  <c r="AI447" i="2"/>
  <c r="AF450" i="2"/>
  <c r="AH452" i="2"/>
  <c r="AI455" i="2"/>
  <c r="AI457" i="2"/>
  <c r="AD460" i="2"/>
  <c r="AD462" i="2"/>
  <c r="AF464" i="2"/>
  <c r="AH466" i="2"/>
  <c r="AH468" i="2"/>
  <c r="AC471" i="2"/>
  <c r="AG473" i="2"/>
  <c r="AF456" i="2"/>
  <c r="AH458" i="2"/>
  <c r="AE461" i="2"/>
  <c r="AG463" i="2"/>
  <c r="AI465" i="2"/>
  <c r="AF468" i="2"/>
  <c r="AH470" i="2"/>
  <c r="AH472" i="2"/>
  <c r="M474" i="2"/>
  <c r="V474" i="2"/>
  <c r="AE474" i="2"/>
  <c r="G444" i="2"/>
  <c r="I446" i="2"/>
  <c r="K448" i="2"/>
  <c r="F451" i="2"/>
  <c r="H453" i="2"/>
  <c r="J455" i="2"/>
  <c r="E458" i="2"/>
  <c r="G460" i="2"/>
  <c r="I462" i="2"/>
  <c r="K464" i="2"/>
  <c r="F467" i="2"/>
  <c r="H469" i="2"/>
  <c r="J471" i="2"/>
  <c r="E474" i="2"/>
  <c r="Q445" i="2"/>
  <c r="Q447" i="2"/>
  <c r="N450" i="2"/>
  <c r="N452" i="2"/>
  <c r="P454" i="2"/>
  <c r="P456" i="2"/>
  <c r="R458" i="2"/>
  <c r="M461" i="2"/>
  <c r="O463" i="2"/>
  <c r="Q465" i="2"/>
  <c r="Q467" i="2"/>
  <c r="Q469" i="2"/>
  <c r="Q471" i="2"/>
  <c r="S473" i="2"/>
  <c r="V445" i="2"/>
  <c r="V447" i="2"/>
  <c r="X449" i="2"/>
  <c r="Z451" i="2"/>
  <c r="U454" i="2"/>
  <c r="W456" i="2"/>
  <c r="Y458" i="2"/>
  <c r="Y460" i="2"/>
  <c r="Y462" i="2"/>
  <c r="AA464" i="2"/>
  <c r="AA466" i="2"/>
  <c r="V469" i="2"/>
  <c r="V471" i="2"/>
  <c r="V473" i="2"/>
  <c r="AD444" i="2"/>
  <c r="AD446" i="2"/>
  <c r="AD448" i="2"/>
  <c r="AD450" i="2"/>
  <c r="AF452" i="2"/>
  <c r="AF454" i="2"/>
  <c r="F445" i="2"/>
  <c r="H447" i="2"/>
  <c r="J449" i="2"/>
  <c r="E452" i="2"/>
  <c r="G454" i="2"/>
  <c r="I456" i="2"/>
  <c r="K458" i="2"/>
  <c r="F461" i="2"/>
  <c r="H463" i="2"/>
  <c r="J465" i="2"/>
  <c r="E468" i="2"/>
  <c r="G470" i="2"/>
  <c r="I472" i="2"/>
  <c r="I474" i="2"/>
  <c r="S445" i="2"/>
  <c r="N448" i="2"/>
  <c r="R450" i="2"/>
  <c r="M453" i="2"/>
  <c r="Q455" i="2"/>
  <c r="S457" i="2"/>
  <c r="N460" i="2"/>
  <c r="P462" i="2"/>
  <c r="R464" i="2"/>
  <c r="O467" i="2"/>
  <c r="S469" i="2"/>
  <c r="P472" i="2"/>
  <c r="R474" i="2"/>
  <c r="U446" i="2"/>
  <c r="Y448" i="2"/>
  <c r="AA450" i="2"/>
  <c r="V453" i="2"/>
  <c r="X455" i="2"/>
  <c r="Z457" i="2"/>
  <c r="W460" i="2"/>
  <c r="AA462" i="2"/>
  <c r="V465" i="2"/>
  <c r="Z467" i="2"/>
  <c r="W470" i="2"/>
  <c r="AA472" i="2"/>
  <c r="AF444" i="2"/>
  <c r="AC447" i="2"/>
  <c r="AG449" i="2"/>
  <c r="AD452" i="2"/>
  <c r="AH454" i="2"/>
  <c r="AE457" i="2"/>
  <c r="AG459" i="2"/>
  <c r="AG461" i="2"/>
  <c r="AI463" i="2"/>
  <c r="AD466" i="2"/>
  <c r="AD468" i="2"/>
  <c r="AF470" i="2"/>
  <c r="AC473" i="2"/>
  <c r="AC457" i="2"/>
  <c r="AE459" i="2"/>
  <c r="AI461" i="2"/>
  <c r="AD464" i="2"/>
  <c r="AF466" i="2"/>
  <c r="AC469" i="2"/>
  <c r="AE471" i="2"/>
  <c r="AE473" i="2"/>
  <c r="F474" i="2"/>
  <c r="J474" i="2"/>
  <c r="S474" i="2"/>
  <c r="AC474" i="2"/>
  <c r="G1001" i="2"/>
  <c r="N1001" i="2"/>
  <c r="Y1001" i="2"/>
  <c r="AH1001" i="2"/>
  <c r="J1001" i="2"/>
  <c r="S1001" i="2"/>
  <c r="AC1001" i="2"/>
  <c r="I1001" i="2"/>
  <c r="W1001" i="2"/>
  <c r="Q1000" i="2"/>
  <c r="Q1070" i="2" s="1"/>
  <c r="AI1000" i="2"/>
  <c r="AI1070" i="2" s="1"/>
  <c r="E902" i="2"/>
  <c r="E937" i="2" s="1"/>
  <c r="F903" i="2"/>
  <c r="F938" i="2" s="1"/>
  <c r="G904" i="2"/>
  <c r="G939" i="2" s="1"/>
  <c r="H905" i="2"/>
  <c r="H940" i="2" s="1"/>
  <c r="I906" i="2"/>
  <c r="I941" i="2" s="1"/>
  <c r="J907" i="2"/>
  <c r="J942" i="2" s="1"/>
  <c r="K908" i="2"/>
  <c r="K943" i="2" s="1"/>
  <c r="E910" i="2"/>
  <c r="E945" i="2" s="1"/>
  <c r="F911" i="2"/>
  <c r="F946" i="2" s="1"/>
  <c r="G912" i="2"/>
  <c r="G947" i="2" s="1"/>
  <c r="H913" i="2"/>
  <c r="H948" i="2" s="1"/>
  <c r="I914" i="2"/>
  <c r="I949" i="2" s="1"/>
  <c r="J915" i="2"/>
  <c r="J950" i="2" s="1"/>
  <c r="K916" i="2"/>
  <c r="K951" i="2" s="1"/>
  <c r="E918" i="2"/>
  <c r="E953" i="2" s="1"/>
  <c r="F919" i="2"/>
  <c r="F954" i="2" s="1"/>
  <c r="G920" i="2"/>
  <c r="G955" i="2" s="1"/>
  <c r="H921" i="2"/>
  <c r="H956" i="2" s="1"/>
  <c r="I922" i="2"/>
  <c r="I957" i="2" s="1"/>
  <c r="J923" i="2"/>
  <c r="J958" i="2" s="1"/>
  <c r="K924" i="2"/>
  <c r="K959" i="2" s="1"/>
  <c r="E926" i="2"/>
  <c r="E961" i="2" s="1"/>
  <c r="F927" i="2"/>
  <c r="F962" i="2" s="1"/>
  <c r="G928" i="2"/>
  <c r="G963" i="2" s="1"/>
  <c r="H929" i="2"/>
  <c r="H964" i="2" s="1"/>
  <c r="I930" i="2"/>
  <c r="I965" i="2" s="1"/>
  <c r="R902" i="2"/>
  <c r="R937" i="2" s="1"/>
  <c r="S903" i="2"/>
  <c r="S938" i="2" s="1"/>
  <c r="M905" i="2"/>
  <c r="M940" i="2" s="1"/>
  <c r="N906" i="2"/>
  <c r="N941" i="2" s="1"/>
  <c r="O907" i="2"/>
  <c r="O942" i="2" s="1"/>
  <c r="P908" i="2"/>
  <c r="P943" i="2" s="1"/>
  <c r="Q909" i="2"/>
  <c r="Q944" i="2" s="1"/>
  <c r="R910" i="2"/>
  <c r="R945" i="2" s="1"/>
  <c r="S911" i="2"/>
  <c r="S946" i="2" s="1"/>
  <c r="M913" i="2"/>
  <c r="M948" i="2" s="1"/>
  <c r="N914" i="2"/>
  <c r="N949" i="2" s="1"/>
  <c r="O915" i="2"/>
  <c r="O950" i="2" s="1"/>
  <c r="P916" i="2"/>
  <c r="P951" i="2" s="1"/>
  <c r="Q917" i="2"/>
  <c r="Q952" i="2" s="1"/>
  <c r="R918" i="2"/>
  <c r="R953" i="2" s="1"/>
  <c r="S919" i="2"/>
  <c r="S954" i="2" s="1"/>
  <c r="M921" i="2"/>
  <c r="M956" i="2" s="1"/>
  <c r="N922" i="2"/>
  <c r="N957" i="2" s="1"/>
  <c r="O923" i="2"/>
  <c r="O958" i="2" s="1"/>
  <c r="P924" i="2"/>
  <c r="P959" i="2" s="1"/>
  <c r="Q925" i="2"/>
  <c r="Q960" i="2" s="1"/>
  <c r="R926" i="2"/>
  <c r="R961" i="2" s="1"/>
  <c r="S927" i="2"/>
  <c r="S962" i="2" s="1"/>
  <c r="M929" i="2"/>
  <c r="M964" i="2" s="1"/>
  <c r="N930" i="2"/>
  <c r="N965" i="2" s="1"/>
  <c r="Y902" i="2"/>
  <c r="Y937" i="2" s="1"/>
  <c r="Z903" i="2"/>
  <c r="Z938" i="2" s="1"/>
  <c r="AA904" i="2"/>
  <c r="AA939" i="2" s="1"/>
  <c r="U906" i="2"/>
  <c r="U941" i="2" s="1"/>
  <c r="V907" i="2"/>
  <c r="V942" i="2" s="1"/>
  <c r="W908" i="2"/>
  <c r="W943" i="2" s="1"/>
  <c r="X909" i="2"/>
  <c r="X944" i="2" s="1"/>
  <c r="Y910" i="2"/>
  <c r="Y945" i="2" s="1"/>
  <c r="Z911" i="2"/>
  <c r="Z946" i="2" s="1"/>
  <c r="AA912" i="2"/>
  <c r="AA947" i="2" s="1"/>
  <c r="U914" i="2"/>
  <c r="U949" i="2" s="1"/>
  <c r="V915" i="2"/>
  <c r="V950" i="2" s="1"/>
  <c r="W916" i="2"/>
  <c r="W951" i="2" s="1"/>
  <c r="X917" i="2"/>
  <c r="X952" i="2" s="1"/>
  <c r="Y918" i="2"/>
  <c r="Y953" i="2" s="1"/>
  <c r="Z919" i="2"/>
  <c r="Z954" i="2" s="1"/>
  <c r="AA920" i="2"/>
  <c r="AA955" i="2" s="1"/>
  <c r="U922" i="2"/>
  <c r="U957" i="2" s="1"/>
  <c r="V923" i="2"/>
  <c r="V958" i="2" s="1"/>
  <c r="W924" i="2"/>
  <c r="W959" i="2" s="1"/>
  <c r="X925" i="2"/>
  <c r="X960" i="2" s="1"/>
  <c r="Y926" i="2"/>
  <c r="Y961" i="2" s="1"/>
  <c r="Z927" i="2"/>
  <c r="Z962" i="2" s="1"/>
  <c r="AA928" i="2"/>
  <c r="AA963" i="2" s="1"/>
  <c r="U930" i="2"/>
  <c r="U965" i="2" s="1"/>
  <c r="AF902" i="2"/>
  <c r="AF937" i="2" s="1"/>
  <c r="AG903" i="2"/>
  <c r="AG938" i="2" s="1"/>
  <c r="AG905" i="2"/>
  <c r="AG940" i="2" s="1"/>
  <c r="AC907" i="2"/>
  <c r="AC942" i="2" s="1"/>
  <c r="AH908" i="2"/>
  <c r="AH943" i="2" s="1"/>
  <c r="AI909" i="2"/>
  <c r="AI944" i="2" s="1"/>
  <c r="AD912" i="2"/>
  <c r="AD947" i="2" s="1"/>
  <c r="AI913" i="2"/>
  <c r="AI948" i="2" s="1"/>
  <c r="AE915" i="2"/>
  <c r="AE950" i="2" s="1"/>
  <c r="AF916" i="2"/>
  <c r="AF951" i="2" s="1"/>
  <c r="AG917" i="2"/>
  <c r="AG952" i="2" s="1"/>
  <c r="AF920" i="2"/>
  <c r="AF955" i="2" s="1"/>
  <c r="AD922" i="2"/>
  <c r="AD957" i="2" s="1"/>
  <c r="AE923" i="2"/>
  <c r="AE958" i="2" s="1"/>
  <c r="AD910" i="2"/>
  <c r="AD945" i="2" s="1"/>
  <c r="AF918" i="2"/>
  <c r="AF953" i="2" s="1"/>
  <c r="AF924" i="2"/>
  <c r="AF959" i="2" s="1"/>
  <c r="AH926" i="2"/>
  <c r="AH961" i="2" s="1"/>
  <c r="AC929" i="2"/>
  <c r="AC964" i="2" s="1"/>
  <c r="F1000" i="2"/>
  <c r="F1070" i="2" s="1"/>
  <c r="O1000" i="2"/>
  <c r="O1070" i="2" s="1"/>
  <c r="X1000" i="2"/>
  <c r="X1070" i="2" s="1"/>
  <c r="AG1000" i="2"/>
  <c r="AG1070" i="2" s="1"/>
  <c r="K902" i="2"/>
  <c r="K937" i="2" s="1"/>
  <c r="E904" i="2"/>
  <c r="E939" i="2" s="1"/>
  <c r="F905" i="2"/>
  <c r="F940" i="2" s="1"/>
  <c r="G906" i="2"/>
  <c r="G941" i="2" s="1"/>
  <c r="H907" i="2"/>
  <c r="H942" i="2" s="1"/>
  <c r="I908" i="2"/>
  <c r="I943" i="2" s="1"/>
  <c r="J909" i="2"/>
  <c r="J944" i="2" s="1"/>
  <c r="K910" i="2"/>
  <c r="K945" i="2" s="1"/>
  <c r="E912" i="2"/>
  <c r="E947" i="2" s="1"/>
  <c r="F913" i="2"/>
  <c r="F948" i="2" s="1"/>
  <c r="G914" i="2"/>
  <c r="G949" i="2" s="1"/>
  <c r="H915" i="2"/>
  <c r="H950" i="2" s="1"/>
  <c r="I916" i="2"/>
  <c r="I951" i="2" s="1"/>
  <c r="J917" i="2"/>
  <c r="J952" i="2" s="1"/>
  <c r="K918" i="2"/>
  <c r="K953" i="2" s="1"/>
  <c r="E920" i="2"/>
  <c r="E955" i="2" s="1"/>
  <c r="F921" i="2"/>
  <c r="F956" i="2" s="1"/>
  <c r="G922" i="2"/>
  <c r="G957" i="2" s="1"/>
  <c r="H923" i="2"/>
  <c r="H958" i="2" s="1"/>
  <c r="I924" i="2"/>
  <c r="I959" i="2" s="1"/>
  <c r="J925" i="2"/>
  <c r="J960" i="2" s="1"/>
  <c r="K926" i="2"/>
  <c r="K961" i="2" s="1"/>
  <c r="E928" i="2"/>
  <c r="E963" i="2" s="1"/>
  <c r="F929" i="2"/>
  <c r="F964" i="2" s="1"/>
  <c r="G930" i="2"/>
  <c r="G965" i="2" s="1"/>
  <c r="P902" i="2"/>
  <c r="P937" i="2" s="1"/>
  <c r="Q903" i="2"/>
  <c r="Q938" i="2" s="1"/>
  <c r="R904" i="2"/>
  <c r="R939" i="2" s="1"/>
  <c r="S905" i="2"/>
  <c r="S940" i="2" s="1"/>
  <c r="M907" i="2"/>
  <c r="M942" i="2" s="1"/>
  <c r="N908" i="2"/>
  <c r="N943" i="2" s="1"/>
  <c r="O909" i="2"/>
  <c r="O944" i="2" s="1"/>
  <c r="P910" i="2"/>
  <c r="P945" i="2" s="1"/>
  <c r="Q911" i="2"/>
  <c r="Q946" i="2" s="1"/>
  <c r="R912" i="2"/>
  <c r="R947" i="2" s="1"/>
  <c r="S913" i="2"/>
  <c r="S948" i="2" s="1"/>
  <c r="M915" i="2"/>
  <c r="M950" i="2" s="1"/>
  <c r="N916" i="2"/>
  <c r="N951" i="2" s="1"/>
  <c r="O917" i="2"/>
  <c r="O952" i="2" s="1"/>
  <c r="P918" i="2"/>
  <c r="P953" i="2" s="1"/>
  <c r="Q919" i="2"/>
  <c r="Q954" i="2" s="1"/>
  <c r="R920" i="2"/>
  <c r="R955" i="2" s="1"/>
  <c r="S921" i="2"/>
  <c r="S956" i="2" s="1"/>
  <c r="M923" i="2"/>
  <c r="M958" i="2" s="1"/>
  <c r="N924" i="2"/>
  <c r="N959" i="2" s="1"/>
  <c r="O925" i="2"/>
  <c r="O960" i="2" s="1"/>
  <c r="P926" i="2"/>
  <c r="P961" i="2" s="1"/>
  <c r="Q927" i="2"/>
  <c r="Q962" i="2" s="1"/>
  <c r="R928" i="2"/>
  <c r="R963" i="2" s="1"/>
  <c r="S929" i="2"/>
  <c r="S964" i="2" s="1"/>
  <c r="W902" i="2"/>
  <c r="W937" i="2" s="1"/>
  <c r="X903" i="2"/>
  <c r="X938" i="2" s="1"/>
  <c r="Y904" i="2"/>
  <c r="Y939" i="2" s="1"/>
  <c r="Z905" i="2"/>
  <c r="Z940" i="2" s="1"/>
  <c r="AA906" i="2"/>
  <c r="AA941" i="2" s="1"/>
  <c r="U908" i="2"/>
  <c r="U943" i="2" s="1"/>
  <c r="V909" i="2"/>
  <c r="V944" i="2" s="1"/>
  <c r="W910" i="2"/>
  <c r="W945" i="2" s="1"/>
  <c r="X911" i="2"/>
  <c r="X946" i="2" s="1"/>
  <c r="Y912" i="2"/>
  <c r="Y947" i="2" s="1"/>
  <c r="Z913" i="2"/>
  <c r="Z948" i="2" s="1"/>
  <c r="AA914" i="2"/>
  <c r="AA949" i="2" s="1"/>
  <c r="U916" i="2"/>
  <c r="U951" i="2" s="1"/>
  <c r="V917" i="2"/>
  <c r="V952" i="2" s="1"/>
  <c r="W918" i="2"/>
  <c r="W953" i="2" s="1"/>
  <c r="X919" i="2"/>
  <c r="X954" i="2" s="1"/>
  <c r="Y920" i="2"/>
  <c r="Y955" i="2" s="1"/>
  <c r="Z921" i="2"/>
  <c r="Z956" i="2" s="1"/>
  <c r="AA922" i="2"/>
  <c r="AA957" i="2" s="1"/>
  <c r="U924" i="2"/>
  <c r="U959" i="2" s="1"/>
  <c r="V925" i="2"/>
  <c r="V960" i="2" s="1"/>
  <c r="W926" i="2"/>
  <c r="W961" i="2" s="1"/>
  <c r="X927" i="2"/>
  <c r="X962" i="2" s="1"/>
  <c r="Y928" i="2"/>
  <c r="Y963" i="2" s="1"/>
  <c r="Z929" i="2"/>
  <c r="Z964" i="2" s="1"/>
  <c r="AA930" i="2"/>
  <c r="AA965" i="2" s="1"/>
  <c r="AD902" i="2"/>
  <c r="AD937" i="2" s="1"/>
  <c r="AE903" i="2"/>
  <c r="AE938" i="2" s="1"/>
  <c r="AE905" i="2"/>
  <c r="AE940" i="2" s="1"/>
  <c r="AH906" i="2"/>
  <c r="AH941" i="2" s="1"/>
  <c r="AI907" i="2"/>
  <c r="AI942" i="2" s="1"/>
  <c r="AG909" i="2"/>
  <c r="AG944" i="2" s="1"/>
  <c r="AE911" i="2"/>
  <c r="AE946" i="2" s="1"/>
  <c r="AG913" i="2"/>
  <c r="AG948" i="2" s="1"/>
  <c r="AH914" i="2"/>
  <c r="AH949" i="2" s="1"/>
  <c r="AD916" i="2"/>
  <c r="AD951" i="2" s="1"/>
  <c r="AE917" i="2"/>
  <c r="AE952" i="2" s="1"/>
  <c r="AD920" i="2"/>
  <c r="AD955" i="2" s="1"/>
  <c r="AI921" i="2"/>
  <c r="AI956" i="2" s="1"/>
  <c r="AC923" i="2"/>
  <c r="AC958" i="2" s="1"/>
  <c r="AF904" i="2"/>
  <c r="AF939" i="2" s="1"/>
  <c r="AF908" i="2"/>
  <c r="AF943" i="2" s="1"/>
  <c r="AI911" i="2"/>
  <c r="AI946" i="2" s="1"/>
  <c r="AI917" i="2"/>
  <c r="AI952" i="2" s="1"/>
  <c r="AG919" i="2"/>
  <c r="AG954" i="2" s="1"/>
  <c r="AG923" i="2"/>
  <c r="AG958" i="2" s="1"/>
  <c r="AE925" i="2"/>
  <c r="AE960" i="2" s="1"/>
  <c r="AF926" i="2"/>
  <c r="AF961" i="2" s="1"/>
  <c r="AG927" i="2"/>
  <c r="AG962" i="2" s="1"/>
  <c r="AH928" i="2"/>
  <c r="AH963" i="2" s="1"/>
  <c r="AI929" i="2"/>
  <c r="AI964" i="2" s="1"/>
  <c r="AI903" i="2"/>
  <c r="AI938" i="2" s="1"/>
  <c r="AG911" i="2"/>
  <c r="AG946" i="2" s="1"/>
  <c r="AE919" i="2"/>
  <c r="AE954" i="2" s="1"/>
  <c r="AC925" i="2"/>
  <c r="AC960" i="2" s="1"/>
  <c r="AE927" i="2"/>
  <c r="AE962" i="2" s="1"/>
  <c r="AG929" i="2"/>
  <c r="AG964" i="2" s="1"/>
  <c r="K444" i="2"/>
  <c r="F447" i="2"/>
  <c r="H449" i="2"/>
  <c r="J451" i="2"/>
  <c r="E454" i="2"/>
  <c r="G456" i="2"/>
  <c r="I458" i="2"/>
  <c r="K460" i="2"/>
  <c r="F463" i="2"/>
  <c r="H465" i="2"/>
  <c r="J467" i="2"/>
  <c r="E470" i="2"/>
  <c r="G472" i="2"/>
  <c r="K474" i="2"/>
  <c r="N446" i="2"/>
  <c r="P448" i="2"/>
  <c r="P450" i="2"/>
  <c r="R452" i="2"/>
  <c r="R454" i="2"/>
  <c r="M457" i="2"/>
  <c r="O459" i="2"/>
  <c r="Q461" i="2"/>
  <c r="S463" i="2"/>
  <c r="N466" i="2"/>
  <c r="N468" i="2"/>
  <c r="N470" i="2"/>
  <c r="N472" i="2"/>
  <c r="P474" i="2"/>
  <c r="Z445" i="2"/>
  <c r="Z447" i="2"/>
  <c r="U450" i="2"/>
  <c r="W452" i="2"/>
  <c r="Y454" i="2"/>
  <c r="AA456" i="2"/>
  <c r="V459" i="2"/>
  <c r="AA460" i="2"/>
  <c r="V463" i="2"/>
  <c r="X465" i="2"/>
  <c r="X467" i="2"/>
  <c r="X469" i="2"/>
  <c r="X471" i="2"/>
  <c r="Z473" i="2"/>
  <c r="AH444" i="2"/>
  <c r="AH446" i="2"/>
  <c r="AH448" i="2"/>
  <c r="AH450" i="2"/>
  <c r="AC453" i="2"/>
  <c r="AC455" i="2"/>
  <c r="I444" i="2"/>
  <c r="K446" i="2"/>
  <c r="F449" i="2"/>
  <c r="H451" i="2"/>
  <c r="J453" i="2"/>
  <c r="E456" i="2"/>
  <c r="G458" i="2"/>
  <c r="I460" i="2"/>
  <c r="K462" i="2"/>
  <c r="F465" i="2"/>
  <c r="H467" i="2"/>
  <c r="J469" i="2"/>
  <c r="E472" i="2"/>
  <c r="G474" i="2"/>
  <c r="O445" i="2"/>
  <c r="S447" i="2"/>
  <c r="S449" i="2"/>
  <c r="P452" i="2"/>
  <c r="M455" i="2"/>
  <c r="O457" i="2"/>
  <c r="Q459" i="2"/>
  <c r="S461" i="2"/>
  <c r="N464" i="2"/>
  <c r="R466" i="2"/>
  <c r="M469" i="2"/>
  <c r="S471" i="2"/>
  <c r="N474" i="2"/>
  <c r="X445" i="2"/>
  <c r="U448" i="2"/>
  <c r="W450" i="2"/>
  <c r="Y452" i="2"/>
  <c r="AA454" i="2"/>
  <c r="V457" i="2"/>
  <c r="Z459" i="2"/>
  <c r="W462" i="2"/>
  <c r="Y464" i="2"/>
  <c r="V467" i="2"/>
  <c r="Z469" i="2"/>
  <c r="W472" i="2"/>
  <c r="AA474" i="2"/>
  <c r="AF446" i="2"/>
  <c r="AC449" i="2"/>
  <c r="AG451" i="2"/>
  <c r="AI453" i="2"/>
  <c r="AH456" i="2"/>
  <c r="AC459" i="2"/>
  <c r="AC461" i="2"/>
  <c r="AE463" i="2"/>
  <c r="AG465" i="2"/>
  <c r="AG467" i="2"/>
  <c r="AI469" i="2"/>
  <c r="AF472" i="2"/>
  <c r="AH474" i="2"/>
  <c r="AG457" i="2"/>
  <c r="AI459" i="2"/>
  <c r="AF462" i="2"/>
  <c r="AH464" i="2"/>
  <c r="AE467" i="2"/>
  <c r="AG469" i="2"/>
  <c r="AI471" i="2"/>
  <c r="AI473" i="2"/>
  <c r="Q474" i="2"/>
  <c r="Z474" i="2"/>
  <c r="AI474" i="2"/>
  <c r="H445" i="2"/>
  <c r="J447" i="2"/>
  <c r="E450" i="2"/>
  <c r="G452" i="2"/>
  <c r="I454" i="2"/>
  <c r="K456" i="2"/>
  <c r="F459" i="2"/>
  <c r="H461" i="2"/>
  <c r="J463" i="2"/>
  <c r="E466" i="2"/>
  <c r="G468" i="2"/>
  <c r="I470" i="2"/>
  <c r="K472" i="2"/>
  <c r="P444" i="2"/>
  <c r="R446" i="2"/>
  <c r="M449" i="2"/>
  <c r="M451" i="2"/>
  <c r="O453" i="2"/>
  <c r="O455" i="2"/>
  <c r="Q457" i="2"/>
  <c r="S459" i="2"/>
  <c r="N462" i="2"/>
  <c r="P464" i="2"/>
  <c r="P466" i="2"/>
  <c r="R468" i="2"/>
  <c r="R470" i="2"/>
  <c r="R472" i="2"/>
  <c r="U444" i="2"/>
  <c r="W446" i="2"/>
  <c r="W448" i="2"/>
  <c r="Y450" i="2"/>
  <c r="AA452" i="2"/>
  <c r="V455" i="2"/>
  <c r="X457" i="2"/>
  <c r="X459" i="2"/>
  <c r="X461" i="2"/>
  <c r="Z463" i="2"/>
  <c r="Z465" i="2"/>
  <c r="U468" i="2"/>
  <c r="U470" i="2"/>
  <c r="U472" i="2"/>
  <c r="W474" i="2"/>
  <c r="AE445" i="2"/>
  <c r="AE447" i="2"/>
  <c r="AE449" i="2"/>
  <c r="AE451" i="2"/>
  <c r="AG453" i="2"/>
  <c r="AE455" i="2"/>
  <c r="G446" i="2"/>
  <c r="I448" i="2"/>
  <c r="K450" i="2"/>
  <c r="F453" i="2"/>
  <c r="H455" i="2"/>
  <c r="J457" i="2"/>
  <c r="E460" i="2"/>
  <c r="G462" i="2"/>
  <c r="I464" i="2"/>
  <c r="K466" i="2"/>
  <c r="F469" i="2"/>
  <c r="H471" i="2"/>
  <c r="J473" i="2"/>
  <c r="R444" i="2"/>
  <c r="M447" i="2"/>
  <c r="O449" i="2"/>
  <c r="S451" i="2"/>
  <c r="N454" i="2"/>
  <c r="R456" i="2"/>
  <c r="M459" i="2"/>
  <c r="O461" i="2"/>
  <c r="Q463" i="2"/>
  <c r="S465" i="2"/>
  <c r="P468" i="2"/>
  <c r="M471" i="2"/>
  <c r="Q473" i="2"/>
  <c r="AA444" i="2"/>
  <c r="X447" i="2"/>
  <c r="Z449" i="2"/>
  <c r="U452" i="2"/>
  <c r="W454" i="2"/>
  <c r="Y456" i="2"/>
  <c r="AA458" i="2"/>
  <c r="Z461" i="2"/>
  <c r="U464" i="2"/>
  <c r="Y466" i="2"/>
  <c r="AA468" i="2"/>
  <c r="Z471" i="2"/>
  <c r="U474" i="2"/>
  <c r="AI445" i="2"/>
  <c r="AF448" i="2"/>
  <c r="AC451" i="2"/>
  <c r="AE453" i="2"/>
  <c r="AD456" i="2"/>
  <c r="AF458" i="2"/>
  <c r="AH460" i="2"/>
  <c r="AH462" i="2"/>
  <c r="AC465" i="2"/>
  <c r="AC467" i="2"/>
  <c r="AE469" i="2"/>
  <c r="AG471" i="2"/>
  <c r="AD474" i="2"/>
  <c r="AD458" i="2"/>
  <c r="AF460" i="2"/>
  <c r="AC463" i="2"/>
  <c r="AE465" i="2"/>
  <c r="AI467" i="2"/>
  <c r="AD470" i="2"/>
  <c r="AD472" i="2"/>
  <c r="AF474" i="2"/>
  <c r="H474" i="2"/>
  <c r="O474" i="2"/>
  <c r="X474" i="2"/>
  <c r="AG474" i="2"/>
  <c r="K1001" i="2"/>
  <c r="R1001" i="2"/>
  <c r="U1001" i="2"/>
  <c r="AD1001" i="2"/>
  <c r="F1001" i="2"/>
  <c r="O1001" i="2"/>
  <c r="X1001" i="2"/>
  <c r="AG1001" i="2"/>
  <c r="E1001" i="2"/>
  <c r="P1001" i="2"/>
  <c r="AA1001" i="2"/>
  <c r="I902" i="2"/>
  <c r="I937" i="2" s="1"/>
  <c r="J903" i="2"/>
  <c r="J938" i="2" s="1"/>
  <c r="K904" i="2"/>
  <c r="K939" i="2" s="1"/>
  <c r="E906" i="2"/>
  <c r="E941" i="2" s="1"/>
  <c r="F907" i="2"/>
  <c r="F942" i="2" s="1"/>
  <c r="G908" i="2"/>
  <c r="G943" i="2" s="1"/>
  <c r="H909" i="2"/>
  <c r="H944" i="2" s="1"/>
  <c r="I910" i="2"/>
  <c r="I945" i="2" s="1"/>
  <c r="J911" i="2"/>
  <c r="J946" i="2" s="1"/>
  <c r="K912" i="2"/>
  <c r="K947" i="2" s="1"/>
  <c r="E914" i="2"/>
  <c r="E949" i="2" s="1"/>
  <c r="F915" i="2"/>
  <c r="F950" i="2" s="1"/>
  <c r="G916" i="2"/>
  <c r="G951" i="2" s="1"/>
  <c r="H917" i="2"/>
  <c r="H952" i="2" s="1"/>
  <c r="I918" i="2"/>
  <c r="I953" i="2" s="1"/>
  <c r="J919" i="2"/>
  <c r="J954" i="2" s="1"/>
  <c r="K920" i="2"/>
  <c r="K955" i="2" s="1"/>
  <c r="E922" i="2"/>
  <c r="E957" i="2" s="1"/>
  <c r="F923" i="2"/>
  <c r="F958" i="2" s="1"/>
  <c r="G924" i="2"/>
  <c r="G959" i="2" s="1"/>
  <c r="H925" i="2"/>
  <c r="H960" i="2" s="1"/>
  <c r="I926" i="2"/>
  <c r="I961" i="2" s="1"/>
  <c r="J927" i="2"/>
  <c r="J962" i="2" s="1"/>
  <c r="K928" i="2"/>
  <c r="K963" i="2" s="1"/>
  <c r="E930" i="2"/>
  <c r="E965" i="2" s="1"/>
  <c r="N902" i="2"/>
  <c r="N937" i="2" s="1"/>
  <c r="O903" i="2"/>
  <c r="O938" i="2" s="1"/>
  <c r="P904" i="2"/>
  <c r="P939" i="2" s="1"/>
  <c r="Q905" i="2"/>
  <c r="Q940" i="2" s="1"/>
  <c r="R906" i="2"/>
  <c r="R941" i="2" s="1"/>
  <c r="S907" i="2"/>
  <c r="S942" i="2" s="1"/>
  <c r="M909" i="2"/>
  <c r="M944" i="2" s="1"/>
  <c r="N910" i="2"/>
  <c r="N945" i="2" s="1"/>
  <c r="O911" i="2"/>
  <c r="O946" i="2" s="1"/>
  <c r="P912" i="2"/>
  <c r="P947" i="2" s="1"/>
  <c r="Q913" i="2"/>
  <c r="Q948" i="2" s="1"/>
  <c r="R914" i="2"/>
  <c r="R949" i="2" s="1"/>
  <c r="S915" i="2"/>
  <c r="S950" i="2" s="1"/>
  <c r="M917" i="2"/>
  <c r="M952" i="2" s="1"/>
  <c r="N918" i="2"/>
  <c r="N953" i="2" s="1"/>
  <c r="O919" i="2"/>
  <c r="O954" i="2" s="1"/>
  <c r="P920" i="2"/>
  <c r="P955" i="2" s="1"/>
  <c r="Q921" i="2"/>
  <c r="Q956" i="2" s="1"/>
  <c r="R922" i="2"/>
  <c r="R957" i="2" s="1"/>
  <c r="S923" i="2"/>
  <c r="S958" i="2" s="1"/>
  <c r="M925" i="2"/>
  <c r="M960" i="2" s="1"/>
  <c r="N926" i="2"/>
  <c r="N961" i="2" s="1"/>
  <c r="O927" i="2"/>
  <c r="O962" i="2" s="1"/>
  <c r="P928" i="2"/>
  <c r="P963" i="2" s="1"/>
  <c r="Q929" i="2"/>
  <c r="Q964" i="2" s="1"/>
  <c r="R930" i="2"/>
  <c r="R965" i="2" s="1"/>
  <c r="U902" i="2"/>
  <c r="U937" i="2" s="1"/>
  <c r="V903" i="2"/>
  <c r="V938" i="2" s="1"/>
  <c r="W904" i="2"/>
  <c r="W939" i="2" s="1"/>
  <c r="X905" i="2"/>
  <c r="X940" i="2" s="1"/>
  <c r="Y906" i="2"/>
  <c r="Y941" i="2" s="1"/>
  <c r="Z907" i="2"/>
  <c r="Z942" i="2" s="1"/>
  <c r="AA908" i="2"/>
  <c r="AA943" i="2" s="1"/>
  <c r="U910" i="2"/>
  <c r="U945" i="2" s="1"/>
  <c r="V911" i="2"/>
  <c r="V946" i="2" s="1"/>
  <c r="W912" i="2"/>
  <c r="W947" i="2" s="1"/>
  <c r="X913" i="2"/>
  <c r="X948" i="2" s="1"/>
  <c r="Y914" i="2"/>
  <c r="Y949" i="2" s="1"/>
  <c r="Z915" i="2"/>
  <c r="Z950" i="2" s="1"/>
  <c r="AA916" i="2"/>
  <c r="AA951" i="2" s="1"/>
  <c r="U918" i="2"/>
  <c r="U953" i="2" s="1"/>
  <c r="V919" i="2"/>
  <c r="V954" i="2" s="1"/>
  <c r="W920" i="2"/>
  <c r="W955" i="2" s="1"/>
  <c r="X921" i="2"/>
  <c r="X956" i="2" s="1"/>
  <c r="Y922" i="2"/>
  <c r="Y957" i="2" s="1"/>
  <c r="Z923" i="2"/>
  <c r="Z958" i="2" s="1"/>
  <c r="AA924" i="2"/>
  <c r="AA959" i="2" s="1"/>
  <c r="U926" i="2"/>
  <c r="U961" i="2" s="1"/>
  <c r="V927" i="2"/>
  <c r="V962" i="2" s="1"/>
  <c r="W928" i="2"/>
  <c r="W963" i="2" s="1"/>
  <c r="X929" i="2"/>
  <c r="X964" i="2" s="1"/>
  <c r="Y930" i="2"/>
  <c r="Y965" i="2" s="1"/>
  <c r="AC903" i="2"/>
  <c r="AC938" i="2" s="1"/>
  <c r="AH904" i="2"/>
  <c r="AH939" i="2" s="1"/>
  <c r="AD906" i="2"/>
  <c r="AD941" i="2" s="1"/>
  <c r="AG907" i="2"/>
  <c r="AG942" i="2" s="1"/>
  <c r="AE909" i="2"/>
  <c r="AE944" i="2" s="1"/>
  <c r="AH910" i="2"/>
  <c r="AH945" i="2" s="1"/>
  <c r="AE913" i="2"/>
  <c r="AE948" i="2" s="1"/>
  <c r="AF914" i="2"/>
  <c r="AF949" i="2" s="1"/>
  <c r="AI915" i="2"/>
  <c r="AI950" i="2" s="1"/>
  <c r="AC917" i="2"/>
  <c r="AC952" i="2" s="1"/>
  <c r="AH918" i="2"/>
  <c r="AH953" i="2" s="1"/>
  <c r="AG921" i="2"/>
  <c r="AG956" i="2" s="1"/>
  <c r="AH922" i="2"/>
  <c r="AH957" i="2" s="1"/>
  <c r="AD924" i="2"/>
  <c r="AD959" i="2" s="1"/>
  <c r="AC905" i="2"/>
  <c r="AC940" i="2" s="1"/>
  <c r="AF912" i="2"/>
  <c r="AF947" i="2" s="1"/>
  <c r="AI919" i="2"/>
  <c r="AI954" i="2" s="1"/>
  <c r="AG925" i="2"/>
  <c r="AG960" i="2" s="1"/>
  <c r="AI927" i="2"/>
  <c r="AI962" i="2" s="1"/>
  <c r="AD930" i="2"/>
  <c r="AD965" i="2" s="1"/>
  <c r="J1000" i="2"/>
  <c r="J1070" i="2" s="1"/>
  <c r="G902" i="2"/>
  <c r="G937" i="2" s="1"/>
  <c r="H903" i="2"/>
  <c r="H938" i="2" s="1"/>
  <c r="I904" i="2"/>
  <c r="I939" i="2" s="1"/>
  <c r="J905" i="2"/>
  <c r="J940" i="2" s="1"/>
  <c r="K906" i="2"/>
  <c r="K941" i="2" s="1"/>
  <c r="E908" i="2"/>
  <c r="E943" i="2" s="1"/>
  <c r="F909" i="2"/>
  <c r="F944" i="2" s="1"/>
  <c r="G910" i="2"/>
  <c r="G945" i="2" s="1"/>
  <c r="H911" i="2"/>
  <c r="H946" i="2" s="1"/>
  <c r="I912" i="2"/>
  <c r="I947" i="2" s="1"/>
  <c r="J913" i="2"/>
  <c r="J948" i="2" s="1"/>
  <c r="K914" i="2"/>
  <c r="K949" i="2" s="1"/>
  <c r="E916" i="2"/>
  <c r="E951" i="2" s="1"/>
  <c r="F917" i="2"/>
  <c r="F952" i="2" s="1"/>
  <c r="G918" i="2"/>
  <c r="G953" i="2" s="1"/>
  <c r="H919" i="2"/>
  <c r="H954" i="2" s="1"/>
  <c r="I920" i="2"/>
  <c r="I955" i="2" s="1"/>
  <c r="J921" i="2"/>
  <c r="J956" i="2" s="1"/>
  <c r="K922" i="2"/>
  <c r="K957" i="2" s="1"/>
  <c r="E924" i="2"/>
  <c r="E959" i="2" s="1"/>
  <c r="F925" i="2"/>
  <c r="F960" i="2" s="1"/>
  <c r="G926" i="2"/>
  <c r="G961" i="2" s="1"/>
  <c r="H927" i="2"/>
  <c r="H962" i="2" s="1"/>
  <c r="I928" i="2"/>
  <c r="I963" i="2" s="1"/>
  <c r="J929" i="2"/>
  <c r="J964" i="2" s="1"/>
  <c r="K930" i="2"/>
  <c r="K965" i="2" s="1"/>
  <c r="M903" i="2"/>
  <c r="M938" i="2" s="1"/>
  <c r="N904" i="2"/>
  <c r="N939" i="2" s="1"/>
  <c r="O905" i="2"/>
  <c r="O940" i="2" s="1"/>
  <c r="P906" i="2"/>
  <c r="P941" i="2" s="1"/>
  <c r="Q907" i="2"/>
  <c r="Q942" i="2" s="1"/>
  <c r="R908" i="2"/>
  <c r="R943" i="2" s="1"/>
  <c r="S909" i="2"/>
  <c r="S944" i="2" s="1"/>
  <c r="M911" i="2"/>
  <c r="M946" i="2" s="1"/>
  <c r="N912" i="2"/>
  <c r="N947" i="2" s="1"/>
  <c r="O913" i="2"/>
  <c r="O948" i="2" s="1"/>
  <c r="P914" i="2"/>
  <c r="P949" i="2" s="1"/>
  <c r="Q915" i="2"/>
  <c r="Q950" i="2" s="1"/>
  <c r="R916" i="2"/>
  <c r="R951" i="2" s="1"/>
  <c r="S917" i="2"/>
  <c r="S952" i="2" s="1"/>
  <c r="M919" i="2"/>
  <c r="M954" i="2" s="1"/>
  <c r="N920" i="2"/>
  <c r="N955" i="2" s="1"/>
  <c r="O921" i="2"/>
  <c r="O956" i="2" s="1"/>
  <c r="P922" i="2"/>
  <c r="P957" i="2" s="1"/>
  <c r="Q923" i="2"/>
  <c r="Q958" i="2" s="1"/>
  <c r="R924" i="2"/>
  <c r="R959" i="2" s="1"/>
  <c r="S925" i="2"/>
  <c r="S960" i="2" s="1"/>
  <c r="M927" i="2"/>
  <c r="M962" i="2" s="1"/>
  <c r="N928" i="2"/>
  <c r="N963" i="2" s="1"/>
  <c r="O929" i="2"/>
  <c r="O964" i="2" s="1"/>
  <c r="P930" i="2"/>
  <c r="P965" i="2" s="1"/>
  <c r="AA902" i="2"/>
  <c r="AA937" i="2" s="1"/>
  <c r="U904" i="2"/>
  <c r="U939" i="2" s="1"/>
  <c r="V905" i="2"/>
  <c r="V940" i="2" s="1"/>
  <c r="W906" i="2"/>
  <c r="W941" i="2" s="1"/>
  <c r="X907" i="2"/>
  <c r="X942" i="2" s="1"/>
  <c r="Y908" i="2"/>
  <c r="Y943" i="2" s="1"/>
  <c r="Z909" i="2"/>
  <c r="Z944" i="2" s="1"/>
  <c r="AA910" i="2"/>
  <c r="AA945" i="2" s="1"/>
  <c r="U912" i="2"/>
  <c r="U947" i="2" s="1"/>
  <c r="V913" i="2"/>
  <c r="V948" i="2" s="1"/>
  <c r="W914" i="2"/>
  <c r="W949" i="2" s="1"/>
  <c r="X915" i="2"/>
  <c r="X950" i="2" s="1"/>
  <c r="Y916" i="2"/>
  <c r="Y951" i="2" s="1"/>
  <c r="Z917" i="2"/>
  <c r="Z952" i="2" s="1"/>
  <c r="AA918" i="2"/>
  <c r="AA953" i="2" s="1"/>
  <c r="U920" i="2"/>
  <c r="U955" i="2" s="1"/>
  <c r="V921" i="2"/>
  <c r="V956" i="2" s="1"/>
  <c r="W922" i="2"/>
  <c r="W957" i="2" s="1"/>
  <c r="X923" i="2"/>
  <c r="X958" i="2" s="1"/>
  <c r="Y924" i="2"/>
  <c r="Y959" i="2" s="1"/>
  <c r="Z925" i="2"/>
  <c r="Z960" i="2" s="1"/>
  <c r="AA926" i="2"/>
  <c r="AA961" i="2" s="1"/>
  <c r="U928" i="2"/>
  <c r="U963" i="2" s="1"/>
  <c r="V929" i="2"/>
  <c r="V964" i="2" s="1"/>
  <c r="W930" i="2"/>
  <c r="W965" i="2" s="1"/>
  <c r="AH902" i="2"/>
  <c r="AH937" i="2" s="1"/>
  <c r="AD904" i="2"/>
  <c r="AD939" i="2" s="1"/>
  <c r="AI905" i="2"/>
  <c r="AI940" i="2" s="1"/>
  <c r="AE907" i="2"/>
  <c r="AE942" i="2" s="1"/>
  <c r="AC909" i="2"/>
  <c r="AC944" i="2" s="1"/>
  <c r="AF910" i="2"/>
  <c r="AF945" i="2" s="1"/>
  <c r="AH912" i="2"/>
  <c r="AH947" i="2" s="1"/>
  <c r="AD914" i="2"/>
  <c r="AD949" i="2" s="1"/>
  <c r="AG915" i="2"/>
  <c r="AG950" i="2" s="1"/>
  <c r="AH916" i="2"/>
  <c r="AH951" i="2" s="1"/>
  <c r="AD918" i="2"/>
  <c r="AD953" i="2" s="1"/>
  <c r="AE921" i="2"/>
  <c r="AE956" i="2" s="1"/>
  <c r="AF922" i="2"/>
  <c r="AF957" i="2" s="1"/>
  <c r="AI923" i="2"/>
  <c r="AI958" i="2" s="1"/>
  <c r="AF906" i="2"/>
  <c r="AF941" i="2" s="1"/>
  <c r="AC911" i="2"/>
  <c r="AC946" i="2" s="1"/>
  <c r="AC913" i="2"/>
  <c r="AC948" i="2" s="1"/>
  <c r="AC919" i="2"/>
  <c r="AC954" i="2" s="1"/>
  <c r="AH920" i="2"/>
  <c r="AH955" i="2" s="1"/>
  <c r="AH924" i="2"/>
  <c r="AH959" i="2" s="1"/>
  <c r="AI925" i="2"/>
  <c r="AI960" i="2" s="1"/>
  <c r="AC927" i="2"/>
  <c r="AC962" i="2" s="1"/>
  <c r="AD928" i="2"/>
  <c r="AD963" i="2" s="1"/>
  <c r="AE929" i="2"/>
  <c r="AE964" i="2" s="1"/>
  <c r="AF930" i="2"/>
  <c r="AF965" i="2" s="1"/>
  <c r="AD908" i="2"/>
  <c r="AD943" i="2" s="1"/>
  <c r="AC915" i="2"/>
  <c r="AC950" i="2" s="1"/>
  <c r="AC921" i="2"/>
  <c r="AC956" i="2" s="1"/>
  <c r="AD926" i="2"/>
  <c r="AD961" i="2" s="1"/>
  <c r="AF928" i="2"/>
  <c r="AF963" i="2" s="1"/>
  <c r="AH930" i="2"/>
  <c r="AH965" i="2" s="1"/>
  <c r="J971" i="2" l="1"/>
  <c r="M971" i="2"/>
  <c r="M1041" i="2" s="1"/>
  <c r="AG971" i="2"/>
  <c r="AG1041" i="2" s="1"/>
  <c r="H971" i="2"/>
  <c r="F971" i="2"/>
  <c r="X971" i="2"/>
  <c r="AE971" i="2"/>
  <c r="Q971" i="2"/>
  <c r="Q1041" i="2" s="1"/>
  <c r="AI971" i="2"/>
  <c r="O971" i="2"/>
  <c r="O1041" i="2" s="1"/>
  <c r="AG1046" i="2"/>
  <c r="AE1052" i="2"/>
  <c r="AE1058" i="2"/>
  <c r="W1067" i="2"/>
  <c r="AC1046" i="2"/>
  <c r="U1069" i="2"/>
  <c r="AC1052" i="2"/>
  <c r="AI1211" i="2"/>
  <c r="AI1246" i="2" s="1"/>
  <c r="AE1211" i="2"/>
  <c r="AE1246" i="2" s="1"/>
  <c r="Z1211" i="2"/>
  <c r="Z1246" i="2" s="1"/>
  <c r="V1211" i="2"/>
  <c r="V1246" i="2" s="1"/>
  <c r="Q1211" i="2"/>
  <c r="Q1246" i="2" s="1"/>
  <c r="M1211" i="2"/>
  <c r="M1246" i="2" s="1"/>
  <c r="H1211" i="2"/>
  <c r="H1246" i="2" s="1"/>
  <c r="H1281" i="2" s="1"/>
  <c r="AF1211" i="2"/>
  <c r="AF1246" i="2" s="1"/>
  <c r="AG544" i="2"/>
  <c r="AG579" i="2" s="1"/>
  <c r="AG614" i="2" s="1"/>
  <c r="AG684" i="2" s="1"/>
  <c r="X544" i="2"/>
  <c r="X579" i="2" s="1"/>
  <c r="X614" i="2" s="1"/>
  <c r="X684" i="2" s="1"/>
  <c r="O544" i="2"/>
  <c r="O579" i="2" s="1"/>
  <c r="O614" i="2" s="1"/>
  <c r="O684" i="2" s="1"/>
  <c r="H544" i="2"/>
  <c r="H579" i="2" s="1"/>
  <c r="H614" i="2" s="1"/>
  <c r="H684" i="2" s="1"/>
  <c r="AF544" i="2"/>
  <c r="AF579" i="2" s="1"/>
  <c r="AD542" i="2"/>
  <c r="AD577" i="2" s="1"/>
  <c r="AD612" i="2" s="1"/>
  <c r="AD682" i="2" s="1"/>
  <c r="AD540" i="2"/>
  <c r="AD575" i="2" s="1"/>
  <c r="AD610" i="2" s="1"/>
  <c r="AD680" i="2" s="1"/>
  <c r="AI537" i="2"/>
  <c r="AI572" i="2" s="1"/>
  <c r="AI607" i="2" s="1"/>
  <c r="AI677" i="2" s="1"/>
  <c r="AE535" i="2"/>
  <c r="AE570" i="2" s="1"/>
  <c r="AE605" i="2" s="1"/>
  <c r="AE675" i="2" s="1"/>
  <c r="AC533" i="2"/>
  <c r="AC568" i="2" s="1"/>
  <c r="AC603" i="2" s="1"/>
  <c r="AC673" i="2" s="1"/>
  <c r="AF530" i="2"/>
  <c r="AF565" i="2" s="1"/>
  <c r="AF600" i="2" s="1"/>
  <c r="AF670" i="2" s="1"/>
  <c r="AD528" i="2"/>
  <c r="AD563" i="2" s="1"/>
  <c r="AD598" i="2" s="1"/>
  <c r="AD668" i="2" s="1"/>
  <c r="AD544" i="2"/>
  <c r="AD579" i="2" s="1"/>
  <c r="AD614" i="2" s="1"/>
  <c r="AD684" i="2" s="1"/>
  <c r="AG541" i="2"/>
  <c r="AG576" i="2" s="1"/>
  <c r="AG611" i="2" s="1"/>
  <c r="AG681" i="2" s="1"/>
  <c r="AE539" i="2"/>
  <c r="AE574" i="2" s="1"/>
  <c r="AE609" i="2" s="1"/>
  <c r="AE679" i="2" s="1"/>
  <c r="AC537" i="2"/>
  <c r="AC572" i="2" s="1"/>
  <c r="AC607" i="2" s="1"/>
  <c r="AC677" i="2" s="1"/>
  <c r="AC535" i="2"/>
  <c r="AC570" i="2" s="1"/>
  <c r="AC605" i="2" s="1"/>
  <c r="AC675" i="2" s="1"/>
  <c r="AH532" i="2"/>
  <c r="AH567" i="2" s="1"/>
  <c r="AH602" i="2" s="1"/>
  <c r="AH672" i="2" s="1"/>
  <c r="AH530" i="2"/>
  <c r="AH565" i="2" s="1"/>
  <c r="AH600" i="2" s="1"/>
  <c r="AH670" i="2" s="1"/>
  <c r="AF528" i="2"/>
  <c r="AF563" i="2" s="1"/>
  <c r="AF598" i="2" s="1"/>
  <c r="AF668" i="2" s="1"/>
  <c r="AD526" i="2"/>
  <c r="AD561" i="2" s="1"/>
  <c r="AD596" i="2" s="1"/>
  <c r="AD666" i="2" s="1"/>
  <c r="AE523" i="2"/>
  <c r="AE558" i="2" s="1"/>
  <c r="AE593" i="2" s="1"/>
  <c r="AE663" i="2" s="1"/>
  <c r="AC521" i="2"/>
  <c r="AC556" i="2" s="1"/>
  <c r="AC591" i="2" s="1"/>
  <c r="AC661" i="2" s="1"/>
  <c r="AF518" i="2"/>
  <c r="AF553" i="2" s="1"/>
  <c r="AF588" i="2" s="1"/>
  <c r="AF658" i="2" s="1"/>
  <c r="AI515" i="2"/>
  <c r="AI550" i="2" s="1"/>
  <c r="AI585" i="2" s="1"/>
  <c r="AI655" i="2" s="1"/>
  <c r="U544" i="2"/>
  <c r="U579" i="2" s="1"/>
  <c r="U614" i="2" s="1"/>
  <c r="U684" i="2" s="1"/>
  <c r="Z541" i="2"/>
  <c r="Z576" i="2" s="1"/>
  <c r="Z611" i="2" s="1"/>
  <c r="Z681" i="2" s="1"/>
  <c r="AA538" i="2"/>
  <c r="AA573" i="2" s="1"/>
  <c r="AA608" i="2" s="1"/>
  <c r="AA678" i="2" s="1"/>
  <c r="Y536" i="2"/>
  <c r="Y571" i="2" s="1"/>
  <c r="Y606" i="2" s="1"/>
  <c r="Y676" i="2" s="1"/>
  <c r="U534" i="2"/>
  <c r="U569" i="2" s="1"/>
  <c r="U604" i="2" s="1"/>
  <c r="U674" i="2" s="1"/>
  <c r="Z531" i="2"/>
  <c r="Z566" i="2" s="1"/>
  <c r="Z601" i="2" s="1"/>
  <c r="Z671" i="2" s="1"/>
  <c r="AA528" i="2"/>
  <c r="AA563" i="2" s="1"/>
  <c r="AA598" i="2" s="1"/>
  <c r="AA668" i="2" s="1"/>
  <c r="Y526" i="2"/>
  <c r="Y561" i="2" s="1"/>
  <c r="Y596" i="2" s="1"/>
  <c r="Y666" i="2" s="1"/>
  <c r="W524" i="2"/>
  <c r="W559" i="2" s="1"/>
  <c r="W594" i="2" s="1"/>
  <c r="W664" i="2" s="1"/>
  <c r="U522" i="2"/>
  <c r="U557" i="2" s="1"/>
  <c r="U592" i="2" s="1"/>
  <c r="U662" i="2" s="1"/>
  <c r="Z519" i="2"/>
  <c r="Z554" i="2" s="1"/>
  <c r="Z589" i="2" s="1"/>
  <c r="Z659" i="2" s="1"/>
  <c r="X517" i="2"/>
  <c r="X552" i="2" s="1"/>
  <c r="X587" i="2" s="1"/>
  <c r="X657" i="2" s="1"/>
  <c r="AA514" i="2"/>
  <c r="AA549" i="2" s="1"/>
  <c r="AA584" i="2" s="1"/>
  <c r="AA654" i="2" s="1"/>
  <c r="Q543" i="2"/>
  <c r="Q578" i="2" s="1"/>
  <c r="Q613" i="2" s="1"/>
  <c r="Q683" i="2" s="1"/>
  <c r="M541" i="2"/>
  <c r="M576" i="2" s="1"/>
  <c r="M611" i="2" s="1"/>
  <c r="M681" i="2" s="1"/>
  <c r="P538" i="2"/>
  <c r="P573" i="2" s="1"/>
  <c r="P608" i="2" s="1"/>
  <c r="P678" i="2" s="1"/>
  <c r="S535" i="2"/>
  <c r="S570" i="2" s="1"/>
  <c r="S605" i="2" s="1"/>
  <c r="S675" i="2" s="1"/>
  <c r="Q533" i="2"/>
  <c r="Q568" i="2" s="1"/>
  <c r="Q603" i="2" s="1"/>
  <c r="Q673" i="2" s="1"/>
  <c r="O531" i="2"/>
  <c r="O566" i="2" s="1"/>
  <c r="O601" i="2" s="1"/>
  <c r="O671" i="2" s="1"/>
  <c r="M529" i="2"/>
  <c r="M564" i="2" s="1"/>
  <c r="M599" i="2" s="1"/>
  <c r="M669" i="2" s="1"/>
  <c r="R526" i="2"/>
  <c r="R561" i="2" s="1"/>
  <c r="R596" i="2" s="1"/>
  <c r="R666" i="2" s="1"/>
  <c r="N524" i="2"/>
  <c r="N559" i="2" s="1"/>
  <c r="N594" i="2" s="1"/>
  <c r="N664" i="2" s="1"/>
  <c r="S521" i="2"/>
  <c r="S556" i="2" s="1"/>
  <c r="S591" i="2" s="1"/>
  <c r="S661" i="2" s="1"/>
  <c r="O519" i="2"/>
  <c r="O554" i="2" s="1"/>
  <c r="O589" i="2" s="1"/>
  <c r="O659" i="2" s="1"/>
  <c r="M517" i="2"/>
  <c r="M552" i="2" s="1"/>
  <c r="M587" i="2" s="1"/>
  <c r="M657" i="2" s="1"/>
  <c r="R514" i="2"/>
  <c r="R549" i="2" s="1"/>
  <c r="R584" i="2" s="1"/>
  <c r="R654" i="2" s="1"/>
  <c r="J543" i="2"/>
  <c r="J578" i="2" s="1"/>
  <c r="J613" i="2" s="1"/>
  <c r="J683" i="2" s="1"/>
  <c r="H541" i="2"/>
  <c r="H576" i="2" s="1"/>
  <c r="H611" i="2" s="1"/>
  <c r="H681" i="2" s="1"/>
  <c r="F539" i="2"/>
  <c r="F574" i="2" s="1"/>
  <c r="F609" i="2" s="1"/>
  <c r="F679" i="2" s="1"/>
  <c r="K536" i="2"/>
  <c r="K571" i="2" s="1"/>
  <c r="K606" i="2" s="1"/>
  <c r="K676" i="2" s="1"/>
  <c r="I534" i="2"/>
  <c r="I569" i="2" s="1"/>
  <c r="I604" i="2" s="1"/>
  <c r="I674" i="2" s="1"/>
  <c r="G532" i="2"/>
  <c r="G567" i="2" s="1"/>
  <c r="G602" i="2" s="1"/>
  <c r="G672" i="2" s="1"/>
  <c r="E530" i="2"/>
  <c r="E565" i="2" s="1"/>
  <c r="E600" i="2" s="1"/>
  <c r="E670" i="2" s="1"/>
  <c r="J527" i="2"/>
  <c r="J562" i="2" s="1"/>
  <c r="J597" i="2" s="1"/>
  <c r="J667" i="2" s="1"/>
  <c r="H525" i="2"/>
  <c r="H560" i="2" s="1"/>
  <c r="H595" i="2" s="1"/>
  <c r="H665" i="2" s="1"/>
  <c r="F523" i="2"/>
  <c r="F558" i="2" s="1"/>
  <c r="F593" i="2" s="1"/>
  <c r="F663" i="2" s="1"/>
  <c r="K520" i="2"/>
  <c r="K555" i="2" s="1"/>
  <c r="K590" i="2" s="1"/>
  <c r="K660" i="2" s="1"/>
  <c r="I518" i="2"/>
  <c r="I553" i="2" s="1"/>
  <c r="I588" i="2" s="1"/>
  <c r="I658" i="2" s="1"/>
  <c r="G516" i="2"/>
  <c r="G551" i="2" s="1"/>
  <c r="G586" i="2" s="1"/>
  <c r="G656" i="2" s="1"/>
  <c r="AE525" i="2"/>
  <c r="AE560" i="2" s="1"/>
  <c r="AE595" i="2" s="1"/>
  <c r="AE665" i="2" s="1"/>
  <c r="AG523" i="2"/>
  <c r="AG558" i="2" s="1"/>
  <c r="AG593" i="2" s="1"/>
  <c r="AG663" i="2" s="1"/>
  <c r="AE521" i="2"/>
  <c r="AE556" i="2" s="1"/>
  <c r="AE591" i="2" s="1"/>
  <c r="AE661" i="2" s="1"/>
  <c r="AE519" i="2"/>
  <c r="AE554" i="2" s="1"/>
  <c r="AE589" i="2" s="1"/>
  <c r="AE659" i="2" s="1"/>
  <c r="AE517" i="2"/>
  <c r="AE552" i="2" s="1"/>
  <c r="AE587" i="2" s="1"/>
  <c r="AE657" i="2" s="1"/>
  <c r="AE515" i="2"/>
  <c r="AE550" i="2" s="1"/>
  <c r="AE585" i="2" s="1"/>
  <c r="AE655" i="2" s="1"/>
  <c r="W544" i="2"/>
  <c r="W579" i="2" s="1"/>
  <c r="W614" i="2" s="1"/>
  <c r="W684" i="2" s="1"/>
  <c r="U542" i="2"/>
  <c r="U577" i="2" s="1"/>
  <c r="U612" i="2" s="1"/>
  <c r="U682" i="2" s="1"/>
  <c r="U540" i="2"/>
  <c r="U575" i="2" s="1"/>
  <c r="U610" i="2" s="1"/>
  <c r="U680" i="2" s="1"/>
  <c r="U538" i="2"/>
  <c r="U573" i="2" s="1"/>
  <c r="U608" i="2" s="1"/>
  <c r="U678" i="2" s="1"/>
  <c r="Z535" i="2"/>
  <c r="Z570" i="2" s="1"/>
  <c r="Z605" i="2" s="1"/>
  <c r="Z675" i="2" s="1"/>
  <c r="Z533" i="2"/>
  <c r="Z568" i="2" s="1"/>
  <c r="Z603" i="2" s="1"/>
  <c r="Z673" i="2" s="1"/>
  <c r="X531" i="2"/>
  <c r="X566" i="2" s="1"/>
  <c r="X601" i="2" s="1"/>
  <c r="X671" i="2" s="1"/>
  <c r="X529" i="2"/>
  <c r="X564" i="2" s="1"/>
  <c r="X599" i="2" s="1"/>
  <c r="X669" i="2" s="1"/>
  <c r="X527" i="2"/>
  <c r="X562" i="2" s="1"/>
  <c r="X597" i="2" s="1"/>
  <c r="X667" i="2" s="1"/>
  <c r="V525" i="2"/>
  <c r="V560" i="2" s="1"/>
  <c r="V595" i="2" s="1"/>
  <c r="V665" i="2" s="1"/>
  <c r="AA522" i="2"/>
  <c r="AA557" i="2" s="1"/>
  <c r="AA592" i="2" s="1"/>
  <c r="AA662" i="2" s="1"/>
  <c r="Y520" i="2"/>
  <c r="Y555" i="2" s="1"/>
  <c r="Y590" i="2" s="1"/>
  <c r="Y660" i="2" s="1"/>
  <c r="W518" i="2"/>
  <c r="W553" i="2" s="1"/>
  <c r="W588" i="2" s="1"/>
  <c r="W658" i="2" s="1"/>
  <c r="W516" i="2"/>
  <c r="W551" i="2" s="1"/>
  <c r="W586" i="2" s="1"/>
  <c r="W656" i="2" s="1"/>
  <c r="U514" i="2"/>
  <c r="U549" i="2" s="1"/>
  <c r="U584" i="2" s="1"/>
  <c r="U654" i="2" s="1"/>
  <c r="R542" i="2"/>
  <c r="R577" i="2" s="1"/>
  <c r="R612" i="2" s="1"/>
  <c r="R682" i="2" s="1"/>
  <c r="R540" i="2"/>
  <c r="R575" i="2" s="1"/>
  <c r="R610" i="2" s="1"/>
  <c r="R680" i="2" s="1"/>
  <c r="R538" i="2"/>
  <c r="R573" i="2" s="1"/>
  <c r="R608" i="2" s="1"/>
  <c r="R678" i="2" s="1"/>
  <c r="P536" i="2"/>
  <c r="P571" i="2" s="1"/>
  <c r="P606" i="2" s="1"/>
  <c r="P676" i="2" s="1"/>
  <c r="P534" i="2"/>
  <c r="P569" i="2" s="1"/>
  <c r="P604" i="2" s="1"/>
  <c r="P674" i="2" s="1"/>
  <c r="N532" i="2"/>
  <c r="N567" i="2" s="1"/>
  <c r="N602" i="2" s="1"/>
  <c r="N672" i="2" s="1"/>
  <c r="S529" i="2"/>
  <c r="S564" i="2" s="1"/>
  <c r="S599" i="2" s="1"/>
  <c r="S669" i="2" s="1"/>
  <c r="Q527" i="2"/>
  <c r="Q562" i="2" s="1"/>
  <c r="Q597" i="2" s="1"/>
  <c r="Q667" i="2" s="1"/>
  <c r="O525" i="2"/>
  <c r="O560" i="2" s="1"/>
  <c r="O595" i="2" s="1"/>
  <c r="O665" i="2" s="1"/>
  <c r="O523" i="2"/>
  <c r="O558" i="2" s="1"/>
  <c r="O593" i="2" s="1"/>
  <c r="O663" i="2" s="1"/>
  <c r="M521" i="2"/>
  <c r="M556" i="2" s="1"/>
  <c r="M591" i="2" s="1"/>
  <c r="M661" i="2" s="1"/>
  <c r="M519" i="2"/>
  <c r="M554" i="2" s="1"/>
  <c r="M589" i="2" s="1"/>
  <c r="M659" i="2" s="1"/>
  <c r="R516" i="2"/>
  <c r="R551" i="2" s="1"/>
  <c r="R586" i="2" s="1"/>
  <c r="R656" i="2" s="1"/>
  <c r="P514" i="2"/>
  <c r="P549" i="2" s="1"/>
  <c r="P584" i="2" s="1"/>
  <c r="P654" i="2" s="1"/>
  <c r="K542" i="2"/>
  <c r="K577" i="2" s="1"/>
  <c r="K612" i="2" s="1"/>
  <c r="K682" i="2" s="1"/>
  <c r="I540" i="2"/>
  <c r="I575" i="2" s="1"/>
  <c r="I610" i="2" s="1"/>
  <c r="I680" i="2" s="1"/>
  <c r="G538" i="2"/>
  <c r="G573" i="2" s="1"/>
  <c r="G608" i="2" s="1"/>
  <c r="G678" i="2" s="1"/>
  <c r="E536" i="2"/>
  <c r="E571" i="2" s="1"/>
  <c r="E606" i="2" s="1"/>
  <c r="E676" i="2" s="1"/>
  <c r="J533" i="2"/>
  <c r="J568" i="2" s="1"/>
  <c r="J603" i="2" s="1"/>
  <c r="J673" i="2" s="1"/>
  <c r="H531" i="2"/>
  <c r="H566" i="2" s="1"/>
  <c r="H601" i="2" s="1"/>
  <c r="H671" i="2" s="1"/>
  <c r="F529" i="2"/>
  <c r="F564" i="2" s="1"/>
  <c r="F599" i="2" s="1"/>
  <c r="F669" i="2" s="1"/>
  <c r="K526" i="2"/>
  <c r="K561" i="2" s="1"/>
  <c r="K596" i="2" s="1"/>
  <c r="K666" i="2" s="1"/>
  <c r="I524" i="2"/>
  <c r="I559" i="2" s="1"/>
  <c r="I594" i="2" s="1"/>
  <c r="I664" i="2" s="1"/>
  <c r="G522" i="2"/>
  <c r="G557" i="2" s="1"/>
  <c r="G592" i="2" s="1"/>
  <c r="G662" i="2" s="1"/>
  <c r="E520" i="2"/>
  <c r="E555" i="2" s="1"/>
  <c r="E590" i="2" s="1"/>
  <c r="E660" i="2" s="1"/>
  <c r="J517" i="2"/>
  <c r="J552" i="2" s="1"/>
  <c r="J587" i="2" s="1"/>
  <c r="J657" i="2" s="1"/>
  <c r="H515" i="2"/>
  <c r="H550" i="2" s="1"/>
  <c r="H585" i="2" s="1"/>
  <c r="H655" i="2" s="1"/>
  <c r="AI544" i="2"/>
  <c r="AI579" i="2" s="1"/>
  <c r="Z544" i="2"/>
  <c r="Z579" i="2" s="1"/>
  <c r="Q544" i="2"/>
  <c r="Q579" i="2" s="1"/>
  <c r="AI543" i="2"/>
  <c r="AI578" i="2" s="1"/>
  <c r="AI613" i="2" s="1"/>
  <c r="AI683" i="2" s="1"/>
  <c r="AI541" i="2"/>
  <c r="AI576" i="2" s="1"/>
  <c r="AI611" i="2" s="1"/>
  <c r="AI681" i="2" s="1"/>
  <c r="AG539" i="2"/>
  <c r="AG574" i="2" s="1"/>
  <c r="AG609" i="2" s="1"/>
  <c r="AG679" i="2" s="1"/>
  <c r="AE537" i="2"/>
  <c r="AE572" i="2" s="1"/>
  <c r="AE607" i="2" s="1"/>
  <c r="AE677" i="2" s="1"/>
  <c r="AH534" i="2"/>
  <c r="AH569" i="2" s="1"/>
  <c r="AH604" i="2" s="1"/>
  <c r="AH674" i="2" s="1"/>
  <c r="AF532" i="2"/>
  <c r="AF567" i="2" s="1"/>
  <c r="AF602" i="2" s="1"/>
  <c r="AF672" i="2" s="1"/>
  <c r="AI529" i="2"/>
  <c r="AI564" i="2" s="1"/>
  <c r="AI599" i="2" s="1"/>
  <c r="AI669" i="2" s="1"/>
  <c r="AG527" i="2"/>
  <c r="AG562" i="2" s="1"/>
  <c r="AG597" i="2" s="1"/>
  <c r="AG667" i="2" s="1"/>
  <c r="AH544" i="2"/>
  <c r="AH579" i="2" s="1"/>
  <c r="AH614" i="2" s="1"/>
  <c r="AH684" i="2" s="1"/>
  <c r="AF542" i="2"/>
  <c r="AF577" i="2" s="1"/>
  <c r="AF612" i="2" s="1"/>
  <c r="AF682" i="2" s="1"/>
  <c r="AI539" i="2"/>
  <c r="AI574" i="2" s="1"/>
  <c r="AI609" i="2" s="1"/>
  <c r="AI679" i="2" s="1"/>
  <c r="AG537" i="2"/>
  <c r="AG572" i="2" s="1"/>
  <c r="AG607" i="2" s="1"/>
  <c r="AG677" i="2" s="1"/>
  <c r="AG535" i="2"/>
  <c r="AG570" i="2" s="1"/>
  <c r="AG605" i="2" s="1"/>
  <c r="AG675" i="2" s="1"/>
  <c r="AE533" i="2"/>
  <c r="AE568" i="2" s="1"/>
  <c r="AE603" i="2" s="1"/>
  <c r="AE673" i="2" s="1"/>
  <c r="AC531" i="2"/>
  <c r="AC566" i="2" s="1"/>
  <c r="AC601" i="2" s="1"/>
  <c r="AC671" i="2" s="1"/>
  <c r="AC529" i="2"/>
  <c r="AC564" i="2" s="1"/>
  <c r="AC599" i="2" s="1"/>
  <c r="AC669" i="2" s="1"/>
  <c r="AH526" i="2"/>
  <c r="AH561" i="2" s="1"/>
  <c r="AH596" i="2" s="1"/>
  <c r="AH666" i="2" s="1"/>
  <c r="AI523" i="2"/>
  <c r="AI558" i="2" s="1"/>
  <c r="AI593" i="2" s="1"/>
  <c r="AI663" i="2" s="1"/>
  <c r="AG521" i="2"/>
  <c r="AG556" i="2" s="1"/>
  <c r="AG591" i="2" s="1"/>
  <c r="AG661" i="2" s="1"/>
  <c r="AC519" i="2"/>
  <c r="AC554" i="2" s="1"/>
  <c r="AC589" i="2" s="1"/>
  <c r="AC659" i="2" s="1"/>
  <c r="AF516" i="2"/>
  <c r="AF551" i="2" s="1"/>
  <c r="AF586" i="2" s="1"/>
  <c r="AF656" i="2" s="1"/>
  <c r="AA544" i="2"/>
  <c r="AA579" i="2" s="1"/>
  <c r="AA614" i="2" s="1"/>
  <c r="AA684" i="2" s="1"/>
  <c r="W542" i="2"/>
  <c r="W577" i="2" s="1"/>
  <c r="W612" i="2" s="1"/>
  <c r="W682" i="2" s="1"/>
  <c r="Z539" i="2"/>
  <c r="Z574" i="2" s="1"/>
  <c r="Z609" i="2" s="1"/>
  <c r="Z679" i="2" s="1"/>
  <c r="V537" i="2"/>
  <c r="V572" i="2" s="1"/>
  <c r="V607" i="2" s="1"/>
  <c r="V677" i="2" s="1"/>
  <c r="Y534" i="2"/>
  <c r="Y569" i="2" s="1"/>
  <c r="Y604" i="2" s="1"/>
  <c r="Y674" i="2" s="1"/>
  <c r="W532" i="2"/>
  <c r="W567" i="2" s="1"/>
  <c r="W602" i="2" s="1"/>
  <c r="W672" i="2" s="1"/>
  <c r="Z529" i="2"/>
  <c r="Z564" i="2" s="1"/>
  <c r="Z599" i="2" s="1"/>
  <c r="Z669" i="2" s="1"/>
  <c r="V527" i="2"/>
  <c r="V562" i="2" s="1"/>
  <c r="V597" i="2" s="1"/>
  <c r="V667" i="2" s="1"/>
  <c r="AA524" i="2"/>
  <c r="AA559" i="2" s="1"/>
  <c r="AA594" i="2" s="1"/>
  <c r="AA664" i="2" s="1"/>
  <c r="Y522" i="2"/>
  <c r="Y557" i="2" s="1"/>
  <c r="Y592" i="2" s="1"/>
  <c r="Y662" i="2" s="1"/>
  <c r="W520" i="2"/>
  <c r="W555" i="2" s="1"/>
  <c r="W590" i="2" s="1"/>
  <c r="W660" i="2" s="1"/>
  <c r="U518" i="2"/>
  <c r="U553" i="2" s="1"/>
  <c r="U588" i="2" s="1"/>
  <c r="U658" i="2" s="1"/>
  <c r="X515" i="2"/>
  <c r="X550" i="2" s="1"/>
  <c r="X585" i="2" s="1"/>
  <c r="X655" i="2" s="1"/>
  <c r="N544" i="2"/>
  <c r="N579" i="2" s="1"/>
  <c r="N614" i="2" s="1"/>
  <c r="N684" i="2" s="1"/>
  <c r="S541" i="2"/>
  <c r="S576" i="2" s="1"/>
  <c r="S611" i="2" s="1"/>
  <c r="S681" i="2" s="1"/>
  <c r="M539" i="2"/>
  <c r="M574" i="2" s="1"/>
  <c r="M609" i="2" s="1"/>
  <c r="M679" i="2" s="1"/>
  <c r="R536" i="2"/>
  <c r="R571" i="2" s="1"/>
  <c r="R606" i="2" s="1"/>
  <c r="R676" i="2" s="1"/>
  <c r="N534" i="2"/>
  <c r="N569" i="2" s="1"/>
  <c r="N604" i="2" s="1"/>
  <c r="N674" i="2" s="1"/>
  <c r="S531" i="2"/>
  <c r="S566" i="2" s="1"/>
  <c r="S601" i="2" s="1"/>
  <c r="S671" i="2" s="1"/>
  <c r="Q529" i="2"/>
  <c r="Q564" i="2" s="1"/>
  <c r="Q599" i="2" s="1"/>
  <c r="Q669" i="2" s="1"/>
  <c r="O527" i="2"/>
  <c r="O562" i="2" s="1"/>
  <c r="O597" i="2" s="1"/>
  <c r="O667" i="2" s="1"/>
  <c r="M525" i="2"/>
  <c r="M560" i="2" s="1"/>
  <c r="M595" i="2" s="1"/>
  <c r="M665" i="2" s="1"/>
  <c r="P522" i="2"/>
  <c r="P557" i="2" s="1"/>
  <c r="P592" i="2" s="1"/>
  <c r="P662" i="2" s="1"/>
  <c r="S519" i="2"/>
  <c r="S554" i="2" s="1"/>
  <c r="S589" i="2" s="1"/>
  <c r="S659" i="2" s="1"/>
  <c r="S517" i="2"/>
  <c r="S552" i="2" s="1"/>
  <c r="S587" i="2" s="1"/>
  <c r="S657" i="2" s="1"/>
  <c r="O515" i="2"/>
  <c r="O550" i="2" s="1"/>
  <c r="O585" i="2" s="1"/>
  <c r="O655" i="2" s="1"/>
  <c r="G544" i="2"/>
  <c r="G579" i="2" s="1"/>
  <c r="G614" i="2" s="1"/>
  <c r="G684" i="2" s="1"/>
  <c r="E542" i="2"/>
  <c r="E577" i="2" s="1"/>
  <c r="E612" i="2" s="1"/>
  <c r="E682" i="2" s="1"/>
  <c r="J539" i="2"/>
  <c r="J574" i="2" s="1"/>
  <c r="J609" i="2" s="1"/>
  <c r="J679" i="2" s="1"/>
  <c r="H537" i="2"/>
  <c r="H572" i="2" s="1"/>
  <c r="H607" i="2" s="1"/>
  <c r="H677" i="2" s="1"/>
  <c r="F535" i="2"/>
  <c r="F570" i="2" s="1"/>
  <c r="F605" i="2" s="1"/>
  <c r="F675" i="2" s="1"/>
  <c r="K532" i="2"/>
  <c r="K567" i="2" s="1"/>
  <c r="K602" i="2" s="1"/>
  <c r="K672" i="2" s="1"/>
  <c r="I530" i="2"/>
  <c r="I565" i="2" s="1"/>
  <c r="I600" i="2" s="1"/>
  <c r="I670" i="2" s="1"/>
  <c r="G528" i="2"/>
  <c r="G563" i="2" s="1"/>
  <c r="G598" i="2" s="1"/>
  <c r="G668" i="2" s="1"/>
  <c r="E526" i="2"/>
  <c r="E561" i="2" s="1"/>
  <c r="E596" i="2" s="1"/>
  <c r="E666" i="2" s="1"/>
  <c r="J523" i="2"/>
  <c r="J558" i="2" s="1"/>
  <c r="J593" i="2" s="1"/>
  <c r="J663" i="2" s="1"/>
  <c r="H521" i="2"/>
  <c r="H556" i="2" s="1"/>
  <c r="H591" i="2" s="1"/>
  <c r="H661" i="2" s="1"/>
  <c r="F519" i="2"/>
  <c r="F554" i="2" s="1"/>
  <c r="F589" i="2" s="1"/>
  <c r="F659" i="2" s="1"/>
  <c r="K516" i="2"/>
  <c r="K551" i="2" s="1"/>
  <c r="K586" i="2" s="1"/>
  <c r="K656" i="2" s="1"/>
  <c r="I514" i="2"/>
  <c r="I549" i="2" s="1"/>
  <c r="I584" i="2" s="1"/>
  <c r="I654" i="2" s="1"/>
  <c r="AC525" i="2"/>
  <c r="AC560" i="2" s="1"/>
  <c r="AC595" i="2" s="1"/>
  <c r="AC665" i="2" s="1"/>
  <c r="AC523" i="2"/>
  <c r="AC558" i="2" s="1"/>
  <c r="AC593" i="2" s="1"/>
  <c r="AC663" i="2" s="1"/>
  <c r="AH520" i="2"/>
  <c r="AH555" i="2" s="1"/>
  <c r="AH590" i="2" s="1"/>
  <c r="AH660" i="2" s="1"/>
  <c r="AH518" i="2"/>
  <c r="AH553" i="2" s="1"/>
  <c r="AH588" i="2" s="1"/>
  <c r="AH658" i="2" s="1"/>
  <c r="AH516" i="2"/>
  <c r="AH551" i="2" s="1"/>
  <c r="AH586" i="2" s="1"/>
  <c r="AH656" i="2" s="1"/>
  <c r="AH514" i="2"/>
  <c r="AH549" i="2" s="1"/>
  <c r="AH584" i="2" s="1"/>
  <c r="AH654" i="2" s="1"/>
  <c r="Z543" i="2"/>
  <c r="Z578" i="2" s="1"/>
  <c r="Z613" i="2" s="1"/>
  <c r="Z683" i="2" s="1"/>
  <c r="X541" i="2"/>
  <c r="X576" i="2" s="1"/>
  <c r="X611" i="2" s="1"/>
  <c r="X681" i="2" s="1"/>
  <c r="X539" i="2"/>
  <c r="X574" i="2" s="1"/>
  <c r="X609" i="2" s="1"/>
  <c r="X679" i="2" s="1"/>
  <c r="X537" i="2"/>
  <c r="X572" i="2" s="1"/>
  <c r="X607" i="2" s="1"/>
  <c r="X677" i="2" s="1"/>
  <c r="X535" i="2"/>
  <c r="X570" i="2" s="1"/>
  <c r="X605" i="2" s="1"/>
  <c r="X675" i="2" s="1"/>
  <c r="V533" i="2"/>
  <c r="V568" i="2" s="1"/>
  <c r="V603" i="2" s="1"/>
  <c r="V673" i="2" s="1"/>
  <c r="AA530" i="2"/>
  <c r="AA565" i="2" s="1"/>
  <c r="AA600" i="2" s="1"/>
  <c r="AA670" i="2" s="1"/>
  <c r="V529" i="2"/>
  <c r="V564" i="2" s="1"/>
  <c r="V599" i="2" s="1"/>
  <c r="V669" i="2" s="1"/>
  <c r="AA526" i="2"/>
  <c r="AA561" i="2" s="1"/>
  <c r="AA596" i="2" s="1"/>
  <c r="AA666" i="2" s="1"/>
  <c r="Y524" i="2"/>
  <c r="Y559" i="2" s="1"/>
  <c r="Y594" i="2" s="1"/>
  <c r="Y664" i="2" s="1"/>
  <c r="W522" i="2"/>
  <c r="W557" i="2" s="1"/>
  <c r="W592" i="2" s="1"/>
  <c r="W662" i="2" s="1"/>
  <c r="U520" i="2"/>
  <c r="U555" i="2" s="1"/>
  <c r="U590" i="2" s="1"/>
  <c r="U660" i="2" s="1"/>
  <c r="Z517" i="2"/>
  <c r="Z552" i="2" s="1"/>
  <c r="Z587" i="2" s="1"/>
  <c r="Z657" i="2" s="1"/>
  <c r="Z515" i="2"/>
  <c r="Z550" i="2" s="1"/>
  <c r="Z585" i="2" s="1"/>
  <c r="Z655" i="2" s="1"/>
  <c r="P544" i="2"/>
  <c r="P579" i="2" s="1"/>
  <c r="P614" i="2" s="1"/>
  <c r="P684" i="2" s="1"/>
  <c r="N542" i="2"/>
  <c r="N577" i="2" s="1"/>
  <c r="N612" i="2" s="1"/>
  <c r="N682" i="2" s="1"/>
  <c r="N540" i="2"/>
  <c r="N575" i="2" s="1"/>
  <c r="N610" i="2" s="1"/>
  <c r="N680" i="2" s="1"/>
  <c r="N538" i="2"/>
  <c r="N573" i="2" s="1"/>
  <c r="N608" i="2" s="1"/>
  <c r="N678" i="2" s="1"/>
  <c r="N536" i="2"/>
  <c r="N571" i="2" s="1"/>
  <c r="N606" i="2" s="1"/>
  <c r="N676" i="2" s="1"/>
  <c r="S533" i="2"/>
  <c r="S568" i="2" s="1"/>
  <c r="S603" i="2" s="1"/>
  <c r="S673" i="2" s="1"/>
  <c r="Q531" i="2"/>
  <c r="Q566" i="2" s="1"/>
  <c r="Q601" i="2" s="1"/>
  <c r="Q671" i="2" s="1"/>
  <c r="O529" i="2"/>
  <c r="O564" i="2" s="1"/>
  <c r="O599" i="2" s="1"/>
  <c r="O669" i="2" s="1"/>
  <c r="M527" i="2"/>
  <c r="M562" i="2" s="1"/>
  <c r="M597" i="2" s="1"/>
  <c r="M667" i="2" s="1"/>
  <c r="R524" i="2"/>
  <c r="R559" i="2" s="1"/>
  <c r="R594" i="2" s="1"/>
  <c r="R664" i="2" s="1"/>
  <c r="R522" i="2"/>
  <c r="R557" i="2" s="1"/>
  <c r="R592" i="2" s="1"/>
  <c r="R662" i="2" s="1"/>
  <c r="P520" i="2"/>
  <c r="P555" i="2" s="1"/>
  <c r="P590" i="2" s="1"/>
  <c r="P660" i="2" s="1"/>
  <c r="P518" i="2"/>
  <c r="P553" i="2" s="1"/>
  <c r="P588" i="2" s="1"/>
  <c r="P658" i="2" s="1"/>
  <c r="N516" i="2"/>
  <c r="N551" i="2" s="1"/>
  <c r="N586" i="2" s="1"/>
  <c r="N656" i="2" s="1"/>
  <c r="K544" i="2"/>
  <c r="K579" i="2" s="1"/>
  <c r="K614" i="2" s="1"/>
  <c r="K684" i="2" s="1"/>
  <c r="G542" i="2"/>
  <c r="G577" i="2" s="1"/>
  <c r="G612" i="2" s="1"/>
  <c r="G682" i="2" s="1"/>
  <c r="E540" i="2"/>
  <c r="E575" i="2" s="1"/>
  <c r="E610" i="2" s="1"/>
  <c r="E680" i="2" s="1"/>
  <c r="J537" i="2"/>
  <c r="J572" i="2" s="1"/>
  <c r="J607" i="2" s="1"/>
  <c r="J677" i="2" s="1"/>
  <c r="H535" i="2"/>
  <c r="H570" i="2" s="1"/>
  <c r="H605" i="2" s="1"/>
  <c r="H675" i="2" s="1"/>
  <c r="F533" i="2"/>
  <c r="F568" i="2" s="1"/>
  <c r="F603" i="2" s="1"/>
  <c r="F673" i="2" s="1"/>
  <c r="K530" i="2"/>
  <c r="K565" i="2" s="1"/>
  <c r="K600" i="2" s="1"/>
  <c r="K670" i="2" s="1"/>
  <c r="I528" i="2"/>
  <c r="I563" i="2" s="1"/>
  <c r="I598" i="2" s="1"/>
  <c r="I668" i="2" s="1"/>
  <c r="G526" i="2"/>
  <c r="G561" i="2" s="1"/>
  <c r="G596" i="2" s="1"/>
  <c r="G666" i="2" s="1"/>
  <c r="E524" i="2"/>
  <c r="E559" i="2" s="1"/>
  <c r="E594" i="2" s="1"/>
  <c r="E664" i="2" s="1"/>
  <c r="J521" i="2"/>
  <c r="J556" i="2" s="1"/>
  <c r="J591" i="2" s="1"/>
  <c r="J661" i="2" s="1"/>
  <c r="H519" i="2"/>
  <c r="H554" i="2" s="1"/>
  <c r="H589" i="2" s="1"/>
  <c r="H659" i="2" s="1"/>
  <c r="F517" i="2"/>
  <c r="F552" i="2" s="1"/>
  <c r="F587" i="2" s="1"/>
  <c r="F657" i="2" s="1"/>
  <c r="K514" i="2"/>
  <c r="K549" i="2" s="1"/>
  <c r="K584" i="2" s="1"/>
  <c r="K654" i="2" s="1"/>
  <c r="AC544" i="2"/>
  <c r="AC579" i="2" s="1"/>
  <c r="AC614" i="2" s="1"/>
  <c r="AC684" i="2" s="1"/>
  <c r="S544" i="2"/>
  <c r="S579" i="2" s="1"/>
  <c r="S614" i="2" s="1"/>
  <c r="S684" i="2" s="1"/>
  <c r="J544" i="2"/>
  <c r="J579" i="2" s="1"/>
  <c r="J614" i="2" s="1"/>
  <c r="J684" i="2" s="1"/>
  <c r="F544" i="2"/>
  <c r="F579" i="2" s="1"/>
  <c r="F614" i="2" s="1"/>
  <c r="F684" i="2" s="1"/>
  <c r="AE543" i="2"/>
  <c r="AE578" i="2" s="1"/>
  <c r="AE613" i="2" s="1"/>
  <c r="AE683" i="2" s="1"/>
  <c r="AE541" i="2"/>
  <c r="AE576" i="2" s="1"/>
  <c r="AE611" i="2" s="1"/>
  <c r="AE681" i="2" s="1"/>
  <c r="AC539" i="2"/>
  <c r="AC574" i="2" s="1"/>
  <c r="AC609" i="2" s="1"/>
  <c r="AC679" i="2" s="1"/>
  <c r="AF536" i="2"/>
  <c r="AF571" i="2" s="1"/>
  <c r="AF606" i="2" s="1"/>
  <c r="AF676" i="2" s="1"/>
  <c r="AD534" i="2"/>
  <c r="AD569" i="2" s="1"/>
  <c r="AD604" i="2" s="1"/>
  <c r="AD674" i="2" s="1"/>
  <c r="AI531" i="2"/>
  <c r="AI566" i="2" s="1"/>
  <c r="AI601" i="2" s="1"/>
  <c r="AI671" i="2" s="1"/>
  <c r="AE529" i="2"/>
  <c r="AE564" i="2" s="1"/>
  <c r="AE599" i="2" s="1"/>
  <c r="AE669" i="2" s="1"/>
  <c r="AC527" i="2"/>
  <c r="AC562" i="2" s="1"/>
  <c r="AC597" i="2" s="1"/>
  <c r="AC667" i="2" s="1"/>
  <c r="AC543" i="2"/>
  <c r="AC578" i="2" s="1"/>
  <c r="AC613" i="2" s="1"/>
  <c r="AC683" i="2" s="1"/>
  <c r="AF540" i="2"/>
  <c r="AF575" i="2" s="1"/>
  <c r="AF610" i="2" s="1"/>
  <c r="AF680" i="2" s="1"/>
  <c r="AD538" i="2"/>
  <c r="AD573" i="2" s="1"/>
  <c r="AD608" i="2" s="1"/>
  <c r="AD678" i="2" s="1"/>
  <c r="AD536" i="2"/>
  <c r="AD571" i="2" s="1"/>
  <c r="AD606" i="2" s="1"/>
  <c r="AD676" i="2" s="1"/>
  <c r="AI533" i="2"/>
  <c r="AI568" i="2" s="1"/>
  <c r="AI603" i="2" s="1"/>
  <c r="AI673" i="2" s="1"/>
  <c r="AG531" i="2"/>
  <c r="AG566" i="2" s="1"/>
  <c r="AG601" i="2" s="1"/>
  <c r="AG671" i="2" s="1"/>
  <c r="AG529" i="2"/>
  <c r="AG564" i="2" s="1"/>
  <c r="AG599" i="2" s="1"/>
  <c r="AG669" i="2" s="1"/>
  <c r="AE527" i="2"/>
  <c r="AE562" i="2" s="1"/>
  <c r="AE597" i="2" s="1"/>
  <c r="AE667" i="2" s="1"/>
  <c r="AH524" i="2"/>
  <c r="AH559" i="2" s="1"/>
  <c r="AH594" i="2" s="1"/>
  <c r="AH664" i="2" s="1"/>
  <c r="AD522" i="2"/>
  <c r="AD557" i="2" s="1"/>
  <c r="AD592" i="2" s="1"/>
  <c r="AD662" i="2" s="1"/>
  <c r="AG519" i="2"/>
  <c r="AG554" i="2" s="1"/>
  <c r="AG589" i="2" s="1"/>
  <c r="AG659" i="2" s="1"/>
  <c r="AC517" i="2"/>
  <c r="AC552" i="2" s="1"/>
  <c r="AC587" i="2" s="1"/>
  <c r="AC657" i="2" s="1"/>
  <c r="AF514" i="2"/>
  <c r="AF549" i="2" s="1"/>
  <c r="AF584" i="2" s="1"/>
  <c r="AF654" i="2" s="1"/>
  <c r="AA542" i="2"/>
  <c r="AA577" i="2" s="1"/>
  <c r="AA612" i="2" s="1"/>
  <c r="AA682" i="2" s="1"/>
  <c r="W540" i="2"/>
  <c r="W575" i="2" s="1"/>
  <c r="W610" i="2" s="1"/>
  <c r="W680" i="2" s="1"/>
  <c r="Z537" i="2"/>
  <c r="Z572" i="2" s="1"/>
  <c r="Z607" i="2" s="1"/>
  <c r="Z677" i="2" s="1"/>
  <c r="V535" i="2"/>
  <c r="V570" i="2" s="1"/>
  <c r="V605" i="2" s="1"/>
  <c r="V675" i="2" s="1"/>
  <c r="AA532" i="2"/>
  <c r="AA567" i="2" s="1"/>
  <c r="AA602" i="2" s="1"/>
  <c r="AA672" i="2" s="1"/>
  <c r="W530" i="2"/>
  <c r="W565" i="2" s="1"/>
  <c r="W600" i="2" s="1"/>
  <c r="W670" i="2" s="1"/>
  <c r="Z527" i="2"/>
  <c r="Z562" i="2" s="1"/>
  <c r="Z597" i="2" s="1"/>
  <c r="Z667" i="2" s="1"/>
  <c r="X525" i="2"/>
  <c r="X560" i="2" s="1"/>
  <c r="X595" i="2" s="1"/>
  <c r="X665" i="2" s="1"/>
  <c r="V523" i="2"/>
  <c r="V558" i="2" s="1"/>
  <c r="V593" i="2" s="1"/>
  <c r="V663" i="2" s="1"/>
  <c r="AA520" i="2"/>
  <c r="AA555" i="2" s="1"/>
  <c r="AA590" i="2" s="1"/>
  <c r="AA660" i="2" s="1"/>
  <c r="Y518" i="2"/>
  <c r="Y553" i="2" s="1"/>
  <c r="Y588" i="2" s="1"/>
  <c r="Y658" i="2" s="1"/>
  <c r="U516" i="2"/>
  <c r="U551" i="2" s="1"/>
  <c r="U586" i="2" s="1"/>
  <c r="U656" i="2" s="1"/>
  <c r="R544" i="2"/>
  <c r="R579" i="2" s="1"/>
  <c r="R614" i="2" s="1"/>
  <c r="R684" i="2" s="1"/>
  <c r="P542" i="2"/>
  <c r="P577" i="2" s="1"/>
  <c r="P612" i="2" s="1"/>
  <c r="P682" i="2" s="1"/>
  <c r="S539" i="2"/>
  <c r="S574" i="2" s="1"/>
  <c r="S609" i="2" s="1"/>
  <c r="S679" i="2" s="1"/>
  <c r="O537" i="2"/>
  <c r="O572" i="2" s="1"/>
  <c r="O607" i="2" s="1"/>
  <c r="O677" i="2" s="1"/>
  <c r="R534" i="2"/>
  <c r="R569" i="2" s="1"/>
  <c r="R604" i="2" s="1"/>
  <c r="R674" i="2" s="1"/>
  <c r="P532" i="2"/>
  <c r="P567" i="2" s="1"/>
  <c r="P602" i="2" s="1"/>
  <c r="P672" i="2" s="1"/>
  <c r="N530" i="2"/>
  <c r="N565" i="2" s="1"/>
  <c r="N600" i="2" s="1"/>
  <c r="N670" i="2" s="1"/>
  <c r="S527" i="2"/>
  <c r="S562" i="2" s="1"/>
  <c r="S597" i="2" s="1"/>
  <c r="S667" i="2" s="1"/>
  <c r="Q525" i="2"/>
  <c r="Q560" i="2" s="1"/>
  <c r="Q595" i="2" s="1"/>
  <c r="Q665" i="2" s="1"/>
  <c r="M523" i="2"/>
  <c r="M558" i="2" s="1"/>
  <c r="M593" i="2" s="1"/>
  <c r="M663" i="2" s="1"/>
  <c r="R520" i="2"/>
  <c r="R555" i="2" s="1"/>
  <c r="R590" i="2" s="1"/>
  <c r="R660" i="2" s="1"/>
  <c r="N518" i="2"/>
  <c r="N553" i="2" s="1"/>
  <c r="N588" i="2" s="1"/>
  <c r="N658" i="2" s="1"/>
  <c r="S515" i="2"/>
  <c r="S550" i="2" s="1"/>
  <c r="S585" i="2" s="1"/>
  <c r="S655" i="2" s="1"/>
  <c r="I544" i="2"/>
  <c r="I579" i="2" s="1"/>
  <c r="I614" i="2" s="1"/>
  <c r="I684" i="2" s="1"/>
  <c r="I542" i="2"/>
  <c r="I577" i="2" s="1"/>
  <c r="I612" i="2" s="1"/>
  <c r="I682" i="2" s="1"/>
  <c r="G540" i="2"/>
  <c r="G575" i="2" s="1"/>
  <c r="G610" i="2" s="1"/>
  <c r="G680" i="2" s="1"/>
  <c r="E538" i="2"/>
  <c r="E573" i="2" s="1"/>
  <c r="E608" i="2" s="1"/>
  <c r="E678" i="2" s="1"/>
  <c r="J535" i="2"/>
  <c r="J570" i="2" s="1"/>
  <c r="J605" i="2" s="1"/>
  <c r="J675" i="2" s="1"/>
  <c r="H533" i="2"/>
  <c r="H568" i="2" s="1"/>
  <c r="H603" i="2" s="1"/>
  <c r="H673" i="2" s="1"/>
  <c r="F531" i="2"/>
  <c r="F566" i="2" s="1"/>
  <c r="F601" i="2" s="1"/>
  <c r="F671" i="2" s="1"/>
  <c r="K528" i="2"/>
  <c r="K563" i="2" s="1"/>
  <c r="K598" i="2" s="1"/>
  <c r="K668" i="2" s="1"/>
  <c r="I526" i="2"/>
  <c r="I561" i="2" s="1"/>
  <c r="I596" i="2" s="1"/>
  <c r="I666" i="2" s="1"/>
  <c r="G524" i="2"/>
  <c r="G559" i="2" s="1"/>
  <c r="G594" i="2" s="1"/>
  <c r="G664" i="2" s="1"/>
  <c r="E522" i="2"/>
  <c r="E557" i="2" s="1"/>
  <c r="E592" i="2" s="1"/>
  <c r="E662" i="2" s="1"/>
  <c r="J519" i="2"/>
  <c r="J554" i="2" s="1"/>
  <c r="J589" i="2" s="1"/>
  <c r="J659" i="2" s="1"/>
  <c r="H517" i="2"/>
  <c r="H552" i="2" s="1"/>
  <c r="H587" i="2" s="1"/>
  <c r="H657" i="2" s="1"/>
  <c r="F515" i="2"/>
  <c r="F550" i="2" s="1"/>
  <c r="F585" i="2" s="1"/>
  <c r="F655" i="2" s="1"/>
  <c r="AF524" i="2"/>
  <c r="AF559" i="2" s="1"/>
  <c r="AF594" i="2" s="1"/>
  <c r="AF664" i="2" s="1"/>
  <c r="AF522" i="2"/>
  <c r="AF557" i="2" s="1"/>
  <c r="AF592" i="2" s="1"/>
  <c r="AF662" i="2" s="1"/>
  <c r="AD520" i="2"/>
  <c r="AD555" i="2" s="1"/>
  <c r="AD590" i="2" s="1"/>
  <c r="AD660" i="2" s="1"/>
  <c r="AD518" i="2"/>
  <c r="AD553" i="2" s="1"/>
  <c r="AD588" i="2" s="1"/>
  <c r="AD658" i="2" s="1"/>
  <c r="AD516" i="2"/>
  <c r="AD551" i="2" s="1"/>
  <c r="AD586" i="2" s="1"/>
  <c r="AD656" i="2" s="1"/>
  <c r="AD514" i="2"/>
  <c r="AD549" i="2" s="1"/>
  <c r="AD584" i="2" s="1"/>
  <c r="AD654" i="2" s="1"/>
  <c r="V543" i="2"/>
  <c r="V578" i="2" s="1"/>
  <c r="V613" i="2" s="1"/>
  <c r="V683" i="2" s="1"/>
  <c r="V541" i="2"/>
  <c r="V576" i="2" s="1"/>
  <c r="V611" i="2" s="1"/>
  <c r="V681" i="2" s="1"/>
  <c r="V539" i="2"/>
  <c r="V574" i="2" s="1"/>
  <c r="V609" i="2" s="1"/>
  <c r="V679" i="2" s="1"/>
  <c r="AA536" i="2"/>
  <c r="AA571" i="2" s="1"/>
  <c r="AA606" i="2" s="1"/>
  <c r="AA676" i="2" s="1"/>
  <c r="AA534" i="2"/>
  <c r="AA569" i="2" s="1"/>
  <c r="AA604" i="2" s="1"/>
  <c r="AA674" i="2" s="1"/>
  <c r="Y532" i="2"/>
  <c r="Y567" i="2" s="1"/>
  <c r="Y602" i="2" s="1"/>
  <c r="Y672" i="2" s="1"/>
  <c r="Y530" i="2"/>
  <c r="Y565" i="2" s="1"/>
  <c r="Y600" i="2" s="1"/>
  <c r="Y670" i="2" s="1"/>
  <c r="Y528" i="2"/>
  <c r="Y563" i="2" s="1"/>
  <c r="Y598" i="2" s="1"/>
  <c r="Y668" i="2" s="1"/>
  <c r="W526" i="2"/>
  <c r="W561" i="2" s="1"/>
  <c r="W596" i="2" s="1"/>
  <c r="W666" i="2" s="1"/>
  <c r="U524" i="2"/>
  <c r="U559" i="2" s="1"/>
  <c r="U594" i="2" s="1"/>
  <c r="U664" i="2" s="1"/>
  <c r="Z521" i="2"/>
  <c r="Z556" i="2" s="1"/>
  <c r="Z591" i="2" s="1"/>
  <c r="Z661" i="2" s="1"/>
  <c r="X519" i="2"/>
  <c r="X554" i="2" s="1"/>
  <c r="X589" i="2" s="1"/>
  <c r="X659" i="2" s="1"/>
  <c r="V517" i="2"/>
  <c r="V552" i="2" s="1"/>
  <c r="V587" i="2" s="1"/>
  <c r="V657" i="2" s="1"/>
  <c r="V515" i="2"/>
  <c r="V550" i="2" s="1"/>
  <c r="V585" i="2" s="1"/>
  <c r="V655" i="2" s="1"/>
  <c r="S543" i="2"/>
  <c r="S578" i="2" s="1"/>
  <c r="S613" i="2" s="1"/>
  <c r="S683" i="2" s="1"/>
  <c r="Q541" i="2"/>
  <c r="Q576" i="2" s="1"/>
  <c r="Q611" i="2" s="1"/>
  <c r="Q681" i="2" s="1"/>
  <c r="Q539" i="2"/>
  <c r="Q574" i="2" s="1"/>
  <c r="Q609" i="2" s="1"/>
  <c r="Q679" i="2" s="1"/>
  <c r="Q537" i="2"/>
  <c r="Q572" i="2" s="1"/>
  <c r="Q607" i="2" s="1"/>
  <c r="Q677" i="2" s="1"/>
  <c r="Q535" i="2"/>
  <c r="Q570" i="2" s="1"/>
  <c r="Q605" i="2" s="1"/>
  <c r="Q675" i="2" s="1"/>
  <c r="O533" i="2"/>
  <c r="O568" i="2" s="1"/>
  <c r="O603" i="2" s="1"/>
  <c r="O673" i="2" s="1"/>
  <c r="M531" i="2"/>
  <c r="M566" i="2" s="1"/>
  <c r="M601" i="2" s="1"/>
  <c r="M671" i="2" s="1"/>
  <c r="R528" i="2"/>
  <c r="R563" i="2" s="1"/>
  <c r="R598" i="2" s="1"/>
  <c r="R668" i="2" s="1"/>
  <c r="P526" i="2"/>
  <c r="P561" i="2" s="1"/>
  <c r="P596" i="2" s="1"/>
  <c r="P666" i="2" s="1"/>
  <c r="P524" i="2"/>
  <c r="P559" i="2" s="1"/>
  <c r="P594" i="2" s="1"/>
  <c r="P664" i="2" s="1"/>
  <c r="N522" i="2"/>
  <c r="N557" i="2" s="1"/>
  <c r="N592" i="2" s="1"/>
  <c r="N662" i="2" s="1"/>
  <c r="N520" i="2"/>
  <c r="N555" i="2" s="1"/>
  <c r="N590" i="2" s="1"/>
  <c r="N660" i="2" s="1"/>
  <c r="Q517" i="2"/>
  <c r="Q552" i="2" s="1"/>
  <c r="Q587" i="2" s="1"/>
  <c r="Q657" i="2" s="1"/>
  <c r="Q515" i="2"/>
  <c r="Q550" i="2" s="1"/>
  <c r="Q585" i="2" s="1"/>
  <c r="Q655" i="2" s="1"/>
  <c r="E544" i="2"/>
  <c r="E579" i="2" s="1"/>
  <c r="E614" i="2" s="1"/>
  <c r="E684" i="2" s="1"/>
  <c r="J541" i="2"/>
  <c r="J576" i="2" s="1"/>
  <c r="J611" i="2" s="1"/>
  <c r="J681" i="2" s="1"/>
  <c r="H539" i="2"/>
  <c r="H574" i="2" s="1"/>
  <c r="H609" i="2" s="1"/>
  <c r="H679" i="2" s="1"/>
  <c r="F537" i="2"/>
  <c r="F572" i="2" s="1"/>
  <c r="F607" i="2" s="1"/>
  <c r="F677" i="2" s="1"/>
  <c r="K534" i="2"/>
  <c r="K569" i="2" s="1"/>
  <c r="K604" i="2" s="1"/>
  <c r="K674" i="2" s="1"/>
  <c r="I532" i="2"/>
  <c r="I567" i="2" s="1"/>
  <c r="I602" i="2" s="1"/>
  <c r="I672" i="2" s="1"/>
  <c r="G530" i="2"/>
  <c r="G565" i="2" s="1"/>
  <c r="G600" i="2" s="1"/>
  <c r="G670" i="2" s="1"/>
  <c r="E528" i="2"/>
  <c r="E563" i="2" s="1"/>
  <c r="E598" i="2" s="1"/>
  <c r="E668" i="2" s="1"/>
  <c r="J525" i="2"/>
  <c r="J560" i="2" s="1"/>
  <c r="J595" i="2" s="1"/>
  <c r="J665" i="2" s="1"/>
  <c r="H523" i="2"/>
  <c r="H558" i="2" s="1"/>
  <c r="H593" i="2" s="1"/>
  <c r="H663" i="2" s="1"/>
  <c r="F521" i="2"/>
  <c r="F556" i="2" s="1"/>
  <c r="F591" i="2" s="1"/>
  <c r="F661" i="2" s="1"/>
  <c r="K518" i="2"/>
  <c r="K553" i="2" s="1"/>
  <c r="K588" i="2" s="1"/>
  <c r="K658" i="2" s="1"/>
  <c r="I516" i="2"/>
  <c r="I551" i="2" s="1"/>
  <c r="I586" i="2" s="1"/>
  <c r="I656" i="2" s="1"/>
  <c r="G514" i="2"/>
  <c r="G549" i="2" s="1"/>
  <c r="G584" i="2" s="1"/>
  <c r="G654" i="2" s="1"/>
  <c r="AE544" i="2"/>
  <c r="AE579" i="2" s="1"/>
  <c r="V544" i="2"/>
  <c r="V579" i="2" s="1"/>
  <c r="M544" i="2"/>
  <c r="M579" i="2" s="1"/>
  <c r="AH542" i="2"/>
  <c r="AH577" i="2" s="1"/>
  <c r="AH612" i="2" s="1"/>
  <c r="AH682" i="2" s="1"/>
  <c r="AH540" i="2"/>
  <c r="AH575" i="2" s="1"/>
  <c r="AH610" i="2" s="1"/>
  <c r="AH680" i="2" s="1"/>
  <c r="AF538" i="2"/>
  <c r="AF573" i="2" s="1"/>
  <c r="AF608" i="2" s="1"/>
  <c r="AF678" i="2" s="1"/>
  <c r="AI535" i="2"/>
  <c r="AI570" i="2" s="1"/>
  <c r="AI605" i="2" s="1"/>
  <c r="AI675" i="2" s="1"/>
  <c r="AG533" i="2"/>
  <c r="AG568" i="2" s="1"/>
  <c r="AG603" i="2" s="1"/>
  <c r="AG673" i="2" s="1"/>
  <c r="AE531" i="2"/>
  <c r="AE566" i="2" s="1"/>
  <c r="AE601" i="2" s="1"/>
  <c r="AE671" i="2" s="1"/>
  <c r="AH528" i="2"/>
  <c r="AH563" i="2" s="1"/>
  <c r="AH598" i="2" s="1"/>
  <c r="AH668" i="2" s="1"/>
  <c r="AF526" i="2"/>
  <c r="AF561" i="2" s="1"/>
  <c r="AF596" i="2" s="1"/>
  <c r="AF666" i="2" s="1"/>
  <c r="AG543" i="2"/>
  <c r="AG578" i="2" s="1"/>
  <c r="AG613" i="2" s="1"/>
  <c r="AG683" i="2" s="1"/>
  <c r="AC541" i="2"/>
  <c r="AC576" i="2" s="1"/>
  <c r="AC611" i="2" s="1"/>
  <c r="AC681" i="2" s="1"/>
  <c r="AH538" i="2"/>
  <c r="AH573" i="2" s="1"/>
  <c r="AH608" i="2" s="1"/>
  <c r="AH678" i="2" s="1"/>
  <c r="AH536" i="2"/>
  <c r="AH571" i="2" s="1"/>
  <c r="AH606" i="2" s="1"/>
  <c r="AH676" i="2" s="1"/>
  <c r="AF534" i="2"/>
  <c r="AF569" i="2" s="1"/>
  <c r="AF604" i="2" s="1"/>
  <c r="AF674" i="2" s="1"/>
  <c r="AD532" i="2"/>
  <c r="AD567" i="2" s="1"/>
  <c r="AD602" i="2" s="1"/>
  <c r="AD672" i="2" s="1"/>
  <c r="AD530" i="2"/>
  <c r="AD565" i="2" s="1"/>
  <c r="AD600" i="2" s="1"/>
  <c r="AD670" i="2" s="1"/>
  <c r="AI527" i="2"/>
  <c r="AI562" i="2" s="1"/>
  <c r="AI597" i="2" s="1"/>
  <c r="AI667" i="2" s="1"/>
  <c r="AI525" i="2"/>
  <c r="AI560" i="2" s="1"/>
  <c r="AI595" i="2" s="1"/>
  <c r="AI665" i="2" s="1"/>
  <c r="AH522" i="2"/>
  <c r="AH557" i="2" s="1"/>
  <c r="AH592" i="2" s="1"/>
  <c r="AH662" i="2" s="1"/>
  <c r="AF520" i="2"/>
  <c r="AF555" i="2" s="1"/>
  <c r="AF590" i="2" s="1"/>
  <c r="AF660" i="2" s="1"/>
  <c r="AI517" i="2"/>
  <c r="AI552" i="2" s="1"/>
  <c r="AI587" i="2" s="1"/>
  <c r="AI657" i="2" s="1"/>
  <c r="AC515" i="2"/>
  <c r="AC550" i="2" s="1"/>
  <c r="AC585" i="2" s="1"/>
  <c r="AC655" i="2" s="1"/>
  <c r="X543" i="2"/>
  <c r="X578" i="2" s="1"/>
  <c r="X613" i="2" s="1"/>
  <c r="X683" i="2" s="1"/>
  <c r="AA540" i="2"/>
  <c r="AA575" i="2" s="1"/>
  <c r="AA610" i="2" s="1"/>
  <c r="AA680" i="2" s="1"/>
  <c r="W538" i="2"/>
  <c r="W573" i="2" s="1"/>
  <c r="W608" i="2" s="1"/>
  <c r="W678" i="2" s="1"/>
  <c r="U536" i="2"/>
  <c r="U571" i="2" s="1"/>
  <c r="U606" i="2" s="1"/>
  <c r="U676" i="2" s="1"/>
  <c r="X533" i="2"/>
  <c r="X568" i="2" s="1"/>
  <c r="X603" i="2" s="1"/>
  <c r="X673" i="2" s="1"/>
  <c r="V531" i="2"/>
  <c r="V566" i="2" s="1"/>
  <c r="V601" i="2" s="1"/>
  <c r="V671" i="2" s="1"/>
  <c r="W528" i="2"/>
  <c r="W563" i="2" s="1"/>
  <c r="W598" i="2" s="1"/>
  <c r="W668" i="2" s="1"/>
  <c r="U526" i="2"/>
  <c r="U561" i="2" s="1"/>
  <c r="U596" i="2" s="1"/>
  <c r="U666" i="2" s="1"/>
  <c r="Z523" i="2"/>
  <c r="Z558" i="2" s="1"/>
  <c r="Z593" i="2" s="1"/>
  <c r="Z663" i="2" s="1"/>
  <c r="X521" i="2"/>
  <c r="X556" i="2" s="1"/>
  <c r="X591" i="2" s="1"/>
  <c r="X661" i="2" s="1"/>
  <c r="V519" i="2"/>
  <c r="V554" i="2" s="1"/>
  <c r="V589" i="2" s="1"/>
  <c r="V659" i="2" s="1"/>
  <c r="AA516" i="2"/>
  <c r="AA551" i="2" s="1"/>
  <c r="AA586" i="2" s="1"/>
  <c r="AA656" i="2" s="1"/>
  <c r="W514" i="2"/>
  <c r="W549" i="2" s="1"/>
  <c r="W584" i="2" s="1"/>
  <c r="W654" i="2" s="1"/>
  <c r="M543" i="2"/>
  <c r="M578" i="2" s="1"/>
  <c r="M613" i="2" s="1"/>
  <c r="M683" i="2" s="1"/>
  <c r="P540" i="2"/>
  <c r="P575" i="2" s="1"/>
  <c r="P610" i="2" s="1"/>
  <c r="P680" i="2" s="1"/>
  <c r="S537" i="2"/>
  <c r="S572" i="2" s="1"/>
  <c r="S607" i="2" s="1"/>
  <c r="S677" i="2" s="1"/>
  <c r="O535" i="2"/>
  <c r="O570" i="2" s="1"/>
  <c r="O605" i="2" s="1"/>
  <c r="O675" i="2" s="1"/>
  <c r="M533" i="2"/>
  <c r="M568" i="2" s="1"/>
  <c r="M603" i="2" s="1"/>
  <c r="M673" i="2" s="1"/>
  <c r="R530" i="2"/>
  <c r="R565" i="2" s="1"/>
  <c r="R600" i="2" s="1"/>
  <c r="R670" i="2" s="1"/>
  <c r="P528" i="2"/>
  <c r="P563" i="2" s="1"/>
  <c r="P598" i="2" s="1"/>
  <c r="P668" i="2" s="1"/>
  <c r="N526" i="2"/>
  <c r="N561" i="2" s="1"/>
  <c r="N596" i="2" s="1"/>
  <c r="N666" i="2" s="1"/>
  <c r="Q523" i="2"/>
  <c r="Q558" i="2" s="1"/>
  <c r="Q593" i="2" s="1"/>
  <c r="Q663" i="2" s="1"/>
  <c r="O521" i="2"/>
  <c r="O556" i="2" s="1"/>
  <c r="O591" i="2" s="1"/>
  <c r="O661" i="2" s="1"/>
  <c r="R518" i="2"/>
  <c r="R553" i="2" s="1"/>
  <c r="R588" i="2" s="1"/>
  <c r="R658" i="2" s="1"/>
  <c r="P516" i="2"/>
  <c r="P551" i="2" s="1"/>
  <c r="P586" i="2" s="1"/>
  <c r="P656" i="2" s="1"/>
  <c r="N514" i="2"/>
  <c r="N549" i="2" s="1"/>
  <c r="N584" i="2" s="1"/>
  <c r="N654" i="2" s="1"/>
  <c r="F543" i="2"/>
  <c r="F578" i="2" s="1"/>
  <c r="F613" i="2" s="1"/>
  <c r="F683" i="2" s="1"/>
  <c r="K540" i="2"/>
  <c r="K575" i="2" s="1"/>
  <c r="K610" i="2" s="1"/>
  <c r="K680" i="2" s="1"/>
  <c r="I538" i="2"/>
  <c r="I573" i="2" s="1"/>
  <c r="I608" i="2" s="1"/>
  <c r="I678" i="2" s="1"/>
  <c r="G536" i="2"/>
  <c r="G571" i="2" s="1"/>
  <c r="G606" i="2" s="1"/>
  <c r="G676" i="2" s="1"/>
  <c r="E534" i="2"/>
  <c r="E569" i="2" s="1"/>
  <c r="E604" i="2" s="1"/>
  <c r="E674" i="2" s="1"/>
  <c r="J531" i="2"/>
  <c r="J566" i="2" s="1"/>
  <c r="J601" i="2" s="1"/>
  <c r="J671" i="2" s="1"/>
  <c r="H529" i="2"/>
  <c r="H564" i="2" s="1"/>
  <c r="H599" i="2" s="1"/>
  <c r="H669" i="2" s="1"/>
  <c r="F527" i="2"/>
  <c r="F562" i="2" s="1"/>
  <c r="F597" i="2" s="1"/>
  <c r="F667" i="2" s="1"/>
  <c r="K524" i="2"/>
  <c r="K559" i="2" s="1"/>
  <c r="K594" i="2" s="1"/>
  <c r="K664" i="2" s="1"/>
  <c r="I522" i="2"/>
  <c r="I557" i="2" s="1"/>
  <c r="I592" i="2" s="1"/>
  <c r="I662" i="2" s="1"/>
  <c r="G520" i="2"/>
  <c r="G555" i="2" s="1"/>
  <c r="G590" i="2" s="1"/>
  <c r="G660" i="2" s="1"/>
  <c r="E518" i="2"/>
  <c r="E553" i="2" s="1"/>
  <c r="E588" i="2" s="1"/>
  <c r="E658" i="2" s="1"/>
  <c r="J515" i="2"/>
  <c r="J550" i="2" s="1"/>
  <c r="J585" i="2" s="1"/>
  <c r="J655" i="2" s="1"/>
  <c r="AG525" i="2"/>
  <c r="AG560" i="2" s="1"/>
  <c r="AG595" i="2" s="1"/>
  <c r="AG665" i="2" s="1"/>
  <c r="AD524" i="2"/>
  <c r="AD559" i="2" s="1"/>
  <c r="AD594" i="2" s="1"/>
  <c r="AD664" i="2" s="1"/>
  <c r="AI521" i="2"/>
  <c r="AI556" i="2" s="1"/>
  <c r="AI591" i="2" s="1"/>
  <c r="AI661" i="2" s="1"/>
  <c r="AI519" i="2"/>
  <c r="AI554" i="2" s="1"/>
  <c r="AI589" i="2" s="1"/>
  <c r="AI659" i="2" s="1"/>
  <c r="AG517" i="2"/>
  <c r="AG552" i="2" s="1"/>
  <c r="AG587" i="2" s="1"/>
  <c r="AG657" i="2" s="1"/>
  <c r="AG515" i="2"/>
  <c r="AG550" i="2" s="1"/>
  <c r="AG585" i="2" s="1"/>
  <c r="AG655" i="2" s="1"/>
  <c r="Y544" i="2"/>
  <c r="Y579" i="2" s="1"/>
  <c r="Y614" i="2" s="1"/>
  <c r="Y684" i="2" s="1"/>
  <c r="Y542" i="2"/>
  <c r="Y577" i="2" s="1"/>
  <c r="Y612" i="2" s="1"/>
  <c r="Y682" i="2" s="1"/>
  <c r="Y540" i="2"/>
  <c r="Y575" i="2" s="1"/>
  <c r="Y610" i="2" s="1"/>
  <c r="Y680" i="2" s="1"/>
  <c r="Y538" i="2"/>
  <c r="Y573" i="2" s="1"/>
  <c r="Y608" i="2" s="1"/>
  <c r="Y678" i="2" s="1"/>
  <c r="W536" i="2"/>
  <c r="W571" i="2" s="1"/>
  <c r="W606" i="2" s="1"/>
  <c r="W676" i="2" s="1"/>
  <c r="W534" i="2"/>
  <c r="W569" i="2" s="1"/>
  <c r="W604" i="2" s="1"/>
  <c r="W674" i="2" s="1"/>
  <c r="U532" i="2"/>
  <c r="U567" i="2" s="1"/>
  <c r="U602" i="2" s="1"/>
  <c r="U672" i="2" s="1"/>
  <c r="U530" i="2"/>
  <c r="U565" i="2" s="1"/>
  <c r="U600" i="2" s="1"/>
  <c r="U670" i="2" s="1"/>
  <c r="U528" i="2"/>
  <c r="U563" i="2" s="1"/>
  <c r="U598" i="2" s="1"/>
  <c r="U668" i="2" s="1"/>
  <c r="Z525" i="2"/>
  <c r="Z560" i="2" s="1"/>
  <c r="Z595" i="2" s="1"/>
  <c r="Z665" i="2" s="1"/>
  <c r="X523" i="2"/>
  <c r="X558" i="2" s="1"/>
  <c r="X593" i="2" s="1"/>
  <c r="X663" i="2" s="1"/>
  <c r="V521" i="2"/>
  <c r="V556" i="2" s="1"/>
  <c r="V591" i="2" s="1"/>
  <c r="V661" i="2" s="1"/>
  <c r="AA518" i="2"/>
  <c r="AA553" i="2" s="1"/>
  <c r="AA588" i="2" s="1"/>
  <c r="AA658" i="2" s="1"/>
  <c r="Y516" i="2"/>
  <c r="Y551" i="2" s="1"/>
  <c r="Y586" i="2" s="1"/>
  <c r="Y656" i="2" s="1"/>
  <c r="Y514" i="2"/>
  <c r="Y549" i="2" s="1"/>
  <c r="Y584" i="2" s="1"/>
  <c r="Y654" i="2" s="1"/>
  <c r="O543" i="2"/>
  <c r="O578" i="2" s="1"/>
  <c r="O613" i="2" s="1"/>
  <c r="O683" i="2" s="1"/>
  <c r="O541" i="2"/>
  <c r="O576" i="2" s="1"/>
  <c r="O611" i="2" s="1"/>
  <c r="O681" i="2" s="1"/>
  <c r="O539" i="2"/>
  <c r="O574" i="2" s="1"/>
  <c r="O609" i="2" s="1"/>
  <c r="O679" i="2" s="1"/>
  <c r="M537" i="2"/>
  <c r="M572" i="2" s="1"/>
  <c r="M607" i="2" s="1"/>
  <c r="M677" i="2" s="1"/>
  <c r="M535" i="2"/>
  <c r="M570" i="2" s="1"/>
  <c r="M605" i="2" s="1"/>
  <c r="M675" i="2" s="1"/>
  <c r="R532" i="2"/>
  <c r="R567" i="2" s="1"/>
  <c r="R602" i="2" s="1"/>
  <c r="R672" i="2" s="1"/>
  <c r="P530" i="2"/>
  <c r="P565" i="2" s="1"/>
  <c r="P600" i="2" s="1"/>
  <c r="P670" i="2" s="1"/>
  <c r="N528" i="2"/>
  <c r="N563" i="2" s="1"/>
  <c r="N598" i="2" s="1"/>
  <c r="N668" i="2" s="1"/>
  <c r="S525" i="2"/>
  <c r="S560" i="2" s="1"/>
  <c r="S595" i="2" s="1"/>
  <c r="S665" i="2" s="1"/>
  <c r="S523" i="2"/>
  <c r="S558" i="2" s="1"/>
  <c r="S593" i="2" s="1"/>
  <c r="S663" i="2" s="1"/>
  <c r="Q521" i="2"/>
  <c r="Q556" i="2" s="1"/>
  <c r="Q591" i="2" s="1"/>
  <c r="Q661" i="2" s="1"/>
  <c r="Q519" i="2"/>
  <c r="Q554" i="2" s="1"/>
  <c r="Q589" i="2" s="1"/>
  <c r="Q659" i="2" s="1"/>
  <c r="O517" i="2"/>
  <c r="O552" i="2" s="1"/>
  <c r="O587" i="2" s="1"/>
  <c r="O657" i="2" s="1"/>
  <c r="M515" i="2"/>
  <c r="M550" i="2" s="1"/>
  <c r="M585" i="2" s="1"/>
  <c r="M655" i="2" s="1"/>
  <c r="H543" i="2"/>
  <c r="H578" i="2" s="1"/>
  <c r="H613" i="2" s="1"/>
  <c r="H683" i="2" s="1"/>
  <c r="F541" i="2"/>
  <c r="F576" i="2" s="1"/>
  <c r="F611" i="2" s="1"/>
  <c r="F681" i="2" s="1"/>
  <c r="K538" i="2"/>
  <c r="K573" i="2" s="1"/>
  <c r="K608" i="2" s="1"/>
  <c r="K678" i="2" s="1"/>
  <c r="I536" i="2"/>
  <c r="I571" i="2" s="1"/>
  <c r="I606" i="2" s="1"/>
  <c r="I676" i="2" s="1"/>
  <c r="G534" i="2"/>
  <c r="G569" i="2" s="1"/>
  <c r="G604" i="2" s="1"/>
  <c r="G674" i="2" s="1"/>
  <c r="E532" i="2"/>
  <c r="E567" i="2" s="1"/>
  <c r="E602" i="2" s="1"/>
  <c r="E672" i="2" s="1"/>
  <c r="J529" i="2"/>
  <c r="J564" i="2" s="1"/>
  <c r="J599" i="2" s="1"/>
  <c r="J669" i="2" s="1"/>
  <c r="H527" i="2"/>
  <c r="H562" i="2" s="1"/>
  <c r="H597" i="2" s="1"/>
  <c r="H667" i="2" s="1"/>
  <c r="F525" i="2"/>
  <c r="F560" i="2" s="1"/>
  <c r="F595" i="2" s="1"/>
  <c r="F665" i="2" s="1"/>
  <c r="K522" i="2"/>
  <c r="K557" i="2" s="1"/>
  <c r="K592" i="2" s="1"/>
  <c r="K662" i="2" s="1"/>
  <c r="I520" i="2"/>
  <c r="I555" i="2" s="1"/>
  <c r="I590" i="2" s="1"/>
  <c r="I660" i="2" s="1"/>
  <c r="G518" i="2"/>
  <c r="G553" i="2" s="1"/>
  <c r="G588" i="2" s="1"/>
  <c r="G658" i="2" s="1"/>
  <c r="E516" i="2"/>
  <c r="E551" i="2" s="1"/>
  <c r="E586" i="2" s="1"/>
  <c r="E656" i="2" s="1"/>
  <c r="E514" i="2"/>
  <c r="E549" i="2" s="1"/>
  <c r="E584" i="2" s="1"/>
  <c r="E654" i="2" s="1"/>
  <c r="AG1071" i="2"/>
  <c r="AG1106" i="2" s="1"/>
  <c r="AG1141" i="2" s="1"/>
  <c r="AC1071" i="2"/>
  <c r="AC1106" i="2" s="1"/>
  <c r="AC1141" i="2" s="1"/>
  <c r="X1071" i="2"/>
  <c r="X1106" i="2" s="1"/>
  <c r="X1141" i="2" s="1"/>
  <c r="S1071" i="2"/>
  <c r="S1106" i="2" s="1"/>
  <c r="S1141" i="2" s="1"/>
  <c r="O1071" i="2"/>
  <c r="O1106" i="2" s="1"/>
  <c r="O1141" i="2" s="1"/>
  <c r="J1071" i="2"/>
  <c r="J1106" i="2" s="1"/>
  <c r="J1141" i="2" s="1"/>
  <c r="F1071" i="2"/>
  <c r="F1106" i="2" s="1"/>
  <c r="F1141" i="2" s="1"/>
  <c r="AH1071" i="2"/>
  <c r="AH1106" i="2" s="1"/>
  <c r="AH1141" i="2" s="1"/>
  <c r="AD1071" i="2"/>
  <c r="AD1106" i="2" s="1"/>
  <c r="AD1141" i="2" s="1"/>
  <c r="AA1071" i="2"/>
  <c r="AA1106" i="2" s="1"/>
  <c r="AA1141" i="2" s="1"/>
  <c r="Y1071" i="2"/>
  <c r="Y1106" i="2" s="1"/>
  <c r="Y1141" i="2" s="1"/>
  <c r="W1071" i="2"/>
  <c r="W1106" i="2" s="1"/>
  <c r="W1141" i="2" s="1"/>
  <c r="U1071" i="2"/>
  <c r="U1106" i="2" s="1"/>
  <c r="U1141" i="2" s="1"/>
  <c r="R1071" i="2"/>
  <c r="R1106" i="2" s="1"/>
  <c r="R1141" i="2" s="1"/>
  <c r="P1071" i="2"/>
  <c r="P1106" i="2" s="1"/>
  <c r="P1141" i="2" s="1"/>
  <c r="N1071" i="2"/>
  <c r="N1106" i="2" s="1"/>
  <c r="N1141" i="2" s="1"/>
  <c r="K1071" i="2"/>
  <c r="K1106" i="2" s="1"/>
  <c r="K1141" i="2" s="1"/>
  <c r="I1071" i="2"/>
  <c r="I1106" i="2" s="1"/>
  <c r="I1141" i="2" s="1"/>
  <c r="G1071" i="2"/>
  <c r="G1106" i="2" s="1"/>
  <c r="G1141" i="2" s="1"/>
  <c r="E1071" i="2"/>
  <c r="E1106" i="2" s="1"/>
  <c r="E1141" i="2" s="1"/>
  <c r="AI1052" i="2"/>
  <c r="AI1041" i="2"/>
  <c r="AE1041" i="2"/>
  <c r="Z1041" i="2"/>
  <c r="V1041" i="2"/>
  <c r="S1041" i="2"/>
  <c r="AD1055" i="2"/>
  <c r="AG1044" i="2"/>
  <c r="AD1041" i="2"/>
  <c r="U1063" i="2"/>
  <c r="AD1057" i="2"/>
  <c r="AG1054" i="2"/>
  <c r="AG1050" i="2"/>
  <c r="AG1042" i="2"/>
  <c r="W1069" i="2"/>
  <c r="AC1041" i="2"/>
  <c r="H1041" i="2"/>
  <c r="X1041" i="2"/>
  <c r="J1041" i="2"/>
  <c r="F1041" i="2"/>
  <c r="G473" i="2"/>
  <c r="S444" i="2"/>
  <c r="K469" i="2"/>
  <c r="G465" i="2"/>
  <c r="J460" i="2"/>
  <c r="F456" i="2"/>
  <c r="K453" i="2"/>
  <c r="Q444" i="2"/>
  <c r="F470" i="2"/>
  <c r="I465" i="2"/>
  <c r="E461" i="2"/>
  <c r="H456" i="2"/>
  <c r="AD473" i="2"/>
  <c r="AG468" i="2"/>
  <c r="AC464" i="2"/>
  <c r="AD457" i="2"/>
  <c r="AG452" i="2"/>
  <c r="AC448" i="2"/>
  <c r="Y473" i="2"/>
  <c r="U469" i="2"/>
  <c r="X464" i="2"/>
  <c r="AA459" i="2"/>
  <c r="W455" i="2"/>
  <c r="Z450" i="2"/>
  <c r="V446" i="2"/>
  <c r="P471" i="2"/>
  <c r="Q464" i="2"/>
  <c r="R457" i="2"/>
  <c r="N453" i="2"/>
  <c r="H450" i="2"/>
  <c r="K445" i="2"/>
  <c r="AD471" i="2"/>
  <c r="AG466" i="2"/>
  <c r="AC462" i="2"/>
  <c r="AH459" i="2"/>
  <c r="AD455" i="2"/>
  <c r="AI452" i="2"/>
  <c r="AE448" i="2"/>
  <c r="AC446" i="2"/>
  <c r="Y471" i="2"/>
  <c r="U467" i="2"/>
  <c r="X462" i="2"/>
  <c r="AA457" i="2"/>
  <c r="W453" i="2"/>
  <c r="Z448" i="2"/>
  <c r="V444" i="2"/>
  <c r="P469" i="2"/>
  <c r="Q462" i="2"/>
  <c r="M458" i="2"/>
  <c r="P453" i="2"/>
  <c r="S448" i="2"/>
  <c r="F446" i="2"/>
  <c r="P445" i="2"/>
  <c r="F468" i="2"/>
  <c r="I463" i="2"/>
  <c r="E459" i="2"/>
  <c r="H454" i="2"/>
  <c r="Q448" i="2"/>
  <c r="O446" i="2"/>
  <c r="K471" i="2"/>
  <c r="I469" i="2"/>
  <c r="E465" i="2"/>
  <c r="H460" i="2"/>
  <c r="K455" i="2"/>
  <c r="AG472" i="2"/>
  <c r="AC468" i="2"/>
  <c r="AF463" i="2"/>
  <c r="AI458" i="2"/>
  <c r="AG456" i="2"/>
  <c r="AH449" i="2"/>
  <c r="AD445" i="2"/>
  <c r="Z470" i="2"/>
  <c r="V466" i="2"/>
  <c r="Y461" i="2"/>
  <c r="U457" i="2"/>
  <c r="X452" i="2"/>
  <c r="AA447" i="2"/>
  <c r="N473" i="2"/>
  <c r="O466" i="2"/>
  <c r="S454" i="2"/>
  <c r="AG470" i="2"/>
  <c r="Q466" i="2"/>
  <c r="O448" i="2"/>
  <c r="M446" i="2"/>
  <c r="K473" i="2"/>
  <c r="E471" i="2"/>
  <c r="J468" i="2"/>
  <c r="H466" i="2"/>
  <c r="F464" i="2"/>
  <c r="K461" i="2"/>
  <c r="I459" i="2"/>
  <c r="G457" i="2"/>
  <c r="E455" i="2"/>
  <c r="M448" i="2"/>
  <c r="R445" i="2"/>
  <c r="I473" i="2"/>
  <c r="G471" i="2"/>
  <c r="E469" i="2"/>
  <c r="J466" i="2"/>
  <c r="H464" i="2"/>
  <c r="F462" i="2"/>
  <c r="K459" i="2"/>
  <c r="I457" i="2"/>
  <c r="G455" i="2"/>
  <c r="E453" i="2"/>
  <c r="AC472" i="2"/>
  <c r="AH469" i="2"/>
  <c r="AF467" i="2"/>
  <c r="AD465" i="2"/>
  <c r="AI462" i="2"/>
  <c r="AG460" i="2"/>
  <c r="AE458" i="2"/>
  <c r="AC456" i="2"/>
  <c r="AH453" i="2"/>
  <c r="AF451" i="2"/>
  <c r="AD449" i="2"/>
  <c r="AI446" i="2"/>
  <c r="AG444" i="2"/>
  <c r="X472" i="2"/>
  <c r="V470" i="2"/>
  <c r="AA467" i="2"/>
  <c r="Y465" i="2"/>
  <c r="W463" i="2"/>
  <c r="U461" i="2"/>
  <c r="Z458" i="2"/>
  <c r="X456" i="2"/>
  <c r="V454" i="2"/>
  <c r="AA451" i="2"/>
  <c r="Y449" i="2"/>
  <c r="W447" i="2"/>
  <c r="U445" i="2"/>
  <c r="Q472" i="2"/>
  <c r="O470" i="2"/>
  <c r="M468" i="2"/>
  <c r="R465" i="2"/>
  <c r="P463" i="2"/>
  <c r="N461" i="2"/>
  <c r="S458" i="2"/>
  <c r="Q456" i="2"/>
  <c r="O454" i="2"/>
  <c r="M452" i="2"/>
  <c r="R449" i="2"/>
  <c r="I451" i="2"/>
  <c r="G449" i="2"/>
  <c r="E447" i="2"/>
  <c r="J444" i="2"/>
  <c r="AE472" i="2"/>
  <c r="AC470" i="2"/>
  <c r="AH467" i="2"/>
  <c r="AF465" i="2"/>
  <c r="AD463" i="2"/>
  <c r="AI460" i="2"/>
  <c r="AG458" i="2"/>
  <c r="AE456" i="2"/>
  <c r="AC454" i="2"/>
  <c r="AH451" i="2"/>
  <c r="AF449" i="2"/>
  <c r="AD447" i="2"/>
  <c r="AI444" i="2"/>
  <c r="Z472" i="2"/>
  <c r="X470" i="2"/>
  <c r="V468" i="2"/>
  <c r="AA465" i="2"/>
  <c r="Y463" i="2"/>
  <c r="W461" i="2"/>
  <c r="U459" i="2"/>
  <c r="Z456" i="2"/>
  <c r="X454" i="2"/>
  <c r="V452" i="2"/>
  <c r="AA449" i="2"/>
  <c r="Y447" i="2"/>
  <c r="W445" i="2"/>
  <c r="S472" i="2"/>
  <c r="Q470" i="2"/>
  <c r="O468" i="2"/>
  <c r="M466" i="2"/>
  <c r="R463" i="2"/>
  <c r="P461" i="2"/>
  <c r="N459" i="2"/>
  <c r="S456" i="2"/>
  <c r="Q454" i="2"/>
  <c r="O452" i="2"/>
  <c r="M450" i="2"/>
  <c r="K451" i="2"/>
  <c r="I449" i="2"/>
  <c r="G447" i="2"/>
  <c r="E445" i="2"/>
  <c r="Q446" i="2"/>
  <c r="O444" i="2"/>
  <c r="I471" i="2"/>
  <c r="G469" i="2"/>
  <c r="E467" i="2"/>
  <c r="J464" i="2"/>
  <c r="H462" i="2"/>
  <c r="F460" i="2"/>
  <c r="K457" i="2"/>
  <c r="I455" i="2"/>
  <c r="G453" i="2"/>
  <c r="P447" i="2"/>
  <c r="N445" i="2"/>
  <c r="E473" i="2"/>
  <c r="J470" i="2"/>
  <c r="H468" i="2"/>
  <c r="F466" i="2"/>
  <c r="K463" i="2"/>
  <c r="I461" i="2"/>
  <c r="G459" i="2"/>
  <c r="E457" i="2"/>
  <c r="J454" i="2"/>
  <c r="AH473" i="2"/>
  <c r="AF471" i="2"/>
  <c r="AD469" i="2"/>
  <c r="AI466" i="2"/>
  <c r="AG464" i="2"/>
  <c r="AE462" i="2"/>
  <c r="AC460" i="2"/>
  <c r="AH457" i="2"/>
  <c r="AF455" i="2"/>
  <c r="AD453" i="2"/>
  <c r="AI450" i="2"/>
  <c r="AG448" i="2"/>
  <c r="AE446" i="2"/>
  <c r="AC444" i="2"/>
  <c r="AA471" i="2"/>
  <c r="Y469" i="2"/>
  <c r="N447" i="2"/>
  <c r="F472" i="2"/>
  <c r="I467" i="2"/>
  <c r="E463" i="2"/>
  <c r="H458" i="2"/>
  <c r="S446" i="2"/>
  <c r="H472" i="2"/>
  <c r="K467" i="2"/>
  <c r="G463" i="2"/>
  <c r="J458" i="2"/>
  <c r="F454" i="2"/>
  <c r="AI470" i="2"/>
  <c r="AE466" i="2"/>
  <c r="AH461" i="2"/>
  <c r="AF459" i="2"/>
  <c r="AI454" i="2"/>
  <c r="AE450" i="2"/>
  <c r="AH445" i="2"/>
  <c r="W471" i="2"/>
  <c r="Z466" i="2"/>
  <c r="V462" i="2"/>
  <c r="Y457" i="2"/>
  <c r="U453" i="2"/>
  <c r="X448" i="2"/>
  <c r="R473" i="2"/>
  <c r="N469" i="2"/>
  <c r="S466" i="2"/>
  <c r="O462" i="2"/>
  <c r="M460" i="2"/>
  <c r="P455" i="2"/>
  <c r="S450" i="2"/>
  <c r="J452" i="2"/>
  <c r="F448" i="2"/>
  <c r="AF473" i="2"/>
  <c r="AI468" i="2"/>
  <c r="AE464" i="2"/>
  <c r="AF457" i="2"/>
  <c r="AG450" i="2"/>
  <c r="AA473" i="2"/>
  <c r="W469" i="2"/>
  <c r="Z464" i="2"/>
  <c r="V460" i="2"/>
  <c r="Y455" i="2"/>
  <c r="U451" i="2"/>
  <c r="X446" i="2"/>
  <c r="R471" i="2"/>
  <c r="N467" i="2"/>
  <c r="S464" i="2"/>
  <c r="O460" i="2"/>
  <c r="R455" i="2"/>
  <c r="N451" i="2"/>
  <c r="J450" i="2"/>
  <c r="H448" i="2"/>
  <c r="R447" i="2"/>
  <c r="J472" i="2"/>
  <c r="H470" i="2"/>
  <c r="K465" i="2"/>
  <c r="G461" i="2"/>
  <c r="J456" i="2"/>
  <c r="M444" i="2"/>
  <c r="G467" i="2"/>
  <c r="J462" i="2"/>
  <c r="F458" i="2"/>
  <c r="I453" i="2"/>
  <c r="AE470" i="2"/>
  <c r="AH465" i="2"/>
  <c r="AD461" i="2"/>
  <c r="AE454" i="2"/>
  <c r="AC452" i="2"/>
  <c r="AF447" i="2"/>
  <c r="U473" i="2"/>
  <c r="X468" i="2"/>
  <c r="AA463" i="2"/>
  <c r="W459" i="2"/>
  <c r="Z454" i="2"/>
  <c r="V450" i="2"/>
  <c r="Y445" i="2"/>
  <c r="S470" i="2"/>
  <c r="Q468" i="2"/>
  <c r="M464" i="2"/>
  <c r="R461" i="2"/>
  <c r="P459" i="2"/>
  <c r="N457" i="2"/>
  <c r="Q452" i="2"/>
  <c r="O450" i="2"/>
  <c r="F452" i="2"/>
  <c r="K449" i="2"/>
  <c r="I447" i="2"/>
  <c r="G445" i="2"/>
  <c r="AI472" i="2"/>
  <c r="AE468" i="2"/>
  <c r="AC466" i="2"/>
  <c r="AH463" i="2"/>
  <c r="AF461" i="2"/>
  <c r="AD459" i="2"/>
  <c r="AI456" i="2"/>
  <c r="AG454" i="2"/>
  <c r="AE452" i="2"/>
  <c r="AC450" i="2"/>
  <c r="AH447" i="2"/>
  <c r="AF445" i="2"/>
  <c r="W473" i="2"/>
  <c r="U471" i="2"/>
  <c r="Z468" i="2"/>
  <c r="X466" i="2"/>
  <c r="V464" i="2"/>
  <c r="AA461" i="2"/>
  <c r="Y459" i="2"/>
  <c r="W457" i="2"/>
  <c r="U455" i="2"/>
  <c r="Z452" i="2"/>
  <c r="X450" i="2"/>
  <c r="V448" i="2"/>
  <c r="AA445" i="2"/>
  <c r="P473" i="2"/>
  <c r="N471" i="2"/>
  <c r="S468" i="2"/>
  <c r="O464" i="2"/>
  <c r="M462" i="2"/>
  <c r="R459" i="2"/>
  <c r="P457" i="2"/>
  <c r="N455" i="2"/>
  <c r="S452" i="2"/>
  <c r="Q450" i="2"/>
  <c r="H452" i="2"/>
  <c r="F450" i="2"/>
  <c r="K447" i="2"/>
  <c r="I445" i="2"/>
  <c r="W467" i="2"/>
  <c r="U465" i="2"/>
  <c r="Z462" i="2"/>
  <c r="X460" i="2"/>
  <c r="V458" i="2"/>
  <c r="AA455" i="2"/>
  <c r="Y453" i="2"/>
  <c r="W451" i="2"/>
  <c r="U449" i="2"/>
  <c r="Z446" i="2"/>
  <c r="X444" i="2"/>
  <c r="M472" i="2"/>
  <c r="R469" i="2"/>
  <c r="P467" i="2"/>
  <c r="N465" i="2"/>
  <c r="S462" i="2"/>
  <c r="Q460" i="2"/>
  <c r="O458" i="2"/>
  <c r="M456" i="2"/>
  <c r="R453" i="2"/>
  <c r="P451" i="2"/>
  <c r="N449" i="2"/>
  <c r="E451" i="2"/>
  <c r="J448" i="2"/>
  <c r="H446" i="2"/>
  <c r="F444" i="2"/>
  <c r="AH471" i="2"/>
  <c r="AF469" i="2"/>
  <c r="AD467" i="2"/>
  <c r="AI464" i="2"/>
  <c r="AG462" i="2"/>
  <c r="AE460" i="2"/>
  <c r="AC458" i="2"/>
  <c r="AH455" i="2"/>
  <c r="AF453" i="2"/>
  <c r="AD451" i="2"/>
  <c r="AI448" i="2"/>
  <c r="AG446" i="2"/>
  <c r="AE444" i="2"/>
  <c r="V472" i="2"/>
  <c r="AA469" i="2"/>
  <c r="Y467" i="2"/>
  <c r="W465" i="2"/>
  <c r="U463" i="2"/>
  <c r="Z460" i="2"/>
  <c r="X458" i="2"/>
  <c r="V456" i="2"/>
  <c r="AA453" i="2"/>
  <c r="Y451" i="2"/>
  <c r="W449" i="2"/>
  <c r="U447" i="2"/>
  <c r="Z444" i="2"/>
  <c r="O472" i="2"/>
  <c r="M470" i="2"/>
  <c r="R467" i="2"/>
  <c r="P465" i="2"/>
  <c r="N463" i="2"/>
  <c r="S460" i="2"/>
  <c r="Q458" i="2"/>
  <c r="O456" i="2"/>
  <c r="M454" i="2"/>
  <c r="R451" i="2"/>
  <c r="P449" i="2"/>
  <c r="G451" i="2"/>
  <c r="E449" i="2"/>
  <c r="J446" i="2"/>
  <c r="H444" i="2"/>
  <c r="AH1000" i="2"/>
  <c r="AH1070" i="2" s="1"/>
  <c r="AD996" i="2"/>
  <c r="AD1066" i="2" s="1"/>
  <c r="AC985" i="2"/>
  <c r="AC1055" i="2" s="1"/>
  <c r="AF1000" i="2"/>
  <c r="AF1070" i="2" s="1"/>
  <c r="AD998" i="2"/>
  <c r="AD1068" i="2" s="1"/>
  <c r="AI995" i="2"/>
  <c r="AI1065" i="2" s="1"/>
  <c r="AH990" i="2"/>
  <c r="AH1060" i="2" s="1"/>
  <c r="AC983" i="2"/>
  <c r="AC1053" i="2" s="1"/>
  <c r="AF976" i="2"/>
  <c r="AF1046" i="2" s="1"/>
  <c r="AF992" i="2"/>
  <c r="AF1062" i="2" s="1"/>
  <c r="AD988" i="2"/>
  <c r="AD1058" i="2" s="1"/>
  <c r="AG985" i="2"/>
  <c r="AG1055" i="2" s="1"/>
  <c r="AH982" i="2"/>
  <c r="AH1052" i="2" s="1"/>
  <c r="AC979" i="2"/>
  <c r="AC1049" i="2" s="1"/>
  <c r="AI975" i="2"/>
  <c r="AI1045" i="2" s="1"/>
  <c r="AH972" i="2"/>
  <c r="AH1042" i="2" s="1"/>
  <c r="V999" i="2"/>
  <c r="V1069" i="2" s="1"/>
  <c r="AA996" i="2"/>
  <c r="AA1066" i="2" s="1"/>
  <c r="Y994" i="2"/>
  <c r="Y1064" i="2" s="1"/>
  <c r="W992" i="2"/>
  <c r="W1062" i="2" s="1"/>
  <c r="U990" i="2"/>
  <c r="U1060" i="2" s="1"/>
  <c r="Z987" i="2"/>
  <c r="Z1057" i="2" s="1"/>
  <c r="X985" i="2"/>
  <c r="X1055" i="2" s="1"/>
  <c r="V983" i="2"/>
  <c r="V1053" i="2" s="1"/>
  <c r="AA980" i="2"/>
  <c r="AA1050" i="2" s="1"/>
  <c r="Y978" i="2"/>
  <c r="Y1048" i="2" s="1"/>
  <c r="W976" i="2"/>
  <c r="W1046" i="2" s="1"/>
  <c r="U974" i="2"/>
  <c r="U1044" i="2" s="1"/>
  <c r="P1000" i="2"/>
  <c r="P1070" i="2" s="1"/>
  <c r="N998" i="2"/>
  <c r="N1068" i="2" s="1"/>
  <c r="S995" i="2"/>
  <c r="S1065" i="2" s="1"/>
  <c r="Q993" i="2"/>
  <c r="Q1063" i="2" s="1"/>
  <c r="O991" i="2"/>
  <c r="O1061" i="2" s="1"/>
  <c r="M989" i="2"/>
  <c r="M1059" i="2" s="1"/>
  <c r="R986" i="2"/>
  <c r="R1056" i="2" s="1"/>
  <c r="P984" i="2"/>
  <c r="P1054" i="2" s="1"/>
  <c r="N982" i="2"/>
  <c r="N1052" i="2" s="1"/>
  <c r="S979" i="2"/>
  <c r="S1049" i="2" s="1"/>
  <c r="Q977" i="2"/>
  <c r="Q1047" i="2" s="1"/>
  <c r="O975" i="2"/>
  <c r="O1045" i="2" s="1"/>
  <c r="M973" i="2"/>
  <c r="M1043" i="2" s="1"/>
  <c r="J999" i="2"/>
  <c r="J1069" i="2" s="1"/>
  <c r="H997" i="2"/>
  <c r="H1067" i="2" s="1"/>
  <c r="F995" i="2"/>
  <c r="F1065" i="2" s="1"/>
  <c r="K992" i="2"/>
  <c r="K1062" i="2" s="1"/>
  <c r="I990" i="2"/>
  <c r="I1060" i="2" s="1"/>
  <c r="G988" i="2"/>
  <c r="G1058" i="2" s="1"/>
  <c r="E986" i="2"/>
  <c r="E1056" i="2" s="1"/>
  <c r="J983" i="2"/>
  <c r="J1053" i="2" s="1"/>
  <c r="H981" i="2"/>
  <c r="H1051" i="2" s="1"/>
  <c r="F979" i="2"/>
  <c r="F1049" i="2" s="1"/>
  <c r="K976" i="2"/>
  <c r="K1046" i="2" s="1"/>
  <c r="I974" i="2"/>
  <c r="I1044" i="2" s="1"/>
  <c r="G972" i="2"/>
  <c r="G1042" i="2" s="1"/>
  <c r="AD1000" i="2"/>
  <c r="AD1070" i="2" s="1"/>
  <c r="AG995" i="2"/>
  <c r="AG1065" i="2" s="1"/>
  <c r="AF982" i="2"/>
  <c r="AF1052" i="2" s="1"/>
  <c r="AD994" i="2"/>
  <c r="AD1064" i="2" s="1"/>
  <c r="AG991" i="2"/>
  <c r="AG1061" i="2" s="1"/>
  <c r="AC987" i="2"/>
  <c r="AC1057" i="2" s="1"/>
  <c r="AF984" i="2"/>
  <c r="AF1054" i="2" s="1"/>
  <c r="AH980" i="2"/>
  <c r="AH1050" i="2" s="1"/>
  <c r="AG977" i="2"/>
  <c r="AG1047" i="2" s="1"/>
  <c r="AH974" i="2"/>
  <c r="AH1044" i="2" s="1"/>
  <c r="Y1000" i="2"/>
  <c r="Y1070" i="2" s="1"/>
  <c r="W998" i="2"/>
  <c r="W1068" i="2" s="1"/>
  <c r="U996" i="2"/>
  <c r="U1066" i="2" s="1"/>
  <c r="Z993" i="2"/>
  <c r="Z1063" i="2" s="1"/>
  <c r="X991" i="2"/>
  <c r="X1061" i="2" s="1"/>
  <c r="V989" i="2"/>
  <c r="V1059" i="2" s="1"/>
  <c r="AA986" i="2"/>
  <c r="AA1056" i="2" s="1"/>
  <c r="Y984" i="2"/>
  <c r="Y1054" i="2" s="1"/>
  <c r="W982" i="2"/>
  <c r="W1052" i="2" s="1"/>
  <c r="U980" i="2"/>
  <c r="U1050" i="2" s="1"/>
  <c r="Z977" i="2"/>
  <c r="Z1047" i="2" s="1"/>
  <c r="X975" i="2"/>
  <c r="X1045" i="2" s="1"/>
  <c r="V973" i="2"/>
  <c r="V1043" i="2" s="1"/>
  <c r="R1000" i="2"/>
  <c r="R1070" i="2" s="1"/>
  <c r="P998" i="2"/>
  <c r="P1068" i="2" s="1"/>
  <c r="N996" i="2"/>
  <c r="N1066" i="2" s="1"/>
  <c r="S993" i="2"/>
  <c r="S1063" i="2" s="1"/>
  <c r="Q991" i="2"/>
  <c r="Q1061" i="2" s="1"/>
  <c r="O989" i="2"/>
  <c r="O1059" i="2" s="1"/>
  <c r="M987" i="2"/>
  <c r="M1057" i="2" s="1"/>
  <c r="R984" i="2"/>
  <c r="R1054" i="2" s="1"/>
  <c r="P982" i="2"/>
  <c r="P1052" i="2" s="1"/>
  <c r="N980" i="2"/>
  <c r="N1050" i="2" s="1"/>
  <c r="S977" i="2"/>
  <c r="S1047" i="2" s="1"/>
  <c r="Q975" i="2"/>
  <c r="Q1045" i="2" s="1"/>
  <c r="O973" i="2"/>
  <c r="O1043" i="2" s="1"/>
  <c r="E1000" i="2"/>
  <c r="E1070" i="2" s="1"/>
  <c r="J997" i="2"/>
  <c r="J1067" i="2" s="1"/>
  <c r="H995" i="2"/>
  <c r="H1065" i="2" s="1"/>
  <c r="F993" i="2"/>
  <c r="F1063" i="2" s="1"/>
  <c r="K990" i="2"/>
  <c r="K1060" i="2" s="1"/>
  <c r="I988" i="2"/>
  <c r="I1058" i="2" s="1"/>
  <c r="G986" i="2"/>
  <c r="G1056" i="2" s="1"/>
  <c r="E984" i="2"/>
  <c r="E1054" i="2" s="1"/>
  <c r="J981" i="2"/>
  <c r="J1051" i="2" s="1"/>
  <c r="H979" i="2"/>
  <c r="H1049" i="2" s="1"/>
  <c r="F977" i="2"/>
  <c r="F1047" i="2" s="1"/>
  <c r="K974" i="2"/>
  <c r="K1044" i="2" s="1"/>
  <c r="I972" i="2"/>
  <c r="I1042" i="2" s="1"/>
  <c r="AE997" i="2"/>
  <c r="AE1067" i="2" s="1"/>
  <c r="AE989" i="2"/>
  <c r="AE1059" i="2" s="1"/>
  <c r="AI973" i="2"/>
  <c r="AI1043" i="2" s="1"/>
  <c r="AH998" i="2"/>
  <c r="AH1068" i="2" s="1"/>
  <c r="AF996" i="2"/>
  <c r="AF1066" i="2" s="1"/>
  <c r="AG993" i="2"/>
  <c r="AG1063" i="2" s="1"/>
  <c r="AI987" i="2"/>
  <c r="AI1057" i="2" s="1"/>
  <c r="AF978" i="2"/>
  <c r="AF1048" i="2" s="1"/>
  <c r="AC993" i="2"/>
  <c r="AC1063" i="2" s="1"/>
  <c r="AD990" i="2"/>
  <c r="AD1060" i="2" s="1"/>
  <c r="AD986" i="2"/>
  <c r="AD1056" i="2" s="1"/>
  <c r="AG983" i="2"/>
  <c r="AG1053" i="2" s="1"/>
  <c r="AG979" i="2"/>
  <c r="AG1049" i="2" s="1"/>
  <c r="AH976" i="2"/>
  <c r="AH1046" i="2" s="1"/>
  <c r="AE973" i="2"/>
  <c r="AE1043" i="2" s="1"/>
  <c r="AA1000" i="2"/>
  <c r="AA1070" i="2" s="1"/>
  <c r="Y998" i="2"/>
  <c r="Y1068" i="2" s="1"/>
  <c r="W996" i="2"/>
  <c r="W1066" i="2" s="1"/>
  <c r="U994" i="2"/>
  <c r="U1064" i="2" s="1"/>
  <c r="Z991" i="2"/>
  <c r="Z1061" i="2" s="1"/>
  <c r="X989" i="2"/>
  <c r="X1059" i="2" s="1"/>
  <c r="V987" i="2"/>
  <c r="V1057" i="2" s="1"/>
  <c r="AA984" i="2"/>
  <c r="AA1054" i="2" s="1"/>
  <c r="Y982" i="2"/>
  <c r="Y1052" i="2" s="1"/>
  <c r="W980" i="2"/>
  <c r="W1050" i="2" s="1"/>
  <c r="U978" i="2"/>
  <c r="U1048" i="2" s="1"/>
  <c r="Z975" i="2"/>
  <c r="Z1045" i="2" s="1"/>
  <c r="X973" i="2"/>
  <c r="X1043" i="2" s="1"/>
  <c r="S999" i="2"/>
  <c r="S1069" i="2" s="1"/>
  <c r="Q997" i="2"/>
  <c r="Q1067" i="2" s="1"/>
  <c r="O995" i="2"/>
  <c r="O1065" i="2" s="1"/>
  <c r="M993" i="2"/>
  <c r="M1063" i="2" s="1"/>
  <c r="R990" i="2"/>
  <c r="R1060" i="2" s="1"/>
  <c r="P988" i="2"/>
  <c r="P1058" i="2" s="1"/>
  <c r="N986" i="2"/>
  <c r="N1056" i="2" s="1"/>
  <c r="S983" i="2"/>
  <c r="S1053" i="2" s="1"/>
  <c r="Q981" i="2"/>
  <c r="Q1051" i="2" s="1"/>
  <c r="O979" i="2"/>
  <c r="O1049" i="2" s="1"/>
  <c r="M977" i="2"/>
  <c r="M1047" i="2" s="1"/>
  <c r="R974" i="2"/>
  <c r="R1044" i="2" s="1"/>
  <c r="P972" i="2"/>
  <c r="P1042" i="2" s="1"/>
  <c r="F999" i="2"/>
  <c r="F1069" i="2" s="1"/>
  <c r="K996" i="2"/>
  <c r="K1066" i="2" s="1"/>
  <c r="I994" i="2"/>
  <c r="I1064" i="2" s="1"/>
  <c r="G992" i="2"/>
  <c r="G1062" i="2" s="1"/>
  <c r="E990" i="2"/>
  <c r="E1060" i="2" s="1"/>
  <c r="J987" i="2"/>
  <c r="J1057" i="2" s="1"/>
  <c r="H985" i="2"/>
  <c r="H1055" i="2" s="1"/>
  <c r="F983" i="2"/>
  <c r="F1053" i="2" s="1"/>
  <c r="K980" i="2"/>
  <c r="K1050" i="2" s="1"/>
  <c r="I978" i="2"/>
  <c r="I1048" i="2" s="1"/>
  <c r="G976" i="2"/>
  <c r="G1046" i="2" s="1"/>
  <c r="E974" i="2"/>
  <c r="E1044" i="2" s="1"/>
  <c r="AC999" i="2"/>
  <c r="AC1069" i="2" s="1"/>
  <c r="AF994" i="2"/>
  <c r="AF1064" i="2" s="1"/>
  <c r="AD980" i="2"/>
  <c r="AD1050" i="2" s="1"/>
  <c r="AD992" i="2"/>
  <c r="AD1062" i="2" s="1"/>
  <c r="AG987" i="2"/>
  <c r="AG1057" i="2" s="1"/>
  <c r="AE985" i="2"/>
  <c r="AE1055" i="2" s="1"/>
  <c r="AD982" i="2"/>
  <c r="AD1052" i="2" s="1"/>
  <c r="AH978" i="2"/>
  <c r="AH1048" i="2" s="1"/>
  <c r="AG975" i="2"/>
  <c r="AG1045" i="2" s="1"/>
  <c r="AF972" i="2"/>
  <c r="AF1042" i="2" s="1"/>
  <c r="AA998" i="2"/>
  <c r="AA1068" i="2" s="1"/>
  <c r="Y996" i="2"/>
  <c r="Y1066" i="2" s="1"/>
  <c r="W994" i="2"/>
  <c r="W1064" i="2" s="1"/>
  <c r="U992" i="2"/>
  <c r="U1062" i="2" s="1"/>
  <c r="Z989" i="2"/>
  <c r="Z1059" i="2" s="1"/>
  <c r="X987" i="2"/>
  <c r="X1057" i="2" s="1"/>
  <c r="V985" i="2"/>
  <c r="V1055" i="2" s="1"/>
  <c r="AA982" i="2"/>
  <c r="AA1052" i="2" s="1"/>
  <c r="Y980" i="2"/>
  <c r="Y1050" i="2" s="1"/>
  <c r="W978" i="2"/>
  <c r="W1048" i="2" s="1"/>
  <c r="U976" i="2"/>
  <c r="U1046" i="2" s="1"/>
  <c r="Z973" i="2"/>
  <c r="Z1043" i="2" s="1"/>
  <c r="N1000" i="2"/>
  <c r="N1070" i="2" s="1"/>
  <c r="S997" i="2"/>
  <c r="S1067" i="2" s="1"/>
  <c r="Q995" i="2"/>
  <c r="Q1065" i="2" s="1"/>
  <c r="O993" i="2"/>
  <c r="O1063" i="2" s="1"/>
  <c r="M991" i="2"/>
  <c r="M1061" i="2" s="1"/>
  <c r="R988" i="2"/>
  <c r="R1058" i="2" s="1"/>
  <c r="P986" i="2"/>
  <c r="P1056" i="2" s="1"/>
  <c r="N984" i="2"/>
  <c r="N1054" i="2" s="1"/>
  <c r="S981" i="2"/>
  <c r="S1051" i="2" s="1"/>
  <c r="Q979" i="2"/>
  <c r="Q1049" i="2" s="1"/>
  <c r="O977" i="2"/>
  <c r="O1047" i="2" s="1"/>
  <c r="M975" i="2"/>
  <c r="M1045" i="2" s="1"/>
  <c r="R972" i="2"/>
  <c r="R1042" i="2" s="1"/>
  <c r="H999" i="2"/>
  <c r="H1069" i="2" s="1"/>
  <c r="F997" i="2"/>
  <c r="F1067" i="2" s="1"/>
  <c r="K994" i="2"/>
  <c r="K1064" i="2" s="1"/>
  <c r="I992" i="2"/>
  <c r="I1062" i="2" s="1"/>
  <c r="G990" i="2"/>
  <c r="G1060" i="2" s="1"/>
  <c r="E988" i="2"/>
  <c r="E1058" i="2" s="1"/>
  <c r="J985" i="2"/>
  <c r="J1055" i="2" s="1"/>
  <c r="H983" i="2"/>
  <c r="H1053" i="2" s="1"/>
  <c r="F981" i="2"/>
  <c r="F1051" i="2" s="1"/>
  <c r="K978" i="2"/>
  <c r="K1048" i="2" s="1"/>
  <c r="I976" i="2"/>
  <c r="I1046" i="2" s="1"/>
  <c r="G974" i="2"/>
  <c r="G1044" i="2" s="1"/>
  <c r="E972" i="2"/>
  <c r="E1042" i="2" s="1"/>
  <c r="AF998" i="2"/>
  <c r="AF1068" i="2" s="1"/>
  <c r="AC991" i="2"/>
  <c r="AC1061" i="2" s="1"/>
  <c r="AD978" i="2"/>
  <c r="AD1048" i="2" s="1"/>
  <c r="AE999" i="2"/>
  <c r="AE1069" i="2" s="1"/>
  <c r="AC997" i="2"/>
  <c r="AC1067" i="2" s="1"/>
  <c r="AH994" i="2"/>
  <c r="AH1064" i="2" s="1"/>
  <c r="AC989" i="2"/>
  <c r="AC1059" i="2" s="1"/>
  <c r="AC981" i="2"/>
  <c r="AC1051" i="2" s="1"/>
  <c r="AI993" i="2"/>
  <c r="AI1063" i="2" s="1"/>
  <c r="AE991" i="2"/>
  <c r="AE1061" i="2" s="1"/>
  <c r="AH986" i="2"/>
  <c r="AH1056" i="2" s="1"/>
  <c r="AD984" i="2"/>
  <c r="AD1054" i="2" s="1"/>
  <c r="AF980" i="2"/>
  <c r="AF1050" i="2" s="1"/>
  <c r="AE977" i="2"/>
  <c r="AE1047" i="2" s="1"/>
  <c r="AD974" i="2"/>
  <c r="AD1044" i="2" s="1"/>
  <c r="W1000" i="2"/>
  <c r="W1070" i="2" s="1"/>
  <c r="U998" i="2"/>
  <c r="U1068" i="2" s="1"/>
  <c r="Z995" i="2"/>
  <c r="Z1065" i="2" s="1"/>
  <c r="X993" i="2"/>
  <c r="X1063" i="2" s="1"/>
  <c r="V991" i="2"/>
  <c r="V1061" i="2" s="1"/>
  <c r="AA988" i="2"/>
  <c r="AA1058" i="2" s="1"/>
  <c r="Y986" i="2"/>
  <c r="Y1056" i="2" s="1"/>
  <c r="W984" i="2"/>
  <c r="W1054" i="2" s="1"/>
  <c r="U982" i="2"/>
  <c r="U1052" i="2" s="1"/>
  <c r="Z979" i="2"/>
  <c r="Z1049" i="2" s="1"/>
  <c r="X977" i="2"/>
  <c r="X1047" i="2" s="1"/>
  <c r="V975" i="2"/>
  <c r="V1045" i="2" s="1"/>
  <c r="AA972" i="2"/>
  <c r="AA1042" i="2" s="1"/>
  <c r="O999" i="2"/>
  <c r="O1069" i="2" s="1"/>
  <c r="M997" i="2"/>
  <c r="M1067" i="2" s="1"/>
  <c r="R994" i="2"/>
  <c r="R1064" i="2" s="1"/>
  <c r="P992" i="2"/>
  <c r="P1062" i="2" s="1"/>
  <c r="N990" i="2"/>
  <c r="N1060" i="2" s="1"/>
  <c r="S987" i="2"/>
  <c r="S1057" i="2" s="1"/>
  <c r="Q985" i="2"/>
  <c r="Q1055" i="2" s="1"/>
  <c r="O983" i="2"/>
  <c r="O1053" i="2" s="1"/>
  <c r="M981" i="2"/>
  <c r="M1051" i="2" s="1"/>
  <c r="R978" i="2"/>
  <c r="R1048" i="2" s="1"/>
  <c r="P976" i="2"/>
  <c r="P1046" i="2" s="1"/>
  <c r="N974" i="2"/>
  <c r="N1044" i="2" s="1"/>
  <c r="K1000" i="2"/>
  <c r="K1070" i="2" s="1"/>
  <c r="I998" i="2"/>
  <c r="I1068" i="2" s="1"/>
  <c r="G996" i="2"/>
  <c r="G1066" i="2" s="1"/>
  <c r="E994" i="2"/>
  <c r="E1064" i="2" s="1"/>
  <c r="J991" i="2"/>
  <c r="J1061" i="2" s="1"/>
  <c r="H989" i="2"/>
  <c r="H1059" i="2" s="1"/>
  <c r="F987" i="2"/>
  <c r="F1057" i="2" s="1"/>
  <c r="K984" i="2"/>
  <c r="K1054" i="2" s="1"/>
  <c r="I982" i="2"/>
  <c r="I1052" i="2" s="1"/>
  <c r="G980" i="2"/>
  <c r="G1050" i="2" s="1"/>
  <c r="E978" i="2"/>
  <c r="E1048" i="2" s="1"/>
  <c r="J975" i="2"/>
  <c r="J1045" i="2" s="1"/>
  <c r="H973" i="2"/>
  <c r="H1043" i="2" s="1"/>
  <c r="AI997" i="2"/>
  <c r="AI1067" i="2" s="1"/>
  <c r="AI989" i="2"/>
  <c r="AI1059" i="2" s="1"/>
  <c r="AC975" i="2"/>
  <c r="AC1045" i="2" s="1"/>
  <c r="AH992" i="2"/>
  <c r="AH1062" i="2" s="1"/>
  <c r="AH988" i="2"/>
  <c r="AH1058" i="2" s="1"/>
  <c r="AI985" i="2"/>
  <c r="AI1055" i="2" s="1"/>
  <c r="AE983" i="2"/>
  <c r="AE1053" i="2" s="1"/>
  <c r="AE979" i="2"/>
  <c r="AE1049" i="2" s="1"/>
  <c r="AD976" i="2"/>
  <c r="AD1046" i="2" s="1"/>
  <c r="AC973" i="2"/>
  <c r="AC1043" i="2" s="1"/>
  <c r="X999" i="2"/>
  <c r="X1069" i="2" s="1"/>
  <c r="V997" i="2"/>
  <c r="V1067" i="2" s="1"/>
  <c r="AA994" i="2"/>
  <c r="AA1064" i="2" s="1"/>
  <c r="Y992" i="2"/>
  <c r="Y1062" i="2" s="1"/>
  <c r="W990" i="2"/>
  <c r="W1060" i="2" s="1"/>
  <c r="U988" i="2"/>
  <c r="U1058" i="2" s="1"/>
  <c r="Z985" i="2"/>
  <c r="Z1055" i="2" s="1"/>
  <c r="X983" i="2"/>
  <c r="X1053" i="2" s="1"/>
  <c r="V981" i="2"/>
  <c r="V1051" i="2" s="1"/>
  <c r="AA978" i="2"/>
  <c r="AA1048" i="2" s="1"/>
  <c r="Y976" i="2"/>
  <c r="Y1046" i="2" s="1"/>
  <c r="W974" i="2"/>
  <c r="W1044" i="2" s="1"/>
  <c r="U972" i="2"/>
  <c r="U1042" i="2" s="1"/>
  <c r="Q999" i="2"/>
  <c r="Q1069" i="2" s="1"/>
  <c r="O997" i="2"/>
  <c r="O1067" i="2" s="1"/>
  <c r="M995" i="2"/>
  <c r="M1065" i="2" s="1"/>
  <c r="R992" i="2"/>
  <c r="R1062" i="2" s="1"/>
  <c r="P990" i="2"/>
  <c r="P1060" i="2" s="1"/>
  <c r="N988" i="2"/>
  <c r="N1058" i="2" s="1"/>
  <c r="S985" i="2"/>
  <c r="S1055" i="2" s="1"/>
  <c r="Q983" i="2"/>
  <c r="Q1053" i="2" s="1"/>
  <c r="O981" i="2"/>
  <c r="O1051" i="2" s="1"/>
  <c r="M979" i="2"/>
  <c r="M1049" i="2" s="1"/>
  <c r="R976" i="2"/>
  <c r="R1046" i="2" s="1"/>
  <c r="P974" i="2"/>
  <c r="P1044" i="2" s="1"/>
  <c r="N972" i="2"/>
  <c r="N1042" i="2" s="1"/>
  <c r="K998" i="2"/>
  <c r="K1068" i="2" s="1"/>
  <c r="I996" i="2"/>
  <c r="I1066" i="2" s="1"/>
  <c r="G994" i="2"/>
  <c r="G1064" i="2" s="1"/>
  <c r="E992" i="2"/>
  <c r="E1062" i="2" s="1"/>
  <c r="J989" i="2"/>
  <c r="J1059" i="2" s="1"/>
  <c r="H987" i="2"/>
  <c r="H1057" i="2" s="1"/>
  <c r="F985" i="2"/>
  <c r="F1055" i="2" s="1"/>
  <c r="K982" i="2"/>
  <c r="K1052" i="2" s="1"/>
  <c r="I980" i="2"/>
  <c r="I1050" i="2" s="1"/>
  <c r="G978" i="2"/>
  <c r="G1048" i="2" s="1"/>
  <c r="E976" i="2"/>
  <c r="E1046" i="2" s="1"/>
  <c r="J973" i="2"/>
  <c r="J1043" i="2" s="1"/>
  <c r="AG999" i="2"/>
  <c r="AG1069" i="2" s="1"/>
  <c r="AC995" i="2"/>
  <c r="AC1065" i="2" s="1"/>
  <c r="AG981" i="2"/>
  <c r="AG1051" i="2" s="1"/>
  <c r="AI999" i="2"/>
  <c r="AI1069" i="2" s="1"/>
  <c r="AG997" i="2"/>
  <c r="AG1067" i="2" s="1"/>
  <c r="AE995" i="2"/>
  <c r="AE1065" i="2" s="1"/>
  <c r="AG989" i="2"/>
  <c r="AG1059" i="2" s="1"/>
  <c r="AI981" i="2"/>
  <c r="AI1051" i="2" s="1"/>
  <c r="AF974" i="2"/>
  <c r="AF1044" i="2" s="1"/>
  <c r="AI991" i="2"/>
  <c r="AI1061" i="2" s="1"/>
  <c r="AE987" i="2"/>
  <c r="AE1057" i="2" s="1"/>
  <c r="AH984" i="2"/>
  <c r="AH1054" i="2" s="1"/>
  <c r="AE981" i="2"/>
  <c r="AE1051" i="2" s="1"/>
  <c r="AI977" i="2"/>
  <c r="AI1047" i="2" s="1"/>
  <c r="AE975" i="2"/>
  <c r="AE1045" i="2" s="1"/>
  <c r="AD972" i="2"/>
  <c r="AD1042" i="2" s="1"/>
  <c r="Z999" i="2"/>
  <c r="Z1069" i="2" s="1"/>
  <c r="X997" i="2"/>
  <c r="X1067" i="2" s="1"/>
  <c r="V995" i="2"/>
  <c r="V1065" i="2" s="1"/>
  <c r="AA992" i="2"/>
  <c r="AA1062" i="2" s="1"/>
  <c r="Y990" i="2"/>
  <c r="Y1060" i="2" s="1"/>
  <c r="W988" i="2"/>
  <c r="W1058" i="2" s="1"/>
  <c r="U986" i="2"/>
  <c r="U1056" i="2" s="1"/>
  <c r="Z983" i="2"/>
  <c r="Z1053" i="2" s="1"/>
  <c r="X981" i="2"/>
  <c r="X1051" i="2" s="1"/>
  <c r="V979" i="2"/>
  <c r="V1049" i="2" s="1"/>
  <c r="AA976" i="2"/>
  <c r="AA1046" i="2" s="1"/>
  <c r="Y974" i="2"/>
  <c r="Y1044" i="2" s="1"/>
  <c r="W972" i="2"/>
  <c r="W1042" i="2" s="1"/>
  <c r="R998" i="2"/>
  <c r="R1068" i="2" s="1"/>
  <c r="P996" i="2"/>
  <c r="P1066" i="2" s="1"/>
  <c r="N994" i="2"/>
  <c r="N1064" i="2" s="1"/>
  <c r="S991" i="2"/>
  <c r="S1061" i="2" s="1"/>
  <c r="Q989" i="2"/>
  <c r="Q1059" i="2" s="1"/>
  <c r="O987" i="2"/>
  <c r="O1057" i="2" s="1"/>
  <c r="M985" i="2"/>
  <c r="M1055" i="2" s="1"/>
  <c r="R982" i="2"/>
  <c r="R1052" i="2" s="1"/>
  <c r="P980" i="2"/>
  <c r="P1050" i="2" s="1"/>
  <c r="N978" i="2"/>
  <c r="N1048" i="2" s="1"/>
  <c r="S975" i="2"/>
  <c r="S1045" i="2" s="1"/>
  <c r="Q973" i="2"/>
  <c r="Q1043" i="2" s="1"/>
  <c r="G1000" i="2"/>
  <c r="G1070" i="2" s="1"/>
  <c r="E998" i="2"/>
  <c r="E1068" i="2" s="1"/>
  <c r="J995" i="2"/>
  <c r="J1065" i="2" s="1"/>
  <c r="H993" i="2"/>
  <c r="H1063" i="2" s="1"/>
  <c r="F991" i="2"/>
  <c r="F1061" i="2" s="1"/>
  <c r="K988" i="2"/>
  <c r="K1058" i="2" s="1"/>
  <c r="I986" i="2"/>
  <c r="I1056" i="2" s="1"/>
  <c r="G984" i="2"/>
  <c r="G1054" i="2" s="1"/>
  <c r="E982" i="2"/>
  <c r="E1052" i="2" s="1"/>
  <c r="J979" i="2"/>
  <c r="J1049" i="2" s="1"/>
  <c r="H977" i="2"/>
  <c r="H1047" i="2" s="1"/>
  <c r="F975" i="2"/>
  <c r="F1045" i="2" s="1"/>
  <c r="K972" i="2"/>
  <c r="K1042" i="2" s="1"/>
  <c r="AH996" i="2"/>
  <c r="AH1066" i="2" s="1"/>
  <c r="AF988" i="2"/>
  <c r="AF1058" i="2" s="1"/>
  <c r="AE993" i="2"/>
  <c r="AE1063" i="2" s="1"/>
  <c r="AF990" i="2"/>
  <c r="AF1060" i="2" s="1"/>
  <c r="AF986" i="2"/>
  <c r="AF1056" i="2" s="1"/>
  <c r="AI983" i="2"/>
  <c r="AI1053" i="2" s="1"/>
  <c r="AI979" i="2"/>
  <c r="AI1049" i="2" s="1"/>
  <c r="AC977" i="2"/>
  <c r="AC1047" i="2" s="1"/>
  <c r="AG973" i="2"/>
  <c r="AG1043" i="2" s="1"/>
  <c r="U1000" i="2"/>
  <c r="U1070" i="2" s="1"/>
  <c r="Z997" i="2"/>
  <c r="Z1067" i="2" s="1"/>
  <c r="X995" i="2"/>
  <c r="X1065" i="2" s="1"/>
  <c r="V993" i="2"/>
  <c r="V1063" i="2" s="1"/>
  <c r="AA990" i="2"/>
  <c r="AA1060" i="2" s="1"/>
  <c r="Y988" i="2"/>
  <c r="Y1058" i="2" s="1"/>
  <c r="W986" i="2"/>
  <c r="W1056" i="2" s="1"/>
  <c r="U984" i="2"/>
  <c r="U1054" i="2" s="1"/>
  <c r="Z981" i="2"/>
  <c r="Z1051" i="2" s="1"/>
  <c r="X979" i="2"/>
  <c r="X1049" i="2" s="1"/>
  <c r="V977" i="2"/>
  <c r="V1047" i="2" s="1"/>
  <c r="AA974" i="2"/>
  <c r="AA1044" i="2" s="1"/>
  <c r="Y972" i="2"/>
  <c r="Y1042" i="2" s="1"/>
  <c r="M999" i="2"/>
  <c r="M1069" i="2" s="1"/>
  <c r="R996" i="2"/>
  <c r="R1066" i="2" s="1"/>
  <c r="P994" i="2"/>
  <c r="P1064" i="2" s="1"/>
  <c r="N992" i="2"/>
  <c r="N1062" i="2" s="1"/>
  <c r="S989" i="2"/>
  <c r="S1059" i="2" s="1"/>
  <c r="Q987" i="2"/>
  <c r="Q1057" i="2" s="1"/>
  <c r="O985" i="2"/>
  <c r="O1055" i="2" s="1"/>
  <c r="M983" i="2"/>
  <c r="M1053" i="2" s="1"/>
  <c r="R980" i="2"/>
  <c r="R1050" i="2" s="1"/>
  <c r="P978" i="2"/>
  <c r="P1048" i="2" s="1"/>
  <c r="N976" i="2"/>
  <c r="N1046" i="2" s="1"/>
  <c r="S973" i="2"/>
  <c r="S1043" i="2" s="1"/>
  <c r="I1000" i="2"/>
  <c r="I1070" i="2" s="1"/>
  <c r="G998" i="2"/>
  <c r="G1068" i="2" s="1"/>
  <c r="E996" i="2"/>
  <c r="E1066" i="2" s="1"/>
  <c r="J993" i="2"/>
  <c r="J1063" i="2" s="1"/>
  <c r="H991" i="2"/>
  <c r="H1061" i="2" s="1"/>
  <c r="F989" i="2"/>
  <c r="F1059" i="2" s="1"/>
  <c r="K986" i="2"/>
  <c r="K1056" i="2" s="1"/>
  <c r="I984" i="2"/>
  <c r="I1054" i="2" s="1"/>
  <c r="G982" i="2"/>
  <c r="G1052" i="2" s="1"/>
  <c r="E980" i="2"/>
  <c r="E1050" i="2" s="1"/>
  <c r="J977" i="2"/>
  <c r="J1047" i="2" s="1"/>
  <c r="H975" i="2"/>
  <c r="H1045" i="2" s="1"/>
  <c r="F973" i="2"/>
  <c r="F1043" i="2" s="1"/>
  <c r="E1211" i="2" l="1"/>
  <c r="E1246" i="2" s="1"/>
  <c r="E1492" i="2" s="1"/>
  <c r="G1211" i="2"/>
  <c r="G1246" i="2" s="1"/>
  <c r="G1492" i="2" s="1"/>
  <c r="I1211" i="2"/>
  <c r="I1246" i="2" s="1"/>
  <c r="I1492" i="2" s="1"/>
  <c r="K1211" i="2"/>
  <c r="K1246" i="2" s="1"/>
  <c r="K1492" i="2" s="1"/>
  <c r="N1211" i="2"/>
  <c r="N1246" i="2" s="1"/>
  <c r="N1492" i="2" s="1"/>
  <c r="P1211" i="2"/>
  <c r="P1246" i="2" s="1"/>
  <c r="P1492" i="2" s="1"/>
  <c r="R1211" i="2"/>
  <c r="R1246" i="2" s="1"/>
  <c r="R1492" i="2" s="1"/>
  <c r="U1211" i="2"/>
  <c r="U1246" i="2" s="1"/>
  <c r="U1492" i="2" s="1"/>
  <c r="W1211" i="2"/>
  <c r="W1246" i="2" s="1"/>
  <c r="W1492" i="2" s="1"/>
  <c r="Y1211" i="2"/>
  <c r="Y1246" i="2" s="1"/>
  <c r="Y1492" i="2" s="1"/>
  <c r="AA1211" i="2"/>
  <c r="AA1246" i="2" s="1"/>
  <c r="AA1492" i="2" s="1"/>
  <c r="AD1211" i="2"/>
  <c r="AD1246" i="2" s="1"/>
  <c r="AD1492" i="2" s="1"/>
  <c r="AH1211" i="2"/>
  <c r="AH1246" i="2" s="1"/>
  <c r="AH1492" i="2" s="1"/>
  <c r="F1211" i="2"/>
  <c r="F1246" i="2" s="1"/>
  <c r="F1492" i="2" s="1"/>
  <c r="J1211" i="2"/>
  <c r="J1246" i="2" s="1"/>
  <c r="J1492" i="2" s="1"/>
  <c r="O1211" i="2"/>
  <c r="O1246" i="2" s="1"/>
  <c r="O1492" i="2" s="1"/>
  <c r="S1211" i="2"/>
  <c r="S1246" i="2" s="1"/>
  <c r="S1492" i="2" s="1"/>
  <c r="X1211" i="2"/>
  <c r="X1246" i="2" s="1"/>
  <c r="X1492" i="2" s="1"/>
  <c r="AC1211" i="2"/>
  <c r="AC1246" i="2" s="1"/>
  <c r="AC1492" i="2" s="1"/>
  <c r="AG1211" i="2"/>
  <c r="AG1246" i="2" s="1"/>
  <c r="AG1492" i="2" s="1"/>
  <c r="M614" i="2"/>
  <c r="M684" i="2" s="1"/>
  <c r="M719" i="2" s="1"/>
  <c r="M1492" i="2"/>
  <c r="V614" i="2"/>
  <c r="V684" i="2" s="1"/>
  <c r="V719" i="2" s="1"/>
  <c r="V1492" i="2"/>
  <c r="AE614" i="2"/>
  <c r="AE684" i="2" s="1"/>
  <c r="AE1492" i="2"/>
  <c r="Q614" i="2"/>
  <c r="Q684" i="2" s="1"/>
  <c r="Q719" i="2" s="1"/>
  <c r="Q1492" i="2"/>
  <c r="Z614" i="2"/>
  <c r="Z684" i="2" s="1"/>
  <c r="Z719" i="2" s="1"/>
  <c r="Z1492" i="2"/>
  <c r="AI614" i="2"/>
  <c r="AI684" i="2" s="1"/>
  <c r="AI719" i="2" s="1"/>
  <c r="AI1492" i="2"/>
  <c r="AF614" i="2"/>
  <c r="AF684" i="2" s="1"/>
  <c r="AF719" i="2" s="1"/>
  <c r="AF1492" i="2"/>
  <c r="H1351" i="2"/>
  <c r="H1386" i="2" s="1"/>
  <c r="H1457" i="2" s="1"/>
  <c r="H514" i="2"/>
  <c r="H549" i="2" s="1"/>
  <c r="H584" i="2" s="1"/>
  <c r="H654" i="2" s="1"/>
  <c r="J516" i="2"/>
  <c r="J551" i="2" s="1"/>
  <c r="J586" i="2" s="1"/>
  <c r="J656" i="2" s="1"/>
  <c r="E519" i="2"/>
  <c r="E554" i="2" s="1"/>
  <c r="E589" i="2" s="1"/>
  <c r="E659" i="2" s="1"/>
  <c r="G521" i="2"/>
  <c r="G556" i="2" s="1"/>
  <c r="G591" i="2" s="1"/>
  <c r="G661" i="2" s="1"/>
  <c r="P519" i="2"/>
  <c r="P554" i="2" s="1"/>
  <c r="P589" i="2" s="1"/>
  <c r="P659" i="2" s="1"/>
  <c r="R521" i="2"/>
  <c r="R556" i="2" s="1"/>
  <c r="R591" i="2" s="1"/>
  <c r="R661" i="2" s="1"/>
  <c r="M524" i="2"/>
  <c r="M559" i="2" s="1"/>
  <c r="M594" i="2" s="1"/>
  <c r="M664" i="2" s="1"/>
  <c r="O526" i="2"/>
  <c r="O561" i="2" s="1"/>
  <c r="O596" i="2" s="1"/>
  <c r="O666" i="2" s="1"/>
  <c r="Q528" i="2"/>
  <c r="Q563" i="2" s="1"/>
  <c r="Q598" i="2" s="1"/>
  <c r="Q668" i="2" s="1"/>
  <c r="S530" i="2"/>
  <c r="S565" i="2" s="1"/>
  <c r="S600" i="2" s="1"/>
  <c r="S670" i="2" s="1"/>
  <c r="N533" i="2"/>
  <c r="N568" i="2" s="1"/>
  <c r="N603" i="2" s="1"/>
  <c r="N673" i="2" s="1"/>
  <c r="P535" i="2"/>
  <c r="P570" i="2" s="1"/>
  <c r="P605" i="2" s="1"/>
  <c r="P675" i="2" s="1"/>
  <c r="R537" i="2"/>
  <c r="R572" i="2" s="1"/>
  <c r="R607" i="2" s="1"/>
  <c r="R677" i="2" s="1"/>
  <c r="M540" i="2"/>
  <c r="M575" i="2" s="1"/>
  <c r="M610" i="2" s="1"/>
  <c r="M680" i="2" s="1"/>
  <c r="O542" i="2"/>
  <c r="O577" i="2" s="1"/>
  <c r="O612" i="2" s="1"/>
  <c r="O682" i="2" s="1"/>
  <c r="Z514" i="2"/>
  <c r="Z549" i="2" s="1"/>
  <c r="Z584" i="2" s="1"/>
  <c r="Z654" i="2" s="1"/>
  <c r="U517" i="2"/>
  <c r="U552" i="2" s="1"/>
  <c r="U587" i="2" s="1"/>
  <c r="U657" i="2" s="1"/>
  <c r="W519" i="2"/>
  <c r="W554" i="2" s="1"/>
  <c r="W589" i="2" s="1"/>
  <c r="W659" i="2" s="1"/>
  <c r="Y521" i="2"/>
  <c r="Y556" i="2" s="1"/>
  <c r="Y591" i="2" s="1"/>
  <c r="Y661" i="2" s="1"/>
  <c r="AA523" i="2"/>
  <c r="AA558" i="2" s="1"/>
  <c r="AA593" i="2" s="1"/>
  <c r="AA663" i="2" s="1"/>
  <c r="V526" i="2"/>
  <c r="V561" i="2" s="1"/>
  <c r="V596" i="2" s="1"/>
  <c r="V666" i="2" s="1"/>
  <c r="X528" i="2"/>
  <c r="X563" i="2" s="1"/>
  <c r="X598" i="2" s="1"/>
  <c r="X668" i="2" s="1"/>
  <c r="Z530" i="2"/>
  <c r="Z565" i="2" s="1"/>
  <c r="Z600" i="2" s="1"/>
  <c r="Z670" i="2" s="1"/>
  <c r="U533" i="2"/>
  <c r="U568" i="2" s="1"/>
  <c r="U603" i="2" s="1"/>
  <c r="U673" i="2" s="1"/>
  <c r="W535" i="2"/>
  <c r="W570" i="2" s="1"/>
  <c r="W605" i="2" s="1"/>
  <c r="W675" i="2" s="1"/>
  <c r="Y537" i="2"/>
  <c r="Y572" i="2" s="1"/>
  <c r="Y607" i="2" s="1"/>
  <c r="Y677" i="2" s="1"/>
  <c r="AA539" i="2"/>
  <c r="AA574" i="2" s="1"/>
  <c r="AA609" i="2" s="1"/>
  <c r="AA679" i="2" s="1"/>
  <c r="V542" i="2"/>
  <c r="V577" i="2" s="1"/>
  <c r="V612" i="2" s="1"/>
  <c r="V682" i="2" s="1"/>
  <c r="AE514" i="2"/>
  <c r="AE549" i="2" s="1"/>
  <c r="AE584" i="2" s="1"/>
  <c r="AE654" i="2" s="1"/>
  <c r="AG516" i="2"/>
  <c r="AG551" i="2" s="1"/>
  <c r="AG586" i="2" s="1"/>
  <c r="AG656" i="2" s="1"/>
  <c r="AI518" i="2"/>
  <c r="AI553" i="2" s="1"/>
  <c r="AI588" i="2" s="1"/>
  <c r="AI658" i="2" s="1"/>
  <c r="AD521" i="2"/>
  <c r="AD556" i="2" s="1"/>
  <c r="AD591" i="2" s="1"/>
  <c r="AD661" i="2" s="1"/>
  <c r="AF523" i="2"/>
  <c r="AF558" i="2" s="1"/>
  <c r="AF593" i="2" s="1"/>
  <c r="AF663" i="2" s="1"/>
  <c r="AH525" i="2"/>
  <c r="AH560" i="2" s="1"/>
  <c r="AH595" i="2" s="1"/>
  <c r="AH665" i="2" s="1"/>
  <c r="AC528" i="2"/>
  <c r="AC563" i="2" s="1"/>
  <c r="AC598" i="2" s="1"/>
  <c r="AC668" i="2" s="1"/>
  <c r="AE530" i="2"/>
  <c r="AE565" i="2" s="1"/>
  <c r="AE600" i="2" s="1"/>
  <c r="AE670" i="2" s="1"/>
  <c r="AG532" i="2"/>
  <c r="AG567" i="2" s="1"/>
  <c r="AG602" i="2" s="1"/>
  <c r="AG672" i="2" s="1"/>
  <c r="AI534" i="2"/>
  <c r="AI569" i="2" s="1"/>
  <c r="AI604" i="2" s="1"/>
  <c r="AI674" i="2" s="1"/>
  <c r="AD537" i="2"/>
  <c r="AD572" i="2" s="1"/>
  <c r="AD607" i="2" s="1"/>
  <c r="AD677" i="2" s="1"/>
  <c r="AF539" i="2"/>
  <c r="AF574" i="2" s="1"/>
  <c r="AF609" i="2" s="1"/>
  <c r="AF679" i="2" s="1"/>
  <c r="AH541" i="2"/>
  <c r="AH576" i="2" s="1"/>
  <c r="AH611" i="2" s="1"/>
  <c r="AH681" i="2" s="1"/>
  <c r="F514" i="2"/>
  <c r="F549" i="2" s="1"/>
  <c r="F584" i="2" s="1"/>
  <c r="F654" i="2" s="1"/>
  <c r="H516" i="2"/>
  <c r="H551" i="2" s="1"/>
  <c r="H586" i="2" s="1"/>
  <c r="H656" i="2" s="1"/>
  <c r="J518" i="2"/>
  <c r="J553" i="2" s="1"/>
  <c r="J588" i="2" s="1"/>
  <c r="J658" i="2" s="1"/>
  <c r="E521" i="2"/>
  <c r="E556" i="2" s="1"/>
  <c r="E591" i="2" s="1"/>
  <c r="E661" i="2" s="1"/>
  <c r="N519" i="2"/>
  <c r="N554" i="2" s="1"/>
  <c r="N589" i="2" s="1"/>
  <c r="N659" i="2" s="1"/>
  <c r="P521" i="2"/>
  <c r="P556" i="2" s="1"/>
  <c r="P591" i="2" s="1"/>
  <c r="P661" i="2" s="1"/>
  <c r="R523" i="2"/>
  <c r="R558" i="2" s="1"/>
  <c r="R593" i="2" s="1"/>
  <c r="R663" i="2" s="1"/>
  <c r="M526" i="2"/>
  <c r="M561" i="2" s="1"/>
  <c r="M596" i="2" s="1"/>
  <c r="M666" i="2" s="1"/>
  <c r="O528" i="2"/>
  <c r="O563" i="2" s="1"/>
  <c r="O598" i="2" s="1"/>
  <c r="O668" i="2" s="1"/>
  <c r="Q530" i="2"/>
  <c r="Q565" i="2" s="1"/>
  <c r="Q600" i="2" s="1"/>
  <c r="Q670" i="2" s="1"/>
  <c r="S532" i="2"/>
  <c r="S567" i="2" s="1"/>
  <c r="S602" i="2" s="1"/>
  <c r="S672" i="2" s="1"/>
  <c r="N535" i="2"/>
  <c r="N570" i="2" s="1"/>
  <c r="N605" i="2" s="1"/>
  <c r="N675" i="2" s="1"/>
  <c r="P537" i="2"/>
  <c r="P572" i="2" s="1"/>
  <c r="P607" i="2" s="1"/>
  <c r="P677" i="2" s="1"/>
  <c r="R539" i="2"/>
  <c r="R574" i="2" s="1"/>
  <c r="R609" i="2" s="1"/>
  <c r="R679" i="2" s="1"/>
  <c r="M542" i="2"/>
  <c r="M577" i="2" s="1"/>
  <c r="M612" i="2" s="1"/>
  <c r="M682" i="2" s="1"/>
  <c r="X514" i="2"/>
  <c r="X549" i="2" s="1"/>
  <c r="X584" i="2" s="1"/>
  <c r="X654" i="2" s="1"/>
  <c r="Z516" i="2"/>
  <c r="Z551" i="2" s="1"/>
  <c r="Z586" i="2" s="1"/>
  <c r="Z656" i="2" s="1"/>
  <c r="U519" i="2"/>
  <c r="U554" i="2" s="1"/>
  <c r="U589" i="2" s="1"/>
  <c r="U659" i="2" s="1"/>
  <c r="W521" i="2"/>
  <c r="W556" i="2" s="1"/>
  <c r="W591" i="2" s="1"/>
  <c r="W661" i="2" s="1"/>
  <c r="Y523" i="2"/>
  <c r="Y558" i="2" s="1"/>
  <c r="Y593" i="2" s="1"/>
  <c r="Y663" i="2" s="1"/>
  <c r="AA525" i="2"/>
  <c r="AA560" i="2" s="1"/>
  <c r="AA595" i="2" s="1"/>
  <c r="AA665" i="2" s="1"/>
  <c r="V528" i="2"/>
  <c r="V563" i="2" s="1"/>
  <c r="V598" i="2" s="1"/>
  <c r="V668" i="2" s="1"/>
  <c r="X530" i="2"/>
  <c r="X565" i="2" s="1"/>
  <c r="X600" i="2" s="1"/>
  <c r="X670" i="2" s="1"/>
  <c r="Z532" i="2"/>
  <c r="Z567" i="2" s="1"/>
  <c r="Z602" i="2" s="1"/>
  <c r="Z672" i="2" s="1"/>
  <c r="U535" i="2"/>
  <c r="U570" i="2" s="1"/>
  <c r="U605" i="2" s="1"/>
  <c r="U675" i="2" s="1"/>
  <c r="W537" i="2"/>
  <c r="W572" i="2" s="1"/>
  <c r="W607" i="2" s="1"/>
  <c r="W677" i="2" s="1"/>
  <c r="I515" i="2"/>
  <c r="I550" i="2" s="1"/>
  <c r="I585" i="2" s="1"/>
  <c r="I655" i="2" s="1"/>
  <c r="K517" i="2"/>
  <c r="K552" i="2" s="1"/>
  <c r="K587" i="2" s="1"/>
  <c r="K657" i="2" s="1"/>
  <c r="F520" i="2"/>
  <c r="F555" i="2" s="1"/>
  <c r="F590" i="2" s="1"/>
  <c r="F660" i="2" s="1"/>
  <c r="H522" i="2"/>
  <c r="H557" i="2" s="1"/>
  <c r="H592" i="2" s="1"/>
  <c r="H662" i="2" s="1"/>
  <c r="Q520" i="2"/>
  <c r="Q555" i="2" s="1"/>
  <c r="Q590" i="2" s="1"/>
  <c r="Q660" i="2" s="1"/>
  <c r="S522" i="2"/>
  <c r="S557" i="2" s="1"/>
  <c r="S592" i="2" s="1"/>
  <c r="S662" i="2" s="1"/>
  <c r="N525" i="2"/>
  <c r="N560" i="2" s="1"/>
  <c r="N595" i="2" s="1"/>
  <c r="N665" i="2" s="1"/>
  <c r="P527" i="2"/>
  <c r="P562" i="2" s="1"/>
  <c r="P597" i="2" s="1"/>
  <c r="P667" i="2" s="1"/>
  <c r="R529" i="2"/>
  <c r="R564" i="2" s="1"/>
  <c r="R599" i="2" s="1"/>
  <c r="R669" i="2" s="1"/>
  <c r="M532" i="2"/>
  <c r="M567" i="2" s="1"/>
  <c r="M602" i="2" s="1"/>
  <c r="M672" i="2" s="1"/>
  <c r="O534" i="2"/>
  <c r="O569" i="2" s="1"/>
  <c r="O604" i="2" s="1"/>
  <c r="O674" i="2" s="1"/>
  <c r="S538" i="2"/>
  <c r="S573" i="2" s="1"/>
  <c r="S608" i="2" s="1"/>
  <c r="S678" i="2" s="1"/>
  <c r="N541" i="2"/>
  <c r="N576" i="2" s="1"/>
  <c r="N611" i="2" s="1"/>
  <c r="N681" i="2" s="1"/>
  <c r="P543" i="2"/>
  <c r="P578" i="2" s="1"/>
  <c r="P613" i="2" s="1"/>
  <c r="P683" i="2" s="1"/>
  <c r="AA515" i="2"/>
  <c r="AA550" i="2" s="1"/>
  <c r="AA585" i="2" s="1"/>
  <c r="AA655" i="2" s="1"/>
  <c r="V518" i="2"/>
  <c r="V553" i="2" s="1"/>
  <c r="V588" i="2" s="1"/>
  <c r="V658" i="2" s="1"/>
  <c r="X520" i="2"/>
  <c r="X555" i="2" s="1"/>
  <c r="X590" i="2" s="1"/>
  <c r="X660" i="2" s="1"/>
  <c r="Z522" i="2"/>
  <c r="Z557" i="2" s="1"/>
  <c r="Z592" i="2" s="1"/>
  <c r="Z662" i="2" s="1"/>
  <c r="U525" i="2"/>
  <c r="U560" i="2" s="1"/>
  <c r="U595" i="2" s="1"/>
  <c r="U665" i="2" s="1"/>
  <c r="W527" i="2"/>
  <c r="W562" i="2" s="1"/>
  <c r="W597" i="2" s="1"/>
  <c r="W667" i="2" s="1"/>
  <c r="Y529" i="2"/>
  <c r="Y564" i="2" s="1"/>
  <c r="Y599" i="2" s="1"/>
  <c r="Y669" i="2" s="1"/>
  <c r="AA531" i="2"/>
  <c r="AA566" i="2" s="1"/>
  <c r="AA601" i="2" s="1"/>
  <c r="AA671" i="2" s="1"/>
  <c r="V534" i="2"/>
  <c r="V569" i="2" s="1"/>
  <c r="V604" i="2" s="1"/>
  <c r="V674" i="2" s="1"/>
  <c r="X536" i="2"/>
  <c r="X571" i="2" s="1"/>
  <c r="X606" i="2" s="1"/>
  <c r="X676" i="2" s="1"/>
  <c r="Z538" i="2"/>
  <c r="Z573" i="2" s="1"/>
  <c r="Z608" i="2" s="1"/>
  <c r="Z678" i="2" s="1"/>
  <c r="U541" i="2"/>
  <c r="U576" i="2" s="1"/>
  <c r="U611" i="2" s="1"/>
  <c r="U681" i="2" s="1"/>
  <c r="W543" i="2"/>
  <c r="W578" i="2" s="1"/>
  <c r="W613" i="2" s="1"/>
  <c r="W683" i="2" s="1"/>
  <c r="AF515" i="2"/>
  <c r="AF550" i="2" s="1"/>
  <c r="AF585" i="2" s="1"/>
  <c r="AF655" i="2" s="1"/>
  <c r="AH517" i="2"/>
  <c r="AH552" i="2" s="1"/>
  <c r="AH587" i="2" s="1"/>
  <c r="AH657" i="2" s="1"/>
  <c r="AC520" i="2"/>
  <c r="AC555" i="2" s="1"/>
  <c r="AC590" i="2" s="1"/>
  <c r="AC660" i="2" s="1"/>
  <c r="AE522" i="2"/>
  <c r="AE557" i="2" s="1"/>
  <c r="AE592" i="2" s="1"/>
  <c r="AE662" i="2" s="1"/>
  <c r="AG524" i="2"/>
  <c r="AG559" i="2" s="1"/>
  <c r="AG594" i="2" s="1"/>
  <c r="AG664" i="2" s="1"/>
  <c r="AI526" i="2"/>
  <c r="AI561" i="2" s="1"/>
  <c r="AI596" i="2" s="1"/>
  <c r="AI666" i="2" s="1"/>
  <c r="AD529" i="2"/>
  <c r="AD564" i="2" s="1"/>
  <c r="AD599" i="2" s="1"/>
  <c r="AD669" i="2" s="1"/>
  <c r="AF531" i="2"/>
  <c r="AF566" i="2" s="1"/>
  <c r="AF601" i="2" s="1"/>
  <c r="AF671" i="2" s="1"/>
  <c r="AH533" i="2"/>
  <c r="AH568" i="2" s="1"/>
  <c r="AH603" i="2" s="1"/>
  <c r="AH673" i="2" s="1"/>
  <c r="AC536" i="2"/>
  <c r="AC571" i="2" s="1"/>
  <c r="AC606" i="2" s="1"/>
  <c r="AC676" i="2" s="1"/>
  <c r="AE538" i="2"/>
  <c r="AE573" i="2" s="1"/>
  <c r="AE608" i="2" s="1"/>
  <c r="AE678" i="2" s="1"/>
  <c r="AI542" i="2"/>
  <c r="AI577" i="2" s="1"/>
  <c r="AI612" i="2" s="1"/>
  <c r="AI682" i="2" s="1"/>
  <c r="G515" i="2"/>
  <c r="G550" i="2" s="1"/>
  <c r="G585" i="2" s="1"/>
  <c r="G655" i="2" s="1"/>
  <c r="I517" i="2"/>
  <c r="I552" i="2" s="1"/>
  <c r="I587" i="2" s="1"/>
  <c r="I657" i="2" s="1"/>
  <c r="K519" i="2"/>
  <c r="K554" i="2" s="1"/>
  <c r="K589" i="2" s="1"/>
  <c r="K659" i="2" s="1"/>
  <c r="F522" i="2"/>
  <c r="F557" i="2" s="1"/>
  <c r="F592" i="2" s="1"/>
  <c r="F662" i="2" s="1"/>
  <c r="O520" i="2"/>
  <c r="O555" i="2" s="1"/>
  <c r="O590" i="2" s="1"/>
  <c r="O660" i="2" s="1"/>
  <c r="Q522" i="2"/>
  <c r="Q557" i="2" s="1"/>
  <c r="Q592" i="2" s="1"/>
  <c r="Q662" i="2" s="1"/>
  <c r="N527" i="2"/>
  <c r="N562" i="2" s="1"/>
  <c r="N597" i="2" s="1"/>
  <c r="N667" i="2" s="1"/>
  <c r="P529" i="2"/>
  <c r="P564" i="2" s="1"/>
  <c r="P599" i="2" s="1"/>
  <c r="P669" i="2" s="1"/>
  <c r="R531" i="2"/>
  <c r="R566" i="2" s="1"/>
  <c r="R601" i="2" s="1"/>
  <c r="R671" i="2" s="1"/>
  <c r="M534" i="2"/>
  <c r="M569" i="2" s="1"/>
  <c r="M604" i="2" s="1"/>
  <c r="M674" i="2" s="1"/>
  <c r="Q538" i="2"/>
  <c r="Q573" i="2" s="1"/>
  <c r="Q608" i="2" s="1"/>
  <c r="Q678" i="2" s="1"/>
  <c r="S540" i="2"/>
  <c r="S575" i="2" s="1"/>
  <c r="S610" i="2" s="1"/>
  <c r="S680" i="2" s="1"/>
  <c r="Y515" i="2"/>
  <c r="Y550" i="2" s="1"/>
  <c r="Y585" i="2" s="1"/>
  <c r="Y655" i="2" s="1"/>
  <c r="V520" i="2"/>
  <c r="V555" i="2" s="1"/>
  <c r="V590" i="2" s="1"/>
  <c r="V660" i="2" s="1"/>
  <c r="Z524" i="2"/>
  <c r="Z559" i="2" s="1"/>
  <c r="Z594" i="2" s="1"/>
  <c r="Z664" i="2" s="1"/>
  <c r="W529" i="2"/>
  <c r="W564" i="2" s="1"/>
  <c r="W599" i="2" s="1"/>
  <c r="W669" i="2" s="1"/>
  <c r="AA533" i="2"/>
  <c r="AA568" i="2" s="1"/>
  <c r="AA603" i="2" s="1"/>
  <c r="AA673" i="2" s="1"/>
  <c r="X538" i="2"/>
  <c r="X573" i="2" s="1"/>
  <c r="X608" i="2" s="1"/>
  <c r="X678" i="2" s="1"/>
  <c r="U543" i="2"/>
  <c r="U578" i="2" s="1"/>
  <c r="U613" i="2" s="1"/>
  <c r="U683" i="2" s="1"/>
  <c r="AF517" i="2"/>
  <c r="AF552" i="2" s="1"/>
  <c r="AF587" i="2" s="1"/>
  <c r="AF657" i="2" s="1"/>
  <c r="AC522" i="2"/>
  <c r="AC557" i="2" s="1"/>
  <c r="AC592" i="2" s="1"/>
  <c r="AC662" i="2" s="1"/>
  <c r="AE524" i="2"/>
  <c r="AE559" i="2" s="1"/>
  <c r="AE594" i="2" s="1"/>
  <c r="AE664" i="2" s="1"/>
  <c r="AD531" i="2"/>
  <c r="AD566" i="2" s="1"/>
  <c r="AD601" i="2" s="1"/>
  <c r="AD671" i="2" s="1"/>
  <c r="AH535" i="2"/>
  <c r="AH570" i="2" s="1"/>
  <c r="AH605" i="2" s="1"/>
  <c r="AH675" i="2" s="1"/>
  <c r="AE540" i="2"/>
  <c r="AE575" i="2" s="1"/>
  <c r="AE610" i="2" s="1"/>
  <c r="AE680" i="2" s="1"/>
  <c r="I523" i="2"/>
  <c r="I558" i="2" s="1"/>
  <c r="I593" i="2" s="1"/>
  <c r="I663" i="2" s="1"/>
  <c r="F528" i="2"/>
  <c r="F563" i="2" s="1"/>
  <c r="F598" i="2" s="1"/>
  <c r="F668" i="2" s="1"/>
  <c r="J532" i="2"/>
  <c r="J567" i="2" s="1"/>
  <c r="J602" i="2" s="1"/>
  <c r="J672" i="2" s="1"/>
  <c r="G537" i="2"/>
  <c r="G572" i="2" s="1"/>
  <c r="G607" i="2" s="1"/>
  <c r="G677" i="2" s="1"/>
  <c r="M514" i="2"/>
  <c r="M549" i="2" s="1"/>
  <c r="M584" i="2" s="1"/>
  <c r="M654" i="2" s="1"/>
  <c r="J526" i="2"/>
  <c r="J561" i="2" s="1"/>
  <c r="J596" i="2" s="1"/>
  <c r="J666" i="2" s="1"/>
  <c r="G531" i="2"/>
  <c r="G566" i="2" s="1"/>
  <c r="G601" i="2" s="1"/>
  <c r="G671" i="2" s="1"/>
  <c r="K535" i="2"/>
  <c r="K570" i="2" s="1"/>
  <c r="K605" i="2" s="1"/>
  <c r="K675" i="2" s="1"/>
  <c r="H540" i="2"/>
  <c r="H575" i="2" s="1"/>
  <c r="H610" i="2" s="1"/>
  <c r="H680" i="2" s="1"/>
  <c r="J542" i="2"/>
  <c r="J577" i="2" s="1"/>
  <c r="J612" i="2" s="1"/>
  <c r="J682" i="2" s="1"/>
  <c r="R517" i="2"/>
  <c r="R552" i="2" s="1"/>
  <c r="R587" i="2" s="1"/>
  <c r="R657" i="2" s="1"/>
  <c r="H518" i="2"/>
  <c r="H553" i="2" s="1"/>
  <c r="H588" i="2" s="1"/>
  <c r="H658" i="2" s="1"/>
  <c r="J520" i="2"/>
  <c r="J555" i="2" s="1"/>
  <c r="J590" i="2" s="1"/>
  <c r="J660" i="2" s="1"/>
  <c r="N521" i="2"/>
  <c r="N556" i="2" s="1"/>
  <c r="N591" i="2" s="1"/>
  <c r="N661" i="2" s="1"/>
  <c r="R525" i="2"/>
  <c r="R560" i="2" s="1"/>
  <c r="R595" i="2" s="1"/>
  <c r="R665" i="2" s="1"/>
  <c r="O530" i="2"/>
  <c r="O565" i="2" s="1"/>
  <c r="O600" i="2" s="1"/>
  <c r="O670" i="2" s="1"/>
  <c r="S534" i="2"/>
  <c r="S569" i="2" s="1"/>
  <c r="S604" i="2" s="1"/>
  <c r="S674" i="2" s="1"/>
  <c r="N537" i="2"/>
  <c r="N572" i="2" s="1"/>
  <c r="N607" i="2" s="1"/>
  <c r="N677" i="2" s="1"/>
  <c r="R541" i="2"/>
  <c r="R576" i="2" s="1"/>
  <c r="R611" i="2" s="1"/>
  <c r="R681" i="2" s="1"/>
  <c r="X516" i="2"/>
  <c r="X551" i="2" s="1"/>
  <c r="X586" i="2" s="1"/>
  <c r="X656" i="2" s="1"/>
  <c r="U521" i="2"/>
  <c r="U556" i="2" s="1"/>
  <c r="U591" i="2" s="1"/>
  <c r="U661" i="2" s="1"/>
  <c r="Y525" i="2"/>
  <c r="Y560" i="2" s="1"/>
  <c r="Y595" i="2" s="1"/>
  <c r="Y665" i="2" s="1"/>
  <c r="V530" i="2"/>
  <c r="V565" i="2" s="1"/>
  <c r="V600" i="2" s="1"/>
  <c r="V670" i="2" s="1"/>
  <c r="Z534" i="2"/>
  <c r="Z569" i="2" s="1"/>
  <c r="Z604" i="2" s="1"/>
  <c r="Z674" i="2" s="1"/>
  <c r="W539" i="2"/>
  <c r="W574" i="2" s="1"/>
  <c r="W609" i="2" s="1"/>
  <c r="W679" i="2" s="1"/>
  <c r="AA543" i="2"/>
  <c r="AA578" i="2" s="1"/>
  <c r="AA613" i="2" s="1"/>
  <c r="AA683" i="2" s="1"/>
  <c r="AG520" i="2"/>
  <c r="AG555" i="2" s="1"/>
  <c r="AG590" i="2" s="1"/>
  <c r="AG660" i="2" s="1"/>
  <c r="AF527" i="2"/>
  <c r="AF562" i="2" s="1"/>
  <c r="AF597" i="2" s="1"/>
  <c r="AF667" i="2" s="1"/>
  <c r="AE534" i="2"/>
  <c r="AE569" i="2" s="1"/>
  <c r="AE604" i="2" s="1"/>
  <c r="AE674" i="2" s="1"/>
  <c r="AI538" i="2"/>
  <c r="AI573" i="2" s="1"/>
  <c r="AI608" i="2" s="1"/>
  <c r="AI678" i="2" s="1"/>
  <c r="AF543" i="2"/>
  <c r="AF578" i="2" s="1"/>
  <c r="AF613" i="2" s="1"/>
  <c r="AF683" i="2" s="1"/>
  <c r="F518" i="2"/>
  <c r="F553" i="2" s="1"/>
  <c r="F588" i="2" s="1"/>
  <c r="F658" i="2" s="1"/>
  <c r="J522" i="2"/>
  <c r="J557" i="2" s="1"/>
  <c r="J592" i="2" s="1"/>
  <c r="J662" i="2" s="1"/>
  <c r="S520" i="2"/>
  <c r="S555" i="2" s="1"/>
  <c r="S590" i="2" s="1"/>
  <c r="S660" i="2" s="1"/>
  <c r="P525" i="2"/>
  <c r="P560" i="2" s="1"/>
  <c r="P595" i="2" s="1"/>
  <c r="P665" i="2" s="1"/>
  <c r="M530" i="2"/>
  <c r="M565" i="2" s="1"/>
  <c r="M600" i="2" s="1"/>
  <c r="M670" i="2" s="1"/>
  <c r="O532" i="2"/>
  <c r="O567" i="2" s="1"/>
  <c r="O602" i="2" s="1"/>
  <c r="O672" i="2" s="1"/>
  <c r="S536" i="2"/>
  <c r="S571" i="2" s="1"/>
  <c r="S606" i="2" s="1"/>
  <c r="S676" i="2" s="1"/>
  <c r="N539" i="2"/>
  <c r="N574" i="2" s="1"/>
  <c r="N609" i="2" s="1"/>
  <c r="N679" i="2" s="1"/>
  <c r="R543" i="2"/>
  <c r="R578" i="2" s="1"/>
  <c r="R613" i="2" s="1"/>
  <c r="R683" i="2" s="1"/>
  <c r="X518" i="2"/>
  <c r="X553" i="2" s="1"/>
  <c r="X588" i="2" s="1"/>
  <c r="X658" i="2" s="1"/>
  <c r="U523" i="2"/>
  <c r="U558" i="2" s="1"/>
  <c r="U593" i="2" s="1"/>
  <c r="U663" i="2" s="1"/>
  <c r="Y527" i="2"/>
  <c r="Y562" i="2" s="1"/>
  <c r="Y597" i="2" s="1"/>
  <c r="Y667" i="2" s="1"/>
  <c r="V532" i="2"/>
  <c r="V567" i="2" s="1"/>
  <c r="V602" i="2" s="1"/>
  <c r="V672" i="2" s="1"/>
  <c r="Z536" i="2"/>
  <c r="Z571" i="2" s="1"/>
  <c r="Z606" i="2" s="1"/>
  <c r="Z676" i="2" s="1"/>
  <c r="W541" i="2"/>
  <c r="W576" i="2" s="1"/>
  <c r="W611" i="2" s="1"/>
  <c r="W681" i="2" s="1"/>
  <c r="AH515" i="2"/>
  <c r="AH550" i="2" s="1"/>
  <c r="AH585" i="2" s="1"/>
  <c r="AH655" i="2" s="1"/>
  <c r="AE520" i="2"/>
  <c r="AE555" i="2" s="1"/>
  <c r="AE590" i="2" s="1"/>
  <c r="AE660" i="2" s="1"/>
  <c r="AI524" i="2"/>
  <c r="AI559" i="2" s="1"/>
  <c r="AI594" i="2" s="1"/>
  <c r="AI664" i="2" s="1"/>
  <c r="AF529" i="2"/>
  <c r="AF564" i="2" s="1"/>
  <c r="AF599" i="2" s="1"/>
  <c r="AF669" i="2" s="1"/>
  <c r="AH531" i="2"/>
  <c r="AH566" i="2" s="1"/>
  <c r="AH601" i="2" s="1"/>
  <c r="AH671" i="2" s="1"/>
  <c r="AE536" i="2"/>
  <c r="AE571" i="2" s="1"/>
  <c r="AE606" i="2" s="1"/>
  <c r="AE676" i="2" s="1"/>
  <c r="AI540" i="2"/>
  <c r="AI575" i="2" s="1"/>
  <c r="AI610" i="2" s="1"/>
  <c r="AI680" i="2" s="1"/>
  <c r="F524" i="2"/>
  <c r="F559" i="2" s="1"/>
  <c r="F594" i="2" s="1"/>
  <c r="F664" i="2" s="1"/>
  <c r="J528" i="2"/>
  <c r="J563" i="2" s="1"/>
  <c r="J598" i="2" s="1"/>
  <c r="J668" i="2" s="1"/>
  <c r="G533" i="2"/>
  <c r="G568" i="2" s="1"/>
  <c r="G603" i="2" s="1"/>
  <c r="G673" i="2" s="1"/>
  <c r="K537" i="2"/>
  <c r="K572" i="2" s="1"/>
  <c r="K607" i="2" s="1"/>
  <c r="K677" i="2" s="1"/>
  <c r="H542" i="2"/>
  <c r="H577" i="2" s="1"/>
  <c r="H612" i="2" s="1"/>
  <c r="H682" i="2" s="1"/>
  <c r="S516" i="2"/>
  <c r="S551" i="2" s="1"/>
  <c r="S586" i="2" s="1"/>
  <c r="S656" i="2" s="1"/>
  <c r="H528" i="2"/>
  <c r="H563" i="2" s="1"/>
  <c r="H598" i="2" s="1"/>
  <c r="H668" i="2" s="1"/>
  <c r="E533" i="2"/>
  <c r="E568" i="2" s="1"/>
  <c r="E603" i="2" s="1"/>
  <c r="E673" i="2" s="1"/>
  <c r="I537" i="2"/>
  <c r="I572" i="2" s="1"/>
  <c r="I607" i="2" s="1"/>
  <c r="I677" i="2" s="1"/>
  <c r="F542" i="2"/>
  <c r="F577" i="2" s="1"/>
  <c r="F612" i="2" s="1"/>
  <c r="F682" i="2" s="1"/>
  <c r="N517" i="2"/>
  <c r="N552" i="2" s="1"/>
  <c r="N587" i="2" s="1"/>
  <c r="N657" i="2" s="1"/>
  <c r="Y539" i="2"/>
  <c r="Y574" i="2" s="1"/>
  <c r="Y609" i="2" s="1"/>
  <c r="Y679" i="2" s="1"/>
  <c r="AA541" i="2"/>
  <c r="AA576" i="2" s="1"/>
  <c r="AA611" i="2" s="1"/>
  <c r="AA681" i="2" s="1"/>
  <c r="AC514" i="2"/>
  <c r="AC549" i="2" s="1"/>
  <c r="AC584" i="2" s="1"/>
  <c r="AC654" i="2" s="1"/>
  <c r="AE516" i="2"/>
  <c r="AE551" i="2" s="1"/>
  <c r="AE586" i="2" s="1"/>
  <c r="AE656" i="2" s="1"/>
  <c r="AG518" i="2"/>
  <c r="AG553" i="2" s="1"/>
  <c r="AG588" i="2" s="1"/>
  <c r="AG658" i="2" s="1"/>
  <c r="AI520" i="2"/>
  <c r="AI555" i="2" s="1"/>
  <c r="AI590" i="2" s="1"/>
  <c r="AI660" i="2" s="1"/>
  <c r="AD523" i="2"/>
  <c r="AD558" i="2" s="1"/>
  <c r="AD593" i="2" s="1"/>
  <c r="AD663" i="2" s="1"/>
  <c r="AF525" i="2"/>
  <c r="AF560" i="2" s="1"/>
  <c r="AF595" i="2" s="1"/>
  <c r="AF665" i="2" s="1"/>
  <c r="AH527" i="2"/>
  <c r="AH562" i="2" s="1"/>
  <c r="AH597" i="2" s="1"/>
  <c r="AH667" i="2" s="1"/>
  <c r="AC530" i="2"/>
  <c r="AC565" i="2" s="1"/>
  <c r="AC600" i="2" s="1"/>
  <c r="AC670" i="2" s="1"/>
  <c r="AE532" i="2"/>
  <c r="AE567" i="2" s="1"/>
  <c r="AE602" i="2" s="1"/>
  <c r="AE672" i="2" s="1"/>
  <c r="AG534" i="2"/>
  <c r="AG569" i="2" s="1"/>
  <c r="AG604" i="2" s="1"/>
  <c r="AG674" i="2" s="1"/>
  <c r="AI536" i="2"/>
  <c r="AI571" i="2" s="1"/>
  <c r="AI606" i="2" s="1"/>
  <c r="AI676" i="2" s="1"/>
  <c r="AD539" i="2"/>
  <c r="AD574" i="2" s="1"/>
  <c r="AD609" i="2" s="1"/>
  <c r="AD679" i="2" s="1"/>
  <c r="AF541" i="2"/>
  <c r="AF576" i="2" s="1"/>
  <c r="AF611" i="2" s="1"/>
  <c r="AF681" i="2" s="1"/>
  <c r="AH543" i="2"/>
  <c r="AH578" i="2" s="1"/>
  <c r="AH613" i="2" s="1"/>
  <c r="AH683" i="2" s="1"/>
  <c r="J524" i="2"/>
  <c r="J559" i="2" s="1"/>
  <c r="J594" i="2" s="1"/>
  <c r="J664" i="2" s="1"/>
  <c r="E527" i="2"/>
  <c r="E562" i="2" s="1"/>
  <c r="E597" i="2" s="1"/>
  <c r="E667" i="2" s="1"/>
  <c r="G529" i="2"/>
  <c r="G564" i="2" s="1"/>
  <c r="G599" i="2" s="1"/>
  <c r="G669" i="2" s="1"/>
  <c r="I531" i="2"/>
  <c r="I566" i="2" s="1"/>
  <c r="I601" i="2" s="1"/>
  <c r="I671" i="2" s="1"/>
  <c r="K533" i="2"/>
  <c r="K568" i="2" s="1"/>
  <c r="K603" i="2" s="1"/>
  <c r="K673" i="2" s="1"/>
  <c r="F536" i="2"/>
  <c r="F571" i="2" s="1"/>
  <c r="F606" i="2" s="1"/>
  <c r="F676" i="2" s="1"/>
  <c r="H538" i="2"/>
  <c r="H573" i="2" s="1"/>
  <c r="H608" i="2" s="1"/>
  <c r="H678" i="2" s="1"/>
  <c r="J540" i="2"/>
  <c r="J575" i="2" s="1"/>
  <c r="J610" i="2" s="1"/>
  <c r="J680" i="2" s="1"/>
  <c r="E543" i="2"/>
  <c r="E578" i="2" s="1"/>
  <c r="E613" i="2" s="1"/>
  <c r="E683" i="2" s="1"/>
  <c r="N515" i="2"/>
  <c r="N550" i="2" s="1"/>
  <c r="N585" i="2" s="1"/>
  <c r="N655" i="2" s="1"/>
  <c r="P517" i="2"/>
  <c r="P552" i="2" s="1"/>
  <c r="P587" i="2" s="1"/>
  <c r="P657" i="2" s="1"/>
  <c r="G523" i="2"/>
  <c r="G558" i="2" s="1"/>
  <c r="G593" i="2" s="1"/>
  <c r="G663" i="2" s="1"/>
  <c r="I525" i="2"/>
  <c r="I560" i="2" s="1"/>
  <c r="I595" i="2" s="1"/>
  <c r="I665" i="2" s="1"/>
  <c r="K527" i="2"/>
  <c r="K562" i="2" s="1"/>
  <c r="K597" i="2" s="1"/>
  <c r="K667" i="2" s="1"/>
  <c r="F530" i="2"/>
  <c r="F565" i="2" s="1"/>
  <c r="F600" i="2" s="1"/>
  <c r="F670" i="2" s="1"/>
  <c r="H532" i="2"/>
  <c r="H567" i="2" s="1"/>
  <c r="H602" i="2" s="1"/>
  <c r="H672" i="2" s="1"/>
  <c r="J534" i="2"/>
  <c r="J569" i="2" s="1"/>
  <c r="J604" i="2" s="1"/>
  <c r="J674" i="2" s="1"/>
  <c r="E537" i="2"/>
  <c r="E572" i="2" s="1"/>
  <c r="E607" i="2" s="1"/>
  <c r="E677" i="2" s="1"/>
  <c r="G539" i="2"/>
  <c r="G574" i="2" s="1"/>
  <c r="G609" i="2" s="1"/>
  <c r="G679" i="2" s="1"/>
  <c r="I541" i="2"/>
  <c r="I576" i="2" s="1"/>
  <c r="I611" i="2" s="1"/>
  <c r="I681" i="2" s="1"/>
  <c r="O514" i="2"/>
  <c r="O549" i="2" s="1"/>
  <c r="O584" i="2" s="1"/>
  <c r="O654" i="2" s="1"/>
  <c r="Q516" i="2"/>
  <c r="Q551" i="2" s="1"/>
  <c r="Q586" i="2" s="1"/>
  <c r="Q656" i="2" s="1"/>
  <c r="E515" i="2"/>
  <c r="E550" i="2" s="1"/>
  <c r="E585" i="2" s="1"/>
  <c r="E655" i="2" s="1"/>
  <c r="G517" i="2"/>
  <c r="G552" i="2" s="1"/>
  <c r="G587" i="2" s="1"/>
  <c r="G657" i="2" s="1"/>
  <c r="I519" i="2"/>
  <c r="I554" i="2" s="1"/>
  <c r="I589" i="2" s="1"/>
  <c r="I659" i="2" s="1"/>
  <c r="K521" i="2"/>
  <c r="K556" i="2" s="1"/>
  <c r="K591" i="2" s="1"/>
  <c r="K661" i="2" s="1"/>
  <c r="M520" i="2"/>
  <c r="M555" i="2" s="1"/>
  <c r="M590" i="2" s="1"/>
  <c r="M660" i="2" s="1"/>
  <c r="O522" i="2"/>
  <c r="O557" i="2" s="1"/>
  <c r="O592" i="2" s="1"/>
  <c r="O662" i="2" s="1"/>
  <c r="Q524" i="2"/>
  <c r="Q559" i="2" s="1"/>
  <c r="Q594" i="2" s="1"/>
  <c r="Q664" i="2" s="1"/>
  <c r="S526" i="2"/>
  <c r="S561" i="2" s="1"/>
  <c r="S596" i="2" s="1"/>
  <c r="S666" i="2" s="1"/>
  <c r="N529" i="2"/>
  <c r="N564" i="2" s="1"/>
  <c r="N599" i="2" s="1"/>
  <c r="N669" i="2" s="1"/>
  <c r="P531" i="2"/>
  <c r="P566" i="2" s="1"/>
  <c r="P601" i="2" s="1"/>
  <c r="P671" i="2" s="1"/>
  <c r="R533" i="2"/>
  <c r="R568" i="2" s="1"/>
  <c r="R603" i="2" s="1"/>
  <c r="R673" i="2" s="1"/>
  <c r="M536" i="2"/>
  <c r="M571" i="2" s="1"/>
  <c r="M606" i="2" s="1"/>
  <c r="M676" i="2" s="1"/>
  <c r="O538" i="2"/>
  <c r="O573" i="2" s="1"/>
  <c r="O608" i="2" s="1"/>
  <c r="O678" i="2" s="1"/>
  <c r="Q540" i="2"/>
  <c r="Q575" i="2" s="1"/>
  <c r="Q610" i="2" s="1"/>
  <c r="Q680" i="2" s="1"/>
  <c r="S542" i="2"/>
  <c r="S577" i="2" s="1"/>
  <c r="S612" i="2" s="1"/>
  <c r="S682" i="2" s="1"/>
  <c r="W515" i="2"/>
  <c r="W550" i="2" s="1"/>
  <c r="W585" i="2" s="1"/>
  <c r="W655" i="2" s="1"/>
  <c r="Y517" i="2"/>
  <c r="Y552" i="2" s="1"/>
  <c r="Y587" i="2" s="1"/>
  <c r="Y657" i="2" s="1"/>
  <c r="AA519" i="2"/>
  <c r="AA554" i="2" s="1"/>
  <c r="AA589" i="2" s="1"/>
  <c r="AA659" i="2" s="1"/>
  <c r="V522" i="2"/>
  <c r="V557" i="2" s="1"/>
  <c r="V592" i="2" s="1"/>
  <c r="V662" i="2" s="1"/>
  <c r="X524" i="2"/>
  <c r="X559" i="2" s="1"/>
  <c r="X594" i="2" s="1"/>
  <c r="X664" i="2" s="1"/>
  <c r="Z526" i="2"/>
  <c r="Z561" i="2" s="1"/>
  <c r="Z596" i="2" s="1"/>
  <c r="Z666" i="2" s="1"/>
  <c r="U529" i="2"/>
  <c r="U564" i="2" s="1"/>
  <c r="U599" i="2" s="1"/>
  <c r="U669" i="2" s="1"/>
  <c r="W531" i="2"/>
  <c r="W566" i="2" s="1"/>
  <c r="W601" i="2" s="1"/>
  <c r="W671" i="2" s="1"/>
  <c r="Y533" i="2"/>
  <c r="Y568" i="2" s="1"/>
  <c r="Y603" i="2" s="1"/>
  <c r="Y673" i="2" s="1"/>
  <c r="AA535" i="2"/>
  <c r="AA570" i="2" s="1"/>
  <c r="AA605" i="2" s="1"/>
  <c r="AA675" i="2" s="1"/>
  <c r="V538" i="2"/>
  <c r="V573" i="2" s="1"/>
  <c r="V608" i="2" s="1"/>
  <c r="V678" i="2" s="1"/>
  <c r="X540" i="2"/>
  <c r="X575" i="2" s="1"/>
  <c r="X610" i="2" s="1"/>
  <c r="X680" i="2" s="1"/>
  <c r="Z542" i="2"/>
  <c r="Z577" i="2" s="1"/>
  <c r="Z612" i="2" s="1"/>
  <c r="Z682" i="2" s="1"/>
  <c r="AI514" i="2"/>
  <c r="AI549" i="2" s="1"/>
  <c r="AI584" i="2" s="1"/>
  <c r="AI654" i="2" s="1"/>
  <c r="AD517" i="2"/>
  <c r="AD552" i="2" s="1"/>
  <c r="AD587" i="2" s="1"/>
  <c r="AD657" i="2" s="1"/>
  <c r="AF519" i="2"/>
  <c r="AF554" i="2" s="1"/>
  <c r="AF589" i="2" s="1"/>
  <c r="AF659" i="2" s="1"/>
  <c r="AH521" i="2"/>
  <c r="AH556" i="2" s="1"/>
  <c r="AH591" i="2" s="1"/>
  <c r="AH661" i="2" s="1"/>
  <c r="AC524" i="2"/>
  <c r="AC559" i="2" s="1"/>
  <c r="AC594" i="2" s="1"/>
  <c r="AC664" i="2" s="1"/>
  <c r="AE526" i="2"/>
  <c r="AE561" i="2" s="1"/>
  <c r="AE596" i="2" s="1"/>
  <c r="AE666" i="2" s="1"/>
  <c r="AG528" i="2"/>
  <c r="AG563" i="2" s="1"/>
  <c r="AG598" i="2" s="1"/>
  <c r="AG668" i="2" s="1"/>
  <c r="AI530" i="2"/>
  <c r="AI565" i="2" s="1"/>
  <c r="AI600" i="2" s="1"/>
  <c r="AI670" i="2" s="1"/>
  <c r="AD533" i="2"/>
  <c r="AD568" i="2" s="1"/>
  <c r="AD603" i="2" s="1"/>
  <c r="AD673" i="2" s="1"/>
  <c r="AF535" i="2"/>
  <c r="AF570" i="2" s="1"/>
  <c r="AF605" i="2" s="1"/>
  <c r="AF675" i="2" s="1"/>
  <c r="AH537" i="2"/>
  <c r="AH572" i="2" s="1"/>
  <c r="AH607" i="2" s="1"/>
  <c r="AH677" i="2" s="1"/>
  <c r="AC540" i="2"/>
  <c r="AC575" i="2" s="1"/>
  <c r="AC610" i="2" s="1"/>
  <c r="AC680" i="2" s="1"/>
  <c r="AE542" i="2"/>
  <c r="AE577" i="2" s="1"/>
  <c r="AE612" i="2" s="1"/>
  <c r="AE682" i="2" s="1"/>
  <c r="J514" i="2"/>
  <c r="J549" i="2" s="1"/>
  <c r="J584" i="2" s="1"/>
  <c r="J654" i="2" s="1"/>
  <c r="E517" i="2"/>
  <c r="E552" i="2" s="1"/>
  <c r="E587" i="2" s="1"/>
  <c r="E657" i="2" s="1"/>
  <c r="G519" i="2"/>
  <c r="G554" i="2" s="1"/>
  <c r="G589" i="2" s="1"/>
  <c r="G659" i="2" s="1"/>
  <c r="I521" i="2"/>
  <c r="I556" i="2" s="1"/>
  <c r="I591" i="2" s="1"/>
  <c r="I661" i="2" s="1"/>
  <c r="R519" i="2"/>
  <c r="R554" i="2" s="1"/>
  <c r="R589" i="2" s="1"/>
  <c r="R659" i="2" s="1"/>
  <c r="M522" i="2"/>
  <c r="M557" i="2" s="1"/>
  <c r="M592" i="2" s="1"/>
  <c r="M662" i="2" s="1"/>
  <c r="O524" i="2"/>
  <c r="O559" i="2" s="1"/>
  <c r="O594" i="2" s="1"/>
  <c r="O664" i="2" s="1"/>
  <c r="Q526" i="2"/>
  <c r="Q561" i="2" s="1"/>
  <c r="Q596" i="2" s="1"/>
  <c r="Q666" i="2" s="1"/>
  <c r="S528" i="2"/>
  <c r="S563" i="2" s="1"/>
  <c r="S598" i="2" s="1"/>
  <c r="S668" i="2" s="1"/>
  <c r="N531" i="2"/>
  <c r="N566" i="2" s="1"/>
  <c r="N601" i="2" s="1"/>
  <c r="N671" i="2" s="1"/>
  <c r="P533" i="2"/>
  <c r="P568" i="2" s="1"/>
  <c r="P603" i="2" s="1"/>
  <c r="P673" i="2" s="1"/>
  <c r="R535" i="2"/>
  <c r="R570" i="2" s="1"/>
  <c r="R605" i="2" s="1"/>
  <c r="R675" i="2" s="1"/>
  <c r="M538" i="2"/>
  <c r="M573" i="2" s="1"/>
  <c r="M608" i="2" s="1"/>
  <c r="M678" i="2" s="1"/>
  <c r="O540" i="2"/>
  <c r="O575" i="2" s="1"/>
  <c r="O610" i="2" s="1"/>
  <c r="O680" i="2" s="1"/>
  <c r="Q542" i="2"/>
  <c r="Q577" i="2" s="1"/>
  <c r="Q612" i="2" s="1"/>
  <c r="Q682" i="2" s="1"/>
  <c r="U515" i="2"/>
  <c r="U550" i="2" s="1"/>
  <c r="U585" i="2" s="1"/>
  <c r="U655" i="2" s="1"/>
  <c r="W517" i="2"/>
  <c r="W552" i="2" s="1"/>
  <c r="W587" i="2" s="1"/>
  <c r="W657" i="2" s="1"/>
  <c r="Y519" i="2"/>
  <c r="Y554" i="2" s="1"/>
  <c r="Y589" i="2" s="1"/>
  <c r="Y659" i="2" s="1"/>
  <c r="AA521" i="2"/>
  <c r="AA556" i="2" s="1"/>
  <c r="AA591" i="2" s="1"/>
  <c r="AA661" i="2" s="1"/>
  <c r="V524" i="2"/>
  <c r="V559" i="2" s="1"/>
  <c r="V594" i="2" s="1"/>
  <c r="V664" i="2" s="1"/>
  <c r="X526" i="2"/>
  <c r="X561" i="2" s="1"/>
  <c r="X596" i="2" s="1"/>
  <c r="X666" i="2" s="1"/>
  <c r="Z528" i="2"/>
  <c r="Z563" i="2" s="1"/>
  <c r="Z598" i="2" s="1"/>
  <c r="Z668" i="2" s="1"/>
  <c r="U531" i="2"/>
  <c r="U566" i="2" s="1"/>
  <c r="U601" i="2" s="1"/>
  <c r="U671" i="2" s="1"/>
  <c r="W533" i="2"/>
  <c r="W568" i="2" s="1"/>
  <c r="W603" i="2" s="1"/>
  <c r="W673" i="2" s="1"/>
  <c r="Y535" i="2"/>
  <c r="Y570" i="2" s="1"/>
  <c r="Y605" i="2" s="1"/>
  <c r="Y675" i="2" s="1"/>
  <c r="AA537" i="2"/>
  <c r="AA572" i="2" s="1"/>
  <c r="AA607" i="2" s="1"/>
  <c r="AA677" i="2" s="1"/>
  <c r="V540" i="2"/>
  <c r="V575" i="2" s="1"/>
  <c r="V610" i="2" s="1"/>
  <c r="V680" i="2" s="1"/>
  <c r="X542" i="2"/>
  <c r="X577" i="2" s="1"/>
  <c r="X612" i="2" s="1"/>
  <c r="X682" i="2" s="1"/>
  <c r="AG514" i="2"/>
  <c r="AG549" i="2" s="1"/>
  <c r="AG584" i="2" s="1"/>
  <c r="AG654" i="2" s="1"/>
  <c r="AI516" i="2"/>
  <c r="AI551" i="2" s="1"/>
  <c r="AI586" i="2" s="1"/>
  <c r="AI656" i="2" s="1"/>
  <c r="AD519" i="2"/>
  <c r="AD554" i="2" s="1"/>
  <c r="AD589" i="2" s="1"/>
  <c r="AD659" i="2" s="1"/>
  <c r="AF521" i="2"/>
  <c r="AF556" i="2" s="1"/>
  <c r="AF591" i="2" s="1"/>
  <c r="AF661" i="2" s="1"/>
  <c r="AH523" i="2"/>
  <c r="AH558" i="2" s="1"/>
  <c r="AH593" i="2" s="1"/>
  <c r="AH663" i="2" s="1"/>
  <c r="AC526" i="2"/>
  <c r="AC561" i="2" s="1"/>
  <c r="AC596" i="2" s="1"/>
  <c r="AC666" i="2" s="1"/>
  <c r="AE528" i="2"/>
  <c r="AE563" i="2" s="1"/>
  <c r="AE598" i="2" s="1"/>
  <c r="AE668" i="2" s="1"/>
  <c r="AG530" i="2"/>
  <c r="AG565" i="2" s="1"/>
  <c r="AG600" i="2" s="1"/>
  <c r="AG670" i="2" s="1"/>
  <c r="AI532" i="2"/>
  <c r="AI567" i="2" s="1"/>
  <c r="AI602" i="2" s="1"/>
  <c r="AI672" i="2" s="1"/>
  <c r="AD535" i="2"/>
  <c r="AD570" i="2" s="1"/>
  <c r="AD605" i="2" s="1"/>
  <c r="AD675" i="2" s="1"/>
  <c r="AF537" i="2"/>
  <c r="AF572" i="2" s="1"/>
  <c r="AF607" i="2" s="1"/>
  <c r="AF677" i="2" s="1"/>
  <c r="AH539" i="2"/>
  <c r="AH574" i="2" s="1"/>
  <c r="AH609" i="2" s="1"/>
  <c r="AH679" i="2" s="1"/>
  <c r="AC542" i="2"/>
  <c r="AC577" i="2" s="1"/>
  <c r="AC612" i="2" s="1"/>
  <c r="AC682" i="2" s="1"/>
  <c r="E523" i="2"/>
  <c r="E558" i="2" s="1"/>
  <c r="E593" i="2" s="1"/>
  <c r="E663" i="2" s="1"/>
  <c r="G525" i="2"/>
  <c r="G560" i="2" s="1"/>
  <c r="G595" i="2" s="1"/>
  <c r="G665" i="2" s="1"/>
  <c r="I527" i="2"/>
  <c r="I562" i="2" s="1"/>
  <c r="I597" i="2" s="1"/>
  <c r="I667" i="2" s="1"/>
  <c r="K529" i="2"/>
  <c r="K564" i="2" s="1"/>
  <c r="K599" i="2" s="1"/>
  <c r="K669" i="2" s="1"/>
  <c r="F532" i="2"/>
  <c r="F567" i="2" s="1"/>
  <c r="F602" i="2" s="1"/>
  <c r="F672" i="2" s="1"/>
  <c r="H534" i="2"/>
  <c r="H569" i="2" s="1"/>
  <c r="H604" i="2" s="1"/>
  <c r="H674" i="2" s="1"/>
  <c r="J536" i="2"/>
  <c r="J571" i="2" s="1"/>
  <c r="J606" i="2" s="1"/>
  <c r="J676" i="2" s="1"/>
  <c r="E539" i="2"/>
  <c r="E574" i="2" s="1"/>
  <c r="E609" i="2" s="1"/>
  <c r="E679" i="2" s="1"/>
  <c r="G541" i="2"/>
  <c r="G576" i="2" s="1"/>
  <c r="G611" i="2" s="1"/>
  <c r="G681" i="2" s="1"/>
  <c r="I543" i="2"/>
  <c r="I578" i="2" s="1"/>
  <c r="I613" i="2" s="1"/>
  <c r="I683" i="2" s="1"/>
  <c r="R515" i="2"/>
  <c r="R550" i="2" s="1"/>
  <c r="R585" i="2" s="1"/>
  <c r="R655" i="2" s="1"/>
  <c r="M518" i="2"/>
  <c r="M553" i="2" s="1"/>
  <c r="M588" i="2" s="1"/>
  <c r="M658" i="2" s="1"/>
  <c r="E525" i="2"/>
  <c r="E560" i="2" s="1"/>
  <c r="E595" i="2" s="1"/>
  <c r="E665" i="2" s="1"/>
  <c r="G527" i="2"/>
  <c r="G562" i="2" s="1"/>
  <c r="G597" i="2" s="1"/>
  <c r="G667" i="2" s="1"/>
  <c r="I529" i="2"/>
  <c r="I564" i="2" s="1"/>
  <c r="I599" i="2" s="1"/>
  <c r="I669" i="2" s="1"/>
  <c r="K531" i="2"/>
  <c r="K566" i="2" s="1"/>
  <c r="K601" i="2" s="1"/>
  <c r="K671" i="2" s="1"/>
  <c r="F534" i="2"/>
  <c r="F569" i="2" s="1"/>
  <c r="F604" i="2" s="1"/>
  <c r="F674" i="2" s="1"/>
  <c r="H536" i="2"/>
  <c r="H571" i="2" s="1"/>
  <c r="H606" i="2" s="1"/>
  <c r="H676" i="2" s="1"/>
  <c r="J538" i="2"/>
  <c r="J573" i="2" s="1"/>
  <c r="J608" i="2" s="1"/>
  <c r="J678" i="2" s="1"/>
  <c r="E541" i="2"/>
  <c r="E576" i="2" s="1"/>
  <c r="E611" i="2" s="1"/>
  <c r="E681" i="2" s="1"/>
  <c r="K543" i="2"/>
  <c r="K578" i="2" s="1"/>
  <c r="K613" i="2" s="1"/>
  <c r="K683" i="2" s="1"/>
  <c r="M516" i="2"/>
  <c r="M551" i="2" s="1"/>
  <c r="M586" i="2" s="1"/>
  <c r="M656" i="2" s="1"/>
  <c r="O518" i="2"/>
  <c r="O553" i="2" s="1"/>
  <c r="O588" i="2" s="1"/>
  <c r="O658" i="2" s="1"/>
  <c r="Q536" i="2"/>
  <c r="Q571" i="2" s="1"/>
  <c r="Q606" i="2" s="1"/>
  <c r="Q676" i="2" s="1"/>
  <c r="AG540" i="2"/>
  <c r="AG575" i="2" s="1"/>
  <c r="AG610" i="2" s="1"/>
  <c r="AG680" i="2" s="1"/>
  <c r="S524" i="2"/>
  <c r="S559" i="2" s="1"/>
  <c r="S594" i="2" s="1"/>
  <c r="S664" i="2" s="1"/>
  <c r="O536" i="2"/>
  <c r="O571" i="2" s="1"/>
  <c r="O606" i="2" s="1"/>
  <c r="O676" i="2" s="1"/>
  <c r="N543" i="2"/>
  <c r="N578" i="2" s="1"/>
  <c r="N613" i="2" s="1"/>
  <c r="N683" i="2" s="1"/>
  <c r="AA517" i="2"/>
  <c r="AA552" i="2" s="1"/>
  <c r="AA587" i="2" s="1"/>
  <c r="AA657" i="2" s="1"/>
  <c r="X522" i="2"/>
  <c r="X557" i="2" s="1"/>
  <c r="X592" i="2" s="1"/>
  <c r="X662" i="2" s="1"/>
  <c r="U527" i="2"/>
  <c r="U562" i="2" s="1"/>
  <c r="U597" i="2" s="1"/>
  <c r="U667" i="2" s="1"/>
  <c r="Y531" i="2"/>
  <c r="Y566" i="2" s="1"/>
  <c r="Y601" i="2" s="1"/>
  <c r="Y671" i="2" s="1"/>
  <c r="V536" i="2"/>
  <c r="V571" i="2" s="1"/>
  <c r="V606" i="2" s="1"/>
  <c r="V676" i="2" s="1"/>
  <c r="Z540" i="2"/>
  <c r="Z575" i="2" s="1"/>
  <c r="Z610" i="2" s="1"/>
  <c r="Z680" i="2" s="1"/>
  <c r="AD515" i="2"/>
  <c r="AD550" i="2" s="1"/>
  <c r="AD585" i="2" s="1"/>
  <c r="AD655" i="2" s="1"/>
  <c r="AH519" i="2"/>
  <c r="AH554" i="2" s="1"/>
  <c r="AH589" i="2" s="1"/>
  <c r="AH659" i="2" s="1"/>
  <c r="AG526" i="2"/>
  <c r="AG561" i="2" s="1"/>
  <c r="AG596" i="2" s="1"/>
  <c r="AG666" i="2" s="1"/>
  <c r="AI528" i="2"/>
  <c r="AI563" i="2" s="1"/>
  <c r="AI598" i="2" s="1"/>
  <c r="AI668" i="2" s="1"/>
  <c r="AF533" i="2"/>
  <c r="AF568" i="2" s="1"/>
  <c r="AF603" i="2" s="1"/>
  <c r="AF673" i="2" s="1"/>
  <c r="AC538" i="2"/>
  <c r="AC573" i="2" s="1"/>
  <c r="AC608" i="2" s="1"/>
  <c r="AC678" i="2" s="1"/>
  <c r="AG542" i="2"/>
  <c r="AG577" i="2" s="1"/>
  <c r="AG612" i="2" s="1"/>
  <c r="AG682" i="2" s="1"/>
  <c r="K525" i="2"/>
  <c r="K560" i="2" s="1"/>
  <c r="K595" i="2" s="1"/>
  <c r="K665" i="2" s="1"/>
  <c r="H530" i="2"/>
  <c r="H565" i="2" s="1"/>
  <c r="H600" i="2" s="1"/>
  <c r="H670" i="2" s="1"/>
  <c r="E535" i="2"/>
  <c r="E570" i="2" s="1"/>
  <c r="E605" i="2" s="1"/>
  <c r="E675" i="2" s="1"/>
  <c r="I539" i="2"/>
  <c r="I574" i="2" s="1"/>
  <c r="I609" i="2" s="1"/>
  <c r="I679" i="2" s="1"/>
  <c r="K541" i="2"/>
  <c r="K576" i="2" s="1"/>
  <c r="K611" i="2" s="1"/>
  <c r="K681" i="2" s="1"/>
  <c r="O516" i="2"/>
  <c r="O551" i="2" s="1"/>
  <c r="O586" i="2" s="1"/>
  <c r="O656" i="2" s="1"/>
  <c r="Q518" i="2"/>
  <c r="Q553" i="2" s="1"/>
  <c r="Q588" i="2" s="1"/>
  <c r="Q658" i="2" s="1"/>
  <c r="H524" i="2"/>
  <c r="H559" i="2" s="1"/>
  <c r="H594" i="2" s="1"/>
  <c r="H664" i="2" s="1"/>
  <c r="E529" i="2"/>
  <c r="E564" i="2" s="1"/>
  <c r="E599" i="2" s="1"/>
  <c r="E669" i="2" s="1"/>
  <c r="I533" i="2"/>
  <c r="I568" i="2" s="1"/>
  <c r="I603" i="2" s="1"/>
  <c r="I673" i="2" s="1"/>
  <c r="F538" i="2"/>
  <c r="F573" i="2" s="1"/>
  <c r="F608" i="2" s="1"/>
  <c r="F678" i="2" s="1"/>
  <c r="P515" i="2"/>
  <c r="P550" i="2" s="1"/>
  <c r="P585" i="2" s="1"/>
  <c r="P655" i="2" s="1"/>
  <c r="F516" i="2"/>
  <c r="F551" i="2" s="1"/>
  <c r="F586" i="2" s="1"/>
  <c r="F656" i="2" s="1"/>
  <c r="S518" i="2"/>
  <c r="S553" i="2" s="1"/>
  <c r="S588" i="2" s="1"/>
  <c r="S658" i="2" s="1"/>
  <c r="P523" i="2"/>
  <c r="P558" i="2" s="1"/>
  <c r="P593" i="2" s="1"/>
  <c r="P663" i="2" s="1"/>
  <c r="M528" i="2"/>
  <c r="M563" i="2" s="1"/>
  <c r="M598" i="2" s="1"/>
  <c r="M668" i="2" s="1"/>
  <c r="Q532" i="2"/>
  <c r="Q567" i="2" s="1"/>
  <c r="Q602" i="2" s="1"/>
  <c r="Q672" i="2" s="1"/>
  <c r="P539" i="2"/>
  <c r="P574" i="2" s="1"/>
  <c r="P609" i="2" s="1"/>
  <c r="P679" i="2" s="1"/>
  <c r="V514" i="2"/>
  <c r="V549" i="2" s="1"/>
  <c r="V584" i="2" s="1"/>
  <c r="V654" i="2" s="1"/>
  <c r="Z518" i="2"/>
  <c r="Z553" i="2" s="1"/>
  <c r="Z588" i="2" s="1"/>
  <c r="Z658" i="2" s="1"/>
  <c r="W523" i="2"/>
  <c r="W558" i="2" s="1"/>
  <c r="W593" i="2" s="1"/>
  <c r="W663" i="2" s="1"/>
  <c r="AA527" i="2"/>
  <c r="AA562" i="2" s="1"/>
  <c r="AA597" i="2" s="1"/>
  <c r="AA667" i="2" s="1"/>
  <c r="X532" i="2"/>
  <c r="X567" i="2" s="1"/>
  <c r="X602" i="2" s="1"/>
  <c r="X672" i="2" s="1"/>
  <c r="U537" i="2"/>
  <c r="U572" i="2" s="1"/>
  <c r="U607" i="2" s="1"/>
  <c r="U677" i="2" s="1"/>
  <c r="Y541" i="2"/>
  <c r="Y576" i="2" s="1"/>
  <c r="Y611" i="2" s="1"/>
  <c r="Y681" i="2" s="1"/>
  <c r="AC516" i="2"/>
  <c r="AC551" i="2" s="1"/>
  <c r="AC586" i="2" s="1"/>
  <c r="AC656" i="2" s="1"/>
  <c r="AE518" i="2"/>
  <c r="AE553" i="2" s="1"/>
  <c r="AE588" i="2" s="1"/>
  <c r="AE658" i="2" s="1"/>
  <c r="AI522" i="2"/>
  <c r="AI557" i="2" s="1"/>
  <c r="AI592" i="2" s="1"/>
  <c r="AI662" i="2" s="1"/>
  <c r="AD525" i="2"/>
  <c r="AD560" i="2" s="1"/>
  <c r="AD595" i="2" s="1"/>
  <c r="AD665" i="2" s="1"/>
  <c r="AH529" i="2"/>
  <c r="AH564" i="2" s="1"/>
  <c r="AH599" i="2" s="1"/>
  <c r="AH669" i="2" s="1"/>
  <c r="AC532" i="2"/>
  <c r="AC567" i="2" s="1"/>
  <c r="AC602" i="2" s="1"/>
  <c r="AC672" i="2" s="1"/>
  <c r="AG536" i="2"/>
  <c r="AG571" i="2" s="1"/>
  <c r="AG606" i="2" s="1"/>
  <c r="AG676" i="2" s="1"/>
  <c r="AD541" i="2"/>
  <c r="AD576" i="2" s="1"/>
  <c r="AD611" i="2" s="1"/>
  <c r="AD681" i="2" s="1"/>
  <c r="K515" i="2"/>
  <c r="K550" i="2" s="1"/>
  <c r="K585" i="2" s="1"/>
  <c r="K655" i="2" s="1"/>
  <c r="H520" i="2"/>
  <c r="H555" i="2" s="1"/>
  <c r="H590" i="2" s="1"/>
  <c r="H660" i="2" s="1"/>
  <c r="N523" i="2"/>
  <c r="N558" i="2" s="1"/>
  <c r="N593" i="2" s="1"/>
  <c r="N663" i="2" s="1"/>
  <c r="R527" i="2"/>
  <c r="R562" i="2" s="1"/>
  <c r="R597" i="2" s="1"/>
  <c r="R667" i="2" s="1"/>
  <c r="Q534" i="2"/>
  <c r="Q569" i="2" s="1"/>
  <c r="Q604" i="2" s="1"/>
  <c r="Q674" i="2" s="1"/>
  <c r="P541" i="2"/>
  <c r="P576" i="2" s="1"/>
  <c r="P611" i="2" s="1"/>
  <c r="P681" i="2" s="1"/>
  <c r="V516" i="2"/>
  <c r="V551" i="2" s="1"/>
  <c r="V586" i="2" s="1"/>
  <c r="V656" i="2" s="1"/>
  <c r="Z520" i="2"/>
  <c r="Z555" i="2" s="1"/>
  <c r="Z590" i="2" s="1"/>
  <c r="Z660" i="2" s="1"/>
  <c r="W525" i="2"/>
  <c r="W560" i="2" s="1"/>
  <c r="W595" i="2" s="1"/>
  <c r="W665" i="2" s="1"/>
  <c r="AA529" i="2"/>
  <c r="AA564" i="2" s="1"/>
  <c r="AA599" i="2" s="1"/>
  <c r="AA669" i="2" s="1"/>
  <c r="X534" i="2"/>
  <c r="X569" i="2" s="1"/>
  <c r="X604" i="2" s="1"/>
  <c r="X674" i="2" s="1"/>
  <c r="U539" i="2"/>
  <c r="U574" i="2" s="1"/>
  <c r="U609" i="2" s="1"/>
  <c r="U679" i="2" s="1"/>
  <c r="Y543" i="2"/>
  <c r="Y578" i="2" s="1"/>
  <c r="Y613" i="2" s="1"/>
  <c r="Y683" i="2" s="1"/>
  <c r="AC518" i="2"/>
  <c r="AC553" i="2" s="1"/>
  <c r="AC588" i="2" s="1"/>
  <c r="AC658" i="2" s="1"/>
  <c r="AG522" i="2"/>
  <c r="AG557" i="2" s="1"/>
  <c r="AG592" i="2" s="1"/>
  <c r="AG662" i="2" s="1"/>
  <c r="AD527" i="2"/>
  <c r="AD562" i="2" s="1"/>
  <c r="AD597" i="2" s="1"/>
  <c r="AD667" i="2" s="1"/>
  <c r="AC534" i="2"/>
  <c r="AC569" i="2" s="1"/>
  <c r="AC604" i="2" s="1"/>
  <c r="AC674" i="2" s="1"/>
  <c r="AG538" i="2"/>
  <c r="AG573" i="2" s="1"/>
  <c r="AG608" i="2" s="1"/>
  <c r="AG678" i="2" s="1"/>
  <c r="AD543" i="2"/>
  <c r="AD578" i="2" s="1"/>
  <c r="AD613" i="2" s="1"/>
  <c r="AD683" i="2" s="1"/>
  <c r="H526" i="2"/>
  <c r="H561" i="2" s="1"/>
  <c r="H596" i="2" s="1"/>
  <c r="H666" i="2" s="1"/>
  <c r="E531" i="2"/>
  <c r="E566" i="2" s="1"/>
  <c r="E601" i="2" s="1"/>
  <c r="E671" i="2" s="1"/>
  <c r="I535" i="2"/>
  <c r="I570" i="2" s="1"/>
  <c r="I605" i="2" s="1"/>
  <c r="I675" i="2" s="1"/>
  <c r="F540" i="2"/>
  <c r="F575" i="2" s="1"/>
  <c r="F610" i="2" s="1"/>
  <c r="F680" i="2" s="1"/>
  <c r="Q514" i="2"/>
  <c r="Q549" i="2" s="1"/>
  <c r="Q584" i="2" s="1"/>
  <c r="Q654" i="2" s="1"/>
  <c r="K523" i="2"/>
  <c r="K558" i="2" s="1"/>
  <c r="K593" i="2" s="1"/>
  <c r="K663" i="2" s="1"/>
  <c r="F526" i="2"/>
  <c r="F561" i="2" s="1"/>
  <c r="F596" i="2" s="1"/>
  <c r="F666" i="2" s="1"/>
  <c r="J530" i="2"/>
  <c r="J565" i="2" s="1"/>
  <c r="J600" i="2" s="1"/>
  <c r="J670" i="2" s="1"/>
  <c r="G535" i="2"/>
  <c r="G570" i="2" s="1"/>
  <c r="G605" i="2" s="1"/>
  <c r="G675" i="2" s="1"/>
  <c r="K539" i="2"/>
  <c r="K574" i="2" s="1"/>
  <c r="K609" i="2" s="1"/>
  <c r="K679" i="2" s="1"/>
  <c r="S514" i="2"/>
  <c r="S549" i="2" s="1"/>
  <c r="S584" i="2" s="1"/>
  <c r="S654" i="2" s="1"/>
  <c r="G543" i="2"/>
  <c r="G578" i="2" s="1"/>
  <c r="G613" i="2" s="1"/>
  <c r="G683" i="2" s="1"/>
  <c r="K689" i="2"/>
  <c r="H694" i="2"/>
  <c r="I703" i="2"/>
  <c r="F708" i="2"/>
  <c r="J712" i="2"/>
  <c r="G717" i="2"/>
  <c r="G752" i="2" s="1"/>
  <c r="G822" i="2" s="1"/>
  <c r="I689" i="2"/>
  <c r="I724" i="2" s="1"/>
  <c r="I794" i="2" s="1"/>
  <c r="F694" i="2"/>
  <c r="J698" i="2"/>
  <c r="J733" i="2" s="1"/>
  <c r="J803" i="2" s="1"/>
  <c r="K707" i="2"/>
  <c r="H712" i="2"/>
  <c r="E717" i="2"/>
  <c r="H690" i="2"/>
  <c r="H725" i="2" s="1"/>
  <c r="H795" i="2" s="1"/>
  <c r="E695" i="2"/>
  <c r="I699" i="2"/>
  <c r="F704" i="2"/>
  <c r="G713" i="2"/>
  <c r="K717" i="2"/>
  <c r="I693" i="2"/>
  <c r="F698" i="2"/>
  <c r="F733" i="2" s="1"/>
  <c r="F803" i="2" s="1"/>
  <c r="J702" i="2"/>
  <c r="J737" i="2" s="1"/>
  <c r="J807" i="2" s="1"/>
  <c r="G707" i="2"/>
  <c r="K711" i="2"/>
  <c r="K746" i="2" s="1"/>
  <c r="K816" i="2" s="1"/>
  <c r="H1633" i="2"/>
  <c r="E691" i="2"/>
  <c r="I695" i="2"/>
  <c r="I730" i="2" s="1"/>
  <c r="I800" i="2" s="1"/>
  <c r="F700" i="2"/>
  <c r="J704" i="2"/>
  <c r="G709" i="2"/>
  <c r="G744" i="2" s="1"/>
  <c r="G814" i="2" s="1"/>
  <c r="K713" i="2"/>
  <c r="H718" i="2"/>
  <c r="I697" i="2"/>
  <c r="J706" i="2"/>
  <c r="G711" i="2"/>
  <c r="K715" i="2"/>
  <c r="K750" i="2" s="1"/>
  <c r="K820" i="2" s="1"/>
  <c r="G689" i="2"/>
  <c r="K693" i="2"/>
  <c r="H698" i="2"/>
  <c r="H733" i="2" s="1"/>
  <c r="H803" i="2" s="1"/>
  <c r="E703" i="2"/>
  <c r="J696" i="2"/>
  <c r="G701" i="2"/>
  <c r="K705" i="2"/>
  <c r="H710" i="2"/>
  <c r="H745" i="2" s="1"/>
  <c r="H815" i="2" s="1"/>
  <c r="E715" i="2"/>
  <c r="K691" i="2"/>
  <c r="K726" i="2" s="1"/>
  <c r="K796" i="2" s="1"/>
  <c r="H696" i="2"/>
  <c r="E701" i="2"/>
  <c r="I705" i="2"/>
  <c r="I740" i="2" s="1"/>
  <c r="I810" i="2" s="1"/>
  <c r="F710" i="2"/>
  <c r="J714" i="2"/>
  <c r="G697" i="2"/>
  <c r="K701" i="2"/>
  <c r="H706" i="2"/>
  <c r="E711" i="2"/>
  <c r="E746" i="2" s="1"/>
  <c r="E816" i="2" s="1"/>
  <c r="I715" i="2"/>
  <c r="G691" i="2"/>
  <c r="K695" i="2"/>
  <c r="K730" i="2" s="1"/>
  <c r="K800" i="2" s="1"/>
  <c r="E705" i="2"/>
  <c r="I709" i="2"/>
  <c r="F714" i="2"/>
  <c r="J718" i="2"/>
  <c r="J753" i="2" s="1"/>
  <c r="J823" i="2" s="1"/>
  <c r="E689" i="2"/>
  <c r="G693" i="2"/>
  <c r="K697" i="2"/>
  <c r="K732" i="2" s="1"/>
  <c r="K802" i="2" s="1"/>
  <c r="E707" i="2"/>
  <c r="I711" i="2"/>
  <c r="F716" i="2"/>
  <c r="J690" i="2"/>
  <c r="J725" i="2" s="1"/>
  <c r="J795" i="2" s="1"/>
  <c r="G695" i="2"/>
  <c r="K699" i="2"/>
  <c r="H704" i="2"/>
  <c r="H739" i="2" s="1"/>
  <c r="H809" i="2" s="1"/>
  <c r="I713" i="2"/>
  <c r="F718" i="2"/>
  <c r="I691" i="2"/>
  <c r="F696" i="2"/>
  <c r="F731" i="2" s="1"/>
  <c r="F801" i="2" s="1"/>
  <c r="J700" i="2"/>
  <c r="G705" i="2"/>
  <c r="K709" i="2"/>
  <c r="K744" i="2" s="1"/>
  <c r="K814" i="2" s="1"/>
  <c r="H692" i="2"/>
  <c r="E697" i="2"/>
  <c r="I701" i="2"/>
  <c r="I736" i="2" s="1"/>
  <c r="I806" i="2" s="1"/>
  <c r="F706" i="2"/>
  <c r="F741" i="2" s="1"/>
  <c r="F811" i="2" s="1"/>
  <c r="J710" i="2"/>
  <c r="G715" i="2"/>
  <c r="M702" i="2"/>
  <c r="Z692" i="2"/>
  <c r="W697" i="2"/>
  <c r="AA701" i="2"/>
  <c r="AA705" i="2"/>
  <c r="X710" i="2"/>
  <c r="X714" i="2"/>
  <c r="Z718" i="2"/>
  <c r="AH691" i="2"/>
  <c r="AH695" i="2"/>
  <c r="I707" i="2"/>
  <c r="I742" i="2" s="1"/>
  <c r="I812" i="2" s="1"/>
  <c r="F712" i="2"/>
  <c r="J716" i="2"/>
  <c r="F690" i="2"/>
  <c r="J694" i="2"/>
  <c r="G699" i="2"/>
  <c r="H708" i="2"/>
  <c r="H743" i="2" s="1"/>
  <c r="H813" i="2" s="1"/>
  <c r="I717" i="2"/>
  <c r="F719" i="2"/>
  <c r="F1527" i="2" s="1"/>
  <c r="Z690" i="2"/>
  <c r="U695" i="2"/>
  <c r="Y699" i="2"/>
  <c r="V704" i="2"/>
  <c r="V708" i="2"/>
  <c r="X712" i="2"/>
  <c r="X716" i="2"/>
  <c r="AH689" i="2"/>
  <c r="AH693" i="2"/>
  <c r="AC698" i="2"/>
  <c r="M708" i="2"/>
  <c r="M718" i="2"/>
  <c r="AA691" i="2"/>
  <c r="X696" i="2"/>
  <c r="U701" i="2"/>
  <c r="V706" i="2"/>
  <c r="U711" i="2"/>
  <c r="AA715" i="2"/>
  <c r="AC690" i="2"/>
  <c r="AF695" i="2"/>
  <c r="AI700" i="2"/>
  <c r="AD705" i="2"/>
  <c r="AF709" i="2"/>
  <c r="AH713" i="2"/>
  <c r="AG718" i="2"/>
  <c r="AH703" i="2"/>
  <c r="AG708" i="2"/>
  <c r="AF713" i="2"/>
  <c r="AH717" i="2"/>
  <c r="M704" i="2"/>
  <c r="X692" i="2"/>
  <c r="U697" i="2"/>
  <c r="Y701" i="2"/>
  <c r="Z706" i="2"/>
  <c r="Y711" i="2"/>
  <c r="Z716" i="2"/>
  <c r="AI690" i="2"/>
  <c r="AC696" i="2"/>
  <c r="AD701" i="2"/>
  <c r="AH705" i="2"/>
  <c r="AC710" i="2"/>
  <c r="AE714" i="2"/>
  <c r="AD719" i="2"/>
  <c r="AF705" i="2"/>
  <c r="AE710" i="2"/>
  <c r="AD715" i="2"/>
  <c r="X719" i="2"/>
  <c r="M690" i="2"/>
  <c r="M712" i="2"/>
  <c r="Y689" i="2"/>
  <c r="AA693" i="2"/>
  <c r="X698" i="2"/>
  <c r="U703" i="2"/>
  <c r="U707" i="2"/>
  <c r="W711" i="2"/>
  <c r="Y715" i="2"/>
  <c r="Y719" i="2"/>
  <c r="AG692" i="2"/>
  <c r="AI696" i="2"/>
  <c r="AG700" i="2"/>
  <c r="X690" i="2"/>
  <c r="W695" i="2"/>
  <c r="AA699" i="2"/>
  <c r="Z704" i="2"/>
  <c r="Y709" i="2"/>
  <c r="Z714" i="2"/>
  <c r="AA719" i="2"/>
  <c r="AC694" i="2"/>
  <c r="AI698" i="2"/>
  <c r="AC704" i="2"/>
  <c r="AE708" i="2"/>
  <c r="AG712" i="2"/>
  <c r="AF717" i="2"/>
  <c r="AG702" i="2"/>
  <c r="AF707" i="2"/>
  <c r="AE712" i="2"/>
  <c r="AI716" i="2"/>
  <c r="M706" i="2"/>
  <c r="V690" i="2"/>
  <c r="V692" i="2"/>
  <c r="X694" i="2"/>
  <c r="Z696" i="2"/>
  <c r="U699" i="2"/>
  <c r="W701" i="2"/>
  <c r="Y703" i="2"/>
  <c r="Y705" i="2"/>
  <c r="Y707" i="2"/>
  <c r="AA709" i="2"/>
  <c r="AA711" i="2"/>
  <c r="V714" i="2"/>
  <c r="V716" i="2"/>
  <c r="V718" i="2"/>
  <c r="AD689" i="2"/>
  <c r="AD691" i="2"/>
  <c r="AD693" i="2"/>
  <c r="AD695" i="2"/>
  <c r="AF697" i="2"/>
  <c r="AF699" i="2"/>
  <c r="Y693" i="2"/>
  <c r="V698" i="2"/>
  <c r="Z702" i="2"/>
  <c r="AA707" i="2"/>
  <c r="Z712" i="2"/>
  <c r="AA717" i="2"/>
  <c r="AC692" i="2"/>
  <c r="AD697" i="2"/>
  <c r="AE702" i="2"/>
  <c r="AG706" i="2"/>
  <c r="AD711" i="2"/>
  <c r="AF715" i="2"/>
  <c r="AC702" i="2"/>
  <c r="AI706" i="2"/>
  <c r="AF711" i="2"/>
  <c r="AE716" i="2"/>
  <c r="AC700" i="2"/>
  <c r="W689" i="2"/>
  <c r="V694" i="2"/>
  <c r="Z698" i="2"/>
  <c r="W703" i="2"/>
  <c r="X708" i="2"/>
  <c r="W713" i="2"/>
  <c r="X718" i="2"/>
  <c r="AI692" i="2"/>
  <c r="AH697" i="2"/>
  <c r="AI702" i="2"/>
  <c r="AD707" i="2"/>
  <c r="AH711" i="2"/>
  <c r="AC716" i="2"/>
  <c r="AF701" i="2"/>
  <c r="AE706" i="2"/>
  <c r="AI710" i="2"/>
  <c r="AH715" i="2"/>
  <c r="AE719" i="2"/>
  <c r="M692" i="2"/>
  <c r="M716" i="2"/>
  <c r="AA689" i="2"/>
  <c r="Z694" i="2"/>
  <c r="W699" i="2"/>
  <c r="AA703" i="2"/>
  <c r="U709" i="2"/>
  <c r="AA713" i="2"/>
  <c r="U719" i="2"/>
  <c r="AF693" i="2"/>
  <c r="AE698" i="2"/>
  <c r="AF703" i="2"/>
  <c r="AH707" i="2"/>
  <c r="AC712" i="2"/>
  <c r="AG716" i="2"/>
  <c r="AD703" i="2"/>
  <c r="AC708" i="2"/>
  <c r="AI712" i="2"/>
  <c r="AD717" i="2"/>
  <c r="AG719" i="2"/>
  <c r="M710" i="2"/>
  <c r="Y691" i="2"/>
  <c r="V696" i="2"/>
  <c r="Z700" i="2"/>
  <c r="U705" i="2"/>
  <c r="W709" i="2"/>
  <c r="Y713" i="2"/>
  <c r="Y717" i="2"/>
  <c r="AG690" i="2"/>
  <c r="AI694" i="2"/>
  <c r="AD699" i="2"/>
  <c r="M700" i="2"/>
  <c r="M714" i="2"/>
  <c r="U693" i="2"/>
  <c r="Y697" i="2"/>
  <c r="V702" i="2"/>
  <c r="W707" i="2"/>
  <c r="V712" i="2"/>
  <c r="W717" i="2"/>
  <c r="AF691" i="2"/>
  <c r="AG696" i="2"/>
  <c r="AH701" i="2"/>
  <c r="AC706" i="2"/>
  <c r="AG710" i="2"/>
  <c r="AI714" i="2"/>
  <c r="AH719" i="2"/>
  <c r="AI704" i="2"/>
  <c r="AH709" i="2"/>
  <c r="AG714" i="2"/>
  <c r="AI718" i="2"/>
  <c r="M694" i="2"/>
  <c r="M696" i="2"/>
  <c r="U689" i="2"/>
  <c r="W691" i="2"/>
  <c r="W693" i="2"/>
  <c r="Y695" i="2"/>
  <c r="AA697" i="2"/>
  <c r="V700" i="2"/>
  <c r="X702" i="2"/>
  <c r="X704" i="2"/>
  <c r="X706" i="2"/>
  <c r="Z708" i="2"/>
  <c r="Z710" i="2"/>
  <c r="U713" i="2"/>
  <c r="U715" i="2"/>
  <c r="U717" i="2"/>
  <c r="W719" i="2"/>
  <c r="AE690" i="2"/>
  <c r="AE692" i="2"/>
  <c r="AE694" i="2"/>
  <c r="AE696" i="2"/>
  <c r="AG698" i="2"/>
  <c r="AE700" i="2"/>
  <c r="M698" i="2"/>
  <c r="U691" i="2"/>
  <c r="AA695" i="2"/>
  <c r="X700" i="2"/>
  <c r="W705" i="2"/>
  <c r="V710" i="2"/>
  <c r="W715" i="2"/>
  <c r="AF689" i="2"/>
  <c r="AG694" i="2"/>
  <c r="AH699" i="2"/>
  <c r="AG704" i="2"/>
  <c r="AI708" i="2"/>
  <c r="AD713" i="2"/>
  <c r="AC718" i="2"/>
  <c r="AE704" i="2"/>
  <c r="AD709" i="2"/>
  <c r="AC714" i="2"/>
  <c r="AE718" i="2"/>
  <c r="AC719" i="2"/>
  <c r="P693" i="2"/>
  <c r="N711" i="2"/>
  <c r="P719" i="2"/>
  <c r="P695" i="2"/>
  <c r="O704" i="2"/>
  <c r="N713" i="2"/>
  <c r="N689" i="2"/>
  <c r="Q698" i="2"/>
  <c r="O694" i="2"/>
  <c r="P713" i="2"/>
  <c r="S698" i="2"/>
  <c r="R707" i="2"/>
  <c r="O716" i="2"/>
  <c r="S692" i="2"/>
  <c r="O702" i="2"/>
  <c r="R711" i="2"/>
  <c r="Q692" i="2"/>
  <c r="N697" i="2"/>
  <c r="P701" i="2"/>
  <c r="Q710" i="2"/>
  <c r="Q714" i="2"/>
  <c r="S718" i="2"/>
  <c r="R695" i="2"/>
  <c r="N705" i="2"/>
  <c r="S714" i="2"/>
  <c r="S719" i="2"/>
  <c r="O696" i="2"/>
  <c r="R705" i="2"/>
  <c r="P715" i="2"/>
  <c r="R701" i="2"/>
  <c r="S710" i="2"/>
  <c r="Q696" i="2"/>
  <c r="P705" i="2"/>
  <c r="O714" i="2"/>
  <c r="O690" i="2"/>
  <c r="N709" i="2"/>
  <c r="N719" i="2"/>
  <c r="R691" i="2"/>
  <c r="O700" i="2"/>
  <c r="S704" i="2"/>
  <c r="P709" i="2"/>
  <c r="R713" i="2"/>
  <c r="R717" i="2"/>
  <c r="N693" i="2"/>
  <c r="S702" i="2"/>
  <c r="O712" i="2"/>
  <c r="R697" i="2"/>
  <c r="Q706" i="2"/>
  <c r="N715" i="2"/>
  <c r="N691" i="2"/>
  <c r="R699" i="2"/>
  <c r="S708" i="2"/>
  <c r="N717" i="2"/>
  <c r="R693" i="2"/>
  <c r="P703" i="2"/>
  <c r="S712" i="2"/>
  <c r="R689" i="2"/>
  <c r="N699" i="2"/>
  <c r="Q708" i="2"/>
  <c r="Q718" i="2"/>
  <c r="Q694" i="2"/>
  <c r="N703" i="2"/>
  <c r="P697" i="2"/>
  <c r="S706" i="2"/>
  <c r="S716" i="2"/>
  <c r="Q690" i="2"/>
  <c r="N695" i="2"/>
  <c r="P699" i="2"/>
  <c r="R703" i="2"/>
  <c r="O708" i="2"/>
  <c r="Q712" i="2"/>
  <c r="Q716" i="2"/>
  <c r="S690" i="2"/>
  <c r="Q700" i="2"/>
  <c r="R709" i="2"/>
  <c r="R719" i="2"/>
  <c r="P691" i="2"/>
  <c r="N701" i="2"/>
  <c r="O710" i="2"/>
  <c r="S696" i="2"/>
  <c r="O706" i="2"/>
  <c r="O719" i="2"/>
  <c r="O692" i="2"/>
  <c r="S700" i="2"/>
  <c r="O718" i="2"/>
  <c r="S694" i="2"/>
  <c r="Q704" i="2"/>
  <c r="P689" i="2"/>
  <c r="O698" i="2"/>
  <c r="Q702" i="2"/>
  <c r="N707" i="2"/>
  <c r="P711" i="2"/>
  <c r="R715" i="2"/>
  <c r="P707" i="2"/>
  <c r="P717" i="2"/>
  <c r="H1492" i="2"/>
  <c r="AF1281" i="2"/>
  <c r="AF1351" i="2" s="1"/>
  <c r="M1281" i="2"/>
  <c r="M1351" i="2" s="1"/>
  <c r="V1281" i="2"/>
  <c r="V1351" i="2" s="1"/>
  <c r="AE1281" i="2"/>
  <c r="AE1351" i="2" s="1"/>
  <c r="Q1281" i="2"/>
  <c r="Z1281" i="2"/>
  <c r="Z1351" i="2" s="1"/>
  <c r="AI1281" i="2"/>
  <c r="AI1351" i="2" s="1"/>
  <c r="P1081" i="2"/>
  <c r="R1085" i="2"/>
  <c r="O1090" i="2"/>
  <c r="S1094" i="2"/>
  <c r="N1099" i="2"/>
  <c r="N1103" i="2"/>
  <c r="Z1076" i="2"/>
  <c r="U1081" i="2"/>
  <c r="Y1085" i="2"/>
  <c r="V1090" i="2"/>
  <c r="V1094" i="2"/>
  <c r="X1098" i="2"/>
  <c r="X1102" i="2"/>
  <c r="AH1079" i="2"/>
  <c r="AC1084" i="2"/>
  <c r="R1079" i="2"/>
  <c r="Q1084" i="2"/>
  <c r="P1089" i="2"/>
  <c r="M1094" i="2"/>
  <c r="S1098" i="2"/>
  <c r="M1104" i="2"/>
  <c r="V1080" i="2"/>
  <c r="Z1084" i="2"/>
  <c r="W1089" i="2"/>
  <c r="X1094" i="2"/>
  <c r="W1099" i="2"/>
  <c r="X1104" i="2"/>
  <c r="AI1078" i="2"/>
  <c r="AH1083" i="2"/>
  <c r="AI1088" i="2"/>
  <c r="AD1093" i="2"/>
  <c r="AH1097" i="2"/>
  <c r="AC1102" i="2"/>
  <c r="AF1087" i="2"/>
  <c r="AE1092" i="2"/>
  <c r="AI1096" i="2"/>
  <c r="AH1101" i="2"/>
  <c r="M1105" i="2"/>
  <c r="AE1105" i="2"/>
  <c r="M1078" i="2"/>
  <c r="S1082" i="2"/>
  <c r="R1087" i="2"/>
  <c r="O1092" i="2"/>
  <c r="S1096" i="2"/>
  <c r="M1102" i="2"/>
  <c r="X1078" i="2"/>
  <c r="U1083" i="2"/>
  <c r="Y1087" i="2"/>
  <c r="Z1092" i="2"/>
  <c r="Y1097" i="2"/>
  <c r="Z1102" i="2"/>
  <c r="AI1076" i="2"/>
  <c r="AC1082" i="2"/>
  <c r="AD1087" i="2"/>
  <c r="AH1091" i="2"/>
  <c r="AC1096" i="2"/>
  <c r="AE1100" i="2"/>
  <c r="AD1105" i="2"/>
  <c r="AF1091" i="2"/>
  <c r="AE1096" i="2"/>
  <c r="AD1101" i="2"/>
  <c r="AF1105" i="2"/>
  <c r="X1105" i="2"/>
  <c r="M1076" i="2"/>
  <c r="Q1080" i="2"/>
  <c r="S1084" i="2"/>
  <c r="N1089" i="2"/>
  <c r="R1093" i="2"/>
  <c r="M1098" i="2"/>
  <c r="O1102" i="2"/>
  <c r="Y1077" i="2"/>
  <c r="V1082" i="2"/>
  <c r="Z1086" i="2"/>
  <c r="U1091" i="2"/>
  <c r="W1095" i="2"/>
  <c r="Y1099" i="2"/>
  <c r="Y1103" i="2"/>
  <c r="AG1076" i="2"/>
  <c r="AI1080" i="2"/>
  <c r="AD1085" i="2"/>
  <c r="O1076" i="2"/>
  <c r="S1080" i="2"/>
  <c r="M1086" i="2"/>
  <c r="Q1090" i="2"/>
  <c r="N1095" i="2"/>
  <c r="M1100" i="2"/>
  <c r="N1105" i="2"/>
  <c r="U1079" i="2"/>
  <c r="Y1083" i="2"/>
  <c r="V1088" i="2"/>
  <c r="W1093" i="2"/>
  <c r="V1098" i="2"/>
  <c r="W1103" i="2"/>
  <c r="AF1077" i="2"/>
  <c r="AG1082" i="2"/>
  <c r="AH1087" i="2"/>
  <c r="AC1092" i="2"/>
  <c r="AG1096" i="2"/>
  <c r="AI1100" i="2"/>
  <c r="AH1105" i="2"/>
  <c r="AI1090" i="2"/>
  <c r="AH1095" i="2"/>
  <c r="AG1100" i="2"/>
  <c r="AI1104" i="2"/>
  <c r="Z1105" i="2"/>
  <c r="R1077" i="2"/>
  <c r="M1080" i="2"/>
  <c r="M1082" i="2"/>
  <c r="O1084" i="2"/>
  <c r="O1086" i="2"/>
  <c r="Q1088" i="2"/>
  <c r="S1090" i="2"/>
  <c r="N1093" i="2"/>
  <c r="P1095" i="2"/>
  <c r="P1097" i="2"/>
  <c r="R1099" i="2"/>
  <c r="R1101" i="2"/>
  <c r="R1103" i="2"/>
  <c r="V1076" i="2"/>
  <c r="V1078" i="2"/>
  <c r="X1080" i="2"/>
  <c r="Z1082" i="2"/>
  <c r="U1085" i="2"/>
  <c r="W1087" i="2"/>
  <c r="Y1089" i="2"/>
  <c r="P1079" i="2"/>
  <c r="N1077" i="2"/>
  <c r="X1092" i="2"/>
  <c r="Z1094" i="2"/>
  <c r="Z1096" i="2"/>
  <c r="U1099" i="2"/>
  <c r="U1101" i="2"/>
  <c r="U1103" i="2"/>
  <c r="W1105" i="2"/>
  <c r="AE1076" i="2"/>
  <c r="AE1078" i="2"/>
  <c r="AE1080" i="2"/>
  <c r="AE1082" i="2"/>
  <c r="AG1084" i="2"/>
  <c r="AE1086" i="2"/>
  <c r="N1079" i="2"/>
  <c r="M1084" i="2"/>
  <c r="S1088" i="2"/>
  <c r="P1093" i="2"/>
  <c r="O1098" i="2"/>
  <c r="P1103" i="2"/>
  <c r="U1077" i="2"/>
  <c r="AA1081" i="2"/>
  <c r="X1086" i="2"/>
  <c r="W1091" i="2"/>
  <c r="V1096" i="2"/>
  <c r="W1101" i="2"/>
  <c r="AG1080" i="2"/>
  <c r="AH1085" i="2"/>
  <c r="AG1090" i="2"/>
  <c r="AI1094" i="2"/>
  <c r="AD1099" i="2"/>
  <c r="AC1104" i="2"/>
  <c r="AE1090" i="2"/>
  <c r="AD1095" i="2"/>
  <c r="AC1100" i="2"/>
  <c r="AE1104" i="2"/>
  <c r="AC1105" i="2"/>
  <c r="R1083" i="2"/>
  <c r="M1088" i="2"/>
  <c r="Q1092" i="2"/>
  <c r="N1097" i="2"/>
  <c r="N1101" i="2"/>
  <c r="P1105" i="2"/>
  <c r="Z1078" i="2"/>
  <c r="W1083" i="2"/>
  <c r="AA1087" i="2"/>
  <c r="AA1091" i="2"/>
  <c r="X1096" i="2"/>
  <c r="X1100" i="2"/>
  <c r="Z1104" i="2"/>
  <c r="AH1077" i="2"/>
  <c r="AH1081" i="2"/>
  <c r="AC1086" i="2"/>
  <c r="P1077" i="2"/>
  <c r="O1082" i="2"/>
  <c r="N1087" i="2"/>
  <c r="R1091" i="2"/>
  <c r="O1096" i="2"/>
  <c r="P1101" i="2"/>
  <c r="AA1077" i="2"/>
  <c r="X1082" i="2"/>
  <c r="U1087" i="2"/>
  <c r="V1092" i="2"/>
  <c r="U1097" i="2"/>
  <c r="AA1101" i="2"/>
  <c r="AC1076" i="2"/>
  <c r="AF1081" i="2"/>
  <c r="AI1086" i="2"/>
  <c r="AD1091" i="2"/>
  <c r="AF1095" i="2"/>
  <c r="AH1099" i="2"/>
  <c r="AG1104" i="2"/>
  <c r="AH1089" i="2"/>
  <c r="AG1094" i="2"/>
  <c r="AF1099" i="2"/>
  <c r="AH1103" i="2"/>
  <c r="V1105" i="2"/>
  <c r="O1080" i="2"/>
  <c r="N1085" i="2"/>
  <c r="M1090" i="2"/>
  <c r="Q1094" i="2"/>
  <c r="P1099" i="2"/>
  <c r="Q1104" i="2"/>
  <c r="Z1080" i="2"/>
  <c r="W1085" i="2"/>
  <c r="AA1089" i="2"/>
  <c r="U1095" i="2"/>
  <c r="AA1099" i="2"/>
  <c r="U1105" i="2"/>
  <c r="AF1079" i="2"/>
  <c r="AE1084" i="2"/>
  <c r="AF1089" i="2"/>
  <c r="AH1093" i="2"/>
  <c r="AC1098" i="2"/>
  <c r="AG1102" i="2"/>
  <c r="AD1089" i="2"/>
  <c r="AC1094" i="2"/>
  <c r="AI1098" i="2"/>
  <c r="AD1103" i="2"/>
  <c r="O1105" i="2"/>
  <c r="AG1105" i="2"/>
  <c r="O1078" i="2"/>
  <c r="Q1082" i="2"/>
  <c r="S1086" i="2"/>
  <c r="P1091" i="2"/>
  <c r="M1096" i="2"/>
  <c r="O1100" i="2"/>
  <c r="O1104" i="2"/>
  <c r="AA1079" i="2"/>
  <c r="X1084" i="2"/>
  <c r="U1089" i="2"/>
  <c r="U1093" i="2"/>
  <c r="W1097" i="2"/>
  <c r="Y1101" i="2"/>
  <c r="Y1105" i="2"/>
  <c r="AG1078" i="2"/>
  <c r="AI1082" i="2"/>
  <c r="AG1086" i="2"/>
  <c r="S1078" i="2"/>
  <c r="P1083" i="2"/>
  <c r="O1088" i="2"/>
  <c r="S1092" i="2"/>
  <c r="R1097" i="2"/>
  <c r="S1102" i="2"/>
  <c r="X1076" i="2"/>
  <c r="W1081" i="2"/>
  <c r="AA1085" i="2"/>
  <c r="Z1090" i="2"/>
  <c r="Y1095" i="2"/>
  <c r="Z1100" i="2"/>
  <c r="AA1105" i="2"/>
  <c r="AC1080" i="2"/>
  <c r="AI1084" i="2"/>
  <c r="AC1090" i="2"/>
  <c r="AE1094" i="2"/>
  <c r="AG1098" i="2"/>
  <c r="AF1103" i="2"/>
  <c r="AG1088" i="2"/>
  <c r="AF1093" i="2"/>
  <c r="AE1098" i="2"/>
  <c r="AI1102" i="2"/>
  <c r="Q1105" i="2"/>
  <c r="AI1105" i="2"/>
  <c r="Q1076" i="2"/>
  <c r="Q1078" i="2"/>
  <c r="N1081" i="2"/>
  <c r="N1083" i="2"/>
  <c r="P1085" i="2"/>
  <c r="P1087" i="2"/>
  <c r="R1089" i="2"/>
  <c r="M1092" i="2"/>
  <c r="O1094" i="2"/>
  <c r="Q1096" i="2"/>
  <c r="Q1098" i="2"/>
  <c r="Q1100" i="2"/>
  <c r="Q1102" i="2"/>
  <c r="S1104" i="2"/>
  <c r="W1077" i="2"/>
  <c r="W1079" i="2"/>
  <c r="Y1081" i="2"/>
  <c r="AA1083" i="2"/>
  <c r="V1086" i="2"/>
  <c r="X1088" i="2"/>
  <c r="X1090" i="2"/>
  <c r="Y1091" i="2"/>
  <c r="Y1093" i="2"/>
  <c r="AA1095" i="2"/>
  <c r="AA1097" i="2"/>
  <c r="V1100" i="2"/>
  <c r="V1102" i="2"/>
  <c r="V1104" i="2"/>
  <c r="AD1077" i="2"/>
  <c r="AD1079" i="2"/>
  <c r="AD1081" i="2"/>
  <c r="AF1083" i="2"/>
  <c r="AF1085" i="2"/>
  <c r="S1076" i="2"/>
  <c r="R1081" i="2"/>
  <c r="Q1086" i="2"/>
  <c r="N1091" i="2"/>
  <c r="R1095" i="2"/>
  <c r="S1100" i="2"/>
  <c r="R1105" i="2"/>
  <c r="Y1079" i="2"/>
  <c r="V1084" i="2"/>
  <c r="Z1088" i="2"/>
  <c r="AA1093" i="2"/>
  <c r="Z1098" i="2"/>
  <c r="AA1103" i="2"/>
  <c r="AC1078" i="2"/>
  <c r="AD1083" i="2"/>
  <c r="AE1088" i="2"/>
  <c r="AG1092" i="2"/>
  <c r="AD1097" i="2"/>
  <c r="AF1101" i="2"/>
  <c r="AC1088" i="2"/>
  <c r="AI1092" i="2"/>
  <c r="AF1097" i="2"/>
  <c r="AE1102" i="2"/>
  <c r="S1105" i="2"/>
  <c r="Q1351" i="2" l="1"/>
  <c r="Q1386" i="2" s="1"/>
  <c r="Q1457" i="2" s="1"/>
  <c r="E713" i="2"/>
  <c r="E748" i="2" s="1"/>
  <c r="K703" i="2"/>
  <c r="K738" i="2" s="1"/>
  <c r="I719" i="2"/>
  <c r="I1527" i="2" s="1"/>
  <c r="H714" i="2"/>
  <c r="H749" i="2" s="1"/>
  <c r="E709" i="2"/>
  <c r="E744" i="2" s="1"/>
  <c r="H702" i="2"/>
  <c r="H737" i="2" s="1"/>
  <c r="H700" i="2"/>
  <c r="H735" i="2" s="1"/>
  <c r="J692" i="2"/>
  <c r="J727" i="2" s="1"/>
  <c r="K719" i="2"/>
  <c r="K1527" i="2" s="1"/>
  <c r="F692" i="2"/>
  <c r="F727" i="2" s="1"/>
  <c r="F702" i="2"/>
  <c r="F737" i="2" s="1"/>
  <c r="E693" i="2"/>
  <c r="E728" i="2" s="1"/>
  <c r="H716" i="2"/>
  <c r="H751" i="2" s="1"/>
  <c r="J708" i="2"/>
  <c r="J743" i="2" s="1"/>
  <c r="G703" i="2"/>
  <c r="G738" i="2" s="1"/>
  <c r="E699" i="2"/>
  <c r="E734" i="2" s="1"/>
  <c r="J719" i="2"/>
  <c r="J1527" i="2" s="1"/>
  <c r="E719" i="2"/>
  <c r="E1527" i="2" s="1"/>
  <c r="G719" i="2"/>
  <c r="G754" i="2" s="1"/>
  <c r="G1668" i="2" s="1"/>
  <c r="H719" i="2"/>
  <c r="H1527" i="2" s="1"/>
  <c r="F739" i="2"/>
  <c r="H729" i="2"/>
  <c r="E730" i="2"/>
  <c r="F725" i="2"/>
  <c r="I726" i="2"/>
  <c r="F751" i="2"/>
  <c r="F821" i="2" s="1"/>
  <c r="F856" i="2" s="1"/>
  <c r="F749" i="2"/>
  <c r="H741" i="2"/>
  <c r="H811" i="2" s="1"/>
  <c r="H846" i="2" s="1"/>
  <c r="F745" i="2"/>
  <c r="K740" i="2"/>
  <c r="K810" i="2" s="1"/>
  <c r="K845" i="2" s="1"/>
  <c r="E738" i="2"/>
  <c r="I732" i="2"/>
  <c r="I802" i="2" s="1"/>
  <c r="I837" i="2" s="1"/>
  <c r="E726" i="2"/>
  <c r="N726" i="2"/>
  <c r="J729" i="2"/>
  <c r="J799" i="2" s="1"/>
  <c r="G724" i="2"/>
  <c r="K748" i="2"/>
  <c r="K818" i="2" s="1"/>
  <c r="F754" i="2"/>
  <c r="J751" i="2"/>
  <c r="J821" i="2" s="1"/>
  <c r="J856" i="2" s="1"/>
  <c r="G746" i="2"/>
  <c r="J739" i="2"/>
  <c r="J809" i="2" s="1"/>
  <c r="J844" i="2" s="1"/>
  <c r="J745" i="2"/>
  <c r="H727" i="2"/>
  <c r="G740" i="2"/>
  <c r="F753" i="2"/>
  <c r="K734" i="2"/>
  <c r="I746" i="2"/>
  <c r="G728" i="2"/>
  <c r="I744" i="2"/>
  <c r="G726" i="2"/>
  <c r="K736" i="2"/>
  <c r="J749" i="2"/>
  <c r="H731" i="2"/>
  <c r="G736" i="2"/>
  <c r="G806" i="2" s="1"/>
  <c r="G841" i="2" s="1"/>
  <c r="G742" i="2"/>
  <c r="K752" i="2"/>
  <c r="I734" i="2"/>
  <c r="H747" i="2"/>
  <c r="F729" i="2"/>
  <c r="F743" i="2"/>
  <c r="K724" i="2"/>
  <c r="K794" i="2" s="1"/>
  <c r="I728" i="2"/>
  <c r="E752" i="2"/>
  <c r="J747" i="2"/>
  <c r="G748" i="2"/>
  <c r="K742" i="2"/>
  <c r="I738" i="2"/>
  <c r="I752" i="2"/>
  <c r="G734" i="2"/>
  <c r="F747" i="2"/>
  <c r="G750" i="2"/>
  <c r="E732" i="2"/>
  <c r="J735" i="2"/>
  <c r="I748" i="2"/>
  <c r="I818" i="2" s="1"/>
  <c r="G730" i="2"/>
  <c r="E742" i="2"/>
  <c r="E724" i="2"/>
  <c r="E740" i="2"/>
  <c r="E810" i="2" s="1"/>
  <c r="E845" i="2" s="1"/>
  <c r="I750" i="2"/>
  <c r="G732" i="2"/>
  <c r="E736" i="2"/>
  <c r="E750" i="2"/>
  <c r="E820" i="2" s="1"/>
  <c r="J731" i="2"/>
  <c r="K728" i="2"/>
  <c r="J741" i="2"/>
  <c r="H753" i="2"/>
  <c r="H823" i="2" s="1"/>
  <c r="H858" i="2" s="1"/>
  <c r="F735" i="2"/>
  <c r="AA1281" i="2"/>
  <c r="X1281" i="2"/>
  <c r="X1351" i="2" s="1"/>
  <c r="U1281" i="2"/>
  <c r="U1633" i="2" s="1"/>
  <c r="I1281" i="2"/>
  <c r="I1351" i="2" s="1"/>
  <c r="S1281" i="2"/>
  <c r="AH1281" i="2"/>
  <c r="AH1351" i="2" s="1"/>
  <c r="N1281" i="2"/>
  <c r="N1633" i="2" s="1"/>
  <c r="AI1386" i="2"/>
  <c r="AI1457" i="2" s="1"/>
  <c r="AI1633" i="2"/>
  <c r="Z1633" i="2"/>
  <c r="AE1386" i="2"/>
  <c r="AE1457" i="2" s="1"/>
  <c r="AE1633" i="2"/>
  <c r="V1386" i="2"/>
  <c r="V1457" i="2" s="1"/>
  <c r="V1633" i="2"/>
  <c r="M1633" i="2"/>
  <c r="AF1633" i="2"/>
  <c r="F717" i="2"/>
  <c r="E708" i="2"/>
  <c r="K698" i="2"/>
  <c r="I710" i="2"/>
  <c r="H701" i="2"/>
  <c r="F693" i="2"/>
  <c r="F691" i="2"/>
  <c r="K710" i="2"/>
  <c r="J701" i="2"/>
  <c r="G712" i="2"/>
  <c r="F703" i="2"/>
  <c r="K694" i="2"/>
  <c r="F695" i="2"/>
  <c r="E716" i="2"/>
  <c r="K706" i="2"/>
  <c r="I718" i="2"/>
  <c r="H709" i="2"/>
  <c r="G700" i="2"/>
  <c r="E692" i="2"/>
  <c r="G692" i="2"/>
  <c r="E712" i="2"/>
  <c r="K702" i="2"/>
  <c r="J715" i="2"/>
  <c r="I706" i="2"/>
  <c r="E696" i="2"/>
  <c r="G696" i="2"/>
  <c r="AD718" i="2"/>
  <c r="AH706" i="2"/>
  <c r="AG697" i="2"/>
  <c r="X709" i="2"/>
  <c r="M691" i="2"/>
  <c r="AH714" i="2"/>
  <c r="AD710" i="2"/>
  <c r="AG705" i="2"/>
  <c r="AC701" i="2"/>
  <c r="AF696" i="2"/>
  <c r="AI691" i="2"/>
  <c r="X717" i="2"/>
  <c r="AA712" i="2"/>
  <c r="W708" i="2"/>
  <c r="Z703" i="2"/>
  <c r="V699" i="2"/>
  <c r="Y694" i="2"/>
  <c r="U690" i="2"/>
  <c r="M697" i="2"/>
  <c r="AE717" i="2"/>
  <c r="AH712" i="2"/>
  <c r="AD708" i="2"/>
  <c r="AG703" i="2"/>
  <c r="AC699" i="2"/>
  <c r="AF694" i="2"/>
  <c r="AI689" i="2"/>
  <c r="X715" i="2"/>
  <c r="AA710" i="2"/>
  <c r="W706" i="2"/>
  <c r="Z701" i="2"/>
  <c r="V697" i="2"/>
  <c r="Y692" i="2"/>
  <c r="M695" i="2"/>
  <c r="AF716" i="2"/>
  <c r="AI711" i="2"/>
  <c r="AE707" i="2"/>
  <c r="AH702" i="2"/>
  <c r="AD698" i="2"/>
  <c r="AG693" i="2"/>
  <c r="AC689" i="2"/>
  <c r="Y714" i="2"/>
  <c r="U710" i="2"/>
  <c r="X705" i="2"/>
  <c r="AA700" i="2"/>
  <c r="W696" i="2"/>
  <c r="Z691" i="2"/>
  <c r="M717" i="2"/>
  <c r="AF714" i="2"/>
  <c r="AI709" i="2"/>
  <c r="AE705" i="2"/>
  <c r="AH700" i="2"/>
  <c r="AD696" i="2"/>
  <c r="AG691" i="2"/>
  <c r="V717" i="2"/>
  <c r="Y712" i="2"/>
  <c r="U708" i="2"/>
  <c r="X703" i="2"/>
  <c r="AA698" i="2"/>
  <c r="W694" i="2"/>
  <c r="Z689" i="2"/>
  <c r="M715" i="2"/>
  <c r="AG713" i="2"/>
  <c r="AF704" i="2"/>
  <c r="AE695" i="2"/>
  <c r="Y718" i="2"/>
  <c r="U714" i="2"/>
  <c r="V707" i="2"/>
  <c r="Y702" i="2"/>
  <c r="U698" i="2"/>
  <c r="X693" i="2"/>
  <c r="M705" i="2"/>
  <c r="AD716" i="2"/>
  <c r="AG711" i="2"/>
  <c r="AC707" i="2"/>
  <c r="AF702" i="2"/>
  <c r="AI697" i="2"/>
  <c r="AE693" i="2"/>
  <c r="AA718" i="2"/>
  <c r="Y716" i="2"/>
  <c r="U712" i="2"/>
  <c r="X707" i="2"/>
  <c r="AA702" i="2"/>
  <c r="W698" i="2"/>
  <c r="Z693" i="2"/>
  <c r="V689" i="2"/>
  <c r="M689" i="2"/>
  <c r="AE715" i="2"/>
  <c r="AH710" i="2"/>
  <c r="AD706" i="2"/>
  <c r="AG701" i="2"/>
  <c r="AC697" i="2"/>
  <c r="AF692" i="2"/>
  <c r="U718" i="2"/>
  <c r="X713" i="2"/>
  <c r="AA708" i="2"/>
  <c r="W704" i="2"/>
  <c r="Z699" i="2"/>
  <c r="V695" i="2"/>
  <c r="Y690" i="2"/>
  <c r="AI717" i="2"/>
  <c r="AE713" i="2"/>
  <c r="AH708" i="2"/>
  <c r="AD704" i="2"/>
  <c r="AG699" i="2"/>
  <c r="AC695" i="2"/>
  <c r="AF690" i="2"/>
  <c r="U716" i="2"/>
  <c r="X711" i="2"/>
  <c r="AA706" i="2"/>
  <c r="W702" i="2"/>
  <c r="Z697" i="2"/>
  <c r="V693" i="2"/>
  <c r="G718" i="2"/>
  <c r="G753" i="2" s="1"/>
  <c r="G823" i="2" s="1"/>
  <c r="F701" i="2"/>
  <c r="K712" i="2"/>
  <c r="K747" i="2" s="1"/>
  <c r="K817" i="2" s="1"/>
  <c r="J703" i="2"/>
  <c r="K690" i="2"/>
  <c r="J717" i="2"/>
  <c r="I714" i="2"/>
  <c r="H705" i="2"/>
  <c r="H740" i="2" s="1"/>
  <c r="H810" i="2" s="1"/>
  <c r="F697" i="2"/>
  <c r="J834" i="2"/>
  <c r="I847" i="2"/>
  <c r="K853" i="2"/>
  <c r="I835" i="2"/>
  <c r="K851" i="2"/>
  <c r="J838" i="2"/>
  <c r="J713" i="2"/>
  <c r="G716" i="2"/>
  <c r="I702" i="2"/>
  <c r="I737" i="2" s="1"/>
  <c r="I807" i="2" s="1"/>
  <c r="G694" i="2"/>
  <c r="G714" i="2"/>
  <c r="F705" i="2"/>
  <c r="F740" i="2" s="1"/>
  <c r="F810" i="2" s="1"/>
  <c r="E718" i="2"/>
  <c r="J699" i="2"/>
  <c r="F689" i="2"/>
  <c r="AE711" i="2"/>
  <c r="AH690" i="2"/>
  <c r="M693" i="2"/>
  <c r="AF712" i="2"/>
  <c r="AE703" i="2"/>
  <c r="AD694" i="2"/>
  <c r="Y710" i="2"/>
  <c r="U706" i="2"/>
  <c r="AA696" i="2"/>
  <c r="AC715" i="2"/>
  <c r="AI705" i="2"/>
  <c r="AE701" i="2"/>
  <c r="AD692" i="2"/>
  <c r="Y708" i="2"/>
  <c r="AA694" i="2"/>
  <c r="W690" i="2"/>
  <c r="M711" i="2"/>
  <c r="AD714" i="2"/>
  <c r="AC705" i="2"/>
  <c r="AI695" i="2"/>
  <c r="AA716" i="2"/>
  <c r="Z707" i="2"/>
  <c r="Y698" i="2"/>
  <c r="M701" i="2"/>
  <c r="AH716" i="2"/>
  <c r="AG707" i="2"/>
  <c r="AF698" i="2"/>
  <c r="AA714" i="2"/>
  <c r="Z705" i="2"/>
  <c r="V701" i="2"/>
  <c r="U692" i="2"/>
  <c r="AI715" i="2"/>
  <c r="AC709" i="2"/>
  <c r="AI699" i="2"/>
  <c r="AC693" i="2"/>
  <c r="W716" i="2"/>
  <c r="Z711" i="2"/>
  <c r="W700" i="2"/>
  <c r="Z695" i="2"/>
  <c r="V691" i="2"/>
  <c r="AF718" i="2"/>
  <c r="AE709" i="2"/>
  <c r="AD700" i="2"/>
  <c r="AG695" i="2"/>
  <c r="W714" i="2"/>
  <c r="V705" i="2"/>
  <c r="Y700" i="2"/>
  <c r="X691" i="2"/>
  <c r="M703" i="2"/>
  <c r="AC713" i="2"/>
  <c r="AF708" i="2"/>
  <c r="AE699" i="2"/>
  <c r="AD690" i="2"/>
  <c r="V711" i="2"/>
  <c r="Y706" i="2"/>
  <c r="X697" i="2"/>
  <c r="M709" i="2"/>
  <c r="AF706" i="2"/>
  <c r="AH692" i="2"/>
  <c r="V709" i="2"/>
  <c r="X695" i="2"/>
  <c r="M707" i="2"/>
  <c r="K714" i="2"/>
  <c r="J705" i="2"/>
  <c r="H717" i="2"/>
  <c r="F699" i="2"/>
  <c r="H693" i="2"/>
  <c r="F713" i="2"/>
  <c r="I708" i="2"/>
  <c r="H699" i="2"/>
  <c r="H734" i="2" s="1"/>
  <c r="H804" i="2" s="1"/>
  <c r="E710" i="2"/>
  <c r="I692" i="2"/>
  <c r="K692" i="2"/>
  <c r="H838" i="2"/>
  <c r="J842" i="2"/>
  <c r="K718" i="2"/>
  <c r="F709" i="2"/>
  <c r="F744" i="2" s="1"/>
  <c r="F814" i="2" s="1"/>
  <c r="E700" i="2"/>
  <c r="F707" i="2"/>
  <c r="J689" i="2"/>
  <c r="E690" i="2"/>
  <c r="J709" i="2"/>
  <c r="H713" i="2"/>
  <c r="G704" i="2"/>
  <c r="G739" i="2" s="1"/>
  <c r="G809" i="2" s="1"/>
  <c r="J693" i="2"/>
  <c r="H689" i="2"/>
  <c r="AD702" i="2"/>
  <c r="AC717" i="2"/>
  <c r="AI707" i="2"/>
  <c r="AH698" i="2"/>
  <c r="AG689" i="2"/>
  <c r="V715" i="2"/>
  <c r="X701" i="2"/>
  <c r="W692" i="2"/>
  <c r="M713" i="2"/>
  <c r="AF710" i="2"/>
  <c r="AH696" i="2"/>
  <c r="Z717" i="2"/>
  <c r="V713" i="2"/>
  <c r="U704" i="2"/>
  <c r="X699" i="2"/>
  <c r="AH718" i="2"/>
  <c r="AG709" i="2"/>
  <c r="AF700" i="2"/>
  <c r="AE691" i="2"/>
  <c r="W712" i="2"/>
  <c r="V703" i="2"/>
  <c r="U694" i="2"/>
  <c r="X689" i="2"/>
  <c r="AD712" i="2"/>
  <c r="AC703" i="2"/>
  <c r="AI693" i="2"/>
  <c r="AE689" i="2"/>
  <c r="W710" i="2"/>
  <c r="Y696" i="2"/>
  <c r="M699" i="2"/>
  <c r="AA704" i="2"/>
  <c r="AI713" i="2"/>
  <c r="AH704" i="2"/>
  <c r="AC691" i="2"/>
  <c r="Z709" i="2"/>
  <c r="U696" i="2"/>
  <c r="AG717" i="2"/>
  <c r="AI703" i="2"/>
  <c r="AH694" i="2"/>
  <c r="Z715" i="2"/>
  <c r="U702" i="2"/>
  <c r="AA692" i="2"/>
  <c r="AG715" i="2"/>
  <c r="AC711" i="2"/>
  <c r="AI701" i="2"/>
  <c r="AE697" i="2"/>
  <c r="W718" i="2"/>
  <c r="Z713" i="2"/>
  <c r="Y704" i="2"/>
  <c r="U700" i="2"/>
  <c r="AA690" i="2"/>
  <c r="H848" i="2"/>
  <c r="F846" i="2"/>
  <c r="K849" i="2"/>
  <c r="I853" i="2"/>
  <c r="H844" i="2"/>
  <c r="K837" i="2"/>
  <c r="K835" i="2"/>
  <c r="K831" i="2"/>
  <c r="E855" i="2"/>
  <c r="I841" i="2"/>
  <c r="F836" i="2"/>
  <c r="J830" i="2"/>
  <c r="J858" i="2"/>
  <c r="E851" i="2"/>
  <c r="I845" i="2"/>
  <c r="H850" i="2"/>
  <c r="K855" i="2"/>
  <c r="G849" i="2"/>
  <c r="F838" i="2"/>
  <c r="H830" i="2"/>
  <c r="G857" i="2"/>
  <c r="AC1527" i="2"/>
  <c r="AE1526" i="2"/>
  <c r="AC749" i="2"/>
  <c r="AC819" i="2" s="1"/>
  <c r="AD744" i="2"/>
  <c r="AD814" i="2" s="1"/>
  <c r="AE739" i="2"/>
  <c r="AE809" i="2" s="1"/>
  <c r="AC1526" i="2"/>
  <c r="AD748" i="2"/>
  <c r="AD818" i="2" s="1"/>
  <c r="AI743" i="2"/>
  <c r="AI813" i="2" s="1"/>
  <c r="AG739" i="2"/>
  <c r="AG809" i="2" s="1"/>
  <c r="AH734" i="2"/>
  <c r="AH804" i="2" s="1"/>
  <c r="AG729" i="2"/>
  <c r="AG799" i="2" s="1"/>
  <c r="AF724" i="2"/>
  <c r="AF794" i="2" s="1"/>
  <c r="W750" i="2"/>
  <c r="W820" i="2" s="1"/>
  <c r="V745" i="2"/>
  <c r="V815" i="2" s="1"/>
  <c r="W740" i="2"/>
  <c r="W810" i="2" s="1"/>
  <c r="X735" i="2"/>
  <c r="X805" i="2" s="1"/>
  <c r="AA730" i="2"/>
  <c r="AA800" i="2" s="1"/>
  <c r="U726" i="2"/>
  <c r="U796" i="2" s="1"/>
  <c r="M733" i="2"/>
  <c r="M803" i="2" s="1"/>
  <c r="AE735" i="2"/>
  <c r="AE805" i="2" s="1"/>
  <c r="AG733" i="2"/>
  <c r="AG803" i="2" s="1"/>
  <c r="AE731" i="2"/>
  <c r="AE801" i="2" s="1"/>
  <c r="AE729" i="2"/>
  <c r="AE799" i="2" s="1"/>
  <c r="AE727" i="2"/>
  <c r="AE797" i="2" s="1"/>
  <c r="AE725" i="2"/>
  <c r="AE795" i="2" s="1"/>
  <c r="W1527" i="2"/>
  <c r="U752" i="2"/>
  <c r="U822" i="2" s="1"/>
  <c r="U750" i="2"/>
  <c r="U820" i="2" s="1"/>
  <c r="U748" i="2"/>
  <c r="U818" i="2" s="1"/>
  <c r="Z745" i="2"/>
  <c r="Z815" i="2" s="1"/>
  <c r="Z743" i="2"/>
  <c r="Z813" i="2" s="1"/>
  <c r="X741" i="2"/>
  <c r="X811" i="2" s="1"/>
  <c r="X739" i="2"/>
  <c r="X809" i="2" s="1"/>
  <c r="X737" i="2"/>
  <c r="X807" i="2" s="1"/>
  <c r="V735" i="2"/>
  <c r="V805" i="2" s="1"/>
  <c r="AA732" i="2"/>
  <c r="AA802" i="2" s="1"/>
  <c r="Y730" i="2"/>
  <c r="Y800" i="2" s="1"/>
  <c r="W728" i="2"/>
  <c r="W798" i="2" s="1"/>
  <c r="W726" i="2"/>
  <c r="W796" i="2" s="1"/>
  <c r="U724" i="2"/>
  <c r="U794" i="2" s="1"/>
  <c r="M731" i="2"/>
  <c r="M801" i="2" s="1"/>
  <c r="M729" i="2"/>
  <c r="M799" i="2" s="1"/>
  <c r="Z1527" i="2"/>
  <c r="AI1526" i="2"/>
  <c r="AG749" i="2"/>
  <c r="AG819" i="2" s="1"/>
  <c r="AH744" i="2"/>
  <c r="AH814" i="2" s="1"/>
  <c r="AI739" i="2"/>
  <c r="AI809" i="2" s="1"/>
  <c r="AH1527" i="2"/>
  <c r="AI749" i="2"/>
  <c r="AI819" i="2" s="1"/>
  <c r="AG745" i="2"/>
  <c r="AG815" i="2" s="1"/>
  <c r="AC741" i="2"/>
  <c r="AC811" i="2" s="1"/>
  <c r="AH736" i="2"/>
  <c r="AH806" i="2" s="1"/>
  <c r="AG731" i="2"/>
  <c r="AG801" i="2" s="1"/>
  <c r="AF726" i="2"/>
  <c r="AF796" i="2" s="1"/>
  <c r="W752" i="2"/>
  <c r="W822" i="2" s="1"/>
  <c r="V747" i="2"/>
  <c r="V817" i="2" s="1"/>
  <c r="W742" i="2"/>
  <c r="W812" i="2" s="1"/>
  <c r="V737" i="2"/>
  <c r="V807" i="2" s="1"/>
  <c r="Y732" i="2"/>
  <c r="Y802" i="2" s="1"/>
  <c r="U728" i="2"/>
  <c r="U798" i="2" s="1"/>
  <c r="M749" i="2"/>
  <c r="M819" i="2" s="1"/>
  <c r="M735" i="2"/>
  <c r="M805" i="2" s="1"/>
  <c r="AD734" i="2"/>
  <c r="AD804" i="2" s="1"/>
  <c r="AI729" i="2"/>
  <c r="AI799" i="2" s="1"/>
  <c r="AG725" i="2"/>
  <c r="AG795" i="2" s="1"/>
  <c r="Y752" i="2"/>
  <c r="Y822" i="2" s="1"/>
  <c r="Y748" i="2"/>
  <c r="Y818" i="2" s="1"/>
  <c r="W744" i="2"/>
  <c r="W814" i="2" s="1"/>
  <c r="U740" i="2"/>
  <c r="U810" i="2" s="1"/>
  <c r="Z735" i="2"/>
  <c r="Z805" i="2" s="1"/>
  <c r="V731" i="2"/>
  <c r="V801" i="2" s="1"/>
  <c r="Y726" i="2"/>
  <c r="Y796" i="2" s="1"/>
  <c r="M745" i="2"/>
  <c r="M815" i="2" s="1"/>
  <c r="AG1527" i="2"/>
  <c r="AD752" i="2"/>
  <c r="AD822" i="2" s="1"/>
  <c r="AI747" i="2"/>
  <c r="AI817" i="2" s="1"/>
  <c r="AC743" i="2"/>
  <c r="AC813" i="2" s="1"/>
  <c r="AD738" i="2"/>
  <c r="AD808" i="2" s="1"/>
  <c r="AG751" i="2"/>
  <c r="AG821" i="2" s="1"/>
  <c r="AC747" i="2"/>
  <c r="AC817" i="2" s="1"/>
  <c r="AH742" i="2"/>
  <c r="AH812" i="2" s="1"/>
  <c r="AF738" i="2"/>
  <c r="AF808" i="2" s="1"/>
  <c r="AE733" i="2"/>
  <c r="AE803" i="2" s="1"/>
  <c r="AF728" i="2"/>
  <c r="AF798" i="2" s="1"/>
  <c r="U1527" i="2"/>
  <c r="AA748" i="2"/>
  <c r="AA818" i="2" s="1"/>
  <c r="U744" i="2"/>
  <c r="U814" i="2" s="1"/>
  <c r="AA738" i="2"/>
  <c r="AA808" i="2" s="1"/>
  <c r="W734" i="2"/>
  <c r="W804" i="2" s="1"/>
  <c r="Z729" i="2"/>
  <c r="Z799" i="2" s="1"/>
  <c r="AA724" i="2"/>
  <c r="AA794" i="2" s="1"/>
  <c r="M751" i="2"/>
  <c r="M821" i="2" s="1"/>
  <c r="M727" i="2"/>
  <c r="M797" i="2" s="1"/>
  <c r="AE1527" i="2"/>
  <c r="M1527" i="2"/>
  <c r="AH750" i="2"/>
  <c r="AH820" i="2" s="1"/>
  <c r="AI745" i="2"/>
  <c r="AI815" i="2" s="1"/>
  <c r="AE741" i="2"/>
  <c r="AE811" i="2" s="1"/>
  <c r="AF736" i="2"/>
  <c r="AF806" i="2" s="1"/>
  <c r="AC751" i="2"/>
  <c r="AC821" i="2" s="1"/>
  <c r="AH746" i="2"/>
  <c r="AH816" i="2" s="1"/>
  <c r="AD742" i="2"/>
  <c r="AD812" i="2" s="1"/>
  <c r="AI737" i="2"/>
  <c r="AI807" i="2" s="1"/>
  <c r="AH732" i="2"/>
  <c r="AH802" i="2" s="1"/>
  <c r="AI727" i="2"/>
  <c r="AI797" i="2" s="1"/>
  <c r="X1526" i="2"/>
  <c r="W748" i="2"/>
  <c r="W818" i="2" s="1"/>
  <c r="X743" i="2"/>
  <c r="X813" i="2" s="1"/>
  <c r="W738" i="2"/>
  <c r="W808" i="2" s="1"/>
  <c r="Z733" i="2"/>
  <c r="Z803" i="2" s="1"/>
  <c r="V729" i="2"/>
  <c r="V799" i="2" s="1"/>
  <c r="W724" i="2"/>
  <c r="W794" i="2" s="1"/>
  <c r="AC735" i="2"/>
  <c r="AC805" i="2" s="1"/>
  <c r="AE751" i="2"/>
  <c r="AE821" i="2" s="1"/>
  <c r="AF746" i="2"/>
  <c r="AF816" i="2" s="1"/>
  <c r="AI741" i="2"/>
  <c r="AI811" i="2" s="1"/>
  <c r="AC737" i="2"/>
  <c r="AC807" i="2" s="1"/>
  <c r="AF750" i="2"/>
  <c r="AF820" i="2" s="1"/>
  <c r="AD746" i="2"/>
  <c r="AD816" i="2" s="1"/>
  <c r="AG741" i="2"/>
  <c r="AG811" i="2" s="1"/>
  <c r="AE737" i="2"/>
  <c r="AE807" i="2" s="1"/>
  <c r="AD732" i="2"/>
  <c r="AD802" i="2" s="1"/>
  <c r="AC727" i="2"/>
  <c r="AC797" i="2" s="1"/>
  <c r="AA752" i="2"/>
  <c r="AA822" i="2" s="1"/>
  <c r="Z747" i="2"/>
  <c r="Z817" i="2" s="1"/>
  <c r="AA742" i="2"/>
  <c r="AA812" i="2" s="1"/>
  <c r="Z737" i="2"/>
  <c r="Z807" i="2" s="1"/>
  <c r="V733" i="2"/>
  <c r="V803" i="2" s="1"/>
  <c r="Y728" i="2"/>
  <c r="Y798" i="2" s="1"/>
  <c r="AF734" i="2"/>
  <c r="AF804" i="2" s="1"/>
  <c r="AF732" i="2"/>
  <c r="AF802" i="2" s="1"/>
  <c r="AD730" i="2"/>
  <c r="AD800" i="2" s="1"/>
  <c r="AD728" i="2"/>
  <c r="AD798" i="2" s="1"/>
  <c r="AD726" i="2"/>
  <c r="AD796" i="2" s="1"/>
  <c r="AD724" i="2"/>
  <c r="AD794" i="2" s="1"/>
  <c r="V1526" i="2"/>
  <c r="V751" i="2"/>
  <c r="V821" i="2" s="1"/>
  <c r="V749" i="2"/>
  <c r="V819" i="2" s="1"/>
  <c r="AA746" i="2"/>
  <c r="AA816" i="2" s="1"/>
  <c r="AA744" i="2"/>
  <c r="AA814" i="2" s="1"/>
  <c r="Y742" i="2"/>
  <c r="Y812" i="2" s="1"/>
  <c r="Y740" i="2"/>
  <c r="Y810" i="2" s="1"/>
  <c r="Y738" i="2"/>
  <c r="Y808" i="2" s="1"/>
  <c r="W736" i="2"/>
  <c r="W806" i="2" s="1"/>
  <c r="U734" i="2"/>
  <c r="U804" i="2" s="1"/>
  <c r="Z731" i="2"/>
  <c r="Z801" i="2" s="1"/>
  <c r="X729" i="2"/>
  <c r="X799" i="2" s="1"/>
  <c r="V727" i="2"/>
  <c r="V797" i="2" s="1"/>
  <c r="V725" i="2"/>
  <c r="V795" i="2" s="1"/>
  <c r="M741" i="2"/>
  <c r="M811" i="2" s="1"/>
  <c r="AI1527" i="2"/>
  <c r="AI751" i="2"/>
  <c r="AI821" i="2" s="1"/>
  <c r="AE747" i="2"/>
  <c r="AE817" i="2" s="1"/>
  <c r="AF742" i="2"/>
  <c r="AF812" i="2" s="1"/>
  <c r="AG737" i="2"/>
  <c r="AG807" i="2" s="1"/>
  <c r="AF752" i="2"/>
  <c r="AF822" i="2" s="1"/>
  <c r="AG747" i="2"/>
  <c r="AG817" i="2" s="1"/>
  <c r="AE743" i="2"/>
  <c r="AE813" i="2" s="1"/>
  <c r="AC739" i="2"/>
  <c r="AC809" i="2" s="1"/>
  <c r="AI733" i="2"/>
  <c r="AI803" i="2" s="1"/>
  <c r="AC729" i="2"/>
  <c r="AC799" i="2" s="1"/>
  <c r="AA1527" i="2"/>
  <c r="Z749" i="2"/>
  <c r="Z819" i="2" s="1"/>
  <c r="Y744" i="2"/>
  <c r="Y814" i="2" s="1"/>
  <c r="Z739" i="2"/>
  <c r="Z809" i="2" s="1"/>
  <c r="AA734" i="2"/>
  <c r="AA804" i="2" s="1"/>
  <c r="W730" i="2"/>
  <c r="W800" i="2" s="1"/>
  <c r="X725" i="2"/>
  <c r="X795" i="2" s="1"/>
  <c r="AG735" i="2"/>
  <c r="AG805" i="2" s="1"/>
  <c r="AI731" i="2"/>
  <c r="AI801" i="2" s="1"/>
  <c r="AG727" i="2"/>
  <c r="AG797" i="2" s="1"/>
  <c r="Y1527" i="2"/>
  <c r="Y750" i="2"/>
  <c r="Y820" i="2" s="1"/>
  <c r="W746" i="2"/>
  <c r="W816" i="2" s="1"/>
  <c r="U742" i="2"/>
  <c r="U812" i="2" s="1"/>
  <c r="U738" i="2"/>
  <c r="U808" i="2" s="1"/>
  <c r="X733" i="2"/>
  <c r="X803" i="2" s="1"/>
  <c r="AA728" i="2"/>
  <c r="AA798" i="2" s="1"/>
  <c r="Y724" i="2"/>
  <c r="Y794" i="2" s="1"/>
  <c r="M747" i="2"/>
  <c r="M817" i="2" s="1"/>
  <c r="M725" i="2"/>
  <c r="M795" i="2" s="1"/>
  <c r="X1527" i="2"/>
  <c r="AF1527" i="2"/>
  <c r="AD750" i="2"/>
  <c r="AD820" i="2" s="1"/>
  <c r="AE745" i="2"/>
  <c r="AE815" i="2" s="1"/>
  <c r="AF740" i="2"/>
  <c r="AF810" i="2" s="1"/>
  <c r="AD1527" i="2"/>
  <c r="AE749" i="2"/>
  <c r="AE819" i="2" s="1"/>
  <c r="AC745" i="2"/>
  <c r="AC815" i="2" s="1"/>
  <c r="AH740" i="2"/>
  <c r="AH810" i="2" s="1"/>
  <c r="AD736" i="2"/>
  <c r="AD806" i="2" s="1"/>
  <c r="AC731" i="2"/>
  <c r="AC801" i="2" s="1"/>
  <c r="AI725" i="2"/>
  <c r="AI795" i="2" s="1"/>
  <c r="Z751" i="2"/>
  <c r="Z821" i="2" s="1"/>
  <c r="Y746" i="2"/>
  <c r="Y816" i="2" s="1"/>
  <c r="Z741" i="2"/>
  <c r="Z811" i="2" s="1"/>
  <c r="Y736" i="2"/>
  <c r="Y806" i="2" s="1"/>
  <c r="U732" i="2"/>
  <c r="U802" i="2" s="1"/>
  <c r="X727" i="2"/>
  <c r="X797" i="2" s="1"/>
  <c r="M739" i="2"/>
  <c r="M809" i="2" s="1"/>
  <c r="V1527" i="2"/>
  <c r="AH752" i="2"/>
  <c r="AH822" i="2" s="1"/>
  <c r="AF748" i="2"/>
  <c r="AF818" i="2" s="1"/>
  <c r="AG743" i="2"/>
  <c r="AG813" i="2" s="1"/>
  <c r="AH738" i="2"/>
  <c r="AH808" i="2" s="1"/>
  <c r="AG1526" i="2"/>
  <c r="AH748" i="2"/>
  <c r="AH818" i="2" s="1"/>
  <c r="AF744" i="2"/>
  <c r="AF814" i="2" s="1"/>
  <c r="AD740" i="2"/>
  <c r="AD810" i="2" s="1"/>
  <c r="AI735" i="2"/>
  <c r="AI805" i="2" s="1"/>
  <c r="AF730" i="2"/>
  <c r="AF800" i="2" s="1"/>
  <c r="AC725" i="2"/>
  <c r="AC795" i="2" s="1"/>
  <c r="AA750" i="2"/>
  <c r="AA820" i="2" s="1"/>
  <c r="U746" i="2"/>
  <c r="U816" i="2" s="1"/>
  <c r="V741" i="2"/>
  <c r="V811" i="2" s="1"/>
  <c r="U736" i="2"/>
  <c r="U806" i="2" s="1"/>
  <c r="X731" i="2"/>
  <c r="X801" i="2" s="1"/>
  <c r="AA726" i="2"/>
  <c r="AA796" i="2" s="1"/>
  <c r="M1526" i="2"/>
  <c r="M743" i="2"/>
  <c r="M813" i="2" s="1"/>
  <c r="AC733" i="2"/>
  <c r="AC803" i="2" s="1"/>
  <c r="AH728" i="2"/>
  <c r="AH798" i="2" s="1"/>
  <c r="AH724" i="2"/>
  <c r="AH794" i="2" s="1"/>
  <c r="X751" i="2"/>
  <c r="X821" i="2" s="1"/>
  <c r="X747" i="2"/>
  <c r="X817" i="2" s="1"/>
  <c r="V743" i="2"/>
  <c r="V813" i="2" s="1"/>
  <c r="V739" i="2"/>
  <c r="V809" i="2" s="1"/>
  <c r="Y734" i="2"/>
  <c r="Y804" i="2" s="1"/>
  <c r="U730" i="2"/>
  <c r="U800" i="2" s="1"/>
  <c r="Z725" i="2"/>
  <c r="Z795" i="2" s="1"/>
  <c r="AH730" i="2"/>
  <c r="AH800" i="2" s="1"/>
  <c r="AH726" i="2"/>
  <c r="AH796" i="2" s="1"/>
  <c r="Z1526" i="2"/>
  <c r="X749" i="2"/>
  <c r="X819" i="2" s="1"/>
  <c r="X745" i="2"/>
  <c r="X815" i="2" s="1"/>
  <c r="AA740" i="2"/>
  <c r="AA810" i="2" s="1"/>
  <c r="AA736" i="2"/>
  <c r="AA806" i="2" s="1"/>
  <c r="W732" i="2"/>
  <c r="W802" i="2" s="1"/>
  <c r="Z727" i="2"/>
  <c r="Z797" i="2" s="1"/>
  <c r="M737" i="2"/>
  <c r="M807" i="2" s="1"/>
  <c r="AA1633" i="2"/>
  <c r="S689" i="2"/>
  <c r="R690" i="2"/>
  <c r="O715" i="2"/>
  <c r="N706" i="2"/>
  <c r="S717" i="2"/>
  <c r="R708" i="2"/>
  <c r="Q699" i="2"/>
  <c r="O689" i="2"/>
  <c r="P712" i="2"/>
  <c r="O703" i="2"/>
  <c r="N694" i="2"/>
  <c r="S705" i="2"/>
  <c r="R696" i="2"/>
  <c r="N714" i="2"/>
  <c r="S695" i="2"/>
  <c r="S709" i="2"/>
  <c r="R700" i="2"/>
  <c r="R692" i="2"/>
  <c r="S715" i="2"/>
  <c r="R706" i="2"/>
  <c r="Q697" i="2"/>
  <c r="P718" i="2"/>
  <c r="O709" i="2"/>
  <c r="N700" i="2"/>
  <c r="P708" i="2"/>
  <c r="O697" i="2"/>
  <c r="R714" i="2"/>
  <c r="R712" i="2"/>
  <c r="N692" i="2"/>
  <c r="P716" i="2"/>
  <c r="R702" i="2"/>
  <c r="N716" i="2"/>
  <c r="S697" i="2"/>
  <c r="S691" i="2"/>
  <c r="O693" i="2"/>
  <c r="R694" i="2"/>
  <c r="P706" i="2"/>
  <c r="Q691" i="2"/>
  <c r="P696" i="2"/>
  <c r="N708" i="2"/>
  <c r="P694" i="2"/>
  <c r="S711" i="2"/>
  <c r="Q707" i="2"/>
  <c r="S693" i="2"/>
  <c r="Q713" i="2"/>
  <c r="S699" i="2"/>
  <c r="Q711" i="2"/>
  <c r="P752" i="2"/>
  <c r="P822" i="2" s="1"/>
  <c r="P742" i="2"/>
  <c r="P812" i="2" s="1"/>
  <c r="R750" i="2"/>
  <c r="R820" i="2" s="1"/>
  <c r="P746" i="2"/>
  <c r="P816" i="2" s="1"/>
  <c r="N742" i="2"/>
  <c r="N812" i="2" s="1"/>
  <c r="Q737" i="2"/>
  <c r="Q807" i="2" s="1"/>
  <c r="O733" i="2"/>
  <c r="O803" i="2" s="1"/>
  <c r="P724" i="2"/>
  <c r="P794" i="2" s="1"/>
  <c r="Q739" i="2"/>
  <c r="Q809" i="2" s="1"/>
  <c r="S729" i="2"/>
  <c r="S799" i="2" s="1"/>
  <c r="O753" i="2"/>
  <c r="O823" i="2" s="1"/>
  <c r="S735" i="2"/>
  <c r="S805" i="2" s="1"/>
  <c r="O727" i="2"/>
  <c r="O797" i="2" s="1"/>
  <c r="O1527" i="2"/>
  <c r="O741" i="2"/>
  <c r="O811" i="2" s="1"/>
  <c r="S731" i="2"/>
  <c r="S801" i="2" s="1"/>
  <c r="O745" i="2"/>
  <c r="O815" i="2" s="1"/>
  <c r="N736" i="2"/>
  <c r="N806" i="2" s="1"/>
  <c r="P726" i="2"/>
  <c r="P796" i="2" s="1"/>
  <c r="R1527" i="2"/>
  <c r="R744" i="2"/>
  <c r="R814" i="2" s="1"/>
  <c r="Q735" i="2"/>
  <c r="Q805" i="2" s="1"/>
  <c r="S725" i="2"/>
  <c r="S795" i="2" s="1"/>
  <c r="Q751" i="2"/>
  <c r="Q821" i="2" s="1"/>
  <c r="Q747" i="2"/>
  <c r="Q817" i="2" s="1"/>
  <c r="O743" i="2"/>
  <c r="O813" i="2" s="1"/>
  <c r="R738" i="2"/>
  <c r="R808" i="2" s="1"/>
  <c r="P734" i="2"/>
  <c r="P804" i="2" s="1"/>
  <c r="N730" i="2"/>
  <c r="N800" i="2" s="1"/>
  <c r="Q725" i="2"/>
  <c r="Q795" i="2" s="1"/>
  <c r="Q1527" i="2"/>
  <c r="S751" i="2"/>
  <c r="S821" i="2" s="1"/>
  <c r="S741" i="2"/>
  <c r="S811" i="2" s="1"/>
  <c r="P732" i="2"/>
  <c r="P802" i="2" s="1"/>
  <c r="N738" i="2"/>
  <c r="N808" i="2" s="1"/>
  <c r="Q729" i="2"/>
  <c r="Q799" i="2" s="1"/>
  <c r="Q753" i="2"/>
  <c r="Q823" i="2" s="1"/>
  <c r="Q743" i="2"/>
  <c r="Q813" i="2" s="1"/>
  <c r="N734" i="2"/>
  <c r="N804" i="2" s="1"/>
  <c r="R724" i="2"/>
  <c r="R794" i="2" s="1"/>
  <c r="S747" i="2"/>
  <c r="S817" i="2" s="1"/>
  <c r="P738" i="2"/>
  <c r="P808" i="2" s="1"/>
  <c r="R728" i="2"/>
  <c r="R798" i="2" s="1"/>
  <c r="N752" i="2"/>
  <c r="N822" i="2" s="1"/>
  <c r="S743" i="2"/>
  <c r="S813" i="2" s="1"/>
  <c r="R734" i="2"/>
  <c r="R804" i="2" s="1"/>
  <c r="N750" i="2"/>
  <c r="N820" i="2" s="1"/>
  <c r="Q741" i="2"/>
  <c r="Q811" i="2" s="1"/>
  <c r="R732" i="2"/>
  <c r="R802" i="2" s="1"/>
  <c r="O747" i="2"/>
  <c r="O817" i="2" s="1"/>
  <c r="S737" i="2"/>
  <c r="S807" i="2" s="1"/>
  <c r="N728" i="2"/>
  <c r="N798" i="2" s="1"/>
  <c r="R752" i="2"/>
  <c r="R822" i="2" s="1"/>
  <c r="R748" i="2"/>
  <c r="R818" i="2" s="1"/>
  <c r="P744" i="2"/>
  <c r="P814" i="2" s="1"/>
  <c r="S739" i="2"/>
  <c r="S809" i="2" s="1"/>
  <c r="O735" i="2"/>
  <c r="O805" i="2" s="1"/>
  <c r="R726" i="2"/>
  <c r="R796" i="2" s="1"/>
  <c r="N1527" i="2"/>
  <c r="N744" i="2"/>
  <c r="N814" i="2" s="1"/>
  <c r="O725" i="2"/>
  <c r="O795" i="2" s="1"/>
  <c r="O749" i="2"/>
  <c r="O819" i="2" s="1"/>
  <c r="P740" i="2"/>
  <c r="P810" i="2" s="1"/>
  <c r="Q731" i="2"/>
  <c r="Q801" i="2" s="1"/>
  <c r="S745" i="2"/>
  <c r="S815" i="2" s="1"/>
  <c r="R736" i="2"/>
  <c r="R806" i="2" s="1"/>
  <c r="P750" i="2"/>
  <c r="P820" i="2" s="1"/>
  <c r="R740" i="2"/>
  <c r="R810" i="2" s="1"/>
  <c r="O731" i="2"/>
  <c r="O801" i="2" s="1"/>
  <c r="S1527" i="2"/>
  <c r="S749" i="2"/>
  <c r="S819" i="2" s="1"/>
  <c r="N740" i="2"/>
  <c r="N810" i="2" s="1"/>
  <c r="R730" i="2"/>
  <c r="R800" i="2" s="1"/>
  <c r="S753" i="2"/>
  <c r="S823" i="2" s="1"/>
  <c r="Q749" i="2"/>
  <c r="Q819" i="2" s="1"/>
  <c r="Q745" i="2"/>
  <c r="Q815" i="2" s="1"/>
  <c r="P736" i="2"/>
  <c r="P806" i="2" s="1"/>
  <c r="N732" i="2"/>
  <c r="N802" i="2" s="1"/>
  <c r="Q727" i="2"/>
  <c r="Q797" i="2" s="1"/>
  <c r="R746" i="2"/>
  <c r="R816" i="2" s="1"/>
  <c r="O737" i="2"/>
  <c r="O807" i="2" s="1"/>
  <c r="S727" i="2"/>
  <c r="S797" i="2" s="1"/>
  <c r="O751" i="2"/>
  <c r="O821" i="2" s="1"/>
  <c r="R742" i="2"/>
  <c r="R812" i="2" s="1"/>
  <c r="S733" i="2"/>
  <c r="S803" i="2" s="1"/>
  <c r="P748" i="2"/>
  <c r="P818" i="2" s="1"/>
  <c r="O729" i="2"/>
  <c r="O799" i="2" s="1"/>
  <c r="Q733" i="2"/>
  <c r="Q803" i="2" s="1"/>
  <c r="N724" i="2"/>
  <c r="N794" i="2" s="1"/>
  <c r="N748" i="2"/>
  <c r="N818" i="2" s="1"/>
  <c r="O739" i="2"/>
  <c r="O809" i="2" s="1"/>
  <c r="P730" i="2"/>
  <c r="P800" i="2" s="1"/>
  <c r="P1527" i="2"/>
  <c r="N746" i="2"/>
  <c r="N816" i="2" s="1"/>
  <c r="P728" i="2"/>
  <c r="P798" i="2" s="1"/>
  <c r="R710" i="2"/>
  <c r="Q701" i="2"/>
  <c r="O713" i="2"/>
  <c r="N704" i="2"/>
  <c r="N690" i="2"/>
  <c r="S707" i="2"/>
  <c r="R698" i="2"/>
  <c r="P710" i="2"/>
  <c r="O701" i="2"/>
  <c r="Q689" i="2"/>
  <c r="R718" i="2"/>
  <c r="Q709" i="2"/>
  <c r="P700" i="2"/>
  <c r="P714" i="2"/>
  <c r="O705" i="2"/>
  <c r="N696" i="2"/>
  <c r="Q693" i="2"/>
  <c r="O711" i="2"/>
  <c r="N702" i="2"/>
  <c r="S713" i="2"/>
  <c r="R704" i="2"/>
  <c r="Q695" i="2"/>
  <c r="Q717" i="2"/>
  <c r="O699" i="2"/>
  <c r="P692" i="2"/>
  <c r="N710" i="2"/>
  <c r="Q703" i="2"/>
  <c r="O707" i="2"/>
  <c r="N712" i="2"/>
  <c r="P690" i="2"/>
  <c r="N718" i="2"/>
  <c r="O695" i="2"/>
  <c r="S703" i="2"/>
  <c r="Q715" i="2"/>
  <c r="S701" i="2"/>
  <c r="Q705" i="2"/>
  <c r="O717" i="2"/>
  <c r="N698" i="2"/>
  <c r="R716" i="2"/>
  <c r="P698" i="2"/>
  <c r="O691" i="2"/>
  <c r="P704" i="2"/>
  <c r="P702" i="2"/>
  <c r="Q1526" i="2"/>
  <c r="Q1633" i="2"/>
  <c r="S1633" i="2"/>
  <c r="H1421" i="2"/>
  <c r="H1598" i="2" s="1"/>
  <c r="E1281" i="2"/>
  <c r="E1351" i="2" s="1"/>
  <c r="F1281" i="2"/>
  <c r="F1351" i="2" s="1"/>
  <c r="K1281" i="2"/>
  <c r="K1351" i="2" s="1"/>
  <c r="K733" i="2"/>
  <c r="K803" i="2" s="1"/>
  <c r="F738" i="2"/>
  <c r="F808" i="2" s="1"/>
  <c r="E727" i="2"/>
  <c r="E797" i="2" s="1"/>
  <c r="K725" i="2"/>
  <c r="K795" i="2" s="1"/>
  <c r="K727" i="2"/>
  <c r="K797" i="2" s="1"/>
  <c r="E725" i="2"/>
  <c r="E795" i="2" s="1"/>
  <c r="F724" i="2"/>
  <c r="F794" i="2" s="1"/>
  <c r="P1281" i="2"/>
  <c r="P1351" i="2" s="1"/>
  <c r="O1281" i="2"/>
  <c r="O1351" i="2" s="1"/>
  <c r="R1281" i="2"/>
  <c r="R1351" i="2" s="1"/>
  <c r="W1281" i="2"/>
  <c r="W1351" i="2" s="1"/>
  <c r="AC1281" i="2"/>
  <c r="AC1351" i="2" s="1"/>
  <c r="J1281" i="2"/>
  <c r="J1351" i="2" s="1"/>
  <c r="Y1281" i="2"/>
  <c r="Y1351" i="2" s="1"/>
  <c r="G1281" i="2"/>
  <c r="G1351" i="2" s="1"/>
  <c r="AG1281" i="2"/>
  <c r="AG1351" i="2" s="1"/>
  <c r="AD1281" i="2"/>
  <c r="AD1351" i="2" s="1"/>
  <c r="M1093" i="2"/>
  <c r="Z1095" i="2"/>
  <c r="Y1086" i="2"/>
  <c r="N1098" i="2"/>
  <c r="P1084" i="2"/>
  <c r="P1076" i="2"/>
  <c r="Z1085" i="2"/>
  <c r="Y1076" i="2"/>
  <c r="N1088" i="2"/>
  <c r="AG1085" i="2"/>
  <c r="AF1076" i="2"/>
  <c r="X1097" i="2"/>
  <c r="W1088" i="2"/>
  <c r="O1095" i="2"/>
  <c r="S1083" i="2"/>
  <c r="AH1100" i="2"/>
  <c r="W1094" i="2"/>
  <c r="U1076" i="2"/>
  <c r="Q1087" i="2"/>
  <c r="AD1094" i="2"/>
  <c r="O1099" i="2"/>
  <c r="AG1095" i="2"/>
  <c r="Z1077" i="2"/>
  <c r="N1080" i="2"/>
  <c r="AI1095" i="2"/>
  <c r="W1080" i="2"/>
  <c r="M1101" i="2"/>
  <c r="S1091" i="2"/>
  <c r="R1082" i="2"/>
  <c r="AC1079" i="2"/>
  <c r="Z1097" i="2"/>
  <c r="W1086" i="2"/>
  <c r="S1097" i="2"/>
  <c r="R1088" i="2"/>
  <c r="AE1095" i="2"/>
  <c r="AD1086" i="2"/>
  <c r="AC1077" i="2"/>
  <c r="AE1097" i="2"/>
  <c r="M1079" i="2"/>
  <c r="AE1089" i="2"/>
  <c r="AA1082" i="2"/>
  <c r="Q1103" i="2"/>
  <c r="AC1101" i="2"/>
  <c r="AH1082" i="2"/>
  <c r="Z1103" i="2"/>
  <c r="Y1094" i="2"/>
  <c r="Q1077" i="2"/>
  <c r="AE1093" i="2"/>
  <c r="N1096" i="2"/>
  <c r="M1087" i="2"/>
  <c r="AG1093" i="2"/>
  <c r="AF1084" i="2"/>
  <c r="W1096" i="2"/>
  <c r="V1087" i="2"/>
  <c r="U1078" i="2"/>
  <c r="R1098" i="2"/>
  <c r="Q1089" i="2"/>
  <c r="P1080" i="2"/>
  <c r="AE1081" i="2"/>
  <c r="Y1088" i="2"/>
  <c r="N1100" i="2"/>
  <c r="M1091" i="2"/>
  <c r="AG1097" i="2"/>
  <c r="AF1088" i="2"/>
  <c r="AE1079" i="2"/>
  <c r="W1100" i="2"/>
  <c r="U1082" i="2"/>
  <c r="M1089" i="2"/>
  <c r="S1079" i="2"/>
  <c r="W1090" i="2"/>
  <c r="S1101" i="2"/>
  <c r="R1092" i="2"/>
  <c r="AI1103" i="2"/>
  <c r="AH1094" i="2"/>
  <c r="AD1090" i="2"/>
  <c r="AC1081" i="2"/>
  <c r="U1102" i="2"/>
  <c r="Z1083" i="2"/>
  <c r="P1104" i="2"/>
  <c r="P1088" i="2"/>
  <c r="M1077" i="2"/>
  <c r="V1085" i="2"/>
  <c r="R1096" i="2"/>
  <c r="AE1103" i="2"/>
  <c r="AC1085" i="2"/>
  <c r="AA1096" i="2"/>
  <c r="Y1098" i="2"/>
  <c r="X1093" i="2"/>
  <c r="AA1088" i="2"/>
  <c r="W1084" i="2"/>
  <c r="Z1079" i="2"/>
  <c r="P1100" i="2"/>
  <c r="S1095" i="2"/>
  <c r="AG1103" i="2"/>
  <c r="AC1099" i="2"/>
  <c r="AE1085" i="2"/>
  <c r="AH1080" i="2"/>
  <c r="AD1076" i="2"/>
  <c r="Y1092" i="2"/>
  <c r="N1104" i="2"/>
  <c r="Q1099" i="2"/>
  <c r="M1095" i="2"/>
  <c r="O1081" i="2"/>
  <c r="AC1097" i="2"/>
  <c r="AF1092" i="2"/>
  <c r="AE1083" i="2"/>
  <c r="Z1099" i="2"/>
  <c r="V1095" i="2"/>
  <c r="Y1090" i="2"/>
  <c r="X1081" i="2"/>
  <c r="N1102" i="2"/>
  <c r="Q1097" i="2"/>
  <c r="R1090" i="2"/>
  <c r="AH1092" i="2"/>
  <c r="R1076" i="2"/>
  <c r="AI1077" i="2"/>
  <c r="Z1089" i="2"/>
  <c r="N1092" i="2"/>
  <c r="M1083" i="2"/>
  <c r="AG1089" i="2"/>
  <c r="AF1080" i="2"/>
  <c r="V1083" i="2"/>
  <c r="S1103" i="2"/>
  <c r="Q1085" i="2"/>
  <c r="P1078" i="2"/>
  <c r="AC1091" i="2"/>
  <c r="AI1081" i="2"/>
  <c r="Y1100" i="2"/>
  <c r="W1082" i="2"/>
  <c r="M1103" i="2"/>
  <c r="S1093" i="2"/>
  <c r="AF1100" i="2"/>
  <c r="U1094" i="2"/>
  <c r="AA1084" i="2"/>
  <c r="P1096" i="2"/>
  <c r="AI1101" i="2"/>
  <c r="AI1085" i="2"/>
  <c r="W1102" i="2"/>
  <c r="AA1090" i="2"/>
  <c r="O1093" i="2"/>
  <c r="N1084" i="2"/>
  <c r="AG1081" i="2"/>
  <c r="AD1088" i="2"/>
  <c r="AI1093" i="2"/>
  <c r="Y1096" i="2"/>
  <c r="R1080" i="2"/>
  <c r="AF1096" i="2"/>
  <c r="AD1078" i="2"/>
  <c r="U1090" i="2"/>
  <c r="P1092" i="2"/>
  <c r="N1076" i="2"/>
  <c r="V1089" i="2"/>
  <c r="R1100" i="2"/>
  <c r="Q1091" i="2"/>
  <c r="P1082" i="2"/>
  <c r="AD1098" i="2"/>
  <c r="AI1079" i="2"/>
  <c r="AA1100" i="2"/>
  <c r="Z1091" i="2"/>
  <c r="O1103" i="2"/>
  <c r="M1085" i="2"/>
  <c r="Y1104" i="2"/>
  <c r="V1093" i="2"/>
  <c r="U1084" i="2"/>
  <c r="R1104" i="2"/>
  <c r="Q1095" i="2"/>
  <c r="AD1102" i="2"/>
  <c r="AC1093" i="2"/>
  <c r="AI1083" i="2"/>
  <c r="S1140" i="2"/>
  <c r="S1210" i="2" s="1"/>
  <c r="AE1137" i="2"/>
  <c r="AE1207" i="2" s="1"/>
  <c r="AF1132" i="2"/>
  <c r="AF1202" i="2" s="1"/>
  <c r="AI1127" i="2"/>
  <c r="AI1197" i="2" s="1"/>
  <c r="AC1123" i="2"/>
  <c r="AC1193" i="2" s="1"/>
  <c r="AF1136" i="2"/>
  <c r="AF1206" i="2" s="1"/>
  <c r="AD1132" i="2"/>
  <c r="AD1202" i="2" s="1"/>
  <c r="AG1127" i="2"/>
  <c r="AG1197" i="2" s="1"/>
  <c r="AE1123" i="2"/>
  <c r="AE1193" i="2" s="1"/>
  <c r="AD1118" i="2"/>
  <c r="AD1188" i="2" s="1"/>
  <c r="AC1113" i="2"/>
  <c r="AC1183" i="2" s="1"/>
  <c r="AA1138" i="2"/>
  <c r="AA1208" i="2" s="1"/>
  <c r="Z1133" i="2"/>
  <c r="Z1203" i="2" s="1"/>
  <c r="AA1128" i="2"/>
  <c r="AA1198" i="2" s="1"/>
  <c r="Z1123" i="2"/>
  <c r="Z1193" i="2" s="1"/>
  <c r="V1119" i="2"/>
  <c r="V1189" i="2" s="1"/>
  <c r="Y1114" i="2"/>
  <c r="Y1184" i="2" s="1"/>
  <c r="R1140" i="2"/>
  <c r="R1210" i="2" s="1"/>
  <c r="S1135" i="2"/>
  <c r="S1205" i="2" s="1"/>
  <c r="R1130" i="2"/>
  <c r="R1200" i="2" s="1"/>
  <c r="N1126" i="2"/>
  <c r="N1196" i="2" s="1"/>
  <c r="Q1121" i="2"/>
  <c r="Q1191" i="2" s="1"/>
  <c r="R1116" i="2"/>
  <c r="R1186" i="2" s="1"/>
  <c r="S1111" i="2"/>
  <c r="S1181" i="2" s="1"/>
  <c r="AF1120" i="2"/>
  <c r="AF1190" i="2" s="1"/>
  <c r="AF1118" i="2"/>
  <c r="AF1188" i="2" s="1"/>
  <c r="AD1116" i="2"/>
  <c r="AD1186" i="2" s="1"/>
  <c r="AD1114" i="2"/>
  <c r="AD1184" i="2" s="1"/>
  <c r="AD1112" i="2"/>
  <c r="AD1182" i="2" s="1"/>
  <c r="V1139" i="2"/>
  <c r="V1209" i="2" s="1"/>
  <c r="V1137" i="2"/>
  <c r="V1207" i="2" s="1"/>
  <c r="V1135" i="2"/>
  <c r="V1205" i="2" s="1"/>
  <c r="AA1132" i="2"/>
  <c r="AA1202" i="2" s="1"/>
  <c r="AA1130" i="2"/>
  <c r="AA1200" i="2" s="1"/>
  <c r="Y1128" i="2"/>
  <c r="Y1198" i="2" s="1"/>
  <c r="Y1126" i="2"/>
  <c r="Y1196" i="2" s="1"/>
  <c r="X1125" i="2"/>
  <c r="X1195" i="2" s="1"/>
  <c r="X1123" i="2"/>
  <c r="X1193" i="2" s="1"/>
  <c r="V1121" i="2"/>
  <c r="V1191" i="2" s="1"/>
  <c r="AA1118" i="2"/>
  <c r="AA1188" i="2" s="1"/>
  <c r="Y1116" i="2"/>
  <c r="Y1186" i="2" s="1"/>
  <c r="W1114" i="2"/>
  <c r="W1184" i="2" s="1"/>
  <c r="W1112" i="2"/>
  <c r="W1182" i="2" s="1"/>
  <c r="S1139" i="2"/>
  <c r="S1209" i="2" s="1"/>
  <c r="Q1137" i="2"/>
  <c r="Q1207" i="2" s="1"/>
  <c r="Q1135" i="2"/>
  <c r="Q1205" i="2" s="1"/>
  <c r="Q1133" i="2"/>
  <c r="Q1203" i="2" s="1"/>
  <c r="Q1131" i="2"/>
  <c r="Q1201" i="2" s="1"/>
  <c r="O1129" i="2"/>
  <c r="O1199" i="2" s="1"/>
  <c r="M1127" i="2"/>
  <c r="M1197" i="2" s="1"/>
  <c r="R1124" i="2"/>
  <c r="R1194" i="2" s="1"/>
  <c r="P1122" i="2"/>
  <c r="P1192" i="2" s="1"/>
  <c r="P1120" i="2"/>
  <c r="P1190" i="2" s="1"/>
  <c r="N1118" i="2"/>
  <c r="N1188" i="2" s="1"/>
  <c r="N1116" i="2"/>
  <c r="N1186" i="2" s="1"/>
  <c r="Q1113" i="2"/>
  <c r="Q1183" i="2" s="1"/>
  <c r="Q1111" i="2"/>
  <c r="Q1181" i="2" s="1"/>
  <c r="AI1140" i="2"/>
  <c r="AI1210" i="2" s="1"/>
  <c r="Q1140" i="2"/>
  <c r="Q1210" i="2" s="1"/>
  <c r="AI1137" i="2"/>
  <c r="AI1207" i="2" s="1"/>
  <c r="AE1133" i="2"/>
  <c r="AE1203" i="2" s="1"/>
  <c r="AF1128" i="2"/>
  <c r="AF1198" i="2" s="1"/>
  <c r="AG1123" i="2"/>
  <c r="AG1193" i="2" s="1"/>
  <c r="AF1138" i="2"/>
  <c r="AF1208" i="2" s="1"/>
  <c r="AG1133" i="2"/>
  <c r="AG1203" i="2" s="1"/>
  <c r="AE1129" i="2"/>
  <c r="AE1199" i="2" s="1"/>
  <c r="AC1125" i="2"/>
  <c r="AC1195" i="2" s="1"/>
  <c r="AI1119" i="2"/>
  <c r="AI1189" i="2" s="1"/>
  <c r="AC1115" i="2"/>
  <c r="AC1185" i="2" s="1"/>
  <c r="AA1140" i="2"/>
  <c r="AA1210" i="2" s="1"/>
  <c r="Z1135" i="2"/>
  <c r="Z1205" i="2" s="1"/>
  <c r="Y1130" i="2"/>
  <c r="Y1200" i="2" s="1"/>
  <c r="Z1125" i="2"/>
  <c r="Z1195" i="2" s="1"/>
  <c r="AA1120" i="2"/>
  <c r="AA1190" i="2" s="1"/>
  <c r="W1116" i="2"/>
  <c r="W1186" i="2" s="1"/>
  <c r="X1111" i="2"/>
  <c r="X1181" i="2" s="1"/>
  <c r="S1137" i="2"/>
  <c r="S1207" i="2" s="1"/>
  <c r="R1132" i="2"/>
  <c r="R1202" i="2" s="1"/>
  <c r="S1127" i="2"/>
  <c r="S1197" i="2" s="1"/>
  <c r="O1123" i="2"/>
  <c r="O1193" i="2" s="1"/>
  <c r="P1118" i="2"/>
  <c r="P1188" i="2" s="1"/>
  <c r="S1113" i="2"/>
  <c r="S1183" i="2" s="1"/>
  <c r="AG1121" i="2"/>
  <c r="AG1191" i="2" s="1"/>
  <c r="AI1117" i="2"/>
  <c r="AI1187" i="2" s="1"/>
  <c r="AG1113" i="2"/>
  <c r="AG1183" i="2" s="1"/>
  <c r="Y1140" i="2"/>
  <c r="Y1210" i="2" s="1"/>
  <c r="Y1136" i="2"/>
  <c r="Y1206" i="2" s="1"/>
  <c r="W1132" i="2"/>
  <c r="W1202" i="2" s="1"/>
  <c r="U1128" i="2"/>
  <c r="U1198" i="2" s="1"/>
  <c r="U1124" i="2"/>
  <c r="U1194" i="2" s="1"/>
  <c r="X1119" i="2"/>
  <c r="X1189" i="2" s="1"/>
  <c r="AA1114" i="2"/>
  <c r="AA1184" i="2" s="1"/>
  <c r="O1139" i="2"/>
  <c r="O1209" i="2" s="1"/>
  <c r="O1135" i="2"/>
  <c r="O1205" i="2" s="1"/>
  <c r="M1131" i="2"/>
  <c r="M1201" i="2" s="1"/>
  <c r="P1126" i="2"/>
  <c r="P1196" i="2" s="1"/>
  <c r="S1121" i="2"/>
  <c r="S1191" i="2" s="1"/>
  <c r="Q1117" i="2"/>
  <c r="Q1187" i="2" s="1"/>
  <c r="O1113" i="2"/>
  <c r="O1183" i="2" s="1"/>
  <c r="AG1140" i="2"/>
  <c r="AG1210" i="2" s="1"/>
  <c r="O1140" i="2"/>
  <c r="O1210" i="2" s="1"/>
  <c r="AD1138" i="2"/>
  <c r="AD1208" i="2" s="1"/>
  <c r="AI1133" i="2"/>
  <c r="AI1203" i="2" s="1"/>
  <c r="AC1129" i="2"/>
  <c r="AC1199" i="2" s="1"/>
  <c r="AD1124" i="2"/>
  <c r="AD1194" i="2" s="1"/>
  <c r="AG1137" i="2"/>
  <c r="AG1207" i="2" s="1"/>
  <c r="AC1133" i="2"/>
  <c r="AC1203" i="2" s="1"/>
  <c r="AH1128" i="2"/>
  <c r="AH1198" i="2" s="1"/>
  <c r="AF1124" i="2"/>
  <c r="AF1194" i="2" s="1"/>
  <c r="AE1119" i="2"/>
  <c r="AE1189" i="2" s="1"/>
  <c r="AF1114" i="2"/>
  <c r="AF1184" i="2" s="1"/>
  <c r="U1140" i="2"/>
  <c r="U1210" i="2" s="1"/>
  <c r="AA1134" i="2"/>
  <c r="AA1204" i="2" s="1"/>
  <c r="U1130" i="2"/>
  <c r="U1200" i="2" s="1"/>
  <c r="AA1124" i="2"/>
  <c r="AA1194" i="2" s="1"/>
  <c r="W1120" i="2"/>
  <c r="W1190" i="2" s="1"/>
  <c r="Z1115" i="2"/>
  <c r="Z1185" i="2" s="1"/>
  <c r="Q1139" i="2"/>
  <c r="Q1209" i="2" s="1"/>
  <c r="P1134" i="2"/>
  <c r="P1204" i="2" s="1"/>
  <c r="Q1129" i="2"/>
  <c r="Q1199" i="2" s="1"/>
  <c r="M1125" i="2"/>
  <c r="M1195" i="2" s="1"/>
  <c r="N1120" i="2"/>
  <c r="N1190" i="2" s="1"/>
  <c r="O1115" i="2"/>
  <c r="O1185" i="2" s="1"/>
  <c r="V1140" i="2"/>
  <c r="V1210" i="2" s="1"/>
  <c r="AH1138" i="2"/>
  <c r="AH1208" i="2" s="1"/>
  <c r="AF1134" i="2"/>
  <c r="AF1204" i="2" s="1"/>
  <c r="AG1129" i="2"/>
  <c r="AG1199" i="2" s="1"/>
  <c r="AH1124" i="2"/>
  <c r="AH1194" i="2" s="1"/>
  <c r="AG1139" i="2"/>
  <c r="AG1209" i="2" s="1"/>
  <c r="AH1134" i="2"/>
  <c r="AH1204" i="2" s="1"/>
  <c r="AF1130" i="2"/>
  <c r="AF1200" i="2" s="1"/>
  <c r="AD1126" i="2"/>
  <c r="AD1196" i="2" s="1"/>
  <c r="AI1121" i="2"/>
  <c r="AI1191" i="2" s="1"/>
  <c r="AF1116" i="2"/>
  <c r="AF1186" i="2" s="1"/>
  <c r="AC1111" i="2"/>
  <c r="AC1181" i="2" s="1"/>
  <c r="AA1136" i="2"/>
  <c r="AA1206" i="2" s="1"/>
  <c r="U1132" i="2"/>
  <c r="U1202" i="2" s="1"/>
  <c r="V1127" i="2"/>
  <c r="V1197" i="2" s="1"/>
  <c r="U1122" i="2"/>
  <c r="U1192" i="2" s="1"/>
  <c r="X1117" i="2"/>
  <c r="X1187" i="2" s="1"/>
  <c r="AA1112" i="2"/>
  <c r="AA1182" i="2" s="1"/>
  <c r="P1136" i="2"/>
  <c r="P1206" i="2" s="1"/>
  <c r="O1131" i="2"/>
  <c r="O1201" i="2" s="1"/>
  <c r="R1126" i="2"/>
  <c r="R1196" i="2" s="1"/>
  <c r="N1122" i="2"/>
  <c r="N1192" i="2" s="1"/>
  <c r="O1117" i="2"/>
  <c r="O1187" i="2" s="1"/>
  <c r="P1112" i="2"/>
  <c r="P1182" i="2" s="1"/>
  <c r="AC1121" i="2"/>
  <c r="AC1191" i="2" s="1"/>
  <c r="AH1116" i="2"/>
  <c r="AH1186" i="2" s="1"/>
  <c r="AH1112" i="2"/>
  <c r="AH1182" i="2" s="1"/>
  <c r="Z1139" i="2"/>
  <c r="Z1209" i="2" s="1"/>
  <c r="X1135" i="2"/>
  <c r="X1205" i="2" s="1"/>
  <c r="X1131" i="2"/>
  <c r="X1201" i="2" s="1"/>
  <c r="AA1126" i="2"/>
  <c r="AA1196" i="2" s="1"/>
  <c r="AA1122" i="2"/>
  <c r="AA1192" i="2" s="1"/>
  <c r="W1118" i="2"/>
  <c r="W1188" i="2" s="1"/>
  <c r="Z1113" i="2"/>
  <c r="Z1183" i="2" s="1"/>
  <c r="P1140" i="2"/>
  <c r="P1210" i="2" s="1"/>
  <c r="N1136" i="2"/>
  <c r="N1206" i="2" s="1"/>
  <c r="N1132" i="2"/>
  <c r="N1202" i="2" s="1"/>
  <c r="Q1127" i="2"/>
  <c r="Q1197" i="2" s="1"/>
  <c r="M1123" i="2"/>
  <c r="M1193" i="2" s="1"/>
  <c r="R1118" i="2"/>
  <c r="R1188" i="2" s="1"/>
  <c r="AC1140" i="2"/>
  <c r="AC1210" i="2" s="1"/>
  <c r="AE1139" i="2"/>
  <c r="AE1209" i="2" s="1"/>
  <c r="AC1135" i="2"/>
  <c r="AC1205" i="2" s="1"/>
  <c r="AD1130" i="2"/>
  <c r="AD1200" i="2" s="1"/>
  <c r="AE1125" i="2"/>
  <c r="AE1195" i="2" s="1"/>
  <c r="AC1139" i="2"/>
  <c r="AC1209" i="2" s="1"/>
  <c r="AD1134" i="2"/>
  <c r="AD1204" i="2" s="1"/>
  <c r="AI1129" i="2"/>
  <c r="AI1199" i="2" s="1"/>
  <c r="AG1125" i="2"/>
  <c r="AG1195" i="2" s="1"/>
  <c r="AH1120" i="2"/>
  <c r="AH1190" i="2" s="1"/>
  <c r="AG1115" i="2"/>
  <c r="AG1185" i="2" s="1"/>
  <c r="W1136" i="2"/>
  <c r="W1206" i="2" s="1"/>
  <c r="V1131" i="2"/>
  <c r="V1201" i="2" s="1"/>
  <c r="W1126" i="2"/>
  <c r="W1196" i="2" s="1"/>
  <c r="X1121" i="2"/>
  <c r="X1191" i="2" s="1"/>
  <c r="AA1116" i="2"/>
  <c r="AA1186" i="2" s="1"/>
  <c r="U1112" i="2"/>
  <c r="U1182" i="2" s="1"/>
  <c r="P1138" i="2"/>
  <c r="P1208" i="2" s="1"/>
  <c r="O1133" i="2"/>
  <c r="O1203" i="2" s="1"/>
  <c r="P1128" i="2"/>
  <c r="P1198" i="2" s="1"/>
  <c r="S1123" i="2"/>
  <c r="S1193" i="2" s="1"/>
  <c r="M1119" i="2"/>
  <c r="M1189" i="2" s="1"/>
  <c r="N1114" i="2"/>
  <c r="N1184" i="2" s="1"/>
  <c r="AE1121" i="2"/>
  <c r="AE1191" i="2" s="1"/>
  <c r="AG1119" i="2"/>
  <c r="AG1189" i="2" s="1"/>
  <c r="AE1117" i="2"/>
  <c r="AE1187" i="2" s="1"/>
  <c r="AE1115" i="2"/>
  <c r="AE1185" i="2" s="1"/>
  <c r="AE1113" i="2"/>
  <c r="AE1183" i="2" s="1"/>
  <c r="AE1111" i="2"/>
  <c r="AE1181" i="2" s="1"/>
  <c r="W1140" i="2"/>
  <c r="W1210" i="2" s="1"/>
  <c r="U1138" i="2"/>
  <c r="U1208" i="2" s="1"/>
  <c r="U1136" i="2"/>
  <c r="U1206" i="2" s="1"/>
  <c r="U1134" i="2"/>
  <c r="U1204" i="2" s="1"/>
  <c r="Z1131" i="2"/>
  <c r="Z1201" i="2" s="1"/>
  <c r="Z1129" i="2"/>
  <c r="Z1199" i="2" s="1"/>
  <c r="X1127" i="2"/>
  <c r="X1197" i="2" s="1"/>
  <c r="N1112" i="2"/>
  <c r="N1182" i="2" s="1"/>
  <c r="P1114" i="2"/>
  <c r="P1184" i="2" s="1"/>
  <c r="Y1124" i="2"/>
  <c r="Y1194" i="2" s="1"/>
  <c r="W1122" i="2"/>
  <c r="W1192" i="2" s="1"/>
  <c r="U1120" i="2"/>
  <c r="U1190" i="2" s="1"/>
  <c r="Z1117" i="2"/>
  <c r="Z1187" i="2" s="1"/>
  <c r="X1115" i="2"/>
  <c r="X1185" i="2" s="1"/>
  <c r="V1113" i="2"/>
  <c r="V1183" i="2" s="1"/>
  <c r="V1111" i="2"/>
  <c r="V1181" i="2" s="1"/>
  <c r="R1138" i="2"/>
  <c r="R1208" i="2" s="1"/>
  <c r="R1136" i="2"/>
  <c r="R1206" i="2" s="1"/>
  <c r="R1134" i="2"/>
  <c r="R1204" i="2" s="1"/>
  <c r="P1132" i="2"/>
  <c r="P1202" i="2" s="1"/>
  <c r="P1130" i="2"/>
  <c r="P1200" i="2" s="1"/>
  <c r="N1128" i="2"/>
  <c r="N1198" i="2" s="1"/>
  <c r="S1125" i="2"/>
  <c r="S1195" i="2" s="1"/>
  <c r="Q1123" i="2"/>
  <c r="Q1193" i="2" s="1"/>
  <c r="O1121" i="2"/>
  <c r="O1191" i="2" s="1"/>
  <c r="O1119" i="2"/>
  <c r="O1189" i="2" s="1"/>
  <c r="M1117" i="2"/>
  <c r="M1187" i="2" s="1"/>
  <c r="M1115" i="2"/>
  <c r="M1185" i="2" s="1"/>
  <c r="R1112" i="2"/>
  <c r="R1182" i="2" s="1"/>
  <c r="Z1140" i="2"/>
  <c r="Z1210" i="2" s="1"/>
  <c r="AI1139" i="2"/>
  <c r="AI1209" i="2" s="1"/>
  <c r="AG1135" i="2"/>
  <c r="AG1205" i="2" s="1"/>
  <c r="AH1130" i="2"/>
  <c r="AH1200" i="2" s="1"/>
  <c r="AI1125" i="2"/>
  <c r="AI1195" i="2" s="1"/>
  <c r="AH1140" i="2"/>
  <c r="AH1210" i="2" s="1"/>
  <c r="AI1135" i="2"/>
  <c r="AI1205" i="2" s="1"/>
  <c r="AG1131" i="2"/>
  <c r="AG1201" i="2" s="1"/>
  <c r="AC1127" i="2"/>
  <c r="AC1197" i="2" s="1"/>
  <c r="AH1122" i="2"/>
  <c r="AH1192" i="2" s="1"/>
  <c r="AG1117" i="2"/>
  <c r="AG1187" i="2" s="1"/>
  <c r="AF1112" i="2"/>
  <c r="AF1182" i="2" s="1"/>
  <c r="W1138" i="2"/>
  <c r="W1208" i="2" s="1"/>
  <c r="V1133" i="2"/>
  <c r="V1203" i="2" s="1"/>
  <c r="W1128" i="2"/>
  <c r="W1198" i="2" s="1"/>
  <c r="V1123" i="2"/>
  <c r="V1193" i="2" s="1"/>
  <c r="Y1118" i="2"/>
  <c r="Y1188" i="2" s="1"/>
  <c r="U1114" i="2"/>
  <c r="U1184" i="2" s="1"/>
  <c r="N1140" i="2"/>
  <c r="N1210" i="2" s="1"/>
  <c r="M1135" i="2"/>
  <c r="M1205" i="2" s="1"/>
  <c r="N1130" i="2"/>
  <c r="N1200" i="2" s="1"/>
  <c r="Q1125" i="2"/>
  <c r="Q1195" i="2" s="1"/>
  <c r="M1121" i="2"/>
  <c r="M1191" i="2" s="1"/>
  <c r="S1115" i="2"/>
  <c r="S1185" i="2" s="1"/>
  <c r="O1111" i="2"/>
  <c r="O1181" i="2" s="1"/>
  <c r="AD1120" i="2"/>
  <c r="AD1190" i="2" s="1"/>
  <c r="AI1115" i="2"/>
  <c r="AI1185" i="2" s="1"/>
  <c r="AG1111" i="2"/>
  <c r="AG1181" i="2" s="1"/>
  <c r="Y1138" i="2"/>
  <c r="Y1208" i="2" s="1"/>
  <c r="Y1134" i="2"/>
  <c r="Y1204" i="2" s="1"/>
  <c r="W1130" i="2"/>
  <c r="W1200" i="2" s="1"/>
  <c r="U1126" i="2"/>
  <c r="U1196" i="2" s="1"/>
  <c r="Z1121" i="2"/>
  <c r="Z1191" i="2" s="1"/>
  <c r="V1117" i="2"/>
  <c r="V1187" i="2" s="1"/>
  <c r="Y1112" i="2"/>
  <c r="Y1182" i="2" s="1"/>
  <c r="O1137" i="2"/>
  <c r="O1207" i="2" s="1"/>
  <c r="M1133" i="2"/>
  <c r="M1203" i="2" s="1"/>
  <c r="R1128" i="2"/>
  <c r="R1198" i="2" s="1"/>
  <c r="N1124" i="2"/>
  <c r="N1194" i="2" s="1"/>
  <c r="S1119" i="2"/>
  <c r="S1189" i="2" s="1"/>
  <c r="Q1115" i="2"/>
  <c r="Q1185" i="2" s="1"/>
  <c r="M1111" i="2"/>
  <c r="M1181" i="2" s="1"/>
  <c r="X1140" i="2"/>
  <c r="X1210" i="2" s="1"/>
  <c r="AF1140" i="2"/>
  <c r="AF1210" i="2" s="1"/>
  <c r="AD1136" i="2"/>
  <c r="AD1206" i="2" s="1"/>
  <c r="AE1131" i="2"/>
  <c r="AE1201" i="2" s="1"/>
  <c r="AF1126" i="2"/>
  <c r="AF1196" i="2" s="1"/>
  <c r="AD1140" i="2"/>
  <c r="AD1210" i="2" s="1"/>
  <c r="AE1135" i="2"/>
  <c r="AE1205" i="2" s="1"/>
  <c r="AC1131" i="2"/>
  <c r="AC1201" i="2" s="1"/>
  <c r="AH1126" i="2"/>
  <c r="AH1196" i="2" s="1"/>
  <c r="AD1122" i="2"/>
  <c r="AD1192" i="2" s="1"/>
  <c r="AC1117" i="2"/>
  <c r="AC1187" i="2" s="1"/>
  <c r="AI1111" i="2"/>
  <c r="AI1181" i="2" s="1"/>
  <c r="Z1137" i="2"/>
  <c r="Z1207" i="2" s="1"/>
  <c r="Y1132" i="2"/>
  <c r="Y1202" i="2" s="1"/>
  <c r="Z1127" i="2"/>
  <c r="Z1197" i="2" s="1"/>
  <c r="Y1122" i="2"/>
  <c r="Y1192" i="2" s="1"/>
  <c r="U1118" i="2"/>
  <c r="U1188" i="2" s="1"/>
  <c r="X1113" i="2"/>
  <c r="X1183" i="2" s="1"/>
  <c r="M1137" i="2"/>
  <c r="M1207" i="2" s="1"/>
  <c r="S1131" i="2"/>
  <c r="S1201" i="2" s="1"/>
  <c r="O1127" i="2"/>
  <c r="O1197" i="2" s="1"/>
  <c r="R1122" i="2"/>
  <c r="R1192" i="2" s="1"/>
  <c r="S1117" i="2"/>
  <c r="S1187" i="2" s="1"/>
  <c r="M1113" i="2"/>
  <c r="M1183" i="2" s="1"/>
  <c r="AE1140" i="2"/>
  <c r="AE1210" i="2" s="1"/>
  <c r="M1140" i="2"/>
  <c r="M1210" i="2" s="1"/>
  <c r="AH1136" i="2"/>
  <c r="AH1206" i="2" s="1"/>
  <c r="AI1131" i="2"/>
  <c r="AI1201" i="2" s="1"/>
  <c r="AE1127" i="2"/>
  <c r="AE1197" i="2" s="1"/>
  <c r="AF1122" i="2"/>
  <c r="AF1192" i="2" s="1"/>
  <c r="AC1137" i="2"/>
  <c r="AC1207" i="2" s="1"/>
  <c r="AH1132" i="2"/>
  <c r="AH1202" i="2" s="1"/>
  <c r="AD1128" i="2"/>
  <c r="AD1198" i="2" s="1"/>
  <c r="AI1123" i="2"/>
  <c r="AI1193" i="2" s="1"/>
  <c r="AH1118" i="2"/>
  <c r="AH1188" i="2" s="1"/>
  <c r="AI1113" i="2"/>
  <c r="AI1183" i="2" s="1"/>
  <c r="X1139" i="2"/>
  <c r="X1209" i="2" s="1"/>
  <c r="W1134" i="2"/>
  <c r="W1204" i="2" s="1"/>
  <c r="X1129" i="2"/>
  <c r="X1199" i="2" s="1"/>
  <c r="W1124" i="2"/>
  <c r="W1194" i="2" s="1"/>
  <c r="Z1119" i="2"/>
  <c r="Z1189" i="2" s="1"/>
  <c r="V1115" i="2"/>
  <c r="V1185" i="2" s="1"/>
  <c r="M1139" i="2"/>
  <c r="M1209" i="2" s="1"/>
  <c r="S1133" i="2"/>
  <c r="S1203" i="2" s="1"/>
  <c r="M1129" i="2"/>
  <c r="M1199" i="2" s="1"/>
  <c r="P1124" i="2"/>
  <c r="P1194" i="2" s="1"/>
  <c r="Q1119" i="2"/>
  <c r="Q1189" i="2" s="1"/>
  <c r="R1114" i="2"/>
  <c r="R1184" i="2" s="1"/>
  <c r="AC1119" i="2"/>
  <c r="AC1189" i="2" s="1"/>
  <c r="AH1114" i="2"/>
  <c r="AH1184" i="2" s="1"/>
  <c r="X1137" i="2"/>
  <c r="X1207" i="2" s="1"/>
  <c r="X1133" i="2"/>
  <c r="X1203" i="2" s="1"/>
  <c r="V1129" i="2"/>
  <c r="V1199" i="2" s="1"/>
  <c r="V1125" i="2"/>
  <c r="V1195" i="2" s="1"/>
  <c r="Y1120" i="2"/>
  <c r="Y1190" i="2" s="1"/>
  <c r="U1116" i="2"/>
  <c r="U1186" i="2" s="1"/>
  <c r="Z1111" i="2"/>
  <c r="Z1181" i="2" s="1"/>
  <c r="N1138" i="2"/>
  <c r="N1208" i="2" s="1"/>
  <c r="N1134" i="2"/>
  <c r="N1204" i="2" s="1"/>
  <c r="S1129" i="2"/>
  <c r="S1199" i="2" s="1"/>
  <c r="O1125" i="2"/>
  <c r="O1195" i="2" s="1"/>
  <c r="R1120" i="2"/>
  <c r="R1190" i="2" s="1"/>
  <c r="P1116" i="2"/>
  <c r="P1186" i="2" s="1"/>
  <c r="X1633" i="2" l="1"/>
  <c r="H754" i="2"/>
  <c r="N1351" i="2"/>
  <c r="N1386" i="2" s="1"/>
  <c r="S1351" i="2"/>
  <c r="S1386" i="2" s="1"/>
  <c r="U1351" i="2"/>
  <c r="U1386" i="2" s="1"/>
  <c r="AA1351" i="2"/>
  <c r="AA1386" i="2" s="1"/>
  <c r="F805" i="2"/>
  <c r="F840" i="2" s="1"/>
  <c r="J811" i="2"/>
  <c r="J846" i="2" s="1"/>
  <c r="K798" i="2"/>
  <c r="K833" i="2" s="1"/>
  <c r="J801" i="2"/>
  <c r="J836" i="2" s="1"/>
  <c r="E806" i="2"/>
  <c r="E841" i="2" s="1"/>
  <c r="G802" i="2"/>
  <c r="G837" i="2" s="1"/>
  <c r="I820" i="2"/>
  <c r="I855" i="2" s="1"/>
  <c r="E794" i="2"/>
  <c r="E829" i="2" s="1"/>
  <c r="E1532" i="2" s="1"/>
  <c r="E812" i="2"/>
  <c r="E847" i="2" s="1"/>
  <c r="G800" i="2"/>
  <c r="G835" i="2" s="1"/>
  <c r="J805" i="2"/>
  <c r="J840" i="2" s="1"/>
  <c r="E802" i="2"/>
  <c r="E837" i="2" s="1"/>
  <c r="G820" i="2"/>
  <c r="G855" i="2" s="1"/>
  <c r="F817" i="2"/>
  <c r="F852" i="2" s="1"/>
  <c r="G804" i="2"/>
  <c r="G839" i="2" s="1"/>
  <c r="I822" i="2"/>
  <c r="I857" i="2" s="1"/>
  <c r="I808" i="2"/>
  <c r="I843" i="2" s="1"/>
  <c r="K812" i="2"/>
  <c r="K847" i="2" s="1"/>
  <c r="G818" i="2"/>
  <c r="G853" i="2" s="1"/>
  <c r="H1668" i="2"/>
  <c r="H824" i="2"/>
  <c r="H859" i="2" s="1"/>
  <c r="J817" i="2"/>
  <c r="J852" i="2" s="1"/>
  <c r="E822" i="2"/>
  <c r="E857" i="2" s="1"/>
  <c r="I798" i="2"/>
  <c r="I833" i="2" s="1"/>
  <c r="F813" i="2"/>
  <c r="F848" i="2" s="1"/>
  <c r="F799" i="2"/>
  <c r="F834" i="2" s="1"/>
  <c r="H817" i="2"/>
  <c r="H852" i="2" s="1"/>
  <c r="I804" i="2"/>
  <c r="I839" i="2" s="1"/>
  <c r="K822" i="2"/>
  <c r="K857" i="2" s="1"/>
  <c r="G812" i="2"/>
  <c r="G847" i="2" s="1"/>
  <c r="H801" i="2"/>
  <c r="H836" i="2" s="1"/>
  <c r="J819" i="2"/>
  <c r="J854" i="2" s="1"/>
  <c r="K806" i="2"/>
  <c r="K841" i="2" s="1"/>
  <c r="G796" i="2"/>
  <c r="G831" i="2" s="1"/>
  <c r="I814" i="2"/>
  <c r="I849" i="2" s="1"/>
  <c r="G798" i="2"/>
  <c r="G833" i="2" s="1"/>
  <c r="I816" i="2"/>
  <c r="I851" i="2" s="1"/>
  <c r="K804" i="2"/>
  <c r="K839" i="2" s="1"/>
  <c r="F823" i="2"/>
  <c r="F858" i="2" s="1"/>
  <c r="G810" i="2"/>
  <c r="G845" i="2" s="1"/>
  <c r="H797" i="2"/>
  <c r="H832" i="2" s="1"/>
  <c r="J815" i="2"/>
  <c r="J850" i="2" s="1"/>
  <c r="G816" i="2"/>
  <c r="G851" i="2" s="1"/>
  <c r="F1668" i="2"/>
  <c r="F824" i="2"/>
  <c r="F859" i="2" s="1"/>
  <c r="G794" i="2"/>
  <c r="G829" i="2" s="1"/>
  <c r="G1532" i="2" s="1"/>
  <c r="N796" i="2"/>
  <c r="N831" i="2" s="1"/>
  <c r="N1534" i="2" s="1"/>
  <c r="E796" i="2"/>
  <c r="E831" i="2" s="1"/>
  <c r="E808" i="2"/>
  <c r="E843" i="2" s="1"/>
  <c r="F815" i="2"/>
  <c r="F850" i="2" s="1"/>
  <c r="F819" i="2"/>
  <c r="F854" i="2" s="1"/>
  <c r="I796" i="2"/>
  <c r="I831" i="2" s="1"/>
  <c r="F795" i="2"/>
  <c r="F830" i="2" s="1"/>
  <c r="E800" i="2"/>
  <c r="E835" i="2" s="1"/>
  <c r="H799" i="2"/>
  <c r="H834" i="2" s="1"/>
  <c r="F809" i="2"/>
  <c r="F844" i="2" s="1"/>
  <c r="G824" i="2"/>
  <c r="G859" i="2" s="1"/>
  <c r="E804" i="2"/>
  <c r="E839" i="2" s="1"/>
  <c r="G808" i="2"/>
  <c r="G843" i="2" s="1"/>
  <c r="J813" i="2"/>
  <c r="J848" i="2" s="1"/>
  <c r="H821" i="2"/>
  <c r="H856" i="2" s="1"/>
  <c r="E798" i="2"/>
  <c r="E833" i="2" s="1"/>
  <c r="F807" i="2"/>
  <c r="F842" i="2" s="1"/>
  <c r="F797" i="2"/>
  <c r="F832" i="2" s="1"/>
  <c r="J797" i="2"/>
  <c r="J832" i="2" s="1"/>
  <c r="H805" i="2"/>
  <c r="H840" i="2" s="1"/>
  <c r="H807" i="2"/>
  <c r="H842" i="2" s="1"/>
  <c r="E814" i="2"/>
  <c r="E849" i="2" s="1"/>
  <c r="H819" i="2"/>
  <c r="H854" i="2" s="1"/>
  <c r="K808" i="2"/>
  <c r="K843" i="2" s="1"/>
  <c r="E818" i="2"/>
  <c r="E853" i="2" s="1"/>
  <c r="H728" i="2"/>
  <c r="H798" i="2" s="1"/>
  <c r="J738" i="2"/>
  <c r="J808" i="2" s="1"/>
  <c r="J843" i="2" s="1"/>
  <c r="F736" i="2"/>
  <c r="F806" i="2" s="1"/>
  <c r="F841" i="2" s="1"/>
  <c r="J750" i="2"/>
  <c r="J820" i="2" s="1"/>
  <c r="K741" i="2"/>
  <c r="K811" i="2" s="1"/>
  <c r="F726" i="2"/>
  <c r="F796" i="2" s="1"/>
  <c r="F831" i="2" s="1"/>
  <c r="I754" i="2"/>
  <c r="I824" i="2" s="1"/>
  <c r="H724" i="2"/>
  <c r="H794" i="2" s="1"/>
  <c r="H829" i="2" s="1"/>
  <c r="E735" i="2"/>
  <c r="E805" i="2" s="1"/>
  <c r="K753" i="2"/>
  <c r="K823" i="2" s="1"/>
  <c r="K858" i="2" s="1"/>
  <c r="F748" i="2"/>
  <c r="F818" i="2" s="1"/>
  <c r="F853" i="2" s="1"/>
  <c r="J740" i="2"/>
  <c r="J810" i="2" s="1"/>
  <c r="E731" i="2"/>
  <c r="E801" i="2" s="1"/>
  <c r="E836" i="2" s="1"/>
  <c r="E747" i="2"/>
  <c r="E817" i="2" s="1"/>
  <c r="H744" i="2"/>
  <c r="H814" i="2" s="1"/>
  <c r="H849" i="2" s="1"/>
  <c r="F730" i="2"/>
  <c r="F800" i="2" s="1"/>
  <c r="F835" i="2" s="1"/>
  <c r="J736" i="2"/>
  <c r="J806" i="2" s="1"/>
  <c r="J841" i="2" s="1"/>
  <c r="H736" i="2"/>
  <c r="H806" i="2" s="1"/>
  <c r="H841" i="2" s="1"/>
  <c r="F752" i="2"/>
  <c r="F822" i="2" s="1"/>
  <c r="F857" i="2" s="1"/>
  <c r="J754" i="2"/>
  <c r="J824" i="2" s="1"/>
  <c r="K754" i="2"/>
  <c r="K824" i="2" s="1"/>
  <c r="E754" i="2"/>
  <c r="E824" i="2" s="1"/>
  <c r="G1527" i="2"/>
  <c r="R1225" i="2"/>
  <c r="R1471" i="2" s="1"/>
  <c r="N1243" i="2"/>
  <c r="N1489" i="2" s="1"/>
  <c r="V1230" i="2"/>
  <c r="V1476" i="2" s="1"/>
  <c r="X1238" i="2"/>
  <c r="X1484" i="2" s="1"/>
  <c r="R1219" i="2"/>
  <c r="R1465" i="2" s="1"/>
  <c r="S1238" i="2"/>
  <c r="S1484" i="2" s="1"/>
  <c r="W1229" i="2"/>
  <c r="W1475" i="2" s="1"/>
  <c r="AI1218" i="2"/>
  <c r="AI1464" i="2" s="1"/>
  <c r="AH1237" i="2"/>
  <c r="AH1483" i="2" s="1"/>
  <c r="AI1236" i="2"/>
  <c r="AI1482" i="2" s="1"/>
  <c r="R1227" i="2"/>
  <c r="R1473" i="2" s="1"/>
  <c r="P1221" i="2"/>
  <c r="P1467" i="2" s="1"/>
  <c r="O1230" i="2"/>
  <c r="O1476" i="2" s="1"/>
  <c r="N1239" i="2"/>
  <c r="N1485" i="2" s="1"/>
  <c r="Z1216" i="2"/>
  <c r="Z1462" i="2" s="1"/>
  <c r="Y1225" i="2"/>
  <c r="Y1471" i="2" s="1"/>
  <c r="V1234" i="2"/>
  <c r="V1480" i="2" s="1"/>
  <c r="X1242" i="2"/>
  <c r="X1488" i="2" s="1"/>
  <c r="AC1224" i="2"/>
  <c r="AC1470" i="2" s="1"/>
  <c r="Q1224" i="2"/>
  <c r="Q1470" i="2" s="1"/>
  <c r="M1234" i="2"/>
  <c r="M1480" i="2" s="1"/>
  <c r="M1244" i="2"/>
  <c r="M1490" i="2" s="1"/>
  <c r="Z1224" i="2"/>
  <c r="Z1470" i="2" s="1"/>
  <c r="X1234" i="2"/>
  <c r="X1480" i="2" s="1"/>
  <c r="X1244" i="2"/>
  <c r="X1490" i="2" s="1"/>
  <c r="AH1223" i="2"/>
  <c r="AH1469" i="2" s="1"/>
  <c r="AD1233" i="2"/>
  <c r="AD1479" i="2" s="1"/>
  <c r="AC1242" i="2"/>
  <c r="AC1488" i="2" s="1"/>
  <c r="AE1232" i="2"/>
  <c r="AE1478" i="2" s="1"/>
  <c r="AH1241" i="2"/>
  <c r="AH1487" i="2" s="1"/>
  <c r="AE1245" i="2"/>
  <c r="AE1491" i="2" s="1"/>
  <c r="S1222" i="2"/>
  <c r="S1468" i="2" s="1"/>
  <c r="O1232" i="2"/>
  <c r="O1478" i="2" s="1"/>
  <c r="M1242" i="2"/>
  <c r="M1488" i="2" s="1"/>
  <c r="U1223" i="2"/>
  <c r="U1469" i="2" s="1"/>
  <c r="Z1232" i="2"/>
  <c r="Z1478" i="2" s="1"/>
  <c r="Z1242" i="2"/>
  <c r="Z1488" i="2" s="1"/>
  <c r="AC1222" i="2"/>
  <c r="AC1468" i="2" s="1"/>
  <c r="AH1231" i="2"/>
  <c r="AH1477" i="2" s="1"/>
  <c r="AE1240" i="2"/>
  <c r="AE1486" i="2" s="1"/>
  <c r="AF1231" i="2"/>
  <c r="AF1477" i="2" s="1"/>
  <c r="AD1241" i="2"/>
  <c r="AD1487" i="2" s="1"/>
  <c r="X1245" i="2"/>
  <c r="X1491" i="2" s="1"/>
  <c r="Q1220" i="2"/>
  <c r="Q1466" i="2" s="1"/>
  <c r="N1229" i="2"/>
  <c r="N1475" i="2" s="1"/>
  <c r="M1238" i="2"/>
  <c r="M1484" i="2" s="1"/>
  <c r="Y1217" i="2"/>
  <c r="Y1463" i="2" s="1"/>
  <c r="Z1226" i="2"/>
  <c r="Z1472" i="2" s="1"/>
  <c r="W1235" i="2"/>
  <c r="W1481" i="2" s="1"/>
  <c r="Y1243" i="2"/>
  <c r="Y1489" i="2" s="1"/>
  <c r="AI1220" i="2"/>
  <c r="AI1466" i="2" s="1"/>
  <c r="O1216" i="2"/>
  <c r="O1462" i="2" s="1"/>
  <c r="M1226" i="2"/>
  <c r="M1472" i="2" s="1"/>
  <c r="N1235" i="2"/>
  <c r="N1481" i="2" s="1"/>
  <c r="N1245" i="2"/>
  <c r="N1491" i="2" s="1"/>
  <c r="Y1223" i="2"/>
  <c r="Y1469" i="2" s="1"/>
  <c r="W1233" i="2"/>
  <c r="W1479" i="2" s="1"/>
  <c r="W1243" i="2"/>
  <c r="W1489" i="2" s="1"/>
  <c r="AG1222" i="2"/>
  <c r="AG1468" i="2" s="1"/>
  <c r="AC1232" i="2"/>
  <c r="AC1478" i="2" s="1"/>
  <c r="AI1240" i="2"/>
  <c r="AI1486" i="2" s="1"/>
  <c r="AI1230" i="2"/>
  <c r="AI1476" i="2" s="1"/>
  <c r="AG1240" i="2"/>
  <c r="AG1486" i="2" s="1"/>
  <c r="Z1245" i="2"/>
  <c r="Z1491" i="2" s="1"/>
  <c r="M1220" i="2"/>
  <c r="M1466" i="2" s="1"/>
  <c r="O1224" i="2"/>
  <c r="O1470" i="2" s="1"/>
  <c r="Q1228" i="2"/>
  <c r="Q1474" i="2" s="1"/>
  <c r="N1233" i="2"/>
  <c r="N1479" i="2" s="1"/>
  <c r="P1237" i="2"/>
  <c r="P1483" i="2" s="1"/>
  <c r="R1241" i="2"/>
  <c r="R1487" i="2" s="1"/>
  <c r="V1216" i="2"/>
  <c r="V1462" i="2" s="1"/>
  <c r="X1220" i="2"/>
  <c r="X1466" i="2" s="1"/>
  <c r="U1225" i="2"/>
  <c r="U1471" i="2" s="1"/>
  <c r="Y1229" i="2"/>
  <c r="Y1475" i="2" s="1"/>
  <c r="N1217" i="2"/>
  <c r="N1463" i="2" s="1"/>
  <c r="Z1234" i="2"/>
  <c r="Z1480" i="2" s="1"/>
  <c r="U1239" i="2"/>
  <c r="U1485" i="2" s="1"/>
  <c r="U1243" i="2"/>
  <c r="U1489" i="2" s="1"/>
  <c r="AE1216" i="2"/>
  <c r="AE1462" i="2" s="1"/>
  <c r="AE1220" i="2"/>
  <c r="AE1466" i="2" s="1"/>
  <c r="AG1224" i="2"/>
  <c r="AG1470" i="2" s="1"/>
  <c r="N1219" i="2"/>
  <c r="N1465" i="2" s="1"/>
  <c r="S1228" i="2"/>
  <c r="S1474" i="2" s="1"/>
  <c r="O1238" i="2"/>
  <c r="O1484" i="2" s="1"/>
  <c r="U1217" i="2"/>
  <c r="U1463" i="2" s="1"/>
  <c r="X1226" i="2"/>
  <c r="X1472" i="2" s="1"/>
  <c r="V1236" i="2"/>
  <c r="V1482" i="2" s="1"/>
  <c r="AG1220" i="2"/>
  <c r="AG1466" i="2" s="1"/>
  <c r="AG1230" i="2"/>
  <c r="AG1476" i="2" s="1"/>
  <c r="AD1239" i="2"/>
  <c r="AD1485" i="2" s="1"/>
  <c r="AE1230" i="2"/>
  <c r="AE1476" i="2" s="1"/>
  <c r="AC1240" i="2"/>
  <c r="AC1486" i="2" s="1"/>
  <c r="AC1245" i="2"/>
  <c r="AC1491" i="2" s="1"/>
  <c r="M1228" i="2"/>
  <c r="M1474" i="2" s="1"/>
  <c r="N1237" i="2"/>
  <c r="N1483" i="2" s="1"/>
  <c r="P1245" i="2"/>
  <c r="P1491" i="2" s="1"/>
  <c r="W1223" i="2"/>
  <c r="W1469" i="2" s="1"/>
  <c r="AA1231" i="2"/>
  <c r="AA1477" i="2" s="1"/>
  <c r="X1240" i="2"/>
  <c r="X1486" i="2" s="1"/>
  <c r="AH1217" i="2"/>
  <c r="AH1463" i="2" s="1"/>
  <c r="AC1226" i="2"/>
  <c r="AC1472" i="2" s="1"/>
  <c r="O1222" i="2"/>
  <c r="O1468" i="2" s="1"/>
  <c r="R1231" i="2"/>
  <c r="R1477" i="2" s="1"/>
  <c r="P1241" i="2"/>
  <c r="P1487" i="2" s="1"/>
  <c r="X1222" i="2"/>
  <c r="X1468" i="2" s="1"/>
  <c r="V1232" i="2"/>
  <c r="V1478" i="2" s="1"/>
  <c r="AA1241" i="2"/>
  <c r="AA1487" i="2" s="1"/>
  <c r="AF1221" i="2"/>
  <c r="AF1467" i="2" s="1"/>
  <c r="AD1231" i="2"/>
  <c r="AD1477" i="2" s="1"/>
  <c r="AH1239" i="2"/>
  <c r="AH1485" i="2" s="1"/>
  <c r="AH1229" i="2"/>
  <c r="AH1475" i="2" s="1"/>
  <c r="AF1239" i="2"/>
  <c r="AF1485" i="2" s="1"/>
  <c r="V1245" i="2"/>
  <c r="V1491" i="2" s="1"/>
  <c r="N1225" i="2"/>
  <c r="N1471" i="2" s="1"/>
  <c r="Q1234" i="2"/>
  <c r="Q1480" i="2" s="1"/>
  <c r="Q1244" i="2"/>
  <c r="Q1490" i="2" s="1"/>
  <c r="W1225" i="2"/>
  <c r="W1471" i="2" s="1"/>
  <c r="U1235" i="2"/>
  <c r="U1481" i="2" s="1"/>
  <c r="U1245" i="2"/>
  <c r="U1491" i="2" s="1"/>
  <c r="AE1224" i="2"/>
  <c r="AE1470" i="2" s="1"/>
  <c r="AH1233" i="2"/>
  <c r="AH1479" i="2" s="1"/>
  <c r="AG1242" i="2"/>
  <c r="AG1488" i="2" s="1"/>
  <c r="AC1234" i="2"/>
  <c r="AC1480" i="2" s="1"/>
  <c r="AD1243" i="2"/>
  <c r="AD1489" i="2" s="1"/>
  <c r="AG1245" i="2"/>
  <c r="AG1491" i="2" s="1"/>
  <c r="Q1222" i="2"/>
  <c r="Q1468" i="2" s="1"/>
  <c r="P1231" i="2"/>
  <c r="P1477" i="2" s="1"/>
  <c r="O1240" i="2"/>
  <c r="O1486" i="2" s="1"/>
  <c r="AA1219" i="2"/>
  <c r="AA1465" i="2" s="1"/>
  <c r="U1229" i="2"/>
  <c r="U1475" i="2" s="1"/>
  <c r="W1237" i="2"/>
  <c r="W1483" i="2" s="1"/>
  <c r="Y1245" i="2"/>
  <c r="Y1491" i="2" s="1"/>
  <c r="AI1222" i="2"/>
  <c r="AI1468" i="2" s="1"/>
  <c r="S1218" i="2"/>
  <c r="S1464" i="2" s="1"/>
  <c r="O1228" i="2"/>
  <c r="O1474" i="2" s="1"/>
  <c r="R1237" i="2"/>
  <c r="R1483" i="2" s="1"/>
  <c r="X1216" i="2"/>
  <c r="X1462" i="2" s="1"/>
  <c r="AA1225" i="2"/>
  <c r="AA1471" i="2" s="1"/>
  <c r="Y1235" i="2"/>
  <c r="Y1481" i="2" s="1"/>
  <c r="AA1245" i="2"/>
  <c r="AA1491" i="2" s="1"/>
  <c r="AI1224" i="2"/>
  <c r="AI1470" i="2" s="1"/>
  <c r="AE1234" i="2"/>
  <c r="AE1480" i="2" s="1"/>
  <c r="AF1243" i="2"/>
  <c r="AF1489" i="2" s="1"/>
  <c r="AF1233" i="2"/>
  <c r="AF1479" i="2" s="1"/>
  <c r="AI1242" i="2"/>
  <c r="AI1488" i="2" s="1"/>
  <c r="AI1245" i="2"/>
  <c r="AI1491" i="2" s="1"/>
  <c r="Q1218" i="2"/>
  <c r="Q1464" i="2" s="1"/>
  <c r="N1223" i="2"/>
  <c r="N1469" i="2" s="1"/>
  <c r="P1227" i="2"/>
  <c r="P1473" i="2" s="1"/>
  <c r="M1232" i="2"/>
  <c r="M1478" i="2" s="1"/>
  <c r="Q1236" i="2"/>
  <c r="Q1482" i="2" s="1"/>
  <c r="Q1240" i="2"/>
  <c r="Q1486" i="2" s="1"/>
  <c r="S1244" i="2"/>
  <c r="S1490" i="2" s="1"/>
  <c r="W1219" i="2"/>
  <c r="W1465" i="2" s="1"/>
  <c r="AA1223" i="2"/>
  <c r="AA1469" i="2" s="1"/>
  <c r="X1228" i="2"/>
  <c r="X1474" i="2" s="1"/>
  <c r="Y1231" i="2"/>
  <c r="Y1477" i="2" s="1"/>
  <c r="AA1235" i="2"/>
  <c r="AA1481" i="2" s="1"/>
  <c r="V1240" i="2"/>
  <c r="V1486" i="2" s="1"/>
  <c r="V1244" i="2"/>
  <c r="V1490" i="2" s="1"/>
  <c r="AD1219" i="2"/>
  <c r="AD1465" i="2" s="1"/>
  <c r="AF1223" i="2"/>
  <c r="AF1469" i="2" s="1"/>
  <c r="S1216" i="2"/>
  <c r="S1462" i="2" s="1"/>
  <c r="Q1226" i="2"/>
  <c r="Q1472" i="2" s="1"/>
  <c r="R1235" i="2"/>
  <c r="R1481" i="2" s="1"/>
  <c r="R1245" i="2"/>
  <c r="R1491" i="2" s="1"/>
  <c r="V1224" i="2"/>
  <c r="V1470" i="2" s="1"/>
  <c r="AA1233" i="2"/>
  <c r="AA1479" i="2" s="1"/>
  <c r="AA1243" i="2"/>
  <c r="AA1489" i="2" s="1"/>
  <c r="AD1223" i="2"/>
  <c r="AD1469" i="2" s="1"/>
  <c r="AG1232" i="2"/>
  <c r="AG1478" i="2" s="1"/>
  <c r="AF1241" i="2"/>
  <c r="AF1487" i="2" s="1"/>
  <c r="AI1232" i="2"/>
  <c r="AI1478" i="2" s="1"/>
  <c r="AE1242" i="2"/>
  <c r="AE1488" i="2" s="1"/>
  <c r="AA1104" i="2"/>
  <c r="AA1525" i="2" s="1"/>
  <c r="P1086" i="2"/>
  <c r="P1507" i="2" s="1"/>
  <c r="AF1090" i="2"/>
  <c r="AF1511" i="2" s="1"/>
  <c r="U1080" i="2"/>
  <c r="U1501" i="2" s="1"/>
  <c r="W1098" i="2"/>
  <c r="W1519" i="2" s="1"/>
  <c r="AH1088" i="2"/>
  <c r="AH1509" i="2" s="1"/>
  <c r="AA1080" i="2"/>
  <c r="AA1501" i="2" s="1"/>
  <c r="V1099" i="2"/>
  <c r="V1520" i="2" s="1"/>
  <c r="AE1087" i="2"/>
  <c r="AE1508" i="2" s="1"/>
  <c r="M1099" i="2"/>
  <c r="M1520" i="2" s="1"/>
  <c r="X1087" i="2"/>
  <c r="X1508" i="2" s="1"/>
  <c r="AH1084" i="2"/>
  <c r="AH1505" i="2" s="1"/>
  <c r="AC1103" i="2"/>
  <c r="AC1524" i="2" s="1"/>
  <c r="AI1099" i="2"/>
  <c r="AI1520" i="2" s="1"/>
  <c r="Z1081" i="2"/>
  <c r="Z1502" i="2" s="1"/>
  <c r="AD1082" i="2"/>
  <c r="AD1503" i="2" s="1"/>
  <c r="R1094" i="2"/>
  <c r="R1515" i="2" s="1"/>
  <c r="X1101" i="2"/>
  <c r="X1522" i="2" s="1"/>
  <c r="O1101" i="2"/>
  <c r="O1522" i="2" s="1"/>
  <c r="AD1096" i="2"/>
  <c r="AD1517" i="2" s="1"/>
  <c r="X1095" i="2"/>
  <c r="X1516" i="2" s="1"/>
  <c r="Q1081" i="2"/>
  <c r="Q1502" i="2" s="1"/>
  <c r="AH1078" i="2"/>
  <c r="AH1499" i="2" s="1"/>
  <c r="AI1087" i="2"/>
  <c r="AI1508" i="2" s="1"/>
  <c r="P1090" i="2"/>
  <c r="P1511" i="2" s="1"/>
  <c r="AA1078" i="2"/>
  <c r="AA1499" i="2" s="1"/>
  <c r="U1088" i="2"/>
  <c r="U1509" i="2" s="1"/>
  <c r="V1097" i="2"/>
  <c r="V1518" i="2" s="1"/>
  <c r="AF1094" i="2"/>
  <c r="AF1515" i="2" s="1"/>
  <c r="R1078" i="2"/>
  <c r="R1499" i="2" s="1"/>
  <c r="R1086" i="2"/>
  <c r="R1507" i="2" s="1"/>
  <c r="U1098" i="2"/>
  <c r="U1519" i="2" s="1"/>
  <c r="AH1104" i="2"/>
  <c r="AH1525" i="2" s="1"/>
  <c r="Y1078" i="2"/>
  <c r="Y1499" i="2" s="1"/>
  <c r="X1103" i="2"/>
  <c r="X1524" i="2" s="1"/>
  <c r="AA1092" i="2"/>
  <c r="AA1513" i="2" s="1"/>
  <c r="Q1083" i="2"/>
  <c r="Q1504" i="2" s="1"/>
  <c r="AF1078" i="2"/>
  <c r="AF1499" i="2" s="1"/>
  <c r="AH1096" i="2"/>
  <c r="AH1517" i="2" s="1"/>
  <c r="Q1093" i="2"/>
  <c r="Q1514" i="2" s="1"/>
  <c r="S1081" i="2"/>
  <c r="S1502" i="2" s="1"/>
  <c r="AH1102" i="2"/>
  <c r="AH1523" i="2" s="1"/>
  <c r="Z1093" i="2"/>
  <c r="Z1514" i="2" s="1"/>
  <c r="AD1084" i="2"/>
  <c r="AD1505" i="2" s="1"/>
  <c r="AF1102" i="2"/>
  <c r="AF1523" i="2" s="1"/>
  <c r="S1087" i="2"/>
  <c r="S1508" i="2" s="1"/>
  <c r="W1076" i="2"/>
  <c r="W1497" i="2" s="1"/>
  <c r="P1094" i="2"/>
  <c r="P1515" i="2" s="1"/>
  <c r="V1101" i="2"/>
  <c r="V1522" i="2" s="1"/>
  <c r="AF1104" i="2"/>
  <c r="AF1525" i="2" s="1"/>
  <c r="X1089" i="2"/>
  <c r="X1510" i="2" s="1"/>
  <c r="AH1086" i="2"/>
  <c r="AH1507" i="2" s="1"/>
  <c r="P1098" i="2"/>
  <c r="P1519" i="2" s="1"/>
  <c r="AA1086" i="2"/>
  <c r="AA1507" i="2" s="1"/>
  <c r="AF1086" i="2"/>
  <c r="AF1507" i="2" s="1"/>
  <c r="M1081" i="2"/>
  <c r="M1502" i="2" s="1"/>
  <c r="Z1087" i="2"/>
  <c r="Z1508" i="2" s="1"/>
  <c r="V1079" i="2"/>
  <c r="V1500" i="2" s="1"/>
  <c r="AA1094" i="2"/>
  <c r="AA1515" i="2" s="1"/>
  <c r="AC1083" i="2"/>
  <c r="AC1504" i="2" s="1"/>
  <c r="AE1101" i="2"/>
  <c r="AE1522" i="2" s="1"/>
  <c r="X1077" i="2"/>
  <c r="X1498" i="2" s="1"/>
  <c r="E694" i="2"/>
  <c r="E729" i="2" s="1"/>
  <c r="I700" i="2"/>
  <c r="I735" i="2" s="1"/>
  <c r="E698" i="2"/>
  <c r="E733" i="2" s="1"/>
  <c r="J711" i="2"/>
  <c r="J746" i="2" s="1"/>
  <c r="H697" i="2"/>
  <c r="H732" i="2" s="1"/>
  <c r="E704" i="2"/>
  <c r="E739" i="2" s="1"/>
  <c r="G710" i="2"/>
  <c r="G745" i="2" s="1"/>
  <c r="J691" i="2"/>
  <c r="J726" i="2" s="1"/>
  <c r="H691" i="2"/>
  <c r="H726" i="2" s="1"/>
  <c r="E702" i="2"/>
  <c r="E737" i="2" s="1"/>
  <c r="F711" i="2"/>
  <c r="F746" i="2" s="1"/>
  <c r="G698" i="2"/>
  <c r="G733" i="2" s="1"/>
  <c r="H707" i="2"/>
  <c r="H742" i="2" s="1"/>
  <c r="I716" i="2"/>
  <c r="I751" i="2" s="1"/>
  <c r="K696" i="2"/>
  <c r="K731" i="2" s="1"/>
  <c r="I696" i="2"/>
  <c r="I731" i="2" s="1"/>
  <c r="K704" i="2"/>
  <c r="K739" i="2" s="1"/>
  <c r="E714" i="2"/>
  <c r="E749" i="2" s="1"/>
  <c r="G702" i="2"/>
  <c r="G737" i="2" s="1"/>
  <c r="H711" i="2"/>
  <c r="H746" i="2" s="1"/>
  <c r="I690" i="2"/>
  <c r="I725" i="2" s="1"/>
  <c r="G690" i="2"/>
  <c r="G725" i="2" s="1"/>
  <c r="I698" i="2"/>
  <c r="I733" i="2" s="1"/>
  <c r="J707" i="2"/>
  <c r="J742" i="2" s="1"/>
  <c r="K716" i="2"/>
  <c r="K751" i="2" s="1"/>
  <c r="G706" i="2"/>
  <c r="G741" i="2" s="1"/>
  <c r="H715" i="2"/>
  <c r="H750" i="2" s="1"/>
  <c r="J695" i="2"/>
  <c r="J730" i="2" s="1"/>
  <c r="J697" i="2"/>
  <c r="J732" i="2" s="1"/>
  <c r="E706" i="2"/>
  <c r="E741" i="2" s="1"/>
  <c r="F715" i="2"/>
  <c r="F750" i="2" s="1"/>
  <c r="H703" i="2"/>
  <c r="H738" i="2" s="1"/>
  <c r="I712" i="2"/>
  <c r="I747" i="2" s="1"/>
  <c r="S1234" i="2"/>
  <c r="S1480" i="2" s="1"/>
  <c r="U1221" i="2"/>
  <c r="U1467" i="2" s="1"/>
  <c r="AH1219" i="2"/>
  <c r="AH1465" i="2" s="1"/>
  <c r="P1229" i="2"/>
  <c r="P1475" i="2" s="1"/>
  <c r="V1220" i="2"/>
  <c r="V1466" i="2" s="1"/>
  <c r="W1239" i="2"/>
  <c r="W1485" i="2" s="1"/>
  <c r="AI1228" i="2"/>
  <c r="AI1474" i="2" s="1"/>
  <c r="AF1227" i="2"/>
  <c r="AF1473" i="2" s="1"/>
  <c r="M1245" i="2"/>
  <c r="M1491" i="2" s="1"/>
  <c r="M1218" i="2"/>
  <c r="M1464" i="2" s="1"/>
  <c r="S1236" i="2"/>
  <c r="S1482" i="2" s="1"/>
  <c r="X1218" i="2"/>
  <c r="X1464" i="2" s="1"/>
  <c r="Y1227" i="2"/>
  <c r="Y1473" i="2" s="1"/>
  <c r="Y1237" i="2"/>
  <c r="Y1483" i="2" s="1"/>
  <c r="AI1216" i="2"/>
  <c r="AI1462" i="2" s="1"/>
  <c r="AD1227" i="2"/>
  <c r="AD1473" i="2" s="1"/>
  <c r="AC1236" i="2"/>
  <c r="AC1482" i="2" s="1"/>
  <c r="AD1245" i="2"/>
  <c r="AD1491" i="2" s="1"/>
  <c r="AE1236" i="2"/>
  <c r="AE1482" i="2" s="1"/>
  <c r="AF1245" i="2"/>
  <c r="AF1491" i="2" s="1"/>
  <c r="M1216" i="2"/>
  <c r="M1462" i="2" s="1"/>
  <c r="S1224" i="2"/>
  <c r="S1470" i="2" s="1"/>
  <c r="R1233" i="2"/>
  <c r="R1479" i="2" s="1"/>
  <c r="O1242" i="2"/>
  <c r="O1488" i="2" s="1"/>
  <c r="V1222" i="2"/>
  <c r="V1468" i="2" s="1"/>
  <c r="U1231" i="2"/>
  <c r="U1477" i="2" s="1"/>
  <c r="Y1239" i="2"/>
  <c r="Y1485" i="2" s="1"/>
  <c r="AG1216" i="2"/>
  <c r="AG1462" i="2" s="1"/>
  <c r="AD1225" i="2"/>
  <c r="AD1471" i="2" s="1"/>
  <c r="S1220" i="2"/>
  <c r="S1466" i="2" s="1"/>
  <c r="Q1230" i="2"/>
  <c r="Q1476" i="2" s="1"/>
  <c r="M1240" i="2"/>
  <c r="M1486" i="2" s="1"/>
  <c r="U1219" i="2"/>
  <c r="U1465" i="2" s="1"/>
  <c r="V1228" i="2"/>
  <c r="V1474" i="2" s="1"/>
  <c r="V1238" i="2"/>
  <c r="V1484" i="2" s="1"/>
  <c r="AF1217" i="2"/>
  <c r="AF1463" i="2" s="1"/>
  <c r="AH1227" i="2"/>
  <c r="AH1473" i="2" s="1"/>
  <c r="AG1236" i="2"/>
  <c r="AG1482" i="2" s="1"/>
  <c r="AH1245" i="2"/>
  <c r="AH1491" i="2" s="1"/>
  <c r="AH1235" i="2"/>
  <c r="AH1481" i="2" s="1"/>
  <c r="AI1244" i="2"/>
  <c r="AI1490" i="2" s="1"/>
  <c r="R1217" i="2"/>
  <c r="R1463" i="2" s="1"/>
  <c r="M1222" i="2"/>
  <c r="M1468" i="2" s="1"/>
  <c r="O1226" i="2"/>
  <c r="O1472" i="2" s="1"/>
  <c r="S1230" i="2"/>
  <c r="S1476" i="2" s="1"/>
  <c r="P1235" i="2"/>
  <c r="P1481" i="2" s="1"/>
  <c r="R1239" i="2"/>
  <c r="R1485" i="2" s="1"/>
  <c r="R1243" i="2"/>
  <c r="R1489" i="2" s="1"/>
  <c r="V1218" i="2"/>
  <c r="V1464" i="2" s="1"/>
  <c r="Z1222" i="2"/>
  <c r="Z1468" i="2" s="1"/>
  <c r="W1227" i="2"/>
  <c r="W1473" i="2" s="1"/>
  <c r="P1219" i="2"/>
  <c r="P1465" i="2" s="1"/>
  <c r="X1232" i="2"/>
  <c r="X1478" i="2" s="1"/>
  <c r="Z1236" i="2"/>
  <c r="Z1482" i="2" s="1"/>
  <c r="U1241" i="2"/>
  <c r="U1487" i="2" s="1"/>
  <c r="W1245" i="2"/>
  <c r="W1491" i="2" s="1"/>
  <c r="AE1218" i="2"/>
  <c r="AE1464" i="2" s="1"/>
  <c r="AE1222" i="2"/>
  <c r="AE1468" i="2" s="1"/>
  <c r="AE1226" i="2"/>
  <c r="AE1472" i="2" s="1"/>
  <c r="M1224" i="2"/>
  <c r="M1470" i="2" s="1"/>
  <c r="P1233" i="2"/>
  <c r="P1479" i="2" s="1"/>
  <c r="P1243" i="2"/>
  <c r="P1489" i="2" s="1"/>
  <c r="AA1221" i="2"/>
  <c r="AA1467" i="2" s="1"/>
  <c r="W1231" i="2"/>
  <c r="W1477" i="2" s="1"/>
  <c r="W1241" i="2"/>
  <c r="W1487" i="2" s="1"/>
  <c r="AH1225" i="2"/>
  <c r="AH1471" i="2" s="1"/>
  <c r="AI1234" i="2"/>
  <c r="AI1480" i="2" s="1"/>
  <c r="AC1244" i="2"/>
  <c r="AC1490" i="2" s="1"/>
  <c r="AD1235" i="2"/>
  <c r="AD1481" i="2" s="1"/>
  <c r="AE1244" i="2"/>
  <c r="AE1490" i="2" s="1"/>
  <c r="R1223" i="2"/>
  <c r="R1469" i="2" s="1"/>
  <c r="Q1232" i="2"/>
  <c r="Q1478" i="2" s="1"/>
  <c r="N1241" i="2"/>
  <c r="N1487" i="2" s="1"/>
  <c r="Z1218" i="2"/>
  <c r="Z1464" i="2" s="1"/>
  <c r="AA1227" i="2"/>
  <c r="AA1473" i="2" s="1"/>
  <c r="X1236" i="2"/>
  <c r="X1482" i="2" s="1"/>
  <c r="Z1244" i="2"/>
  <c r="Z1490" i="2" s="1"/>
  <c r="AH1221" i="2"/>
  <c r="AH1467" i="2" s="1"/>
  <c r="P1217" i="2"/>
  <c r="P1463" i="2" s="1"/>
  <c r="N1227" i="2"/>
  <c r="N1473" i="2" s="1"/>
  <c r="O1236" i="2"/>
  <c r="O1482" i="2" s="1"/>
  <c r="AA1217" i="2"/>
  <c r="AA1463" i="2" s="1"/>
  <c r="U1227" i="2"/>
  <c r="U1473" i="2" s="1"/>
  <c r="U1237" i="2"/>
  <c r="U1483" i="2" s="1"/>
  <c r="AC1216" i="2"/>
  <c r="AC1462" i="2" s="1"/>
  <c r="AI1226" i="2"/>
  <c r="AI1472" i="2" s="1"/>
  <c r="AF1235" i="2"/>
  <c r="AF1481" i="2" s="1"/>
  <c r="AG1244" i="2"/>
  <c r="AG1490" i="2" s="1"/>
  <c r="AG1234" i="2"/>
  <c r="AG1480" i="2" s="1"/>
  <c r="AH1243" i="2"/>
  <c r="AH1489" i="2" s="1"/>
  <c r="O1220" i="2"/>
  <c r="O1466" i="2" s="1"/>
  <c r="M1230" i="2"/>
  <c r="M1476" i="2" s="1"/>
  <c r="P1239" i="2"/>
  <c r="P1485" i="2" s="1"/>
  <c r="Z1220" i="2"/>
  <c r="Z1466" i="2" s="1"/>
  <c r="AA1229" i="2"/>
  <c r="AA1475" i="2" s="1"/>
  <c r="AA1239" i="2"/>
  <c r="AA1485" i="2" s="1"/>
  <c r="AF1219" i="2"/>
  <c r="AF1465" i="2" s="1"/>
  <c r="AF1229" i="2"/>
  <c r="AF1475" i="2" s="1"/>
  <c r="AC1238" i="2"/>
  <c r="AC1484" i="2" s="1"/>
  <c r="AD1229" i="2"/>
  <c r="AD1475" i="2" s="1"/>
  <c r="AI1238" i="2"/>
  <c r="AI1484" i="2" s="1"/>
  <c r="O1245" i="2"/>
  <c r="O1491" i="2" s="1"/>
  <c r="O1218" i="2"/>
  <c r="O1464" i="2" s="1"/>
  <c r="S1226" i="2"/>
  <c r="S1472" i="2" s="1"/>
  <c r="M1236" i="2"/>
  <c r="M1482" i="2" s="1"/>
  <c r="O1244" i="2"/>
  <c r="O1490" i="2" s="1"/>
  <c r="X1224" i="2"/>
  <c r="X1470" i="2" s="1"/>
  <c r="U1233" i="2"/>
  <c r="U1479" i="2" s="1"/>
  <c r="Y1241" i="2"/>
  <c r="Y1487" i="2" s="1"/>
  <c r="AG1218" i="2"/>
  <c r="AG1464" i="2" s="1"/>
  <c r="AG1226" i="2"/>
  <c r="AG1472" i="2" s="1"/>
  <c r="P1223" i="2"/>
  <c r="P1469" i="2" s="1"/>
  <c r="S1232" i="2"/>
  <c r="S1478" i="2" s="1"/>
  <c r="S1242" i="2"/>
  <c r="S1488" i="2" s="1"/>
  <c r="W1221" i="2"/>
  <c r="W1467" i="2" s="1"/>
  <c r="Z1230" i="2"/>
  <c r="Z1476" i="2" s="1"/>
  <c r="Z1240" i="2"/>
  <c r="Z1486" i="2" s="1"/>
  <c r="AC1220" i="2"/>
  <c r="AC1466" i="2" s="1"/>
  <c r="AC1230" i="2"/>
  <c r="AC1476" i="2" s="1"/>
  <c r="AG1238" i="2"/>
  <c r="AG1484" i="2" s="1"/>
  <c r="AG1228" i="2"/>
  <c r="AG1474" i="2" s="1"/>
  <c r="AE1238" i="2"/>
  <c r="AE1484" i="2" s="1"/>
  <c r="Q1245" i="2"/>
  <c r="Q1491" i="2" s="1"/>
  <c r="Q1216" i="2"/>
  <c r="Q1462" i="2" s="1"/>
  <c r="N1221" i="2"/>
  <c r="N1467" i="2" s="1"/>
  <c r="P1225" i="2"/>
  <c r="P1471" i="2" s="1"/>
  <c r="R1229" i="2"/>
  <c r="R1475" i="2" s="1"/>
  <c r="O1234" i="2"/>
  <c r="O1480" i="2" s="1"/>
  <c r="Q1238" i="2"/>
  <c r="Q1484" i="2" s="1"/>
  <c r="Q1242" i="2"/>
  <c r="Q1488" i="2" s="1"/>
  <c r="W1217" i="2"/>
  <c r="W1463" i="2" s="1"/>
  <c r="Y1221" i="2"/>
  <c r="Y1467" i="2" s="1"/>
  <c r="V1226" i="2"/>
  <c r="V1472" i="2" s="1"/>
  <c r="X1230" i="2"/>
  <c r="X1476" i="2" s="1"/>
  <c r="Y1233" i="2"/>
  <c r="Y1479" i="2" s="1"/>
  <c r="AA1237" i="2"/>
  <c r="AA1483" i="2" s="1"/>
  <c r="V1242" i="2"/>
  <c r="V1488" i="2" s="1"/>
  <c r="AD1217" i="2"/>
  <c r="AD1463" i="2" s="1"/>
  <c r="AD1221" i="2"/>
  <c r="AD1467" i="2" s="1"/>
  <c r="AF1225" i="2"/>
  <c r="AF1471" i="2" s="1"/>
  <c r="R1221" i="2"/>
  <c r="R1467" i="2" s="1"/>
  <c r="N1231" i="2"/>
  <c r="N1477" i="2" s="1"/>
  <c r="S1240" i="2"/>
  <c r="S1486" i="2" s="1"/>
  <c r="Y1219" i="2"/>
  <c r="Y1465" i="2" s="1"/>
  <c r="Z1228" i="2"/>
  <c r="Z1474" i="2" s="1"/>
  <c r="Z1238" i="2"/>
  <c r="Z1484" i="2" s="1"/>
  <c r="AC1218" i="2"/>
  <c r="AC1464" i="2" s="1"/>
  <c r="AE1228" i="2"/>
  <c r="AE1474" i="2" s="1"/>
  <c r="AD1237" i="2"/>
  <c r="AD1483" i="2" s="1"/>
  <c r="AC1228" i="2"/>
  <c r="AC1474" i="2" s="1"/>
  <c r="AF1237" i="2"/>
  <c r="AF1483" i="2" s="1"/>
  <c r="S1245" i="2"/>
  <c r="S1491" i="2" s="1"/>
  <c r="N1078" i="2"/>
  <c r="N1499" i="2" s="1"/>
  <c r="N1094" i="2"/>
  <c r="N1515" i="2" s="1"/>
  <c r="Y1082" i="2"/>
  <c r="Y1503" i="2" s="1"/>
  <c r="AC1089" i="2"/>
  <c r="AC1510" i="2" s="1"/>
  <c r="AG1079" i="2"/>
  <c r="AG1500" i="2" s="1"/>
  <c r="AI1097" i="2"/>
  <c r="AI1518" i="2" s="1"/>
  <c r="O1083" i="2"/>
  <c r="O1504" i="2" s="1"/>
  <c r="Q1101" i="2"/>
  <c r="Q1522" i="2" s="1"/>
  <c r="S1089" i="2"/>
  <c r="S1510" i="2" s="1"/>
  <c r="W1078" i="2"/>
  <c r="W1499" i="2" s="1"/>
  <c r="O1079" i="2"/>
  <c r="O1500" i="2" s="1"/>
  <c r="S1077" i="2"/>
  <c r="S1498" i="2" s="1"/>
  <c r="AH1090" i="2"/>
  <c r="AH1511" i="2" s="1"/>
  <c r="P1102" i="2"/>
  <c r="P1523" i="2" s="1"/>
  <c r="O1087" i="2"/>
  <c r="O1508" i="2" s="1"/>
  <c r="V1103" i="2"/>
  <c r="V1524" i="2" s="1"/>
  <c r="AE1091" i="2"/>
  <c r="AE1512" i="2" s="1"/>
  <c r="R1084" i="2"/>
  <c r="R1505" i="2" s="1"/>
  <c r="X1091" i="2"/>
  <c r="X1512" i="2" s="1"/>
  <c r="AD1100" i="2"/>
  <c r="AD1521" i="2" s="1"/>
  <c r="W1092" i="2"/>
  <c r="W1513" i="2" s="1"/>
  <c r="AH1098" i="2"/>
  <c r="AH1519" i="2" s="1"/>
  <c r="Y1080" i="2"/>
  <c r="Y1501" i="2" s="1"/>
  <c r="AA1098" i="2"/>
  <c r="AA1519" i="2" s="1"/>
  <c r="AC1087" i="2"/>
  <c r="AC1508" i="2" s="1"/>
  <c r="N1086" i="2"/>
  <c r="N1507" i="2" s="1"/>
  <c r="AA1076" i="2"/>
  <c r="AA1497" i="2" s="1"/>
  <c r="U1086" i="2"/>
  <c r="U1507" i="2" s="1"/>
  <c r="W1104" i="2"/>
  <c r="W1525" i="2" s="1"/>
  <c r="AG1101" i="2"/>
  <c r="AG1522" i="2" s="1"/>
  <c r="S1085" i="2"/>
  <c r="S1506" i="2" s="1"/>
  <c r="X1083" i="2"/>
  <c r="X1504" i="2" s="1"/>
  <c r="Z1101" i="2"/>
  <c r="Z1522" i="2" s="1"/>
  <c r="AI1089" i="2"/>
  <c r="AI1510" i="2" s="1"/>
  <c r="Q1079" i="2"/>
  <c r="Q1500" i="2" s="1"/>
  <c r="N1082" i="2"/>
  <c r="N1503" i="2" s="1"/>
  <c r="O1091" i="2"/>
  <c r="O1512" i="2" s="1"/>
  <c r="Y1102" i="2"/>
  <c r="Y1523" i="2" s="1"/>
  <c r="AE1077" i="2"/>
  <c r="AE1498" i="2" s="1"/>
  <c r="N1090" i="2"/>
  <c r="N1511" i="2" s="1"/>
  <c r="AG1091" i="2"/>
  <c r="AG1512" i="2" s="1"/>
  <c r="AD1104" i="2"/>
  <c r="AD1525" i="2" s="1"/>
  <c r="S1099" i="2"/>
  <c r="S1520" i="2" s="1"/>
  <c r="V1081" i="2"/>
  <c r="V1502" i="2" s="1"/>
  <c r="X1099" i="2"/>
  <c r="X1520" i="2" s="1"/>
  <c r="AG1087" i="2"/>
  <c r="AG1508" i="2" s="1"/>
  <c r="O1077" i="2"/>
  <c r="O1498" i="2" s="1"/>
  <c r="R1102" i="2"/>
  <c r="R1523" i="2" s="1"/>
  <c r="V1091" i="2"/>
  <c r="V1512" i="2" s="1"/>
  <c r="X1079" i="2"/>
  <c r="X1500" i="2" s="1"/>
  <c r="U1100" i="2"/>
  <c r="U1521" i="2" s="1"/>
  <c r="AG1099" i="2"/>
  <c r="AG1520" i="2" s="1"/>
  <c r="Y1084" i="2"/>
  <c r="Y1505" i="2" s="1"/>
  <c r="AA1102" i="2"/>
  <c r="AA1523" i="2" s="1"/>
  <c r="M1097" i="2"/>
  <c r="M1518" i="2" s="1"/>
  <c r="X1085" i="2"/>
  <c r="X1506" i="2" s="1"/>
  <c r="AI1091" i="2"/>
  <c r="AI1512" i="2" s="1"/>
  <c r="O1085" i="2"/>
  <c r="O1506" i="2" s="1"/>
  <c r="U1092" i="2"/>
  <c r="U1513" i="2" s="1"/>
  <c r="AD1080" i="2"/>
  <c r="AD1501" i="2" s="1"/>
  <c r="AF1098" i="2"/>
  <c r="AF1519" i="2" s="1"/>
  <c r="AH1076" i="2"/>
  <c r="AH1497" i="2" s="1"/>
  <c r="V1077" i="2"/>
  <c r="V1498" i="2" s="1"/>
  <c r="AC1095" i="2"/>
  <c r="AC1516" i="2" s="1"/>
  <c r="AG1077" i="2"/>
  <c r="AG1498" i="2" s="1"/>
  <c r="O1089" i="2"/>
  <c r="O1510" i="2" s="1"/>
  <c r="U1096" i="2"/>
  <c r="U1517" i="2" s="1"/>
  <c r="AF1082" i="2"/>
  <c r="AF1503" i="2" s="1"/>
  <c r="AG1083" i="2"/>
  <c r="AG1504" i="2" s="1"/>
  <c r="AE1099" i="2"/>
  <c r="AE1520" i="2" s="1"/>
  <c r="O1097" i="2"/>
  <c r="O1518" i="2" s="1"/>
  <c r="U1104" i="2"/>
  <c r="U1525" i="2" s="1"/>
  <c r="AD1092" i="2"/>
  <c r="AD1513" i="2" s="1"/>
  <c r="I829" i="2"/>
  <c r="I1532" i="2" s="1"/>
  <c r="K700" i="2"/>
  <c r="K735" i="2" s="1"/>
  <c r="H695" i="2"/>
  <c r="H730" i="2" s="1"/>
  <c r="G708" i="2"/>
  <c r="G743" i="2" s="1"/>
  <c r="K708" i="2"/>
  <c r="K743" i="2" s="1"/>
  <c r="I694" i="2"/>
  <c r="I729" i="2" s="1"/>
  <c r="I704" i="2"/>
  <c r="I739" i="2" s="1"/>
  <c r="AF1386" i="2"/>
  <c r="AF1457" i="2" s="1"/>
  <c r="M1386" i="2"/>
  <c r="M1457" i="2" s="1"/>
  <c r="Z1386" i="2"/>
  <c r="Z1457" i="2" s="1"/>
  <c r="AH1386" i="2"/>
  <c r="AH1457" i="2" s="1"/>
  <c r="I1386" i="2"/>
  <c r="I1457" i="2" s="1"/>
  <c r="X1386" i="2"/>
  <c r="X1457" i="2" s="1"/>
  <c r="K829" i="2"/>
  <c r="K1532" i="2" s="1"/>
  <c r="S1500" i="2"/>
  <c r="N1521" i="2"/>
  <c r="R1519" i="2"/>
  <c r="N1517" i="2"/>
  <c r="N1501" i="2"/>
  <c r="Q1508" i="2"/>
  <c r="S1504" i="2"/>
  <c r="N1509" i="2"/>
  <c r="P1505" i="2"/>
  <c r="S1526" i="2"/>
  <c r="AC1514" i="2"/>
  <c r="R1525" i="2"/>
  <c r="V1514" i="2"/>
  <c r="M1506" i="2"/>
  <c r="O1524" i="2"/>
  <c r="Z1512" i="2"/>
  <c r="AI1500" i="2"/>
  <c r="AD1519" i="2"/>
  <c r="Q1512" i="2"/>
  <c r="N1497" i="2"/>
  <c r="P1513" i="2"/>
  <c r="R1501" i="2"/>
  <c r="AD1509" i="2"/>
  <c r="AG1502" i="2"/>
  <c r="O1514" i="2"/>
  <c r="W1523" i="2"/>
  <c r="AI1522" i="2"/>
  <c r="P1517" i="2"/>
  <c r="U1515" i="2"/>
  <c r="AF1521" i="2"/>
  <c r="S1514" i="2"/>
  <c r="W1503" i="2"/>
  <c r="Y1521" i="2"/>
  <c r="AC1512" i="2"/>
  <c r="P1499" i="2"/>
  <c r="V1504" i="2"/>
  <c r="AG1510" i="2"/>
  <c r="M1504" i="2"/>
  <c r="Z1510" i="2"/>
  <c r="AI1498" i="2"/>
  <c r="R1511" i="2"/>
  <c r="N1523" i="2"/>
  <c r="X1502" i="2"/>
  <c r="Y1511" i="2"/>
  <c r="Z1520" i="2"/>
  <c r="AC1518" i="2"/>
  <c r="O1502" i="2"/>
  <c r="Q1520" i="2"/>
  <c r="AD1497" i="2"/>
  <c r="AE1506" i="2"/>
  <c r="AG1524" i="2"/>
  <c r="S1516" i="2"/>
  <c r="Z1500" i="2"/>
  <c r="AA1509" i="2"/>
  <c r="Y1519" i="2"/>
  <c r="AC1506" i="2"/>
  <c r="R1517" i="2"/>
  <c r="M1498" i="2"/>
  <c r="P1509" i="2"/>
  <c r="P1525" i="2"/>
  <c r="AC1502" i="2"/>
  <c r="AH1515" i="2"/>
  <c r="S1522" i="2"/>
  <c r="W1511" i="2"/>
  <c r="U1503" i="2"/>
  <c r="W1521" i="2"/>
  <c r="AF1509" i="2"/>
  <c r="Y1509" i="2"/>
  <c r="AE1502" i="2"/>
  <c r="P1501" i="2"/>
  <c r="V1508" i="2"/>
  <c r="AF1505" i="2"/>
  <c r="Y1515" i="2"/>
  <c r="AH1503" i="2"/>
  <c r="AC1522" i="2"/>
  <c r="AA1503" i="2"/>
  <c r="AE1510" i="2"/>
  <c r="M1500" i="2"/>
  <c r="AE1518" i="2"/>
  <c r="AD1507" i="2"/>
  <c r="S1518" i="2"/>
  <c r="W1507" i="2"/>
  <c r="AC1500" i="2"/>
  <c r="R1503" i="2"/>
  <c r="M1522" i="2"/>
  <c r="W1515" i="2"/>
  <c r="AH1521" i="2"/>
  <c r="X1518" i="2"/>
  <c r="AG1506" i="2"/>
  <c r="Y1497" i="2"/>
  <c r="Z1516" i="2"/>
  <c r="J734" i="2"/>
  <c r="J804" i="2" s="1"/>
  <c r="J839" i="2" s="1"/>
  <c r="E753" i="2"/>
  <c r="E823" i="2" s="1"/>
  <c r="E858" i="2" s="1"/>
  <c r="G749" i="2"/>
  <c r="G819" i="2" s="1"/>
  <c r="G854" i="2" s="1"/>
  <c r="G729" i="2"/>
  <c r="G799" i="2" s="1"/>
  <c r="G834" i="2" s="1"/>
  <c r="F732" i="2"/>
  <c r="I749" i="2"/>
  <c r="G731" i="2"/>
  <c r="G801" i="2" s="1"/>
  <c r="G836" i="2" s="1"/>
  <c r="I741" i="2"/>
  <c r="I811" i="2" s="1"/>
  <c r="I846" i="2" s="1"/>
  <c r="K737" i="2"/>
  <c r="K807" i="2" s="1"/>
  <c r="K842" i="2" s="1"/>
  <c r="G727" i="2"/>
  <c r="G797" i="2" s="1"/>
  <c r="G832" i="2" s="1"/>
  <c r="G735" i="2"/>
  <c r="G805" i="2" s="1"/>
  <c r="G840" i="2" s="1"/>
  <c r="I753" i="2"/>
  <c r="I823" i="2" s="1"/>
  <c r="I858" i="2" s="1"/>
  <c r="E751" i="2"/>
  <c r="E821" i="2" s="1"/>
  <c r="E856" i="2" s="1"/>
  <c r="K729" i="2"/>
  <c r="K799" i="2" s="1"/>
  <c r="K834" i="2" s="1"/>
  <c r="G747" i="2"/>
  <c r="G817" i="2" s="1"/>
  <c r="G852" i="2" s="1"/>
  <c r="K745" i="2"/>
  <c r="K815" i="2" s="1"/>
  <c r="K850" i="2" s="1"/>
  <c r="F728" i="2"/>
  <c r="F798" i="2" s="1"/>
  <c r="F833" i="2" s="1"/>
  <c r="I745" i="2"/>
  <c r="I815" i="2" s="1"/>
  <c r="I850" i="2" s="1"/>
  <c r="E743" i="2"/>
  <c r="E813" i="2" s="1"/>
  <c r="E848" i="2" s="1"/>
  <c r="O1526" i="2"/>
  <c r="Y1525" i="2"/>
  <c r="AA1521" i="2"/>
  <c r="V1510" i="2"/>
  <c r="AA1505" i="2"/>
  <c r="AI1504" i="2"/>
  <c r="AD1523" i="2"/>
  <c r="Q1516" i="2"/>
  <c r="U1505" i="2"/>
  <c r="P1503" i="2"/>
  <c r="R1521" i="2"/>
  <c r="U1511" i="2"/>
  <c r="AD1499" i="2"/>
  <c r="AF1517" i="2"/>
  <c r="Y1517" i="2"/>
  <c r="AI1514" i="2"/>
  <c r="N1505" i="2"/>
  <c r="AA1511" i="2"/>
  <c r="AI1506" i="2"/>
  <c r="M1524" i="2"/>
  <c r="AI1502" i="2"/>
  <c r="Q1506" i="2"/>
  <c r="S1524" i="2"/>
  <c r="AF1501" i="2"/>
  <c r="N1513" i="2"/>
  <c r="R1497" i="2"/>
  <c r="AH1513" i="2"/>
  <c r="Q1518" i="2"/>
  <c r="V1516" i="2"/>
  <c r="AE1504" i="2"/>
  <c r="AF1513" i="2"/>
  <c r="M1516" i="2"/>
  <c r="N1525" i="2"/>
  <c r="Y1513" i="2"/>
  <c r="AH1501" i="2"/>
  <c r="AC1520" i="2"/>
  <c r="P1521" i="2"/>
  <c r="W1505" i="2"/>
  <c r="X1514" i="2"/>
  <c r="AA1517" i="2"/>
  <c r="AE1524" i="2"/>
  <c r="V1506" i="2"/>
  <c r="Z1504" i="2"/>
  <c r="U1523" i="2"/>
  <c r="AD1511" i="2"/>
  <c r="AI1524" i="2"/>
  <c r="R1513" i="2"/>
  <c r="M1510" i="2"/>
  <c r="AE1500" i="2"/>
  <c r="AG1518" i="2"/>
  <c r="M1512" i="2"/>
  <c r="Q1510" i="2"/>
  <c r="U1499" i="2"/>
  <c r="W1517" i="2"/>
  <c r="AG1514" i="2"/>
  <c r="M1508" i="2"/>
  <c r="AE1514" i="2"/>
  <c r="Q1498" i="2"/>
  <c r="Z1524" i="2"/>
  <c r="Q1524" i="2"/>
  <c r="AC1498" i="2"/>
  <c r="AE1516" i="2"/>
  <c r="R1509" i="2"/>
  <c r="Z1518" i="2"/>
  <c r="S1512" i="2"/>
  <c r="W1501" i="2"/>
  <c r="AI1516" i="2"/>
  <c r="Z1498" i="2"/>
  <c r="AG1516" i="2"/>
  <c r="O1520" i="2"/>
  <c r="AD1515" i="2"/>
  <c r="U1497" i="2"/>
  <c r="O1516" i="2"/>
  <c r="W1509" i="2"/>
  <c r="AF1497" i="2"/>
  <c r="Z1506" i="2"/>
  <c r="P1497" i="2"/>
  <c r="N1519" i="2"/>
  <c r="Y1507" i="2"/>
  <c r="M1514" i="2"/>
  <c r="J728" i="2"/>
  <c r="H748" i="2"/>
  <c r="J744" i="2"/>
  <c r="J724" i="2"/>
  <c r="F742" i="2"/>
  <c r="G751" i="2"/>
  <c r="J748" i="2"/>
  <c r="I727" i="2"/>
  <c r="E745" i="2"/>
  <c r="I743" i="2"/>
  <c r="J752" i="2"/>
  <c r="F734" i="2"/>
  <c r="H752" i="2"/>
  <c r="K749" i="2"/>
  <c r="I1633" i="2"/>
  <c r="AH1633" i="2"/>
  <c r="W754" i="2"/>
  <c r="AC753" i="2"/>
  <c r="AC823" i="2" s="1"/>
  <c r="AC858" i="2" s="1"/>
  <c r="AE753" i="2"/>
  <c r="AC754" i="2"/>
  <c r="AC824" i="2" s="1"/>
  <c r="AE1421" i="2"/>
  <c r="AE1598" i="2" s="1"/>
  <c r="Q754" i="2"/>
  <c r="Q824" i="2" s="1"/>
  <c r="Q859" i="2" s="1"/>
  <c r="R754" i="2"/>
  <c r="O754" i="2"/>
  <c r="O824" i="2" s="1"/>
  <c r="Z753" i="2"/>
  <c r="M753" i="2"/>
  <c r="M1667" i="2" s="1"/>
  <c r="AG753" i="2"/>
  <c r="V754" i="2"/>
  <c r="AD754" i="2"/>
  <c r="AF754" i="2"/>
  <c r="AF1668" i="2" s="1"/>
  <c r="X754" i="2"/>
  <c r="Y754" i="2"/>
  <c r="AA754" i="2"/>
  <c r="AI754" i="2"/>
  <c r="V753" i="2"/>
  <c r="X753" i="2"/>
  <c r="X1667" i="2" s="1"/>
  <c r="M754" i="2"/>
  <c r="AE754" i="2"/>
  <c r="AE1668" i="2" s="1"/>
  <c r="U754" i="2"/>
  <c r="AG754" i="2"/>
  <c r="AH754" i="2"/>
  <c r="AI753" i="2"/>
  <c r="AI1667" i="2" s="1"/>
  <c r="Z754" i="2"/>
  <c r="AD1633" i="2"/>
  <c r="AG1633" i="2"/>
  <c r="G1386" i="2"/>
  <c r="G1457" i="2" s="1"/>
  <c r="G1633" i="2"/>
  <c r="Y1386" i="2"/>
  <c r="Y1457" i="2" s="1"/>
  <c r="Y1633" i="2"/>
  <c r="J1633" i="2"/>
  <c r="AC1633" i="2"/>
  <c r="W1386" i="2"/>
  <c r="W1457" i="2" s="1"/>
  <c r="W1633" i="2"/>
  <c r="F829" i="2"/>
  <c r="G844" i="2"/>
  <c r="F845" i="2"/>
  <c r="E830" i="2"/>
  <c r="I842" i="2"/>
  <c r="E840" i="2"/>
  <c r="F849" i="2"/>
  <c r="K832" i="2"/>
  <c r="H845" i="2"/>
  <c r="H839" i="2"/>
  <c r="H833" i="2"/>
  <c r="K830" i="2"/>
  <c r="K852" i="2"/>
  <c r="J845" i="2"/>
  <c r="G858" i="2"/>
  <c r="J855" i="2"/>
  <c r="E852" i="2"/>
  <c r="E832" i="2"/>
  <c r="K846" i="2"/>
  <c r="F843" i="2"/>
  <c r="K838" i="2"/>
  <c r="K1386" i="2"/>
  <c r="K1633" i="2"/>
  <c r="F1386" i="2"/>
  <c r="F1633" i="2"/>
  <c r="E1386" i="2"/>
  <c r="E1633" i="2"/>
  <c r="M842" i="2"/>
  <c r="Z832" i="2"/>
  <c r="W837" i="2"/>
  <c r="AA841" i="2"/>
  <c r="AA845" i="2"/>
  <c r="X850" i="2"/>
  <c r="X854" i="2"/>
  <c r="AH831" i="2"/>
  <c r="AH835" i="2"/>
  <c r="Z830" i="2"/>
  <c r="U835" i="2"/>
  <c r="Y839" i="2"/>
  <c r="V844" i="2"/>
  <c r="V848" i="2"/>
  <c r="X852" i="2"/>
  <c r="X856" i="2"/>
  <c r="AH829" i="2"/>
  <c r="AH833" i="2"/>
  <c r="AC838" i="2"/>
  <c r="M848" i="2"/>
  <c r="AA831" i="2"/>
  <c r="X836" i="2"/>
  <c r="U841" i="2"/>
  <c r="V846" i="2"/>
  <c r="U851" i="2"/>
  <c r="AA855" i="2"/>
  <c r="AC830" i="2"/>
  <c r="AF835" i="2"/>
  <c r="AI840" i="2"/>
  <c r="AD845" i="2"/>
  <c r="AF849" i="2"/>
  <c r="AH853" i="2"/>
  <c r="AH843" i="2"/>
  <c r="AG848" i="2"/>
  <c r="AF853" i="2"/>
  <c r="AH857" i="2"/>
  <c r="M844" i="2"/>
  <c r="X832" i="2"/>
  <c r="U837" i="2"/>
  <c r="Y841" i="2"/>
  <c r="Z846" i="2"/>
  <c r="Y851" i="2"/>
  <c r="Z856" i="2"/>
  <c r="AI830" i="2"/>
  <c r="AC836" i="2"/>
  <c r="AD841" i="2"/>
  <c r="AH845" i="2"/>
  <c r="AC850" i="2"/>
  <c r="AE854" i="2"/>
  <c r="AF845" i="2"/>
  <c r="AE850" i="2"/>
  <c r="AD855" i="2"/>
  <c r="M830" i="2"/>
  <c r="M852" i="2"/>
  <c r="Y829" i="2"/>
  <c r="AA833" i="2"/>
  <c r="X838" i="2"/>
  <c r="U843" i="2"/>
  <c r="U847" i="2"/>
  <c r="W851" i="2"/>
  <c r="Y855" i="2"/>
  <c r="AG832" i="2"/>
  <c r="AI836" i="2"/>
  <c r="AG840" i="2"/>
  <c r="X830" i="2"/>
  <c r="W835" i="2"/>
  <c r="AA839" i="2"/>
  <c r="Z844" i="2"/>
  <c r="Y849" i="2"/>
  <c r="Z854" i="2"/>
  <c r="AC834" i="2"/>
  <c r="AI838" i="2"/>
  <c r="AC844" i="2"/>
  <c r="AE848" i="2"/>
  <c r="AG852" i="2"/>
  <c r="AF857" i="2"/>
  <c r="AG842" i="2"/>
  <c r="AF847" i="2"/>
  <c r="AE852" i="2"/>
  <c r="AI856" i="2"/>
  <c r="M846" i="2"/>
  <c r="V830" i="2"/>
  <c r="V832" i="2"/>
  <c r="X834" i="2"/>
  <c r="Z836" i="2"/>
  <c r="U839" i="2"/>
  <c r="W841" i="2"/>
  <c r="Y843" i="2"/>
  <c r="Y845" i="2"/>
  <c r="Y847" i="2"/>
  <c r="AA849" i="2"/>
  <c r="AA851" i="2"/>
  <c r="V854" i="2"/>
  <c r="V856" i="2"/>
  <c r="AD829" i="2"/>
  <c r="AD831" i="2"/>
  <c r="AD833" i="2"/>
  <c r="AD835" i="2"/>
  <c r="AF837" i="2"/>
  <c r="AF839" i="2"/>
  <c r="Y833" i="2"/>
  <c r="V838" i="2"/>
  <c r="Z842" i="2"/>
  <c r="AA847" i="2"/>
  <c r="Z852" i="2"/>
  <c r="AA857" i="2"/>
  <c r="AC832" i="2"/>
  <c r="AD837" i="2"/>
  <c r="AE842" i="2"/>
  <c r="AG846" i="2"/>
  <c r="AD851" i="2"/>
  <c r="AF855" i="2"/>
  <c r="AC842" i="2"/>
  <c r="AI846" i="2"/>
  <c r="AF851" i="2"/>
  <c r="AE856" i="2"/>
  <c r="AC840" i="2"/>
  <c r="W829" i="2"/>
  <c r="V834" i="2"/>
  <c r="Z838" i="2"/>
  <c r="W843" i="2"/>
  <c r="X848" i="2"/>
  <c r="W853" i="2"/>
  <c r="AI832" i="2"/>
  <c r="AH837" i="2"/>
  <c r="AI842" i="2"/>
  <c r="AD847" i="2"/>
  <c r="AH851" i="2"/>
  <c r="AC856" i="2"/>
  <c r="AF841" i="2"/>
  <c r="AE846" i="2"/>
  <c r="AI850" i="2"/>
  <c r="AH855" i="2"/>
  <c r="M832" i="2"/>
  <c r="M856" i="2"/>
  <c r="AA829" i="2"/>
  <c r="Z834" i="2"/>
  <c r="W839" i="2"/>
  <c r="AA843" i="2"/>
  <c r="U849" i="2"/>
  <c r="AA853" i="2"/>
  <c r="AF833" i="2"/>
  <c r="AE838" i="2"/>
  <c r="AF843" i="2"/>
  <c r="AH847" i="2"/>
  <c r="AC852" i="2"/>
  <c r="AG856" i="2"/>
  <c r="AD843" i="2"/>
  <c r="AC848" i="2"/>
  <c r="AI852" i="2"/>
  <c r="AD857" i="2"/>
  <c r="M850" i="2"/>
  <c r="Y831" i="2"/>
  <c r="V836" i="2"/>
  <c r="Z840" i="2"/>
  <c r="U845" i="2"/>
  <c r="W849" i="2"/>
  <c r="Y853" i="2"/>
  <c r="Y857" i="2"/>
  <c r="AG830" i="2"/>
  <c r="AI834" i="2"/>
  <c r="AD839" i="2"/>
  <c r="M840" i="2"/>
  <c r="M854" i="2"/>
  <c r="U833" i="2"/>
  <c r="Y837" i="2"/>
  <c r="V842" i="2"/>
  <c r="W847" i="2"/>
  <c r="V852" i="2"/>
  <c r="W857" i="2"/>
  <c r="AF831" i="2"/>
  <c r="AG836" i="2"/>
  <c r="AH841" i="2"/>
  <c r="AC846" i="2"/>
  <c r="AG850" i="2"/>
  <c r="AI854" i="2"/>
  <c r="AI844" i="2"/>
  <c r="AH849" i="2"/>
  <c r="AG854" i="2"/>
  <c r="M834" i="2"/>
  <c r="M836" i="2"/>
  <c r="U829" i="2"/>
  <c r="W831" i="2"/>
  <c r="W833" i="2"/>
  <c r="Y835" i="2"/>
  <c r="AA837" i="2"/>
  <c r="V840" i="2"/>
  <c r="X842" i="2"/>
  <c r="X844" i="2"/>
  <c r="X846" i="2"/>
  <c r="Z848" i="2"/>
  <c r="Z850" i="2"/>
  <c r="U853" i="2"/>
  <c r="U855" i="2"/>
  <c r="U857" i="2"/>
  <c r="AE830" i="2"/>
  <c r="AE832" i="2"/>
  <c r="AE834" i="2"/>
  <c r="AE836" i="2"/>
  <c r="AG838" i="2"/>
  <c r="AE840" i="2"/>
  <c r="M838" i="2"/>
  <c r="U831" i="2"/>
  <c r="AA835" i="2"/>
  <c r="X840" i="2"/>
  <c r="W845" i="2"/>
  <c r="V850" i="2"/>
  <c r="W855" i="2"/>
  <c r="AF829" i="2"/>
  <c r="AG834" i="2"/>
  <c r="AH839" i="2"/>
  <c r="AG844" i="2"/>
  <c r="AI848" i="2"/>
  <c r="AD853" i="2"/>
  <c r="AE844" i="2"/>
  <c r="AD849" i="2"/>
  <c r="AC854" i="2"/>
  <c r="AC859" i="2"/>
  <c r="AC1668" i="2"/>
  <c r="E1085" i="2"/>
  <c r="F1094" i="2"/>
  <c r="G1103" i="2"/>
  <c r="F1080" i="2"/>
  <c r="G1089" i="2"/>
  <c r="H1098" i="2"/>
  <c r="H1076" i="2"/>
  <c r="I1085" i="2"/>
  <c r="J1094" i="2"/>
  <c r="K1103" i="2"/>
  <c r="F1084" i="2"/>
  <c r="G1093" i="2"/>
  <c r="H1102" i="2"/>
  <c r="E1077" i="2"/>
  <c r="F1086" i="2"/>
  <c r="G1095" i="2"/>
  <c r="I1083" i="2"/>
  <c r="J1092" i="2"/>
  <c r="K1101" i="2"/>
  <c r="K1079" i="2"/>
  <c r="E1089" i="2"/>
  <c r="F1078" i="2"/>
  <c r="G1087" i="2"/>
  <c r="K1105" i="2"/>
  <c r="H1082" i="2"/>
  <c r="J1078" i="2"/>
  <c r="K1087" i="2"/>
  <c r="G1077" i="2"/>
  <c r="H1086" i="2"/>
  <c r="G1079" i="2"/>
  <c r="H1088" i="2"/>
  <c r="J1076" i="2"/>
  <c r="K1085" i="2"/>
  <c r="F1082" i="2"/>
  <c r="G1091" i="2"/>
  <c r="H1078" i="2"/>
  <c r="J1082" i="2"/>
  <c r="K1091" i="2"/>
  <c r="K1077" i="2"/>
  <c r="G1105" i="2"/>
  <c r="G1083" i="2"/>
  <c r="H1092" i="2"/>
  <c r="K1081" i="2"/>
  <c r="K1083" i="2"/>
  <c r="G1081" i="2"/>
  <c r="H1090" i="2"/>
  <c r="J1086" i="2"/>
  <c r="K1095" i="2"/>
  <c r="F1092" i="2"/>
  <c r="G1101" i="2"/>
  <c r="F1098" i="2"/>
  <c r="F1076" i="2"/>
  <c r="G1085" i="2"/>
  <c r="H1094" i="2"/>
  <c r="I1103" i="2"/>
  <c r="AA1498" i="2"/>
  <c r="U1508" i="2"/>
  <c r="Y1512" i="2"/>
  <c r="Z1521" i="2"/>
  <c r="W1526" i="2"/>
  <c r="AE1505" i="2"/>
  <c r="AI1509" i="2"/>
  <c r="AC1519" i="2"/>
  <c r="AG1523" i="2"/>
  <c r="AA1500" i="2"/>
  <c r="U1510" i="2"/>
  <c r="Z1523" i="2"/>
  <c r="AH1502" i="2"/>
  <c r="AI1511" i="2"/>
  <c r="AG1525" i="2"/>
  <c r="U1504" i="2"/>
  <c r="Z1517" i="2"/>
  <c r="AC1499" i="2"/>
  <c r="AH1512" i="2"/>
  <c r="AI1521" i="2"/>
  <c r="AA1512" i="2"/>
  <c r="M1507" i="2"/>
  <c r="Y1504" i="2"/>
  <c r="W1518" i="2"/>
  <c r="AE1497" i="2"/>
  <c r="AI1501" i="2"/>
  <c r="AC1511" i="2"/>
  <c r="AD1520" i="2"/>
  <c r="X1497" i="2"/>
  <c r="U1502" i="2"/>
  <c r="V1511" i="2"/>
  <c r="W1520" i="2"/>
  <c r="AE1499" i="2"/>
  <c r="AF1508" i="2"/>
  <c r="AG1517" i="2"/>
  <c r="AH1526" i="2"/>
  <c r="X1507" i="2"/>
  <c r="U1512" i="2"/>
  <c r="V1521" i="2"/>
  <c r="Z1525" i="2"/>
  <c r="AH1504" i="2"/>
  <c r="AF1518" i="2"/>
  <c r="M1521" i="2"/>
  <c r="W1500" i="2"/>
  <c r="X1509" i="2"/>
  <c r="V1523" i="2"/>
  <c r="AG1497" i="2"/>
  <c r="AH1506" i="2"/>
  <c r="AI1515" i="2"/>
  <c r="AC1525" i="2"/>
  <c r="AD1510" i="2"/>
  <c r="K1093" i="2"/>
  <c r="E1081" i="2"/>
  <c r="G1099" i="2"/>
  <c r="J1088" i="2"/>
  <c r="J1090" i="2"/>
  <c r="G1097" i="2"/>
  <c r="H1084" i="2"/>
  <c r="K1089" i="2"/>
  <c r="M1515" i="2"/>
  <c r="X1503" i="2"/>
  <c r="V1517" i="2"/>
  <c r="AH1500" i="2"/>
  <c r="AF1514" i="2"/>
  <c r="M1517" i="2"/>
  <c r="X1505" i="2"/>
  <c r="Y1514" i="2"/>
  <c r="V1519" i="2"/>
  <c r="AD1498" i="2"/>
  <c r="AE1507" i="2"/>
  <c r="AF1516" i="2"/>
  <c r="AC1521" i="2"/>
  <c r="M1511" i="2"/>
  <c r="X1499" i="2"/>
  <c r="Y1508" i="2"/>
  <c r="V1513" i="2"/>
  <c r="W1522" i="2"/>
  <c r="AG1503" i="2"/>
  <c r="AD1508" i="2"/>
  <c r="AE1517" i="2"/>
  <c r="AF1526" i="2"/>
  <c r="V1499" i="2"/>
  <c r="Z1503" i="2"/>
  <c r="W1508" i="2"/>
  <c r="Z1519" i="2"/>
  <c r="W1524" i="2"/>
  <c r="AC1501" i="2"/>
  <c r="AI1507" i="2"/>
  <c r="AC1517" i="2"/>
  <c r="AI1523" i="2"/>
  <c r="U1500" i="2"/>
  <c r="V1509" i="2"/>
  <c r="Z1513" i="2"/>
  <c r="AA1522" i="2"/>
  <c r="AF1506" i="2"/>
  <c r="AG1515" i="2"/>
  <c r="AH1524" i="2"/>
  <c r="M1509" i="2"/>
  <c r="Y1506" i="2"/>
  <c r="Z1515" i="2"/>
  <c r="AA1524" i="2"/>
  <c r="AI1503" i="2"/>
  <c r="AC1513" i="2"/>
  <c r="AD1522" i="2"/>
  <c r="M1519" i="2"/>
  <c r="W1498" i="2"/>
  <c r="AA1502" i="2"/>
  <c r="Y1516" i="2"/>
  <c r="AD1500" i="2"/>
  <c r="AE1509" i="2"/>
  <c r="AI1513" i="2"/>
  <c r="AC1523" i="2"/>
  <c r="AA1504" i="2"/>
  <c r="U1514" i="2"/>
  <c r="Y1518" i="2"/>
  <c r="AD1502" i="2"/>
  <c r="AE1511" i="2"/>
  <c r="AF1520" i="2"/>
  <c r="M1501" i="2"/>
  <c r="AH1498" i="2"/>
  <c r="AE1519" i="2"/>
  <c r="H1080" i="2"/>
  <c r="J1084" i="2"/>
  <c r="F1090" i="2"/>
  <c r="K1097" i="2"/>
  <c r="K1099" i="2"/>
  <c r="F1088" i="2"/>
  <c r="J1080" i="2"/>
  <c r="V1501" i="2"/>
  <c r="Z1505" i="2"/>
  <c r="W1510" i="2"/>
  <c r="AA1514" i="2"/>
  <c r="X1519" i="2"/>
  <c r="U1524" i="2"/>
  <c r="AF1498" i="2"/>
  <c r="AC1503" i="2"/>
  <c r="AG1507" i="2"/>
  <c r="AD1512" i="2"/>
  <c r="AH1516" i="2"/>
  <c r="AE1521" i="2"/>
  <c r="AI1525" i="2"/>
  <c r="Y1498" i="2"/>
  <c r="V1503" i="2"/>
  <c r="Z1507" i="2"/>
  <c r="W1512" i="2"/>
  <c r="AA1516" i="2"/>
  <c r="X1521" i="2"/>
  <c r="U1526" i="2"/>
  <c r="AF1500" i="2"/>
  <c r="AC1505" i="2"/>
  <c r="AG1509" i="2"/>
  <c r="AD1514" i="2"/>
  <c r="AH1518" i="2"/>
  <c r="AE1523" i="2"/>
  <c r="M1497" i="2"/>
  <c r="V1497" i="2"/>
  <c r="Z1501" i="2"/>
  <c r="W1506" i="2"/>
  <c r="AA1510" i="2"/>
  <c r="X1515" i="2"/>
  <c r="U1520" i="2"/>
  <c r="Y1524" i="2"/>
  <c r="AA1526" i="2"/>
  <c r="AE1501" i="2"/>
  <c r="AI1505" i="2"/>
  <c r="AF1510" i="2"/>
  <c r="AC1515" i="2"/>
  <c r="AG1519" i="2"/>
  <c r="AD1524" i="2"/>
  <c r="M1513" i="2"/>
  <c r="X1501" i="2"/>
  <c r="U1506" i="2"/>
  <c r="Y1510" i="2"/>
  <c r="V1515" i="2"/>
  <c r="U1522" i="2"/>
  <c r="Y1526" i="2"/>
  <c r="AE1503" i="2"/>
  <c r="AF1512" i="2"/>
  <c r="AG1521" i="2"/>
  <c r="M1523" i="2"/>
  <c r="Z1497" i="2"/>
  <c r="W1502" i="2"/>
  <c r="AA1506" i="2"/>
  <c r="X1511" i="2"/>
  <c r="U1516" i="2"/>
  <c r="Y1520" i="2"/>
  <c r="V1525" i="2"/>
  <c r="AG1499" i="2"/>
  <c r="AD1504" i="2"/>
  <c r="AH1508" i="2"/>
  <c r="AE1513" i="2"/>
  <c r="AI1517" i="2"/>
  <c r="AF1522" i="2"/>
  <c r="M1525" i="2"/>
  <c r="Z1499" i="2"/>
  <c r="W1504" i="2"/>
  <c r="AA1508" i="2"/>
  <c r="X1513" i="2"/>
  <c r="U1518" i="2"/>
  <c r="Y1522" i="2"/>
  <c r="AC1497" i="2"/>
  <c r="AG1501" i="2"/>
  <c r="AD1506" i="2"/>
  <c r="AH1510" i="2"/>
  <c r="AE1515" i="2"/>
  <c r="AI1519" i="2"/>
  <c r="AF1524" i="2"/>
  <c r="M1503" i="2"/>
  <c r="Y1500" i="2"/>
  <c r="V1505" i="2"/>
  <c r="Z1509" i="2"/>
  <c r="W1514" i="2"/>
  <c r="AA1518" i="2"/>
  <c r="X1523" i="2"/>
  <c r="AI1497" i="2"/>
  <c r="AF1502" i="2"/>
  <c r="AC1507" i="2"/>
  <c r="AG1511" i="2"/>
  <c r="AD1516" i="2"/>
  <c r="AH1520" i="2"/>
  <c r="AE1525" i="2"/>
  <c r="M1505" i="2"/>
  <c r="U1498" i="2"/>
  <c r="Y1502" i="2"/>
  <c r="V1507" i="2"/>
  <c r="Z1511" i="2"/>
  <c r="W1516" i="2"/>
  <c r="AA1520" i="2"/>
  <c r="X1525" i="2"/>
  <c r="AI1499" i="2"/>
  <c r="AF1504" i="2"/>
  <c r="AC1509" i="2"/>
  <c r="AG1513" i="2"/>
  <c r="AD1518" i="2"/>
  <c r="AH1522" i="2"/>
  <c r="M1499" i="2"/>
  <c r="X1517" i="2"/>
  <c r="AG1505" i="2"/>
  <c r="AH1514" i="2"/>
  <c r="AD1526" i="2"/>
  <c r="F5" i="8"/>
  <c r="D4" i="9"/>
  <c r="P833" i="2"/>
  <c r="O844" i="2"/>
  <c r="N829" i="2"/>
  <c r="O834" i="2"/>
  <c r="S838" i="2"/>
  <c r="O856" i="2"/>
  <c r="O842" i="2"/>
  <c r="Q832" i="2"/>
  <c r="P841" i="2"/>
  <c r="Q854" i="2"/>
  <c r="R835" i="2"/>
  <c r="S854" i="2"/>
  <c r="O836" i="2"/>
  <c r="P855" i="2"/>
  <c r="S850" i="2"/>
  <c r="P845" i="2"/>
  <c r="O830" i="2"/>
  <c r="O840" i="2"/>
  <c r="P849" i="2"/>
  <c r="R857" i="2"/>
  <c r="S842" i="2"/>
  <c r="R837" i="2"/>
  <c r="N855" i="2"/>
  <c r="S848" i="2"/>
  <c r="R833" i="2"/>
  <c r="S852" i="2"/>
  <c r="N839" i="2"/>
  <c r="Q858" i="2"/>
  <c r="Q1667" i="2"/>
  <c r="N843" i="2"/>
  <c r="S846" i="2"/>
  <c r="N851" i="2"/>
  <c r="P835" i="2"/>
  <c r="N853" i="2"/>
  <c r="Q838" i="2"/>
  <c r="P853" i="2"/>
  <c r="R847" i="2"/>
  <c r="S832" i="2"/>
  <c r="R851" i="2"/>
  <c r="N837" i="2"/>
  <c r="Q850" i="2"/>
  <c r="S858" i="2"/>
  <c r="S1667" i="2"/>
  <c r="N845" i="2"/>
  <c r="R845" i="2"/>
  <c r="R841" i="2"/>
  <c r="Q836" i="2"/>
  <c r="O854" i="2"/>
  <c r="N849" i="2"/>
  <c r="R831" i="2"/>
  <c r="S844" i="2"/>
  <c r="R853" i="2"/>
  <c r="N833" i="2"/>
  <c r="O852" i="2"/>
  <c r="Q846" i="2"/>
  <c r="R839" i="2"/>
  <c r="N857" i="2"/>
  <c r="P843" i="2"/>
  <c r="R829" i="2"/>
  <c r="Q848" i="2"/>
  <c r="Q834" i="2"/>
  <c r="P837" i="2"/>
  <c r="S856" i="2"/>
  <c r="O1386" i="2"/>
  <c r="O1457" i="2" s="1"/>
  <c r="O1633" i="2"/>
  <c r="P1510" i="2"/>
  <c r="P1512" i="2"/>
  <c r="O1499" i="2"/>
  <c r="P1506" i="2"/>
  <c r="R1524" i="2"/>
  <c r="N1506" i="2"/>
  <c r="O1525" i="2"/>
  <c r="Q1513" i="2"/>
  <c r="S1509" i="2"/>
  <c r="Q1523" i="2"/>
  <c r="S1511" i="2"/>
  <c r="O1503" i="2"/>
  <c r="N1526" i="2"/>
  <c r="P1498" i="2"/>
  <c r="N1520" i="2"/>
  <c r="O1515" i="2"/>
  <c r="Q1511" i="2"/>
  <c r="N1518" i="2"/>
  <c r="P1500" i="2"/>
  <c r="O1507" i="2"/>
  <c r="Q1525" i="2"/>
  <c r="Q1503" i="2"/>
  <c r="R1512" i="2"/>
  <c r="S1521" i="2"/>
  <c r="N1510" i="2"/>
  <c r="O1519" i="2"/>
  <c r="Q1501" i="2"/>
  <c r="N1504" i="2"/>
  <c r="O1513" i="2"/>
  <c r="P1522" i="2"/>
  <c r="P1508" i="2"/>
  <c r="Q1517" i="2"/>
  <c r="R1526" i="2"/>
  <c r="Q1497" i="2"/>
  <c r="O1509" i="2"/>
  <c r="P1518" i="2"/>
  <c r="R1506" i="2"/>
  <c r="S1515" i="2"/>
  <c r="N1498" i="2"/>
  <c r="N1512" i="2"/>
  <c r="O1521" i="2"/>
  <c r="Q1509" i="2"/>
  <c r="R1518" i="2"/>
  <c r="Q1519" i="2"/>
  <c r="S1507" i="2"/>
  <c r="Q1521" i="2"/>
  <c r="S1501" i="2"/>
  <c r="Q1515" i="2"/>
  <c r="S1519" i="2"/>
  <c r="P1502" i="2"/>
  <c r="N1516" i="2"/>
  <c r="P1504" i="2"/>
  <c r="Q1499" i="2"/>
  <c r="P1514" i="2"/>
  <c r="R1502" i="2"/>
  <c r="O1501" i="2"/>
  <c r="S1499" i="2"/>
  <c r="S1505" i="2"/>
  <c r="N1524" i="2"/>
  <c r="R1510" i="2"/>
  <c r="P1524" i="2"/>
  <c r="N1500" i="2"/>
  <c r="R1520" i="2"/>
  <c r="R1522" i="2"/>
  <c r="O1505" i="2"/>
  <c r="P1516" i="2"/>
  <c r="N1508" i="2"/>
  <c r="O1517" i="2"/>
  <c r="P1526" i="2"/>
  <c r="Q1505" i="2"/>
  <c r="R1514" i="2"/>
  <c r="S1523" i="2"/>
  <c r="R1500" i="2"/>
  <c r="R1508" i="2"/>
  <c r="S1517" i="2"/>
  <c r="S1503" i="2"/>
  <c r="N1522" i="2"/>
  <c r="R1504" i="2"/>
  <c r="S1513" i="2"/>
  <c r="N1502" i="2"/>
  <c r="O1511" i="2"/>
  <c r="P1520" i="2"/>
  <c r="O1497" i="2"/>
  <c r="Q1507" i="2"/>
  <c r="R1516" i="2"/>
  <c r="S1525" i="2"/>
  <c r="N1514" i="2"/>
  <c r="O1523" i="2"/>
  <c r="R1498" i="2"/>
  <c r="S1497" i="2"/>
  <c r="R1633" i="2"/>
  <c r="P1633" i="2"/>
  <c r="Q830" i="2"/>
  <c r="N835" i="2"/>
  <c r="P839" i="2"/>
  <c r="R843" i="2"/>
  <c r="O848" i="2"/>
  <c r="Q852" i="2"/>
  <c r="Q856" i="2"/>
  <c r="S830" i="2"/>
  <c r="Q840" i="2"/>
  <c r="R849" i="2"/>
  <c r="P831" i="2"/>
  <c r="N841" i="2"/>
  <c r="O850" i="2"/>
  <c r="S836" i="2"/>
  <c r="O846" i="2"/>
  <c r="O859" i="2"/>
  <c r="O832" i="2"/>
  <c r="S840" i="2"/>
  <c r="O858" i="2"/>
  <c r="O1667" i="2"/>
  <c r="S834" i="2"/>
  <c r="Q844" i="2"/>
  <c r="P829" i="2"/>
  <c r="O838" i="2"/>
  <c r="Q842" i="2"/>
  <c r="N847" i="2"/>
  <c r="P851" i="2"/>
  <c r="R855" i="2"/>
  <c r="P847" i="2"/>
  <c r="P857" i="2"/>
  <c r="P754" i="2"/>
  <c r="P824" i="2" s="1"/>
  <c r="S754" i="2"/>
  <c r="S824" i="2" s="1"/>
  <c r="N754" i="2"/>
  <c r="N824" i="2" s="1"/>
  <c r="V1421" i="2"/>
  <c r="V1598" i="2" s="1"/>
  <c r="Q1421" i="2"/>
  <c r="Q1598" i="2" s="1"/>
  <c r="AI1421" i="2"/>
  <c r="AI1598" i="2" s="1"/>
  <c r="O1265" i="2"/>
  <c r="O1335" i="2" s="1"/>
  <c r="Z1251" i="2"/>
  <c r="Z1321" i="2" s="1"/>
  <c r="AH1254" i="2"/>
  <c r="AH1324" i="2" s="1"/>
  <c r="M1269" i="2"/>
  <c r="M1339" i="2" s="1"/>
  <c r="Z1259" i="2"/>
  <c r="Z1329" i="2" s="1"/>
  <c r="AI1253" i="2"/>
  <c r="AI1323" i="2" s="1"/>
  <c r="AE1267" i="2"/>
  <c r="AE1337" i="2" s="1"/>
  <c r="AH1266" i="2"/>
  <c r="AH1336" i="2" s="1"/>
  <c r="N1264" i="2"/>
  <c r="N1334" i="2" s="1"/>
  <c r="Z1261" i="2"/>
  <c r="Z1331" i="2" s="1"/>
  <c r="M1275" i="2"/>
  <c r="M1345" i="2" s="1"/>
  <c r="W1268" i="2"/>
  <c r="W1338" i="2" s="1"/>
  <c r="AI1275" i="2"/>
  <c r="AI1345" i="2" s="1"/>
  <c r="AI1265" i="2"/>
  <c r="AI1335" i="2" s="1"/>
  <c r="AG1275" i="2"/>
  <c r="AG1345" i="2" s="1"/>
  <c r="M1257" i="2"/>
  <c r="M1327" i="2" s="1"/>
  <c r="R1278" i="2"/>
  <c r="R1348" i="2" s="1"/>
  <c r="W1280" i="2"/>
  <c r="W1350" i="2" s="1"/>
  <c r="AE1261" i="2"/>
  <c r="AE1331" i="2" s="1"/>
  <c r="U1252" i="2"/>
  <c r="U1322" i="2" s="1"/>
  <c r="W1266" i="2"/>
  <c r="W1336" i="2" s="1"/>
  <c r="AC1280" i="2"/>
  <c r="AC1350" i="2" s="1"/>
  <c r="Q1267" i="2"/>
  <c r="Q1337" i="2" s="1"/>
  <c r="N1272" i="2"/>
  <c r="N1342" i="2" s="1"/>
  <c r="N1276" i="2"/>
  <c r="N1346" i="2" s="1"/>
  <c r="AC1261" i="2"/>
  <c r="AC1331" i="2" s="1"/>
  <c r="N1262" i="2"/>
  <c r="N1332" i="2" s="1"/>
  <c r="R1266" i="2"/>
  <c r="R1336" i="2" s="1"/>
  <c r="AD1266" i="2"/>
  <c r="AD1336" i="2" s="1"/>
  <c r="AG1279" i="2"/>
  <c r="AG1349" i="2" s="1"/>
  <c r="AH1264" i="2"/>
  <c r="AH1334" i="2" s="1"/>
  <c r="AH1278" i="2"/>
  <c r="AH1348" i="2" s="1"/>
  <c r="O1255" i="2"/>
  <c r="O1325" i="2" s="1"/>
  <c r="W1260" i="2"/>
  <c r="W1330" i="2" s="1"/>
  <c r="AA1274" i="2"/>
  <c r="AA1344" i="2" s="1"/>
  <c r="U1280" i="2"/>
  <c r="U1350" i="2" s="1"/>
  <c r="AE1259" i="2"/>
  <c r="AE1329" i="2" s="1"/>
  <c r="AG1280" i="2"/>
  <c r="AG1350" i="2" s="1"/>
  <c r="P1266" i="2"/>
  <c r="P1336" i="2" s="1"/>
  <c r="X1259" i="2"/>
  <c r="X1329" i="2" s="1"/>
  <c r="AI1257" i="2"/>
  <c r="AI1327" i="2" s="1"/>
  <c r="O1263" i="2"/>
  <c r="O1333" i="2" s="1"/>
  <c r="W1256" i="2"/>
  <c r="W1326" i="2" s="1"/>
  <c r="AI1259" i="2"/>
  <c r="AI1329" i="2" s="1"/>
  <c r="AG1273" i="2"/>
  <c r="AG1343" i="2" s="1"/>
  <c r="AF1278" i="2"/>
  <c r="AF1348" i="2" s="1"/>
  <c r="AI1277" i="2"/>
  <c r="AI1347" i="2" s="1"/>
  <c r="P1262" i="2"/>
  <c r="P1332" i="2" s="1"/>
  <c r="O1269" i="2"/>
  <c r="O1339" i="2" s="1"/>
  <c r="Q1271" i="2"/>
  <c r="Q1341" i="2" s="1"/>
  <c r="W1252" i="2"/>
  <c r="W1322" i="2" s="1"/>
  <c r="AA1258" i="2"/>
  <c r="AA1328" i="2" s="1"/>
  <c r="Y1266" i="2"/>
  <c r="Y1336" i="2" s="1"/>
  <c r="AA1272" i="2"/>
  <c r="AA1342" i="2" s="1"/>
  <c r="V1275" i="2"/>
  <c r="V1345" i="2" s="1"/>
  <c r="AD1256" i="2"/>
  <c r="AD1326" i="2" s="1"/>
  <c r="R1270" i="2"/>
  <c r="R1340" i="2" s="1"/>
  <c r="Y1254" i="2"/>
  <c r="Y1324" i="2" s="1"/>
  <c r="Z1273" i="2"/>
  <c r="Z1343" i="2" s="1"/>
  <c r="AC1253" i="2"/>
  <c r="AC1323" i="2" s="1"/>
  <c r="AI1267" i="2"/>
  <c r="AI1337" i="2" s="1"/>
  <c r="S1280" i="2"/>
  <c r="S1350" i="2" s="1"/>
  <c r="Y1260" i="2"/>
  <c r="Y1330" i="2" s="1"/>
  <c r="X1277" i="2"/>
  <c r="X1347" i="2" s="1"/>
  <c r="R1254" i="2"/>
  <c r="R1324" i="2" s="1"/>
  <c r="W1264" i="2"/>
  <c r="W1334" i="2" s="1"/>
  <c r="X1279" i="2"/>
  <c r="X1349" i="2" s="1"/>
  <c r="AF1262" i="2"/>
  <c r="AF1332" i="2" s="1"/>
  <c r="AE1280" i="2"/>
  <c r="AE1350" i="2" s="1"/>
  <c r="S1257" i="2"/>
  <c r="S1327" i="2" s="1"/>
  <c r="U1258" i="2"/>
  <c r="U1328" i="2" s="1"/>
  <c r="Z1277" i="2"/>
  <c r="Z1347" i="2" s="1"/>
  <c r="AD1262" i="2"/>
  <c r="AD1332" i="2" s="1"/>
  <c r="AD1280" i="2"/>
  <c r="AD1350" i="2" s="1"/>
  <c r="O1277" i="2"/>
  <c r="O1347" i="2" s="1"/>
  <c r="U1266" i="2"/>
  <c r="U1336" i="2" s="1"/>
  <c r="M1261" i="2"/>
  <c r="M1331" i="2" s="1"/>
  <c r="N1280" i="2"/>
  <c r="N1350" i="2" s="1"/>
  <c r="Y1258" i="2"/>
  <c r="Y1328" i="2" s="1"/>
  <c r="V1263" i="2"/>
  <c r="V1333" i="2" s="1"/>
  <c r="AH1270" i="2"/>
  <c r="AH1340" i="2" s="1"/>
  <c r="P1272" i="2"/>
  <c r="P1342" i="2" s="1"/>
  <c r="X1255" i="2"/>
  <c r="X1325" i="2" s="1"/>
  <c r="N1252" i="2"/>
  <c r="N1322" i="2" s="1"/>
  <c r="U1274" i="2"/>
  <c r="U1344" i="2" s="1"/>
  <c r="AE1255" i="2"/>
  <c r="AE1325" i="2" s="1"/>
  <c r="V1271" i="2"/>
  <c r="V1341" i="2" s="1"/>
  <c r="AG1255" i="2"/>
  <c r="AG1325" i="2" s="1"/>
  <c r="AA1139" i="2"/>
  <c r="AA1209" i="2" s="1"/>
  <c r="AI1118" i="2"/>
  <c r="AI1188" i="2" s="1"/>
  <c r="AC1128" i="2"/>
  <c r="AC1198" i="2" s="1"/>
  <c r="AD1137" i="2"/>
  <c r="AD1207" i="2" s="1"/>
  <c r="P1121" i="2"/>
  <c r="P1191" i="2" s="1"/>
  <c r="Q1130" i="2"/>
  <c r="Q1200" i="2" s="1"/>
  <c r="R1139" i="2"/>
  <c r="R1209" i="2" s="1"/>
  <c r="U1119" i="2"/>
  <c r="U1189" i="2" s="1"/>
  <c r="V1128" i="2"/>
  <c r="V1198" i="2" s="1"/>
  <c r="Y1139" i="2"/>
  <c r="Y1209" i="2" s="1"/>
  <c r="M1120" i="2"/>
  <c r="M1190" i="2" s="1"/>
  <c r="N1129" i="2"/>
  <c r="N1199" i="2" s="1"/>
  <c r="O1138" i="2"/>
  <c r="O1208" i="2" s="1"/>
  <c r="Y1117" i="2"/>
  <c r="Y1187" i="2" s="1"/>
  <c r="Z1126" i="2"/>
  <c r="Z1196" i="2" s="1"/>
  <c r="AA1135" i="2"/>
  <c r="AA1205" i="2" s="1"/>
  <c r="AI1114" i="2"/>
  <c r="AI1184" i="2" s="1"/>
  <c r="AD1133" i="2"/>
  <c r="AD1203" i="2" s="1"/>
  <c r="P1117" i="2"/>
  <c r="P1187" i="2" s="1"/>
  <c r="Q1126" i="2"/>
  <c r="Q1196" i="2" s="1"/>
  <c r="R1135" i="2"/>
  <c r="R1205" i="2" s="1"/>
  <c r="V1124" i="2"/>
  <c r="V1194" i="2" s="1"/>
  <c r="N1111" i="2"/>
  <c r="N1181" i="2" s="1"/>
  <c r="P1127" i="2"/>
  <c r="P1197" i="2" s="1"/>
  <c r="Q1136" i="2"/>
  <c r="Q1206" i="2" s="1"/>
  <c r="AA1115" i="2"/>
  <c r="AA1185" i="2" s="1"/>
  <c r="U1125" i="2"/>
  <c r="U1195" i="2" s="1"/>
  <c r="AD1113" i="2"/>
  <c r="AD1183" i="2" s="1"/>
  <c r="AE1122" i="2"/>
  <c r="AE1192" i="2" s="1"/>
  <c r="AF1131" i="2"/>
  <c r="AF1201" i="2" s="1"/>
  <c r="R1115" i="2"/>
  <c r="R1185" i="2" s="1"/>
  <c r="Y1131" i="2"/>
  <c r="Y1201" i="2" s="1"/>
  <c r="AI1128" i="2"/>
  <c r="AI1198" i="2" s="1"/>
  <c r="O1114" i="2"/>
  <c r="O1184" i="2" s="1"/>
  <c r="AD1123" i="2"/>
  <c r="AD1193" i="2" s="1"/>
  <c r="AG1116" i="2"/>
  <c r="AG1186" i="2" s="1"/>
  <c r="N1119" i="2"/>
  <c r="N1189" i="2" s="1"/>
  <c r="O1128" i="2"/>
  <c r="O1198" i="2" s="1"/>
  <c r="Z1116" i="2"/>
  <c r="Z1186" i="2" s="1"/>
  <c r="AA1125" i="2"/>
  <c r="AA1195" i="2" s="1"/>
  <c r="W1137" i="2"/>
  <c r="W1207" i="2" s="1"/>
  <c r="AI1120" i="2"/>
  <c r="AI1190" i="2" s="1"/>
  <c r="AI1136" i="2"/>
  <c r="AI1206" i="2" s="1"/>
  <c r="P1131" i="2"/>
  <c r="P1201" i="2" s="1"/>
  <c r="AA1119" i="2"/>
  <c r="AA1189" i="2" s="1"/>
  <c r="U1129" i="2"/>
  <c r="U1199" i="2" s="1"/>
  <c r="V1138" i="2"/>
  <c r="V1208" i="2" s="1"/>
  <c r="AF1135" i="2"/>
  <c r="AF1205" i="2" s="1"/>
  <c r="S1128" i="2"/>
  <c r="S1198" i="2" s="1"/>
  <c r="M1138" i="2"/>
  <c r="M1208" i="2" s="1"/>
  <c r="W1117" i="2"/>
  <c r="W1187" i="2" s="1"/>
  <c r="Y1135" i="2"/>
  <c r="Y1205" i="2" s="1"/>
  <c r="AI1116" i="2"/>
  <c r="AI1186" i="2" s="1"/>
  <c r="AC1126" i="2"/>
  <c r="AC1196" i="2" s="1"/>
  <c r="AD1135" i="2"/>
  <c r="AD1205" i="2" s="1"/>
  <c r="P1113" i="2"/>
  <c r="P1183" i="2" s="1"/>
  <c r="Q1120" i="2"/>
  <c r="Q1190" i="2" s="1"/>
  <c r="R1129" i="2"/>
  <c r="R1199" i="2" s="1"/>
  <c r="S1138" i="2"/>
  <c r="S1208" i="2" s="1"/>
  <c r="V1118" i="2"/>
  <c r="V1188" i="2" s="1"/>
  <c r="AF1115" i="2"/>
  <c r="AF1185" i="2" s="1"/>
  <c r="AG1124" i="2"/>
  <c r="AG1194" i="2" s="1"/>
  <c r="M1118" i="2"/>
  <c r="M1188" i="2" s="1"/>
  <c r="N1127" i="2"/>
  <c r="N1197" i="2" s="1"/>
  <c r="Z1124" i="2"/>
  <c r="Z1194" i="2" s="1"/>
  <c r="AA1133" i="2"/>
  <c r="AA1203" i="2" s="1"/>
  <c r="AI1112" i="2"/>
  <c r="AI1182" i="2" s="1"/>
  <c r="R1111" i="2"/>
  <c r="R1181" i="2" s="1"/>
  <c r="AH1127" i="2"/>
  <c r="AH1197" i="2" s="1"/>
  <c r="R1125" i="2"/>
  <c r="R1195" i="2" s="1"/>
  <c r="Q1132" i="2"/>
  <c r="Q1202" i="2" s="1"/>
  <c r="N1137" i="2"/>
  <c r="N1207" i="2" s="1"/>
  <c r="AA1111" i="2"/>
  <c r="AA1181" i="2" s="1"/>
  <c r="X1116" i="2"/>
  <c r="X1186" i="2" s="1"/>
  <c r="Y1125" i="2"/>
  <c r="Y1195" i="2" s="1"/>
  <c r="V1130" i="2"/>
  <c r="V1200" i="2" s="1"/>
  <c r="Z1134" i="2"/>
  <c r="Z1204" i="2" s="1"/>
  <c r="AH1113" i="2"/>
  <c r="AH1183" i="2" s="1"/>
  <c r="AE1118" i="2"/>
  <c r="AE1188" i="2" s="1"/>
  <c r="AF1127" i="2"/>
  <c r="AF1197" i="2" s="1"/>
  <c r="AC1132" i="2"/>
  <c r="AC1202" i="2" s="1"/>
  <c r="O1116" i="2"/>
  <c r="O1186" i="2" s="1"/>
  <c r="P1125" i="2"/>
  <c r="P1195" i="2" s="1"/>
  <c r="M1130" i="2"/>
  <c r="M1200" i="2" s="1"/>
  <c r="Q1134" i="2"/>
  <c r="Q1204" i="2" s="1"/>
  <c r="N1139" i="2"/>
  <c r="N1209" i="2" s="1"/>
  <c r="AA1113" i="2"/>
  <c r="AA1183" i="2" s="1"/>
  <c r="X1118" i="2"/>
  <c r="X1188" i="2" s="1"/>
  <c r="Y1127" i="2"/>
  <c r="Y1197" i="2" s="1"/>
  <c r="AD1111" i="2"/>
  <c r="AD1181" i="2" s="1"/>
  <c r="AH1115" i="2"/>
  <c r="AH1185" i="2" s="1"/>
  <c r="AE1120" i="2"/>
  <c r="AE1190" i="2" s="1"/>
  <c r="AC1134" i="2"/>
  <c r="AC1204" i="2" s="1"/>
  <c r="AG1138" i="2"/>
  <c r="AG1208" i="2" s="1"/>
  <c r="Q1114" i="2"/>
  <c r="Q1184" i="2" s="1"/>
  <c r="R1121" i="2"/>
  <c r="R1191" i="2" s="1"/>
  <c r="S1130" i="2"/>
  <c r="S1200" i="2" s="1"/>
  <c r="P1135" i="2"/>
  <c r="P1205" i="2" s="1"/>
  <c r="Z1114" i="2"/>
  <c r="Z1184" i="2" s="1"/>
  <c r="W1119" i="2"/>
  <c r="W1189" i="2" s="1"/>
  <c r="AA1123" i="2"/>
  <c r="AA1193" i="2" s="1"/>
  <c r="X1128" i="2"/>
  <c r="X1198" i="2" s="1"/>
  <c r="Y1133" i="2"/>
  <c r="Y1203" i="2" s="1"/>
  <c r="AH1139" i="2"/>
  <c r="AH1209" i="2" s="1"/>
  <c r="N1125" i="2"/>
  <c r="N1195" i="2" s="1"/>
  <c r="Y1113" i="2"/>
  <c r="Y1183" i="2" s="1"/>
  <c r="AA1131" i="2"/>
  <c r="AA1201" i="2" s="1"/>
  <c r="AC1120" i="2"/>
  <c r="AC1190" i="2" s="1"/>
  <c r="AE1138" i="2"/>
  <c r="AE1208" i="2" s="1"/>
  <c r="R1131" i="2"/>
  <c r="R1201" i="2" s="1"/>
  <c r="V1120" i="2"/>
  <c r="V1190" i="2" s="1"/>
  <c r="M1112" i="2"/>
  <c r="M1182" i="2" s="1"/>
  <c r="AD1139" i="2"/>
  <c r="AD1209" i="2" s="1"/>
  <c r="P1123" i="2"/>
  <c r="P1193" i="2" s="1"/>
  <c r="P1139" i="2"/>
  <c r="P1209" i="2" s="1"/>
  <c r="Z1118" i="2"/>
  <c r="Z1188" i="2" s="1"/>
  <c r="U1137" i="2"/>
  <c r="U1207" i="2" s="1"/>
  <c r="AC1116" i="2"/>
  <c r="AC1186" i="2" s="1"/>
  <c r="AD1125" i="2"/>
  <c r="AD1195" i="2" s="1"/>
  <c r="AH1129" i="2"/>
  <c r="AH1199" i="2" s="1"/>
  <c r="AI1138" i="2"/>
  <c r="AI1208" i="2" s="1"/>
  <c r="R1127" i="2"/>
  <c r="R1197" i="2" s="1"/>
  <c r="S1136" i="2"/>
  <c r="S1206" i="2" s="1"/>
  <c r="W1125" i="2"/>
  <c r="W1195" i="2" s="1"/>
  <c r="AH1131" i="2"/>
  <c r="AH1201" i="2" s="1"/>
  <c r="S1114" i="2"/>
  <c r="S1184" i="2" s="1"/>
  <c r="M1124" i="2"/>
  <c r="M1194" i="2" s="1"/>
  <c r="R1137" i="2"/>
  <c r="R1207" i="2" s="1"/>
  <c r="U1117" i="2"/>
  <c r="U1187" i="2" s="1"/>
  <c r="W1135" i="2"/>
  <c r="W1205" i="2" s="1"/>
  <c r="AE1114" i="2"/>
  <c r="AE1184" i="2" s="1"/>
  <c r="AF1123" i="2"/>
  <c r="AF1193" i="2" s="1"/>
  <c r="AG1132" i="2"/>
  <c r="AG1202" i="2" s="1"/>
  <c r="S1116" i="2"/>
  <c r="S1186" i="2" s="1"/>
  <c r="M1126" i="2"/>
  <c r="M1196" i="2" s="1"/>
  <c r="N1135" i="2"/>
  <c r="N1205" i="2" s="1"/>
  <c r="Y1123" i="2"/>
  <c r="Y1193" i="2" s="1"/>
  <c r="AE1116" i="2"/>
  <c r="AE1186" i="2" s="1"/>
  <c r="P1115" i="2"/>
  <c r="P1185" i="2" s="1"/>
  <c r="Q1124" i="2"/>
  <c r="Q1194" i="2" s="1"/>
  <c r="R1133" i="2"/>
  <c r="R1203" i="2" s="1"/>
  <c r="U1113" i="2"/>
  <c r="U1183" i="2" s="1"/>
  <c r="V1122" i="2"/>
  <c r="V1192" i="2" s="1"/>
  <c r="W1131" i="2"/>
  <c r="W1201" i="2" s="1"/>
  <c r="AF1119" i="2"/>
  <c r="AF1189" i="2" s="1"/>
  <c r="AG1128" i="2"/>
  <c r="AG1198" i="2" s="1"/>
  <c r="M1122" i="2"/>
  <c r="M1192" i="2" s="1"/>
  <c r="N1131" i="2"/>
  <c r="N1201" i="2" s="1"/>
  <c r="AE1128" i="2"/>
  <c r="AE1198" i="2" s="1"/>
  <c r="Q1112" i="2"/>
  <c r="Q1182" i="2" s="1"/>
  <c r="W1111" i="2"/>
  <c r="W1181" i="2" s="1"/>
  <c r="X1120" i="2"/>
  <c r="X1190" i="2" s="1"/>
  <c r="Y1129" i="2"/>
  <c r="Y1199" i="2" s="1"/>
  <c r="Z1138" i="2"/>
  <c r="Z1208" i="2" s="1"/>
  <c r="AH1117" i="2"/>
  <c r="AH1187" i="2" s="1"/>
  <c r="AC1136" i="2"/>
  <c r="AC1206" i="2" s="1"/>
  <c r="Q1138" i="2"/>
  <c r="Q1208" i="2" s="1"/>
  <c r="AA1117" i="2"/>
  <c r="AA1187" i="2" s="1"/>
  <c r="V1136" i="2"/>
  <c r="V1206" i="2" s="1"/>
  <c r="AE1124" i="2"/>
  <c r="AE1194" i="2" s="1"/>
  <c r="M1114" i="2"/>
  <c r="M1184" i="2" s="1"/>
  <c r="AE1132" i="2"/>
  <c r="AE1202" i="2" s="1"/>
  <c r="AC1112" i="2"/>
  <c r="AC1182" i="2" s="1"/>
  <c r="AD1121" i="2"/>
  <c r="AD1191" i="2" s="1"/>
  <c r="AE1130" i="2"/>
  <c r="AE1200" i="2" s="1"/>
  <c r="R1123" i="2"/>
  <c r="R1193" i="2" s="1"/>
  <c r="S1132" i="2"/>
  <c r="S1202" i="2" s="1"/>
  <c r="W1121" i="2"/>
  <c r="W1191" i="2" s="1"/>
  <c r="Z1132" i="2"/>
  <c r="Z1202" i="2" s="1"/>
  <c r="AC1114" i="2"/>
  <c r="AC1184" i="2" s="1"/>
  <c r="AC1130" i="2"/>
  <c r="AC1200" i="2" s="1"/>
  <c r="R1117" i="2"/>
  <c r="R1187" i="2" s="1"/>
  <c r="S1126" i="2"/>
  <c r="S1196" i="2" s="1"/>
  <c r="M1136" i="2"/>
  <c r="M1206" i="2" s="1"/>
  <c r="W1115" i="2"/>
  <c r="W1185" i="2" s="1"/>
  <c r="AI1130" i="2"/>
  <c r="AI1200" i="2" s="1"/>
  <c r="N1115" i="2"/>
  <c r="N1185" i="2" s="1"/>
  <c r="Z1112" i="2"/>
  <c r="Z1182" i="2" s="1"/>
  <c r="AF1121" i="2"/>
  <c r="AF1191" i="2" s="1"/>
  <c r="AG1130" i="2"/>
  <c r="AG1200" i="2" s="1"/>
  <c r="O1134" i="2"/>
  <c r="O1204" i="2" s="1"/>
  <c r="Z1122" i="2"/>
  <c r="Z1192" i="2" s="1"/>
  <c r="AD1129" i="2"/>
  <c r="AD1199" i="2" s="1"/>
  <c r="Q1122" i="2"/>
  <c r="Q1192" i="2" s="1"/>
  <c r="U1111" i="2"/>
  <c r="U1181" i="2" s="1"/>
  <c r="W1129" i="2"/>
  <c r="W1199" i="2" s="1"/>
  <c r="AF1117" i="2"/>
  <c r="AF1187" i="2" s="1"/>
  <c r="AH1135" i="2"/>
  <c r="AH1205" i="2" s="1"/>
  <c r="S1118" i="2"/>
  <c r="S1188" i="2" s="1"/>
  <c r="O1130" i="2"/>
  <c r="O1200" i="2" s="1"/>
  <c r="V1114" i="2"/>
  <c r="V1184" i="2" s="1"/>
  <c r="W1123" i="2"/>
  <c r="W1193" i="2" s="1"/>
  <c r="X1132" i="2"/>
  <c r="X1202" i="2" s="1"/>
  <c r="AF1111" i="2"/>
  <c r="AF1181" i="2" s="1"/>
  <c r="AG1120" i="2"/>
  <c r="AG1190" i="2" s="1"/>
  <c r="N1123" i="2"/>
  <c r="N1193" i="2" s="1"/>
  <c r="Y1111" i="2"/>
  <c r="Y1181" i="2" s="1"/>
  <c r="Z1120" i="2"/>
  <c r="Z1190" i="2" s="1"/>
  <c r="U1139" i="2"/>
  <c r="U1209" i="2" s="1"/>
  <c r="AD1127" i="2"/>
  <c r="AD1197" i="2" s="1"/>
  <c r="P1111" i="2"/>
  <c r="P1181" i="2" s="1"/>
  <c r="P1119" i="2"/>
  <c r="P1189" i="2" s="1"/>
  <c r="N1133" i="2"/>
  <c r="N1203" i="2" s="1"/>
  <c r="Y1121" i="2"/>
  <c r="Y1191" i="2" s="1"/>
  <c r="Z1130" i="2"/>
  <c r="Z1200" i="2" s="1"/>
  <c r="M1128" i="2"/>
  <c r="M1198" i="2" s="1"/>
  <c r="AI1269" i="2" l="1"/>
  <c r="AI1339" i="2" s="1"/>
  <c r="Z1280" i="2"/>
  <c r="Z1350" i="2" s="1"/>
  <c r="Q1275" i="2"/>
  <c r="Q1345" i="2" s="1"/>
  <c r="Q1280" i="2"/>
  <c r="Q1350" i="2" s="1"/>
  <c r="U1131" i="2"/>
  <c r="U1201" i="2" s="1"/>
  <c r="S1271" i="2"/>
  <c r="S1341" i="2" s="1"/>
  <c r="X1136" i="2"/>
  <c r="X1206" i="2" s="1"/>
  <c r="U1135" i="2"/>
  <c r="U1205" i="2" s="1"/>
  <c r="U1240" i="2" s="1"/>
  <c r="U1486" i="2" s="1"/>
  <c r="S1134" i="2"/>
  <c r="S1204" i="2" s="1"/>
  <c r="S1239" i="2" s="1"/>
  <c r="S1485" i="2" s="1"/>
  <c r="AE1271" i="2"/>
  <c r="AE1341" i="2" s="1"/>
  <c r="AF1274" i="2"/>
  <c r="AF1344" i="2" s="1"/>
  <c r="U1262" i="2"/>
  <c r="U1332" i="2" s="1"/>
  <c r="AA1262" i="2"/>
  <c r="AA1332" i="2" s="1"/>
  <c r="AF1139" i="2"/>
  <c r="AF1209" i="2" s="1"/>
  <c r="X1126" i="2"/>
  <c r="X1196" i="2" s="1"/>
  <c r="V1273" i="2"/>
  <c r="V1343" i="2" s="1"/>
  <c r="AA1268" i="2"/>
  <c r="AA1338" i="2" s="1"/>
  <c r="V1279" i="2"/>
  <c r="V1349" i="2" s="1"/>
  <c r="AF1268" i="2"/>
  <c r="AF1338" i="2" s="1"/>
  <c r="AC1273" i="2"/>
  <c r="AC1343" i="2" s="1"/>
  <c r="P1280" i="2"/>
  <c r="P1350" i="2" s="1"/>
  <c r="AE1275" i="2"/>
  <c r="AE1345" i="2" s="1"/>
  <c r="U1127" i="2"/>
  <c r="U1197" i="2" s="1"/>
  <c r="AH1137" i="2"/>
  <c r="AH1207" i="2" s="1"/>
  <c r="AH1242" i="2" s="1"/>
  <c r="M1134" i="2"/>
  <c r="M1204" i="2" s="1"/>
  <c r="M1239" i="2" s="1"/>
  <c r="M1485" i="2" s="1"/>
  <c r="P1276" i="2"/>
  <c r="P1346" i="2" s="1"/>
  <c r="R1272" i="2"/>
  <c r="R1342" i="2" s="1"/>
  <c r="O1275" i="2"/>
  <c r="O1345" i="2" s="1"/>
  <c r="W1262" i="2"/>
  <c r="W1332" i="2" s="1"/>
  <c r="Y1274" i="2"/>
  <c r="Y1344" i="2" s="1"/>
  <c r="X1269" i="2"/>
  <c r="X1339" i="2" s="1"/>
  <c r="X1114" i="2"/>
  <c r="X1184" i="2" s="1"/>
  <c r="V1259" i="2"/>
  <c r="V1329" i="2" s="1"/>
  <c r="V1251" i="2"/>
  <c r="V1321" i="2" s="1"/>
  <c r="U1256" i="2"/>
  <c r="U1326" i="2" s="1"/>
  <c r="AE1251" i="2"/>
  <c r="AE1321" i="2" s="1"/>
  <c r="Y1252" i="2"/>
  <c r="Y1322" i="2" s="1"/>
  <c r="P1258" i="2"/>
  <c r="P1328" i="2" s="1"/>
  <c r="M1253" i="2"/>
  <c r="M1323" i="2" s="1"/>
  <c r="R1252" i="2"/>
  <c r="R1322" i="2" s="1"/>
  <c r="X1253" i="2"/>
  <c r="X1323" i="2" s="1"/>
  <c r="Z1257" i="2"/>
  <c r="Z1327" i="2" s="1"/>
  <c r="AG1253" i="2"/>
  <c r="AG1323" i="2" s="1"/>
  <c r="AG1257" i="2"/>
  <c r="AG1327" i="2" s="1"/>
  <c r="AH1111" i="2"/>
  <c r="AH1181" i="2" s="1"/>
  <c r="AH1216" i="2" s="1"/>
  <c r="AH1462" i="2" s="1"/>
  <c r="R1258" i="2"/>
  <c r="R1328" i="2" s="1"/>
  <c r="R1113" i="2"/>
  <c r="R1183" i="2" s="1"/>
  <c r="R1218" i="2" s="1"/>
  <c r="R1464" i="2" s="1"/>
  <c r="P1260" i="2"/>
  <c r="P1330" i="2" s="1"/>
  <c r="S1261" i="2"/>
  <c r="S1331" i="2" s="1"/>
  <c r="P1252" i="2"/>
  <c r="P1322" i="2" s="1"/>
  <c r="AF1113" i="2"/>
  <c r="AF1183" i="2" s="1"/>
  <c r="O1118" i="2"/>
  <c r="O1188" i="2" s="1"/>
  <c r="O1223" i="2" s="1"/>
  <c r="O1469" i="2" s="1"/>
  <c r="Y1115" i="2"/>
  <c r="Y1185" i="2" s="1"/>
  <c r="Y1220" i="2" s="1"/>
  <c r="Y1466" i="2" s="1"/>
  <c r="O1122" i="2"/>
  <c r="O1192" i="2" s="1"/>
  <c r="O1227" i="2" s="1"/>
  <c r="AI1134" i="2"/>
  <c r="AI1204" i="2" s="1"/>
  <c r="AI1239" i="2" s="1"/>
  <c r="AI1485" i="2" s="1"/>
  <c r="AI1251" i="2"/>
  <c r="AI1321" i="2" s="1"/>
  <c r="AF1270" i="2"/>
  <c r="AF1340" i="2" s="1"/>
  <c r="AH1252" i="2"/>
  <c r="AH1322" i="2" s="1"/>
  <c r="AC1275" i="2"/>
  <c r="AC1345" i="2" s="1"/>
  <c r="Q1259" i="2"/>
  <c r="Q1329" i="2" s="1"/>
  <c r="O1251" i="2"/>
  <c r="O1321" i="2" s="1"/>
  <c r="N1258" i="2"/>
  <c r="N1328" i="2" s="1"/>
  <c r="AA1264" i="2"/>
  <c r="AA1334" i="2" s="1"/>
  <c r="AA1121" i="2"/>
  <c r="AA1191" i="2" s="1"/>
  <c r="AA1226" i="2" s="1"/>
  <c r="AA1472" i="2" s="1"/>
  <c r="Q1116" i="2"/>
  <c r="Q1186" i="2" s="1"/>
  <c r="Q1221" i="2" s="1"/>
  <c r="Q1467" i="2" s="1"/>
  <c r="AF1256" i="2"/>
  <c r="AF1326" i="2" s="1"/>
  <c r="AA1256" i="2"/>
  <c r="AA1326" i="2" s="1"/>
  <c r="O1253" i="2"/>
  <c r="O1323" i="2" s="1"/>
  <c r="V1112" i="2"/>
  <c r="V1182" i="2" s="1"/>
  <c r="V1217" i="2" s="1"/>
  <c r="V1463" i="2" s="1"/>
  <c r="O1112" i="2"/>
  <c r="O1182" i="2" s="1"/>
  <c r="O1217" i="2" s="1"/>
  <c r="O1463" i="2" s="1"/>
  <c r="S1120" i="2"/>
  <c r="S1190" i="2" s="1"/>
  <c r="R1268" i="2"/>
  <c r="R1338" i="2" s="1"/>
  <c r="Q1261" i="2"/>
  <c r="Q1331" i="2" s="1"/>
  <c r="AG1261" i="2"/>
  <c r="AG1331" i="2" s="1"/>
  <c r="P1256" i="2"/>
  <c r="P1326" i="2" s="1"/>
  <c r="X1112" i="2"/>
  <c r="X1182" i="2" s="1"/>
  <c r="AE1112" i="2"/>
  <c r="AE1182" i="2" s="1"/>
  <c r="AE1217" i="2" s="1"/>
  <c r="AE1463" i="2" s="1"/>
  <c r="Q1255" i="2"/>
  <c r="Q1325" i="2" s="1"/>
  <c r="AH1123" i="2"/>
  <c r="AH1193" i="2" s="1"/>
  <c r="Y1268" i="2"/>
  <c r="Y1338" i="2" s="1"/>
  <c r="R1264" i="2"/>
  <c r="R1334" i="2" s="1"/>
  <c r="AC1267" i="2"/>
  <c r="AC1337" i="2" s="1"/>
  <c r="AC1277" i="2"/>
  <c r="AC1347" i="2" s="1"/>
  <c r="X1273" i="2"/>
  <c r="X1343" i="2" s="1"/>
  <c r="O1132" i="2"/>
  <c r="O1202" i="2" s="1"/>
  <c r="O1237" i="2" s="1"/>
  <c r="O1483" i="2" s="1"/>
  <c r="AF1272" i="2"/>
  <c r="AF1342" i="2" s="1"/>
  <c r="S1275" i="2"/>
  <c r="S1345" i="2" s="1"/>
  <c r="AC1265" i="2"/>
  <c r="AC1335" i="2" s="1"/>
  <c r="Q1279" i="2"/>
  <c r="Q1349" i="2" s="1"/>
  <c r="AI1263" i="2"/>
  <c r="AI1333" i="2" s="1"/>
  <c r="X1263" i="2"/>
  <c r="X1333" i="2" s="1"/>
  <c r="AD1278" i="2"/>
  <c r="AD1348" i="2" s="1"/>
  <c r="R1274" i="2"/>
  <c r="R1344" i="2" s="1"/>
  <c r="N1268" i="2"/>
  <c r="N1338" i="2" s="1"/>
  <c r="AF1276" i="2"/>
  <c r="AF1346" i="2" s="1"/>
  <c r="AA1280" i="2"/>
  <c r="AA1350" i="2" s="1"/>
  <c r="Y1280" i="2"/>
  <c r="Y1350" i="2" s="1"/>
  <c r="O1273" i="2"/>
  <c r="O1343" i="2" s="1"/>
  <c r="AC1667" i="2"/>
  <c r="Q1265" i="2"/>
  <c r="Q1335" i="2" s="1"/>
  <c r="M1132" i="2"/>
  <c r="M1202" i="2" s="1"/>
  <c r="M1237" i="2" s="1"/>
  <c r="M1483" i="2" s="1"/>
  <c r="Z1267" i="2"/>
  <c r="Z1337" i="2" s="1"/>
  <c r="S1122" i="2"/>
  <c r="S1192" i="2" s="1"/>
  <c r="S1227" i="2" s="1"/>
  <c r="S1473" i="2" s="1"/>
  <c r="Z1269" i="2"/>
  <c r="Z1339" i="2" s="1"/>
  <c r="AH1280" i="2"/>
  <c r="AH1350" i="2" s="1"/>
  <c r="U1276" i="2"/>
  <c r="U1346" i="2" s="1"/>
  <c r="N1278" i="2"/>
  <c r="N1348" i="2" s="1"/>
  <c r="X1130" i="2"/>
  <c r="X1200" i="2" s="1"/>
  <c r="X1235" i="2" s="1"/>
  <c r="X1481" i="2" s="1"/>
  <c r="AH1133" i="2"/>
  <c r="AH1203" i="2" s="1"/>
  <c r="AH1238" i="2" s="1"/>
  <c r="AH1484" i="2" s="1"/>
  <c r="P1133" i="2"/>
  <c r="P1203" i="2" s="1"/>
  <c r="P1238" i="2" s="1"/>
  <c r="P1484" i="2" s="1"/>
  <c r="AG1136" i="2"/>
  <c r="AG1206" i="2" s="1"/>
  <c r="W1278" i="2"/>
  <c r="W1348" i="2" s="1"/>
  <c r="O1668" i="2"/>
  <c r="R1119" i="2"/>
  <c r="R1189" i="2" s="1"/>
  <c r="R1224" i="2" s="1"/>
  <c r="R1470" i="2" s="1"/>
  <c r="S1259" i="2"/>
  <c r="S1329" i="2" s="1"/>
  <c r="AD1252" i="2"/>
  <c r="AD1322" i="2" s="1"/>
  <c r="AA1252" i="2"/>
  <c r="AA1322" i="2" s="1"/>
  <c r="Z1253" i="2"/>
  <c r="Z1323" i="2" s="1"/>
  <c r="AH1260" i="2"/>
  <c r="AH1330" i="2" s="1"/>
  <c r="S1255" i="2"/>
  <c r="S1325" i="2" s="1"/>
  <c r="Q1118" i="2"/>
  <c r="Q1188" i="2" s="1"/>
  <c r="Q1223" i="2" s="1"/>
  <c r="Q1469" i="2" s="1"/>
  <c r="Q1277" i="2"/>
  <c r="Q1347" i="2" s="1"/>
  <c r="Q1253" i="2"/>
  <c r="Q1323" i="2" s="1"/>
  <c r="AI1255" i="2"/>
  <c r="AI1325" i="2" s="1"/>
  <c r="AI1124" i="2"/>
  <c r="AI1194" i="2" s="1"/>
  <c r="AI1229" i="2" s="1"/>
  <c r="AI1475" i="2" s="1"/>
  <c r="AC1255" i="2"/>
  <c r="AC1325" i="2" s="1"/>
  <c r="O1124" i="2"/>
  <c r="O1194" i="2" s="1"/>
  <c r="O1229" i="2" s="1"/>
  <c r="O1475" i="2" s="1"/>
  <c r="N1121" i="2"/>
  <c r="N1191" i="2" s="1"/>
  <c r="N1226" i="2" s="1"/>
  <c r="N1472" i="2" s="1"/>
  <c r="W1113" i="2"/>
  <c r="W1183" i="2" s="1"/>
  <c r="W1218" i="2" s="1"/>
  <c r="AE1273" i="2"/>
  <c r="AE1343" i="2" s="1"/>
  <c r="Z1255" i="2"/>
  <c r="Z1325" i="2" s="1"/>
  <c r="AC1259" i="2"/>
  <c r="AC1329" i="2" s="1"/>
  <c r="S1277" i="2"/>
  <c r="S1347" i="2" s="1"/>
  <c r="AI1261" i="2"/>
  <c r="AI1331" i="2" s="1"/>
  <c r="AH1256" i="2"/>
  <c r="AH1326" i="2" s="1"/>
  <c r="O1120" i="2"/>
  <c r="O1190" i="2" s="1"/>
  <c r="O1225" i="2" s="1"/>
  <c r="O1471" i="2" s="1"/>
  <c r="S1251" i="2"/>
  <c r="S1321" i="2" s="1"/>
  <c r="O1279" i="2"/>
  <c r="O1349" i="2" s="1"/>
  <c r="AF1264" i="2"/>
  <c r="AF1334" i="2" s="1"/>
  <c r="AE1257" i="2"/>
  <c r="AE1327" i="2" s="1"/>
  <c r="I864" i="2"/>
  <c r="I1673" i="2" s="1"/>
  <c r="M1421" i="2"/>
  <c r="M1598" i="2" s="1"/>
  <c r="N1260" i="2"/>
  <c r="N1330" i="2" s="1"/>
  <c r="AI1280" i="2"/>
  <c r="AI1350" i="2" s="1"/>
  <c r="Q1668" i="2"/>
  <c r="AF1258" i="2"/>
  <c r="AF1328" i="2" s="1"/>
  <c r="U1264" i="2"/>
  <c r="U1334" i="2" s="1"/>
  <c r="P1278" i="2"/>
  <c r="P1348" i="2" s="1"/>
  <c r="Q1269" i="2"/>
  <c r="Q1339" i="2" s="1"/>
  <c r="Z1271" i="2"/>
  <c r="Z1341" i="2" s="1"/>
  <c r="X1280" i="2"/>
  <c r="X1350" i="2" s="1"/>
  <c r="Z1421" i="2"/>
  <c r="Z1598" i="2" s="1"/>
  <c r="X1265" i="2"/>
  <c r="X1335" i="2" s="1"/>
  <c r="Y1270" i="2"/>
  <c r="Y1340" i="2" s="1"/>
  <c r="AF1129" i="2"/>
  <c r="AF1199" i="2" s="1"/>
  <c r="AE1134" i="2"/>
  <c r="AE1204" i="2" s="1"/>
  <c r="AE1239" i="2" s="1"/>
  <c r="AE1485" i="2" s="1"/>
  <c r="AD1268" i="2"/>
  <c r="AD1338" i="2" s="1"/>
  <c r="AE1136" i="2"/>
  <c r="AE1206" i="2" s="1"/>
  <c r="AE1241" i="2" s="1"/>
  <c r="AE1487" i="2" s="1"/>
  <c r="AC1138" i="2"/>
  <c r="AC1208" i="2" s="1"/>
  <c r="W1272" i="2"/>
  <c r="W1342" i="2" s="1"/>
  <c r="AA1276" i="2"/>
  <c r="AA1346" i="2" s="1"/>
  <c r="Y1272" i="2"/>
  <c r="Y1342" i="2" s="1"/>
  <c r="W1274" i="2"/>
  <c r="W1344" i="2" s="1"/>
  <c r="V1265" i="2"/>
  <c r="V1335" i="2" s="1"/>
  <c r="AF1137" i="2"/>
  <c r="AF1207" i="2" s="1"/>
  <c r="AF1242" i="2" s="1"/>
  <c r="AF1488" i="2" s="1"/>
  <c r="P1137" i="2"/>
  <c r="P1207" i="2" s="1"/>
  <c r="P1242" i="2" s="1"/>
  <c r="P1488" i="2" s="1"/>
  <c r="W1133" i="2"/>
  <c r="W1203" i="2" s="1"/>
  <c r="AE1265" i="2"/>
  <c r="AE1335" i="2" s="1"/>
  <c r="O1280" i="2"/>
  <c r="O1350" i="2" s="1"/>
  <c r="X1275" i="2"/>
  <c r="X1345" i="2" s="1"/>
  <c r="X1421" i="2"/>
  <c r="X1598" i="2" s="1"/>
  <c r="Y1137" i="2"/>
  <c r="Y1207" i="2" s="1"/>
  <c r="Y1242" i="2" s="1"/>
  <c r="Y1488" i="2" s="1"/>
  <c r="AG1271" i="2"/>
  <c r="AG1341" i="2" s="1"/>
  <c r="AE1279" i="2"/>
  <c r="AE1349" i="2" s="1"/>
  <c r="P1270" i="2"/>
  <c r="P1340" i="2" s="1"/>
  <c r="AI1132" i="2"/>
  <c r="AI1202" i="2" s="1"/>
  <c r="AI1237" i="2" s="1"/>
  <c r="AI1483" i="2" s="1"/>
  <c r="AA1137" i="2"/>
  <c r="AA1207" i="2" s="1"/>
  <c r="AG1267" i="2"/>
  <c r="AG1337" i="2" s="1"/>
  <c r="N1266" i="2"/>
  <c r="N1336" i="2" s="1"/>
  <c r="AC1269" i="2"/>
  <c r="AC1339" i="2" s="1"/>
  <c r="AG1122" i="2"/>
  <c r="AG1192" i="2" s="1"/>
  <c r="AG1227" i="2" s="1"/>
  <c r="AC1263" i="2"/>
  <c r="AC1333" i="2" s="1"/>
  <c r="S1263" i="2"/>
  <c r="S1333" i="2" s="1"/>
  <c r="R1262" i="2"/>
  <c r="R1332" i="2" s="1"/>
  <c r="Q1263" i="2"/>
  <c r="Q1333" i="2" s="1"/>
  <c r="X1124" i="2"/>
  <c r="X1194" i="2" s="1"/>
  <c r="X1229" i="2" s="1"/>
  <c r="AE1263" i="2"/>
  <c r="AE1333" i="2" s="1"/>
  <c r="Z1128" i="2"/>
  <c r="Z1198" i="2" s="1"/>
  <c r="Z1233" i="2" s="1"/>
  <c r="Z1479" i="2" s="1"/>
  <c r="V1116" i="2"/>
  <c r="V1186" i="2" s="1"/>
  <c r="V1221" i="2" s="1"/>
  <c r="V1467" i="2" s="1"/>
  <c r="X1122" i="2"/>
  <c r="X1192" i="2" s="1"/>
  <c r="X1227" i="2" s="1"/>
  <c r="X1473" i="2" s="1"/>
  <c r="AD1254" i="2"/>
  <c r="AD1324" i="2" s="1"/>
  <c r="M1265" i="2"/>
  <c r="M1335" i="2" s="1"/>
  <c r="X1271" i="2"/>
  <c r="X1341" i="2" s="1"/>
  <c r="O1261" i="2"/>
  <c r="O1331" i="2" s="1"/>
  <c r="N1117" i="2"/>
  <c r="N1187" i="2" s="1"/>
  <c r="N1222" i="2" s="1"/>
  <c r="N1468" i="2" s="1"/>
  <c r="S1112" i="2"/>
  <c r="S1182" i="2" s="1"/>
  <c r="S1217" i="2" s="1"/>
  <c r="S1463" i="2" s="1"/>
  <c r="M1255" i="2"/>
  <c r="M1325" i="2" s="1"/>
  <c r="R1260" i="2"/>
  <c r="R1330" i="2" s="1"/>
  <c r="Y1256" i="2"/>
  <c r="Y1326" i="2" s="1"/>
  <c r="AA1254" i="2"/>
  <c r="AA1324" i="2" s="1"/>
  <c r="W1258" i="2"/>
  <c r="W1328" i="2" s="1"/>
  <c r="P1254" i="2"/>
  <c r="P1324" i="2" s="1"/>
  <c r="AA1129" i="2"/>
  <c r="AA1199" i="2" s="1"/>
  <c r="AG1134" i="2"/>
  <c r="AG1204" i="2" s="1"/>
  <c r="AF1280" i="2"/>
  <c r="AF1350" i="2" s="1"/>
  <c r="O1267" i="2"/>
  <c r="O1337" i="2" s="1"/>
  <c r="P1264" i="2"/>
  <c r="P1334" i="2" s="1"/>
  <c r="AA1278" i="2"/>
  <c r="AA1348" i="2" s="1"/>
  <c r="Z1265" i="2"/>
  <c r="Z1335" i="2" s="1"/>
  <c r="V1280" i="2"/>
  <c r="V1350" i="2" s="1"/>
  <c r="U1260" i="2"/>
  <c r="U1330" i="2" s="1"/>
  <c r="S1279" i="2"/>
  <c r="S1349" i="2" s="1"/>
  <c r="AD1264" i="2"/>
  <c r="AD1334" i="2" s="1"/>
  <c r="M1259" i="2"/>
  <c r="M1329" i="2" s="1"/>
  <c r="AH1421" i="2"/>
  <c r="AH1598" i="2" s="1"/>
  <c r="AD1115" i="2"/>
  <c r="AD1185" i="2" s="1"/>
  <c r="AD1220" i="2" s="1"/>
  <c r="AD1466" i="2" s="1"/>
  <c r="U1123" i="2"/>
  <c r="U1193" i="2" s="1"/>
  <c r="U1228" i="2" s="1"/>
  <c r="U1474" i="2" s="1"/>
  <c r="O1136" i="2"/>
  <c r="O1206" i="2" s="1"/>
  <c r="O1241" i="2" s="1"/>
  <c r="O1487" i="2" s="1"/>
  <c r="AC1124" i="2"/>
  <c r="AC1194" i="2" s="1"/>
  <c r="AF1125" i="2"/>
  <c r="AF1195" i="2" s="1"/>
  <c r="AF1230" i="2" s="1"/>
  <c r="AF1476" i="2" s="1"/>
  <c r="AF1260" i="2"/>
  <c r="AF1330" i="2" s="1"/>
  <c r="X1251" i="2"/>
  <c r="X1321" i="2" s="1"/>
  <c r="U1272" i="2"/>
  <c r="U1342" i="2" s="1"/>
  <c r="AG1265" i="2"/>
  <c r="AG1335" i="2" s="1"/>
  <c r="AF1266" i="2"/>
  <c r="AF1336" i="2" s="1"/>
  <c r="U1121" i="2"/>
  <c r="U1191" i="2" s="1"/>
  <c r="AG1259" i="2"/>
  <c r="AG1329" i="2" s="1"/>
  <c r="AG1251" i="2"/>
  <c r="AG1321" i="2" s="1"/>
  <c r="V1269" i="2"/>
  <c r="V1339" i="2" s="1"/>
  <c r="Q1251" i="2"/>
  <c r="Q1321" i="2" s="1"/>
  <c r="AH1268" i="2"/>
  <c r="AH1338" i="2" s="1"/>
  <c r="AC1279" i="2"/>
  <c r="AC1349" i="2" s="1"/>
  <c r="X1138" i="2"/>
  <c r="X1208" i="2" s="1"/>
  <c r="X1243" i="2" s="1"/>
  <c r="X1489" i="2" s="1"/>
  <c r="AF1252" i="2"/>
  <c r="AF1322" i="2" s="1"/>
  <c r="AH1272" i="2"/>
  <c r="AH1342" i="2" s="1"/>
  <c r="U1268" i="2"/>
  <c r="U1338" i="2" s="1"/>
  <c r="X1257" i="2"/>
  <c r="X1327" i="2" s="1"/>
  <c r="W1270" i="2"/>
  <c r="W1340" i="2" s="1"/>
  <c r="AG1112" i="2"/>
  <c r="AG1182" i="2" s="1"/>
  <c r="AG1217" i="2" s="1"/>
  <c r="AF1133" i="2"/>
  <c r="AF1203" i="2" s="1"/>
  <c r="AF1238" i="2" s="1"/>
  <c r="N1113" i="2"/>
  <c r="N1183" i="2" s="1"/>
  <c r="V1255" i="2"/>
  <c r="V1325" i="2" s="1"/>
  <c r="R1280" i="2"/>
  <c r="R1350" i="2" s="1"/>
  <c r="M1267" i="2"/>
  <c r="M1337" i="2" s="1"/>
  <c r="S1253" i="2"/>
  <c r="S1323" i="2" s="1"/>
  <c r="U1270" i="2"/>
  <c r="U1340" i="2" s="1"/>
  <c r="Z1279" i="2"/>
  <c r="Z1349" i="2" s="1"/>
  <c r="Y1119" i="2"/>
  <c r="Y1189" i="2" s="1"/>
  <c r="Y1224" i="2" s="1"/>
  <c r="V1126" i="2"/>
  <c r="V1196" i="2" s="1"/>
  <c r="V1231" i="2" s="1"/>
  <c r="V1477" i="2" s="1"/>
  <c r="O1126" i="2"/>
  <c r="O1196" i="2" s="1"/>
  <c r="Z1136" i="2"/>
  <c r="Z1206" i="2" s="1"/>
  <c r="Z1241" i="2" s="1"/>
  <c r="Z1487" i="2" s="1"/>
  <c r="AG1114" i="2"/>
  <c r="AG1184" i="2" s="1"/>
  <c r="AG1219" i="2" s="1"/>
  <c r="N1270" i="2"/>
  <c r="N1340" i="2" s="1"/>
  <c r="Y1278" i="2"/>
  <c r="Y1348" i="2" s="1"/>
  <c r="AD1258" i="2"/>
  <c r="AD1328" i="2" s="1"/>
  <c r="W1254" i="2"/>
  <c r="W1324" i="2" s="1"/>
  <c r="AA1260" i="2"/>
  <c r="AA1330" i="2" s="1"/>
  <c r="AG1277" i="2"/>
  <c r="AG1347" i="2" s="1"/>
  <c r="V1267" i="2"/>
  <c r="V1337" i="2" s="1"/>
  <c r="O1271" i="2"/>
  <c r="O1341" i="2" s="1"/>
  <c r="M1273" i="2"/>
  <c r="M1343" i="2" s="1"/>
  <c r="AD1276" i="2"/>
  <c r="AD1346" i="2" s="1"/>
  <c r="AC1257" i="2"/>
  <c r="AC1327" i="2" s="1"/>
  <c r="AF1421" i="2"/>
  <c r="AF1598" i="2" s="1"/>
  <c r="AG1118" i="2"/>
  <c r="AG1188" i="2" s="1"/>
  <c r="AG1126" i="2"/>
  <c r="AG1196" i="2" s="1"/>
  <c r="AG1231" i="2" s="1"/>
  <c r="AG1477" i="2" s="1"/>
  <c r="N1254" i="2"/>
  <c r="N1324" i="2" s="1"/>
  <c r="U1278" i="2"/>
  <c r="U1348" i="2" s="1"/>
  <c r="Y1264" i="2"/>
  <c r="Y1334" i="2" s="1"/>
  <c r="R1276" i="2"/>
  <c r="R1346" i="2" s="1"/>
  <c r="O1259" i="2"/>
  <c r="O1329" i="2" s="1"/>
  <c r="M1277" i="2"/>
  <c r="M1347" i="2" s="1"/>
  <c r="M1280" i="2"/>
  <c r="M1350" i="2" s="1"/>
  <c r="AE1277" i="2"/>
  <c r="AE1347" i="2" s="1"/>
  <c r="AA1270" i="2"/>
  <c r="AA1340" i="2" s="1"/>
  <c r="AE1269" i="2"/>
  <c r="AE1339" i="2" s="1"/>
  <c r="Q1257" i="2"/>
  <c r="Q1327" i="2" s="1"/>
  <c r="AH1274" i="2"/>
  <c r="AH1344" i="2" s="1"/>
  <c r="AD1270" i="2"/>
  <c r="AD1340" i="2" s="1"/>
  <c r="AC1118" i="2"/>
  <c r="AC1188" i="2" s="1"/>
  <c r="AC1223" i="2" s="1"/>
  <c r="AC1469" i="2" s="1"/>
  <c r="M1116" i="2"/>
  <c r="M1186" i="2" s="1"/>
  <c r="M1221" i="2" s="1"/>
  <c r="M1467" i="2" s="1"/>
  <c r="AD1119" i="2"/>
  <c r="AD1189" i="2" s="1"/>
  <c r="AD1224" i="2" s="1"/>
  <c r="AD1470" i="2" s="1"/>
  <c r="AA1127" i="2"/>
  <c r="AA1197" i="2" s="1"/>
  <c r="U1133" i="2"/>
  <c r="U1203" i="2" s="1"/>
  <c r="U1238" i="2" s="1"/>
  <c r="U1484" i="2" s="1"/>
  <c r="V1132" i="2"/>
  <c r="V1202" i="2" s="1"/>
  <c r="AD1131" i="2"/>
  <c r="AD1201" i="2" s="1"/>
  <c r="AD1236" i="2" s="1"/>
  <c r="AD1482" i="2" s="1"/>
  <c r="AH1119" i="2"/>
  <c r="AH1189" i="2" s="1"/>
  <c r="AH1224" i="2" s="1"/>
  <c r="AH1470" i="2" s="1"/>
  <c r="X1261" i="2"/>
  <c r="X1331" i="2" s="1"/>
  <c r="AI1271" i="2"/>
  <c r="AI1341" i="2" s="1"/>
  <c r="AH1258" i="2"/>
  <c r="AH1328" i="2" s="1"/>
  <c r="S1273" i="2"/>
  <c r="S1343" i="2" s="1"/>
  <c r="S1269" i="2"/>
  <c r="S1339" i="2" s="1"/>
  <c r="AD1272" i="2"/>
  <c r="AD1342" i="2" s="1"/>
  <c r="Z1263" i="2"/>
  <c r="Z1333" i="2" s="1"/>
  <c r="R1256" i="2"/>
  <c r="R1326" i="2" s="1"/>
  <c r="V1277" i="2"/>
  <c r="V1347" i="2" s="1"/>
  <c r="V1261" i="2"/>
  <c r="V1331" i="2" s="1"/>
  <c r="Q1273" i="2"/>
  <c r="Q1343" i="2" s="1"/>
  <c r="N1256" i="2"/>
  <c r="N1326" i="2" s="1"/>
  <c r="AG1263" i="2"/>
  <c r="AG1333" i="2" s="1"/>
  <c r="Z1275" i="2"/>
  <c r="Z1345" i="2" s="1"/>
  <c r="S1267" i="2"/>
  <c r="S1337" i="2" s="1"/>
  <c r="Y1276" i="2"/>
  <c r="Y1346" i="2" s="1"/>
  <c r="M1271" i="2"/>
  <c r="M1341" i="2" s="1"/>
  <c r="AI1273" i="2"/>
  <c r="AI1343" i="2" s="1"/>
  <c r="AF1254" i="2"/>
  <c r="AF1324" i="2" s="1"/>
  <c r="P1274" i="2"/>
  <c r="P1344" i="2" s="1"/>
  <c r="AG1269" i="2"/>
  <c r="AG1339" i="2" s="1"/>
  <c r="AC1251" i="2"/>
  <c r="AC1321" i="2" s="1"/>
  <c r="W1276" i="2"/>
  <c r="W1346" i="2" s="1"/>
  <c r="AI1126" i="2"/>
  <c r="AI1196" i="2" s="1"/>
  <c r="AI1231" i="2" s="1"/>
  <c r="X1134" i="2"/>
  <c r="X1204" i="2" s="1"/>
  <c r="X1239" i="2" s="1"/>
  <c r="X1485" i="2" s="1"/>
  <c r="W1139" i="2"/>
  <c r="W1209" i="2" s="1"/>
  <c r="W1244" i="2" s="1"/>
  <c r="AC1122" i="2"/>
  <c r="AC1192" i="2" s="1"/>
  <c r="AC1227" i="2" s="1"/>
  <c r="W1127" i="2"/>
  <c r="W1197" i="2" s="1"/>
  <c r="AE1126" i="2"/>
  <c r="AE1196" i="2" s="1"/>
  <c r="AE1231" i="2" s="1"/>
  <c r="AE1477" i="2" s="1"/>
  <c r="AH1125" i="2"/>
  <c r="AH1195" i="2" s="1"/>
  <c r="AH1230" i="2" s="1"/>
  <c r="AH1476" i="2" s="1"/>
  <c r="S1124" i="2"/>
  <c r="S1194" i="2" s="1"/>
  <c r="S1229" i="2" s="1"/>
  <c r="S1475" i="2" s="1"/>
  <c r="AH1262" i="2"/>
  <c r="AH1332" i="2" s="1"/>
  <c r="V1257" i="2"/>
  <c r="V1327" i="2" s="1"/>
  <c r="M1251" i="2"/>
  <c r="M1321" i="2" s="1"/>
  <c r="AC1271" i="2"/>
  <c r="AC1341" i="2" s="1"/>
  <c r="AD1274" i="2"/>
  <c r="AD1344" i="2" s="1"/>
  <c r="AE1253" i="2"/>
  <c r="AE1323" i="2" s="1"/>
  <c r="X1267" i="2"/>
  <c r="X1337" i="2" s="1"/>
  <c r="V1253" i="2"/>
  <c r="V1323" i="2" s="1"/>
  <c r="S1265" i="2"/>
  <c r="S1335" i="2" s="1"/>
  <c r="AI1279" i="2"/>
  <c r="AI1349" i="2" s="1"/>
  <c r="U1254" i="2"/>
  <c r="U1324" i="2" s="1"/>
  <c r="AD1260" i="2"/>
  <c r="AD1330" i="2" s="1"/>
  <c r="Y1262" i="2"/>
  <c r="Y1332" i="2" s="1"/>
  <c r="I1421" i="2"/>
  <c r="I1598" i="2" s="1"/>
  <c r="AH1121" i="2"/>
  <c r="AH1191" i="2" s="1"/>
  <c r="AH1226" i="2" s="1"/>
  <c r="AH1472" i="2" s="1"/>
  <c r="P1129" i="2"/>
  <c r="P1199" i="2" s="1"/>
  <c r="P1234" i="2" s="1"/>
  <c r="P1480" i="2" s="1"/>
  <c r="Q1128" i="2"/>
  <c r="Q1198" i="2" s="1"/>
  <c r="Q1233" i="2" s="1"/>
  <c r="Q1479" i="2" s="1"/>
  <c r="AI1122" i="2"/>
  <c r="AI1192" i="2" s="1"/>
  <c r="AI1227" i="2" s="1"/>
  <c r="AI1473" i="2" s="1"/>
  <c r="AD1117" i="2"/>
  <c r="AD1187" i="2" s="1"/>
  <c r="AD1222" i="2" s="1"/>
  <c r="AD1468" i="2" s="1"/>
  <c r="V1134" i="2"/>
  <c r="V1204" i="2" s="1"/>
  <c r="V1239" i="2" s="1"/>
  <c r="V1485" i="2" s="1"/>
  <c r="U1115" i="2"/>
  <c r="U1185" i="2" s="1"/>
  <c r="U1220" i="2" s="1"/>
  <c r="U1466" i="2" s="1"/>
  <c r="P1268" i="2"/>
  <c r="P1338" i="2" s="1"/>
  <c r="O1257" i="2"/>
  <c r="O1327" i="2" s="1"/>
  <c r="AA1266" i="2"/>
  <c r="AA1336" i="2" s="1"/>
  <c r="M1263" i="2"/>
  <c r="M1333" i="2" s="1"/>
  <c r="AH1276" i="2"/>
  <c r="AH1346" i="2" s="1"/>
  <c r="M1279" i="2"/>
  <c r="M1349" i="2" s="1"/>
  <c r="N1274" i="2"/>
  <c r="N1344" i="2" s="1"/>
  <c r="AA1457" i="2"/>
  <c r="AA1421" i="2"/>
  <c r="AA1598" i="2" s="1"/>
  <c r="U1457" i="2"/>
  <c r="U1421" i="2"/>
  <c r="U1598" i="2" s="1"/>
  <c r="S1457" i="2"/>
  <c r="S1421" i="2"/>
  <c r="S1598" i="2" s="1"/>
  <c r="N1457" i="2"/>
  <c r="N1421" i="2"/>
  <c r="N1598" i="2" s="1"/>
  <c r="Z824" i="2"/>
  <c r="Z859" i="2" s="1"/>
  <c r="Z1562" i="2" s="1"/>
  <c r="AI823" i="2"/>
  <c r="AI858" i="2" s="1"/>
  <c r="AI1561" i="2" s="1"/>
  <c r="AH1668" i="2"/>
  <c r="AH824" i="2"/>
  <c r="AH859" i="2" s="1"/>
  <c r="AH1562" i="2" s="1"/>
  <c r="AG1668" i="2"/>
  <c r="AG824" i="2"/>
  <c r="AG859" i="2" s="1"/>
  <c r="AG1562" i="2" s="1"/>
  <c r="U824" i="2"/>
  <c r="U859" i="2" s="1"/>
  <c r="U1562" i="2" s="1"/>
  <c r="AE824" i="2"/>
  <c r="AE859" i="2" s="1"/>
  <c r="AE1562" i="2" s="1"/>
  <c r="M824" i="2"/>
  <c r="M859" i="2" s="1"/>
  <c r="M1562" i="2" s="1"/>
  <c r="X823" i="2"/>
  <c r="X858" i="2" s="1"/>
  <c r="X1561" i="2" s="1"/>
  <c r="V1667" i="2"/>
  <c r="V823" i="2"/>
  <c r="V858" i="2" s="1"/>
  <c r="V1561" i="2" s="1"/>
  <c r="AI1668" i="2"/>
  <c r="AI824" i="2"/>
  <c r="AI859" i="2" s="1"/>
  <c r="AI1562" i="2" s="1"/>
  <c r="AA1668" i="2"/>
  <c r="AA824" i="2"/>
  <c r="AA859" i="2" s="1"/>
  <c r="AA1562" i="2" s="1"/>
  <c r="Y1668" i="2"/>
  <c r="Y824" i="2"/>
  <c r="Y859" i="2" s="1"/>
  <c r="Y1562" i="2" s="1"/>
  <c r="X1668" i="2"/>
  <c r="X824" i="2"/>
  <c r="X859" i="2" s="1"/>
  <c r="X1562" i="2" s="1"/>
  <c r="AF824" i="2"/>
  <c r="AF859" i="2" s="1"/>
  <c r="AF1562" i="2" s="1"/>
  <c r="AD824" i="2"/>
  <c r="AD859" i="2" s="1"/>
  <c r="AD1562" i="2" s="1"/>
  <c r="V824" i="2"/>
  <c r="V859" i="2" s="1"/>
  <c r="V1562" i="2" s="1"/>
  <c r="AG1667" i="2"/>
  <c r="AG823" i="2"/>
  <c r="AG858" i="2" s="1"/>
  <c r="AG1561" i="2" s="1"/>
  <c r="M823" i="2"/>
  <c r="M858" i="2" s="1"/>
  <c r="M1561" i="2" s="1"/>
  <c r="Z823" i="2"/>
  <c r="Z858" i="2" s="1"/>
  <c r="Z1561" i="2" s="1"/>
  <c r="R1668" i="2"/>
  <c r="R824" i="2"/>
  <c r="R859" i="2" s="1"/>
  <c r="R1562" i="2" s="1"/>
  <c r="AE823" i="2"/>
  <c r="AE858" i="2" s="1"/>
  <c r="AE1561" i="2" s="1"/>
  <c r="W824" i="2"/>
  <c r="W859" i="2" s="1"/>
  <c r="W1562" i="2" s="1"/>
  <c r="K819" i="2"/>
  <c r="K854" i="2" s="1"/>
  <c r="K1557" i="2" s="1"/>
  <c r="H822" i="2"/>
  <c r="H857" i="2" s="1"/>
  <c r="H1560" i="2" s="1"/>
  <c r="F804" i="2"/>
  <c r="F839" i="2" s="1"/>
  <c r="F1542" i="2" s="1"/>
  <c r="J822" i="2"/>
  <c r="J857" i="2" s="1"/>
  <c r="J1560" i="2" s="1"/>
  <c r="I813" i="2"/>
  <c r="I848" i="2" s="1"/>
  <c r="I1551" i="2" s="1"/>
  <c r="E815" i="2"/>
  <c r="E850" i="2" s="1"/>
  <c r="E1553" i="2" s="1"/>
  <c r="I797" i="2"/>
  <c r="I832" i="2" s="1"/>
  <c r="I1535" i="2" s="1"/>
  <c r="J818" i="2"/>
  <c r="J853" i="2" s="1"/>
  <c r="J1556" i="2" s="1"/>
  <c r="G821" i="2"/>
  <c r="G856" i="2" s="1"/>
  <c r="G1559" i="2" s="1"/>
  <c r="F812" i="2"/>
  <c r="F847" i="2" s="1"/>
  <c r="F1550" i="2" s="1"/>
  <c r="J794" i="2"/>
  <c r="J829" i="2" s="1"/>
  <c r="J1532" i="2" s="1"/>
  <c r="J814" i="2"/>
  <c r="J849" i="2" s="1"/>
  <c r="J1552" i="2" s="1"/>
  <c r="H818" i="2"/>
  <c r="H853" i="2" s="1"/>
  <c r="H1556" i="2" s="1"/>
  <c r="J798" i="2"/>
  <c r="J833" i="2" s="1"/>
  <c r="J1536" i="2" s="1"/>
  <c r="I819" i="2"/>
  <c r="I854" i="2" s="1"/>
  <c r="I1557" i="2" s="1"/>
  <c r="F802" i="2"/>
  <c r="F837" i="2" s="1"/>
  <c r="F1540" i="2" s="1"/>
  <c r="I809" i="2"/>
  <c r="I844" i="2" s="1"/>
  <c r="I1547" i="2" s="1"/>
  <c r="I799" i="2"/>
  <c r="I834" i="2" s="1"/>
  <c r="I1537" i="2" s="1"/>
  <c r="K813" i="2"/>
  <c r="K848" i="2" s="1"/>
  <c r="K1551" i="2" s="1"/>
  <c r="G813" i="2"/>
  <c r="G848" i="2" s="1"/>
  <c r="G1551" i="2" s="1"/>
  <c r="H800" i="2"/>
  <c r="H835" i="2" s="1"/>
  <c r="H1538" i="2" s="1"/>
  <c r="K805" i="2"/>
  <c r="K840" i="2" s="1"/>
  <c r="K1543" i="2" s="1"/>
  <c r="I817" i="2"/>
  <c r="I852" i="2" s="1"/>
  <c r="I1555" i="2" s="1"/>
  <c r="H808" i="2"/>
  <c r="H843" i="2" s="1"/>
  <c r="H1546" i="2" s="1"/>
  <c r="F820" i="2"/>
  <c r="F855" i="2" s="1"/>
  <c r="F1558" i="2" s="1"/>
  <c r="E811" i="2"/>
  <c r="E846" i="2" s="1"/>
  <c r="E1549" i="2" s="1"/>
  <c r="J802" i="2"/>
  <c r="J837" i="2" s="1"/>
  <c r="J1540" i="2" s="1"/>
  <c r="J800" i="2"/>
  <c r="J835" i="2" s="1"/>
  <c r="J1538" i="2" s="1"/>
  <c r="H820" i="2"/>
  <c r="H855" i="2" s="1"/>
  <c r="H1558" i="2" s="1"/>
  <c r="G811" i="2"/>
  <c r="G846" i="2" s="1"/>
  <c r="G1549" i="2" s="1"/>
  <c r="K821" i="2"/>
  <c r="K856" i="2" s="1"/>
  <c r="K1559" i="2" s="1"/>
  <c r="J812" i="2"/>
  <c r="J847" i="2" s="1"/>
  <c r="J1550" i="2" s="1"/>
  <c r="I803" i="2"/>
  <c r="I838" i="2" s="1"/>
  <c r="I1541" i="2" s="1"/>
  <c r="G795" i="2"/>
  <c r="G830" i="2" s="1"/>
  <c r="G1533" i="2" s="1"/>
  <c r="I795" i="2"/>
  <c r="I830" i="2" s="1"/>
  <c r="I1533" i="2" s="1"/>
  <c r="H816" i="2"/>
  <c r="H851" i="2" s="1"/>
  <c r="H1554" i="2" s="1"/>
  <c r="G807" i="2"/>
  <c r="G842" i="2" s="1"/>
  <c r="G1545" i="2" s="1"/>
  <c r="E819" i="2"/>
  <c r="E854" i="2" s="1"/>
  <c r="E1557" i="2" s="1"/>
  <c r="K809" i="2"/>
  <c r="K844" i="2" s="1"/>
  <c r="K1547" i="2" s="1"/>
  <c r="I801" i="2"/>
  <c r="I836" i="2" s="1"/>
  <c r="I1539" i="2" s="1"/>
  <c r="K801" i="2"/>
  <c r="K836" i="2" s="1"/>
  <c r="K1539" i="2" s="1"/>
  <c r="I821" i="2"/>
  <c r="I856" i="2" s="1"/>
  <c r="I1559" i="2" s="1"/>
  <c r="H812" i="2"/>
  <c r="H847" i="2" s="1"/>
  <c r="H1550" i="2" s="1"/>
  <c r="G803" i="2"/>
  <c r="G838" i="2" s="1"/>
  <c r="G1541" i="2" s="1"/>
  <c r="F816" i="2"/>
  <c r="F851" i="2" s="1"/>
  <c r="F1554" i="2" s="1"/>
  <c r="E807" i="2"/>
  <c r="E842" i="2" s="1"/>
  <c r="E1545" i="2" s="1"/>
  <c r="H796" i="2"/>
  <c r="H831" i="2" s="1"/>
  <c r="H1534" i="2" s="1"/>
  <c r="J796" i="2"/>
  <c r="J831" i="2" s="1"/>
  <c r="J1534" i="2" s="1"/>
  <c r="G815" i="2"/>
  <c r="G850" i="2" s="1"/>
  <c r="G1553" i="2" s="1"/>
  <c r="E809" i="2"/>
  <c r="E844" i="2" s="1"/>
  <c r="E1547" i="2" s="1"/>
  <c r="H802" i="2"/>
  <c r="H837" i="2" s="1"/>
  <c r="H1540" i="2" s="1"/>
  <c r="J816" i="2"/>
  <c r="J851" i="2" s="1"/>
  <c r="J1554" i="2" s="1"/>
  <c r="E803" i="2"/>
  <c r="E838" i="2" s="1"/>
  <c r="E1541" i="2" s="1"/>
  <c r="I805" i="2"/>
  <c r="I840" i="2" s="1"/>
  <c r="I1543" i="2" s="1"/>
  <c r="E799" i="2"/>
  <c r="E834" i="2" s="1"/>
  <c r="E1537" i="2" s="1"/>
  <c r="I859" i="2"/>
  <c r="I1562" i="2" s="1"/>
  <c r="I1668" i="2"/>
  <c r="J1668" i="2"/>
  <c r="J859" i="2"/>
  <c r="J1562" i="2" s="1"/>
  <c r="K859" i="2"/>
  <c r="K1562" i="2" s="1"/>
  <c r="K1668" i="2"/>
  <c r="V1668" i="2"/>
  <c r="K864" i="2"/>
  <c r="K1673" i="2" s="1"/>
  <c r="E859" i="2"/>
  <c r="E1562" i="2" s="1"/>
  <c r="E1668" i="2"/>
  <c r="Y1226" i="2"/>
  <c r="Y1472" i="2" s="1"/>
  <c r="P1216" i="2"/>
  <c r="P1462" i="2" s="1"/>
  <c r="U1244" i="2"/>
  <c r="U1490" i="2" s="1"/>
  <c r="AF1216" i="2"/>
  <c r="AF1462" i="2" s="1"/>
  <c r="O1235" i="2"/>
  <c r="O1481" i="2" s="1"/>
  <c r="AG1223" i="2"/>
  <c r="AG1469" i="2" s="1"/>
  <c r="U1216" i="2"/>
  <c r="U1462" i="2" s="1"/>
  <c r="O1239" i="2"/>
  <c r="O1485" i="2" s="1"/>
  <c r="U1236" i="2"/>
  <c r="U1482" i="2" s="1"/>
  <c r="AI1235" i="2"/>
  <c r="AI1481" i="2" s="1"/>
  <c r="W1220" i="2"/>
  <c r="W1466" i="2" s="1"/>
  <c r="AC1235" i="2"/>
  <c r="AC1481" i="2" s="1"/>
  <c r="R1228" i="2"/>
  <c r="R1474" i="2" s="1"/>
  <c r="AC1217" i="2"/>
  <c r="AC1463" i="2" s="1"/>
  <c r="U1232" i="2"/>
  <c r="U1478" i="2" s="1"/>
  <c r="Q1243" i="2"/>
  <c r="Q1489" i="2" s="1"/>
  <c r="Z1243" i="2"/>
  <c r="Z1489" i="2" s="1"/>
  <c r="X1225" i="2"/>
  <c r="X1471" i="2" s="1"/>
  <c r="Q1217" i="2"/>
  <c r="Q1463" i="2" s="1"/>
  <c r="AE1233" i="2"/>
  <c r="AE1479" i="2" s="1"/>
  <c r="M1227" i="2"/>
  <c r="M1473" i="2" s="1"/>
  <c r="AG1233" i="2"/>
  <c r="AG1479" i="2" s="1"/>
  <c r="W1236" i="2"/>
  <c r="W1482" i="2" s="1"/>
  <c r="U1218" i="2"/>
  <c r="U1464" i="2" s="1"/>
  <c r="Q1229" i="2"/>
  <c r="Q1475" i="2" s="1"/>
  <c r="AG1239" i="2"/>
  <c r="AG1485" i="2" s="1"/>
  <c r="X1219" i="2"/>
  <c r="X1465" i="2" s="1"/>
  <c r="M1231" i="2"/>
  <c r="M1477" i="2" s="1"/>
  <c r="AG1237" i="2"/>
  <c r="AG1483" i="2" s="1"/>
  <c r="AE1219" i="2"/>
  <c r="AE1465" i="2" s="1"/>
  <c r="R1242" i="2"/>
  <c r="R1488" i="2" s="1"/>
  <c r="M1229" i="2"/>
  <c r="M1475" i="2" s="1"/>
  <c r="R1232" i="2"/>
  <c r="R1478" i="2" s="1"/>
  <c r="AI1243" i="2"/>
  <c r="AI1489" i="2" s="1"/>
  <c r="M1233" i="2"/>
  <c r="M1479" i="2" s="1"/>
  <c r="N1238" i="2"/>
  <c r="N1484" i="2" s="1"/>
  <c r="AD1232" i="2"/>
  <c r="AD1478" i="2" s="1"/>
  <c r="Z1225" i="2"/>
  <c r="Z1471" i="2" s="1"/>
  <c r="W1228" i="2"/>
  <c r="W1474" i="2" s="1"/>
  <c r="AF1222" i="2"/>
  <c r="AF1468" i="2" s="1"/>
  <c r="AD1234" i="2"/>
  <c r="AD1480" i="2" s="1"/>
  <c r="AG1235" i="2"/>
  <c r="AG1481" i="2" s="1"/>
  <c r="Z1217" i="2"/>
  <c r="Z1463" i="2" s="1"/>
  <c r="S1231" i="2"/>
  <c r="S1477" i="2" s="1"/>
  <c r="Z1237" i="2"/>
  <c r="Z1483" i="2" s="1"/>
  <c r="AE1235" i="2"/>
  <c r="AE1481" i="2" s="1"/>
  <c r="U1242" i="2"/>
  <c r="U1488" i="2" s="1"/>
  <c r="V1225" i="2"/>
  <c r="V1471" i="2" s="1"/>
  <c r="N1230" i="2"/>
  <c r="N1476" i="2" s="1"/>
  <c r="W1224" i="2"/>
  <c r="W1470" i="2" s="1"/>
  <c r="AC1239" i="2"/>
  <c r="AC1485" i="2" s="1"/>
  <c r="X1223" i="2"/>
  <c r="X1469" i="2" s="1"/>
  <c r="M1235" i="2"/>
  <c r="M1481" i="2" s="1"/>
  <c r="AF1232" i="2"/>
  <c r="AF1478" i="2" s="1"/>
  <c r="V1235" i="2"/>
  <c r="V1481" i="2" s="1"/>
  <c r="Q1237" i="2"/>
  <c r="Q1483" i="2" s="1"/>
  <c r="R1216" i="2"/>
  <c r="R1462" i="2" s="1"/>
  <c r="AA1238" i="2"/>
  <c r="AA1484" i="2" s="1"/>
  <c r="N1232" i="2"/>
  <c r="N1478" i="2" s="1"/>
  <c r="AD1240" i="2"/>
  <c r="AD1486" i="2" s="1"/>
  <c r="X1231" i="2"/>
  <c r="X1477" i="2" s="1"/>
  <c r="Y1236" i="2"/>
  <c r="Y1482" i="2" s="1"/>
  <c r="AD1230" i="2"/>
  <c r="AD1476" i="2" s="1"/>
  <c r="Z1223" i="2"/>
  <c r="Z1469" i="2" s="1"/>
  <c r="AD1244" i="2"/>
  <c r="AD1490" i="2" s="1"/>
  <c r="AE1243" i="2"/>
  <c r="AE1489" i="2" s="1"/>
  <c r="AA1236" i="2"/>
  <c r="AA1482" i="2" s="1"/>
  <c r="X1233" i="2"/>
  <c r="X1479" i="2" s="1"/>
  <c r="P1240" i="2"/>
  <c r="P1486" i="2" s="1"/>
  <c r="Q1219" i="2"/>
  <c r="Q1465" i="2" s="1"/>
  <c r="AH1220" i="2"/>
  <c r="AH1466" i="2" s="1"/>
  <c r="Y1232" i="2"/>
  <c r="Y1478" i="2" s="1"/>
  <c r="N1244" i="2"/>
  <c r="N1490" i="2" s="1"/>
  <c r="AE1223" i="2"/>
  <c r="AE1469" i="2" s="1"/>
  <c r="AA1216" i="2"/>
  <c r="AA1462" i="2" s="1"/>
  <c r="AH1232" i="2"/>
  <c r="AH1478" i="2" s="1"/>
  <c r="AF1220" i="2"/>
  <c r="AF1466" i="2" s="1"/>
  <c r="S1243" i="2"/>
  <c r="S1489" i="2" s="1"/>
  <c r="Q1225" i="2"/>
  <c r="Q1471" i="2" s="1"/>
  <c r="AI1221" i="2"/>
  <c r="AI1467" i="2" s="1"/>
  <c r="M1243" i="2"/>
  <c r="M1489" i="2" s="1"/>
  <c r="V1243" i="2"/>
  <c r="V1489" i="2" s="1"/>
  <c r="AA1224" i="2"/>
  <c r="AA1470" i="2" s="1"/>
  <c r="AI1225" i="2"/>
  <c r="AI1471" i="2" s="1"/>
  <c r="AA1230" i="2"/>
  <c r="AA1476" i="2" s="1"/>
  <c r="N1224" i="2"/>
  <c r="N1470" i="2" s="1"/>
  <c r="O1219" i="2"/>
  <c r="O1465" i="2" s="1"/>
  <c r="AI1233" i="2"/>
  <c r="AI1479" i="2" s="1"/>
  <c r="AF1236" i="2"/>
  <c r="AF1482" i="2" s="1"/>
  <c r="AD1218" i="2"/>
  <c r="AD1464" i="2" s="1"/>
  <c r="U1230" i="2"/>
  <c r="U1476" i="2" s="1"/>
  <c r="Q1241" i="2"/>
  <c r="Q1487" i="2" s="1"/>
  <c r="V1229" i="2"/>
  <c r="V1475" i="2" s="1"/>
  <c r="R1240" i="2"/>
  <c r="R1486" i="2" s="1"/>
  <c r="P1222" i="2"/>
  <c r="P1468" i="2" s="1"/>
  <c r="AA1240" i="2"/>
  <c r="AA1486" i="2" s="1"/>
  <c r="Y1222" i="2"/>
  <c r="Y1468" i="2" s="1"/>
  <c r="N1234" i="2"/>
  <c r="N1480" i="2" s="1"/>
  <c r="Y1244" i="2"/>
  <c r="Y1490" i="2" s="1"/>
  <c r="U1224" i="2"/>
  <c r="U1470" i="2" s="1"/>
  <c r="Q1235" i="2"/>
  <c r="Q1481" i="2" s="1"/>
  <c r="AD1242" i="2"/>
  <c r="AD1488" i="2" s="1"/>
  <c r="AI1223" i="2"/>
  <c r="AI1469" i="2" s="1"/>
  <c r="E1099" i="2"/>
  <c r="E1520" i="2" s="1"/>
  <c r="I1093" i="2"/>
  <c r="I1514" i="2" s="1"/>
  <c r="E1079" i="2"/>
  <c r="E1114" i="2" s="1"/>
  <c r="E1184" i="2" s="1"/>
  <c r="H1105" i="2"/>
  <c r="H1526" i="2" s="1"/>
  <c r="J1105" i="2"/>
  <c r="J1140" i="2" s="1"/>
  <c r="J1667" i="2" s="1"/>
  <c r="E1105" i="2"/>
  <c r="E1140" i="2" s="1"/>
  <c r="E1667" i="2" s="1"/>
  <c r="I1099" i="2"/>
  <c r="I1134" i="2" s="1"/>
  <c r="E1093" i="2"/>
  <c r="E1128" i="2" s="1"/>
  <c r="E1655" i="2" s="1"/>
  <c r="F1100" i="2"/>
  <c r="F1521" i="2" s="1"/>
  <c r="E1087" i="2"/>
  <c r="E1508" i="2" s="1"/>
  <c r="E1101" i="2"/>
  <c r="E1136" i="2" s="1"/>
  <c r="J1096" i="2"/>
  <c r="J1131" i="2" s="1"/>
  <c r="F1104" i="2"/>
  <c r="F1525" i="2" s="1"/>
  <c r="I1097" i="2"/>
  <c r="I1518" i="2" s="1"/>
  <c r="I1095" i="2"/>
  <c r="I1516" i="2" s="1"/>
  <c r="J1100" i="2"/>
  <c r="J1521" i="2" s="1"/>
  <c r="H1096" i="2"/>
  <c r="H1517" i="2" s="1"/>
  <c r="H1104" i="2"/>
  <c r="H1525" i="2" s="1"/>
  <c r="Z1235" i="2"/>
  <c r="Z1481" i="2" s="1"/>
  <c r="X1217" i="2"/>
  <c r="X1463" i="2" s="1"/>
  <c r="P1224" i="2"/>
  <c r="P1470" i="2" s="1"/>
  <c r="Y1216" i="2"/>
  <c r="Y1462" i="2" s="1"/>
  <c r="N1228" i="2"/>
  <c r="N1474" i="2" s="1"/>
  <c r="AG1225" i="2"/>
  <c r="AG1471" i="2" s="1"/>
  <c r="X1237" i="2"/>
  <c r="X1483" i="2" s="1"/>
  <c r="V1219" i="2"/>
  <c r="V1465" i="2" s="1"/>
  <c r="S1223" i="2"/>
  <c r="S1469" i="2" s="1"/>
  <c r="AH1240" i="2"/>
  <c r="AH1486" i="2" s="1"/>
  <c r="W1234" i="2"/>
  <c r="W1480" i="2" s="1"/>
  <c r="Q1227" i="2"/>
  <c r="Q1473" i="2" s="1"/>
  <c r="Z1227" i="2"/>
  <c r="Z1473" i="2" s="1"/>
  <c r="AF1226" i="2"/>
  <c r="AF1472" i="2" s="1"/>
  <c r="N1220" i="2"/>
  <c r="N1466" i="2" s="1"/>
  <c r="M1241" i="2"/>
  <c r="M1487" i="2" s="1"/>
  <c r="R1222" i="2"/>
  <c r="R1468" i="2" s="1"/>
  <c r="AC1219" i="2"/>
  <c r="AC1465" i="2" s="1"/>
  <c r="W1226" i="2"/>
  <c r="W1472" i="2" s="1"/>
  <c r="S1237" i="2"/>
  <c r="S1483" i="2" s="1"/>
  <c r="AF1244" i="2"/>
  <c r="AF1490" i="2" s="1"/>
  <c r="AD1226" i="2"/>
  <c r="AD1472" i="2" s="1"/>
  <c r="AE1237" i="2"/>
  <c r="AE1483" i="2" s="1"/>
  <c r="M1219" i="2"/>
  <c r="M1465" i="2" s="1"/>
  <c r="AE1229" i="2"/>
  <c r="AE1475" i="2" s="1"/>
  <c r="V1241" i="2"/>
  <c r="V1487" i="2" s="1"/>
  <c r="AA1222" i="2"/>
  <c r="AA1468" i="2" s="1"/>
  <c r="AC1241" i="2"/>
  <c r="AC1487" i="2" s="1"/>
  <c r="AH1222" i="2"/>
  <c r="AH1468" i="2" s="1"/>
  <c r="Y1234" i="2"/>
  <c r="Y1480" i="2" s="1"/>
  <c r="W1216" i="2"/>
  <c r="W1462" i="2" s="1"/>
  <c r="N1236" i="2"/>
  <c r="N1482" i="2" s="1"/>
  <c r="AF1224" i="2"/>
  <c r="AF1470" i="2" s="1"/>
  <c r="V1227" i="2"/>
  <c r="V1473" i="2" s="1"/>
  <c r="R1238" i="2"/>
  <c r="R1484" i="2" s="1"/>
  <c r="P1220" i="2"/>
  <c r="P1466" i="2" s="1"/>
  <c r="AE1221" i="2"/>
  <c r="AE1467" i="2" s="1"/>
  <c r="Y1228" i="2"/>
  <c r="Y1474" i="2" s="1"/>
  <c r="N1240" i="2"/>
  <c r="N1486" i="2" s="1"/>
  <c r="S1221" i="2"/>
  <c r="S1467" i="2" s="1"/>
  <c r="AF1228" i="2"/>
  <c r="AF1474" i="2" s="1"/>
  <c r="W1240" i="2"/>
  <c r="W1486" i="2" s="1"/>
  <c r="U1222" i="2"/>
  <c r="U1468" i="2" s="1"/>
  <c r="S1219" i="2"/>
  <c r="S1465" i="2" s="1"/>
  <c r="AH1236" i="2"/>
  <c r="AH1482" i="2" s="1"/>
  <c r="AF1218" i="2"/>
  <c r="AF1464" i="2" s="1"/>
  <c r="W1230" i="2"/>
  <c r="W1476" i="2" s="1"/>
  <c r="S1241" i="2"/>
  <c r="S1487" i="2" s="1"/>
  <c r="AH1234" i="2"/>
  <c r="AH1480" i="2" s="1"/>
  <c r="AC1221" i="2"/>
  <c r="AC1467" i="2" s="1"/>
  <c r="P1244" i="2"/>
  <c r="P1490" i="2" s="1"/>
  <c r="P1228" i="2"/>
  <c r="P1474" i="2" s="1"/>
  <c r="M1217" i="2"/>
  <c r="M1463" i="2" s="1"/>
  <c r="R1236" i="2"/>
  <c r="R1482" i="2" s="1"/>
  <c r="AC1225" i="2"/>
  <c r="AC1471" i="2" s="1"/>
  <c r="Y1218" i="2"/>
  <c r="Y1464" i="2" s="1"/>
  <c r="AH1244" i="2"/>
  <c r="AH1490" i="2" s="1"/>
  <c r="Y1238" i="2"/>
  <c r="Y1484" i="2" s="1"/>
  <c r="AA1228" i="2"/>
  <c r="AA1474" i="2" s="1"/>
  <c r="Z1219" i="2"/>
  <c r="Z1465" i="2" s="1"/>
  <c r="S1235" i="2"/>
  <c r="S1481" i="2" s="1"/>
  <c r="R1226" i="2"/>
  <c r="R1472" i="2" s="1"/>
  <c r="AG1243" i="2"/>
  <c r="AG1489" i="2" s="1"/>
  <c r="AE1225" i="2"/>
  <c r="AE1471" i="2" s="1"/>
  <c r="AD1216" i="2"/>
  <c r="AD1462" i="2" s="1"/>
  <c r="V1237" i="2"/>
  <c r="V1483" i="2" s="1"/>
  <c r="AA1218" i="2"/>
  <c r="AA1464" i="2" s="1"/>
  <c r="Q1239" i="2"/>
  <c r="Q1485" i="2" s="1"/>
  <c r="P1230" i="2"/>
  <c r="P1476" i="2" s="1"/>
  <c r="O1221" i="2"/>
  <c r="O1467" i="2" s="1"/>
  <c r="AC1237" i="2"/>
  <c r="AC1483" i="2" s="1"/>
  <c r="AH1218" i="2"/>
  <c r="AH1464" i="2" s="1"/>
  <c r="Z1239" i="2"/>
  <c r="Z1485" i="2" s="1"/>
  <c r="Y1230" i="2"/>
  <c r="Y1476" i="2" s="1"/>
  <c r="X1221" i="2"/>
  <c r="X1467" i="2" s="1"/>
  <c r="N1242" i="2"/>
  <c r="N1488" i="2" s="1"/>
  <c r="R1230" i="2"/>
  <c r="R1476" i="2" s="1"/>
  <c r="AI1217" i="2"/>
  <c r="AI1463" i="2" s="1"/>
  <c r="Z1229" i="2"/>
  <c r="Z1475" i="2" s="1"/>
  <c r="M1223" i="2"/>
  <c r="M1469" i="2" s="1"/>
  <c r="AG1229" i="2"/>
  <c r="AG1475" i="2" s="1"/>
  <c r="X1241" i="2"/>
  <c r="X1487" i="2" s="1"/>
  <c r="V1223" i="2"/>
  <c r="V1469" i="2" s="1"/>
  <c r="R1234" i="2"/>
  <c r="R1480" i="2" s="1"/>
  <c r="P1218" i="2"/>
  <c r="P1464" i="2" s="1"/>
  <c r="AC1231" i="2"/>
  <c r="AC1477" i="2" s="1"/>
  <c r="Y1240" i="2"/>
  <c r="Y1486" i="2" s="1"/>
  <c r="W1222" i="2"/>
  <c r="W1468" i="2" s="1"/>
  <c r="S1233" i="2"/>
  <c r="S1479" i="2" s="1"/>
  <c r="AF1240" i="2"/>
  <c r="AF1486" i="2" s="1"/>
  <c r="U1234" i="2"/>
  <c r="U1480" i="2" s="1"/>
  <c r="P1236" i="2"/>
  <c r="P1482" i="2" s="1"/>
  <c r="AI1241" i="2"/>
  <c r="AI1487" i="2" s="1"/>
  <c r="W1242" i="2"/>
  <c r="W1488" i="2" s="1"/>
  <c r="Z1221" i="2"/>
  <c r="Z1467" i="2" s="1"/>
  <c r="O1233" i="2"/>
  <c r="O1479" i="2" s="1"/>
  <c r="AG1221" i="2"/>
  <c r="AG1467" i="2" s="1"/>
  <c r="AD1228" i="2"/>
  <c r="AD1474" i="2" s="1"/>
  <c r="AC1243" i="2"/>
  <c r="AC1489" i="2" s="1"/>
  <c r="R1220" i="2"/>
  <c r="R1466" i="2" s="1"/>
  <c r="AE1227" i="2"/>
  <c r="AE1473" i="2" s="1"/>
  <c r="AA1220" i="2"/>
  <c r="AA1466" i="2" s="1"/>
  <c r="P1232" i="2"/>
  <c r="P1478" i="2" s="1"/>
  <c r="N1216" i="2"/>
  <c r="N1462" i="2" s="1"/>
  <c r="W1238" i="2"/>
  <c r="W1484" i="2" s="1"/>
  <c r="Q1231" i="2"/>
  <c r="Q1477" i="2" s="1"/>
  <c r="AD1238" i="2"/>
  <c r="AD1484" i="2" s="1"/>
  <c r="AI1219" i="2"/>
  <c r="AI1465" i="2" s="1"/>
  <c r="Z1231" i="2"/>
  <c r="Z1477" i="2" s="1"/>
  <c r="O1243" i="2"/>
  <c r="O1489" i="2" s="1"/>
  <c r="M1225" i="2"/>
  <c r="M1471" i="2" s="1"/>
  <c r="V1233" i="2"/>
  <c r="V1479" i="2" s="1"/>
  <c r="R1244" i="2"/>
  <c r="R1490" i="2" s="1"/>
  <c r="P1226" i="2"/>
  <c r="P1472" i="2" s="1"/>
  <c r="AC1233" i="2"/>
  <c r="AC1479" i="2" s="1"/>
  <c r="AA1244" i="2"/>
  <c r="AA1490" i="2" s="1"/>
  <c r="P1386" i="2"/>
  <c r="P1457" i="2" s="1"/>
  <c r="R1386" i="2"/>
  <c r="R1457" i="2" s="1"/>
  <c r="I1081" i="2"/>
  <c r="I1116" i="2" s="1"/>
  <c r="I1643" i="2" s="1"/>
  <c r="I1079" i="2"/>
  <c r="I1500" i="2" s="1"/>
  <c r="E1103" i="2"/>
  <c r="E1524" i="2" s="1"/>
  <c r="J1098" i="2"/>
  <c r="J1519" i="2" s="1"/>
  <c r="F1105" i="2"/>
  <c r="F1526" i="2" s="1"/>
  <c r="J1102" i="2"/>
  <c r="J1137" i="2" s="1"/>
  <c r="J1207" i="2" s="1"/>
  <c r="I1089" i="2"/>
  <c r="I1124" i="2" s="1"/>
  <c r="I1194" i="2" s="1"/>
  <c r="E1083" i="2"/>
  <c r="E1118" i="2" s="1"/>
  <c r="I1077" i="2"/>
  <c r="I1112" i="2" s="1"/>
  <c r="F1102" i="2"/>
  <c r="F1137" i="2" s="1"/>
  <c r="F1664" i="2" s="1"/>
  <c r="E1091" i="2"/>
  <c r="E1126" i="2" s="1"/>
  <c r="E1653" i="2" s="1"/>
  <c r="I1101" i="2"/>
  <c r="I1136" i="2" s="1"/>
  <c r="F1096" i="2"/>
  <c r="F1131" i="2" s="1"/>
  <c r="I1105" i="2"/>
  <c r="I1140" i="2" s="1"/>
  <c r="I1667" i="2" s="1"/>
  <c r="I1087" i="2"/>
  <c r="I1122" i="2" s="1"/>
  <c r="I1649" i="2" s="1"/>
  <c r="H1100" i="2"/>
  <c r="H1135" i="2" s="1"/>
  <c r="E1095" i="2"/>
  <c r="E1130" i="2" s="1"/>
  <c r="E1657" i="2" s="1"/>
  <c r="J1104" i="2"/>
  <c r="J1139" i="2" s="1"/>
  <c r="J1666" i="2" s="1"/>
  <c r="E1097" i="2"/>
  <c r="E1132" i="2" s="1"/>
  <c r="E1659" i="2" s="1"/>
  <c r="I1091" i="2"/>
  <c r="I1126" i="2" s="1"/>
  <c r="AC1386" i="2"/>
  <c r="AC1457" i="2" s="1"/>
  <c r="J1386" i="2"/>
  <c r="J1457" i="2" s="1"/>
  <c r="AG1386" i="2"/>
  <c r="AG1457" i="2" s="1"/>
  <c r="AD1386" i="2"/>
  <c r="AD1457" i="2" s="1"/>
  <c r="Z1668" i="2"/>
  <c r="G864" i="2"/>
  <c r="G1673" i="2" s="1"/>
  <c r="AE1667" i="2"/>
  <c r="U1668" i="2"/>
  <c r="W1668" i="2"/>
  <c r="E864" i="2"/>
  <c r="E1673" i="2" s="1"/>
  <c r="E1134" i="2"/>
  <c r="M1668" i="2"/>
  <c r="AD1668" i="2"/>
  <c r="Z1667" i="2"/>
  <c r="Y749" i="2"/>
  <c r="Y1663" i="2" s="1"/>
  <c r="U745" i="2"/>
  <c r="X740" i="2"/>
  <c r="AA735" i="2"/>
  <c r="W731" i="2"/>
  <c r="W1645" i="2" s="1"/>
  <c r="Z726" i="2"/>
  <c r="M752" i="2"/>
  <c r="AF749" i="2"/>
  <c r="AI744" i="2"/>
  <c r="AI1658" i="2" s="1"/>
  <c r="AE740" i="2"/>
  <c r="AH735" i="2"/>
  <c r="AD731" i="2"/>
  <c r="AG726" i="2"/>
  <c r="AG1640" i="2" s="1"/>
  <c r="V752" i="2"/>
  <c r="Y747" i="2"/>
  <c r="U743" i="2"/>
  <c r="X738" i="2"/>
  <c r="X1652" i="2" s="1"/>
  <c r="AA733" i="2"/>
  <c r="W729" i="2"/>
  <c r="Z724" i="2"/>
  <c r="M750" i="2"/>
  <c r="M1664" i="2" s="1"/>
  <c r="AG748" i="2"/>
  <c r="AF739" i="2"/>
  <c r="AE730" i="2"/>
  <c r="Y753" i="2"/>
  <c r="Y1667" i="2" s="1"/>
  <c r="U749" i="2"/>
  <c r="V742" i="2"/>
  <c r="Y737" i="2"/>
  <c r="U733" i="2"/>
  <c r="U1647" i="2" s="1"/>
  <c r="X728" i="2"/>
  <c r="M740" i="2"/>
  <c r="AD751" i="2"/>
  <c r="AG746" i="2"/>
  <c r="AG1660" i="2" s="1"/>
  <c r="AC742" i="2"/>
  <c r="AF737" i="2"/>
  <c r="AI732" i="2"/>
  <c r="AE728" i="2"/>
  <c r="AE1642" i="2" s="1"/>
  <c r="AA753" i="2"/>
  <c r="Y751" i="2"/>
  <c r="U747" i="2"/>
  <c r="X742" i="2"/>
  <c r="X1656" i="2" s="1"/>
  <c r="AA737" i="2"/>
  <c r="W733" i="2"/>
  <c r="Z728" i="2"/>
  <c r="V724" i="2"/>
  <c r="V1638" i="2" s="1"/>
  <c r="AA725" i="2"/>
  <c r="AA795" i="2" s="1"/>
  <c r="AA830" i="2" s="1"/>
  <c r="P725" i="2"/>
  <c r="P1639" i="2" s="1"/>
  <c r="N753" i="2"/>
  <c r="N823" i="2" s="1"/>
  <c r="N858" i="2" s="1"/>
  <c r="O730" i="2"/>
  <c r="O1644" i="2" s="1"/>
  <c r="S738" i="2"/>
  <c r="S808" i="2" s="1"/>
  <c r="S843" i="2" s="1"/>
  <c r="Q750" i="2"/>
  <c r="Q1664" i="2" s="1"/>
  <c r="S736" i="2"/>
  <c r="S806" i="2" s="1"/>
  <c r="S841" i="2" s="1"/>
  <c r="Q740" i="2"/>
  <c r="Q1654" i="2" s="1"/>
  <c r="O752" i="2"/>
  <c r="O822" i="2" s="1"/>
  <c r="O857" i="2" s="1"/>
  <c r="N733" i="2"/>
  <c r="N1647" i="2" s="1"/>
  <c r="R751" i="2"/>
  <c r="R821" i="2" s="1"/>
  <c r="R856" i="2" s="1"/>
  <c r="P733" i="2"/>
  <c r="P1647" i="2" s="1"/>
  <c r="O726" i="2"/>
  <c r="O796" i="2" s="1"/>
  <c r="O831" i="2" s="1"/>
  <c r="P739" i="2"/>
  <c r="P1653" i="2" s="1"/>
  <c r="P737" i="2"/>
  <c r="P807" i="2" s="1"/>
  <c r="P842" i="2" s="1"/>
  <c r="AC728" i="2"/>
  <c r="W751" i="2"/>
  <c r="W821" i="2" s="1"/>
  <c r="W856" i="2" s="1"/>
  <c r="Z746" i="2"/>
  <c r="W735" i="2"/>
  <c r="W805" i="2" s="1"/>
  <c r="W840" i="2" s="1"/>
  <c r="Z730" i="2"/>
  <c r="V726" i="2"/>
  <c r="V796" i="2" s="1"/>
  <c r="V831" i="2" s="1"/>
  <c r="AF753" i="2"/>
  <c r="AE744" i="2"/>
  <c r="AE814" i="2" s="1"/>
  <c r="AE849" i="2" s="1"/>
  <c r="AD735" i="2"/>
  <c r="AG730" i="2"/>
  <c r="AG800" i="2" s="1"/>
  <c r="AG835" i="2" s="1"/>
  <c r="W749" i="2"/>
  <c r="V740" i="2"/>
  <c r="V810" i="2" s="1"/>
  <c r="V845" i="2" s="1"/>
  <c r="Y735" i="2"/>
  <c r="X726" i="2"/>
  <c r="X796" i="2" s="1"/>
  <c r="X831" i="2" s="1"/>
  <c r="M738" i="2"/>
  <c r="AC748" i="2"/>
  <c r="AC818" i="2" s="1"/>
  <c r="AC853" i="2" s="1"/>
  <c r="AF743" i="2"/>
  <c r="AE734" i="2"/>
  <c r="AE804" i="2" s="1"/>
  <c r="AE839" i="2" s="1"/>
  <c r="AD725" i="2"/>
  <c r="V746" i="2"/>
  <c r="V816" i="2" s="1"/>
  <c r="V851" i="2" s="1"/>
  <c r="Y741" i="2"/>
  <c r="X732" i="2"/>
  <c r="X802" i="2" s="1"/>
  <c r="X837" i="2" s="1"/>
  <c r="M744" i="2"/>
  <c r="AF741" i="2"/>
  <c r="AF811" i="2" s="1"/>
  <c r="AF846" i="2" s="1"/>
  <c r="AH727" i="2"/>
  <c r="V744" i="2"/>
  <c r="V814" i="2" s="1"/>
  <c r="V849" i="2" s="1"/>
  <c r="X730" i="2"/>
  <c r="M742" i="2"/>
  <c r="M812" i="2" s="1"/>
  <c r="M847" i="2" s="1"/>
  <c r="AD737" i="2"/>
  <c r="AD1651" i="2" s="1"/>
  <c r="AC752" i="2"/>
  <c r="AC822" i="2" s="1"/>
  <c r="AC857" i="2" s="1"/>
  <c r="AI742" i="2"/>
  <c r="AI1656" i="2" s="1"/>
  <c r="AH733" i="2"/>
  <c r="AH803" i="2" s="1"/>
  <c r="AH838" i="2" s="1"/>
  <c r="AG724" i="2"/>
  <c r="AG1638" i="2" s="1"/>
  <c r="V750" i="2"/>
  <c r="V820" i="2" s="1"/>
  <c r="V855" i="2" s="1"/>
  <c r="X736" i="2"/>
  <c r="X1650" i="2" s="1"/>
  <c r="W727" i="2"/>
  <c r="W797" i="2" s="1"/>
  <c r="W832" i="2" s="1"/>
  <c r="M748" i="2"/>
  <c r="M1662" i="2" s="1"/>
  <c r="AF745" i="2"/>
  <c r="AF815" i="2" s="1"/>
  <c r="AF850" i="2" s="1"/>
  <c r="AH731" i="2"/>
  <c r="AH1645" i="2" s="1"/>
  <c r="Z752" i="2"/>
  <c r="Z822" i="2" s="1"/>
  <c r="Z857" i="2" s="1"/>
  <c r="V748" i="2"/>
  <c r="V1662" i="2" s="1"/>
  <c r="U739" i="2"/>
  <c r="U809" i="2" s="1"/>
  <c r="U844" i="2" s="1"/>
  <c r="X734" i="2"/>
  <c r="X1648" i="2" s="1"/>
  <c r="AH753" i="2"/>
  <c r="AH823" i="2" s="1"/>
  <c r="AH858" i="2" s="1"/>
  <c r="AG744" i="2"/>
  <c r="AG1658" i="2" s="1"/>
  <c r="AF735" i="2"/>
  <c r="AF805" i="2" s="1"/>
  <c r="AF840" i="2" s="1"/>
  <c r="AE726" i="2"/>
  <c r="AE1640" i="2" s="1"/>
  <c r="W747" i="2"/>
  <c r="W817" i="2" s="1"/>
  <c r="W852" i="2" s="1"/>
  <c r="V738" i="2"/>
  <c r="V1652" i="2" s="1"/>
  <c r="U729" i="2"/>
  <c r="U799" i="2" s="1"/>
  <c r="U834" i="2" s="1"/>
  <c r="X724" i="2"/>
  <c r="X1638" i="2" s="1"/>
  <c r="AD747" i="2"/>
  <c r="AD817" i="2" s="1"/>
  <c r="AD852" i="2" s="1"/>
  <c r="AC738" i="2"/>
  <c r="AC1652" i="2" s="1"/>
  <c r="AI728" i="2"/>
  <c r="AI798" i="2" s="1"/>
  <c r="AI833" i="2" s="1"/>
  <c r="AE724" i="2"/>
  <c r="AE1638" i="2" s="1"/>
  <c r="W745" i="2"/>
  <c r="W815" i="2" s="1"/>
  <c r="W850" i="2" s="1"/>
  <c r="Y731" i="2"/>
  <c r="Y1645" i="2" s="1"/>
  <c r="M734" i="2"/>
  <c r="M804" i="2" s="1"/>
  <c r="M839" i="2" s="1"/>
  <c r="AA739" i="2"/>
  <c r="AA1653" i="2" s="1"/>
  <c r="AI748" i="2"/>
  <c r="AI818" i="2" s="1"/>
  <c r="AI853" i="2" s="1"/>
  <c r="AH739" i="2"/>
  <c r="AH1653" i="2" s="1"/>
  <c r="AC726" i="2"/>
  <c r="AC796" i="2" s="1"/>
  <c r="AC831" i="2" s="1"/>
  <c r="Z744" i="2"/>
  <c r="Z1658" i="2" s="1"/>
  <c r="U731" i="2"/>
  <c r="U801" i="2" s="1"/>
  <c r="U836" i="2" s="1"/>
  <c r="AG752" i="2"/>
  <c r="AG1666" i="2" s="1"/>
  <c r="AI738" i="2"/>
  <c r="AI808" i="2" s="1"/>
  <c r="AI843" i="2" s="1"/>
  <c r="AH729" i="2"/>
  <c r="AH1643" i="2" s="1"/>
  <c r="Z750" i="2"/>
  <c r="Z820" i="2" s="1"/>
  <c r="Z855" i="2" s="1"/>
  <c r="U737" i="2"/>
  <c r="U1651" i="2" s="1"/>
  <c r="AA727" i="2"/>
  <c r="AA797" i="2" s="1"/>
  <c r="AA832" i="2" s="1"/>
  <c r="AG750" i="2"/>
  <c r="AG1664" i="2" s="1"/>
  <c r="AC746" i="2"/>
  <c r="AC816" i="2" s="1"/>
  <c r="AC851" i="2" s="1"/>
  <c r="AI736" i="2"/>
  <c r="AI1650" i="2" s="1"/>
  <c r="AE732" i="2"/>
  <c r="AE802" i="2" s="1"/>
  <c r="AE837" i="2" s="1"/>
  <c r="W753" i="2"/>
  <c r="W1667" i="2" s="1"/>
  <c r="Z748" i="2"/>
  <c r="Z818" i="2" s="1"/>
  <c r="Z853" i="2" s="1"/>
  <c r="Y739" i="2"/>
  <c r="Y1653" i="2" s="1"/>
  <c r="U735" i="2"/>
  <c r="U805" i="2" s="1"/>
  <c r="U840" i="2" s="1"/>
  <c r="AD753" i="2"/>
  <c r="AD1667" i="2" s="1"/>
  <c r="AH741" i="2"/>
  <c r="AG732" i="2"/>
  <c r="X744" i="2"/>
  <c r="M726" i="2"/>
  <c r="M1640" i="2" s="1"/>
  <c r="AH749" i="2"/>
  <c r="AD745" i="2"/>
  <c r="AG740" i="2"/>
  <c r="AC736" i="2"/>
  <c r="AC1650" i="2" s="1"/>
  <c r="AF731" i="2"/>
  <c r="AI726" i="2"/>
  <c r="X752" i="2"/>
  <c r="AA747" i="2"/>
  <c r="AA1661" i="2" s="1"/>
  <c r="W743" i="2"/>
  <c r="Z738" i="2"/>
  <c r="V734" i="2"/>
  <c r="Y729" i="2"/>
  <c r="Y1643" i="2" s="1"/>
  <c r="U725" i="2"/>
  <c r="M732" i="2"/>
  <c r="AE752" i="2"/>
  <c r="AH747" i="2"/>
  <c r="AH1661" i="2" s="1"/>
  <c r="AD743" i="2"/>
  <c r="AG738" i="2"/>
  <c r="AC734" i="2"/>
  <c r="AF729" i="2"/>
  <c r="AF1643" i="2" s="1"/>
  <c r="AI724" i="2"/>
  <c r="X750" i="2"/>
  <c r="AA745" i="2"/>
  <c r="W741" i="2"/>
  <c r="W1655" i="2" s="1"/>
  <c r="Z736" i="2"/>
  <c r="V732" i="2"/>
  <c r="Y727" i="2"/>
  <c r="M730" i="2"/>
  <c r="M1644" i="2" s="1"/>
  <c r="AF751" i="2"/>
  <c r="AI746" i="2"/>
  <c r="AE742" i="2"/>
  <c r="AH737" i="2"/>
  <c r="AH1651" i="2" s="1"/>
  <c r="AD733" i="2"/>
  <c r="AG728" i="2"/>
  <c r="AE750" i="2"/>
  <c r="AH745" i="2"/>
  <c r="AD741" i="2"/>
  <c r="AG736" i="2"/>
  <c r="AG1650" i="2" s="1"/>
  <c r="AC732" i="2"/>
  <c r="AF727" i="2"/>
  <c r="U753" i="2"/>
  <c r="X748" i="2"/>
  <c r="X1662" i="2" s="1"/>
  <c r="AA743" i="2"/>
  <c r="W739" i="2"/>
  <c r="Z734" i="2"/>
  <c r="V730" i="2"/>
  <c r="V1644" i="2" s="1"/>
  <c r="Y725" i="2"/>
  <c r="AI752" i="2"/>
  <c r="AE748" i="2"/>
  <c r="AH743" i="2"/>
  <c r="AH1657" i="2" s="1"/>
  <c r="AD739" i="2"/>
  <c r="AG734" i="2"/>
  <c r="AC730" i="2"/>
  <c r="AF725" i="2"/>
  <c r="AF1639" i="2" s="1"/>
  <c r="U751" i="2"/>
  <c r="X746" i="2"/>
  <c r="AA741" i="2"/>
  <c r="W737" i="2"/>
  <c r="W1651" i="2" s="1"/>
  <c r="Z732" i="2"/>
  <c r="V728" i="2"/>
  <c r="AE746" i="2"/>
  <c r="AE1660" i="2" s="1"/>
  <c r="AH725" i="2"/>
  <c r="M728" i="2"/>
  <c r="M1642" i="2" s="1"/>
  <c r="AF747" i="2"/>
  <c r="AF1661" i="2" s="1"/>
  <c r="AE738" i="2"/>
  <c r="AE1652" i="2" s="1"/>
  <c r="AD729" i="2"/>
  <c r="Y745" i="2"/>
  <c r="Y1659" i="2" s="1"/>
  <c r="U741" i="2"/>
  <c r="U1655" i="2" s="1"/>
  <c r="AA731" i="2"/>
  <c r="AA1645" i="2" s="1"/>
  <c r="AC750" i="2"/>
  <c r="AI740" i="2"/>
  <c r="AI1654" i="2" s="1"/>
  <c r="AE736" i="2"/>
  <c r="AE1650" i="2" s="1"/>
  <c r="AD727" i="2"/>
  <c r="AD1641" i="2" s="1"/>
  <c r="Y743" i="2"/>
  <c r="AA729" i="2"/>
  <c r="AA1643" i="2" s="1"/>
  <c r="W725" i="2"/>
  <c r="W1639" i="2" s="1"/>
  <c r="M746" i="2"/>
  <c r="M1660" i="2" s="1"/>
  <c r="AD749" i="2"/>
  <c r="AC740" i="2"/>
  <c r="AC1654" i="2" s="1"/>
  <c r="AI730" i="2"/>
  <c r="AI1644" i="2" s="1"/>
  <c r="AA751" i="2"/>
  <c r="AA1665" i="2" s="1"/>
  <c r="Z742" i="2"/>
  <c r="Y733" i="2"/>
  <c r="Y1647" i="2" s="1"/>
  <c r="M736" i="2"/>
  <c r="M1650" i="2" s="1"/>
  <c r="AH751" i="2"/>
  <c r="AH1665" i="2" s="1"/>
  <c r="AG742" i="2"/>
  <c r="AF733" i="2"/>
  <c r="AF1647" i="2" s="1"/>
  <c r="AA749" i="2"/>
  <c r="AA1663" i="2" s="1"/>
  <c r="Z740" i="2"/>
  <c r="Z1654" i="2" s="1"/>
  <c r="V736" i="2"/>
  <c r="U727" i="2"/>
  <c r="U1641" i="2" s="1"/>
  <c r="AI750" i="2"/>
  <c r="AI1664" i="2" s="1"/>
  <c r="AC744" i="2"/>
  <c r="AC1658" i="2" s="1"/>
  <c r="AI734" i="2"/>
  <c r="AC724" i="2"/>
  <c r="M724" i="2"/>
  <c r="M1638" i="2" s="1"/>
  <c r="AI1621" i="2"/>
  <c r="AG1607" i="2"/>
  <c r="V1623" i="2"/>
  <c r="AE1607" i="2"/>
  <c r="AE1603" i="2"/>
  <c r="U1626" i="2"/>
  <c r="X1607" i="2"/>
  <c r="V1603" i="2"/>
  <c r="Z1632" i="2"/>
  <c r="AH1622" i="2"/>
  <c r="AF1604" i="2"/>
  <c r="V1615" i="2"/>
  <c r="Y1610" i="2"/>
  <c r="M1613" i="2"/>
  <c r="U1618" i="2"/>
  <c r="AE1623" i="2"/>
  <c r="AD1632" i="2"/>
  <c r="AD1614" i="2"/>
  <c r="Z1629" i="2"/>
  <c r="U1610" i="2"/>
  <c r="AE1632" i="2"/>
  <c r="AF1614" i="2"/>
  <c r="X1631" i="2"/>
  <c r="W1616" i="2"/>
  <c r="X1629" i="2"/>
  <c r="Y1612" i="2"/>
  <c r="AI1619" i="2"/>
  <c r="AF1628" i="2"/>
  <c r="AC1605" i="2"/>
  <c r="Z1625" i="2"/>
  <c r="Y1606" i="2"/>
  <c r="AD1608" i="2"/>
  <c r="V1631" i="2"/>
  <c r="V1627" i="2"/>
  <c r="AA1624" i="2"/>
  <c r="Y1618" i="2"/>
  <c r="AA1610" i="2"/>
  <c r="W1604" i="2"/>
  <c r="AI1629" i="2"/>
  <c r="AF1630" i="2"/>
  <c r="AG1625" i="2"/>
  <c r="AI1611" i="2"/>
  <c r="Z1627" i="2"/>
  <c r="W1608" i="2"/>
  <c r="AI1609" i="2"/>
  <c r="AG1605" i="2"/>
  <c r="Y1632" i="2"/>
  <c r="U1616" i="2"/>
  <c r="X1611" i="2"/>
  <c r="AG1632" i="2"/>
  <c r="AD1616" i="2"/>
  <c r="AH1620" i="2"/>
  <c r="AE1611" i="2"/>
  <c r="U1632" i="2"/>
  <c r="AA1626" i="2"/>
  <c r="W1612" i="2"/>
  <c r="AH1630" i="2"/>
  <c r="AF1626" i="2"/>
  <c r="AH1616" i="2"/>
  <c r="AG1631" i="2"/>
  <c r="AF1622" i="2"/>
  <c r="AD1618" i="2"/>
  <c r="AC1613" i="2"/>
  <c r="X1627" i="2"/>
  <c r="AC1632" i="2"/>
  <c r="W1618" i="2"/>
  <c r="AA1608" i="2"/>
  <c r="U1604" i="2"/>
  <c r="AE1613" i="2"/>
  <c r="W1632" i="2"/>
  <c r="U1628" i="2"/>
  <c r="Z1623" i="2"/>
  <c r="W1614" i="2"/>
  <c r="Z1609" i="2"/>
  <c r="M1609" i="2"/>
  <c r="AG1627" i="2"/>
  <c r="AI1617" i="2"/>
  <c r="AI1627" i="2"/>
  <c r="AC1619" i="2"/>
  <c r="AG1609" i="2"/>
  <c r="W1620" i="2"/>
  <c r="M1627" i="2"/>
  <c r="Y1626" i="2"/>
  <c r="Z1613" i="2"/>
  <c r="AE1627" i="2"/>
  <c r="AH1618" i="2"/>
  <c r="AE1619" i="2"/>
  <c r="AI1615" i="2"/>
  <c r="AI1605" i="2"/>
  <c r="Z1611" i="2"/>
  <c r="M1621" i="2"/>
  <c r="AH1606" i="2"/>
  <c r="Z1603" i="2"/>
  <c r="E1556" i="2"/>
  <c r="E888" i="2"/>
  <c r="E1697" i="2" s="1"/>
  <c r="J1537" i="2"/>
  <c r="J869" i="2"/>
  <c r="J1678" i="2" s="1"/>
  <c r="J1501" i="2"/>
  <c r="I1550" i="2"/>
  <c r="I882" i="2"/>
  <c r="I1691" i="2" s="1"/>
  <c r="F1545" i="2"/>
  <c r="F877" i="2"/>
  <c r="F1686" i="2" s="1"/>
  <c r="F1509" i="2"/>
  <c r="K1556" i="2"/>
  <c r="K888" i="2"/>
  <c r="K1697" i="2" s="1"/>
  <c r="K1520" i="2"/>
  <c r="I1538" i="2"/>
  <c r="I870" i="2"/>
  <c r="I1679" i="2" s="1"/>
  <c r="K1554" i="2"/>
  <c r="K886" i="2"/>
  <c r="K1695" i="2" s="1"/>
  <c r="K1518" i="2"/>
  <c r="I1536" i="2"/>
  <c r="I868" i="2"/>
  <c r="I1677" i="2" s="1"/>
  <c r="F1547" i="2"/>
  <c r="F879" i="2"/>
  <c r="F1688" i="2" s="1"/>
  <c r="F1511" i="2"/>
  <c r="E1560" i="2"/>
  <c r="E892" i="2"/>
  <c r="E1701" i="2" s="1"/>
  <c r="J1541" i="2"/>
  <c r="J873" i="2"/>
  <c r="J1682" i="2" s="1"/>
  <c r="J1505" i="2"/>
  <c r="J1555" i="2"/>
  <c r="J887" i="2"/>
  <c r="J1696" i="2" s="1"/>
  <c r="H1537" i="2"/>
  <c r="H869" i="2"/>
  <c r="H1678" i="2" s="1"/>
  <c r="H1501" i="2"/>
  <c r="F1562" i="2"/>
  <c r="F894" i="2"/>
  <c r="F1703" i="2" s="1"/>
  <c r="K1546" i="2"/>
  <c r="K878" i="2"/>
  <c r="K1687" i="2" s="1"/>
  <c r="K1510" i="2"/>
  <c r="J1559" i="2"/>
  <c r="J891" i="2"/>
  <c r="J1700" i="2" s="1"/>
  <c r="H1541" i="2"/>
  <c r="H873" i="2"/>
  <c r="H1682" i="2" s="1"/>
  <c r="H1505" i="2"/>
  <c r="G1554" i="2"/>
  <c r="G886" i="2"/>
  <c r="G1695" i="2" s="1"/>
  <c r="G1518" i="2"/>
  <c r="E1536" i="2"/>
  <c r="E868" i="2"/>
  <c r="E1677" i="2" s="1"/>
  <c r="J1547" i="2"/>
  <c r="J879" i="2"/>
  <c r="J1688" i="2" s="1"/>
  <c r="J1511" i="2"/>
  <c r="H1562" i="2"/>
  <c r="H894" i="2"/>
  <c r="H1703" i="2" s="1"/>
  <c r="J1545" i="2"/>
  <c r="J877" i="2"/>
  <c r="J1686" i="2" s="1"/>
  <c r="J1509" i="2"/>
  <c r="G1556" i="2"/>
  <c r="G888" i="2"/>
  <c r="G1697" i="2" s="1"/>
  <c r="G1520" i="2"/>
  <c r="E1538" i="2"/>
  <c r="E870" i="2"/>
  <c r="E1679" i="2" s="1"/>
  <c r="E1116" i="2"/>
  <c r="E1186" i="2" s="1"/>
  <c r="E1502" i="2"/>
  <c r="K1550" i="2"/>
  <c r="K882" i="2"/>
  <c r="K1691" i="2" s="1"/>
  <c r="K1514" i="2"/>
  <c r="I1546" i="2"/>
  <c r="I878" i="2"/>
  <c r="I1687" i="2" s="1"/>
  <c r="I1560" i="2"/>
  <c r="I892" i="2"/>
  <c r="I1701" i="2" s="1"/>
  <c r="I1138" i="2"/>
  <c r="I1208" i="2" s="1"/>
  <c r="I1524" i="2"/>
  <c r="H1551" i="2"/>
  <c r="H883" i="2"/>
  <c r="H1692" i="2" s="1"/>
  <c r="H1515" i="2"/>
  <c r="G1542" i="2"/>
  <c r="G874" i="2"/>
  <c r="G1683" i="2" s="1"/>
  <c r="G1506" i="2"/>
  <c r="F1533" i="2"/>
  <c r="F865" i="2"/>
  <c r="F1674" i="2" s="1"/>
  <c r="F1497" i="2"/>
  <c r="F1555" i="2"/>
  <c r="F887" i="2"/>
  <c r="F1696" i="2" s="1"/>
  <c r="F1133" i="2"/>
  <c r="F1203" i="2" s="1"/>
  <c r="F1519" i="2"/>
  <c r="G1558" i="2"/>
  <c r="G890" i="2"/>
  <c r="G1699" i="2" s="1"/>
  <c r="G1522" i="2"/>
  <c r="F1549" i="2"/>
  <c r="F881" i="2"/>
  <c r="F1690" i="2" s="1"/>
  <c r="F1513" i="2"/>
  <c r="E1540" i="2"/>
  <c r="E872" i="2"/>
  <c r="E1681" i="2" s="1"/>
  <c r="K1552" i="2"/>
  <c r="K884" i="2"/>
  <c r="K1693" i="2" s="1"/>
  <c r="K1516" i="2"/>
  <c r="J1543" i="2"/>
  <c r="J875" i="2"/>
  <c r="J1684" i="2" s="1"/>
  <c r="J1507" i="2"/>
  <c r="I1534" i="2"/>
  <c r="I866" i="2"/>
  <c r="I1675" i="2" s="1"/>
  <c r="I1556" i="2"/>
  <c r="I888" i="2"/>
  <c r="I1697" i="2" s="1"/>
  <c r="H1547" i="2"/>
  <c r="H879" i="2"/>
  <c r="H1688" i="2" s="1"/>
  <c r="H1511" i="2"/>
  <c r="G1538" i="2"/>
  <c r="G870" i="2"/>
  <c r="G1679" i="2" s="1"/>
  <c r="G1502" i="2"/>
  <c r="F1559" i="2"/>
  <c r="F891" i="2"/>
  <c r="F1700" i="2" s="1"/>
  <c r="E1550" i="2"/>
  <c r="E882" i="2"/>
  <c r="E1691" i="2" s="1"/>
  <c r="K1540" i="2"/>
  <c r="K872" i="2"/>
  <c r="K1681" i="2" s="1"/>
  <c r="K1504" i="2"/>
  <c r="F1557" i="2"/>
  <c r="F889" i="2"/>
  <c r="F1698" i="2" s="1"/>
  <c r="E1548" i="2"/>
  <c r="E880" i="2"/>
  <c r="E1689" i="2" s="1"/>
  <c r="K1538" i="2"/>
  <c r="K870" i="2"/>
  <c r="K1679" i="2" s="1"/>
  <c r="K1502" i="2"/>
  <c r="I1558" i="2"/>
  <c r="I890" i="2"/>
  <c r="I1699" i="2" s="1"/>
  <c r="H1549" i="2"/>
  <c r="H881" i="2"/>
  <c r="H1690" i="2" s="1"/>
  <c r="H1513" i="2"/>
  <c r="G1540" i="2"/>
  <c r="G872" i="2"/>
  <c r="G1681" i="2" s="1"/>
  <c r="G1504" i="2"/>
  <c r="G1562" i="2"/>
  <c r="G894" i="2"/>
  <c r="G1703" i="2" s="1"/>
  <c r="G1526" i="2"/>
  <c r="F1553" i="2"/>
  <c r="F885" i="2"/>
  <c r="F1694" i="2" s="1"/>
  <c r="E1544" i="2"/>
  <c r="E876" i="2"/>
  <c r="E1685" i="2" s="1"/>
  <c r="K1534" i="2"/>
  <c r="K866" i="2"/>
  <c r="K1675" i="2" s="1"/>
  <c r="K1498" i="2"/>
  <c r="E1558" i="2"/>
  <c r="E890" i="2"/>
  <c r="E1699" i="2" s="1"/>
  <c r="K1548" i="2"/>
  <c r="K880" i="2"/>
  <c r="K1689" i="2" s="1"/>
  <c r="K1512" i="2"/>
  <c r="J1539" i="2"/>
  <c r="J871" i="2"/>
  <c r="J1680" i="2" s="1"/>
  <c r="J1503" i="2"/>
  <c r="J1553" i="2"/>
  <c r="J885" i="2"/>
  <c r="J1694" i="2" s="1"/>
  <c r="I1544" i="2"/>
  <c r="I876" i="2"/>
  <c r="I1685" i="2" s="1"/>
  <c r="H1535" i="2"/>
  <c r="H867" i="2"/>
  <c r="H1676" i="2" s="1"/>
  <c r="H1499" i="2"/>
  <c r="H1557" i="2"/>
  <c r="H889" i="2"/>
  <c r="H1698" i="2" s="1"/>
  <c r="G1548" i="2"/>
  <c r="G880" i="2"/>
  <c r="G1689" i="2" s="1"/>
  <c r="G1512" i="2"/>
  <c r="F1539" i="2"/>
  <c r="F871" i="2"/>
  <c r="F1680" i="2" s="1"/>
  <c r="F1503" i="2"/>
  <c r="F1561" i="2"/>
  <c r="F893" i="2"/>
  <c r="F1702" i="2" s="1"/>
  <c r="E1552" i="2"/>
  <c r="E884" i="2"/>
  <c r="E1693" i="2" s="1"/>
  <c r="K1542" i="2"/>
  <c r="K874" i="2"/>
  <c r="K1683" i="2" s="1"/>
  <c r="K1506" i="2"/>
  <c r="J1533" i="2"/>
  <c r="J865" i="2"/>
  <c r="J1674" i="2" s="1"/>
  <c r="J1497" i="2"/>
  <c r="I1554" i="2"/>
  <c r="I886" i="2"/>
  <c r="I1695" i="2" s="1"/>
  <c r="H1545" i="2"/>
  <c r="H877" i="2"/>
  <c r="H1686" i="2" s="1"/>
  <c r="H1509" i="2"/>
  <c r="G1536" i="2"/>
  <c r="G868" i="2"/>
  <c r="G1677" i="2" s="1"/>
  <c r="G1500" i="2"/>
  <c r="J1561" i="2"/>
  <c r="J893" i="2"/>
  <c r="J1702" i="2" s="1"/>
  <c r="I1552" i="2"/>
  <c r="I884" i="2"/>
  <c r="I1693" i="2" s="1"/>
  <c r="H1543" i="2"/>
  <c r="H875" i="2"/>
  <c r="H1684" i="2" s="1"/>
  <c r="H1507" i="2"/>
  <c r="G1534" i="2"/>
  <c r="G866" i="2"/>
  <c r="G1675" i="2" s="1"/>
  <c r="G1498" i="2"/>
  <c r="E1554" i="2"/>
  <c r="E886" i="2"/>
  <c r="E1695" i="2" s="1"/>
  <c r="K1544" i="2"/>
  <c r="K876" i="2"/>
  <c r="K1685" i="2" s="1"/>
  <c r="K1508" i="2"/>
  <c r="J1535" i="2"/>
  <c r="J867" i="2"/>
  <c r="J1676" i="2" s="1"/>
  <c r="J1499" i="2"/>
  <c r="J1557" i="2"/>
  <c r="J889" i="2"/>
  <c r="J1698" i="2" s="1"/>
  <c r="I1548" i="2"/>
  <c r="I880" i="2"/>
  <c r="I1689" i="2" s="1"/>
  <c r="H1539" i="2"/>
  <c r="H871" i="2"/>
  <c r="H1680" i="2" s="1"/>
  <c r="H1503" i="2"/>
  <c r="K1526" i="2"/>
  <c r="H1553" i="2"/>
  <c r="H885" i="2"/>
  <c r="H1694" i="2" s="1"/>
  <c r="G1544" i="2"/>
  <c r="G876" i="2"/>
  <c r="G1685" i="2" s="1"/>
  <c r="G1508" i="2"/>
  <c r="F1535" i="2"/>
  <c r="F867" i="2"/>
  <c r="F1676" i="2" s="1"/>
  <c r="F1499" i="2"/>
  <c r="E1546" i="2"/>
  <c r="E878" i="2"/>
  <c r="E1687" i="2" s="1"/>
  <c r="E1124" i="2"/>
  <c r="E1194" i="2" s="1"/>
  <c r="E1510" i="2"/>
  <c r="K1536" i="2"/>
  <c r="K868" i="2"/>
  <c r="K1677" i="2" s="1"/>
  <c r="K1500" i="2"/>
  <c r="K1558" i="2"/>
  <c r="K890" i="2"/>
  <c r="K1699" i="2" s="1"/>
  <c r="K1522" i="2"/>
  <c r="J1549" i="2"/>
  <c r="J881" i="2"/>
  <c r="J1690" i="2" s="1"/>
  <c r="J1513" i="2"/>
  <c r="I1540" i="2"/>
  <c r="I872" i="2"/>
  <c r="I1681" i="2" s="1"/>
  <c r="I1118" i="2"/>
  <c r="I1188" i="2" s="1"/>
  <c r="I1504" i="2"/>
  <c r="H1561" i="2"/>
  <c r="H893" i="2"/>
  <c r="H1702" i="2" s="1"/>
  <c r="G1552" i="2"/>
  <c r="G884" i="2"/>
  <c r="G1693" i="2" s="1"/>
  <c r="G1516" i="2"/>
  <c r="F1543" i="2"/>
  <c r="F875" i="2"/>
  <c r="F1684" i="2" s="1"/>
  <c r="F1507" i="2"/>
  <c r="E1534" i="2"/>
  <c r="E866" i="2"/>
  <c r="E1675" i="2" s="1"/>
  <c r="E1112" i="2"/>
  <c r="E1182" i="2" s="1"/>
  <c r="E1498" i="2"/>
  <c r="H1559" i="2"/>
  <c r="H891" i="2"/>
  <c r="H1700" i="2" s="1"/>
  <c r="H1137" i="2"/>
  <c r="H1207" i="2" s="1"/>
  <c r="H1523" i="2"/>
  <c r="G1550" i="2"/>
  <c r="G882" i="2"/>
  <c r="G1691" i="2" s="1"/>
  <c r="G1514" i="2"/>
  <c r="F1541" i="2"/>
  <c r="F873" i="2"/>
  <c r="F1682" i="2" s="1"/>
  <c r="F1505" i="2"/>
  <c r="K1560" i="2"/>
  <c r="K892" i="2"/>
  <c r="K1701" i="2" s="1"/>
  <c r="K1524" i="2"/>
  <c r="J1551" i="2"/>
  <c r="J883" i="2"/>
  <c r="J1692" i="2" s="1"/>
  <c r="J1515" i="2"/>
  <c r="I1542" i="2"/>
  <c r="I874" i="2"/>
  <c r="I1683" i="2" s="1"/>
  <c r="I1120" i="2"/>
  <c r="I1190" i="2" s="1"/>
  <c r="I1506" i="2"/>
  <c r="H1533" i="2"/>
  <c r="H865" i="2"/>
  <c r="H1674" i="2" s="1"/>
  <c r="H1497" i="2"/>
  <c r="H1555" i="2"/>
  <c r="H887" i="2"/>
  <c r="H1696" i="2" s="1"/>
  <c r="H1133" i="2"/>
  <c r="H1203" i="2" s="1"/>
  <c r="H1519" i="2"/>
  <c r="G1546" i="2"/>
  <c r="G878" i="2"/>
  <c r="G1687" i="2" s="1"/>
  <c r="G1510" i="2"/>
  <c r="F1537" i="2"/>
  <c r="F869" i="2"/>
  <c r="F1678" i="2" s="1"/>
  <c r="F1501" i="2"/>
  <c r="G1560" i="2"/>
  <c r="G892" i="2"/>
  <c r="G1701" i="2" s="1"/>
  <c r="G1524" i="2"/>
  <c r="F1551" i="2"/>
  <c r="F883" i="2"/>
  <c r="F1692" i="2" s="1"/>
  <c r="F1515" i="2"/>
  <c r="E1542" i="2"/>
  <c r="E874" i="2"/>
  <c r="E1683" i="2" s="1"/>
  <c r="E1120" i="2"/>
  <c r="E1190" i="2" s="1"/>
  <c r="E1506" i="2"/>
  <c r="AC1562" i="2"/>
  <c r="AC1557" i="2"/>
  <c r="AD1552" i="2"/>
  <c r="AE1547" i="2"/>
  <c r="AC1561" i="2"/>
  <c r="AD1556" i="2"/>
  <c r="AI1551" i="2"/>
  <c r="AG1547" i="2"/>
  <c r="AH1542" i="2"/>
  <c r="AG1537" i="2"/>
  <c r="AF1532" i="2"/>
  <c r="W1558" i="2"/>
  <c r="V1553" i="2"/>
  <c r="W1548" i="2"/>
  <c r="X1543" i="2"/>
  <c r="AA1538" i="2"/>
  <c r="U1534" i="2"/>
  <c r="M1541" i="2"/>
  <c r="AE1543" i="2"/>
  <c r="AG1541" i="2"/>
  <c r="AE1539" i="2"/>
  <c r="AE1537" i="2"/>
  <c r="AE1535" i="2"/>
  <c r="AE1533" i="2"/>
  <c r="U1560" i="2"/>
  <c r="U1558" i="2"/>
  <c r="U1556" i="2"/>
  <c r="Z1553" i="2"/>
  <c r="Z1551" i="2"/>
  <c r="X1549" i="2"/>
  <c r="X1547" i="2"/>
  <c r="X1545" i="2"/>
  <c r="V1543" i="2"/>
  <c r="AA1540" i="2"/>
  <c r="Y1538" i="2"/>
  <c r="W1536" i="2"/>
  <c r="W1534" i="2"/>
  <c r="U1532" i="2"/>
  <c r="M1539" i="2"/>
  <c r="M1537" i="2"/>
  <c r="AG1557" i="2"/>
  <c r="AH1552" i="2"/>
  <c r="AI1547" i="2"/>
  <c r="AI1557" i="2"/>
  <c r="AG1553" i="2"/>
  <c r="AC1549" i="2"/>
  <c r="AH1544" i="2"/>
  <c r="AG1539" i="2"/>
  <c r="AF1534" i="2"/>
  <c r="W1560" i="2"/>
  <c r="V1555" i="2"/>
  <c r="W1550" i="2"/>
  <c r="V1545" i="2"/>
  <c r="Y1540" i="2"/>
  <c r="U1536" i="2"/>
  <c r="M1557" i="2"/>
  <c r="M1543" i="2"/>
  <c r="AD1542" i="2"/>
  <c r="AI1537" i="2"/>
  <c r="AG1533" i="2"/>
  <c r="Y1560" i="2"/>
  <c r="Y1556" i="2"/>
  <c r="W1552" i="2"/>
  <c r="U1548" i="2"/>
  <c r="Z1543" i="2"/>
  <c r="V1539" i="2"/>
  <c r="Y1534" i="2"/>
  <c r="M1553" i="2"/>
  <c r="AD1560" i="2"/>
  <c r="AI1555" i="2"/>
  <c r="AC1551" i="2"/>
  <c r="AD1546" i="2"/>
  <c r="AG1559" i="2"/>
  <c r="AC1555" i="2"/>
  <c r="AH1550" i="2"/>
  <c r="AF1546" i="2"/>
  <c r="AE1541" i="2"/>
  <c r="AF1536" i="2"/>
  <c r="AA1556" i="2"/>
  <c r="U1552" i="2"/>
  <c r="AA1546" i="2"/>
  <c r="W1542" i="2"/>
  <c r="Z1537" i="2"/>
  <c r="AA1532" i="2"/>
  <c r="M1559" i="2"/>
  <c r="M1535" i="2"/>
  <c r="AH1558" i="2"/>
  <c r="AI1553" i="2"/>
  <c r="AE1549" i="2"/>
  <c r="AF1544" i="2"/>
  <c r="AC1559" i="2"/>
  <c r="AH1554" i="2"/>
  <c r="AD1550" i="2"/>
  <c r="AI1545" i="2"/>
  <c r="AH1540" i="2"/>
  <c r="AI1535" i="2"/>
  <c r="W1556" i="2"/>
  <c r="X1551" i="2"/>
  <c r="W1546" i="2"/>
  <c r="Z1541" i="2"/>
  <c r="V1537" i="2"/>
  <c r="W1532" i="2"/>
  <c r="AC1543" i="2"/>
  <c r="AE1559" i="2"/>
  <c r="AF1554" i="2"/>
  <c r="AI1549" i="2"/>
  <c r="AC1545" i="2"/>
  <c r="AF1558" i="2"/>
  <c r="AD1554" i="2"/>
  <c r="AG1549" i="2"/>
  <c r="AE1545" i="2"/>
  <c r="AD1540" i="2"/>
  <c r="AC1535" i="2"/>
  <c r="AA1560" i="2"/>
  <c r="Z1555" i="2"/>
  <c r="AA1550" i="2"/>
  <c r="Z1545" i="2"/>
  <c r="V1541" i="2"/>
  <c r="Y1536" i="2"/>
  <c r="AF1542" i="2"/>
  <c r="AF1540" i="2"/>
  <c r="AD1538" i="2"/>
  <c r="AD1536" i="2"/>
  <c r="AD1534" i="2"/>
  <c r="AD1532" i="2"/>
  <c r="V1559" i="2"/>
  <c r="V1557" i="2"/>
  <c r="AA1554" i="2"/>
  <c r="AA1552" i="2"/>
  <c r="Y1550" i="2"/>
  <c r="Y1548" i="2"/>
  <c r="Y1546" i="2"/>
  <c r="W1544" i="2"/>
  <c r="U1542" i="2"/>
  <c r="Z1539" i="2"/>
  <c r="X1537" i="2"/>
  <c r="V1535" i="2"/>
  <c r="V1533" i="2"/>
  <c r="M1549" i="2"/>
  <c r="AI1559" i="2"/>
  <c r="AE1555" i="2"/>
  <c r="AF1550" i="2"/>
  <c r="AG1545" i="2"/>
  <c r="AF1560" i="2"/>
  <c r="AG1555" i="2"/>
  <c r="AE1551" i="2"/>
  <c r="AC1547" i="2"/>
  <c r="AI1541" i="2"/>
  <c r="AC1537" i="2"/>
  <c r="Z1557" i="2"/>
  <c r="Y1552" i="2"/>
  <c r="Z1547" i="2"/>
  <c r="AA1542" i="2"/>
  <c r="W1538" i="2"/>
  <c r="X1533" i="2"/>
  <c r="AG1543" i="2"/>
  <c r="AI1539" i="2"/>
  <c r="AG1535" i="2"/>
  <c r="Y1558" i="2"/>
  <c r="W1554" i="2"/>
  <c r="U1550" i="2"/>
  <c r="U1546" i="2"/>
  <c r="X1541" i="2"/>
  <c r="AA1536" i="2"/>
  <c r="Y1532" i="2"/>
  <c r="M1555" i="2"/>
  <c r="M1533" i="2"/>
  <c r="AD1558" i="2"/>
  <c r="AE1553" i="2"/>
  <c r="AF1548" i="2"/>
  <c r="AE1557" i="2"/>
  <c r="AC1553" i="2"/>
  <c r="AH1548" i="2"/>
  <c r="AD1544" i="2"/>
  <c r="AC1539" i="2"/>
  <c r="AI1533" i="2"/>
  <c r="Z1559" i="2"/>
  <c r="Y1554" i="2"/>
  <c r="Z1549" i="2"/>
  <c r="Y1544" i="2"/>
  <c r="U1540" i="2"/>
  <c r="X1535" i="2"/>
  <c r="M1547" i="2"/>
  <c r="AH1560" i="2"/>
  <c r="AF1556" i="2"/>
  <c r="AG1551" i="2"/>
  <c r="AH1546" i="2"/>
  <c r="AH1556" i="2"/>
  <c r="AF1552" i="2"/>
  <c r="AD1548" i="2"/>
  <c r="AI1543" i="2"/>
  <c r="AF1538" i="2"/>
  <c r="AC1533" i="2"/>
  <c r="AA1558" i="2"/>
  <c r="U1554" i="2"/>
  <c r="V1549" i="2"/>
  <c r="U1544" i="2"/>
  <c r="X1539" i="2"/>
  <c r="AA1534" i="2"/>
  <c r="M1551" i="2"/>
  <c r="AC1541" i="2"/>
  <c r="AH1536" i="2"/>
  <c r="AH1532" i="2"/>
  <c r="X1559" i="2"/>
  <c r="X1555" i="2"/>
  <c r="V1551" i="2"/>
  <c r="V1547" i="2"/>
  <c r="Y1542" i="2"/>
  <c r="U1538" i="2"/>
  <c r="Z1533" i="2"/>
  <c r="AH1538" i="2"/>
  <c r="AH1534" i="2"/>
  <c r="X1557" i="2"/>
  <c r="X1553" i="2"/>
  <c r="AA1548" i="2"/>
  <c r="AA1544" i="2"/>
  <c r="W1540" i="2"/>
  <c r="Z1535" i="2"/>
  <c r="M1545" i="2"/>
  <c r="E1457" i="2"/>
  <c r="F1457" i="2"/>
  <c r="K1457" i="2"/>
  <c r="F1560" i="2"/>
  <c r="E1551" i="2"/>
  <c r="K1084" i="2"/>
  <c r="K1541" i="2"/>
  <c r="I1553" i="2"/>
  <c r="H1544" i="2"/>
  <c r="J1083" i="2"/>
  <c r="F1079" i="2"/>
  <c r="F1536" i="2"/>
  <c r="J1081" i="2"/>
  <c r="F1077" i="2"/>
  <c r="F1534" i="2"/>
  <c r="K1096" i="2"/>
  <c r="K1553" i="2"/>
  <c r="G1092" i="2"/>
  <c r="J1087" i="2"/>
  <c r="J1544" i="2"/>
  <c r="K1102" i="2"/>
  <c r="G1098" i="2"/>
  <c r="G1555" i="2"/>
  <c r="F1089" i="2"/>
  <c r="F1546" i="2"/>
  <c r="K1080" i="2"/>
  <c r="K1537" i="2"/>
  <c r="G1076" i="2"/>
  <c r="F1081" i="2"/>
  <c r="F1538" i="2"/>
  <c r="E1559" i="2"/>
  <c r="K1092" i="2"/>
  <c r="K1549" i="2"/>
  <c r="G1088" i="2"/>
  <c r="I1561" i="2"/>
  <c r="H1552" i="2"/>
  <c r="K1090" i="2"/>
  <c r="G1086" i="2"/>
  <c r="G1543" i="2"/>
  <c r="E1535" i="2"/>
  <c r="K1082" i="2"/>
  <c r="G1078" i="2"/>
  <c r="G1535" i="2"/>
  <c r="E1555" i="2"/>
  <c r="K1088" i="2"/>
  <c r="K1545" i="2"/>
  <c r="G1084" i="2"/>
  <c r="J1558" i="2"/>
  <c r="I1549" i="2"/>
  <c r="E1539" i="2"/>
  <c r="G1082" i="2"/>
  <c r="G1539" i="2"/>
  <c r="J1077" i="2"/>
  <c r="G1104" i="2"/>
  <c r="G1561" i="2"/>
  <c r="K1100" i="2"/>
  <c r="G1096" i="2"/>
  <c r="J1548" i="2"/>
  <c r="F1087" i="2"/>
  <c r="F1544" i="2"/>
  <c r="K1098" i="2"/>
  <c r="K1555" i="2"/>
  <c r="G1094" i="2"/>
  <c r="J1089" i="2"/>
  <c r="J1546" i="2"/>
  <c r="F1085" i="2"/>
  <c r="K1076" i="2"/>
  <c r="K1533" i="2"/>
  <c r="H1536" i="2"/>
  <c r="F1556" i="2"/>
  <c r="H1542" i="2"/>
  <c r="H1548" i="2"/>
  <c r="K1086" i="2"/>
  <c r="F1083" i="2"/>
  <c r="K1078" i="2"/>
  <c r="K1535" i="2"/>
  <c r="K1104" i="2"/>
  <c r="K1561" i="2"/>
  <c r="F1552" i="2"/>
  <c r="E1543" i="2"/>
  <c r="G1102" i="2"/>
  <c r="I1545" i="2"/>
  <c r="G1080" i="2"/>
  <c r="G1537" i="2"/>
  <c r="E1533" i="2"/>
  <c r="G1100" i="2"/>
  <c r="G1557" i="2"/>
  <c r="F1548" i="2"/>
  <c r="E1561" i="2"/>
  <c r="K1094" i="2"/>
  <c r="G1090" i="2"/>
  <c r="G1547" i="2"/>
  <c r="J1085" i="2"/>
  <c r="J1542" i="2"/>
  <c r="J1079" i="2"/>
  <c r="F1532" i="2"/>
  <c r="H1532" i="2"/>
  <c r="AC1663" i="2"/>
  <c r="AD1662" i="2"/>
  <c r="AI1657" i="2"/>
  <c r="AG1643" i="2"/>
  <c r="AF1638" i="2"/>
  <c r="W1664" i="2"/>
  <c r="AA1644" i="2"/>
  <c r="U1640" i="2"/>
  <c r="M1647" i="2"/>
  <c r="AE1649" i="2"/>
  <c r="AG1647" i="2"/>
  <c r="AE1645" i="2"/>
  <c r="AE1643" i="2"/>
  <c r="AE1641" i="2"/>
  <c r="U1666" i="2"/>
  <c r="U1664" i="2"/>
  <c r="Z1659" i="2"/>
  <c r="Z1657" i="2"/>
  <c r="X1655" i="2"/>
  <c r="V1649" i="2"/>
  <c r="AA1646" i="2"/>
  <c r="Y1644" i="2"/>
  <c r="W1642" i="2"/>
  <c r="U1638" i="2"/>
  <c r="M1645" i="2"/>
  <c r="AG1663" i="2"/>
  <c r="AH1658" i="2"/>
  <c r="AI1663" i="2"/>
  <c r="AG1659" i="2"/>
  <c r="AC1655" i="2"/>
  <c r="AF1640" i="2"/>
  <c r="W1656" i="2"/>
  <c r="V1651" i="2"/>
  <c r="M1663" i="2"/>
  <c r="M1649" i="2"/>
  <c r="AD1648" i="2"/>
  <c r="AI1643" i="2"/>
  <c r="Y1666" i="2"/>
  <c r="Y1662" i="2"/>
  <c r="W1658" i="2"/>
  <c r="U1654" i="2"/>
  <c r="Z1649" i="2"/>
  <c r="V1645" i="2"/>
  <c r="Y1640" i="2"/>
  <c r="AD1666" i="2"/>
  <c r="AC1657" i="2"/>
  <c r="AD1652" i="2"/>
  <c r="AG1665" i="2"/>
  <c r="AC1661" i="2"/>
  <c r="AH1656" i="2"/>
  <c r="AE1647" i="2"/>
  <c r="AF1642" i="2"/>
  <c r="AA1662" i="2"/>
  <c r="U1658" i="2"/>
  <c r="AA1652" i="2"/>
  <c r="W1648" i="2"/>
  <c r="Z1643" i="2"/>
  <c r="AA1638" i="2"/>
  <c r="M1665" i="2"/>
  <c r="M1641" i="2"/>
  <c r="AE1655" i="2"/>
  <c r="AF1650" i="2"/>
  <c r="AH1660" i="2"/>
  <c r="AD1656" i="2"/>
  <c r="AI1641" i="2"/>
  <c r="W1662" i="2"/>
  <c r="W1652" i="2"/>
  <c r="Z1647" i="2"/>
  <c r="V1643" i="2"/>
  <c r="W1638" i="2"/>
  <c r="AE1665" i="2"/>
  <c r="AI1655" i="2"/>
  <c r="AD1660" i="2"/>
  <c r="AG1655" i="2"/>
  <c r="AE1651" i="2"/>
  <c r="AC1641" i="2"/>
  <c r="AA1666" i="2"/>
  <c r="Z1661" i="2"/>
  <c r="Z1651" i="2"/>
  <c r="V1647" i="2"/>
  <c r="AF1648" i="2"/>
  <c r="AF1646" i="2"/>
  <c r="AD1640" i="2"/>
  <c r="AD1638" i="2"/>
  <c r="V1665" i="2"/>
  <c r="V1663" i="2"/>
  <c r="AA1660" i="2"/>
  <c r="AA1658" i="2"/>
  <c r="Y1656" i="2"/>
  <c r="Y1654" i="2"/>
  <c r="Y1652" i="2"/>
  <c r="W1650" i="2"/>
  <c r="Z1645" i="2"/>
  <c r="X1643" i="2"/>
  <c r="V1641" i="2"/>
  <c r="M1655" i="2"/>
  <c r="AI1665" i="2"/>
  <c r="AG1651" i="2"/>
  <c r="AF1666" i="2"/>
  <c r="AE1657" i="2"/>
  <c r="AC1653" i="2"/>
  <c r="AI1647" i="2"/>
  <c r="AC1643" i="2"/>
  <c r="Y1658" i="2"/>
  <c r="Z1653" i="2"/>
  <c r="W1644" i="2"/>
  <c r="X1639" i="2"/>
  <c r="AI1645" i="2"/>
  <c r="AG1641" i="2"/>
  <c r="U1656" i="2"/>
  <c r="U1652" i="2"/>
  <c r="X1647" i="2"/>
  <c r="AA1642" i="2"/>
  <c r="Y1638" i="2"/>
  <c r="M1639" i="2"/>
  <c r="AD1664" i="2"/>
  <c r="AE1659" i="2"/>
  <c r="AF1654" i="2"/>
  <c r="AC1659" i="2"/>
  <c r="AH1654" i="2"/>
  <c r="AD1650" i="2"/>
  <c r="AI1639" i="2"/>
  <c r="Z1665" i="2"/>
  <c r="Y1660" i="2"/>
  <c r="Y1650" i="2"/>
  <c r="U1646" i="2"/>
  <c r="X1641" i="2"/>
  <c r="M1653" i="2"/>
  <c r="AH1666" i="2"/>
  <c r="AF1662" i="2"/>
  <c r="AG1657" i="2"/>
  <c r="AH1662" i="2"/>
  <c r="AF1658" i="2"/>
  <c r="AD1654" i="2"/>
  <c r="AF1644" i="2"/>
  <c r="AC1639" i="2"/>
  <c r="V1655" i="2"/>
  <c r="X1645" i="2"/>
  <c r="AA1640" i="2"/>
  <c r="M1657" i="2"/>
  <c r="AC1647" i="2"/>
  <c r="AH1642" i="2"/>
  <c r="V1657" i="2"/>
  <c r="Y1648" i="2"/>
  <c r="U1644" i="2"/>
  <c r="Z1639" i="2"/>
  <c r="AH1644" i="2"/>
  <c r="AH1640" i="2"/>
  <c r="X1663" i="2"/>
  <c r="X1659" i="2"/>
  <c r="AA1650" i="2"/>
  <c r="W1646" i="2"/>
  <c r="Z1641" i="2"/>
  <c r="M1651" i="2"/>
  <c r="E1645" i="2"/>
  <c r="I1663" i="2"/>
  <c r="F1658" i="2"/>
  <c r="I1653" i="2"/>
  <c r="J1658" i="2"/>
  <c r="H1662" i="2"/>
  <c r="G5" i="8"/>
  <c r="E4" i="9"/>
  <c r="N1604" i="2"/>
  <c r="P1624" i="2"/>
  <c r="N1632" i="2"/>
  <c r="O1629" i="2"/>
  <c r="S1611" i="2"/>
  <c r="R1606" i="2"/>
  <c r="S1632" i="2"/>
  <c r="O1621" i="2"/>
  <c r="P1610" i="2"/>
  <c r="S1613" i="2"/>
  <c r="O1607" i="2"/>
  <c r="R1618" i="2"/>
  <c r="P1632" i="2"/>
  <c r="N1624" i="2"/>
  <c r="O1625" i="2"/>
  <c r="R1630" i="2"/>
  <c r="N1616" i="2"/>
  <c r="P1608" i="2"/>
  <c r="N859" i="2"/>
  <c r="N1668" i="2"/>
  <c r="P859" i="2"/>
  <c r="P1668" i="2"/>
  <c r="P1560" i="2"/>
  <c r="P1550" i="2"/>
  <c r="R1558" i="2"/>
  <c r="P1554" i="2"/>
  <c r="N1550" i="2"/>
  <c r="Q1545" i="2"/>
  <c r="O1541" i="2"/>
  <c r="P1532" i="2"/>
  <c r="Q1547" i="2"/>
  <c r="S1537" i="2"/>
  <c r="O1561" i="2"/>
  <c r="S1543" i="2"/>
  <c r="O1535" i="2"/>
  <c r="O1562" i="2"/>
  <c r="O1549" i="2"/>
  <c r="S1539" i="2"/>
  <c r="O1553" i="2"/>
  <c r="N1544" i="2"/>
  <c r="P1534" i="2"/>
  <c r="R1552" i="2"/>
  <c r="Q1543" i="2"/>
  <c r="S1533" i="2"/>
  <c r="Q1559" i="2"/>
  <c r="Q1555" i="2"/>
  <c r="O1551" i="2"/>
  <c r="R1546" i="2"/>
  <c r="P1542" i="2"/>
  <c r="N1538" i="2"/>
  <c r="Q1533" i="2"/>
  <c r="Q1562" i="2"/>
  <c r="S1559" i="2"/>
  <c r="P1540" i="2"/>
  <c r="Q1537" i="2"/>
  <c r="Q1551" i="2"/>
  <c r="R1532" i="2"/>
  <c r="P1546" i="2"/>
  <c r="N1560" i="2"/>
  <c r="R1542" i="2"/>
  <c r="Q1549" i="2"/>
  <c r="O1555" i="2"/>
  <c r="N1536" i="2"/>
  <c r="R1556" i="2"/>
  <c r="S1547" i="2"/>
  <c r="R1534" i="2"/>
  <c r="N1552" i="2"/>
  <c r="O1557" i="2"/>
  <c r="Q1539" i="2"/>
  <c r="R1544" i="2"/>
  <c r="R1548" i="2"/>
  <c r="N1548" i="2"/>
  <c r="S1561" i="2"/>
  <c r="Q1553" i="2"/>
  <c r="N1540" i="2"/>
  <c r="R1554" i="2"/>
  <c r="S1535" i="2"/>
  <c r="R1550" i="2"/>
  <c r="P1556" i="2"/>
  <c r="Q1541" i="2"/>
  <c r="N1556" i="2"/>
  <c r="P1538" i="2"/>
  <c r="N1554" i="2"/>
  <c r="S1549" i="2"/>
  <c r="N1546" i="2"/>
  <c r="Q1561" i="2"/>
  <c r="N1542" i="2"/>
  <c r="S1555" i="2"/>
  <c r="R1536" i="2"/>
  <c r="S1551" i="2"/>
  <c r="N1558" i="2"/>
  <c r="R1540" i="2"/>
  <c r="S1545" i="2"/>
  <c r="R1560" i="2"/>
  <c r="P1552" i="2"/>
  <c r="O1543" i="2"/>
  <c r="O1533" i="2"/>
  <c r="P1548" i="2"/>
  <c r="S1553" i="2"/>
  <c r="P1558" i="2"/>
  <c r="O1539" i="2"/>
  <c r="S1557" i="2"/>
  <c r="R1538" i="2"/>
  <c r="Q1557" i="2"/>
  <c r="P1544" i="2"/>
  <c r="Q1535" i="2"/>
  <c r="O1545" i="2"/>
  <c r="O1559" i="2"/>
  <c r="S1541" i="2"/>
  <c r="O1537" i="2"/>
  <c r="N1532" i="2"/>
  <c r="O1547" i="2"/>
  <c r="P1536" i="2"/>
  <c r="P1628" i="2"/>
  <c r="N1622" i="2"/>
  <c r="S1609" i="2"/>
  <c r="R1622" i="2"/>
  <c r="Q1627" i="2"/>
  <c r="Q1623" i="2"/>
  <c r="P1614" i="2"/>
  <c r="Q1605" i="2"/>
  <c r="O1615" i="2"/>
  <c r="P1618" i="2"/>
  <c r="Q1609" i="2"/>
  <c r="N1614" i="2"/>
  <c r="N1628" i="2"/>
  <c r="Q1619" i="2"/>
  <c r="S1623" i="2"/>
  <c r="O1617" i="2"/>
  <c r="S859" i="2"/>
  <c r="S1668" i="2"/>
  <c r="O1666" i="2"/>
  <c r="P1666" i="2"/>
  <c r="R1664" i="2"/>
  <c r="N1656" i="2"/>
  <c r="Q1651" i="2"/>
  <c r="P1638" i="2"/>
  <c r="Q1653" i="2"/>
  <c r="S1643" i="2"/>
  <c r="O1641" i="2"/>
  <c r="O1655" i="2"/>
  <c r="S1645" i="2"/>
  <c r="N1650" i="2"/>
  <c r="P1640" i="2"/>
  <c r="R1658" i="2"/>
  <c r="Q1649" i="2"/>
  <c r="S1639" i="2"/>
  <c r="Q1665" i="2"/>
  <c r="Q1661" i="2"/>
  <c r="O1657" i="2"/>
  <c r="R1652" i="2"/>
  <c r="P1648" i="2"/>
  <c r="Q1639" i="2"/>
  <c r="S724" i="2"/>
  <c r="S794" i="2" s="1"/>
  <c r="R725" i="2"/>
  <c r="R795" i="2" s="1"/>
  <c r="O750" i="2"/>
  <c r="O820" i="2" s="1"/>
  <c r="N741" i="2"/>
  <c r="N811" i="2" s="1"/>
  <c r="S752" i="2"/>
  <c r="S822" i="2" s="1"/>
  <c r="R743" i="2"/>
  <c r="R813" i="2" s="1"/>
  <c r="Q734" i="2"/>
  <c r="Q804" i="2" s="1"/>
  <c r="O724" i="2"/>
  <c r="O794" i="2" s="1"/>
  <c r="P747" i="2"/>
  <c r="P817" i="2" s="1"/>
  <c r="O738" i="2"/>
  <c r="O808" i="2" s="1"/>
  <c r="N729" i="2"/>
  <c r="N799" i="2" s="1"/>
  <c r="S740" i="2"/>
  <c r="S810" i="2" s="1"/>
  <c r="R731" i="2"/>
  <c r="R801" i="2" s="1"/>
  <c r="N749" i="2"/>
  <c r="N819" i="2" s="1"/>
  <c r="S730" i="2"/>
  <c r="S800" i="2" s="1"/>
  <c r="S744" i="2"/>
  <c r="S814" i="2" s="1"/>
  <c r="R735" i="2"/>
  <c r="R805" i="2" s="1"/>
  <c r="R727" i="2"/>
  <c r="R797" i="2" s="1"/>
  <c r="S750" i="2"/>
  <c r="S820" i="2" s="1"/>
  <c r="R741" i="2"/>
  <c r="R811" i="2" s="1"/>
  <c r="Q732" i="2"/>
  <c r="Q802" i="2" s="1"/>
  <c r="P753" i="2"/>
  <c r="P823" i="2" s="1"/>
  <c r="O744" i="2"/>
  <c r="O814" i="2" s="1"/>
  <c r="N735" i="2"/>
  <c r="N805" i="2" s="1"/>
  <c r="P743" i="2"/>
  <c r="P813" i="2" s="1"/>
  <c r="O732" i="2"/>
  <c r="O802" i="2" s="1"/>
  <c r="R749" i="2"/>
  <c r="R819" i="2" s="1"/>
  <c r="R747" i="2"/>
  <c r="R817" i="2" s="1"/>
  <c r="N727" i="2"/>
  <c r="N797" i="2" s="1"/>
  <c r="P751" i="2"/>
  <c r="P821" i="2" s="1"/>
  <c r="R737" i="2"/>
  <c r="R807" i="2" s="1"/>
  <c r="N751" i="2"/>
  <c r="N821" i="2" s="1"/>
  <c r="S732" i="2"/>
  <c r="S802" i="2" s="1"/>
  <c r="S726" i="2"/>
  <c r="S796" i="2" s="1"/>
  <c r="O728" i="2"/>
  <c r="O798" i="2" s="1"/>
  <c r="R729" i="2"/>
  <c r="R799" i="2" s="1"/>
  <c r="P741" i="2"/>
  <c r="P811" i="2" s="1"/>
  <c r="Q726" i="2"/>
  <c r="Q796" i="2" s="1"/>
  <c r="P731" i="2"/>
  <c r="P801" i="2" s="1"/>
  <c r="N743" i="2"/>
  <c r="N813" i="2" s="1"/>
  <c r="P729" i="2"/>
  <c r="P799" i="2" s="1"/>
  <c r="S746" i="2"/>
  <c r="S816" i="2" s="1"/>
  <c r="Q742" i="2"/>
  <c r="Q812" i="2" s="1"/>
  <c r="S728" i="2"/>
  <c r="S798" i="2" s="1"/>
  <c r="Q748" i="2"/>
  <c r="Q818" i="2" s="1"/>
  <c r="S734" i="2"/>
  <c r="S804" i="2" s="1"/>
  <c r="Q746" i="2"/>
  <c r="Q816" i="2" s="1"/>
  <c r="N866" i="2"/>
  <c r="N1675" i="2" s="1"/>
  <c r="R745" i="2"/>
  <c r="R815" i="2" s="1"/>
  <c r="Q736" i="2"/>
  <c r="Q806" i="2" s="1"/>
  <c r="O748" i="2"/>
  <c r="O818" i="2" s="1"/>
  <c r="N739" i="2"/>
  <c r="N809" i="2" s="1"/>
  <c r="N725" i="2"/>
  <c r="N795" i="2" s="1"/>
  <c r="S742" i="2"/>
  <c r="S812" i="2" s="1"/>
  <c r="R733" i="2"/>
  <c r="R803" i="2" s="1"/>
  <c r="P745" i="2"/>
  <c r="P815" i="2" s="1"/>
  <c r="O736" i="2"/>
  <c r="O806" i="2" s="1"/>
  <c r="Q724" i="2"/>
  <c r="Q794" i="2" s="1"/>
  <c r="R753" i="2"/>
  <c r="R823" i="2" s="1"/>
  <c r="Q744" i="2"/>
  <c r="Q814" i="2" s="1"/>
  <c r="P735" i="2"/>
  <c r="P805" i="2" s="1"/>
  <c r="P749" i="2"/>
  <c r="P819" i="2" s="1"/>
  <c r="O740" i="2"/>
  <c r="O810" i="2" s="1"/>
  <c r="N731" i="2"/>
  <c r="N801" i="2" s="1"/>
  <c r="Q728" i="2"/>
  <c r="Q798" i="2" s="1"/>
  <c r="O746" i="2"/>
  <c r="O816" i="2" s="1"/>
  <c r="N737" i="2"/>
  <c r="N807" i="2" s="1"/>
  <c r="S748" i="2"/>
  <c r="S818" i="2" s="1"/>
  <c r="R739" i="2"/>
  <c r="R809" i="2" s="1"/>
  <c r="Q730" i="2"/>
  <c r="Q800" i="2" s="1"/>
  <c r="Q752" i="2"/>
  <c r="Q822" i="2" s="1"/>
  <c r="O734" i="2"/>
  <c r="O804" i="2" s="1"/>
  <c r="P727" i="2"/>
  <c r="P797" i="2" s="1"/>
  <c r="N745" i="2"/>
  <c r="N815" i="2" s="1"/>
  <c r="Q738" i="2"/>
  <c r="Q808" i="2" s="1"/>
  <c r="O742" i="2"/>
  <c r="O812" i="2" s="1"/>
  <c r="N747" i="2"/>
  <c r="N817" i="2" s="1"/>
  <c r="S1665" i="2"/>
  <c r="P1646" i="2"/>
  <c r="Q1657" i="2"/>
  <c r="R1638" i="2"/>
  <c r="P1652" i="2"/>
  <c r="N1666" i="2"/>
  <c r="R1648" i="2"/>
  <c r="O1661" i="2"/>
  <c r="N1642" i="2"/>
  <c r="R1662" i="2"/>
  <c r="S1653" i="2"/>
  <c r="N1658" i="2"/>
  <c r="R1650" i="2"/>
  <c r="R1654" i="2"/>
  <c r="N1654" i="2"/>
  <c r="Q1659" i="2"/>
  <c r="N1646" i="2"/>
  <c r="R1660" i="2"/>
  <c r="S1641" i="2"/>
  <c r="R1656" i="2"/>
  <c r="P1662" i="2"/>
  <c r="Q1647" i="2"/>
  <c r="N1662" i="2"/>
  <c r="P1644" i="2"/>
  <c r="N1660" i="2"/>
  <c r="S1655" i="2"/>
  <c r="N1652" i="2"/>
  <c r="R1642" i="2"/>
  <c r="S1657" i="2"/>
  <c r="N1664" i="2"/>
  <c r="R1666" i="2"/>
  <c r="P1658" i="2"/>
  <c r="O1649" i="2"/>
  <c r="O1639" i="2"/>
  <c r="P1654" i="2"/>
  <c r="S1659" i="2"/>
  <c r="O1645" i="2"/>
  <c r="S1663" i="2"/>
  <c r="R1644" i="2"/>
  <c r="Q1663" i="2"/>
  <c r="P1650" i="2"/>
  <c r="Q1641" i="2"/>
  <c r="O1665" i="2"/>
  <c r="O1643" i="2"/>
  <c r="N1638" i="2"/>
  <c r="P1642" i="2"/>
  <c r="O1421" i="2"/>
  <c r="O1598" i="2" s="1"/>
  <c r="W1421" i="2"/>
  <c r="W1598" i="2" s="1"/>
  <c r="G1421" i="2"/>
  <c r="G1598" i="2" s="1"/>
  <c r="AD1421" i="2"/>
  <c r="AD1598" i="2" s="1"/>
  <c r="R1421" i="2"/>
  <c r="R1598" i="2" s="1"/>
  <c r="Y1421" i="2"/>
  <c r="Y1598" i="2" s="1"/>
  <c r="P1251" i="2"/>
  <c r="P1321" i="2" s="1"/>
  <c r="W1269" i="2"/>
  <c r="W1339" i="2" s="1"/>
  <c r="S1266" i="2"/>
  <c r="S1336" i="2" s="1"/>
  <c r="AH1257" i="2"/>
  <c r="AH1327" i="2" s="1"/>
  <c r="Y1263" i="2"/>
  <c r="Y1333" i="2" s="1"/>
  <c r="AE1260" i="2"/>
  <c r="AE1330" i="2" s="1"/>
  <c r="U1279" i="2"/>
  <c r="U1349" i="2" s="1"/>
  <c r="O1270" i="2"/>
  <c r="O1340" i="2" s="1"/>
  <c r="R1263" i="2"/>
  <c r="R1333" i="2" s="1"/>
  <c r="V1276" i="2"/>
  <c r="V1346" i="2" s="1"/>
  <c r="U1253" i="2"/>
  <c r="U1323" i="2" s="1"/>
  <c r="AD1265" i="2"/>
  <c r="AD1335" i="2" s="1"/>
  <c r="AC1256" i="2"/>
  <c r="AC1326" i="2" s="1"/>
  <c r="AG1278" i="2"/>
  <c r="AG1348" i="2" s="1"/>
  <c r="AD1251" i="2"/>
  <c r="AD1321" i="2" s="1"/>
  <c r="AA1253" i="2"/>
  <c r="AA1323" i="2" s="1"/>
  <c r="AG1256" i="2"/>
  <c r="AG1326" i="2" s="1"/>
  <c r="O1254" i="2"/>
  <c r="O1324" i="2" s="1"/>
  <c r="AI1268" i="2"/>
  <c r="AI1338" i="2" s="1"/>
  <c r="U1265" i="2"/>
  <c r="U1335" i="2" s="1"/>
  <c r="AD1273" i="2"/>
  <c r="AD1343" i="2" s="1"/>
  <c r="AA1275" i="2"/>
  <c r="AA1345" i="2" s="1"/>
  <c r="M1260" i="2"/>
  <c r="M1330" i="2" s="1"/>
  <c r="Y1279" i="2"/>
  <c r="Y1349" i="2" s="1"/>
  <c r="AC1268" i="2"/>
  <c r="AC1338" i="2" s="1"/>
  <c r="Z1264" i="2"/>
  <c r="Z1334" i="2" s="1"/>
  <c r="AD1630" i="2" l="1"/>
  <c r="V1625" i="2"/>
  <c r="S1272" i="2"/>
  <c r="S1342" i="2" s="1"/>
  <c r="O1627" i="2"/>
  <c r="V1264" i="2"/>
  <c r="V1334" i="2" s="1"/>
  <c r="AA1265" i="2"/>
  <c r="AA1335" i="2" s="1"/>
  <c r="Z1272" i="2"/>
  <c r="Z1342" i="2" s="1"/>
  <c r="Z1655" i="2"/>
  <c r="Y1664" i="2"/>
  <c r="W1630" i="2"/>
  <c r="AG1617" i="2"/>
  <c r="U1614" i="2"/>
  <c r="U1630" i="2"/>
  <c r="AH1488" i="2"/>
  <c r="AH1277" i="2"/>
  <c r="AH1347" i="2" s="1"/>
  <c r="AC1266" i="2"/>
  <c r="AC1336" i="2" s="1"/>
  <c r="AA1263" i="2"/>
  <c r="AA1333" i="2" s="1"/>
  <c r="Q1617" i="2"/>
  <c r="O1623" i="2"/>
  <c r="R1620" i="2"/>
  <c r="R1614" i="2"/>
  <c r="P1620" i="2"/>
  <c r="AI1649" i="2"/>
  <c r="AF1660" i="2"/>
  <c r="U1662" i="2"/>
  <c r="AE1653" i="2"/>
  <c r="V1617" i="2"/>
  <c r="AH1628" i="2"/>
  <c r="AG1621" i="2"/>
  <c r="AC1625" i="2"/>
  <c r="U1620" i="2"/>
  <c r="AC1617" i="2"/>
  <c r="V1629" i="2"/>
  <c r="S1631" i="2"/>
  <c r="S1621" i="2"/>
  <c r="U1660" i="2"/>
  <c r="AE1661" i="2"/>
  <c r="AI1659" i="2"/>
  <c r="AF1652" i="2"/>
  <c r="X1625" i="2"/>
  <c r="M1623" i="2"/>
  <c r="AE1621" i="2"/>
  <c r="M1619" i="2"/>
  <c r="Y1620" i="2"/>
  <c r="Z1621" i="2"/>
  <c r="P1630" i="2"/>
  <c r="Q1632" i="2"/>
  <c r="X1661" i="2"/>
  <c r="AG1661" i="2"/>
  <c r="X1657" i="2"/>
  <c r="AH1664" i="2"/>
  <c r="AC1621" i="2"/>
  <c r="AA1632" i="2"/>
  <c r="S1268" i="2"/>
  <c r="S1338" i="2" s="1"/>
  <c r="M1268" i="2"/>
  <c r="M1338" i="2" s="1"/>
  <c r="AC1421" i="2"/>
  <c r="AC1598" i="2" s="1"/>
  <c r="R1626" i="2"/>
  <c r="S1629" i="2"/>
  <c r="M1661" i="2"/>
  <c r="X1619" i="2"/>
  <c r="AG1623" i="2"/>
  <c r="AF1265" i="2"/>
  <c r="AF1335" i="2" s="1"/>
  <c r="Z1268" i="2"/>
  <c r="Z1338" i="2" s="1"/>
  <c r="O1659" i="2"/>
  <c r="Q1621" i="2"/>
  <c r="AH1652" i="2"/>
  <c r="AI1651" i="2"/>
  <c r="M1659" i="2"/>
  <c r="V1659" i="2"/>
  <c r="K894" i="2"/>
  <c r="K1703" i="2" s="1"/>
  <c r="AD1624" i="2"/>
  <c r="V1621" i="2"/>
  <c r="AD1620" i="2"/>
  <c r="AF1632" i="2"/>
  <c r="AH1632" i="2"/>
  <c r="Q1272" i="2"/>
  <c r="Q1342" i="2" s="1"/>
  <c r="R1275" i="2"/>
  <c r="R1345" i="2" s="1"/>
  <c r="AG1270" i="2"/>
  <c r="AG1340" i="2" s="1"/>
  <c r="S1661" i="2"/>
  <c r="Y1265" i="2"/>
  <c r="Y1335" i="2" s="1"/>
  <c r="AG1264" i="2"/>
  <c r="AG1334" i="2" s="1"/>
  <c r="X1268" i="2"/>
  <c r="X1338" i="2" s="1"/>
  <c r="Q1631" i="2"/>
  <c r="R1616" i="2"/>
  <c r="AF1664" i="2"/>
  <c r="M1625" i="2"/>
  <c r="AA1614" i="2"/>
  <c r="AA1620" i="2"/>
  <c r="Y1616" i="2"/>
  <c r="N1630" i="2"/>
  <c r="AC1665" i="2"/>
  <c r="AC1629" i="2"/>
  <c r="AH1228" i="2"/>
  <c r="AH1474" i="2" s="1"/>
  <c r="S1278" i="2"/>
  <c r="S1348" i="2" s="1"/>
  <c r="AF1277" i="2"/>
  <c r="AF1347" i="2" s="1"/>
  <c r="O1264" i="2"/>
  <c r="O1334" i="2" s="1"/>
  <c r="Z1270" i="2"/>
  <c r="Z1340" i="2" s="1"/>
  <c r="O1651" i="2"/>
  <c r="S1649" i="2"/>
  <c r="P1651" i="2"/>
  <c r="S1650" i="2"/>
  <c r="R1624" i="2"/>
  <c r="P1616" i="2"/>
  <c r="P1622" i="2"/>
  <c r="W1660" i="2"/>
  <c r="AI1661" i="2"/>
  <c r="X1621" i="2"/>
  <c r="X1632" i="2"/>
  <c r="AD1622" i="2"/>
  <c r="U1624" i="2"/>
  <c r="Y1628" i="2"/>
  <c r="AF1620" i="2"/>
  <c r="AG1241" i="2"/>
  <c r="AG1487" i="2" s="1"/>
  <c r="S1615" i="2"/>
  <c r="S1627" i="2"/>
  <c r="AH1650" i="2"/>
  <c r="X1653" i="2"/>
  <c r="AC1627" i="2"/>
  <c r="Z1631" i="2"/>
  <c r="AA1616" i="2"/>
  <c r="AF1616" i="2"/>
  <c r="X1615" i="2"/>
  <c r="Q1611" i="2"/>
  <c r="O1609" i="2"/>
  <c r="Y1604" i="2"/>
  <c r="AG1611" i="2"/>
  <c r="O1605" i="2"/>
  <c r="AC1611" i="2"/>
  <c r="AI1607" i="2"/>
  <c r="AE1609" i="2"/>
  <c r="AI1252" i="2"/>
  <c r="AI1322" i="2" s="1"/>
  <c r="V1258" i="2"/>
  <c r="V1328" i="2" s="1"/>
  <c r="N1648" i="2"/>
  <c r="AC1645" i="2"/>
  <c r="P1255" i="2"/>
  <c r="P1325" i="2" s="1"/>
  <c r="S1254" i="2"/>
  <c r="S1324" i="2" s="1"/>
  <c r="Q1643" i="2"/>
  <c r="Y1646" i="2"/>
  <c r="Z1607" i="2"/>
  <c r="X1254" i="2"/>
  <c r="X1324" i="2" s="1"/>
  <c r="AE1256" i="2"/>
  <c r="AE1326" i="2" s="1"/>
  <c r="X1252" i="2"/>
  <c r="X1322" i="2" s="1"/>
  <c r="S1607" i="2"/>
  <c r="AA1648" i="2"/>
  <c r="U1608" i="2"/>
  <c r="V1611" i="2"/>
  <c r="Q1613" i="2"/>
  <c r="M1252" i="2"/>
  <c r="M1322" i="2" s="1"/>
  <c r="AA1259" i="2"/>
  <c r="AA1329" i="2" s="1"/>
  <c r="O1647" i="2"/>
  <c r="R1604" i="2"/>
  <c r="AD1642" i="2"/>
  <c r="AG1645" i="2"/>
  <c r="S1647" i="2"/>
  <c r="N1612" i="2"/>
  <c r="W1255" i="2"/>
  <c r="W1325" i="2" s="1"/>
  <c r="AH1612" i="2"/>
  <c r="AH1608" i="2"/>
  <c r="S1225" i="2"/>
  <c r="S1471" i="2" s="1"/>
  <c r="R1640" i="2"/>
  <c r="O1611" i="2"/>
  <c r="AG1639" i="2"/>
  <c r="M1605" i="2"/>
  <c r="AC1609" i="2"/>
  <c r="Y1608" i="2"/>
  <c r="AD1610" i="2"/>
  <c r="AD1606" i="2"/>
  <c r="AI1603" i="2"/>
  <c r="P1612" i="2"/>
  <c r="AC1254" i="2"/>
  <c r="AC1324" i="2" s="1"/>
  <c r="AF1253" i="2"/>
  <c r="AF1323" i="2" s="1"/>
  <c r="R1261" i="2"/>
  <c r="R1331" i="2" s="1"/>
  <c r="AG1463" i="2"/>
  <c r="AG1252" i="2"/>
  <c r="AG1322" i="2" s="1"/>
  <c r="X1605" i="2"/>
  <c r="AE1605" i="2"/>
  <c r="O1256" i="2"/>
  <c r="O1326" i="2" s="1"/>
  <c r="O1603" i="2"/>
  <c r="AG1649" i="2"/>
  <c r="V1639" i="2"/>
  <c r="AA1604" i="2"/>
  <c r="AF1612" i="2"/>
  <c r="Y1642" i="2"/>
  <c r="AH1648" i="2"/>
  <c r="V1605" i="2"/>
  <c r="X1609" i="2"/>
  <c r="S1605" i="2"/>
  <c r="AC1260" i="2"/>
  <c r="AC1330" i="2" s="1"/>
  <c r="AI1256" i="2"/>
  <c r="AI1326" i="2" s="1"/>
  <c r="AH1638" i="2"/>
  <c r="AE1639" i="2"/>
  <c r="AC1603" i="2"/>
  <c r="M1607" i="2"/>
  <c r="R1612" i="2"/>
  <c r="AA1251" i="2"/>
  <c r="AA1321" i="2" s="1"/>
  <c r="N1610" i="2"/>
  <c r="Z1605" i="2"/>
  <c r="R1610" i="2"/>
  <c r="P1261" i="2"/>
  <c r="P1331" i="2" s="1"/>
  <c r="Q1603" i="2"/>
  <c r="AI1613" i="2"/>
  <c r="AC1607" i="2"/>
  <c r="Q1607" i="2"/>
  <c r="R1259" i="2"/>
  <c r="R1329" i="2" s="1"/>
  <c r="Y1470" i="2"/>
  <c r="Y1259" i="2"/>
  <c r="Y1329" i="2" s="1"/>
  <c r="AG1465" i="2"/>
  <c r="AG1254" i="2"/>
  <c r="AG1324" i="2" s="1"/>
  <c r="W1259" i="2"/>
  <c r="W1329" i="2" s="1"/>
  <c r="O1613" i="2"/>
  <c r="AD1646" i="2"/>
  <c r="U1226" i="2"/>
  <c r="U1472" i="2" s="1"/>
  <c r="R1646" i="2"/>
  <c r="AD1604" i="2"/>
  <c r="AG1603" i="2"/>
  <c r="P1257" i="2"/>
  <c r="P1327" i="2" s="1"/>
  <c r="S1256" i="2"/>
  <c r="S1326" i="2" s="1"/>
  <c r="P1606" i="2"/>
  <c r="AG1613" i="2"/>
  <c r="P1604" i="2"/>
  <c r="U1648" i="2"/>
  <c r="AD1612" i="2"/>
  <c r="AH1604" i="2"/>
  <c r="AF1608" i="2"/>
  <c r="AF1610" i="2"/>
  <c r="Z1260" i="2"/>
  <c r="Z1330" i="2" s="1"/>
  <c r="AH1610" i="2"/>
  <c r="O1473" i="2"/>
  <c r="O1262" i="2"/>
  <c r="O1332" i="2" s="1"/>
  <c r="X1603" i="2"/>
  <c r="W1659" i="2"/>
  <c r="AG1258" i="2"/>
  <c r="AG1328" i="2" s="1"/>
  <c r="I894" i="2"/>
  <c r="I1703" i="2" s="1"/>
  <c r="W1661" i="2"/>
  <c r="M1611" i="2"/>
  <c r="AC1662" i="2"/>
  <c r="M1632" i="2"/>
  <c r="U1645" i="2"/>
  <c r="AH1647" i="2"/>
  <c r="AE1658" i="2"/>
  <c r="N1620" i="2"/>
  <c r="O1619" i="2"/>
  <c r="AF1624" i="2"/>
  <c r="O1272" i="2"/>
  <c r="O1342" i="2" s="1"/>
  <c r="P1664" i="2"/>
  <c r="R1628" i="2"/>
  <c r="AD1628" i="2"/>
  <c r="X1649" i="2"/>
  <c r="AE1278" i="2"/>
  <c r="AE1348" i="2" s="1"/>
  <c r="AD1658" i="2"/>
  <c r="P1277" i="2"/>
  <c r="P1347" i="2" s="1"/>
  <c r="AG1421" i="2"/>
  <c r="AG1598" i="2" s="1"/>
  <c r="AE1663" i="2"/>
  <c r="AE1631" i="2"/>
  <c r="Z1619" i="2"/>
  <c r="Y1630" i="2"/>
  <c r="V1278" i="2"/>
  <c r="V1348" i="2" s="1"/>
  <c r="P1660" i="2"/>
  <c r="W1622" i="2"/>
  <c r="AC1615" i="2"/>
  <c r="AG1653" i="2"/>
  <c r="AD1267" i="2"/>
  <c r="AD1337" i="2" s="1"/>
  <c r="O1631" i="2"/>
  <c r="Q1629" i="2"/>
  <c r="X1651" i="2"/>
  <c r="V1654" i="2"/>
  <c r="AE1272" i="2"/>
  <c r="AE1342" i="2" s="1"/>
  <c r="V1632" i="2"/>
  <c r="M1272" i="2"/>
  <c r="M1342" i="2" s="1"/>
  <c r="Z1274" i="2"/>
  <c r="Z1344" i="2" s="1"/>
  <c r="N1667" i="2"/>
  <c r="Y1624" i="2"/>
  <c r="Y1622" i="2"/>
  <c r="AE1629" i="2"/>
  <c r="O1663" i="2"/>
  <c r="Q1264" i="2"/>
  <c r="Q1334" i="2" s="1"/>
  <c r="R1665" i="2"/>
  <c r="AE1625" i="2"/>
  <c r="AG1619" i="2"/>
  <c r="Y1273" i="2"/>
  <c r="Y1343" i="2" s="1"/>
  <c r="F1135" i="2"/>
  <c r="F1662" i="2" s="1"/>
  <c r="AC1660" i="2"/>
  <c r="Z1666" i="2"/>
  <c r="AF1655" i="2"/>
  <c r="W1490" i="2"/>
  <c r="W1279" i="2"/>
  <c r="W1349" i="2" s="1"/>
  <c r="AF1484" i="2"/>
  <c r="AF1273" i="2"/>
  <c r="AF1343" i="2" s="1"/>
  <c r="W1464" i="2"/>
  <c r="W1253" i="2"/>
  <c r="W1323" i="2" s="1"/>
  <c r="N1640" i="2"/>
  <c r="O1632" i="2"/>
  <c r="M1631" i="2"/>
  <c r="AD1257" i="2"/>
  <c r="AD1327" i="2" s="1"/>
  <c r="V1252" i="2"/>
  <c r="V1322" i="2" s="1"/>
  <c r="O1260" i="2"/>
  <c r="O1330" i="2" s="1"/>
  <c r="AF1261" i="2"/>
  <c r="AF1331" i="2" s="1"/>
  <c r="S1603" i="2"/>
  <c r="V1653" i="2"/>
  <c r="W1640" i="2"/>
  <c r="E894" i="2"/>
  <c r="E1703" i="2" s="1"/>
  <c r="U1606" i="2"/>
  <c r="AI1631" i="2"/>
  <c r="W1610" i="2"/>
  <c r="M1617" i="2"/>
  <c r="AA1606" i="2"/>
  <c r="V1613" i="2"/>
  <c r="M1629" i="2"/>
  <c r="AA1242" i="2"/>
  <c r="AA1488" i="2" s="1"/>
  <c r="X1258" i="2"/>
  <c r="X1328" i="2" s="1"/>
  <c r="M1603" i="2"/>
  <c r="X1613" i="2"/>
  <c r="R1279" i="2"/>
  <c r="R1349" i="2" s="1"/>
  <c r="N1259" i="2"/>
  <c r="N1329" i="2" s="1"/>
  <c r="X1272" i="2"/>
  <c r="X1342" i="2" s="1"/>
  <c r="AD1644" i="2"/>
  <c r="AC1631" i="2"/>
  <c r="X1623" i="2"/>
  <c r="AI1632" i="2"/>
  <c r="X1617" i="2"/>
  <c r="AA1630" i="2"/>
  <c r="V1609" i="2"/>
  <c r="V1266" i="2"/>
  <c r="V1336" i="2" s="1"/>
  <c r="W1261" i="2"/>
  <c r="W1331" i="2" s="1"/>
  <c r="Q1615" i="2"/>
  <c r="X1665" i="2"/>
  <c r="Q1645" i="2"/>
  <c r="AA1257" i="2"/>
  <c r="AA1327" i="2" s="1"/>
  <c r="AA1664" i="2"/>
  <c r="W1666" i="2"/>
  <c r="AA1628" i="2"/>
  <c r="AI1625" i="2"/>
  <c r="W1624" i="2"/>
  <c r="AA1612" i="2"/>
  <c r="N1269" i="2"/>
  <c r="N1339" i="2" s="1"/>
  <c r="M1643" i="2"/>
  <c r="AF1618" i="2"/>
  <c r="Z1617" i="2"/>
  <c r="W1606" i="2"/>
  <c r="AI1623" i="2"/>
  <c r="AE1617" i="2"/>
  <c r="AD1661" i="2"/>
  <c r="AI1662" i="2"/>
  <c r="AH1667" i="2"/>
  <c r="AA1639" i="2"/>
  <c r="AI1642" i="2"/>
  <c r="AA1641" i="2"/>
  <c r="W1641" i="2"/>
  <c r="M1656" i="2"/>
  <c r="AD1269" i="2"/>
  <c r="AD1339" i="2" s="1"/>
  <c r="AH1271" i="2"/>
  <c r="AH1341" i="2" s="1"/>
  <c r="AF1234" i="2"/>
  <c r="AF1480" i="2" s="1"/>
  <c r="M1270" i="2"/>
  <c r="M1340" i="2" s="1"/>
  <c r="AA1234" i="2"/>
  <c r="AA1480" i="2" s="1"/>
  <c r="AC1229" i="2"/>
  <c r="AC1475" i="2" s="1"/>
  <c r="Q1276" i="2"/>
  <c r="Q1346" i="2" s="1"/>
  <c r="AI1264" i="2"/>
  <c r="AI1334" i="2" s="1"/>
  <c r="P1421" i="2"/>
  <c r="P1598" i="2" s="1"/>
  <c r="AF1656" i="2"/>
  <c r="Z1662" i="2"/>
  <c r="Z1664" i="2"/>
  <c r="V1660" i="2"/>
  <c r="W1649" i="2"/>
  <c r="S1274" i="2"/>
  <c r="S1344" i="2" s="1"/>
  <c r="S1625" i="2"/>
  <c r="W1271" i="2"/>
  <c r="W1341" i="2" s="1"/>
  <c r="R1632" i="2"/>
  <c r="I1130" i="2"/>
  <c r="I1657" i="2" s="1"/>
  <c r="X1270" i="2"/>
  <c r="X1340" i="2" s="1"/>
  <c r="AI1278" i="2"/>
  <c r="AI1348" i="2" s="1"/>
  <c r="N1618" i="2"/>
  <c r="AC1651" i="2"/>
  <c r="W1626" i="2"/>
  <c r="AF1659" i="2"/>
  <c r="AE1615" i="2"/>
  <c r="AG1473" i="2"/>
  <c r="AG1262" i="2"/>
  <c r="AG1332" i="2" s="1"/>
  <c r="AG1615" i="2"/>
  <c r="AI1262" i="2"/>
  <c r="AI1332" i="2" s="1"/>
  <c r="P1263" i="2"/>
  <c r="P1333" i="2" s="1"/>
  <c r="Z1262" i="2"/>
  <c r="Z1332" i="2" s="1"/>
  <c r="X1475" i="2"/>
  <c r="X1264" i="2"/>
  <c r="X1334" i="2" s="1"/>
  <c r="U1650" i="2"/>
  <c r="M1262" i="2"/>
  <c r="M1332" i="2" s="1"/>
  <c r="X1262" i="2"/>
  <c r="X1332" i="2" s="1"/>
  <c r="AF1263" i="2"/>
  <c r="AF1333" i="2" s="1"/>
  <c r="Y1275" i="2"/>
  <c r="Y1345" i="2" s="1"/>
  <c r="R1253" i="2"/>
  <c r="R1323" i="2" s="1"/>
  <c r="X1260" i="2"/>
  <c r="X1330" i="2" s="1"/>
  <c r="U1277" i="2"/>
  <c r="U1347" i="2" s="1"/>
  <c r="Z1663" i="2"/>
  <c r="AA1622" i="2"/>
  <c r="U1612" i="2"/>
  <c r="AD1253" i="2"/>
  <c r="AD1323" i="2" s="1"/>
  <c r="AH1261" i="2"/>
  <c r="AH1331" i="2" s="1"/>
  <c r="R1267" i="2"/>
  <c r="R1337" i="2" s="1"/>
  <c r="N1608" i="2"/>
  <c r="AH1624" i="2"/>
  <c r="X1256" i="2"/>
  <c r="X1326" i="2" s="1"/>
  <c r="W1277" i="2"/>
  <c r="W1347" i="2" s="1"/>
  <c r="Q1274" i="2"/>
  <c r="Q1344" i="2" s="1"/>
  <c r="P1275" i="2"/>
  <c r="P1345" i="2" s="1"/>
  <c r="AA1656" i="2"/>
  <c r="AD1261" i="2"/>
  <c r="AD1331" i="2" s="1"/>
  <c r="O1274" i="2"/>
  <c r="O1344" i="2" s="1"/>
  <c r="N1644" i="2"/>
  <c r="V1619" i="2"/>
  <c r="N1267" i="2"/>
  <c r="N1337" i="2" s="1"/>
  <c r="O1276" i="2"/>
  <c r="O1346" i="2" s="1"/>
  <c r="Y1261" i="2"/>
  <c r="Y1331" i="2" s="1"/>
  <c r="W1275" i="2"/>
  <c r="W1345" i="2" s="1"/>
  <c r="AI1258" i="2"/>
  <c r="AI1328" i="2" s="1"/>
  <c r="AI1272" i="2"/>
  <c r="AI1342" i="2" s="1"/>
  <c r="Y1253" i="2"/>
  <c r="Y1323" i="2" s="1"/>
  <c r="AF1257" i="2"/>
  <c r="AF1327" i="2" s="1"/>
  <c r="N1606" i="2"/>
  <c r="AD1271" i="2"/>
  <c r="AD1341" i="2" s="1"/>
  <c r="AC1473" i="2"/>
  <c r="AC1262" i="2"/>
  <c r="AC1332" i="2" s="1"/>
  <c r="W1257" i="2"/>
  <c r="W1327" i="2" s="1"/>
  <c r="P1265" i="2"/>
  <c r="P1335" i="2" s="1"/>
  <c r="S1262" i="2"/>
  <c r="S1332" i="2" s="1"/>
  <c r="AE1264" i="2"/>
  <c r="AE1334" i="2" s="1"/>
  <c r="Q1254" i="2"/>
  <c r="Q1324" i="2" s="1"/>
  <c r="X1278" i="2"/>
  <c r="X1348" i="2" s="1"/>
  <c r="S1652" i="2"/>
  <c r="N1626" i="2"/>
  <c r="AC1649" i="2"/>
  <c r="AI1652" i="2"/>
  <c r="U1643" i="2"/>
  <c r="V1664" i="2"/>
  <c r="V1658" i="2"/>
  <c r="X1646" i="2"/>
  <c r="AE1648" i="2"/>
  <c r="X1640" i="2"/>
  <c r="AG1644" i="2"/>
  <c r="V1640" i="2"/>
  <c r="W1665" i="2"/>
  <c r="AA1618" i="2"/>
  <c r="AF1606" i="2"/>
  <c r="V1607" i="2"/>
  <c r="AC1623" i="2"/>
  <c r="O1231" i="2"/>
  <c r="O1477" i="2" s="1"/>
  <c r="AF1255" i="2"/>
  <c r="AF1325" i="2" s="1"/>
  <c r="V1274" i="2"/>
  <c r="V1344" i="2" s="1"/>
  <c r="AH1267" i="2"/>
  <c r="AH1337" i="2" s="1"/>
  <c r="O1258" i="2"/>
  <c r="O1328" i="2" s="1"/>
  <c r="Y1271" i="2"/>
  <c r="Y1341" i="2" s="1"/>
  <c r="AI1260" i="2"/>
  <c r="AI1330" i="2" s="1"/>
  <c r="AG1266" i="2"/>
  <c r="AG1336" i="2" s="1"/>
  <c r="AG1272" i="2"/>
  <c r="AG1342" i="2" s="1"/>
  <c r="N1255" i="2"/>
  <c r="N1325" i="2" s="1"/>
  <c r="W1265" i="2"/>
  <c r="W1335" i="2" s="1"/>
  <c r="U1257" i="2"/>
  <c r="U1327" i="2" s="1"/>
  <c r="N1275" i="2"/>
  <c r="N1345" i="2" s="1"/>
  <c r="AC1258" i="2"/>
  <c r="AC1328" i="2" s="1"/>
  <c r="S1651" i="2"/>
  <c r="P1656" i="2"/>
  <c r="S1619" i="2"/>
  <c r="Q1625" i="2"/>
  <c r="U1649" i="2"/>
  <c r="AC1640" i="2"/>
  <c r="AF1649" i="2"/>
  <c r="AC1666" i="2"/>
  <c r="W1628" i="2"/>
  <c r="U1622" i="2"/>
  <c r="AG1629" i="2"/>
  <c r="AF1271" i="2"/>
  <c r="AF1341" i="2" s="1"/>
  <c r="AE1266" i="2"/>
  <c r="AE1336" i="2" s="1"/>
  <c r="AC1274" i="2"/>
  <c r="AC1344" i="2" s="1"/>
  <c r="V1256" i="2"/>
  <c r="V1326" i="2" s="1"/>
  <c r="R1257" i="2"/>
  <c r="R1327" i="2" s="1"/>
  <c r="AE1252" i="2"/>
  <c r="AE1322" i="2" s="1"/>
  <c r="O1653" i="2"/>
  <c r="O1640" i="2"/>
  <c r="V1661" i="2"/>
  <c r="AE1646" i="2"/>
  <c r="M1648" i="2"/>
  <c r="U1653" i="2"/>
  <c r="AH1626" i="2"/>
  <c r="Z1615" i="2"/>
  <c r="U1255" i="2"/>
  <c r="U1325" i="2" s="1"/>
  <c r="AI1477" i="2"/>
  <c r="AI1266" i="2"/>
  <c r="AI1336" i="2" s="1"/>
  <c r="AH1273" i="2"/>
  <c r="AH1343" i="2" s="1"/>
  <c r="V1268" i="2"/>
  <c r="V1338" i="2" s="1"/>
  <c r="R1255" i="2"/>
  <c r="R1325" i="2" s="1"/>
  <c r="S1252" i="2"/>
  <c r="S1322" i="2" s="1"/>
  <c r="O1268" i="2"/>
  <c r="O1338" i="2" s="1"/>
  <c r="N1261" i="2"/>
  <c r="N1331" i="2" s="1"/>
  <c r="Y1267" i="2"/>
  <c r="Y1337" i="2" s="1"/>
  <c r="W1251" i="2"/>
  <c r="W1321" i="2" s="1"/>
  <c r="P1269" i="2"/>
  <c r="P1339" i="2" s="1"/>
  <c r="M1254" i="2"/>
  <c r="M1324" i="2" s="1"/>
  <c r="M1276" i="2"/>
  <c r="M1346" i="2" s="1"/>
  <c r="W1263" i="2"/>
  <c r="W1333" i="2" s="1"/>
  <c r="N1265" i="2"/>
  <c r="N1335" i="2" s="1"/>
  <c r="AG1274" i="2"/>
  <c r="AG1344" i="2" s="1"/>
  <c r="AE1268" i="2"/>
  <c r="AE1338" i="2" s="1"/>
  <c r="U1267" i="2"/>
  <c r="U1337" i="2" s="1"/>
  <c r="N1273" i="2"/>
  <c r="N1343" i="2" s="1"/>
  <c r="AA1654" i="2"/>
  <c r="AH1646" i="2"/>
  <c r="U1642" i="2"/>
  <c r="AI1653" i="2"/>
  <c r="AD1626" i="2"/>
  <c r="AH1614" i="2"/>
  <c r="I1114" i="2"/>
  <c r="I1641" i="2" s="1"/>
  <c r="I1510" i="2"/>
  <c r="AA1232" i="2"/>
  <c r="AA1478" i="2" s="1"/>
  <c r="AE1258" i="2"/>
  <c r="AE1328" i="2" s="1"/>
  <c r="Y1257" i="2"/>
  <c r="Y1327" i="2" s="1"/>
  <c r="S1264" i="2"/>
  <c r="S1334" i="2" s="1"/>
  <c r="X1266" i="2"/>
  <c r="X1336" i="2" s="1"/>
  <c r="P1253" i="2"/>
  <c r="P1323" i="2" s="1"/>
  <c r="AA1273" i="2"/>
  <c r="AA1343" i="2" s="1"/>
  <c r="AA1271" i="2"/>
  <c r="AA1341" i="2" s="1"/>
  <c r="P1279" i="2"/>
  <c r="P1349" i="2" s="1"/>
  <c r="M1264" i="2"/>
  <c r="M1334" i="2" s="1"/>
  <c r="Z1252" i="2"/>
  <c r="Z1322" i="2" s="1"/>
  <c r="AF1251" i="2"/>
  <c r="AF1321" i="2" s="1"/>
  <c r="AF1267" i="2"/>
  <c r="AF1337" i="2" s="1"/>
  <c r="U1263" i="2"/>
  <c r="U1333" i="2" s="1"/>
  <c r="S1270" i="2"/>
  <c r="S1340" i="2" s="1"/>
  <c r="Q1268" i="2"/>
  <c r="Q1338" i="2" s="1"/>
  <c r="V1262" i="2"/>
  <c r="V1332" i="2" s="1"/>
  <c r="P1273" i="2"/>
  <c r="P1343" i="2" s="1"/>
  <c r="S1258" i="2"/>
  <c r="S1328" i="2" s="1"/>
  <c r="J1421" i="2"/>
  <c r="J1598" i="2" s="1"/>
  <c r="P1626" i="2"/>
  <c r="R1608" i="2"/>
  <c r="W1654" i="2"/>
  <c r="Y1614" i="2"/>
  <c r="J1523" i="2"/>
  <c r="W1232" i="2"/>
  <c r="W1478" i="2" s="1"/>
  <c r="R1265" i="2"/>
  <c r="R1335" i="2" s="1"/>
  <c r="AA1279" i="2"/>
  <c r="AA1349" i="2" s="1"/>
  <c r="Q1270" i="2"/>
  <c r="Q1340" i="2" s="1"/>
  <c r="Z1266" i="2"/>
  <c r="Z1336" i="2" s="1"/>
  <c r="P1267" i="2"/>
  <c r="P1337" i="2" s="1"/>
  <c r="AC1278" i="2"/>
  <c r="AC1348" i="2" s="1"/>
  <c r="AH1265" i="2"/>
  <c r="AH1335" i="2" s="1"/>
  <c r="P1271" i="2"/>
  <c r="P1341" i="2" s="1"/>
  <c r="Q1258" i="2"/>
  <c r="Q1328" i="2" s="1"/>
  <c r="AG1268" i="2"/>
  <c r="AG1338" i="2" s="1"/>
  <c r="Z1278" i="2"/>
  <c r="Z1348" i="2" s="1"/>
  <c r="AC1252" i="2"/>
  <c r="AC1322" i="2" s="1"/>
  <c r="N1263" i="2"/>
  <c r="N1333" i="2" s="1"/>
  <c r="R1271" i="2"/>
  <c r="R1341" i="2" s="1"/>
  <c r="Z1258" i="2"/>
  <c r="Z1328" i="2" s="1"/>
  <c r="AE1270" i="2"/>
  <c r="AE1340" i="2" s="1"/>
  <c r="AE1276" i="2"/>
  <c r="AE1346" i="2" s="1"/>
  <c r="Q1655" i="2"/>
  <c r="S1617" i="2"/>
  <c r="M1615" i="2"/>
  <c r="M794" i="2"/>
  <c r="M829" i="2" s="1"/>
  <c r="M1532" i="2" s="1"/>
  <c r="AC1638" i="2"/>
  <c r="AC794" i="2"/>
  <c r="AC829" i="2" s="1"/>
  <c r="AC1532" i="2" s="1"/>
  <c r="AI1648" i="2"/>
  <c r="AI804" i="2"/>
  <c r="AI839" i="2" s="1"/>
  <c r="AI1542" i="2" s="1"/>
  <c r="AC814" i="2"/>
  <c r="AC849" i="2" s="1"/>
  <c r="AC1552" i="2" s="1"/>
  <c r="AI820" i="2"/>
  <c r="AI855" i="2" s="1"/>
  <c r="AI1558" i="2" s="1"/>
  <c r="U797" i="2"/>
  <c r="U832" i="2" s="1"/>
  <c r="U1535" i="2" s="1"/>
  <c r="V1650" i="2"/>
  <c r="V806" i="2"/>
  <c r="V841" i="2" s="1"/>
  <c r="V1544" i="2" s="1"/>
  <c r="Z810" i="2"/>
  <c r="Z845" i="2" s="1"/>
  <c r="Z1548" i="2" s="1"/>
  <c r="AA819" i="2"/>
  <c r="AA854" i="2" s="1"/>
  <c r="AA1557" i="2" s="1"/>
  <c r="AF803" i="2"/>
  <c r="AF838" i="2" s="1"/>
  <c r="AF1541" i="2" s="1"/>
  <c r="AG1656" i="2"/>
  <c r="AG812" i="2"/>
  <c r="AG847" i="2" s="1"/>
  <c r="AG1550" i="2" s="1"/>
  <c r="AH821" i="2"/>
  <c r="AH856" i="2" s="1"/>
  <c r="AH1559" i="2" s="1"/>
  <c r="M806" i="2"/>
  <c r="M841" i="2" s="1"/>
  <c r="M1544" i="2" s="1"/>
  <c r="Y803" i="2"/>
  <c r="Y838" i="2" s="1"/>
  <c r="Y1541" i="2" s="1"/>
  <c r="Z1656" i="2"/>
  <c r="Z812" i="2"/>
  <c r="Z847" i="2" s="1"/>
  <c r="Z1550" i="2" s="1"/>
  <c r="AA821" i="2"/>
  <c r="AA856" i="2" s="1"/>
  <c r="AA1559" i="2" s="1"/>
  <c r="AI800" i="2"/>
  <c r="AI835" i="2" s="1"/>
  <c r="AI1538" i="2" s="1"/>
  <c r="AC810" i="2"/>
  <c r="AC845" i="2" s="1"/>
  <c r="AC1548" i="2" s="1"/>
  <c r="AD1663" i="2"/>
  <c r="AD819" i="2"/>
  <c r="AD854" i="2" s="1"/>
  <c r="AD1557" i="2" s="1"/>
  <c r="M816" i="2"/>
  <c r="M851" i="2" s="1"/>
  <c r="M1554" i="2" s="1"/>
  <c r="W795" i="2"/>
  <c r="W830" i="2" s="1"/>
  <c r="W1533" i="2" s="1"/>
  <c r="AA799" i="2"/>
  <c r="AA834" i="2" s="1"/>
  <c r="AA1537" i="2" s="1"/>
  <c r="Y1657" i="2"/>
  <c r="Y813" i="2"/>
  <c r="Y848" i="2" s="1"/>
  <c r="Y1551" i="2" s="1"/>
  <c r="AD797" i="2"/>
  <c r="AD832" i="2" s="1"/>
  <c r="AD1535" i="2" s="1"/>
  <c r="AE806" i="2"/>
  <c r="AE841" i="2" s="1"/>
  <c r="AE1544" i="2" s="1"/>
  <c r="AI810" i="2"/>
  <c r="AI845" i="2" s="1"/>
  <c r="AI1548" i="2" s="1"/>
  <c r="AC1664" i="2"/>
  <c r="AC820" i="2"/>
  <c r="AC855" i="2" s="1"/>
  <c r="AC1558" i="2" s="1"/>
  <c r="AA801" i="2"/>
  <c r="AA836" i="2" s="1"/>
  <c r="AA1539" i="2" s="1"/>
  <c r="U811" i="2"/>
  <c r="U846" i="2" s="1"/>
  <c r="U1549" i="2" s="1"/>
  <c r="Y815" i="2"/>
  <c r="Y850" i="2" s="1"/>
  <c r="Y1553" i="2" s="1"/>
  <c r="AD1643" i="2"/>
  <c r="AD799" i="2"/>
  <c r="AD834" i="2" s="1"/>
  <c r="AD1537" i="2" s="1"/>
  <c r="AE808" i="2"/>
  <c r="AE843" i="2" s="1"/>
  <c r="AE1546" i="2" s="1"/>
  <c r="AF817" i="2"/>
  <c r="AF852" i="2" s="1"/>
  <c r="AF1555" i="2" s="1"/>
  <c r="M798" i="2"/>
  <c r="M833" i="2" s="1"/>
  <c r="M1536" i="2" s="1"/>
  <c r="AH1639" i="2"/>
  <c r="AH795" i="2"/>
  <c r="AH830" i="2" s="1"/>
  <c r="AH1533" i="2" s="1"/>
  <c r="AE816" i="2"/>
  <c r="AE851" i="2" s="1"/>
  <c r="AE1554" i="2" s="1"/>
  <c r="V1642" i="2"/>
  <c r="V798" i="2"/>
  <c r="V833" i="2" s="1"/>
  <c r="V1536" i="2" s="1"/>
  <c r="Z1646" i="2"/>
  <c r="Z802" i="2"/>
  <c r="Z837" i="2" s="1"/>
  <c r="W807" i="2"/>
  <c r="W842" i="2" s="1"/>
  <c r="W1545" i="2" s="1"/>
  <c r="AA1655" i="2"/>
  <c r="AA811" i="2"/>
  <c r="AA846" i="2" s="1"/>
  <c r="AA1549" i="2" s="1"/>
  <c r="X1660" i="2"/>
  <c r="X816" i="2"/>
  <c r="X851" i="2" s="1"/>
  <c r="X1554" i="2" s="1"/>
  <c r="U1665" i="2"/>
  <c r="U821" i="2"/>
  <c r="U856" i="2" s="1"/>
  <c r="U1559" i="2" s="1"/>
  <c r="AF795" i="2"/>
  <c r="AF830" i="2" s="1"/>
  <c r="AF1533" i="2" s="1"/>
  <c r="AC1644" i="2"/>
  <c r="AC800" i="2"/>
  <c r="AC835" i="2" s="1"/>
  <c r="AC1538" i="2" s="1"/>
  <c r="AG1648" i="2"/>
  <c r="AG804" i="2"/>
  <c r="AG839" i="2" s="1"/>
  <c r="AG1542" i="2" s="1"/>
  <c r="AD1653" i="2"/>
  <c r="AD809" i="2"/>
  <c r="AD844" i="2" s="1"/>
  <c r="AH813" i="2"/>
  <c r="AH848" i="2" s="1"/>
  <c r="AH1551" i="2" s="1"/>
  <c r="AE1662" i="2"/>
  <c r="AE818" i="2"/>
  <c r="AE853" i="2" s="1"/>
  <c r="AE1556" i="2" s="1"/>
  <c r="AI1666" i="2"/>
  <c r="AI822" i="2"/>
  <c r="AI857" i="2" s="1"/>
  <c r="AI1560" i="2" s="1"/>
  <c r="Y1639" i="2"/>
  <c r="Y795" i="2"/>
  <c r="Y830" i="2" s="1"/>
  <c r="Y1533" i="2" s="1"/>
  <c r="V800" i="2"/>
  <c r="V835" i="2" s="1"/>
  <c r="V1538" i="2" s="1"/>
  <c r="Z1648" i="2"/>
  <c r="Z804" i="2"/>
  <c r="Z839" i="2" s="1"/>
  <c r="W1653" i="2"/>
  <c r="W809" i="2"/>
  <c r="W844" i="2" s="1"/>
  <c r="W1547" i="2" s="1"/>
  <c r="AA1657" i="2"/>
  <c r="AA813" i="2"/>
  <c r="AA848" i="2" s="1"/>
  <c r="AA1551" i="2" s="1"/>
  <c r="X818" i="2"/>
  <c r="X853" i="2" s="1"/>
  <c r="X1556" i="2" s="1"/>
  <c r="U1667" i="2"/>
  <c r="U823" i="2"/>
  <c r="U858" i="2" s="1"/>
  <c r="U1561" i="2" s="1"/>
  <c r="AF1641" i="2"/>
  <c r="AF797" i="2"/>
  <c r="AF832" i="2" s="1"/>
  <c r="AF1535" i="2" s="1"/>
  <c r="AC1646" i="2"/>
  <c r="AC802" i="2"/>
  <c r="AC837" i="2" s="1"/>
  <c r="AC1540" i="2" s="1"/>
  <c r="AG806" i="2"/>
  <c r="AG841" i="2" s="1"/>
  <c r="AG1544" i="2" s="1"/>
  <c r="AD1655" i="2"/>
  <c r="AD811" i="2"/>
  <c r="AD846" i="2" s="1"/>
  <c r="AD1549" i="2" s="1"/>
  <c r="AH1659" i="2"/>
  <c r="AH815" i="2"/>
  <c r="AH850" i="2" s="1"/>
  <c r="AH1553" i="2" s="1"/>
  <c r="AE1664" i="2"/>
  <c r="AE820" i="2"/>
  <c r="AE855" i="2" s="1"/>
  <c r="AE1558" i="2" s="1"/>
  <c r="AG1642" i="2"/>
  <c r="AG798" i="2"/>
  <c r="AG833" i="2" s="1"/>
  <c r="AD1647" i="2"/>
  <c r="AD803" i="2"/>
  <c r="AD838" i="2" s="1"/>
  <c r="AD1541" i="2" s="1"/>
  <c r="AH807" i="2"/>
  <c r="AH842" i="2" s="1"/>
  <c r="AH1545" i="2" s="1"/>
  <c r="AE1656" i="2"/>
  <c r="AE812" i="2"/>
  <c r="AE847" i="2" s="1"/>
  <c r="AI1660" i="2"/>
  <c r="AI816" i="2"/>
  <c r="AI851" i="2" s="1"/>
  <c r="AI1554" i="2" s="1"/>
  <c r="AF1665" i="2"/>
  <c r="AF821" i="2"/>
  <c r="AF856" i="2" s="1"/>
  <c r="AF1559" i="2" s="1"/>
  <c r="M800" i="2"/>
  <c r="M835" i="2" s="1"/>
  <c r="M1538" i="2" s="1"/>
  <c r="Y1641" i="2"/>
  <c r="Y797" i="2"/>
  <c r="Y832" i="2" s="1"/>
  <c r="V1646" i="2"/>
  <c r="V802" i="2"/>
  <c r="V837" i="2" s="1"/>
  <c r="V1540" i="2" s="1"/>
  <c r="Z1650" i="2"/>
  <c r="Z806" i="2"/>
  <c r="Z841" i="2" s="1"/>
  <c r="Z1544" i="2" s="1"/>
  <c r="W811" i="2"/>
  <c r="W846" i="2" s="1"/>
  <c r="W1549" i="2" s="1"/>
  <c r="AA1659" i="2"/>
  <c r="AA815" i="2"/>
  <c r="AA850" i="2" s="1"/>
  <c r="AA1553" i="2" s="1"/>
  <c r="X1664" i="2"/>
  <c r="X820" i="2"/>
  <c r="X855" i="2" s="1"/>
  <c r="X1558" i="2" s="1"/>
  <c r="AI1638" i="2"/>
  <c r="AI794" i="2"/>
  <c r="AI829" i="2" s="1"/>
  <c r="AI1532" i="2" s="1"/>
  <c r="AF799" i="2"/>
  <c r="AF834" i="2" s="1"/>
  <c r="AF1537" i="2" s="1"/>
  <c r="AC1648" i="2"/>
  <c r="AC804" i="2"/>
  <c r="AC839" i="2" s="1"/>
  <c r="AC1542" i="2" s="1"/>
  <c r="AG1652" i="2"/>
  <c r="AG808" i="2"/>
  <c r="AG843" i="2" s="1"/>
  <c r="AG1546" i="2" s="1"/>
  <c r="AD1657" i="2"/>
  <c r="AD813" i="2"/>
  <c r="AD848" i="2" s="1"/>
  <c r="AD1551" i="2" s="1"/>
  <c r="AH817" i="2"/>
  <c r="AH852" i="2" s="1"/>
  <c r="AH1555" i="2" s="1"/>
  <c r="AE1666" i="2"/>
  <c r="AE822" i="2"/>
  <c r="AE857" i="2" s="1"/>
  <c r="AE1560" i="2" s="1"/>
  <c r="M1646" i="2"/>
  <c r="M802" i="2"/>
  <c r="M837" i="2" s="1"/>
  <c r="M1540" i="2" s="1"/>
  <c r="U1639" i="2"/>
  <c r="U795" i="2"/>
  <c r="U830" i="2" s="1"/>
  <c r="U1533" i="2" s="1"/>
  <c r="Y799" i="2"/>
  <c r="Y834" i="2" s="1"/>
  <c r="Y1537" i="2" s="1"/>
  <c r="V1648" i="2"/>
  <c r="V804" i="2"/>
  <c r="V839" i="2" s="1"/>
  <c r="V1542" i="2" s="1"/>
  <c r="Z1652" i="2"/>
  <c r="Z808" i="2"/>
  <c r="Z843" i="2" s="1"/>
  <c r="Z1546" i="2" s="1"/>
  <c r="W1657" i="2"/>
  <c r="W813" i="2"/>
  <c r="W848" i="2" s="1"/>
  <c r="W1551" i="2" s="1"/>
  <c r="AA817" i="2"/>
  <c r="AA852" i="2" s="1"/>
  <c r="AA1555" i="2" s="1"/>
  <c r="X1666" i="2"/>
  <c r="X822" i="2"/>
  <c r="X857" i="2" s="1"/>
  <c r="X1560" i="2" s="1"/>
  <c r="AI1640" i="2"/>
  <c r="AI796" i="2"/>
  <c r="AI831" i="2" s="1"/>
  <c r="AI1534" i="2" s="1"/>
  <c r="AF1645" i="2"/>
  <c r="AF801" i="2"/>
  <c r="AF836" i="2" s="1"/>
  <c r="AF1539" i="2" s="1"/>
  <c r="AC806" i="2"/>
  <c r="AC841" i="2" s="1"/>
  <c r="AC1544" i="2" s="1"/>
  <c r="AG1654" i="2"/>
  <c r="AG810" i="2"/>
  <c r="AG845" i="2" s="1"/>
  <c r="AG1548" i="2" s="1"/>
  <c r="AD1659" i="2"/>
  <c r="AD815" i="2"/>
  <c r="AD850" i="2" s="1"/>
  <c r="AD1553" i="2" s="1"/>
  <c r="AH1663" i="2"/>
  <c r="AH819" i="2"/>
  <c r="AH854" i="2" s="1"/>
  <c r="AH1557" i="2" s="1"/>
  <c r="M796" i="2"/>
  <c r="M831" i="2" s="1"/>
  <c r="M1534" i="2" s="1"/>
  <c r="X1658" i="2"/>
  <c r="X814" i="2"/>
  <c r="X849" i="2" s="1"/>
  <c r="X1552" i="2" s="1"/>
  <c r="AG1646" i="2"/>
  <c r="AG802" i="2"/>
  <c r="AG837" i="2" s="1"/>
  <c r="AH1655" i="2"/>
  <c r="AH811" i="2"/>
  <c r="AH846" i="2" s="1"/>
  <c r="AH1549" i="2" s="1"/>
  <c r="AD823" i="2"/>
  <c r="AD858" i="2" s="1"/>
  <c r="AD1561" i="2" s="1"/>
  <c r="Y809" i="2"/>
  <c r="Y844" i="2" s="1"/>
  <c r="Y1547" i="2" s="1"/>
  <c r="W823" i="2"/>
  <c r="W858" i="2" s="1"/>
  <c r="W1561" i="2" s="1"/>
  <c r="AI806" i="2"/>
  <c r="AI841" i="2" s="1"/>
  <c r="AI1544" i="2" s="1"/>
  <c r="AG820" i="2"/>
  <c r="AG855" i="2" s="1"/>
  <c r="AG1558" i="2" s="1"/>
  <c r="U807" i="2"/>
  <c r="U842" i="2" s="1"/>
  <c r="U1545" i="2" s="1"/>
  <c r="AH799" i="2"/>
  <c r="AH834" i="2" s="1"/>
  <c r="AH1537" i="2" s="1"/>
  <c r="AG822" i="2"/>
  <c r="AG857" i="2" s="1"/>
  <c r="AG1560" i="2" s="1"/>
  <c r="Z814" i="2"/>
  <c r="Z849" i="2" s="1"/>
  <c r="Z1552" i="2" s="1"/>
  <c r="AH809" i="2"/>
  <c r="AH844" i="2" s="1"/>
  <c r="AH1547" i="2" s="1"/>
  <c r="AA809" i="2"/>
  <c r="AA844" i="2" s="1"/>
  <c r="AA1547" i="2" s="1"/>
  <c r="Y801" i="2"/>
  <c r="Y836" i="2" s="1"/>
  <c r="Y1539" i="2" s="1"/>
  <c r="AE794" i="2"/>
  <c r="AE829" i="2" s="1"/>
  <c r="AE1532" i="2" s="1"/>
  <c r="AC808" i="2"/>
  <c r="AC843" i="2" s="1"/>
  <c r="AC1546" i="2" s="1"/>
  <c r="X794" i="2"/>
  <c r="X829" i="2" s="1"/>
  <c r="X1532" i="2" s="1"/>
  <c r="V808" i="2"/>
  <c r="V843" i="2" s="1"/>
  <c r="V1546" i="2" s="1"/>
  <c r="AE796" i="2"/>
  <c r="AE831" i="2" s="1"/>
  <c r="AE1534" i="2" s="1"/>
  <c r="AG814" i="2"/>
  <c r="AG849" i="2" s="1"/>
  <c r="AG1552" i="2" s="1"/>
  <c r="X804" i="2"/>
  <c r="X839" i="2" s="1"/>
  <c r="X1542" i="2" s="1"/>
  <c r="V818" i="2"/>
  <c r="V853" i="2" s="1"/>
  <c r="V1556" i="2" s="1"/>
  <c r="AH801" i="2"/>
  <c r="AH836" i="2" s="1"/>
  <c r="AH1539" i="2" s="1"/>
  <c r="M818" i="2"/>
  <c r="M853" i="2" s="1"/>
  <c r="M1556" i="2" s="1"/>
  <c r="X806" i="2"/>
  <c r="X841" i="2" s="1"/>
  <c r="X1544" i="2" s="1"/>
  <c r="AG794" i="2"/>
  <c r="AG829" i="2" s="1"/>
  <c r="AG1532" i="2" s="1"/>
  <c r="AI812" i="2"/>
  <c r="AI847" i="2" s="1"/>
  <c r="AI1550" i="2" s="1"/>
  <c r="AD807" i="2"/>
  <c r="AD842" i="2" s="1"/>
  <c r="AD1545" i="2" s="1"/>
  <c r="X1644" i="2"/>
  <c r="X800" i="2"/>
  <c r="X835" i="2" s="1"/>
  <c r="X1538" i="2" s="1"/>
  <c r="AH1641" i="2"/>
  <c r="AH797" i="2"/>
  <c r="AH832" i="2" s="1"/>
  <c r="AH1535" i="2" s="1"/>
  <c r="M1658" i="2"/>
  <c r="M814" i="2"/>
  <c r="M849" i="2" s="1"/>
  <c r="M1552" i="2" s="1"/>
  <c r="Y1655" i="2"/>
  <c r="Y811" i="2"/>
  <c r="Y846" i="2" s="1"/>
  <c r="Y1549" i="2" s="1"/>
  <c r="AD1639" i="2"/>
  <c r="AD795" i="2"/>
  <c r="AD830" i="2" s="1"/>
  <c r="AD1533" i="2" s="1"/>
  <c r="AF1657" i="2"/>
  <c r="AF813" i="2"/>
  <c r="AF848" i="2" s="1"/>
  <c r="AF1551" i="2" s="1"/>
  <c r="M1652" i="2"/>
  <c r="M808" i="2"/>
  <c r="M843" i="2" s="1"/>
  <c r="M1546" i="2" s="1"/>
  <c r="Y1649" i="2"/>
  <c r="Y805" i="2"/>
  <c r="Y840" i="2" s="1"/>
  <c r="Y1543" i="2" s="1"/>
  <c r="W1663" i="2"/>
  <c r="W819" i="2"/>
  <c r="W854" i="2" s="1"/>
  <c r="W1557" i="2" s="1"/>
  <c r="AD1649" i="2"/>
  <c r="AD805" i="2"/>
  <c r="AD840" i="2" s="1"/>
  <c r="AD1543" i="2" s="1"/>
  <c r="AF1667" i="2"/>
  <c r="AF823" i="2"/>
  <c r="AF858" i="2" s="1"/>
  <c r="AF1561" i="2" s="1"/>
  <c r="Z1644" i="2"/>
  <c r="Z800" i="2"/>
  <c r="Z835" i="2" s="1"/>
  <c r="Z1538" i="2" s="1"/>
  <c r="Z1660" i="2"/>
  <c r="Z816" i="2"/>
  <c r="Z851" i="2" s="1"/>
  <c r="Z1554" i="2" s="1"/>
  <c r="AC1642" i="2"/>
  <c r="AC798" i="2"/>
  <c r="AC833" i="2" s="1"/>
  <c r="AC1536" i="2" s="1"/>
  <c r="P809" i="2"/>
  <c r="P844" i="2" s="1"/>
  <c r="P1547" i="2" s="1"/>
  <c r="P803" i="2"/>
  <c r="P838" i="2" s="1"/>
  <c r="P1541" i="2" s="1"/>
  <c r="N803" i="2"/>
  <c r="N838" i="2" s="1"/>
  <c r="N1541" i="2" s="1"/>
  <c r="Q810" i="2"/>
  <c r="Q845" i="2" s="1"/>
  <c r="Q1548" i="2" s="1"/>
  <c r="Q820" i="2"/>
  <c r="Q855" i="2" s="1"/>
  <c r="Q1558" i="2" s="1"/>
  <c r="O800" i="2"/>
  <c r="O835" i="2" s="1"/>
  <c r="O1538" i="2" s="1"/>
  <c r="P795" i="2"/>
  <c r="P830" i="2" s="1"/>
  <c r="P1533" i="2" s="1"/>
  <c r="V794" i="2"/>
  <c r="V829" i="2" s="1"/>
  <c r="V1532" i="2" s="1"/>
  <c r="Z1642" i="2"/>
  <c r="Z798" i="2"/>
  <c r="Z833" i="2" s="1"/>
  <c r="Z1536" i="2" s="1"/>
  <c r="W1647" i="2"/>
  <c r="W803" i="2"/>
  <c r="W838" i="2" s="1"/>
  <c r="W1541" i="2" s="1"/>
  <c r="AA1651" i="2"/>
  <c r="AA807" i="2"/>
  <c r="AA842" i="2" s="1"/>
  <c r="AA1545" i="2" s="1"/>
  <c r="X812" i="2"/>
  <c r="X847" i="2" s="1"/>
  <c r="X1550" i="2" s="1"/>
  <c r="U1661" i="2"/>
  <c r="U817" i="2"/>
  <c r="U852" i="2" s="1"/>
  <c r="U1555" i="2" s="1"/>
  <c r="Y1665" i="2"/>
  <c r="Y821" i="2"/>
  <c r="Y856" i="2" s="1"/>
  <c r="Y1559" i="2" s="1"/>
  <c r="AA1667" i="2"/>
  <c r="AA823" i="2"/>
  <c r="AA858" i="2" s="1"/>
  <c r="AA1561" i="2" s="1"/>
  <c r="AE798" i="2"/>
  <c r="AE833" i="2" s="1"/>
  <c r="AE1536" i="2" s="1"/>
  <c r="AI1646" i="2"/>
  <c r="AI802" i="2"/>
  <c r="AI837" i="2" s="1"/>
  <c r="AI1540" i="2" s="1"/>
  <c r="AF1651" i="2"/>
  <c r="AF807" i="2"/>
  <c r="AF842" i="2" s="1"/>
  <c r="AF1545" i="2" s="1"/>
  <c r="AC1656" i="2"/>
  <c r="AC812" i="2"/>
  <c r="AC847" i="2" s="1"/>
  <c r="AC1550" i="2" s="1"/>
  <c r="AG816" i="2"/>
  <c r="AG851" i="2" s="1"/>
  <c r="AG1554" i="2" s="1"/>
  <c r="AD1665" i="2"/>
  <c r="AD821" i="2"/>
  <c r="AD856" i="2" s="1"/>
  <c r="AD1559" i="2" s="1"/>
  <c r="M1654" i="2"/>
  <c r="M810" i="2"/>
  <c r="M845" i="2" s="1"/>
  <c r="X1642" i="2"/>
  <c r="X798" i="2"/>
  <c r="X833" i="2" s="1"/>
  <c r="X1536" i="2" s="1"/>
  <c r="U803" i="2"/>
  <c r="U838" i="2" s="1"/>
  <c r="U1541" i="2" s="1"/>
  <c r="Y1651" i="2"/>
  <c r="Y807" i="2"/>
  <c r="Y842" i="2" s="1"/>
  <c r="Y1545" i="2" s="1"/>
  <c r="V1656" i="2"/>
  <c r="V812" i="2"/>
  <c r="V847" i="2" s="1"/>
  <c r="V1550" i="2" s="1"/>
  <c r="U1663" i="2"/>
  <c r="U819" i="2"/>
  <c r="U854" i="2" s="1"/>
  <c r="U1557" i="2" s="1"/>
  <c r="Y823" i="2"/>
  <c r="Y858" i="2" s="1"/>
  <c r="Y1561" i="2" s="1"/>
  <c r="AE1644" i="2"/>
  <c r="AE800" i="2"/>
  <c r="AE835" i="2" s="1"/>
  <c r="AE1538" i="2" s="1"/>
  <c r="AF1653" i="2"/>
  <c r="AF809" i="2"/>
  <c r="AF844" i="2" s="1"/>
  <c r="AF1547" i="2" s="1"/>
  <c r="AG1662" i="2"/>
  <c r="AG818" i="2"/>
  <c r="AG853" i="2" s="1"/>
  <c r="AG1556" i="2" s="1"/>
  <c r="M820" i="2"/>
  <c r="M855" i="2" s="1"/>
  <c r="M1558" i="2" s="1"/>
  <c r="Z1638" i="2"/>
  <c r="Z794" i="2"/>
  <c r="Z829" i="2" s="1"/>
  <c r="Z1532" i="2" s="1"/>
  <c r="W1643" i="2"/>
  <c r="W799" i="2"/>
  <c r="W834" i="2" s="1"/>
  <c r="W1537" i="2" s="1"/>
  <c r="AA1647" i="2"/>
  <c r="AA803" i="2"/>
  <c r="AA838" i="2" s="1"/>
  <c r="AA1541" i="2" s="1"/>
  <c r="X808" i="2"/>
  <c r="X843" i="2" s="1"/>
  <c r="X1546" i="2" s="1"/>
  <c r="U1657" i="2"/>
  <c r="U813" i="2"/>
  <c r="U848" i="2" s="1"/>
  <c r="U1551" i="2" s="1"/>
  <c r="Y1661" i="2"/>
  <c r="Y817" i="2"/>
  <c r="Y852" i="2" s="1"/>
  <c r="Y1555" i="2" s="1"/>
  <c r="V1666" i="2"/>
  <c r="V822" i="2"/>
  <c r="V857" i="2" s="1"/>
  <c r="V1560" i="2" s="1"/>
  <c r="AG796" i="2"/>
  <c r="AG831" i="2" s="1"/>
  <c r="AG1534" i="2" s="1"/>
  <c r="AD1645" i="2"/>
  <c r="AD801" i="2"/>
  <c r="AD836" i="2" s="1"/>
  <c r="AD1539" i="2" s="1"/>
  <c r="AH1649" i="2"/>
  <c r="AH805" i="2"/>
  <c r="AH840" i="2" s="1"/>
  <c r="AH1543" i="2" s="1"/>
  <c r="AE1654" i="2"/>
  <c r="AE810" i="2"/>
  <c r="AE845" i="2" s="1"/>
  <c r="AE1548" i="2" s="1"/>
  <c r="AI814" i="2"/>
  <c r="AI849" i="2" s="1"/>
  <c r="AI1552" i="2" s="1"/>
  <c r="AF1663" i="2"/>
  <c r="AF819" i="2"/>
  <c r="AF854" i="2" s="1"/>
  <c r="AF1557" i="2" s="1"/>
  <c r="M1666" i="2"/>
  <c r="M822" i="2"/>
  <c r="M857" i="2" s="1"/>
  <c r="M1560" i="2" s="1"/>
  <c r="Z1640" i="2"/>
  <c r="Z796" i="2"/>
  <c r="Z831" i="2" s="1"/>
  <c r="Z1534" i="2" s="1"/>
  <c r="W801" i="2"/>
  <c r="W836" i="2" s="1"/>
  <c r="W1539" i="2" s="1"/>
  <c r="AA1649" i="2"/>
  <c r="AA805" i="2"/>
  <c r="AA840" i="2" s="1"/>
  <c r="AA1543" i="2" s="1"/>
  <c r="X1654" i="2"/>
  <c r="X810" i="2"/>
  <c r="X845" i="2" s="1"/>
  <c r="X1548" i="2" s="1"/>
  <c r="U1659" i="2"/>
  <c r="U815" i="2"/>
  <c r="U850" i="2" s="1"/>
  <c r="U1553" i="2" s="1"/>
  <c r="Y819" i="2"/>
  <c r="Y854" i="2" s="1"/>
  <c r="Y1557" i="2" s="1"/>
  <c r="E1204" i="2"/>
  <c r="E1239" i="2" s="1"/>
  <c r="I1200" i="2"/>
  <c r="I1235" i="2" s="1"/>
  <c r="F1205" i="2"/>
  <c r="F1240" i="2" s="1"/>
  <c r="I1196" i="2"/>
  <c r="I1231" i="2" s="1"/>
  <c r="E1202" i="2"/>
  <c r="E1237" i="2" s="1"/>
  <c r="J1209" i="2"/>
  <c r="J1244" i="2" s="1"/>
  <c r="E1200" i="2"/>
  <c r="E1235" i="2" s="1"/>
  <c r="H1205" i="2"/>
  <c r="H1240" i="2" s="1"/>
  <c r="I1192" i="2"/>
  <c r="I1227" i="2" s="1"/>
  <c r="I1210" i="2"/>
  <c r="I1245" i="2" s="1"/>
  <c r="F1201" i="2"/>
  <c r="F1236" i="2" s="1"/>
  <c r="I1206" i="2"/>
  <c r="I1241" i="2" s="1"/>
  <c r="E1196" i="2"/>
  <c r="E1231" i="2" s="1"/>
  <c r="F1207" i="2"/>
  <c r="F1242" i="2" s="1"/>
  <c r="I1182" i="2"/>
  <c r="I1217" i="2" s="1"/>
  <c r="E1188" i="2"/>
  <c r="E1223" i="2" s="1"/>
  <c r="I1186" i="2"/>
  <c r="I1221" i="2" s="1"/>
  <c r="J1201" i="2"/>
  <c r="J1236" i="2" s="1"/>
  <c r="E1206" i="2"/>
  <c r="E1241" i="2" s="1"/>
  <c r="E1198" i="2"/>
  <c r="E1233" i="2" s="1"/>
  <c r="I1204" i="2"/>
  <c r="I1239" i="2" s="1"/>
  <c r="E1210" i="2"/>
  <c r="E1245" i="2" s="1"/>
  <c r="J1210" i="2"/>
  <c r="J1245" i="2" s="1"/>
  <c r="R1269" i="2"/>
  <c r="R1339" i="2" s="1"/>
  <c r="Y1255" i="2"/>
  <c r="Y1325" i="2" s="1"/>
  <c r="R1251" i="2"/>
  <c r="R1321" i="2" s="1"/>
  <c r="Q1256" i="2"/>
  <c r="Q1326" i="2" s="1"/>
  <c r="AD1277" i="2"/>
  <c r="AD1347" i="2" s="1"/>
  <c r="U1259" i="2"/>
  <c r="U1329" i="2" s="1"/>
  <c r="O1278" i="2"/>
  <c r="O1348" i="2" s="1"/>
  <c r="AI1254" i="2"/>
  <c r="AI1324" i="2" s="1"/>
  <c r="Q1266" i="2"/>
  <c r="Q1336" i="2" s="1"/>
  <c r="W1273" i="2"/>
  <c r="W1343" i="2" s="1"/>
  <c r="N1251" i="2"/>
  <c r="N1321" i="2" s="1"/>
  <c r="AA1255" i="2"/>
  <c r="AA1325" i="2" s="1"/>
  <c r="AE1262" i="2"/>
  <c r="AE1332" i="2" s="1"/>
  <c r="M1274" i="2"/>
  <c r="M1344" i="2" s="1"/>
  <c r="AH1259" i="2"/>
  <c r="AH1329" i="2" s="1"/>
  <c r="AD1263" i="2"/>
  <c r="AD1333" i="2" s="1"/>
  <c r="AI1274" i="2"/>
  <c r="AI1344" i="2" s="1"/>
  <c r="Z1256" i="2"/>
  <c r="Z1326" i="2" s="1"/>
  <c r="AI1276" i="2"/>
  <c r="AI1346" i="2" s="1"/>
  <c r="U1269" i="2"/>
  <c r="U1339" i="2" s="1"/>
  <c r="AF1275" i="2"/>
  <c r="AF1345" i="2" s="1"/>
  <c r="M1278" i="2"/>
  <c r="M1348" i="2" s="1"/>
  <c r="AD1275" i="2"/>
  <c r="AD1345" i="2" s="1"/>
  <c r="Q1260" i="2"/>
  <c r="Q1330" i="2" s="1"/>
  <c r="X1276" i="2"/>
  <c r="X1346" i="2" s="1"/>
  <c r="M1258" i="2"/>
  <c r="M1328" i="2" s="1"/>
  <c r="N1277" i="2"/>
  <c r="N1347" i="2" s="1"/>
  <c r="V1270" i="2"/>
  <c r="V1340" i="2" s="1"/>
  <c r="V1272" i="2"/>
  <c r="V1342" i="2" s="1"/>
  <c r="AH1255" i="2"/>
  <c r="AH1325" i="2" s="1"/>
  <c r="U1273" i="2"/>
  <c r="U1343" i="2" s="1"/>
  <c r="AH1279" i="2"/>
  <c r="AH1349" i="2" s="1"/>
  <c r="V1260" i="2"/>
  <c r="V1330" i="2" s="1"/>
  <c r="AD1279" i="2"/>
  <c r="AD1349" i="2" s="1"/>
  <c r="S1276" i="2"/>
  <c r="S1346" i="2" s="1"/>
  <c r="X1274" i="2"/>
  <c r="X1344" i="2" s="1"/>
  <c r="O1252" i="2"/>
  <c r="O1322" i="2" s="1"/>
  <c r="R1277" i="2"/>
  <c r="R1347" i="2" s="1"/>
  <c r="AE1254" i="2"/>
  <c r="AE1324" i="2" s="1"/>
  <c r="M1266" i="2"/>
  <c r="M1336" i="2" s="1"/>
  <c r="U1275" i="2"/>
  <c r="U1345" i="2" s="1"/>
  <c r="AF1279" i="2"/>
  <c r="AF1349" i="2" s="1"/>
  <c r="AC1270" i="2"/>
  <c r="AC1340" i="2" s="1"/>
  <c r="U1271" i="2"/>
  <c r="U1341" i="2" s="1"/>
  <c r="U1251" i="2"/>
  <c r="U1321" i="2" s="1"/>
  <c r="AG1260" i="2"/>
  <c r="AG1330" i="2" s="1"/>
  <c r="Y1251" i="2"/>
  <c r="Y1321" i="2" s="1"/>
  <c r="P1259" i="2"/>
  <c r="P1329" i="2" s="1"/>
  <c r="AH1253" i="2"/>
  <c r="AH1323" i="2" s="1"/>
  <c r="AC1272" i="2"/>
  <c r="AC1342" i="2" s="1"/>
  <c r="N1279" i="2"/>
  <c r="N1349" i="2" s="1"/>
  <c r="Z1276" i="2"/>
  <c r="Z1346" i="2" s="1"/>
  <c r="N1257" i="2"/>
  <c r="N1327" i="2" s="1"/>
  <c r="Z1254" i="2"/>
  <c r="Z1324" i="2" s="1"/>
  <c r="Y1277" i="2"/>
  <c r="Y1347" i="2" s="1"/>
  <c r="AH1269" i="2"/>
  <c r="AH1339" i="2" s="1"/>
  <c r="R1273" i="2"/>
  <c r="R1343" i="2" s="1"/>
  <c r="AF1259" i="2"/>
  <c r="AF1329" i="2" s="1"/>
  <c r="N1271" i="2"/>
  <c r="N1341" i="2" s="1"/>
  <c r="AD1259" i="2"/>
  <c r="AD1329" i="2" s="1"/>
  <c r="Q1252" i="2"/>
  <c r="Q1322" i="2" s="1"/>
  <c r="Y1269" i="2"/>
  <c r="Y1339" i="2" s="1"/>
  <c r="AC1276" i="2"/>
  <c r="AC1346" i="2" s="1"/>
  <c r="Q1278" i="2"/>
  <c r="Q1348" i="2" s="1"/>
  <c r="AD1255" i="2"/>
  <c r="AD1325" i="2" s="1"/>
  <c r="AH1251" i="2"/>
  <c r="AH1321" i="2" s="1"/>
  <c r="AI1270" i="2"/>
  <c r="AI1340" i="2" s="1"/>
  <c r="AA1261" i="2"/>
  <c r="AA1331" i="2" s="1"/>
  <c r="M1256" i="2"/>
  <c r="M1326" i="2" s="1"/>
  <c r="Q1262" i="2"/>
  <c r="Q1332" i="2" s="1"/>
  <c r="AH1275" i="2"/>
  <c r="AH1345" i="2" s="1"/>
  <c r="V1254" i="2"/>
  <c r="V1324" i="2" s="1"/>
  <c r="AE1274" i="2"/>
  <c r="AE1344" i="2" s="1"/>
  <c r="E1661" i="2"/>
  <c r="E1663" i="2"/>
  <c r="I1639" i="2"/>
  <c r="I1661" i="2"/>
  <c r="J894" i="2"/>
  <c r="J1703" i="2" s="1"/>
  <c r="E1500" i="2"/>
  <c r="H1131" i="2"/>
  <c r="H1201" i="2" s="1"/>
  <c r="F1139" i="2"/>
  <c r="F1209" i="2" s="1"/>
  <c r="E1138" i="2"/>
  <c r="E1208" i="2" s="1"/>
  <c r="J1133" i="2"/>
  <c r="J1203" i="2" s="1"/>
  <c r="I1128" i="2"/>
  <c r="I1198" i="2" s="1"/>
  <c r="J1135" i="2"/>
  <c r="J1205" i="2" s="1"/>
  <c r="I1132" i="2"/>
  <c r="I1202" i="2" s="1"/>
  <c r="E1122" i="2"/>
  <c r="E1192" i="2" s="1"/>
  <c r="H1140" i="2"/>
  <c r="H1210" i="2" s="1"/>
  <c r="F1140" i="2"/>
  <c r="F1210" i="2" s="1"/>
  <c r="J1664" i="2"/>
  <c r="I1651" i="2"/>
  <c r="E1641" i="2"/>
  <c r="E1080" i="2"/>
  <c r="E1501" i="2" s="1"/>
  <c r="E1084" i="2"/>
  <c r="E1505" i="2" s="1"/>
  <c r="I1088" i="2"/>
  <c r="I1509" i="2" s="1"/>
  <c r="F1093" i="2"/>
  <c r="F1128" i="2" s="1"/>
  <c r="F1198" i="2" s="1"/>
  <c r="J1097" i="2"/>
  <c r="J1132" i="2" s="1"/>
  <c r="J1202" i="2" s="1"/>
  <c r="E1086" i="2"/>
  <c r="E1507" i="2" s="1"/>
  <c r="I1090" i="2"/>
  <c r="I1511" i="2" s="1"/>
  <c r="F1095" i="2"/>
  <c r="F1516" i="2" s="1"/>
  <c r="J1099" i="2"/>
  <c r="J1520" i="2" s="1"/>
  <c r="H1083" i="2"/>
  <c r="H1504" i="2" s="1"/>
  <c r="I1078" i="2"/>
  <c r="I1499" i="2" s="1"/>
  <c r="H1091" i="2"/>
  <c r="H1126" i="2" s="1"/>
  <c r="H1196" i="2" s="1"/>
  <c r="E1096" i="2"/>
  <c r="E1131" i="2" s="1"/>
  <c r="E1201" i="2" s="1"/>
  <c r="I1100" i="2"/>
  <c r="I1521" i="2" s="1"/>
  <c r="H1085" i="2"/>
  <c r="H1506" i="2" s="1"/>
  <c r="E1090" i="2"/>
  <c r="E1511" i="2" s="1"/>
  <c r="I1094" i="2"/>
  <c r="I1515" i="2" s="1"/>
  <c r="F1099" i="2"/>
  <c r="F1520" i="2" s="1"/>
  <c r="J1103" i="2"/>
  <c r="J1524" i="2" s="1"/>
  <c r="H1079" i="2"/>
  <c r="H1114" i="2" s="1"/>
  <c r="H1184" i="2" s="1"/>
  <c r="H1081" i="2"/>
  <c r="H1502" i="2" s="1"/>
  <c r="H1103" i="2"/>
  <c r="H1138" i="2" s="1"/>
  <c r="H1208" i="2" s="1"/>
  <c r="J1091" i="2"/>
  <c r="J1512" i="2" s="1"/>
  <c r="H1077" i="2"/>
  <c r="H1498" i="2" s="1"/>
  <c r="E1082" i="2"/>
  <c r="E1503" i="2" s="1"/>
  <c r="E1088" i="2"/>
  <c r="E1123" i="2" s="1"/>
  <c r="E1193" i="2" s="1"/>
  <c r="I1092" i="2"/>
  <c r="I1513" i="2" s="1"/>
  <c r="F1097" i="2"/>
  <c r="F1518" i="2" s="1"/>
  <c r="J1101" i="2"/>
  <c r="J1136" i="2" s="1"/>
  <c r="J1206" i="2" s="1"/>
  <c r="H1093" i="2"/>
  <c r="H1128" i="2" s="1"/>
  <c r="H1198" i="2" s="1"/>
  <c r="E1098" i="2"/>
  <c r="E1519" i="2" s="1"/>
  <c r="I1102" i="2"/>
  <c r="I1523" i="2" s="1"/>
  <c r="E1078" i="2"/>
  <c r="E1113" i="2" s="1"/>
  <c r="E1183" i="2" s="1"/>
  <c r="I1082" i="2"/>
  <c r="I1117" i="2" s="1"/>
  <c r="I1187" i="2" s="1"/>
  <c r="H1095" i="2"/>
  <c r="H1516" i="2" s="1"/>
  <c r="E1100" i="2"/>
  <c r="E1521" i="2" s="1"/>
  <c r="I1104" i="2"/>
  <c r="I1139" i="2" s="1"/>
  <c r="I1209" i="2" s="1"/>
  <c r="H1097" i="2"/>
  <c r="H1132" i="2" s="1"/>
  <c r="H1202" i="2" s="1"/>
  <c r="E1102" i="2"/>
  <c r="E1523" i="2" s="1"/>
  <c r="I1076" i="2"/>
  <c r="I1497" i="2" s="1"/>
  <c r="I1084" i="2"/>
  <c r="I1119" i="2" s="1"/>
  <c r="I1189" i="2" s="1"/>
  <c r="J1093" i="2"/>
  <c r="J1514" i="2" s="1"/>
  <c r="H1101" i="2"/>
  <c r="H1136" i="2" s="1"/>
  <c r="H1206" i="2" s="1"/>
  <c r="H1087" i="2"/>
  <c r="H1508" i="2" s="1"/>
  <c r="E1092" i="2"/>
  <c r="E1513" i="2" s="1"/>
  <c r="I1096" i="2"/>
  <c r="I1131" i="2" s="1"/>
  <c r="I1201" i="2" s="1"/>
  <c r="F1101" i="2"/>
  <c r="F1136" i="2" s="1"/>
  <c r="F1206" i="2" s="1"/>
  <c r="H1089" i="2"/>
  <c r="H1510" i="2" s="1"/>
  <c r="E1094" i="2"/>
  <c r="E1515" i="2" s="1"/>
  <c r="I1098" i="2"/>
  <c r="I1133" i="2" s="1"/>
  <c r="I1203" i="2" s="1"/>
  <c r="F1103" i="2"/>
  <c r="F1138" i="2" s="1"/>
  <c r="F1208" i="2" s="1"/>
  <c r="I1512" i="2"/>
  <c r="E1518" i="2"/>
  <c r="J1525" i="2"/>
  <c r="E1516" i="2"/>
  <c r="H1521" i="2"/>
  <c r="I1508" i="2"/>
  <c r="I1526" i="2"/>
  <c r="F1517" i="2"/>
  <c r="I1522" i="2"/>
  <c r="E1512" i="2"/>
  <c r="F1523" i="2"/>
  <c r="I1498" i="2"/>
  <c r="E1504" i="2"/>
  <c r="I1502" i="2"/>
  <c r="H1139" i="2"/>
  <c r="H1209" i="2" s="1"/>
  <c r="J1517" i="2"/>
  <c r="E1522" i="2"/>
  <c r="E1514" i="2"/>
  <c r="I1520" i="2"/>
  <c r="E1526" i="2"/>
  <c r="J1526" i="2"/>
  <c r="O1370" i="2"/>
  <c r="O1441" i="2" s="1"/>
  <c r="S1376" i="2"/>
  <c r="S1447" i="2" s="1"/>
  <c r="Q1360" i="2"/>
  <c r="Q1431" i="2" s="1"/>
  <c r="Q1370" i="2"/>
  <c r="Q1441" i="2" s="1"/>
  <c r="S1370" i="2"/>
  <c r="S1441" i="2" s="1"/>
  <c r="R1379" i="2"/>
  <c r="R1450" i="2" s="1"/>
  <c r="S1368" i="2"/>
  <c r="S1439" i="2" s="1"/>
  <c r="R1363" i="2"/>
  <c r="R1434" i="2" s="1"/>
  <c r="Q1372" i="2"/>
  <c r="Q1443" i="2" s="1"/>
  <c r="N1381" i="2"/>
  <c r="N1452" i="2" s="1"/>
  <c r="P1357" i="2"/>
  <c r="P1428" i="2" s="1"/>
  <c r="N1367" i="2"/>
  <c r="N1438" i="2" s="1"/>
  <c r="O1376" i="2"/>
  <c r="O1447" i="2" s="1"/>
  <c r="N1365" i="2"/>
  <c r="N1436" i="2" s="1"/>
  <c r="Q1374" i="2"/>
  <c r="Q1445" i="2" s="1"/>
  <c r="Q1384" i="2"/>
  <c r="Q1455" i="2" s="1"/>
  <c r="Q1362" i="2"/>
  <c r="Q1433" i="2" s="1"/>
  <c r="P1371" i="2"/>
  <c r="P1442" i="2" s="1"/>
  <c r="O1380" i="2"/>
  <c r="O1451" i="2" s="1"/>
  <c r="S1358" i="2"/>
  <c r="S1429" i="2" s="1"/>
  <c r="O1368" i="2"/>
  <c r="O1439" i="2" s="1"/>
  <c r="R1377" i="2"/>
  <c r="R1448" i="2" s="1"/>
  <c r="Q1358" i="2"/>
  <c r="Q1429" i="2" s="1"/>
  <c r="N1363" i="2"/>
  <c r="N1434" i="2" s="1"/>
  <c r="P1367" i="2"/>
  <c r="P1438" i="2" s="1"/>
  <c r="Q1376" i="2"/>
  <c r="Q1447" i="2" s="1"/>
  <c r="Q1380" i="2"/>
  <c r="Q1451" i="2" s="1"/>
  <c r="S1384" i="2"/>
  <c r="S1455" i="2" s="1"/>
  <c r="S1356" i="2"/>
  <c r="S1427" i="2" s="1"/>
  <c r="Q1366" i="2"/>
  <c r="Q1437" i="2" s="1"/>
  <c r="R1375" i="2"/>
  <c r="R1446" i="2" s="1"/>
  <c r="R1385" i="2"/>
  <c r="R1456" i="2" s="1"/>
  <c r="R1365" i="2"/>
  <c r="R1436" i="2" s="1"/>
  <c r="N1383" i="2"/>
  <c r="N1454" i="2" s="1"/>
  <c r="P1369" i="2"/>
  <c r="P1440" i="2" s="1"/>
  <c r="S1362" i="2"/>
  <c r="S1433" i="2" s="1"/>
  <c r="R1373" i="2"/>
  <c r="R1444" i="2" s="1"/>
  <c r="O1356" i="2"/>
  <c r="O1427" i="2" s="1"/>
  <c r="N1375" i="2"/>
  <c r="N1446" i="2" s="1"/>
  <c r="O1364" i="2"/>
  <c r="O1435" i="2" s="1"/>
  <c r="N1373" i="2"/>
  <c r="N1444" i="2" s="1"/>
  <c r="R1381" i="2"/>
  <c r="R1452" i="2" s="1"/>
  <c r="N1359" i="2"/>
  <c r="N1430" i="2" s="1"/>
  <c r="P1383" i="2"/>
  <c r="P1454" i="2" s="1"/>
  <c r="P1381" i="2"/>
  <c r="P1452" i="2" s="1"/>
  <c r="N1218" i="2"/>
  <c r="N1464" i="2" s="1"/>
  <c r="P1361" i="2"/>
  <c r="P1432" i="2" s="1"/>
  <c r="N1379" i="2"/>
  <c r="N1450" i="2" s="1"/>
  <c r="Q1364" i="2"/>
  <c r="Q1435" i="2" s="1"/>
  <c r="R1367" i="2"/>
  <c r="R1438" i="2" s="1"/>
  <c r="N1369" i="2"/>
  <c r="N1440" i="2" s="1"/>
  <c r="S1360" i="2"/>
  <c r="S1431" i="2" s="1"/>
  <c r="R1357" i="2"/>
  <c r="R1428" i="2" s="1"/>
  <c r="O1366" i="2"/>
  <c r="O1437" i="2" s="1"/>
  <c r="P1375" i="2"/>
  <c r="P1446" i="2" s="1"/>
  <c r="R1383" i="2"/>
  <c r="R1454" i="2" s="1"/>
  <c r="P1359" i="2"/>
  <c r="P1430" i="2" s="1"/>
  <c r="O1378" i="2"/>
  <c r="O1449" i="2" s="1"/>
  <c r="N1377" i="2"/>
  <c r="N1448" i="2" s="1"/>
  <c r="P1385" i="2"/>
  <c r="P1456" i="2" s="1"/>
  <c r="O1362" i="2"/>
  <c r="O1433" i="2" s="1"/>
  <c r="R1371" i="2"/>
  <c r="R1442" i="2" s="1"/>
  <c r="O1360" i="2"/>
  <c r="O1431" i="2" s="1"/>
  <c r="P1379" i="2"/>
  <c r="P1450" i="2" s="1"/>
  <c r="O1385" i="2"/>
  <c r="O1456" i="2" s="1"/>
  <c r="O1358" i="2"/>
  <c r="O1429" i="2" s="1"/>
  <c r="S1366" i="2"/>
  <c r="S1437" i="2" s="1"/>
  <c r="O1384" i="2"/>
  <c r="O1455" i="2" s="1"/>
  <c r="P1363" i="2"/>
  <c r="P1434" i="2" s="1"/>
  <c r="S1372" i="2"/>
  <c r="S1443" i="2" s="1"/>
  <c r="S1382" i="2"/>
  <c r="S1453" i="2" s="1"/>
  <c r="Q1385" i="2"/>
  <c r="Q1456" i="2" s="1"/>
  <c r="Q1356" i="2"/>
  <c r="Q1427" i="2" s="1"/>
  <c r="N1361" i="2"/>
  <c r="N1432" i="2" s="1"/>
  <c r="P1365" i="2"/>
  <c r="P1436" i="2" s="1"/>
  <c r="R1369" i="2"/>
  <c r="R1440" i="2" s="1"/>
  <c r="O1374" i="2"/>
  <c r="O1445" i="2" s="1"/>
  <c r="Q1378" i="2"/>
  <c r="Q1449" i="2" s="1"/>
  <c r="Q1382" i="2"/>
  <c r="Q1453" i="2" s="1"/>
  <c r="R1361" i="2"/>
  <c r="R1432" i="2" s="1"/>
  <c r="N1371" i="2"/>
  <c r="N1442" i="2" s="1"/>
  <c r="S1380" i="2"/>
  <c r="S1451" i="2" s="1"/>
  <c r="S1385" i="2"/>
  <c r="S1456" i="2" s="1"/>
  <c r="S1374" i="2"/>
  <c r="S1445" i="2" s="1"/>
  <c r="R1359" i="2"/>
  <c r="R1430" i="2" s="1"/>
  <c r="S1378" i="2"/>
  <c r="S1449" i="2" s="1"/>
  <c r="O1372" i="2"/>
  <c r="O1443" i="2" s="1"/>
  <c r="S1364" i="2"/>
  <c r="S1435" i="2" s="1"/>
  <c r="O1382" i="2"/>
  <c r="O1453" i="2" s="1"/>
  <c r="N1385" i="2"/>
  <c r="N1456" i="2" s="1"/>
  <c r="Q1368" i="2"/>
  <c r="Q1439" i="2" s="1"/>
  <c r="P1377" i="2"/>
  <c r="P1448" i="2" s="1"/>
  <c r="N1357" i="2"/>
  <c r="N1428" i="2" s="1"/>
  <c r="P1373" i="2"/>
  <c r="P1444" i="2" s="1"/>
  <c r="H1099" i="2"/>
  <c r="H1520" i="2" s="1"/>
  <c r="E1104" i="2"/>
  <c r="E1525" i="2" s="1"/>
  <c r="I1086" i="2"/>
  <c r="I1507" i="2" s="1"/>
  <c r="F1091" i="2"/>
  <c r="F1512" i="2" s="1"/>
  <c r="J1095" i="2"/>
  <c r="J1516" i="2" s="1"/>
  <c r="E1076" i="2"/>
  <c r="E1497" i="2" s="1"/>
  <c r="I1080" i="2"/>
  <c r="I1501" i="2" s="1"/>
  <c r="Z1356" i="2"/>
  <c r="Z1391" i="2" s="1"/>
  <c r="Z1568" i="2" s="1"/>
  <c r="V1370" i="2"/>
  <c r="V1405" i="2" s="1"/>
  <c r="V1582" i="2" s="1"/>
  <c r="X1378" i="2"/>
  <c r="X1413" i="2" s="1"/>
  <c r="X1590" i="2" s="1"/>
  <c r="AH1359" i="2"/>
  <c r="AH1394" i="2" s="1"/>
  <c r="AH1571" i="2" s="1"/>
  <c r="AC1364" i="2"/>
  <c r="AC1399" i="2" s="1"/>
  <c r="AC1576" i="2" s="1"/>
  <c r="M1374" i="2"/>
  <c r="M1409" i="2" s="1"/>
  <c r="M1586" i="2" s="1"/>
  <c r="M1384" i="2"/>
  <c r="M1419" i="2" s="1"/>
  <c r="M1596" i="2" s="1"/>
  <c r="Z1364" i="2"/>
  <c r="Z1399" i="2" s="1"/>
  <c r="Z1576" i="2" s="1"/>
  <c r="X1374" i="2"/>
  <c r="X1409" i="2" s="1"/>
  <c r="X1586" i="2" s="1"/>
  <c r="W1379" i="2"/>
  <c r="W1414" i="2" s="1"/>
  <c r="W1591" i="2" s="1"/>
  <c r="AI1358" i="2"/>
  <c r="AI1393" i="2" s="1"/>
  <c r="AI1570" i="2" s="1"/>
  <c r="AI1368" i="2"/>
  <c r="AI1403" i="2" s="1"/>
  <c r="AI1580" i="2" s="1"/>
  <c r="AC1382" i="2"/>
  <c r="AC1417" i="2" s="1"/>
  <c r="AC1594" i="2" s="1"/>
  <c r="AE1372" i="2"/>
  <c r="AE1407" i="2" s="1"/>
  <c r="AE1584" i="2" s="1"/>
  <c r="AH1381" i="2"/>
  <c r="AH1416" i="2" s="1"/>
  <c r="AH1593" i="2" s="1"/>
  <c r="M1358" i="2"/>
  <c r="M1393" i="2" s="1"/>
  <c r="M1570" i="2" s="1"/>
  <c r="X1358" i="2"/>
  <c r="X1393" i="2" s="1"/>
  <c r="X1570" i="2" s="1"/>
  <c r="Y1367" i="2"/>
  <c r="Y1402" i="2" s="1"/>
  <c r="Y1579" i="2" s="1"/>
  <c r="Y1377" i="2"/>
  <c r="Y1412" i="2" s="1"/>
  <c r="Y1589" i="2" s="1"/>
  <c r="AC1362" i="2"/>
  <c r="AC1397" i="2" s="1"/>
  <c r="AC1574" i="2" s="1"/>
  <c r="AH1371" i="2"/>
  <c r="AH1406" i="2" s="1"/>
  <c r="AH1583" i="2" s="1"/>
  <c r="AE1380" i="2"/>
  <c r="AE1415" i="2" s="1"/>
  <c r="AE1592" i="2" s="1"/>
  <c r="AF1371" i="2"/>
  <c r="AF1406" i="2" s="1"/>
  <c r="AF1583" i="2" s="1"/>
  <c r="AD1381" i="2"/>
  <c r="AD1416" i="2" s="1"/>
  <c r="AD1593" i="2" s="1"/>
  <c r="X1385" i="2"/>
  <c r="X1420" i="2" s="1"/>
  <c r="X1597" i="2" s="1"/>
  <c r="M1378" i="2"/>
  <c r="M1413" i="2" s="1"/>
  <c r="M1590" i="2" s="1"/>
  <c r="Y1357" i="2"/>
  <c r="Y1392" i="2" s="1"/>
  <c r="Y1569" i="2" s="1"/>
  <c r="Z1366" i="2"/>
  <c r="Z1401" i="2" s="1"/>
  <c r="Z1578" i="2" s="1"/>
  <c r="W1375" i="2"/>
  <c r="W1410" i="2" s="1"/>
  <c r="W1587" i="2" s="1"/>
  <c r="Y1379" i="2"/>
  <c r="Y1414" i="2" s="1"/>
  <c r="Y1591" i="2" s="1"/>
  <c r="AI1360" i="2"/>
  <c r="AI1395" i="2" s="1"/>
  <c r="AI1572" i="2" s="1"/>
  <c r="AD1365" i="2"/>
  <c r="AD1400" i="2" s="1"/>
  <c r="AD1577" i="2" s="1"/>
  <c r="M1380" i="2"/>
  <c r="M1415" i="2" s="1"/>
  <c r="M1592" i="2" s="1"/>
  <c r="U1359" i="2"/>
  <c r="U1394" i="2" s="1"/>
  <c r="U1571" i="2" s="1"/>
  <c r="W1373" i="2"/>
  <c r="W1408" i="2" s="1"/>
  <c r="W1585" i="2" s="1"/>
  <c r="W1383" i="2"/>
  <c r="W1418" i="2" s="1"/>
  <c r="W1595" i="2" s="1"/>
  <c r="AG1362" i="2"/>
  <c r="AG1397" i="2" s="1"/>
  <c r="AG1574" i="2" s="1"/>
  <c r="AC1372" i="2"/>
  <c r="AC1407" i="2" s="1"/>
  <c r="AC1584" i="2" s="1"/>
  <c r="AI1380" i="2"/>
  <c r="AI1415" i="2" s="1"/>
  <c r="AI1592" i="2" s="1"/>
  <c r="AI1370" i="2"/>
  <c r="AI1405" i="2" s="1"/>
  <c r="AI1582" i="2" s="1"/>
  <c r="AG1380" i="2"/>
  <c r="AG1415" i="2" s="1"/>
  <c r="AG1592" i="2" s="1"/>
  <c r="AI1384" i="2"/>
  <c r="AI1419" i="2" s="1"/>
  <c r="AI1596" i="2" s="1"/>
  <c r="M1362" i="2"/>
  <c r="M1397" i="2" s="1"/>
  <c r="M1574" i="2" s="1"/>
  <c r="V1358" i="2"/>
  <c r="V1393" i="2" s="1"/>
  <c r="V1570" i="2" s="1"/>
  <c r="Z1362" i="2"/>
  <c r="Z1397" i="2" s="1"/>
  <c r="Z1574" i="2" s="1"/>
  <c r="W1367" i="2"/>
  <c r="W1402" i="2" s="1"/>
  <c r="W1579" i="2" s="1"/>
  <c r="X1372" i="2"/>
  <c r="X1407" i="2" s="1"/>
  <c r="X1584" i="2" s="1"/>
  <c r="Z1376" i="2"/>
  <c r="Z1411" i="2" s="1"/>
  <c r="Z1588" i="2" s="1"/>
  <c r="U1381" i="2"/>
  <c r="U1416" i="2" s="1"/>
  <c r="U1593" i="2" s="1"/>
  <c r="W1385" i="2"/>
  <c r="W1420" i="2" s="1"/>
  <c r="W1597" i="2" s="1"/>
  <c r="AE1358" i="2"/>
  <c r="AE1393" i="2" s="1"/>
  <c r="AE1570" i="2" s="1"/>
  <c r="AE1362" i="2"/>
  <c r="AE1397" i="2" s="1"/>
  <c r="AE1574" i="2" s="1"/>
  <c r="AE1366" i="2"/>
  <c r="AE1401" i="2" s="1"/>
  <c r="AE1578" i="2" s="1"/>
  <c r="M1364" i="2"/>
  <c r="M1399" i="2" s="1"/>
  <c r="M1576" i="2" s="1"/>
  <c r="U1357" i="2"/>
  <c r="U1392" i="2" s="1"/>
  <c r="U1569" i="2" s="1"/>
  <c r="AA1361" i="2"/>
  <c r="AA1396" i="2" s="1"/>
  <c r="AA1573" i="2" s="1"/>
  <c r="W1371" i="2"/>
  <c r="W1406" i="2" s="1"/>
  <c r="W1583" i="2" s="1"/>
  <c r="W1381" i="2"/>
  <c r="W1416" i="2" s="1"/>
  <c r="W1593" i="2" s="1"/>
  <c r="AH1365" i="2"/>
  <c r="AH1400" i="2" s="1"/>
  <c r="AH1577" i="2" s="1"/>
  <c r="AG1370" i="2"/>
  <c r="AG1405" i="2" s="1"/>
  <c r="AG1582" i="2" s="1"/>
  <c r="AD1379" i="2"/>
  <c r="AD1414" i="2" s="1"/>
  <c r="AD1591" i="2" s="1"/>
  <c r="AC1384" i="2"/>
  <c r="AC1419" i="2" s="1"/>
  <c r="AC1596" i="2" s="1"/>
  <c r="AD1375" i="2"/>
  <c r="AD1410" i="2" s="1"/>
  <c r="AD1587" i="2" s="1"/>
  <c r="AC1380" i="2"/>
  <c r="AC1415" i="2" s="1"/>
  <c r="AC1592" i="2" s="1"/>
  <c r="AE1384" i="2"/>
  <c r="AE1419" i="2" s="1"/>
  <c r="AE1596" i="2" s="1"/>
  <c r="AC1385" i="2"/>
  <c r="AC1420" i="2" s="1"/>
  <c r="AC1597" i="2" s="1"/>
  <c r="M1368" i="2"/>
  <c r="M1403" i="2" s="1"/>
  <c r="M1580" i="2" s="1"/>
  <c r="Z1358" i="2"/>
  <c r="Z1393" i="2" s="1"/>
  <c r="Z1570" i="2" s="1"/>
  <c r="W1363" i="2"/>
  <c r="W1398" i="2" s="1"/>
  <c r="W1575" i="2" s="1"/>
  <c r="AA1367" i="2"/>
  <c r="AA1402" i="2" s="1"/>
  <c r="AA1579" i="2" s="1"/>
  <c r="AA1371" i="2"/>
  <c r="AA1406" i="2" s="1"/>
  <c r="AA1583" i="2" s="1"/>
  <c r="X1376" i="2"/>
  <c r="X1411" i="2" s="1"/>
  <c r="X1588" i="2" s="1"/>
  <c r="X1380" i="2"/>
  <c r="X1415" i="2" s="1"/>
  <c r="X1592" i="2" s="1"/>
  <c r="Z1384" i="2"/>
  <c r="Z1419" i="2" s="1"/>
  <c r="Z1596" i="2" s="1"/>
  <c r="AH1357" i="2"/>
  <c r="AH1392" i="2" s="1"/>
  <c r="AH1569" i="2" s="1"/>
  <c r="AH1361" i="2"/>
  <c r="AH1396" i="2" s="1"/>
  <c r="AH1573" i="2" s="1"/>
  <c r="AC1366" i="2"/>
  <c r="AC1401" i="2" s="1"/>
  <c r="AC1578" i="2" s="1"/>
  <c r="AA1357" i="2"/>
  <c r="AA1392" i="2" s="1"/>
  <c r="AA1569" i="2" s="1"/>
  <c r="X1362" i="2"/>
  <c r="X1397" i="2" s="1"/>
  <c r="X1574" i="2" s="1"/>
  <c r="U1367" i="2"/>
  <c r="U1402" i="2" s="1"/>
  <c r="U1579" i="2" s="1"/>
  <c r="V1372" i="2"/>
  <c r="V1407" i="2" s="1"/>
  <c r="V1584" i="2" s="1"/>
  <c r="U1377" i="2"/>
  <c r="U1412" i="2" s="1"/>
  <c r="U1589" i="2" s="1"/>
  <c r="AA1381" i="2"/>
  <c r="AA1416" i="2" s="1"/>
  <c r="AA1593" i="2" s="1"/>
  <c r="AC1356" i="2"/>
  <c r="AC1391" i="2" s="1"/>
  <c r="AC1568" i="2" s="1"/>
  <c r="AF1361" i="2"/>
  <c r="AF1396" i="2" s="1"/>
  <c r="AF1573" i="2" s="1"/>
  <c r="AI1366" i="2"/>
  <c r="AI1401" i="2" s="1"/>
  <c r="AI1578" i="2" s="1"/>
  <c r="AD1371" i="2"/>
  <c r="AD1406" i="2" s="1"/>
  <c r="AD1583" i="2" s="1"/>
  <c r="AF1375" i="2"/>
  <c r="AF1410" i="2" s="1"/>
  <c r="AF1587" i="2" s="1"/>
  <c r="AH1379" i="2"/>
  <c r="AH1414" i="2" s="1"/>
  <c r="AH1591" i="2" s="1"/>
  <c r="AG1384" i="2"/>
  <c r="AG1419" i="2" s="1"/>
  <c r="AG1596" i="2" s="1"/>
  <c r="AH1369" i="2"/>
  <c r="AH1404" i="2" s="1"/>
  <c r="AH1581" i="2" s="1"/>
  <c r="AG1374" i="2"/>
  <c r="AG1409" i="2" s="1"/>
  <c r="AG1586" i="2" s="1"/>
  <c r="AF1379" i="2"/>
  <c r="AF1414" i="2" s="1"/>
  <c r="AF1591" i="2" s="1"/>
  <c r="AH1383" i="2"/>
  <c r="AH1418" i="2" s="1"/>
  <c r="AH1595" i="2" s="1"/>
  <c r="V1385" i="2"/>
  <c r="V1420" i="2" s="1"/>
  <c r="V1597" i="2" s="1"/>
  <c r="M1370" i="2"/>
  <c r="M1405" i="2" s="1"/>
  <c r="M1582" i="2" s="1"/>
  <c r="Z1360" i="2"/>
  <c r="Z1395" i="2" s="1"/>
  <c r="Z1572" i="2" s="1"/>
  <c r="W1365" i="2"/>
  <c r="W1400" i="2" s="1"/>
  <c r="W1577" i="2" s="1"/>
  <c r="AA1369" i="2"/>
  <c r="AA1404" i="2" s="1"/>
  <c r="AA1581" i="2" s="1"/>
  <c r="U1375" i="2"/>
  <c r="U1410" i="2" s="1"/>
  <c r="U1587" i="2" s="1"/>
  <c r="AA1379" i="2"/>
  <c r="AA1414" i="2" s="1"/>
  <c r="AA1591" i="2" s="1"/>
  <c r="U1385" i="2"/>
  <c r="U1420" i="2" s="1"/>
  <c r="U1597" i="2" s="1"/>
  <c r="AF1359" i="2"/>
  <c r="AF1394" i="2" s="1"/>
  <c r="AF1571" i="2" s="1"/>
  <c r="AE1364" i="2"/>
  <c r="AE1399" i="2" s="1"/>
  <c r="AE1576" i="2" s="1"/>
  <c r="AF1369" i="2"/>
  <c r="AF1404" i="2" s="1"/>
  <c r="AF1581" i="2" s="1"/>
  <c r="AH1373" i="2"/>
  <c r="AH1408" i="2" s="1"/>
  <c r="AH1585" i="2" s="1"/>
  <c r="AC1378" i="2"/>
  <c r="AC1413" i="2" s="1"/>
  <c r="AC1590" i="2" s="1"/>
  <c r="AG1382" i="2"/>
  <c r="AG1417" i="2" s="1"/>
  <c r="AG1594" i="2" s="1"/>
  <c r="AD1369" i="2"/>
  <c r="AD1404" i="2" s="1"/>
  <c r="AD1581" i="2" s="1"/>
  <c r="AC1374" i="2"/>
  <c r="AC1409" i="2" s="1"/>
  <c r="AC1586" i="2" s="1"/>
  <c r="AI1378" i="2"/>
  <c r="AI1413" i="2" s="1"/>
  <c r="AI1590" i="2" s="1"/>
  <c r="AD1383" i="2"/>
  <c r="AD1418" i="2" s="1"/>
  <c r="AD1595" i="2" s="1"/>
  <c r="AG1385" i="2"/>
  <c r="AG1420" i="2" s="1"/>
  <c r="AG1597" i="2" s="1"/>
  <c r="M1376" i="2"/>
  <c r="M1411" i="2" s="1"/>
  <c r="M1588" i="2" s="1"/>
  <c r="AA1359" i="2"/>
  <c r="AA1394" i="2" s="1"/>
  <c r="AA1571" i="2" s="1"/>
  <c r="X1364" i="2"/>
  <c r="X1399" i="2" s="1"/>
  <c r="X1576" i="2" s="1"/>
  <c r="U1369" i="2"/>
  <c r="U1404" i="2" s="1"/>
  <c r="U1581" i="2" s="1"/>
  <c r="U1373" i="2"/>
  <c r="U1408" i="2" s="1"/>
  <c r="U1585" i="2" s="1"/>
  <c r="W1377" i="2"/>
  <c r="W1412" i="2" s="1"/>
  <c r="W1589" i="2" s="1"/>
  <c r="Y1381" i="2"/>
  <c r="Y1416" i="2" s="1"/>
  <c r="Y1593" i="2" s="1"/>
  <c r="Y1385" i="2"/>
  <c r="Y1420" i="2" s="1"/>
  <c r="Y1597" i="2" s="1"/>
  <c r="AG1358" i="2"/>
  <c r="AG1393" i="2" s="1"/>
  <c r="AG1570" i="2" s="1"/>
  <c r="AI1362" i="2"/>
  <c r="AI1397" i="2" s="1"/>
  <c r="AI1574" i="2" s="1"/>
  <c r="AG1366" i="2"/>
  <c r="AG1401" i="2" s="1"/>
  <c r="AG1578" i="2" s="1"/>
  <c r="X1356" i="2"/>
  <c r="X1391" i="2" s="1"/>
  <c r="X1568" i="2" s="1"/>
  <c r="W1361" i="2"/>
  <c r="W1396" i="2" s="1"/>
  <c r="W1573" i="2" s="1"/>
  <c r="AA1365" i="2"/>
  <c r="AA1400" i="2" s="1"/>
  <c r="AA1577" i="2" s="1"/>
  <c r="Z1370" i="2"/>
  <c r="Z1405" i="2" s="1"/>
  <c r="Z1582" i="2" s="1"/>
  <c r="Y1375" i="2"/>
  <c r="Y1410" i="2" s="1"/>
  <c r="Y1587" i="2" s="1"/>
  <c r="Z1380" i="2"/>
  <c r="Z1415" i="2" s="1"/>
  <c r="Z1592" i="2" s="1"/>
  <c r="AA1385" i="2"/>
  <c r="AA1420" i="2" s="1"/>
  <c r="AA1597" i="2" s="1"/>
  <c r="AC1360" i="2"/>
  <c r="AC1395" i="2" s="1"/>
  <c r="AC1572" i="2" s="1"/>
  <c r="AI1364" i="2"/>
  <c r="AI1399" i="2" s="1"/>
  <c r="AI1576" i="2" s="1"/>
  <c r="AC1370" i="2"/>
  <c r="AC1405" i="2" s="1"/>
  <c r="AC1582" i="2" s="1"/>
  <c r="AE1374" i="2"/>
  <c r="AE1409" i="2" s="1"/>
  <c r="AE1586" i="2" s="1"/>
  <c r="AG1378" i="2"/>
  <c r="AG1413" i="2" s="1"/>
  <c r="AG1590" i="2" s="1"/>
  <c r="AF1383" i="2"/>
  <c r="AF1418" i="2" s="1"/>
  <c r="AF1595" i="2" s="1"/>
  <c r="AG1368" i="2"/>
  <c r="AG1403" i="2" s="1"/>
  <c r="AG1580" i="2" s="1"/>
  <c r="AF1373" i="2"/>
  <c r="AF1408" i="2" s="1"/>
  <c r="AF1585" i="2" s="1"/>
  <c r="AE1378" i="2"/>
  <c r="AE1413" i="2" s="1"/>
  <c r="AE1590" i="2" s="1"/>
  <c r="AI1382" i="2"/>
  <c r="AI1417" i="2" s="1"/>
  <c r="AI1594" i="2" s="1"/>
  <c r="AI1385" i="2"/>
  <c r="AI1420" i="2" s="1"/>
  <c r="AI1597" i="2" s="1"/>
  <c r="M1372" i="2"/>
  <c r="M1407" i="2" s="1"/>
  <c r="M1584" i="2" s="1"/>
  <c r="W1357" i="2"/>
  <c r="W1392" i="2" s="1"/>
  <c r="W1569" i="2" s="1"/>
  <c r="W1359" i="2"/>
  <c r="W1394" i="2" s="1"/>
  <c r="W1571" i="2" s="1"/>
  <c r="Y1361" i="2"/>
  <c r="Y1396" i="2" s="1"/>
  <c r="Y1573" i="2" s="1"/>
  <c r="AA1363" i="2"/>
  <c r="AA1398" i="2" s="1"/>
  <c r="AA1575" i="2" s="1"/>
  <c r="V1366" i="2"/>
  <c r="V1401" i="2" s="1"/>
  <c r="V1578" i="2" s="1"/>
  <c r="X1368" i="2"/>
  <c r="X1403" i="2" s="1"/>
  <c r="X1580" i="2" s="1"/>
  <c r="X1370" i="2"/>
  <c r="X1405" i="2" s="1"/>
  <c r="X1582" i="2" s="1"/>
  <c r="Y1371" i="2"/>
  <c r="Y1406" i="2" s="1"/>
  <c r="Y1583" i="2" s="1"/>
  <c r="Y1373" i="2"/>
  <c r="Y1408" i="2" s="1"/>
  <c r="Y1585" i="2" s="1"/>
  <c r="AA1375" i="2"/>
  <c r="AA1410" i="2" s="1"/>
  <c r="AA1587" i="2" s="1"/>
  <c r="AA1377" i="2"/>
  <c r="AA1412" i="2" s="1"/>
  <c r="AA1589" i="2" s="1"/>
  <c r="V1380" i="2"/>
  <c r="V1415" i="2" s="1"/>
  <c r="V1592" i="2" s="1"/>
  <c r="V1382" i="2"/>
  <c r="V1417" i="2" s="1"/>
  <c r="V1594" i="2" s="1"/>
  <c r="V1384" i="2"/>
  <c r="V1419" i="2" s="1"/>
  <c r="V1596" i="2" s="1"/>
  <c r="AD1357" i="2"/>
  <c r="AD1392" i="2" s="1"/>
  <c r="AD1569" i="2" s="1"/>
  <c r="AD1359" i="2"/>
  <c r="AD1394" i="2" s="1"/>
  <c r="AD1571" i="2" s="1"/>
  <c r="AD1361" i="2"/>
  <c r="AD1396" i="2" s="1"/>
  <c r="AD1573" i="2" s="1"/>
  <c r="AF1363" i="2"/>
  <c r="AF1398" i="2" s="1"/>
  <c r="AF1575" i="2" s="1"/>
  <c r="AF1365" i="2"/>
  <c r="AF1400" i="2" s="1"/>
  <c r="AF1577" i="2" s="1"/>
  <c r="Y1359" i="2"/>
  <c r="Y1394" i="2" s="1"/>
  <c r="Y1571" i="2" s="1"/>
  <c r="V1364" i="2"/>
  <c r="V1399" i="2" s="1"/>
  <c r="V1576" i="2" s="1"/>
  <c r="Z1368" i="2"/>
  <c r="Z1403" i="2" s="1"/>
  <c r="Z1580" i="2" s="1"/>
  <c r="AA1373" i="2"/>
  <c r="AA1408" i="2" s="1"/>
  <c r="AA1585" i="2" s="1"/>
  <c r="Z1378" i="2"/>
  <c r="Z1413" i="2" s="1"/>
  <c r="Z1590" i="2" s="1"/>
  <c r="AA1383" i="2"/>
  <c r="AA1418" i="2" s="1"/>
  <c r="AA1595" i="2" s="1"/>
  <c r="AC1358" i="2"/>
  <c r="AC1393" i="2" s="1"/>
  <c r="AC1570" i="2" s="1"/>
  <c r="AD1363" i="2"/>
  <c r="AD1398" i="2" s="1"/>
  <c r="AD1575" i="2" s="1"/>
  <c r="AE1368" i="2"/>
  <c r="AE1403" i="2" s="1"/>
  <c r="AE1580" i="2" s="1"/>
  <c r="AG1372" i="2"/>
  <c r="AG1407" i="2" s="1"/>
  <c r="AG1584" i="2" s="1"/>
  <c r="AD1377" i="2"/>
  <c r="AD1412" i="2" s="1"/>
  <c r="AD1589" i="2" s="1"/>
  <c r="AF1381" i="2"/>
  <c r="AF1416" i="2" s="1"/>
  <c r="AF1593" i="2" s="1"/>
  <c r="AC1368" i="2"/>
  <c r="AC1403" i="2" s="1"/>
  <c r="AC1580" i="2" s="1"/>
  <c r="AI1372" i="2"/>
  <c r="AI1407" i="2" s="1"/>
  <c r="AI1584" i="2" s="1"/>
  <c r="AF1377" i="2"/>
  <c r="AF1412" i="2" s="1"/>
  <c r="AF1589" i="2" s="1"/>
  <c r="AE1382" i="2"/>
  <c r="AE1417" i="2" s="1"/>
  <c r="AE1594" i="2" s="1"/>
  <c r="U1361" i="2"/>
  <c r="U1396" i="2" s="1"/>
  <c r="U1573" i="2" s="1"/>
  <c r="Y1365" i="2"/>
  <c r="Y1400" i="2" s="1"/>
  <c r="Y1577" i="2" s="1"/>
  <c r="V1374" i="2"/>
  <c r="V1409" i="2" s="1"/>
  <c r="V1586" i="2" s="1"/>
  <c r="X1382" i="2"/>
  <c r="X1417" i="2" s="1"/>
  <c r="X1594" i="2" s="1"/>
  <c r="V1360" i="2"/>
  <c r="V1395" i="2" s="1"/>
  <c r="V1572" i="2" s="1"/>
  <c r="W1369" i="2"/>
  <c r="W1404" i="2" s="1"/>
  <c r="W1581" i="2" s="1"/>
  <c r="X1384" i="2"/>
  <c r="X1419" i="2" s="1"/>
  <c r="X1596" i="2" s="1"/>
  <c r="AH1363" i="2"/>
  <c r="AH1398" i="2" s="1"/>
  <c r="AH1575" i="2" s="1"/>
  <c r="AD1373" i="2"/>
  <c r="AD1408" i="2" s="1"/>
  <c r="AD1585" i="2" s="1"/>
  <c r="AH1377" i="2"/>
  <c r="AH1412" i="2" s="1"/>
  <c r="AH1589" i="2" s="1"/>
  <c r="AF1367" i="2"/>
  <c r="AF1402" i="2" s="1"/>
  <c r="AF1579" i="2" s="1"/>
  <c r="AI1376" i="2"/>
  <c r="AI1411" i="2" s="1"/>
  <c r="AI1588" i="2" s="1"/>
  <c r="M1385" i="2"/>
  <c r="M1420" i="2" s="1"/>
  <c r="M1597" i="2" s="1"/>
  <c r="AE1385" i="2"/>
  <c r="AE1420" i="2" s="1"/>
  <c r="AE1597" i="2" s="1"/>
  <c r="M1382" i="2"/>
  <c r="M1417" i="2" s="1"/>
  <c r="M1594" i="2" s="1"/>
  <c r="U1363" i="2"/>
  <c r="U1398" i="2" s="1"/>
  <c r="U1575" i="2" s="1"/>
  <c r="Z1372" i="2"/>
  <c r="Z1407" i="2" s="1"/>
  <c r="Z1584" i="2" s="1"/>
  <c r="Z1382" i="2"/>
  <c r="Z1417" i="2" s="1"/>
  <c r="Z1594" i="2" s="1"/>
  <c r="AI1356" i="2"/>
  <c r="AI1391" i="2" s="1"/>
  <c r="AI1568" i="2" s="1"/>
  <c r="AD1367" i="2"/>
  <c r="AD1402" i="2" s="1"/>
  <c r="AD1579" i="2" s="1"/>
  <c r="AC1376" i="2"/>
  <c r="AC1411" i="2" s="1"/>
  <c r="AC1588" i="2" s="1"/>
  <c r="AD1385" i="2"/>
  <c r="AD1420" i="2" s="1"/>
  <c r="AD1597" i="2" s="1"/>
  <c r="AE1376" i="2"/>
  <c r="AE1411" i="2" s="1"/>
  <c r="AE1588" i="2" s="1"/>
  <c r="AF1385" i="2"/>
  <c r="AF1420" i="2" s="1"/>
  <c r="AF1597" i="2" s="1"/>
  <c r="M1356" i="2"/>
  <c r="M1391" i="2" s="1"/>
  <c r="M1568" i="2" s="1"/>
  <c r="V1362" i="2"/>
  <c r="V1397" i="2" s="1"/>
  <c r="V1574" i="2" s="1"/>
  <c r="U1371" i="2"/>
  <c r="U1406" i="2" s="1"/>
  <c r="U1583" i="2" s="1"/>
  <c r="Y1383" i="2"/>
  <c r="Y1418" i="2" s="1"/>
  <c r="Y1595" i="2" s="1"/>
  <c r="AG1356" i="2"/>
  <c r="AG1391" i="2" s="1"/>
  <c r="AG1568" i="2" s="1"/>
  <c r="M1366" i="2"/>
  <c r="M1401" i="2" s="1"/>
  <c r="M1578" i="2" s="1"/>
  <c r="Y1363" i="2"/>
  <c r="Y1398" i="2" s="1"/>
  <c r="Y1575" i="2" s="1"/>
  <c r="V1368" i="2"/>
  <c r="V1403" i="2" s="1"/>
  <c r="V1580" i="2" s="1"/>
  <c r="V1378" i="2"/>
  <c r="V1413" i="2" s="1"/>
  <c r="V1590" i="2" s="1"/>
  <c r="AF1357" i="2"/>
  <c r="AF1392" i="2" s="1"/>
  <c r="AF1569" i="2" s="1"/>
  <c r="AH1367" i="2"/>
  <c r="AH1402" i="2" s="1"/>
  <c r="AH1579" i="2" s="1"/>
  <c r="AG1376" i="2"/>
  <c r="AG1411" i="2" s="1"/>
  <c r="AG1588" i="2" s="1"/>
  <c r="AH1385" i="2"/>
  <c r="AH1420" i="2" s="1"/>
  <c r="AH1597" i="2" s="1"/>
  <c r="AH1375" i="2"/>
  <c r="AH1410" i="2" s="1"/>
  <c r="AH1587" i="2" s="1"/>
  <c r="Z1385" i="2"/>
  <c r="Z1420" i="2" s="1"/>
  <c r="Z1597" i="2" s="1"/>
  <c r="M1360" i="2"/>
  <c r="M1395" i="2" s="1"/>
  <c r="M1572" i="2" s="1"/>
  <c r="V1356" i="2"/>
  <c r="V1391" i="2" s="1"/>
  <c r="V1568" i="2" s="1"/>
  <c r="X1360" i="2"/>
  <c r="X1395" i="2" s="1"/>
  <c r="X1572" i="2" s="1"/>
  <c r="U1365" i="2"/>
  <c r="U1400" i="2" s="1"/>
  <c r="U1577" i="2" s="1"/>
  <c r="Y1369" i="2"/>
  <c r="Y1404" i="2" s="1"/>
  <c r="Y1581" i="2" s="1"/>
  <c r="Z1374" i="2"/>
  <c r="Z1409" i="2" s="1"/>
  <c r="Z1586" i="2" s="1"/>
  <c r="U1379" i="2"/>
  <c r="U1414" i="2" s="1"/>
  <c r="U1591" i="2" s="1"/>
  <c r="U1383" i="2"/>
  <c r="U1418" i="2" s="1"/>
  <c r="U1595" i="2" s="1"/>
  <c r="AE1356" i="2"/>
  <c r="AE1391" i="2" s="1"/>
  <c r="AE1568" i="2" s="1"/>
  <c r="AE1360" i="2"/>
  <c r="AE1395" i="2" s="1"/>
  <c r="AE1572" i="2" s="1"/>
  <c r="AG1364" i="2"/>
  <c r="AG1399" i="2" s="1"/>
  <c r="AG1576" i="2" s="1"/>
  <c r="X1366" i="2"/>
  <c r="X1401" i="2" s="1"/>
  <c r="X1578" i="2" s="1"/>
  <c r="V1376" i="2"/>
  <c r="V1411" i="2" s="1"/>
  <c r="V1588" i="2" s="1"/>
  <c r="AG1360" i="2"/>
  <c r="AG1395" i="2" s="1"/>
  <c r="AG1572" i="2" s="1"/>
  <c r="AI1374" i="2"/>
  <c r="AI1409" i="2" s="1"/>
  <c r="AI1586" i="2" s="1"/>
  <c r="AE1370" i="2"/>
  <c r="AE1405" i="2" s="1"/>
  <c r="AE1582" i="2" s="1"/>
  <c r="I1111" i="2"/>
  <c r="I1181" i="2" s="1"/>
  <c r="O1411" i="2"/>
  <c r="O1588" i="2" s="1"/>
  <c r="F874" i="2"/>
  <c r="F1683" i="2" s="1"/>
  <c r="G877" i="2"/>
  <c r="G1686" i="2" s="1"/>
  <c r="H864" i="2"/>
  <c r="H1673" i="2" s="1"/>
  <c r="E869" i="2"/>
  <c r="E1678" i="2" s="1"/>
  <c r="J874" i="2"/>
  <c r="J1683" i="2" s="1"/>
  <c r="K867" i="2"/>
  <c r="K1676" i="2" s="1"/>
  <c r="F886" i="2"/>
  <c r="F1695" i="2" s="1"/>
  <c r="H890" i="2"/>
  <c r="H1699" i="2" s="1"/>
  <c r="G889" i="2"/>
  <c r="G1698" i="2" s="1"/>
  <c r="F882" i="2"/>
  <c r="F1691" i="2" s="1"/>
  <c r="H874" i="2"/>
  <c r="H1683" i="2" s="1"/>
  <c r="K889" i="2"/>
  <c r="K1698" i="2" s="1"/>
  <c r="K871" i="2"/>
  <c r="K1680" i="2" s="1"/>
  <c r="I873" i="2"/>
  <c r="I1682" i="2" s="1"/>
  <c r="F890" i="2"/>
  <c r="F1699" i="2" s="1"/>
  <c r="E893" i="2"/>
  <c r="E1702" i="2" s="1"/>
  <c r="I879" i="2"/>
  <c r="I1688" i="2" s="1"/>
  <c r="K875" i="2"/>
  <c r="K1684" i="2" s="1"/>
  <c r="J892" i="2"/>
  <c r="J1701" i="2" s="1"/>
  <c r="H892" i="2"/>
  <c r="H1701" i="2" s="1"/>
  <c r="H866" i="2"/>
  <c r="H1675" i="2" s="1"/>
  <c r="H882" i="2"/>
  <c r="H1691" i="2" s="1"/>
  <c r="K879" i="2"/>
  <c r="K1688" i="2" s="1"/>
  <c r="I865" i="2"/>
  <c r="I1674" i="2" s="1"/>
  <c r="K891" i="2"/>
  <c r="K1700" i="2" s="1"/>
  <c r="J872" i="2"/>
  <c r="J1681" i="2" s="1"/>
  <c r="I887" i="2"/>
  <c r="I1696" i="2" s="1"/>
  <c r="F1129" i="2"/>
  <c r="F1656" i="2" s="1"/>
  <c r="G1138" i="2"/>
  <c r="G1208" i="2" s="1"/>
  <c r="G1243" i="2" s="1"/>
  <c r="F1115" i="2"/>
  <c r="F1642" i="2" s="1"/>
  <c r="G1124" i="2"/>
  <c r="G1194" i="2" s="1"/>
  <c r="G1229" i="2" s="1"/>
  <c r="H1111" i="2"/>
  <c r="H1638" i="2" s="1"/>
  <c r="J1129" i="2"/>
  <c r="J1199" i="2" s="1"/>
  <c r="J1234" i="2" s="1"/>
  <c r="K1138" i="2"/>
  <c r="K1665" i="2" s="1"/>
  <c r="F1119" i="2"/>
  <c r="F1189" i="2" s="1"/>
  <c r="F1224" i="2" s="1"/>
  <c r="G1128" i="2"/>
  <c r="G1655" i="2" s="1"/>
  <c r="F1121" i="2"/>
  <c r="F1191" i="2" s="1"/>
  <c r="F1226" i="2" s="1"/>
  <c r="G1130" i="2"/>
  <c r="G1657" i="2" s="1"/>
  <c r="J1127" i="2"/>
  <c r="J1197" i="2" s="1"/>
  <c r="J1232" i="2" s="1"/>
  <c r="K1136" i="2"/>
  <c r="K1663" i="2" s="1"/>
  <c r="K1114" i="2"/>
  <c r="K1184" i="2" s="1"/>
  <c r="K1219" i="2" s="1"/>
  <c r="F1113" i="2"/>
  <c r="F1640" i="2" s="1"/>
  <c r="G1122" i="2"/>
  <c r="G1192" i="2" s="1"/>
  <c r="G1227" i="2" s="1"/>
  <c r="K1140" i="2"/>
  <c r="K1667" i="2" s="1"/>
  <c r="H1117" i="2"/>
  <c r="H1187" i="2" s="1"/>
  <c r="H1222" i="2" s="1"/>
  <c r="J1113" i="2"/>
  <c r="K1122" i="2"/>
  <c r="K1192" i="2" s="1"/>
  <c r="K1227" i="2" s="1"/>
  <c r="G1112" i="2"/>
  <c r="G1639" i="2" s="1"/>
  <c r="H1121" i="2"/>
  <c r="H1191" i="2" s="1"/>
  <c r="H1226" i="2" s="1"/>
  <c r="G1114" i="2"/>
  <c r="G1641" i="2" s="1"/>
  <c r="H1123" i="2"/>
  <c r="H1193" i="2" s="1"/>
  <c r="H1228" i="2" s="1"/>
  <c r="J1111" i="2"/>
  <c r="J1638" i="2" s="1"/>
  <c r="K1120" i="2"/>
  <c r="K1190" i="2" s="1"/>
  <c r="K1225" i="2" s="1"/>
  <c r="F1117" i="2"/>
  <c r="F1644" i="2" s="1"/>
  <c r="G1126" i="2"/>
  <c r="G1196" i="2" s="1"/>
  <c r="G1231" i="2" s="1"/>
  <c r="H1113" i="2"/>
  <c r="H1640" i="2" s="1"/>
  <c r="J1117" i="2"/>
  <c r="J1187" i="2" s="1"/>
  <c r="J1222" i="2" s="1"/>
  <c r="K1126" i="2"/>
  <c r="K1653" i="2" s="1"/>
  <c r="K1112" i="2"/>
  <c r="K1182" i="2" s="1"/>
  <c r="K1217" i="2" s="1"/>
  <c r="G1140" i="2"/>
  <c r="G1667" i="2" s="1"/>
  <c r="G1118" i="2"/>
  <c r="G1188" i="2" s="1"/>
  <c r="G1223" i="2" s="1"/>
  <c r="H1127" i="2"/>
  <c r="H1654" i="2" s="1"/>
  <c r="K1116" i="2"/>
  <c r="K1186" i="2" s="1"/>
  <c r="K1221" i="2" s="1"/>
  <c r="K1118" i="2"/>
  <c r="K1645" i="2" s="1"/>
  <c r="G1116" i="2"/>
  <c r="G1186" i="2" s="1"/>
  <c r="G1221" i="2" s="1"/>
  <c r="H1125" i="2"/>
  <c r="H1652" i="2" s="1"/>
  <c r="J1121" i="2"/>
  <c r="J1191" i="2" s="1"/>
  <c r="J1226" i="2" s="1"/>
  <c r="K1130" i="2"/>
  <c r="K1657" i="2" s="1"/>
  <c r="F1127" i="2"/>
  <c r="F1197" i="2" s="1"/>
  <c r="F1232" i="2" s="1"/>
  <c r="G1136" i="2"/>
  <c r="G1663" i="2" s="1"/>
  <c r="F1111" i="2"/>
  <c r="F1181" i="2" s="1"/>
  <c r="F1216" i="2" s="1"/>
  <c r="G1120" i="2"/>
  <c r="G1647" i="2" s="1"/>
  <c r="H1129" i="2"/>
  <c r="H1199" i="2" s="1"/>
  <c r="H1234" i="2" s="1"/>
  <c r="K1128" i="2"/>
  <c r="G1134" i="2"/>
  <c r="G1204" i="2" s="1"/>
  <c r="G1239" i="2" s="1"/>
  <c r="J1123" i="2"/>
  <c r="J1125" i="2"/>
  <c r="J1195" i="2" s="1"/>
  <c r="J1230" i="2" s="1"/>
  <c r="G1132" i="2"/>
  <c r="H1119" i="2"/>
  <c r="H1189" i="2" s="1"/>
  <c r="H1224" i="2" s="1"/>
  <c r="K1124" i="2"/>
  <c r="H1115" i="2"/>
  <c r="H1185" i="2" s="1"/>
  <c r="H1220" i="2" s="1"/>
  <c r="J1119" i="2"/>
  <c r="F1125" i="2"/>
  <c r="F1195" i="2" s="1"/>
  <c r="F1230" i="2" s="1"/>
  <c r="K1132" i="2"/>
  <c r="K1134" i="2"/>
  <c r="K1204" i="2" s="1"/>
  <c r="K1239" i="2" s="1"/>
  <c r="F1123" i="2"/>
  <c r="J1115" i="2"/>
  <c r="J1185" i="2" s="1"/>
  <c r="J1220" i="2" s="1"/>
  <c r="K883" i="2"/>
  <c r="K1692" i="2" s="1"/>
  <c r="F880" i="2"/>
  <c r="F1689" i="2" s="1"/>
  <c r="I869" i="2"/>
  <c r="I1678" i="2" s="1"/>
  <c r="E873" i="2"/>
  <c r="E1682" i="2" s="1"/>
  <c r="G891" i="2"/>
  <c r="G1700" i="2" s="1"/>
  <c r="J888" i="2"/>
  <c r="J1697" i="2" s="1"/>
  <c r="I867" i="2"/>
  <c r="I1676" i="2" s="1"/>
  <c r="E885" i="2"/>
  <c r="E1694" i="2" s="1"/>
  <c r="I883" i="2"/>
  <c r="I1692" i="2" s="1"/>
  <c r="K865" i="2"/>
  <c r="K1674" i="2" s="1"/>
  <c r="G883" i="2"/>
  <c r="G1692" i="2" s="1"/>
  <c r="J880" i="2"/>
  <c r="J1689" i="2" s="1"/>
  <c r="J866" i="2"/>
  <c r="J1675" i="2" s="1"/>
  <c r="E877" i="2"/>
  <c r="E1686" i="2" s="1"/>
  <c r="G873" i="2"/>
  <c r="G1682" i="2" s="1"/>
  <c r="I891" i="2"/>
  <c r="I1700" i="2" s="1"/>
  <c r="I871" i="2"/>
  <c r="I1680" i="2" s="1"/>
  <c r="E889" i="2"/>
  <c r="E1698" i="2" s="1"/>
  <c r="H886" i="2"/>
  <c r="H1695" i="2" s="1"/>
  <c r="G865" i="2"/>
  <c r="G1674" i="2" s="1"/>
  <c r="J882" i="2"/>
  <c r="J1691" i="2" s="1"/>
  <c r="G881" i="2"/>
  <c r="G1690" i="2" s="1"/>
  <c r="J870" i="2"/>
  <c r="J1679" i="2" s="1"/>
  <c r="E881" i="2"/>
  <c r="E1690" i="2" s="1"/>
  <c r="H878" i="2"/>
  <c r="H1687" i="2" s="1"/>
  <c r="K1421" i="2"/>
  <c r="K1598" i="2" s="1"/>
  <c r="F1421" i="2"/>
  <c r="F1598" i="2" s="1"/>
  <c r="E1421" i="2"/>
  <c r="E1598" i="2" s="1"/>
  <c r="M877" i="2"/>
  <c r="M1686" i="2" s="1"/>
  <c r="Z867" i="2"/>
  <c r="Z1676" i="2" s="1"/>
  <c r="W872" i="2"/>
  <c r="W1681" i="2" s="1"/>
  <c r="AA876" i="2"/>
  <c r="AA1685" i="2" s="1"/>
  <c r="AA880" i="2"/>
  <c r="AA1689" i="2" s="1"/>
  <c r="X885" i="2"/>
  <c r="X1694" i="2" s="1"/>
  <c r="X889" i="2"/>
  <c r="X1698" i="2" s="1"/>
  <c r="Z893" i="2"/>
  <c r="Z1702" i="2" s="1"/>
  <c r="AH866" i="2"/>
  <c r="AH1675" i="2" s="1"/>
  <c r="AH870" i="2"/>
  <c r="AH1679" i="2" s="1"/>
  <c r="Z865" i="2"/>
  <c r="Z1674" i="2" s="1"/>
  <c r="U870" i="2"/>
  <c r="U1679" i="2" s="1"/>
  <c r="Y874" i="2"/>
  <c r="Y1683" i="2" s="1"/>
  <c r="V879" i="2"/>
  <c r="V1688" i="2" s="1"/>
  <c r="V883" i="2"/>
  <c r="V1692" i="2" s="1"/>
  <c r="X887" i="2"/>
  <c r="X1696" i="2" s="1"/>
  <c r="X891" i="2"/>
  <c r="X1700" i="2" s="1"/>
  <c r="AH864" i="2"/>
  <c r="AH1673" i="2" s="1"/>
  <c r="AH868" i="2"/>
  <c r="AH1677" i="2" s="1"/>
  <c r="AC873" i="2"/>
  <c r="AC1682" i="2" s="1"/>
  <c r="M883" i="2"/>
  <c r="M1692" i="2" s="1"/>
  <c r="M893" i="2"/>
  <c r="M1702" i="2" s="1"/>
  <c r="AA866" i="2"/>
  <c r="AA1675" i="2" s="1"/>
  <c r="X871" i="2"/>
  <c r="X1680" i="2" s="1"/>
  <c r="U876" i="2"/>
  <c r="U1685" i="2" s="1"/>
  <c r="V881" i="2"/>
  <c r="V1690" i="2" s="1"/>
  <c r="U886" i="2"/>
  <c r="U1695" i="2" s="1"/>
  <c r="AA890" i="2"/>
  <c r="AA1699" i="2" s="1"/>
  <c r="AC865" i="2"/>
  <c r="AC1674" i="2" s="1"/>
  <c r="AF870" i="2"/>
  <c r="AF1679" i="2" s="1"/>
  <c r="AI875" i="2"/>
  <c r="AI1684" i="2" s="1"/>
  <c r="AD880" i="2"/>
  <c r="AD1689" i="2" s="1"/>
  <c r="AF884" i="2"/>
  <c r="AF1693" i="2" s="1"/>
  <c r="AH888" i="2"/>
  <c r="AH1697" i="2" s="1"/>
  <c r="AG893" i="2"/>
  <c r="AG1702" i="2" s="1"/>
  <c r="AH878" i="2"/>
  <c r="AH1687" i="2" s="1"/>
  <c r="AG883" i="2"/>
  <c r="AG1692" i="2" s="1"/>
  <c r="AF888" i="2"/>
  <c r="AF1697" i="2" s="1"/>
  <c r="AH892" i="2"/>
  <c r="AH1701" i="2" s="1"/>
  <c r="V894" i="2"/>
  <c r="V1703" i="2" s="1"/>
  <c r="M879" i="2"/>
  <c r="M1688" i="2" s="1"/>
  <c r="X867" i="2"/>
  <c r="X1676" i="2" s="1"/>
  <c r="U872" i="2"/>
  <c r="U1681" i="2" s="1"/>
  <c r="Y876" i="2"/>
  <c r="Y1685" i="2" s="1"/>
  <c r="Z881" i="2"/>
  <c r="Z1690" i="2" s="1"/>
  <c r="Y886" i="2"/>
  <c r="Y1695" i="2" s="1"/>
  <c r="Z891" i="2"/>
  <c r="Z1700" i="2" s="1"/>
  <c r="AI865" i="2"/>
  <c r="AI1674" i="2" s="1"/>
  <c r="AC871" i="2"/>
  <c r="AC1680" i="2" s="1"/>
  <c r="AD876" i="2"/>
  <c r="AD1685" i="2" s="1"/>
  <c r="AH880" i="2"/>
  <c r="AH1689" i="2" s="1"/>
  <c r="AC885" i="2"/>
  <c r="AC1694" i="2" s="1"/>
  <c r="AE889" i="2"/>
  <c r="AE1698" i="2" s="1"/>
  <c r="AD894" i="2"/>
  <c r="AD1703" i="2" s="1"/>
  <c r="AF880" i="2"/>
  <c r="AF1689" i="2" s="1"/>
  <c r="AE885" i="2"/>
  <c r="AE1694" i="2" s="1"/>
  <c r="AD890" i="2"/>
  <c r="AD1699" i="2" s="1"/>
  <c r="AF894" i="2"/>
  <c r="AF1703" i="2" s="1"/>
  <c r="X894" i="2"/>
  <c r="X1703" i="2" s="1"/>
  <c r="M865" i="2"/>
  <c r="M1674" i="2" s="1"/>
  <c r="M887" i="2"/>
  <c r="M1696" i="2" s="1"/>
  <c r="Y864" i="2"/>
  <c r="Y1673" i="2" s="1"/>
  <c r="AA868" i="2"/>
  <c r="AA1677" i="2" s="1"/>
  <c r="X873" i="2"/>
  <c r="X1682" i="2" s="1"/>
  <c r="U878" i="2"/>
  <c r="U1687" i="2" s="1"/>
  <c r="U882" i="2"/>
  <c r="U1691" i="2" s="1"/>
  <c r="W886" i="2"/>
  <c r="W1695" i="2" s="1"/>
  <c r="Y890" i="2"/>
  <c r="Y1699" i="2" s="1"/>
  <c r="Y894" i="2"/>
  <c r="Y1703" i="2" s="1"/>
  <c r="AG867" i="2"/>
  <c r="AG1676" i="2" s="1"/>
  <c r="AI871" i="2"/>
  <c r="AI1680" i="2" s="1"/>
  <c r="AG875" i="2"/>
  <c r="AG1684" i="2" s="1"/>
  <c r="X865" i="2"/>
  <c r="X1674" i="2" s="1"/>
  <c r="W870" i="2"/>
  <c r="W1679" i="2" s="1"/>
  <c r="AA874" i="2"/>
  <c r="AA1683" i="2" s="1"/>
  <c r="Z879" i="2"/>
  <c r="Z1688" i="2" s="1"/>
  <c r="Y884" i="2"/>
  <c r="Y1693" i="2" s="1"/>
  <c r="Z889" i="2"/>
  <c r="Z1698" i="2" s="1"/>
  <c r="AA894" i="2"/>
  <c r="AA1703" i="2" s="1"/>
  <c r="AC869" i="2"/>
  <c r="AC1678" i="2" s="1"/>
  <c r="AI873" i="2"/>
  <c r="AI1682" i="2" s="1"/>
  <c r="AC879" i="2"/>
  <c r="AC1688" i="2" s="1"/>
  <c r="AE883" i="2"/>
  <c r="AE1692" i="2" s="1"/>
  <c r="AG887" i="2"/>
  <c r="AG1696" i="2" s="1"/>
  <c r="AF892" i="2"/>
  <c r="AF1701" i="2" s="1"/>
  <c r="AG877" i="2"/>
  <c r="AG1686" i="2" s="1"/>
  <c r="AF882" i="2"/>
  <c r="AF1691" i="2" s="1"/>
  <c r="AE887" i="2"/>
  <c r="AE1696" i="2" s="1"/>
  <c r="AI891" i="2"/>
  <c r="AI1700" i="2" s="1"/>
  <c r="AI894" i="2"/>
  <c r="AI1703" i="2" s="1"/>
  <c r="M881" i="2"/>
  <c r="M1690" i="2" s="1"/>
  <c r="V865" i="2"/>
  <c r="V1674" i="2" s="1"/>
  <c r="V867" i="2"/>
  <c r="V1676" i="2" s="1"/>
  <c r="X869" i="2"/>
  <c r="X1678" i="2" s="1"/>
  <c r="Z871" i="2"/>
  <c r="Z1680" i="2" s="1"/>
  <c r="U874" i="2"/>
  <c r="U1683" i="2" s="1"/>
  <c r="W876" i="2"/>
  <c r="W1685" i="2" s="1"/>
  <c r="Y878" i="2"/>
  <c r="Y1687" i="2" s="1"/>
  <c r="Y880" i="2"/>
  <c r="Y1689" i="2" s="1"/>
  <c r="Y882" i="2"/>
  <c r="Y1691" i="2" s="1"/>
  <c r="AA884" i="2"/>
  <c r="AA1693" i="2" s="1"/>
  <c r="AA886" i="2"/>
  <c r="AA1695" i="2" s="1"/>
  <c r="V889" i="2"/>
  <c r="V1698" i="2" s="1"/>
  <c r="V891" i="2"/>
  <c r="V1700" i="2" s="1"/>
  <c r="V893" i="2"/>
  <c r="V1702" i="2" s="1"/>
  <c r="AD864" i="2"/>
  <c r="AD1673" i="2" s="1"/>
  <c r="AD866" i="2"/>
  <c r="AD1675" i="2" s="1"/>
  <c r="AD868" i="2"/>
  <c r="AD1677" i="2" s="1"/>
  <c r="AD870" i="2"/>
  <c r="AD1679" i="2" s="1"/>
  <c r="AF872" i="2"/>
  <c r="AF1681" i="2" s="1"/>
  <c r="AF874" i="2"/>
  <c r="AF1683" i="2" s="1"/>
  <c r="Y868" i="2"/>
  <c r="Y1677" i="2" s="1"/>
  <c r="V873" i="2"/>
  <c r="V1682" i="2" s="1"/>
  <c r="Z877" i="2"/>
  <c r="Z1686" i="2" s="1"/>
  <c r="AA882" i="2"/>
  <c r="AA1691" i="2" s="1"/>
  <c r="Z887" i="2"/>
  <c r="Z1696" i="2" s="1"/>
  <c r="AA892" i="2"/>
  <c r="AA1701" i="2" s="1"/>
  <c r="AC867" i="2"/>
  <c r="AC1676" i="2" s="1"/>
  <c r="AD872" i="2"/>
  <c r="AD1681" i="2" s="1"/>
  <c r="AE877" i="2"/>
  <c r="AE1686" i="2" s="1"/>
  <c r="AG881" i="2"/>
  <c r="AG1690" i="2" s="1"/>
  <c r="AD886" i="2"/>
  <c r="AD1695" i="2" s="1"/>
  <c r="AF890" i="2"/>
  <c r="AF1699" i="2" s="1"/>
  <c r="AC877" i="2"/>
  <c r="AC1686" i="2" s="1"/>
  <c r="AI881" i="2"/>
  <c r="AI1690" i="2" s="1"/>
  <c r="AF886" i="2"/>
  <c r="AF1695" i="2" s="1"/>
  <c r="AE891" i="2"/>
  <c r="AE1700" i="2" s="1"/>
  <c r="AC875" i="2"/>
  <c r="AC1684" i="2" s="1"/>
  <c r="W864" i="2"/>
  <c r="W1673" i="2" s="1"/>
  <c r="V869" i="2"/>
  <c r="V1678" i="2" s="1"/>
  <c r="Z873" i="2"/>
  <c r="Z1682" i="2" s="1"/>
  <c r="W878" i="2"/>
  <c r="W1687" i="2" s="1"/>
  <c r="X883" i="2"/>
  <c r="X1692" i="2" s="1"/>
  <c r="W888" i="2"/>
  <c r="W1697" i="2" s="1"/>
  <c r="X893" i="2"/>
  <c r="X1702" i="2" s="1"/>
  <c r="AI867" i="2"/>
  <c r="AI1676" i="2" s="1"/>
  <c r="AH872" i="2"/>
  <c r="AH1681" i="2" s="1"/>
  <c r="AI877" i="2"/>
  <c r="AI1686" i="2" s="1"/>
  <c r="AD882" i="2"/>
  <c r="AD1691" i="2" s="1"/>
  <c r="AH886" i="2"/>
  <c r="AH1695" i="2" s="1"/>
  <c r="AC891" i="2"/>
  <c r="AC1700" i="2" s="1"/>
  <c r="AF876" i="2"/>
  <c r="AF1685" i="2" s="1"/>
  <c r="AE881" i="2"/>
  <c r="AE1690" i="2" s="1"/>
  <c r="AI885" i="2"/>
  <c r="AI1694" i="2" s="1"/>
  <c r="AH890" i="2"/>
  <c r="AH1699" i="2" s="1"/>
  <c r="M894" i="2"/>
  <c r="M1703" i="2" s="1"/>
  <c r="AE894" i="2"/>
  <c r="AE1703" i="2" s="1"/>
  <c r="M867" i="2"/>
  <c r="M1676" i="2" s="1"/>
  <c r="M891" i="2"/>
  <c r="M1700" i="2" s="1"/>
  <c r="AA864" i="2"/>
  <c r="AA1673" i="2" s="1"/>
  <c r="Z869" i="2"/>
  <c r="Z1678" i="2" s="1"/>
  <c r="W874" i="2"/>
  <c r="W1683" i="2" s="1"/>
  <c r="AA878" i="2"/>
  <c r="AA1687" i="2" s="1"/>
  <c r="U884" i="2"/>
  <c r="U1693" i="2" s="1"/>
  <c r="AA888" i="2"/>
  <c r="AA1697" i="2" s="1"/>
  <c r="U894" i="2"/>
  <c r="U1703" i="2" s="1"/>
  <c r="AF868" i="2"/>
  <c r="AF1677" i="2" s="1"/>
  <c r="AE873" i="2"/>
  <c r="AE1682" i="2" s="1"/>
  <c r="AF878" i="2"/>
  <c r="AF1687" i="2" s="1"/>
  <c r="AH882" i="2"/>
  <c r="AH1691" i="2" s="1"/>
  <c r="AC887" i="2"/>
  <c r="AC1696" i="2" s="1"/>
  <c r="AG891" i="2"/>
  <c r="AG1700" i="2" s="1"/>
  <c r="AD878" i="2"/>
  <c r="AD1687" i="2" s="1"/>
  <c r="AC883" i="2"/>
  <c r="AC1692" i="2" s="1"/>
  <c r="AI887" i="2"/>
  <c r="AI1696" i="2" s="1"/>
  <c r="AD892" i="2"/>
  <c r="AD1701" i="2" s="1"/>
  <c r="AG894" i="2"/>
  <c r="AG1703" i="2" s="1"/>
  <c r="M885" i="2"/>
  <c r="M1694" i="2" s="1"/>
  <c r="Y866" i="2"/>
  <c r="Y1675" i="2" s="1"/>
  <c r="V871" i="2"/>
  <c r="V1680" i="2" s="1"/>
  <c r="Z875" i="2"/>
  <c r="Z1684" i="2" s="1"/>
  <c r="U880" i="2"/>
  <c r="U1689" i="2" s="1"/>
  <c r="W884" i="2"/>
  <c r="W1693" i="2" s="1"/>
  <c r="Y888" i="2"/>
  <c r="Y1697" i="2" s="1"/>
  <c r="Y892" i="2"/>
  <c r="Y1701" i="2" s="1"/>
  <c r="AG865" i="2"/>
  <c r="AG1674" i="2" s="1"/>
  <c r="AI869" i="2"/>
  <c r="AI1678" i="2" s="1"/>
  <c r="AD874" i="2"/>
  <c r="AD1683" i="2" s="1"/>
  <c r="M875" i="2"/>
  <c r="M1684" i="2" s="1"/>
  <c r="M889" i="2"/>
  <c r="M1698" i="2" s="1"/>
  <c r="U868" i="2"/>
  <c r="U1677" i="2" s="1"/>
  <c r="Y872" i="2"/>
  <c r="Y1681" i="2" s="1"/>
  <c r="V877" i="2"/>
  <c r="V1686" i="2" s="1"/>
  <c r="W882" i="2"/>
  <c r="W1691" i="2" s="1"/>
  <c r="V887" i="2"/>
  <c r="V1696" i="2" s="1"/>
  <c r="W892" i="2"/>
  <c r="W1701" i="2" s="1"/>
  <c r="AF866" i="2"/>
  <c r="AF1675" i="2" s="1"/>
  <c r="AG871" i="2"/>
  <c r="AG1680" i="2" s="1"/>
  <c r="AH876" i="2"/>
  <c r="AH1685" i="2" s="1"/>
  <c r="AC881" i="2"/>
  <c r="AC1690" i="2" s="1"/>
  <c r="AG885" i="2"/>
  <c r="AG1694" i="2" s="1"/>
  <c r="AI889" i="2"/>
  <c r="AI1698" i="2" s="1"/>
  <c r="AH894" i="2"/>
  <c r="AH1703" i="2" s="1"/>
  <c r="AI879" i="2"/>
  <c r="AI1688" i="2" s="1"/>
  <c r="AH884" i="2"/>
  <c r="AH1693" i="2" s="1"/>
  <c r="AG889" i="2"/>
  <c r="AG1698" i="2" s="1"/>
  <c r="AI893" i="2"/>
  <c r="AI1702" i="2" s="1"/>
  <c r="Z894" i="2"/>
  <c r="Z1703" i="2" s="1"/>
  <c r="M869" i="2"/>
  <c r="M1678" i="2" s="1"/>
  <c r="M871" i="2"/>
  <c r="M1680" i="2" s="1"/>
  <c r="F864" i="2"/>
  <c r="F1673" i="2" s="1"/>
  <c r="J868" i="2"/>
  <c r="J1677" i="2" s="1"/>
  <c r="G879" i="2"/>
  <c r="G1688" i="2" s="1"/>
  <c r="H888" i="2"/>
  <c r="H1697" i="2" s="1"/>
  <c r="I875" i="2"/>
  <c r="I1684" i="2" s="1"/>
  <c r="J884" i="2"/>
  <c r="J1693" i="2" s="1"/>
  <c r="E865" i="2"/>
  <c r="E1674" i="2" s="1"/>
  <c r="J864" i="2"/>
  <c r="J1673" i="2" s="1"/>
  <c r="G869" i="2"/>
  <c r="G1678" i="2" s="1"/>
  <c r="I877" i="2"/>
  <c r="I1686" i="2" s="1"/>
  <c r="J886" i="2"/>
  <c r="J1695" i="2" s="1"/>
  <c r="E875" i="2"/>
  <c r="E1684" i="2" s="1"/>
  <c r="F884" i="2"/>
  <c r="F1693" i="2" s="1"/>
  <c r="K893" i="2"/>
  <c r="K1702" i="2" s="1"/>
  <c r="H872" i="2"/>
  <c r="H1681" i="2" s="1"/>
  <c r="F872" i="2"/>
  <c r="F1681" i="2" s="1"/>
  <c r="H880" i="2"/>
  <c r="H1689" i="2" s="1"/>
  <c r="I889" i="2"/>
  <c r="I1698" i="2" s="1"/>
  <c r="E879" i="2"/>
  <c r="E1688" i="2" s="1"/>
  <c r="F888" i="2"/>
  <c r="F1697" i="2" s="1"/>
  <c r="H868" i="2"/>
  <c r="H1677" i="2" s="1"/>
  <c r="H870" i="2"/>
  <c r="H1679" i="2" s="1"/>
  <c r="J878" i="2"/>
  <c r="J1687" i="2" s="1"/>
  <c r="K887" i="2"/>
  <c r="K1696" i="2" s="1"/>
  <c r="F876" i="2"/>
  <c r="F1685" i="2" s="1"/>
  <c r="G885" i="2"/>
  <c r="G1694" i="2" s="1"/>
  <c r="G893" i="2"/>
  <c r="G1702" i="2" s="1"/>
  <c r="G871" i="2"/>
  <c r="G1680" i="2" s="1"/>
  <c r="E871" i="2"/>
  <c r="E1680" i="2" s="1"/>
  <c r="I881" i="2"/>
  <c r="I1690" i="2" s="1"/>
  <c r="J890" i="2"/>
  <c r="J1699" i="2" s="1"/>
  <c r="K877" i="2"/>
  <c r="K1686" i="2" s="1"/>
  <c r="E887" i="2"/>
  <c r="E1696" i="2" s="1"/>
  <c r="G867" i="2"/>
  <c r="G1676" i="2" s="1"/>
  <c r="E867" i="2"/>
  <c r="E1676" i="2" s="1"/>
  <c r="G875" i="2"/>
  <c r="G1684" i="2" s="1"/>
  <c r="H884" i="2"/>
  <c r="H1693" i="2" s="1"/>
  <c r="I893" i="2"/>
  <c r="I1702" i="2" s="1"/>
  <c r="K881" i="2"/>
  <c r="K1690" i="2" s="1"/>
  <c r="E891" i="2"/>
  <c r="E1700" i="2" s="1"/>
  <c r="F870" i="2"/>
  <c r="F1679" i="2" s="1"/>
  <c r="K869" i="2"/>
  <c r="K1678" i="2" s="1"/>
  <c r="F878" i="2"/>
  <c r="F1687" i="2" s="1"/>
  <c r="G887" i="2"/>
  <c r="G1696" i="2" s="1"/>
  <c r="J876" i="2"/>
  <c r="J1685" i="2" s="1"/>
  <c r="K885" i="2"/>
  <c r="K1694" i="2" s="1"/>
  <c r="F866" i="2"/>
  <c r="F1675" i="2" s="1"/>
  <c r="F868" i="2"/>
  <c r="F1677" i="2" s="1"/>
  <c r="H876" i="2"/>
  <c r="H1685" i="2" s="1"/>
  <c r="I885" i="2"/>
  <c r="I1694" i="2" s="1"/>
  <c r="K873" i="2"/>
  <c r="K1682" i="2" s="1"/>
  <c r="E883" i="2"/>
  <c r="E1692" i="2" s="1"/>
  <c r="F892" i="2"/>
  <c r="F1701" i="2" s="1"/>
  <c r="W866" i="2"/>
  <c r="W1675" i="2" s="1"/>
  <c r="W868" i="2"/>
  <c r="W1677" i="2" s="1"/>
  <c r="Y870" i="2"/>
  <c r="Y1679" i="2" s="1"/>
  <c r="AA872" i="2"/>
  <c r="AA1681" i="2" s="1"/>
  <c r="V875" i="2"/>
  <c r="V1684" i="2" s="1"/>
  <c r="X877" i="2"/>
  <c r="X1686" i="2" s="1"/>
  <c r="X879" i="2"/>
  <c r="X1688" i="2" s="1"/>
  <c r="X881" i="2"/>
  <c r="X1690" i="2" s="1"/>
  <c r="Z883" i="2"/>
  <c r="Z1692" i="2" s="1"/>
  <c r="Z885" i="2"/>
  <c r="Z1694" i="2" s="1"/>
  <c r="U888" i="2"/>
  <c r="U1697" i="2" s="1"/>
  <c r="U890" i="2"/>
  <c r="U1699" i="2" s="1"/>
  <c r="U892" i="2"/>
  <c r="U1701" i="2" s="1"/>
  <c r="W894" i="2"/>
  <c r="W1703" i="2" s="1"/>
  <c r="AE865" i="2"/>
  <c r="AE1674" i="2" s="1"/>
  <c r="AE867" i="2"/>
  <c r="AE1676" i="2" s="1"/>
  <c r="AE869" i="2"/>
  <c r="AE1678" i="2" s="1"/>
  <c r="AE871" i="2"/>
  <c r="AE1680" i="2" s="1"/>
  <c r="AG873" i="2"/>
  <c r="AG1682" i="2" s="1"/>
  <c r="AE875" i="2"/>
  <c r="AE1684" i="2" s="1"/>
  <c r="M873" i="2"/>
  <c r="M1682" i="2" s="1"/>
  <c r="U866" i="2"/>
  <c r="U1675" i="2" s="1"/>
  <c r="AA870" i="2"/>
  <c r="AA1679" i="2" s="1"/>
  <c r="X875" i="2"/>
  <c r="X1684" i="2" s="1"/>
  <c r="W880" i="2"/>
  <c r="W1689" i="2" s="1"/>
  <c r="V885" i="2"/>
  <c r="V1694" i="2" s="1"/>
  <c r="W890" i="2"/>
  <c r="W1699" i="2" s="1"/>
  <c r="AF864" i="2"/>
  <c r="AF1673" i="2" s="1"/>
  <c r="AG869" i="2"/>
  <c r="AG1678" i="2" s="1"/>
  <c r="AH874" i="2"/>
  <c r="AH1683" i="2" s="1"/>
  <c r="AG879" i="2"/>
  <c r="AG1688" i="2" s="1"/>
  <c r="AI883" i="2"/>
  <c r="AI1692" i="2" s="1"/>
  <c r="AD888" i="2"/>
  <c r="AD1697" i="2" s="1"/>
  <c r="AC893" i="2"/>
  <c r="AC1702" i="2" s="1"/>
  <c r="AE879" i="2"/>
  <c r="AE1688" i="2" s="1"/>
  <c r="AD884" i="2"/>
  <c r="AD1693" i="2" s="1"/>
  <c r="AC889" i="2"/>
  <c r="AC1698" i="2" s="1"/>
  <c r="AE893" i="2"/>
  <c r="AE1702" i="2" s="1"/>
  <c r="AC894" i="2"/>
  <c r="AC1703" i="2" s="1"/>
  <c r="U864" i="2"/>
  <c r="U1673" i="2" s="1"/>
  <c r="AF1607" i="2"/>
  <c r="Z1616" i="2"/>
  <c r="AI1604" i="2"/>
  <c r="W1631" i="2"/>
  <c r="AI1610" i="2"/>
  <c r="AC1620" i="2"/>
  <c r="V1620" i="2"/>
  <c r="Y1631" i="2"/>
  <c r="M1612" i="2"/>
  <c r="AA1627" i="2"/>
  <c r="AI1606" i="2"/>
  <c r="AD1625" i="2"/>
  <c r="V1616" i="2"/>
  <c r="U1617" i="2"/>
  <c r="W1605" i="2"/>
  <c r="AI1620" i="2"/>
  <c r="AC1630" i="2"/>
  <c r="AG1608" i="2"/>
  <c r="AH1617" i="2"/>
  <c r="Z1608" i="2"/>
  <c r="AA1617" i="2"/>
  <c r="AI1612" i="2"/>
  <c r="AA1611" i="2"/>
  <c r="V1610" i="2"/>
  <c r="AA1605" i="2"/>
  <c r="AD1603" i="2"/>
  <c r="AG1630" i="2"/>
  <c r="W1611" i="2"/>
  <c r="Y1605" i="2"/>
  <c r="AD1631" i="2"/>
  <c r="AC1608" i="2"/>
  <c r="AD1617" i="2"/>
  <c r="X1606" i="2"/>
  <c r="U1605" i="2"/>
  <c r="AF1629" i="2"/>
  <c r="V1628" i="2"/>
  <c r="M1606" i="2"/>
  <c r="V1604" i="2"/>
  <c r="Z1624" i="2"/>
  <c r="U1603" i="2"/>
  <c r="AF1603" i="2"/>
  <c r="U1631" i="2"/>
  <c r="M1620" i="2"/>
  <c r="AE1612" i="2"/>
  <c r="AE1604" i="2"/>
  <c r="Z1610" i="2"/>
  <c r="AH1623" i="2"/>
  <c r="U1609" i="2"/>
  <c r="Y1615" i="2"/>
  <c r="AH1629" i="2"/>
  <c r="Z1620" i="2"/>
  <c r="AH1609" i="2"/>
  <c r="AC1606" i="2"/>
  <c r="AF1613" i="2"/>
  <c r="M1608" i="2"/>
  <c r="W1621" i="2"/>
  <c r="Z1612" i="2"/>
  <c r="I1646" i="2"/>
  <c r="I1666" i="2"/>
  <c r="J1500" i="2"/>
  <c r="J1506" i="2"/>
  <c r="G1511" i="2"/>
  <c r="K1515" i="2"/>
  <c r="G1521" i="2"/>
  <c r="G1501" i="2"/>
  <c r="G1523" i="2"/>
  <c r="K1525" i="2"/>
  <c r="K1499" i="2"/>
  <c r="F1504" i="2"/>
  <c r="K1507" i="2"/>
  <c r="K1497" i="2"/>
  <c r="F1506" i="2"/>
  <c r="J1510" i="2"/>
  <c r="G1515" i="2"/>
  <c r="K1519" i="2"/>
  <c r="F1508" i="2"/>
  <c r="G1517" i="2"/>
  <c r="K1521" i="2"/>
  <c r="G1525" i="2"/>
  <c r="J1498" i="2"/>
  <c r="G1503" i="2"/>
  <c r="G1505" i="2"/>
  <c r="K1509" i="2"/>
  <c r="G1499" i="2"/>
  <c r="K1503" i="2"/>
  <c r="G1507" i="2"/>
  <c r="K1511" i="2"/>
  <c r="G1509" i="2"/>
  <c r="K1513" i="2"/>
  <c r="F1502" i="2"/>
  <c r="G1497" i="2"/>
  <c r="K1501" i="2"/>
  <c r="F1510" i="2"/>
  <c r="G1519" i="2"/>
  <c r="K1523" i="2"/>
  <c r="J1508" i="2"/>
  <c r="G1513" i="2"/>
  <c r="K1517" i="2"/>
  <c r="F1498" i="2"/>
  <c r="J1502" i="2"/>
  <c r="F1500" i="2"/>
  <c r="J1504" i="2"/>
  <c r="K1505" i="2"/>
  <c r="E1225" i="2"/>
  <c r="E1647" i="2"/>
  <c r="H1238" i="2"/>
  <c r="H1660" i="2"/>
  <c r="I1225" i="2"/>
  <c r="I1647" i="2"/>
  <c r="H1242" i="2"/>
  <c r="H1664" i="2"/>
  <c r="E1217" i="2"/>
  <c r="E1639" i="2"/>
  <c r="I1223" i="2"/>
  <c r="I1645" i="2"/>
  <c r="E1229" i="2"/>
  <c r="E1651" i="2"/>
  <c r="J1640" i="2"/>
  <c r="F1238" i="2"/>
  <c r="F1660" i="2"/>
  <c r="I1243" i="2"/>
  <c r="I1665" i="2"/>
  <c r="AA1533" i="2"/>
  <c r="U1543" i="2"/>
  <c r="Z1556" i="2"/>
  <c r="AE1540" i="2"/>
  <c r="AC1554" i="2"/>
  <c r="AA1535" i="2"/>
  <c r="Z1558" i="2"/>
  <c r="AI1546" i="2"/>
  <c r="U1539" i="2"/>
  <c r="AC1534" i="2"/>
  <c r="AI1556" i="2"/>
  <c r="M1542" i="2"/>
  <c r="W1553" i="2"/>
  <c r="AI1536" i="2"/>
  <c r="AD1555" i="2"/>
  <c r="U1537" i="2"/>
  <c r="W1555" i="2"/>
  <c r="AF1543" i="2"/>
  <c r="AH1561" i="2"/>
  <c r="U1547" i="2"/>
  <c r="Z1560" i="2"/>
  <c r="AF1553" i="2"/>
  <c r="W1535" i="2"/>
  <c r="V1558" i="2"/>
  <c r="AH1541" i="2"/>
  <c r="AC1560" i="2"/>
  <c r="E1221" i="2"/>
  <c r="E1643" i="2"/>
  <c r="M1550" i="2"/>
  <c r="V1552" i="2"/>
  <c r="AF1549" i="2"/>
  <c r="X1540" i="2"/>
  <c r="V1554" i="2"/>
  <c r="AE1542" i="2"/>
  <c r="AC1556" i="2"/>
  <c r="X1534" i="2"/>
  <c r="V1548" i="2"/>
  <c r="AG1538" i="2"/>
  <c r="AE1552" i="2"/>
  <c r="V1534" i="2"/>
  <c r="W1543" i="2"/>
  <c r="W1559" i="2"/>
  <c r="Z1540" i="2"/>
  <c r="AD1547" i="2"/>
  <c r="Z1542" i="2"/>
  <c r="M1548" i="2"/>
  <c r="AG1536" i="2"/>
  <c r="AE1550" i="2"/>
  <c r="Y1535" i="2"/>
  <c r="AG1540" i="2"/>
  <c r="S873" i="2"/>
  <c r="S1682" i="2" s="1"/>
  <c r="O891" i="2"/>
  <c r="O1700" i="2" s="1"/>
  <c r="O877" i="2"/>
  <c r="O1686" i="2" s="1"/>
  <c r="Q867" i="2"/>
  <c r="Q1676" i="2" s="1"/>
  <c r="P876" i="2"/>
  <c r="P1685" i="2" s="1"/>
  <c r="Q889" i="2"/>
  <c r="Q1698" i="2" s="1"/>
  <c r="R870" i="2"/>
  <c r="R1679" i="2" s="1"/>
  <c r="S889" i="2"/>
  <c r="S1698" i="2" s="1"/>
  <c r="S885" i="2"/>
  <c r="S1694" i="2" s="1"/>
  <c r="P880" i="2"/>
  <c r="P1689" i="2" s="1"/>
  <c r="S877" i="2"/>
  <c r="S1686" i="2" s="1"/>
  <c r="R872" i="2"/>
  <c r="R1681" i="2" s="1"/>
  <c r="N890" i="2"/>
  <c r="N1699" i="2" s="1"/>
  <c r="S883" i="2"/>
  <c r="S1692" i="2" s="1"/>
  <c r="R868" i="2"/>
  <c r="R1677" i="2" s="1"/>
  <c r="S887" i="2"/>
  <c r="S1696" i="2" s="1"/>
  <c r="N874" i="2"/>
  <c r="N1683" i="2" s="1"/>
  <c r="Q893" i="2"/>
  <c r="Q1702" i="2" s="1"/>
  <c r="R882" i="2"/>
  <c r="R1691" i="2" s="1"/>
  <c r="S867" i="2"/>
  <c r="S1676" i="2" s="1"/>
  <c r="R886" i="2"/>
  <c r="R1695" i="2" s="1"/>
  <c r="N872" i="2"/>
  <c r="N1681" i="2" s="1"/>
  <c r="Q885" i="2"/>
  <c r="Q1694" i="2" s="1"/>
  <c r="S893" i="2"/>
  <c r="S1702" i="2" s="1"/>
  <c r="N880" i="2"/>
  <c r="N1689" i="2" s="1"/>
  <c r="R876" i="2"/>
  <c r="R1685" i="2" s="1"/>
  <c r="Q871" i="2"/>
  <c r="Q1680" i="2" s="1"/>
  <c r="O889" i="2"/>
  <c r="O1698" i="2" s="1"/>
  <c r="Q881" i="2"/>
  <c r="Q1690" i="2" s="1"/>
  <c r="R874" i="2"/>
  <c r="R1683" i="2" s="1"/>
  <c r="N892" i="2"/>
  <c r="N1701" i="2" s="1"/>
  <c r="P878" i="2"/>
  <c r="P1687" i="2" s="1"/>
  <c r="Q883" i="2"/>
  <c r="Q1692" i="2" s="1"/>
  <c r="P866" i="2"/>
  <c r="P1675" i="2" s="1"/>
  <c r="N876" i="2"/>
  <c r="N1685" i="2" s="1"/>
  <c r="O885" i="2"/>
  <c r="O1694" i="2" s="1"/>
  <c r="Q879" i="2"/>
  <c r="Q1688" i="2" s="1"/>
  <c r="O873" i="2"/>
  <c r="O1682" i="2" s="1"/>
  <c r="Q877" i="2"/>
  <c r="Q1686" i="2" s="1"/>
  <c r="N882" i="2"/>
  <c r="N1691" i="2" s="1"/>
  <c r="P886" i="2"/>
  <c r="P1695" i="2" s="1"/>
  <c r="R890" i="2"/>
  <c r="R1699" i="2" s="1"/>
  <c r="H5" i="8"/>
  <c r="F4" i="9"/>
  <c r="P1613" i="2"/>
  <c r="O1608" i="2"/>
  <c r="O1604" i="2"/>
  <c r="P1607" i="2"/>
  <c r="O1626" i="2"/>
  <c r="N1609" i="2"/>
  <c r="S1608" i="2"/>
  <c r="Q1604" i="2"/>
  <c r="S1624" i="2"/>
  <c r="N1625" i="2"/>
  <c r="O847" i="2"/>
  <c r="O1656" i="2"/>
  <c r="N850" i="2"/>
  <c r="N1659" i="2"/>
  <c r="O839" i="2"/>
  <c r="O1648" i="2"/>
  <c r="Q835" i="2"/>
  <c r="Q1644" i="2"/>
  <c r="S853" i="2"/>
  <c r="S1662" i="2"/>
  <c r="O851" i="2"/>
  <c r="O1660" i="2"/>
  <c r="N836" i="2"/>
  <c r="N1645" i="2"/>
  <c r="P854" i="2"/>
  <c r="P1663" i="2"/>
  <c r="Q849" i="2"/>
  <c r="Q1658" i="2"/>
  <c r="Q829" i="2"/>
  <c r="Q1638" i="2"/>
  <c r="P850" i="2"/>
  <c r="P1659" i="2"/>
  <c r="S847" i="2"/>
  <c r="S1656" i="2"/>
  <c r="N844" i="2"/>
  <c r="N1653" i="2"/>
  <c r="Q841" i="2"/>
  <c r="Q1650" i="2"/>
  <c r="S839" i="2"/>
  <c r="S1648" i="2"/>
  <c r="S833" i="2"/>
  <c r="S1642" i="2"/>
  <c r="S851" i="2"/>
  <c r="S1660" i="2"/>
  <c r="N848" i="2"/>
  <c r="N1657" i="2"/>
  <c r="Q831" i="2"/>
  <c r="Q1640" i="2"/>
  <c r="R834" i="2"/>
  <c r="R1643" i="2"/>
  <c r="S831" i="2"/>
  <c r="S1640" i="2"/>
  <c r="N856" i="2"/>
  <c r="N1665" i="2"/>
  <c r="P856" i="2"/>
  <c r="P1665" i="2"/>
  <c r="R852" i="2"/>
  <c r="R1661" i="2"/>
  <c r="O837" i="2"/>
  <c r="O1646" i="2"/>
  <c r="N840" i="2"/>
  <c r="N1649" i="2"/>
  <c r="P858" i="2"/>
  <c r="P1667" i="2"/>
  <c r="R846" i="2"/>
  <c r="R1655" i="2"/>
  <c r="R832" i="2"/>
  <c r="R1641" i="2"/>
  <c r="S849" i="2"/>
  <c r="S1658" i="2"/>
  <c r="N854" i="2"/>
  <c r="N1663" i="2"/>
  <c r="S845" i="2"/>
  <c r="S1654" i="2"/>
  <c r="O843" i="2"/>
  <c r="O1652" i="2"/>
  <c r="O829" i="2"/>
  <c r="O1638" i="2"/>
  <c r="R848" i="2"/>
  <c r="R1657" i="2"/>
  <c r="N846" i="2"/>
  <c r="N1655" i="2"/>
  <c r="R830" i="2"/>
  <c r="R1639" i="2"/>
  <c r="P1545" i="2"/>
  <c r="O1534" i="2"/>
  <c r="R1559" i="2"/>
  <c r="O1560" i="2"/>
  <c r="S1544" i="2"/>
  <c r="S1546" i="2"/>
  <c r="N1561" i="2"/>
  <c r="S1562" i="2"/>
  <c r="P1562" i="2"/>
  <c r="N1562" i="2"/>
  <c r="Q1608" i="2"/>
  <c r="S1630" i="2"/>
  <c r="N1621" i="2"/>
  <c r="O1606" i="2"/>
  <c r="N1611" i="2"/>
  <c r="P1629" i="2"/>
  <c r="R1615" i="2"/>
  <c r="O1622" i="2"/>
  <c r="Q1606" i="2"/>
  <c r="S1618" i="2"/>
  <c r="P1603" i="2"/>
  <c r="N852" i="2"/>
  <c r="N1661" i="2"/>
  <c r="Q843" i="2"/>
  <c r="Q1652" i="2"/>
  <c r="P832" i="2"/>
  <c r="P1641" i="2"/>
  <c r="Q857" i="2"/>
  <c r="Q1666" i="2"/>
  <c r="R844" i="2"/>
  <c r="R1653" i="2"/>
  <c r="N842" i="2"/>
  <c r="N1651" i="2"/>
  <c r="Q833" i="2"/>
  <c r="Q1642" i="2"/>
  <c r="O845" i="2"/>
  <c r="O1654" i="2"/>
  <c r="P840" i="2"/>
  <c r="P1649" i="2"/>
  <c r="R858" i="2"/>
  <c r="R1667" i="2"/>
  <c r="O841" i="2"/>
  <c r="O1650" i="2"/>
  <c r="R838" i="2"/>
  <c r="R1647" i="2"/>
  <c r="N830" i="2"/>
  <c r="N1639" i="2"/>
  <c r="O853" i="2"/>
  <c r="O1662" i="2"/>
  <c r="R850" i="2"/>
  <c r="R1659" i="2"/>
  <c r="Q851" i="2"/>
  <c r="Q1660" i="2"/>
  <c r="Q853" i="2"/>
  <c r="Q1662" i="2"/>
  <c r="Q847" i="2"/>
  <c r="Q1656" i="2"/>
  <c r="P834" i="2"/>
  <c r="P1643" i="2"/>
  <c r="P836" i="2"/>
  <c r="P1645" i="2"/>
  <c r="P846" i="2"/>
  <c r="P1655" i="2"/>
  <c r="O833" i="2"/>
  <c r="O1642" i="2"/>
  <c r="S837" i="2"/>
  <c r="S1646" i="2"/>
  <c r="R842" i="2"/>
  <c r="R1651" i="2"/>
  <c r="N832" i="2"/>
  <c r="N1641" i="2"/>
  <c r="R854" i="2"/>
  <c r="R1663" i="2"/>
  <c r="P848" i="2"/>
  <c r="P1657" i="2"/>
  <c r="O849" i="2"/>
  <c r="O1658" i="2"/>
  <c r="Q837" i="2"/>
  <c r="Q1646" i="2"/>
  <c r="S855" i="2"/>
  <c r="S1664" i="2"/>
  <c r="R840" i="2"/>
  <c r="R1649" i="2"/>
  <c r="S835" i="2"/>
  <c r="S1644" i="2"/>
  <c r="R836" i="2"/>
  <c r="R1645" i="2"/>
  <c r="N834" i="2"/>
  <c r="N1643" i="2"/>
  <c r="P852" i="2"/>
  <c r="P1661" i="2"/>
  <c r="Q839" i="2"/>
  <c r="Q1648" i="2"/>
  <c r="S857" i="2"/>
  <c r="S1666" i="2"/>
  <c r="O855" i="2"/>
  <c r="O1664" i="2"/>
  <c r="S829" i="2"/>
  <c r="S1638" i="2"/>
  <c r="P868" i="2"/>
  <c r="P1677" i="2" s="1"/>
  <c r="O879" i="2"/>
  <c r="O1688" i="2" s="1"/>
  <c r="N864" i="2"/>
  <c r="N1673" i="2" s="1"/>
  <c r="O869" i="2"/>
  <c r="O1678" i="2" s="1"/>
  <c r="O871" i="2"/>
  <c r="O1680" i="2" s="1"/>
  <c r="P890" i="2"/>
  <c r="P1699" i="2" s="1"/>
  <c r="O865" i="2"/>
  <c r="O1674" i="2" s="1"/>
  <c r="O875" i="2"/>
  <c r="O1684" i="2" s="1"/>
  <c r="P884" i="2"/>
  <c r="P1693" i="2" s="1"/>
  <c r="R892" i="2"/>
  <c r="R1701" i="2" s="1"/>
  <c r="N878" i="2"/>
  <c r="N1687" i="2" s="1"/>
  <c r="S881" i="2"/>
  <c r="S1690" i="2" s="1"/>
  <c r="N886" i="2"/>
  <c r="N1695" i="2" s="1"/>
  <c r="P870" i="2"/>
  <c r="P1679" i="2" s="1"/>
  <c r="N888" i="2"/>
  <c r="N1697" i="2" s="1"/>
  <c r="Q873" i="2"/>
  <c r="Q1682" i="2" s="1"/>
  <c r="P888" i="2"/>
  <c r="P1697" i="2" s="1"/>
  <c r="R880" i="2"/>
  <c r="R1689" i="2" s="1"/>
  <c r="N884" i="2"/>
  <c r="N1693" i="2" s="1"/>
  <c r="R866" i="2"/>
  <c r="R1675" i="2" s="1"/>
  <c r="S879" i="2"/>
  <c r="S1688" i="2" s="1"/>
  <c r="R888" i="2"/>
  <c r="R1697" i="2" s="1"/>
  <c r="N868" i="2"/>
  <c r="N1677" i="2" s="1"/>
  <c r="O887" i="2"/>
  <c r="O1696" i="2" s="1"/>
  <c r="R864" i="2"/>
  <c r="R1673" i="2" s="1"/>
  <c r="Q869" i="2"/>
  <c r="Q1678" i="2" s="1"/>
  <c r="P872" i="2"/>
  <c r="P1681" i="2" s="1"/>
  <c r="S891" i="2"/>
  <c r="S1700" i="2" s="1"/>
  <c r="Q894" i="2"/>
  <c r="Q1703" i="2" s="1"/>
  <c r="Q865" i="2"/>
  <c r="Q1674" i="2" s="1"/>
  <c r="N870" i="2"/>
  <c r="N1679" i="2" s="1"/>
  <c r="P874" i="2"/>
  <c r="P1683" i="2" s="1"/>
  <c r="R878" i="2"/>
  <c r="R1687" i="2" s="1"/>
  <c r="O883" i="2"/>
  <c r="O1692" i="2" s="1"/>
  <c r="Q887" i="2"/>
  <c r="Q1696" i="2" s="1"/>
  <c r="Q891" i="2"/>
  <c r="Q1700" i="2" s="1"/>
  <c r="S865" i="2"/>
  <c r="S1674" i="2" s="1"/>
  <c r="Q875" i="2"/>
  <c r="Q1684" i="2" s="1"/>
  <c r="R884" i="2"/>
  <c r="R1693" i="2" s="1"/>
  <c r="R894" i="2"/>
  <c r="R1703" i="2" s="1"/>
  <c r="S871" i="2"/>
  <c r="S1680" i="2" s="1"/>
  <c r="O881" i="2"/>
  <c r="O1690" i="2" s="1"/>
  <c r="O894" i="2"/>
  <c r="O1703" i="2" s="1"/>
  <c r="O867" i="2"/>
  <c r="O1676" i="2" s="1"/>
  <c r="S875" i="2"/>
  <c r="S1684" i="2" s="1"/>
  <c r="O893" i="2"/>
  <c r="O1702" i="2" s="1"/>
  <c r="S869" i="2"/>
  <c r="S1678" i="2" s="1"/>
  <c r="P864" i="2"/>
  <c r="P1673" i="2" s="1"/>
  <c r="P882" i="2"/>
  <c r="P1691" i="2" s="1"/>
  <c r="P892" i="2"/>
  <c r="P1701" i="2" s="1"/>
  <c r="Q1624" i="2" l="1"/>
  <c r="O1616" i="2"/>
  <c r="Y1627" i="2"/>
  <c r="O1624" i="2"/>
  <c r="U1615" i="2"/>
  <c r="AC1614" i="2"/>
  <c r="Y1617" i="2"/>
  <c r="R1410" i="2"/>
  <c r="R1587" i="2" s="1"/>
  <c r="AF1625" i="2"/>
  <c r="P1615" i="2"/>
  <c r="W1627" i="2"/>
  <c r="AC1618" i="2"/>
  <c r="I1127" i="2"/>
  <c r="I1197" i="2" s="1"/>
  <c r="P1617" i="2"/>
  <c r="Q1620" i="2"/>
  <c r="Q1626" i="2"/>
  <c r="W1623" i="2"/>
  <c r="AE1618" i="2"/>
  <c r="AI1624" i="2"/>
  <c r="Z1626" i="2"/>
  <c r="AH1625" i="2"/>
  <c r="R1623" i="2"/>
  <c r="X1620" i="2"/>
  <c r="AD1619" i="2"/>
  <c r="AD1621" i="2"/>
  <c r="O1628" i="2"/>
  <c r="P1621" i="2"/>
  <c r="S1620" i="2"/>
  <c r="R1621" i="2"/>
  <c r="R1625" i="2"/>
  <c r="Q1618" i="2"/>
  <c r="W1617" i="2"/>
  <c r="AG1622" i="2"/>
  <c r="AA1623" i="2"/>
  <c r="V1626" i="2"/>
  <c r="AF1617" i="2"/>
  <c r="M1624" i="2"/>
  <c r="AI1616" i="2"/>
  <c r="AA1615" i="2"/>
  <c r="N1619" i="2"/>
  <c r="F1655" i="2"/>
  <c r="Z1614" i="2"/>
  <c r="M1622" i="2"/>
  <c r="AG1616" i="2"/>
  <c r="W1629" i="2"/>
  <c r="R1631" i="2"/>
  <c r="Z1622" i="2"/>
  <c r="U1619" i="2"/>
  <c r="M1614" i="2"/>
  <c r="AG1614" i="2"/>
  <c r="AE1630" i="2"/>
  <c r="V1630" i="2"/>
  <c r="R1619" i="2"/>
  <c r="O1614" i="2"/>
  <c r="R1627" i="2"/>
  <c r="H1653" i="2"/>
  <c r="X1622" i="2"/>
  <c r="Q1405" i="2"/>
  <c r="Q1582" i="2" s="1"/>
  <c r="AE1624" i="2"/>
  <c r="E1650" i="2"/>
  <c r="U1629" i="2"/>
  <c r="AC1624" i="2"/>
  <c r="X1616" i="2"/>
  <c r="AH1619" i="2"/>
  <c r="AH1263" i="2"/>
  <c r="P1631" i="2"/>
  <c r="AC1626" i="2"/>
  <c r="AG1276" i="2"/>
  <c r="S1606" i="2"/>
  <c r="X1604" i="2"/>
  <c r="AA1603" i="2"/>
  <c r="AF1605" i="2"/>
  <c r="R1613" i="2"/>
  <c r="W1607" i="2"/>
  <c r="M1604" i="2"/>
  <c r="AH1613" i="2"/>
  <c r="H1641" i="2"/>
  <c r="AD1613" i="2"/>
  <c r="AI1608" i="2"/>
  <c r="Y1611" i="2"/>
  <c r="X1610" i="2"/>
  <c r="R1605" i="2"/>
  <c r="AE1608" i="2"/>
  <c r="W1609" i="2"/>
  <c r="AG1604" i="2"/>
  <c r="X1612" i="2"/>
  <c r="AD1609" i="2"/>
  <c r="S1260" i="2"/>
  <c r="R1396" i="2"/>
  <c r="R1573" i="2" s="1"/>
  <c r="N1398" i="2"/>
  <c r="N1575" i="2" s="1"/>
  <c r="Y1603" i="2"/>
  <c r="AC1604" i="2"/>
  <c r="O1399" i="2"/>
  <c r="O1576" i="2" s="1"/>
  <c r="H1112" i="2"/>
  <c r="H1182" i="2" s="1"/>
  <c r="H1217" i="2" s="1"/>
  <c r="H1463" i="2" s="1"/>
  <c r="R1611" i="2"/>
  <c r="S1393" i="2"/>
  <c r="S1570" i="2" s="1"/>
  <c r="P1605" i="2"/>
  <c r="W1613" i="2"/>
  <c r="AC1612" i="2"/>
  <c r="Y1607" i="2"/>
  <c r="AF1611" i="2"/>
  <c r="AH1603" i="2"/>
  <c r="M1610" i="2"/>
  <c r="Q1391" i="2"/>
  <c r="Q1568" i="2" s="1"/>
  <c r="P1609" i="2"/>
  <c r="AE1610" i="2"/>
  <c r="AA1609" i="2"/>
  <c r="AG1610" i="2"/>
  <c r="V1608" i="2"/>
  <c r="X1608" i="2"/>
  <c r="H1120" i="2"/>
  <c r="H1190" i="2" s="1"/>
  <c r="H1225" i="2" s="1"/>
  <c r="AF1609" i="2"/>
  <c r="AG1606" i="2"/>
  <c r="O1612" i="2"/>
  <c r="O1610" i="2"/>
  <c r="R1607" i="2"/>
  <c r="Q1393" i="2"/>
  <c r="Q1570" i="2" s="1"/>
  <c r="O1395" i="2"/>
  <c r="O1572" i="2" s="1"/>
  <c r="P1396" i="2"/>
  <c r="P1573" i="2" s="1"/>
  <c r="R1398" i="2"/>
  <c r="R1575" i="2" s="1"/>
  <c r="S1399" i="2"/>
  <c r="S1576" i="2" s="1"/>
  <c r="I1644" i="2"/>
  <c r="U1261" i="2"/>
  <c r="AE1626" i="2"/>
  <c r="U1627" i="2"/>
  <c r="X1628" i="2"/>
  <c r="O1397" i="2"/>
  <c r="O1574" i="2" s="1"/>
  <c r="R1392" i="2"/>
  <c r="R1569" i="2" s="1"/>
  <c r="R1394" i="2"/>
  <c r="R1571" i="2" s="1"/>
  <c r="AD1607" i="2"/>
  <c r="AH1605" i="2"/>
  <c r="E1658" i="2"/>
  <c r="J1663" i="2"/>
  <c r="AI1626" i="2"/>
  <c r="H1116" i="2"/>
  <c r="H1186" i="2" s="1"/>
  <c r="H1221" i="2" s="1"/>
  <c r="H1467" i="2" s="1"/>
  <c r="V1612" i="2"/>
  <c r="P1625" i="2"/>
  <c r="I1658" i="2"/>
  <c r="AF1631" i="2"/>
  <c r="M1616" i="2"/>
  <c r="J1659" i="2"/>
  <c r="W1625" i="2"/>
  <c r="Y1625" i="2"/>
  <c r="P1623" i="2"/>
  <c r="AE1622" i="2"/>
  <c r="N1627" i="2"/>
  <c r="N1629" i="2"/>
  <c r="M1628" i="2"/>
  <c r="AE1616" i="2"/>
  <c r="J1128" i="2"/>
  <c r="J1198" i="2" s="1"/>
  <c r="J1233" i="2" s="1"/>
  <c r="J1479" i="2" s="1"/>
  <c r="Z1618" i="2"/>
  <c r="AE1620" i="2"/>
  <c r="Y1619" i="2"/>
  <c r="Q1628" i="2"/>
  <c r="AG1624" i="2"/>
  <c r="Q1616" i="2"/>
  <c r="O1630" i="2"/>
  <c r="S1626" i="2"/>
  <c r="R1416" i="2"/>
  <c r="R1593" i="2" s="1"/>
  <c r="S1411" i="2"/>
  <c r="S1588" i="2" s="1"/>
  <c r="E1135" i="2"/>
  <c r="E1205" i="2" s="1"/>
  <c r="E1240" i="2" s="1"/>
  <c r="E1486" i="2" s="1"/>
  <c r="P1418" i="2"/>
  <c r="P1595" i="2" s="1"/>
  <c r="S1405" i="2"/>
  <c r="S1582" i="2" s="1"/>
  <c r="R1408" i="2"/>
  <c r="R1585" i="2" s="1"/>
  <c r="S1419" i="2"/>
  <c r="S1596" i="2" s="1"/>
  <c r="O1407" i="2"/>
  <c r="O1584" i="2" s="1"/>
  <c r="H1124" i="2"/>
  <c r="H1194" i="2" s="1"/>
  <c r="H1229" i="2" s="1"/>
  <c r="H1475" i="2" s="1"/>
  <c r="R1404" i="2"/>
  <c r="R1581" i="2" s="1"/>
  <c r="S1417" i="2"/>
  <c r="S1594" i="2" s="1"/>
  <c r="X1624" i="2"/>
  <c r="AI1614" i="2"/>
  <c r="AG1618" i="2"/>
  <c r="E1129" i="2"/>
  <c r="E1199" i="2" s="1"/>
  <c r="E1234" i="2" s="1"/>
  <c r="E1480" i="2" s="1"/>
  <c r="V1618" i="2"/>
  <c r="X1618" i="2"/>
  <c r="AG1626" i="2"/>
  <c r="AA1277" i="2"/>
  <c r="I1115" i="2"/>
  <c r="I1642" i="2" s="1"/>
  <c r="N1392" i="2"/>
  <c r="N1569" i="2" s="1"/>
  <c r="H1118" i="2"/>
  <c r="H1188" i="2" s="1"/>
  <c r="H1223" i="2" s="1"/>
  <c r="H1469" i="2" s="1"/>
  <c r="J1644" i="2"/>
  <c r="P1416" i="2"/>
  <c r="P1593" i="2" s="1"/>
  <c r="Q1413" i="2"/>
  <c r="Q1590" i="2" s="1"/>
  <c r="E1119" i="2"/>
  <c r="S1391" i="2"/>
  <c r="S1568" i="2" s="1"/>
  <c r="N1400" i="2"/>
  <c r="N1577" i="2" s="1"/>
  <c r="P1398" i="2"/>
  <c r="P1575" i="2" s="1"/>
  <c r="S1397" i="2"/>
  <c r="S1574" i="2" s="1"/>
  <c r="S1409" i="2"/>
  <c r="S1586" i="2" s="1"/>
  <c r="P1420" i="2"/>
  <c r="P1597" i="2" s="1"/>
  <c r="K1643" i="2"/>
  <c r="F1132" i="2"/>
  <c r="F1202" i="2" s="1"/>
  <c r="F1237" i="2" s="1"/>
  <c r="F1483" i="2" s="1"/>
  <c r="K1649" i="2"/>
  <c r="E1111" i="2"/>
  <c r="E1181" i="2" s="1"/>
  <c r="E1216" i="2" s="1"/>
  <c r="E1462" i="2" s="1"/>
  <c r="J1130" i="2"/>
  <c r="J1200" i="2" s="1"/>
  <c r="J1235" i="2" s="1"/>
  <c r="J1481" i="2" s="1"/>
  <c r="P1412" i="2"/>
  <c r="P1589" i="2" s="1"/>
  <c r="N1420" i="2"/>
  <c r="N1597" i="2" s="1"/>
  <c r="O1419" i="2"/>
  <c r="O1596" i="2" s="1"/>
  <c r="S1395" i="2"/>
  <c r="S1572" i="2" s="1"/>
  <c r="X1630" i="2"/>
  <c r="AA1631" i="2"/>
  <c r="AD1623" i="2"/>
  <c r="R1406" i="2"/>
  <c r="R1583" i="2" s="1"/>
  <c r="E1127" i="2"/>
  <c r="E1197" i="2" s="1"/>
  <c r="E1232" i="2" s="1"/>
  <c r="E1478" i="2" s="1"/>
  <c r="O1409" i="2"/>
  <c r="O1586" i="2" s="1"/>
  <c r="AG1620" i="2"/>
  <c r="Q1419" i="2"/>
  <c r="Q1596" i="2" s="1"/>
  <c r="R1420" i="2"/>
  <c r="R1597" i="2" s="1"/>
  <c r="N1414" i="2"/>
  <c r="N1591" i="2" s="1"/>
  <c r="AA1269" i="2"/>
  <c r="Q1420" i="2"/>
  <c r="Q1597" i="2" s="1"/>
  <c r="O1620" i="2"/>
  <c r="X1614" i="2"/>
  <c r="R1418" i="2"/>
  <c r="R1595" i="2" s="1"/>
  <c r="G1651" i="2"/>
  <c r="AI1630" i="2"/>
  <c r="V1624" i="2"/>
  <c r="I1137" i="2"/>
  <c r="G1653" i="2"/>
  <c r="N1617" i="2"/>
  <c r="AF1627" i="2"/>
  <c r="AD1629" i="2"/>
  <c r="E1139" i="2"/>
  <c r="E1209" i="2" s="1"/>
  <c r="E1125" i="2"/>
  <c r="E1195" i="2" s="1"/>
  <c r="E1230" i="2" s="1"/>
  <c r="E1476" i="2" s="1"/>
  <c r="AF1269" i="2"/>
  <c r="S1616" i="2"/>
  <c r="P1408" i="2"/>
  <c r="P1585" i="2" s="1"/>
  <c r="P1414" i="2"/>
  <c r="P1591" i="2" s="1"/>
  <c r="F1130" i="2"/>
  <c r="AC1264" i="2"/>
  <c r="V1614" i="2"/>
  <c r="S1614" i="2"/>
  <c r="AF1615" i="2"/>
  <c r="O1403" i="2"/>
  <c r="O1580" i="2" s="1"/>
  <c r="H1122" i="2"/>
  <c r="N1402" i="2"/>
  <c r="N1579" i="2" s="1"/>
  <c r="AE1614" i="2"/>
  <c r="N1613" i="2"/>
  <c r="R1629" i="2"/>
  <c r="I1638" i="2"/>
  <c r="Y1621" i="2"/>
  <c r="Y1613" i="2"/>
  <c r="AD1605" i="2"/>
  <c r="U1607" i="2"/>
  <c r="N1408" i="2"/>
  <c r="N1585" i="2" s="1"/>
  <c r="O1420" i="2"/>
  <c r="O1597" i="2" s="1"/>
  <c r="Q1399" i="2"/>
  <c r="Q1576" i="2" s="1"/>
  <c r="J1652" i="2"/>
  <c r="O1405" i="2"/>
  <c r="O1582" i="2" s="1"/>
  <c r="Q1614" i="2"/>
  <c r="Z1630" i="2"/>
  <c r="AH1607" i="2"/>
  <c r="U1611" i="2"/>
  <c r="Q1407" i="2"/>
  <c r="Q1584" i="2" s="1"/>
  <c r="R1400" i="2"/>
  <c r="R1577" i="2" s="1"/>
  <c r="K1661" i="2"/>
  <c r="G1645" i="2"/>
  <c r="K1641" i="2"/>
  <c r="O1417" i="2"/>
  <c r="O1594" i="2" s="1"/>
  <c r="I1129" i="2"/>
  <c r="AF1619" i="2"/>
  <c r="M1630" i="2"/>
  <c r="I1121" i="2"/>
  <c r="P1394" i="2"/>
  <c r="P1571" i="2" s="1"/>
  <c r="E1117" i="2"/>
  <c r="E1187" i="2" s="1"/>
  <c r="E1222" i="2" s="1"/>
  <c r="E1468" i="2" s="1"/>
  <c r="J1134" i="2"/>
  <c r="J1204" i="2" s="1"/>
  <c r="P1627" i="2"/>
  <c r="Q1622" i="2"/>
  <c r="E1640" i="2"/>
  <c r="Z1606" i="2"/>
  <c r="AG1612" i="2"/>
  <c r="M1626" i="2"/>
  <c r="P1402" i="2"/>
  <c r="P1579" i="2" s="1"/>
  <c r="Q1397" i="2"/>
  <c r="Q1574" i="2" s="1"/>
  <c r="N1406" i="2"/>
  <c r="N1583" i="2" s="1"/>
  <c r="E1115" i="2"/>
  <c r="E1185" i="2" s="1"/>
  <c r="E1220" i="2" s="1"/>
  <c r="E1466" i="2" s="1"/>
  <c r="Q1630" i="2"/>
  <c r="H1656" i="2"/>
  <c r="K1647" i="2"/>
  <c r="H1648" i="2"/>
  <c r="F1663" i="2"/>
  <c r="F1665" i="2"/>
  <c r="AD1611" i="2"/>
  <c r="Z1628" i="2"/>
  <c r="M1618" i="2"/>
  <c r="AH1631" i="2"/>
  <c r="S1403" i="2"/>
  <c r="S1580" i="2" s="1"/>
  <c r="P1392" i="2"/>
  <c r="P1569" i="2" s="1"/>
  <c r="Q1403" i="2"/>
  <c r="Q1580" i="2" s="1"/>
  <c r="S1420" i="2"/>
  <c r="S1597" i="2" s="1"/>
  <c r="O1415" i="2"/>
  <c r="O1592" i="2" s="1"/>
  <c r="H1134" i="2"/>
  <c r="Q1417" i="2"/>
  <c r="Q1594" i="2" s="1"/>
  <c r="Q1415" i="2"/>
  <c r="Q1592" i="2" s="1"/>
  <c r="I1123" i="2"/>
  <c r="I1113" i="2"/>
  <c r="E1137" i="2"/>
  <c r="N1607" i="2"/>
  <c r="P1611" i="2"/>
  <c r="H1642" i="2"/>
  <c r="H1644" i="2"/>
  <c r="F1648" i="2"/>
  <c r="J1656" i="2"/>
  <c r="I1654" i="2"/>
  <c r="AC1610" i="2"/>
  <c r="V1606" i="2"/>
  <c r="AH1621" i="2"/>
  <c r="U1623" i="2"/>
  <c r="W1603" i="2"/>
  <c r="X1626" i="2"/>
  <c r="U1621" i="2"/>
  <c r="Y1623" i="2"/>
  <c r="AF1623" i="2"/>
  <c r="Q1409" i="2"/>
  <c r="Q1586" i="2" s="1"/>
  <c r="P1404" i="2"/>
  <c r="P1581" i="2" s="1"/>
  <c r="N1410" i="2"/>
  <c r="N1587" i="2" s="1"/>
  <c r="P1400" i="2"/>
  <c r="P1577" i="2" s="1"/>
  <c r="N1412" i="2"/>
  <c r="N1589" i="2" s="1"/>
  <c r="J1126" i="2"/>
  <c r="I1125" i="2"/>
  <c r="H1130" i="2"/>
  <c r="R1609" i="2"/>
  <c r="Q1610" i="2"/>
  <c r="S1604" i="2"/>
  <c r="Q1612" i="2"/>
  <c r="F1654" i="2"/>
  <c r="G1643" i="2"/>
  <c r="G1665" i="2"/>
  <c r="H1663" i="2"/>
  <c r="AA1613" i="2"/>
  <c r="V1622" i="2"/>
  <c r="AA1625" i="2"/>
  <c r="AD1615" i="2"/>
  <c r="AA1607" i="2"/>
  <c r="Q1395" i="2"/>
  <c r="Q1572" i="2" s="1"/>
  <c r="S1401" i="2"/>
  <c r="S1578" i="2" s="1"/>
  <c r="N1394" i="2"/>
  <c r="N1571" i="2" s="1"/>
  <c r="P1410" i="2"/>
  <c r="P1587" i="2" s="1"/>
  <c r="J1138" i="2"/>
  <c r="N1404" i="2"/>
  <c r="N1581" i="2" s="1"/>
  <c r="E1133" i="2"/>
  <c r="O1266" i="2"/>
  <c r="N1615" i="2"/>
  <c r="R1617" i="2"/>
  <c r="N1631" i="2"/>
  <c r="P1619" i="2"/>
  <c r="AH1627" i="2"/>
  <c r="AC1628" i="2"/>
  <c r="AI1618" i="2"/>
  <c r="AE1606" i="2"/>
  <c r="AD1627" i="2"/>
  <c r="AH1611" i="2"/>
  <c r="N1253" i="2"/>
  <c r="N1605" i="2" s="1"/>
  <c r="F1126" i="2"/>
  <c r="S1407" i="2"/>
  <c r="S1584" i="2" s="1"/>
  <c r="S1415" i="2"/>
  <c r="S1592" i="2" s="1"/>
  <c r="E1121" i="2"/>
  <c r="N1623" i="2"/>
  <c r="S1628" i="2"/>
  <c r="N1603" i="2"/>
  <c r="J1642" i="2"/>
  <c r="F1652" i="2"/>
  <c r="F1638" i="2"/>
  <c r="J1648" i="2"/>
  <c r="K1639" i="2"/>
  <c r="H1650" i="2"/>
  <c r="G1649" i="2"/>
  <c r="J1654" i="2"/>
  <c r="F1646" i="2"/>
  <c r="I1660" i="2"/>
  <c r="H1659" i="2"/>
  <c r="H1655" i="2"/>
  <c r="Y1629" i="2"/>
  <c r="Z1604" i="2"/>
  <c r="AC1622" i="2"/>
  <c r="AI1628" i="2"/>
  <c r="Q1411" i="2"/>
  <c r="Q1588" i="2" s="1"/>
  <c r="P1406" i="2"/>
  <c r="P1583" i="2" s="1"/>
  <c r="R1412" i="2"/>
  <c r="R1589" i="2" s="1"/>
  <c r="N1416" i="2"/>
  <c r="N1593" i="2" s="1"/>
  <c r="N1396" i="2"/>
  <c r="N1573" i="2" s="1"/>
  <c r="O1401" i="2"/>
  <c r="O1578" i="2" s="1"/>
  <c r="N1418" i="2"/>
  <c r="N1595" i="2" s="1"/>
  <c r="S1413" i="2"/>
  <c r="S1590" i="2" s="1"/>
  <c r="O1413" i="2"/>
  <c r="O1590" i="2" s="1"/>
  <c r="Q1401" i="2"/>
  <c r="Q1578" i="2" s="1"/>
  <c r="F1134" i="2"/>
  <c r="O1393" i="2"/>
  <c r="O1570" i="2" s="1"/>
  <c r="R1402" i="2"/>
  <c r="R1579" i="2" s="1"/>
  <c r="I1184" i="2"/>
  <c r="I1219" i="2" s="1"/>
  <c r="I1465" i="2" s="1"/>
  <c r="W1267" i="2"/>
  <c r="S1610" i="2"/>
  <c r="S1622" i="2"/>
  <c r="R1603" i="2"/>
  <c r="H1646" i="2"/>
  <c r="G1661" i="2"/>
  <c r="H1665" i="2"/>
  <c r="AE1628" i="2"/>
  <c r="AI1622" i="2"/>
  <c r="W1615" i="2"/>
  <c r="U1625" i="2"/>
  <c r="Y1609" i="2"/>
  <c r="O1391" i="2"/>
  <c r="O1568" i="2" s="1"/>
  <c r="R1414" i="2"/>
  <c r="R1591" i="2" s="1"/>
  <c r="I1135" i="2"/>
  <c r="AA1267" i="2"/>
  <c r="J1491" i="2"/>
  <c r="J1280" i="2"/>
  <c r="J1350" i="2" s="1"/>
  <c r="J1385" i="2" s="1"/>
  <c r="J1456" i="2" s="1"/>
  <c r="E1491" i="2"/>
  <c r="E1280" i="2"/>
  <c r="E1350" i="2" s="1"/>
  <c r="E1385" i="2" s="1"/>
  <c r="E1456" i="2" s="1"/>
  <c r="I1485" i="2"/>
  <c r="I1274" i="2"/>
  <c r="I1344" i="2" s="1"/>
  <c r="E1479" i="2"/>
  <c r="E1268" i="2"/>
  <c r="E1338" i="2" s="1"/>
  <c r="E1487" i="2"/>
  <c r="E1276" i="2"/>
  <c r="E1346" i="2" s="1"/>
  <c r="J1482" i="2"/>
  <c r="J1271" i="2"/>
  <c r="J1341" i="2" s="1"/>
  <c r="I1467" i="2"/>
  <c r="I1256" i="2"/>
  <c r="I1326" i="2" s="1"/>
  <c r="E1469" i="2"/>
  <c r="E1258" i="2"/>
  <c r="E1328" i="2" s="1"/>
  <c r="I1463" i="2"/>
  <c r="I1252" i="2"/>
  <c r="I1322" i="2" s="1"/>
  <c r="F1488" i="2"/>
  <c r="F1277" i="2"/>
  <c r="F1347" i="2" s="1"/>
  <c r="E1477" i="2"/>
  <c r="E1266" i="2"/>
  <c r="E1336" i="2" s="1"/>
  <c r="I1487" i="2"/>
  <c r="I1276" i="2"/>
  <c r="I1346" i="2" s="1"/>
  <c r="F1482" i="2"/>
  <c r="F1271" i="2"/>
  <c r="F1341" i="2" s="1"/>
  <c r="F1376" i="2" s="1"/>
  <c r="F1447" i="2" s="1"/>
  <c r="I1491" i="2"/>
  <c r="I1280" i="2"/>
  <c r="I1350" i="2" s="1"/>
  <c r="I1473" i="2"/>
  <c r="I1262" i="2"/>
  <c r="I1332" i="2" s="1"/>
  <c r="H1486" i="2"/>
  <c r="H1275" i="2"/>
  <c r="H1345" i="2" s="1"/>
  <c r="E1481" i="2"/>
  <c r="E1270" i="2"/>
  <c r="E1340" i="2" s="1"/>
  <c r="J1490" i="2"/>
  <c r="J1279" i="2"/>
  <c r="J1349" i="2" s="1"/>
  <c r="E1483" i="2"/>
  <c r="E1272" i="2"/>
  <c r="E1342" i="2" s="1"/>
  <c r="E1377" i="2" s="1"/>
  <c r="E1448" i="2" s="1"/>
  <c r="I1477" i="2"/>
  <c r="I1266" i="2"/>
  <c r="I1336" i="2" s="1"/>
  <c r="F1486" i="2"/>
  <c r="F1275" i="2"/>
  <c r="F1345" i="2" s="1"/>
  <c r="I1481" i="2"/>
  <c r="I1270" i="2"/>
  <c r="I1340" i="2" s="1"/>
  <c r="E1485" i="2"/>
  <c r="E1274" i="2"/>
  <c r="E1344" i="2" s="1"/>
  <c r="E1379" i="2" s="1"/>
  <c r="E1450" i="2" s="1"/>
  <c r="F1650" i="2"/>
  <c r="F1193" i="2"/>
  <c r="F1228" i="2" s="1"/>
  <c r="F1474" i="2" s="1"/>
  <c r="K1659" i="2"/>
  <c r="K1202" i="2"/>
  <c r="K1237" i="2" s="1"/>
  <c r="K1483" i="2" s="1"/>
  <c r="J1646" i="2"/>
  <c r="J1189" i="2"/>
  <c r="J1224" i="2" s="1"/>
  <c r="J1470" i="2" s="1"/>
  <c r="K1651" i="2"/>
  <c r="K1194" i="2"/>
  <c r="K1229" i="2" s="1"/>
  <c r="K1475" i="2" s="1"/>
  <c r="G1659" i="2"/>
  <c r="G1202" i="2"/>
  <c r="G1237" i="2" s="1"/>
  <c r="G1483" i="2" s="1"/>
  <c r="J1650" i="2"/>
  <c r="J1193" i="2"/>
  <c r="J1228" i="2" s="1"/>
  <c r="J1474" i="2" s="1"/>
  <c r="K1655" i="2"/>
  <c r="K1198" i="2"/>
  <c r="K1233" i="2" s="1"/>
  <c r="K1479" i="2" s="1"/>
  <c r="G1190" i="2"/>
  <c r="G1225" i="2" s="1"/>
  <c r="G1471" i="2" s="1"/>
  <c r="G1206" i="2"/>
  <c r="G1241" i="2" s="1"/>
  <c r="G1487" i="2" s="1"/>
  <c r="K1200" i="2"/>
  <c r="K1235" i="2" s="1"/>
  <c r="K1481" i="2" s="1"/>
  <c r="H1195" i="2"/>
  <c r="H1230" i="2" s="1"/>
  <c r="H1476" i="2" s="1"/>
  <c r="K1188" i="2"/>
  <c r="K1223" i="2" s="1"/>
  <c r="K1469" i="2" s="1"/>
  <c r="H1197" i="2"/>
  <c r="H1232" i="2" s="1"/>
  <c r="H1478" i="2" s="1"/>
  <c r="G1210" i="2"/>
  <c r="G1245" i="2" s="1"/>
  <c r="G1491" i="2" s="1"/>
  <c r="K1196" i="2"/>
  <c r="K1231" i="2" s="1"/>
  <c r="K1477" i="2" s="1"/>
  <c r="H1183" i="2"/>
  <c r="H1218" i="2" s="1"/>
  <c r="H1464" i="2" s="1"/>
  <c r="F1187" i="2"/>
  <c r="F1222" i="2" s="1"/>
  <c r="F1468" i="2" s="1"/>
  <c r="J1181" i="2"/>
  <c r="J1216" i="2" s="1"/>
  <c r="J1462" i="2" s="1"/>
  <c r="G1184" i="2"/>
  <c r="G1219" i="2" s="1"/>
  <c r="G1465" i="2" s="1"/>
  <c r="G1182" i="2"/>
  <c r="G1217" i="2" s="1"/>
  <c r="G1463" i="2" s="1"/>
  <c r="J1183" i="2"/>
  <c r="J1218" i="2" s="1"/>
  <c r="J1464" i="2" s="1"/>
  <c r="K1210" i="2"/>
  <c r="K1245" i="2" s="1"/>
  <c r="K1491" i="2" s="1"/>
  <c r="F1183" i="2"/>
  <c r="F1218" i="2" s="1"/>
  <c r="F1464" i="2" s="1"/>
  <c r="K1206" i="2"/>
  <c r="K1241" i="2" s="1"/>
  <c r="K1487" i="2" s="1"/>
  <c r="G1200" i="2"/>
  <c r="G1235" i="2" s="1"/>
  <c r="G1481" i="2" s="1"/>
  <c r="G1198" i="2"/>
  <c r="G1233" i="2" s="1"/>
  <c r="G1479" i="2" s="1"/>
  <c r="K1208" i="2"/>
  <c r="K1243" i="2" s="1"/>
  <c r="K1489" i="2" s="1"/>
  <c r="H1181" i="2"/>
  <c r="H1216" i="2" s="1"/>
  <c r="H1462" i="2" s="1"/>
  <c r="F1185" i="2"/>
  <c r="F1220" i="2" s="1"/>
  <c r="F1466" i="2" s="1"/>
  <c r="F1199" i="2"/>
  <c r="F1234" i="2" s="1"/>
  <c r="F1480" i="2" s="1"/>
  <c r="H1658" i="2"/>
  <c r="F1666" i="2"/>
  <c r="E1665" i="2"/>
  <c r="E1649" i="2"/>
  <c r="J1662" i="2"/>
  <c r="J1660" i="2"/>
  <c r="H1667" i="2"/>
  <c r="I1659" i="2"/>
  <c r="I1655" i="2"/>
  <c r="F1667" i="2"/>
  <c r="W1450" i="2"/>
  <c r="X1445" i="2"/>
  <c r="Z1435" i="2"/>
  <c r="M1455" i="2"/>
  <c r="M1445" i="2"/>
  <c r="AC1435" i="2"/>
  <c r="AH1430" i="2"/>
  <c r="X1449" i="2"/>
  <c r="V1441" i="2"/>
  <c r="Z1427" i="2"/>
  <c r="F1524" i="2"/>
  <c r="I1519" i="2"/>
  <c r="F1522" i="2"/>
  <c r="I1517" i="2"/>
  <c r="H1522" i="2"/>
  <c r="I1505" i="2"/>
  <c r="H1518" i="2"/>
  <c r="I1525" i="2"/>
  <c r="I1503" i="2"/>
  <c r="E1499" i="2"/>
  <c r="H1514" i="2"/>
  <c r="J1522" i="2"/>
  <c r="E1509" i="2"/>
  <c r="H1524" i="2"/>
  <c r="H1500" i="2"/>
  <c r="E1517" i="2"/>
  <c r="H1512" i="2"/>
  <c r="J1518" i="2"/>
  <c r="F1514" i="2"/>
  <c r="Q1375" i="2"/>
  <c r="Q1446" i="2" s="1"/>
  <c r="R1370" i="2"/>
  <c r="R1441" i="2" s="1"/>
  <c r="N1372" i="2"/>
  <c r="N1443" i="2" s="1"/>
  <c r="S1383" i="2"/>
  <c r="S1454" i="2" s="1"/>
  <c r="R1364" i="2"/>
  <c r="R1435" i="2" s="1"/>
  <c r="Q1377" i="2"/>
  <c r="Q1448" i="2" s="1"/>
  <c r="Q1361" i="2"/>
  <c r="Q1432" i="2" s="1"/>
  <c r="R1356" i="2"/>
  <c r="R1427" i="2" s="1"/>
  <c r="R1374" i="2"/>
  <c r="R1445" i="2" s="1"/>
  <c r="I1238" i="2"/>
  <c r="I1484" i="2" s="1"/>
  <c r="F1241" i="2"/>
  <c r="F1487" i="2" s="1"/>
  <c r="H1241" i="2"/>
  <c r="H1487" i="2" s="1"/>
  <c r="I1224" i="2"/>
  <c r="I1470" i="2" s="1"/>
  <c r="I1216" i="2"/>
  <c r="I1462" i="2" s="1"/>
  <c r="H1237" i="2"/>
  <c r="H1483" i="2" s="1"/>
  <c r="I1222" i="2"/>
  <c r="I1468" i="2" s="1"/>
  <c r="H1233" i="2"/>
  <c r="H1479" i="2" s="1"/>
  <c r="E1228" i="2"/>
  <c r="E1474" i="2" s="1"/>
  <c r="H1243" i="2"/>
  <c r="H1489" i="2" s="1"/>
  <c r="E1236" i="2"/>
  <c r="E1482" i="2" s="1"/>
  <c r="J1239" i="2"/>
  <c r="J1485" i="2" s="1"/>
  <c r="F1233" i="2"/>
  <c r="F1479" i="2" s="1"/>
  <c r="F1243" i="2"/>
  <c r="F1489" i="2" s="1"/>
  <c r="I1236" i="2"/>
  <c r="I1482" i="2" s="1"/>
  <c r="Z1375" i="2"/>
  <c r="Z1446" i="2" s="1"/>
  <c r="AE1381" i="2"/>
  <c r="AE1452" i="2" s="1"/>
  <c r="AC1363" i="2"/>
  <c r="AC1434" i="2" s="1"/>
  <c r="Z1365" i="2"/>
  <c r="Z1400" i="2" s="1"/>
  <c r="Z1577" i="2" s="1"/>
  <c r="AE1379" i="2"/>
  <c r="AE1450" i="2" s="1"/>
  <c r="X1377" i="2"/>
  <c r="X1448" i="2" s="1"/>
  <c r="V1359" i="2"/>
  <c r="V1430" i="2" s="1"/>
  <c r="AH1380" i="2"/>
  <c r="AH1451" i="2" s="1"/>
  <c r="W1374" i="2"/>
  <c r="W1445" i="2" s="1"/>
  <c r="Z1367" i="2"/>
  <c r="Z1402" i="2" s="1"/>
  <c r="Z1579" i="2" s="1"/>
  <c r="M1361" i="2"/>
  <c r="M1396" i="2" s="1"/>
  <c r="M1573" i="2" s="1"/>
  <c r="AF1366" i="2"/>
  <c r="AF1437" i="2" s="1"/>
  <c r="AA1366" i="2"/>
  <c r="AA1437" i="2" s="1"/>
  <c r="AI1375" i="2"/>
  <c r="AI1446" i="2" s="1"/>
  <c r="AG1357" i="2"/>
  <c r="AG1428" i="2" s="1"/>
  <c r="W1360" i="2"/>
  <c r="W1431" i="2" s="1"/>
  <c r="AC1359" i="2"/>
  <c r="AC1394" i="2" s="1"/>
  <c r="AC1571" i="2" s="1"/>
  <c r="W1366" i="2"/>
  <c r="W1437" i="2" s="1"/>
  <c r="AE1375" i="2"/>
  <c r="AE1410" i="2" s="1"/>
  <c r="AE1587" i="2" s="1"/>
  <c r="AH1356" i="2"/>
  <c r="AH1427" i="2" s="1"/>
  <c r="AF1378" i="2"/>
  <c r="AF1449" i="2" s="1"/>
  <c r="AD1360" i="2"/>
  <c r="AD1431" i="2" s="1"/>
  <c r="U1372" i="2"/>
  <c r="U1443" i="2" s="1"/>
  <c r="AC1381" i="2"/>
  <c r="AC1452" i="2" s="1"/>
  <c r="AH1362" i="2"/>
  <c r="AH1433" i="2" s="1"/>
  <c r="Y1374" i="2"/>
  <c r="Y1445" i="2" s="1"/>
  <c r="M1377" i="2"/>
  <c r="M1448" i="2" s="1"/>
  <c r="AE1373" i="2"/>
  <c r="AE1444" i="2" s="1"/>
  <c r="AD1364" i="2"/>
  <c r="AD1435" i="2" s="1"/>
  <c r="Z1373" i="2"/>
  <c r="Z1444" i="2" s="1"/>
  <c r="AH1382" i="2"/>
  <c r="AH1453" i="2" s="1"/>
  <c r="AF1364" i="2"/>
  <c r="AF1435" i="2" s="1"/>
  <c r="V1367" i="2"/>
  <c r="V1438" i="2" s="1"/>
  <c r="AG1379" i="2"/>
  <c r="AG1450" i="2" s="1"/>
  <c r="Y1368" i="2"/>
  <c r="Y1439" i="2" s="1"/>
  <c r="AF1368" i="2"/>
  <c r="AF1439" i="2" s="1"/>
  <c r="W1380" i="2"/>
  <c r="W1415" i="2" s="1"/>
  <c r="W1592" i="2" s="1"/>
  <c r="U1362" i="2"/>
  <c r="U1433" i="2" s="1"/>
  <c r="AH1376" i="2"/>
  <c r="AH1447" i="2" s="1"/>
  <c r="AF1358" i="2"/>
  <c r="AF1429" i="2" s="1"/>
  <c r="W1370" i="2"/>
  <c r="W1441" i="2" s="1"/>
  <c r="AH1374" i="2"/>
  <c r="AH1445" i="2" s="1"/>
  <c r="U1382" i="2"/>
  <c r="U1453" i="2" s="1"/>
  <c r="Z1363" i="2"/>
  <c r="Z1434" i="2" s="1"/>
  <c r="M1357" i="2"/>
  <c r="M1428" i="2" s="1"/>
  <c r="X1383" i="2"/>
  <c r="X1454" i="2" s="1"/>
  <c r="AC1365" i="2"/>
  <c r="AC1436" i="2" s="1"/>
  <c r="AE1357" i="2"/>
  <c r="AE1428" i="2" s="1"/>
  <c r="Y1382" i="2"/>
  <c r="Y1453" i="2" s="1"/>
  <c r="X1373" i="2"/>
  <c r="X1444" i="2" s="1"/>
  <c r="Z1359" i="2"/>
  <c r="Z1430" i="2" s="1"/>
  <c r="AE1365" i="2"/>
  <c r="AE1436" i="2" s="1"/>
  <c r="Z1381" i="2"/>
  <c r="Z1452" i="2" s="1"/>
  <c r="U1368" i="2"/>
  <c r="U1439" i="2" s="1"/>
  <c r="M1375" i="2"/>
  <c r="M1446" i="2" s="1"/>
  <c r="AC1377" i="2"/>
  <c r="AC1448" i="2" s="1"/>
  <c r="AF1372" i="2"/>
  <c r="AF1443" i="2" s="1"/>
  <c r="AH1358" i="2"/>
  <c r="AH1429" i="2" s="1"/>
  <c r="M1373" i="2"/>
  <c r="M1444" i="2" s="1"/>
  <c r="Y1366" i="2"/>
  <c r="Y1437" i="2" s="1"/>
  <c r="X1357" i="2"/>
  <c r="X1428" i="2" s="1"/>
  <c r="AD1372" i="2"/>
  <c r="AD1407" i="2" s="1"/>
  <c r="AD1584" i="2" s="1"/>
  <c r="U1384" i="2"/>
  <c r="U1455" i="2" s="1"/>
  <c r="Y1356" i="2"/>
  <c r="Y1391" i="2" s="1"/>
  <c r="Y1568" i="2" s="1"/>
  <c r="AG1365" i="2"/>
  <c r="AG1436" i="2" s="1"/>
  <c r="AF1356" i="2"/>
  <c r="AF1427" i="2" s="1"/>
  <c r="W1368" i="2"/>
  <c r="W1439" i="2" s="1"/>
  <c r="AG1363" i="2"/>
  <c r="AG1434" i="2" s="1"/>
  <c r="AF1362" i="2"/>
  <c r="AF1433" i="2" s="1"/>
  <c r="U1356" i="2"/>
  <c r="U1391" i="2" s="1"/>
  <c r="U1568" i="2" s="1"/>
  <c r="AD1374" i="2"/>
  <c r="AD1409" i="2" s="1"/>
  <c r="AD1586" i="2" s="1"/>
  <c r="AG1375" i="2"/>
  <c r="AG1446" i="2" s="1"/>
  <c r="U1376" i="2"/>
  <c r="U1447" i="2" s="1"/>
  <c r="Z1357" i="2"/>
  <c r="Z1428" i="2" s="1"/>
  <c r="AH1366" i="2"/>
  <c r="AH1401" i="2" s="1"/>
  <c r="AH1578" i="2" s="1"/>
  <c r="X1369" i="2"/>
  <c r="X1440" i="2" s="1"/>
  <c r="M1381" i="2"/>
  <c r="M1452" i="2" s="1"/>
  <c r="AC1375" i="2"/>
  <c r="AC1410" i="2" s="1"/>
  <c r="AC1587" i="2" s="1"/>
  <c r="Z1377" i="2"/>
  <c r="Z1412" i="2" s="1"/>
  <c r="Z1589" i="2" s="1"/>
  <c r="V1357" i="2"/>
  <c r="V1428" i="2" s="1"/>
  <c r="AF1384" i="2"/>
  <c r="AF1419" i="2" s="1"/>
  <c r="AF1596" i="2" s="1"/>
  <c r="AD1366" i="2"/>
  <c r="AD1437" i="2" s="1"/>
  <c r="AC1357" i="2"/>
  <c r="AC1428" i="2" s="1"/>
  <c r="AE1377" i="2"/>
  <c r="AE1448" i="2" s="1"/>
  <c r="M1359" i="2"/>
  <c r="M1394" i="2" s="1"/>
  <c r="M1571" i="2" s="1"/>
  <c r="AE1369" i="2"/>
  <c r="AE1440" i="2" s="1"/>
  <c r="V1381" i="2"/>
  <c r="V1452" i="2" s="1"/>
  <c r="AA1362" i="2"/>
  <c r="AA1397" i="2" s="1"/>
  <c r="AA1574" i="2" s="1"/>
  <c r="AI1371" i="2"/>
  <c r="AI1442" i="2" s="1"/>
  <c r="Z1383" i="2"/>
  <c r="Z1418" i="2" s="1"/>
  <c r="Z1595" i="2" s="1"/>
  <c r="X1365" i="2"/>
  <c r="X1400" i="2" s="1"/>
  <c r="X1577" i="2" s="1"/>
  <c r="W1356" i="2"/>
  <c r="W1391" i="2" s="1"/>
  <c r="W1568" i="2" s="1"/>
  <c r="AF1382" i="2"/>
  <c r="AF1417" i="2" s="1"/>
  <c r="AF1594" i="2" s="1"/>
  <c r="Y1364" i="2"/>
  <c r="Y1399" i="2" s="1"/>
  <c r="Y1576" i="2" s="1"/>
  <c r="M1367" i="2"/>
  <c r="M1438" i="2" s="1"/>
  <c r="AG1373" i="2"/>
  <c r="AG1408" i="2" s="1"/>
  <c r="AG1585" i="2" s="1"/>
  <c r="W1376" i="2"/>
  <c r="W1411" i="2" s="1"/>
  <c r="W1588" i="2" s="1"/>
  <c r="U1358" i="2"/>
  <c r="U1393" i="2" s="1"/>
  <c r="U1570" i="2" s="1"/>
  <c r="AE1361" i="2"/>
  <c r="AE1396" i="2" s="1"/>
  <c r="AE1573" i="2" s="1"/>
  <c r="U1380" i="2"/>
  <c r="U1415" i="2" s="1"/>
  <c r="U1592" i="2" s="1"/>
  <c r="X1359" i="2"/>
  <c r="X1394" i="2" s="1"/>
  <c r="X1571" i="2" s="1"/>
  <c r="M1371" i="2"/>
  <c r="M1406" i="2" s="1"/>
  <c r="M1583" i="2" s="1"/>
  <c r="AG1377" i="2"/>
  <c r="AG1412" i="2" s="1"/>
  <c r="AG1589" i="2" s="1"/>
  <c r="AE1359" i="2"/>
  <c r="AE1394" i="2" s="1"/>
  <c r="AE1571" i="2" s="1"/>
  <c r="V1371" i="2"/>
  <c r="V1406" i="2" s="1"/>
  <c r="V1583" i="2" s="1"/>
  <c r="M1369" i="2"/>
  <c r="M1404" i="2" s="1"/>
  <c r="M1581" i="2" s="1"/>
  <c r="AG1367" i="2"/>
  <c r="AG1402" i="2" s="1"/>
  <c r="AG1579" i="2" s="1"/>
  <c r="X1379" i="2"/>
  <c r="X1414" i="2" s="1"/>
  <c r="X1591" i="2" s="1"/>
  <c r="V1361" i="2"/>
  <c r="V1396" i="2" s="1"/>
  <c r="V1573" i="2" s="1"/>
  <c r="AI1383" i="2"/>
  <c r="AI1418" i="2" s="1"/>
  <c r="AI1595" i="2" s="1"/>
  <c r="AD1370" i="2"/>
  <c r="AD1405" i="2" s="1"/>
  <c r="AD1582" i="2" s="1"/>
  <c r="AC1361" i="2"/>
  <c r="AC1396" i="2" s="1"/>
  <c r="AC1573" i="2" s="1"/>
  <c r="AD1384" i="2"/>
  <c r="AD1419" i="2" s="1"/>
  <c r="AD1596" i="2" s="1"/>
  <c r="AG1371" i="2"/>
  <c r="AG1406" i="2" s="1"/>
  <c r="AG1583" i="2" s="1"/>
  <c r="V1365" i="2"/>
  <c r="V1400" i="2" s="1"/>
  <c r="V1577" i="2" s="1"/>
  <c r="AE1383" i="2"/>
  <c r="AE1418" i="2" s="1"/>
  <c r="AE1595" i="2" s="1"/>
  <c r="AA1376" i="2"/>
  <c r="AA1411" i="2" s="1"/>
  <c r="AA1588" i="2" s="1"/>
  <c r="Y1358" i="2"/>
  <c r="Y1393" i="2" s="1"/>
  <c r="Y1570" i="2" s="1"/>
  <c r="AH1384" i="2"/>
  <c r="AH1419" i="2" s="1"/>
  <c r="AH1596" i="2" s="1"/>
  <c r="Y1378" i="2"/>
  <c r="Y1413" i="2" s="1"/>
  <c r="Y1590" i="2" s="1"/>
  <c r="U1378" i="2"/>
  <c r="U1413" i="2" s="1"/>
  <c r="U1590" i="2" s="1"/>
  <c r="AA1368" i="2"/>
  <c r="AA1403" i="2" s="1"/>
  <c r="AA1580" i="2" s="1"/>
  <c r="W1364" i="2"/>
  <c r="W1399" i="2" s="1"/>
  <c r="W1576" i="2" s="1"/>
  <c r="AG1383" i="2"/>
  <c r="AG1418" i="2" s="1"/>
  <c r="AG1595" i="2" s="1"/>
  <c r="AC1379" i="2"/>
  <c r="AC1414" i="2" s="1"/>
  <c r="AC1591" i="2" s="1"/>
  <c r="AI1369" i="2"/>
  <c r="AI1404" i="2" s="1"/>
  <c r="AI1581" i="2" s="1"/>
  <c r="AH1360" i="2"/>
  <c r="AH1395" i="2" s="1"/>
  <c r="AH1572" i="2" s="1"/>
  <c r="AD1356" i="2"/>
  <c r="AD1391" i="2" s="1"/>
  <c r="AD1568" i="2" s="1"/>
  <c r="V1377" i="2"/>
  <c r="V1412" i="2" s="1"/>
  <c r="V1589" i="2" s="1"/>
  <c r="Y1372" i="2"/>
  <c r="Y1407" i="2" s="1"/>
  <c r="Y1584" i="2" s="1"/>
  <c r="X1363" i="2"/>
  <c r="X1398" i="2" s="1"/>
  <c r="X1575" i="2" s="1"/>
  <c r="AA1358" i="2"/>
  <c r="AA1393" i="2" s="1"/>
  <c r="AA1570" i="2" s="1"/>
  <c r="AI1367" i="2"/>
  <c r="AI1402" i="2" s="1"/>
  <c r="AI1579" i="2" s="1"/>
  <c r="V1375" i="2"/>
  <c r="V1410" i="2" s="1"/>
  <c r="V1587" i="2" s="1"/>
  <c r="X1375" i="2"/>
  <c r="X1410" i="2" s="1"/>
  <c r="X1587" i="2" s="1"/>
  <c r="AC1367" i="2"/>
  <c r="AC1402" i="2" s="1"/>
  <c r="AC1579" i="2" s="1"/>
  <c r="AA1378" i="2"/>
  <c r="AA1413" i="2" s="1"/>
  <c r="AA1590" i="2" s="1"/>
  <c r="M1363" i="2"/>
  <c r="M1398" i="2" s="1"/>
  <c r="M1575" i="2" s="1"/>
  <c r="AG1369" i="2"/>
  <c r="AG1404" i="2" s="1"/>
  <c r="AG1581" i="2" s="1"/>
  <c r="X1381" i="2"/>
  <c r="X1416" i="2" s="1"/>
  <c r="X1593" i="2" s="1"/>
  <c r="V1363" i="2"/>
  <c r="V1398" i="2" s="1"/>
  <c r="V1575" i="2" s="1"/>
  <c r="AD1380" i="2"/>
  <c r="AD1415" i="2" s="1"/>
  <c r="AD1592" i="2" s="1"/>
  <c r="AC1371" i="2"/>
  <c r="AC1406" i="2" s="1"/>
  <c r="AC1583" i="2" s="1"/>
  <c r="AI1361" i="2"/>
  <c r="AI1396" i="2" s="1"/>
  <c r="AI1573" i="2" s="1"/>
  <c r="Y1380" i="2"/>
  <c r="Y1415" i="2" s="1"/>
  <c r="Y1592" i="2" s="1"/>
  <c r="X1371" i="2"/>
  <c r="X1406" i="2" s="1"/>
  <c r="X1583" i="2" s="1"/>
  <c r="W1362" i="2"/>
  <c r="W1397" i="2" s="1"/>
  <c r="W1574" i="2" s="1"/>
  <c r="M1383" i="2"/>
  <c r="M1418" i="2" s="1"/>
  <c r="M1595" i="2" s="1"/>
  <c r="AF1380" i="2"/>
  <c r="AF1415" i="2" s="1"/>
  <c r="AF1592" i="2" s="1"/>
  <c r="AE1371" i="2"/>
  <c r="AE1406" i="2" s="1"/>
  <c r="AE1583" i="2" s="1"/>
  <c r="AD1362" i="2"/>
  <c r="AD1397" i="2" s="1"/>
  <c r="AD1574" i="2" s="1"/>
  <c r="V1383" i="2"/>
  <c r="V1418" i="2" s="1"/>
  <c r="V1595" i="2" s="1"/>
  <c r="U1374" i="2"/>
  <c r="U1409" i="2" s="1"/>
  <c r="U1586" i="2" s="1"/>
  <c r="AA1364" i="2"/>
  <c r="AA1399" i="2" s="1"/>
  <c r="AA1576" i="2" s="1"/>
  <c r="AI1381" i="2"/>
  <c r="AI1416" i="2" s="1"/>
  <c r="AI1593" i="2" s="1"/>
  <c r="AI1365" i="2"/>
  <c r="AI1400" i="2" s="1"/>
  <c r="AI1577" i="2" s="1"/>
  <c r="W1382" i="2"/>
  <c r="W1417" i="2" s="1"/>
  <c r="W1594" i="2" s="1"/>
  <c r="AA1370" i="2"/>
  <c r="AA1405" i="2" s="1"/>
  <c r="AA1582" i="2" s="1"/>
  <c r="Z1361" i="2"/>
  <c r="Z1396" i="2" s="1"/>
  <c r="Z1573" i="2" s="1"/>
  <c r="AI1379" i="2"/>
  <c r="AI1414" i="2" s="1"/>
  <c r="AI1591" i="2" s="1"/>
  <c r="AH1370" i="2"/>
  <c r="AH1405" i="2" s="1"/>
  <c r="AH1582" i="2" s="1"/>
  <c r="AG1361" i="2"/>
  <c r="AG1396" i="2" s="1"/>
  <c r="AG1573" i="2" s="1"/>
  <c r="AD1368" i="2"/>
  <c r="AD1403" i="2" s="1"/>
  <c r="AD1580" i="2" s="1"/>
  <c r="AC1383" i="2"/>
  <c r="AC1418" i="2" s="1"/>
  <c r="AC1595" i="2" s="1"/>
  <c r="AI1373" i="2"/>
  <c r="AI1408" i="2" s="1"/>
  <c r="AI1585" i="2" s="1"/>
  <c r="AH1364" i="2"/>
  <c r="AH1399" i="2" s="1"/>
  <c r="AH1576" i="2" s="1"/>
  <c r="Y1376" i="2"/>
  <c r="Y1411" i="2" s="1"/>
  <c r="Y1588" i="2" s="1"/>
  <c r="X1367" i="2"/>
  <c r="X1402" i="2" s="1"/>
  <c r="X1579" i="2" s="1"/>
  <c r="W1358" i="2"/>
  <c r="W1393" i="2" s="1"/>
  <c r="W1570" i="2" s="1"/>
  <c r="M1379" i="2"/>
  <c r="M1414" i="2" s="1"/>
  <c r="M1591" i="2" s="1"/>
  <c r="AF1376" i="2"/>
  <c r="AF1411" i="2" s="1"/>
  <c r="AF1588" i="2" s="1"/>
  <c r="AE1367" i="2"/>
  <c r="AE1402" i="2" s="1"/>
  <c r="AE1579" i="2" s="1"/>
  <c r="AD1358" i="2"/>
  <c r="AD1393" i="2" s="1"/>
  <c r="AD1570" i="2" s="1"/>
  <c r="V1379" i="2"/>
  <c r="V1414" i="2" s="1"/>
  <c r="V1591" i="2" s="1"/>
  <c r="U1370" i="2"/>
  <c r="U1405" i="2" s="1"/>
  <c r="U1582" i="2" s="1"/>
  <c r="AA1360" i="2"/>
  <c r="AA1395" i="2" s="1"/>
  <c r="AA1572" i="2" s="1"/>
  <c r="AI1377" i="2"/>
  <c r="AI1412" i="2" s="1"/>
  <c r="AI1589" i="2" s="1"/>
  <c r="AG1359" i="2"/>
  <c r="AG1394" i="2" s="1"/>
  <c r="AG1571" i="2" s="1"/>
  <c r="W1378" i="2"/>
  <c r="W1413" i="2" s="1"/>
  <c r="W1590" i="2" s="1"/>
  <c r="V1369" i="2"/>
  <c r="V1404" i="2" s="1"/>
  <c r="V1581" i="2" s="1"/>
  <c r="U1360" i="2"/>
  <c r="U1395" i="2" s="1"/>
  <c r="U1572" i="2" s="1"/>
  <c r="AD1378" i="2"/>
  <c r="AD1413" i="2" s="1"/>
  <c r="AD1590" i="2" s="1"/>
  <c r="AI1359" i="2"/>
  <c r="AI1394" i="2" s="1"/>
  <c r="AI1571" i="2" s="1"/>
  <c r="AA1380" i="2"/>
  <c r="AA1415" i="2" s="1"/>
  <c r="AA1592" i="2" s="1"/>
  <c r="Z1371" i="2"/>
  <c r="Z1406" i="2" s="1"/>
  <c r="Z1583" i="2" s="1"/>
  <c r="Y1362" i="2"/>
  <c r="Y1397" i="2" s="1"/>
  <c r="Y1574" i="2" s="1"/>
  <c r="M1365" i="2"/>
  <c r="M1400" i="2" s="1"/>
  <c r="M1577" i="2" s="1"/>
  <c r="AF1370" i="2"/>
  <c r="AF1405" i="2" s="1"/>
  <c r="AF1582" i="2" s="1"/>
  <c r="Y1384" i="2"/>
  <c r="Y1419" i="2" s="1"/>
  <c r="Y1596" i="2" s="1"/>
  <c r="V1373" i="2"/>
  <c r="V1408" i="2" s="1"/>
  <c r="V1585" i="2" s="1"/>
  <c r="U1364" i="2"/>
  <c r="U1399" i="2" s="1"/>
  <c r="U1576" i="2" s="1"/>
  <c r="AD1382" i="2"/>
  <c r="AD1417" i="2" s="1"/>
  <c r="AD1594" i="2" s="1"/>
  <c r="AC1373" i="2"/>
  <c r="AC1408" i="2" s="1"/>
  <c r="AC1585" i="2" s="1"/>
  <c r="AI1363" i="2"/>
  <c r="AI1398" i="2" s="1"/>
  <c r="AI1575" i="2" s="1"/>
  <c r="AA1384" i="2"/>
  <c r="AA1419" i="2" s="1"/>
  <c r="AA1596" i="2" s="1"/>
  <c r="AE1363" i="2"/>
  <c r="AE1398" i="2" s="1"/>
  <c r="AE1575" i="2" s="1"/>
  <c r="W1384" i="2"/>
  <c r="W1419" i="2" s="1"/>
  <c r="W1596" i="2" s="1"/>
  <c r="Z1379" i="2"/>
  <c r="Z1414" i="2" s="1"/>
  <c r="Z1591" i="2" s="1"/>
  <c r="Y1370" i="2"/>
  <c r="Y1405" i="2" s="1"/>
  <c r="Y1582" i="2" s="1"/>
  <c r="X1361" i="2"/>
  <c r="X1396" i="2" s="1"/>
  <c r="X1573" i="2" s="1"/>
  <c r="AA1356" i="2"/>
  <c r="AA1391" i="2" s="1"/>
  <c r="AA1568" i="2" s="1"/>
  <c r="AH1372" i="2"/>
  <c r="AH1407" i="2" s="1"/>
  <c r="AH1584" i="2" s="1"/>
  <c r="AD1376" i="2"/>
  <c r="AD1411" i="2" s="1"/>
  <c r="AD1588" i="2" s="1"/>
  <c r="AI1357" i="2"/>
  <c r="AI1392" i="2" s="1"/>
  <c r="AI1569" i="2" s="1"/>
  <c r="Z1369" i="2"/>
  <c r="Z1404" i="2" s="1"/>
  <c r="Z1581" i="2" s="1"/>
  <c r="Y1360" i="2"/>
  <c r="Y1395" i="2" s="1"/>
  <c r="Y1572" i="2" s="1"/>
  <c r="AH1378" i="2"/>
  <c r="AH1413" i="2" s="1"/>
  <c r="AH1590" i="2" s="1"/>
  <c r="AF1360" i="2"/>
  <c r="AF1395" i="2" s="1"/>
  <c r="AF1572" i="2" s="1"/>
  <c r="H1666" i="2"/>
  <c r="E1219" i="2"/>
  <c r="E1465" i="2" s="1"/>
  <c r="I1229" i="2"/>
  <c r="I1475" i="2" s="1"/>
  <c r="J1242" i="2"/>
  <c r="J1488" i="2" s="1"/>
  <c r="P1356" i="2"/>
  <c r="P1427" i="2" s="1"/>
  <c r="O1377" i="2"/>
  <c r="O1448" i="2" s="1"/>
  <c r="S1363" i="2"/>
  <c r="S1398" i="2" s="1"/>
  <c r="S1575" i="2" s="1"/>
  <c r="P1378" i="2"/>
  <c r="P1413" i="2" s="1"/>
  <c r="P1590" i="2" s="1"/>
  <c r="S1371" i="2"/>
  <c r="S1442" i="2" s="1"/>
  <c r="O1365" i="2"/>
  <c r="O1436" i="2" s="1"/>
  <c r="N1380" i="2"/>
  <c r="N1451" i="2" s="1"/>
  <c r="S1359" i="2"/>
  <c r="S1430" i="2" s="1"/>
  <c r="R1372" i="2"/>
  <c r="R1443" i="2" s="1"/>
  <c r="P1368" i="2"/>
  <c r="P1403" i="2" s="1"/>
  <c r="P1580" i="2" s="1"/>
  <c r="S1375" i="2"/>
  <c r="S1446" i="2" s="1"/>
  <c r="Q1359" i="2"/>
  <c r="Q1430" i="2" s="1"/>
  <c r="N1368" i="2"/>
  <c r="N1439" i="2" s="1"/>
  <c r="O1375" i="2"/>
  <c r="O1446" i="2" s="1"/>
  <c r="N1360" i="2"/>
  <c r="N1431" i="2" s="1"/>
  <c r="R1362" i="2"/>
  <c r="R1433" i="2" s="1"/>
  <c r="R1368" i="2"/>
  <c r="R1439" i="2" s="1"/>
  <c r="S1367" i="2"/>
  <c r="S1402" i="2" s="1"/>
  <c r="S1579" i="2" s="1"/>
  <c r="Q1369" i="2"/>
  <c r="Q1440" i="2" s="1"/>
  <c r="Q1363" i="2"/>
  <c r="Q1434" i="2" s="1"/>
  <c r="S1379" i="2"/>
  <c r="S1450" i="2" s="1"/>
  <c r="P1380" i="2"/>
  <c r="P1451" i="2" s="1"/>
  <c r="R1366" i="2"/>
  <c r="R1437" i="2" s="1"/>
  <c r="P1370" i="2"/>
  <c r="P1441" i="2" s="1"/>
  <c r="N1366" i="2"/>
  <c r="N1437" i="2" s="1"/>
  <c r="O1381" i="2"/>
  <c r="O1452" i="2" s="1"/>
  <c r="P1358" i="2"/>
  <c r="P1429" i="2" s="1"/>
  <c r="S1373" i="2"/>
  <c r="S1444" i="2" s="1"/>
  <c r="O1367" i="2"/>
  <c r="O1438" i="2" s="1"/>
  <c r="P1382" i="2"/>
  <c r="P1453" i="2" s="1"/>
  <c r="N1364" i="2"/>
  <c r="N1435" i="2" s="1"/>
  <c r="S1357" i="2"/>
  <c r="S1428" i="2" s="1"/>
  <c r="O1359" i="2"/>
  <c r="O1430" i="2" s="1"/>
  <c r="S1369" i="2"/>
  <c r="S1440" i="2" s="1"/>
  <c r="Q1381" i="2"/>
  <c r="Q1452" i="2" s="1"/>
  <c r="O1363" i="2"/>
  <c r="O1398" i="2" s="1"/>
  <c r="O1575" i="2" s="1"/>
  <c r="R1380" i="2"/>
  <c r="R1415" i="2" s="1"/>
  <c r="R1592" i="2" s="1"/>
  <c r="P1362" i="2"/>
  <c r="P1433" i="2" s="1"/>
  <c r="N1374" i="2"/>
  <c r="N1445" i="2" s="1"/>
  <c r="N1378" i="2"/>
  <c r="N1449" i="2" s="1"/>
  <c r="Q1367" i="2"/>
  <c r="Q1438" i="2" s="1"/>
  <c r="S1377" i="2"/>
  <c r="S1448" i="2" s="1"/>
  <c r="Q1383" i="2"/>
  <c r="Q1454" i="2" s="1"/>
  <c r="Q1357" i="2"/>
  <c r="Q1428" i="2" s="1"/>
  <c r="N1376" i="2"/>
  <c r="N1447" i="2" s="1"/>
  <c r="R1378" i="2"/>
  <c r="R1449" i="2" s="1"/>
  <c r="S1361" i="2"/>
  <c r="S1432" i="2" s="1"/>
  <c r="Q1373" i="2"/>
  <c r="Q1444" i="2" s="1"/>
  <c r="R1376" i="2"/>
  <c r="R1447" i="2" s="1"/>
  <c r="N1370" i="2"/>
  <c r="N1441" i="2" s="1"/>
  <c r="N1362" i="2"/>
  <c r="N1433" i="2" s="1"/>
  <c r="N1384" i="2"/>
  <c r="N1455" i="2" s="1"/>
  <c r="P1364" i="2"/>
  <c r="P1435" i="2" s="1"/>
  <c r="O1379" i="2"/>
  <c r="O1450" i="2" s="1"/>
  <c r="O1369" i="2"/>
  <c r="O1440" i="2" s="1"/>
  <c r="P1374" i="2"/>
  <c r="P1445" i="2" s="1"/>
  <c r="P1360" i="2"/>
  <c r="P1431" i="2" s="1"/>
  <c r="R1382" i="2"/>
  <c r="R1453" i="2" s="1"/>
  <c r="O1357" i="2"/>
  <c r="O1428" i="2" s="1"/>
  <c r="S1381" i="2"/>
  <c r="S1452" i="2" s="1"/>
  <c r="P1384" i="2"/>
  <c r="P1455" i="2" s="1"/>
  <c r="R1358" i="2"/>
  <c r="R1429" i="2" s="1"/>
  <c r="Q1379" i="2"/>
  <c r="Q1414" i="2" s="1"/>
  <c r="Q1591" i="2" s="1"/>
  <c r="O1361" i="2"/>
  <c r="O1432" i="2" s="1"/>
  <c r="N1382" i="2"/>
  <c r="N1453" i="2" s="1"/>
  <c r="Q1365" i="2"/>
  <c r="Q1400" i="2" s="1"/>
  <c r="Q1577" i="2" s="1"/>
  <c r="P1376" i="2"/>
  <c r="P1411" i="2" s="1"/>
  <c r="P1588" i="2" s="1"/>
  <c r="O1373" i="2"/>
  <c r="O1408" i="2" s="1"/>
  <c r="O1585" i="2" s="1"/>
  <c r="R1360" i="2"/>
  <c r="R1395" i="2" s="1"/>
  <c r="R1572" i="2" s="1"/>
  <c r="P1372" i="2"/>
  <c r="P1407" i="2" s="1"/>
  <c r="P1584" i="2" s="1"/>
  <c r="N1356" i="2"/>
  <c r="N1427" i="2" s="1"/>
  <c r="Q1371" i="2"/>
  <c r="Q1442" i="2" s="1"/>
  <c r="O1383" i="2"/>
  <c r="O1454" i="2" s="1"/>
  <c r="R1384" i="2"/>
  <c r="R1455" i="2" s="1"/>
  <c r="P1366" i="2"/>
  <c r="P1401" i="2" s="1"/>
  <c r="P1578" i="2" s="1"/>
  <c r="I1244" i="2"/>
  <c r="I1490" i="2" s="1"/>
  <c r="E1218" i="2"/>
  <c r="E1253" i="2" s="1"/>
  <c r="E1323" i="2" s="1"/>
  <c r="E1358" i="2" s="1"/>
  <c r="E1429" i="2" s="1"/>
  <c r="J1241" i="2"/>
  <c r="J1487" i="2" s="1"/>
  <c r="I1232" i="2"/>
  <c r="I1478" i="2" s="1"/>
  <c r="H1219" i="2"/>
  <c r="H1465" i="2" s="1"/>
  <c r="H1231" i="2"/>
  <c r="H1477" i="2" s="1"/>
  <c r="J1237" i="2"/>
  <c r="J1483" i="2" s="1"/>
  <c r="E1244" i="2"/>
  <c r="E1490" i="2" s="1"/>
  <c r="AE1441" i="2"/>
  <c r="AI1445" i="2"/>
  <c r="AG1431" i="2"/>
  <c r="V1447" i="2"/>
  <c r="X1437" i="2"/>
  <c r="AG1435" i="2"/>
  <c r="AE1431" i="2"/>
  <c r="AE1427" i="2"/>
  <c r="U1454" i="2"/>
  <c r="U1450" i="2"/>
  <c r="Z1445" i="2"/>
  <c r="Y1440" i="2"/>
  <c r="U1436" i="2"/>
  <c r="X1431" i="2"/>
  <c r="V1427" i="2"/>
  <c r="M1431" i="2"/>
  <c r="Z1456" i="2"/>
  <c r="AH1446" i="2"/>
  <c r="AH1456" i="2"/>
  <c r="AG1447" i="2"/>
  <c r="AH1438" i="2"/>
  <c r="AF1428" i="2"/>
  <c r="V1449" i="2"/>
  <c r="V1439" i="2"/>
  <c r="Y1434" i="2"/>
  <c r="M1437" i="2"/>
  <c r="AG1427" i="2"/>
  <c r="Y1454" i="2"/>
  <c r="U1442" i="2"/>
  <c r="V1433" i="2"/>
  <c r="M1427" i="2"/>
  <c r="AF1456" i="2"/>
  <c r="AE1447" i="2"/>
  <c r="AD1456" i="2"/>
  <c r="AC1447" i="2"/>
  <c r="AD1438" i="2"/>
  <c r="AI1427" i="2"/>
  <c r="Z1453" i="2"/>
  <c r="Z1443" i="2"/>
  <c r="U1434" i="2"/>
  <c r="M1453" i="2"/>
  <c r="AE1456" i="2"/>
  <c r="M1456" i="2"/>
  <c r="AI1447" i="2"/>
  <c r="AF1438" i="2"/>
  <c r="AH1448" i="2"/>
  <c r="AD1444" i="2"/>
  <c r="AH1434" i="2"/>
  <c r="X1455" i="2"/>
  <c r="W1440" i="2"/>
  <c r="V1431" i="2"/>
  <c r="X1453" i="2"/>
  <c r="V1445" i="2"/>
  <c r="Y1436" i="2"/>
  <c r="U1432" i="2"/>
  <c r="AE1453" i="2"/>
  <c r="AF1448" i="2"/>
  <c r="AI1443" i="2"/>
  <c r="AC1439" i="2"/>
  <c r="AF1452" i="2"/>
  <c r="AD1448" i="2"/>
  <c r="AG1443" i="2"/>
  <c r="AE1439" i="2"/>
  <c r="AD1434" i="2"/>
  <c r="AC1429" i="2"/>
  <c r="AA1454" i="2"/>
  <c r="Z1449" i="2"/>
  <c r="AA1444" i="2"/>
  <c r="Z1439" i="2"/>
  <c r="V1435" i="2"/>
  <c r="Y1430" i="2"/>
  <c r="AF1436" i="2"/>
  <c r="AF1434" i="2"/>
  <c r="AD1432" i="2"/>
  <c r="AD1430" i="2"/>
  <c r="AD1428" i="2"/>
  <c r="V1455" i="2"/>
  <c r="V1453" i="2"/>
  <c r="V1451" i="2"/>
  <c r="AA1448" i="2"/>
  <c r="AA1446" i="2"/>
  <c r="Y1444" i="2"/>
  <c r="Y1442" i="2"/>
  <c r="X1441" i="2"/>
  <c r="X1439" i="2"/>
  <c r="V1437" i="2"/>
  <c r="AA1434" i="2"/>
  <c r="Y1432" i="2"/>
  <c r="W1430" i="2"/>
  <c r="W1428" i="2"/>
  <c r="M1443" i="2"/>
  <c r="AI1456" i="2"/>
  <c r="AI1453" i="2"/>
  <c r="AE1449" i="2"/>
  <c r="AF1444" i="2"/>
  <c r="AG1439" i="2"/>
  <c r="AF1454" i="2"/>
  <c r="AG1449" i="2"/>
  <c r="AE1445" i="2"/>
  <c r="AC1441" i="2"/>
  <c r="AI1435" i="2"/>
  <c r="AC1431" i="2"/>
  <c r="AA1456" i="2"/>
  <c r="Z1451" i="2"/>
  <c r="Y1446" i="2"/>
  <c r="Z1441" i="2"/>
  <c r="AA1436" i="2"/>
  <c r="W1432" i="2"/>
  <c r="X1427" i="2"/>
  <c r="AG1437" i="2"/>
  <c r="AI1433" i="2"/>
  <c r="AG1429" i="2"/>
  <c r="Y1456" i="2"/>
  <c r="Y1452" i="2"/>
  <c r="W1448" i="2"/>
  <c r="U1444" i="2"/>
  <c r="U1440" i="2"/>
  <c r="X1435" i="2"/>
  <c r="AA1430" i="2"/>
  <c r="M1447" i="2"/>
  <c r="AG1456" i="2"/>
  <c r="AD1454" i="2"/>
  <c r="AI1449" i="2"/>
  <c r="AC1445" i="2"/>
  <c r="AD1440" i="2"/>
  <c r="AG1453" i="2"/>
  <c r="AC1449" i="2"/>
  <c r="AH1444" i="2"/>
  <c r="AF1440" i="2"/>
  <c r="AE1435" i="2"/>
  <c r="AF1430" i="2"/>
  <c r="U1456" i="2"/>
  <c r="AA1450" i="2"/>
  <c r="U1446" i="2"/>
  <c r="AA1440" i="2"/>
  <c r="W1436" i="2"/>
  <c r="Z1431" i="2"/>
  <c r="M1441" i="2"/>
  <c r="V1456" i="2"/>
  <c r="AH1454" i="2"/>
  <c r="AF1450" i="2"/>
  <c r="AG1445" i="2"/>
  <c r="AH1440" i="2"/>
  <c r="AG1455" i="2"/>
  <c r="AH1450" i="2"/>
  <c r="AF1446" i="2"/>
  <c r="AD1442" i="2"/>
  <c r="AI1437" i="2"/>
  <c r="AF1432" i="2"/>
  <c r="AC1427" i="2"/>
  <c r="AA1452" i="2"/>
  <c r="U1448" i="2"/>
  <c r="V1443" i="2"/>
  <c r="U1438" i="2"/>
  <c r="X1433" i="2"/>
  <c r="AA1428" i="2"/>
  <c r="AC1437" i="2"/>
  <c r="AH1432" i="2"/>
  <c r="AH1428" i="2"/>
  <c r="Z1455" i="2"/>
  <c r="X1451" i="2"/>
  <c r="X1447" i="2"/>
  <c r="AA1442" i="2"/>
  <c r="AA1438" i="2"/>
  <c r="W1434" i="2"/>
  <c r="Z1429" i="2"/>
  <c r="M1439" i="2"/>
  <c r="AC1456" i="2"/>
  <c r="AE1455" i="2"/>
  <c r="AC1451" i="2"/>
  <c r="AD1446" i="2"/>
  <c r="AC1455" i="2"/>
  <c r="AD1450" i="2"/>
  <c r="AG1441" i="2"/>
  <c r="AH1436" i="2"/>
  <c r="W1452" i="2"/>
  <c r="W1442" i="2"/>
  <c r="AA1432" i="2"/>
  <c r="U1428" i="2"/>
  <c r="M1435" i="2"/>
  <c r="AE1437" i="2"/>
  <c r="AE1433" i="2"/>
  <c r="AE1429" i="2"/>
  <c r="W1456" i="2"/>
  <c r="U1452" i="2"/>
  <c r="Z1447" i="2"/>
  <c r="X1443" i="2"/>
  <c r="W1438" i="2"/>
  <c r="Z1433" i="2"/>
  <c r="V1429" i="2"/>
  <c r="M1433" i="2"/>
  <c r="AI1455" i="2"/>
  <c r="AG1451" i="2"/>
  <c r="AI1441" i="2"/>
  <c r="AI1451" i="2"/>
  <c r="AC1443" i="2"/>
  <c r="AG1433" i="2"/>
  <c r="W1454" i="2"/>
  <c r="W1444" i="2"/>
  <c r="U1430" i="2"/>
  <c r="M1451" i="2"/>
  <c r="AD1436" i="2"/>
  <c r="AI1431" i="2"/>
  <c r="Y1450" i="2"/>
  <c r="W1446" i="2"/>
  <c r="Z1437" i="2"/>
  <c r="Y1428" i="2"/>
  <c r="M1449" i="2"/>
  <c r="X1456" i="2"/>
  <c r="AD1452" i="2"/>
  <c r="AF1442" i="2"/>
  <c r="AE1451" i="2"/>
  <c r="AH1442" i="2"/>
  <c r="AC1433" i="2"/>
  <c r="Y1448" i="2"/>
  <c r="Y1438" i="2"/>
  <c r="X1429" i="2"/>
  <c r="M1429" i="2"/>
  <c r="AH1452" i="2"/>
  <c r="AE1443" i="2"/>
  <c r="AC1453" i="2"/>
  <c r="AI1439" i="2"/>
  <c r="AI1429" i="2"/>
  <c r="U1407" i="2"/>
  <c r="U1584" i="2" s="1"/>
  <c r="W1409" i="2"/>
  <c r="W1586" i="2" s="1"/>
  <c r="P865" i="2"/>
  <c r="P1674" i="2" s="1"/>
  <c r="N893" i="2"/>
  <c r="N1702" i="2" s="1"/>
  <c r="O870" i="2"/>
  <c r="O1679" i="2" s="1"/>
  <c r="S878" i="2"/>
  <c r="S1687" i="2" s="1"/>
  <c r="Q890" i="2"/>
  <c r="Q1699" i="2" s="1"/>
  <c r="S876" i="2"/>
  <c r="S1685" i="2" s="1"/>
  <c r="Q880" i="2"/>
  <c r="Q1689" i="2" s="1"/>
  <c r="O892" i="2"/>
  <c r="O1701" i="2" s="1"/>
  <c r="N873" i="2"/>
  <c r="N1682" i="2" s="1"/>
  <c r="R891" i="2"/>
  <c r="R1700" i="2" s="1"/>
  <c r="P873" i="2"/>
  <c r="P1682" i="2" s="1"/>
  <c r="O866" i="2"/>
  <c r="O1675" i="2" s="1"/>
  <c r="P879" i="2"/>
  <c r="P1688" i="2" s="1"/>
  <c r="P877" i="2"/>
  <c r="P1686" i="2" s="1"/>
  <c r="K1119" i="2"/>
  <c r="K1189" i="2" s="1"/>
  <c r="K1224" i="2" s="1"/>
  <c r="J1118" i="2"/>
  <c r="F1114" i="2"/>
  <c r="F1184" i="2" s="1"/>
  <c r="F1219" i="2" s="1"/>
  <c r="J1116" i="2"/>
  <c r="F1112" i="2"/>
  <c r="F1182" i="2" s="1"/>
  <c r="F1217" i="2" s="1"/>
  <c r="K1131" i="2"/>
  <c r="G1127" i="2"/>
  <c r="G1197" i="2" s="1"/>
  <c r="G1232" i="2" s="1"/>
  <c r="J1122" i="2"/>
  <c r="K1137" i="2"/>
  <c r="K1207" i="2" s="1"/>
  <c r="K1242" i="2" s="1"/>
  <c r="G1133" i="2"/>
  <c r="F1124" i="2"/>
  <c r="F1194" i="2" s="1"/>
  <c r="F1229" i="2" s="1"/>
  <c r="K1115" i="2"/>
  <c r="G1111" i="2"/>
  <c r="G1181" i="2" s="1"/>
  <c r="G1216" i="2" s="1"/>
  <c r="F1116" i="2"/>
  <c r="K1127" i="2"/>
  <c r="K1197" i="2" s="1"/>
  <c r="K1232" i="2" s="1"/>
  <c r="G1123" i="2"/>
  <c r="K1125" i="2"/>
  <c r="K1195" i="2" s="1"/>
  <c r="K1230" i="2" s="1"/>
  <c r="G1121" i="2"/>
  <c r="K1117" i="2"/>
  <c r="K1187" i="2" s="1"/>
  <c r="K1222" i="2" s="1"/>
  <c r="G1113" i="2"/>
  <c r="K1123" i="2"/>
  <c r="K1193" i="2" s="1"/>
  <c r="K1228" i="2" s="1"/>
  <c r="G1119" i="2"/>
  <c r="G1117" i="2"/>
  <c r="G1187" i="2" s="1"/>
  <c r="G1222" i="2" s="1"/>
  <c r="J1112" i="2"/>
  <c r="G1139" i="2"/>
  <c r="G1209" i="2" s="1"/>
  <c r="G1244" i="2" s="1"/>
  <c r="K1135" i="2"/>
  <c r="G1131" i="2"/>
  <c r="G1201" i="2" s="1"/>
  <c r="G1236" i="2" s="1"/>
  <c r="F1122" i="2"/>
  <c r="K1133" i="2"/>
  <c r="K1203" i="2" s="1"/>
  <c r="K1238" i="2" s="1"/>
  <c r="G1129" i="2"/>
  <c r="J1124" i="2"/>
  <c r="J1194" i="2" s="1"/>
  <c r="J1229" i="2" s="1"/>
  <c r="F1120" i="2"/>
  <c r="K1111" i="2"/>
  <c r="K1181" i="2" s="1"/>
  <c r="K1216" i="2" s="1"/>
  <c r="K1121" i="2"/>
  <c r="F1118" i="2"/>
  <c r="F1188" i="2" s="1"/>
  <c r="F1223" i="2" s="1"/>
  <c r="K1113" i="2"/>
  <c r="K1139" i="2"/>
  <c r="K1209" i="2" s="1"/>
  <c r="K1244" i="2" s="1"/>
  <c r="G1137" i="2"/>
  <c r="G1115" i="2"/>
  <c r="G1185" i="2" s="1"/>
  <c r="G1220" i="2" s="1"/>
  <c r="G1135" i="2"/>
  <c r="K1129" i="2"/>
  <c r="K1199" i="2" s="1"/>
  <c r="K1234" i="2" s="1"/>
  <c r="G1125" i="2"/>
  <c r="J1120" i="2"/>
  <c r="J1190" i="2" s="1"/>
  <c r="J1225" i="2" s="1"/>
  <c r="J1114" i="2"/>
  <c r="Y889" i="2"/>
  <c r="Y1698" i="2" s="1"/>
  <c r="U885" i="2"/>
  <c r="U1694" i="2" s="1"/>
  <c r="X880" i="2"/>
  <c r="X1689" i="2" s="1"/>
  <c r="AA875" i="2"/>
  <c r="AA1684" i="2" s="1"/>
  <c r="W871" i="2"/>
  <c r="W1680" i="2" s="1"/>
  <c r="Z866" i="2"/>
  <c r="Z1675" i="2" s="1"/>
  <c r="M892" i="2"/>
  <c r="M1701" i="2" s="1"/>
  <c r="AF889" i="2"/>
  <c r="AF1698" i="2" s="1"/>
  <c r="AI884" i="2"/>
  <c r="AI1693" i="2" s="1"/>
  <c r="AE880" i="2"/>
  <c r="AE1689" i="2" s="1"/>
  <c r="AH875" i="2"/>
  <c r="AH1684" i="2" s="1"/>
  <c r="AD871" i="2"/>
  <c r="AD1680" i="2" s="1"/>
  <c r="AG866" i="2"/>
  <c r="AG1675" i="2" s="1"/>
  <c r="V892" i="2"/>
  <c r="V1701" i="2" s="1"/>
  <c r="Y887" i="2"/>
  <c r="Y1696" i="2" s="1"/>
  <c r="U883" i="2"/>
  <c r="U1692" i="2" s="1"/>
  <c r="X878" i="2"/>
  <c r="X1687" i="2" s="1"/>
  <c r="AA873" i="2"/>
  <c r="AA1682" i="2" s="1"/>
  <c r="W869" i="2"/>
  <c r="W1678" i="2" s="1"/>
  <c r="Z864" i="2"/>
  <c r="Z1673" i="2" s="1"/>
  <c r="M890" i="2"/>
  <c r="M1699" i="2" s="1"/>
  <c r="AG888" i="2"/>
  <c r="AG1697" i="2" s="1"/>
  <c r="AF879" i="2"/>
  <c r="AF1688" i="2" s="1"/>
  <c r="AE870" i="2"/>
  <c r="AE1679" i="2" s="1"/>
  <c r="Y893" i="2"/>
  <c r="Y1702" i="2" s="1"/>
  <c r="U889" i="2"/>
  <c r="U1698" i="2" s="1"/>
  <c r="V882" i="2"/>
  <c r="V1691" i="2" s="1"/>
  <c r="Y877" i="2"/>
  <c r="Y1686" i="2" s="1"/>
  <c r="U873" i="2"/>
  <c r="U1682" i="2" s="1"/>
  <c r="X868" i="2"/>
  <c r="X1677" i="2" s="1"/>
  <c r="M880" i="2"/>
  <c r="M1689" i="2" s="1"/>
  <c r="AD891" i="2"/>
  <c r="AD1700" i="2" s="1"/>
  <c r="AG886" i="2"/>
  <c r="AG1695" i="2" s="1"/>
  <c r="AC882" i="2"/>
  <c r="AC1691" i="2" s="1"/>
  <c r="AF877" i="2"/>
  <c r="AF1686" i="2" s="1"/>
  <c r="AI872" i="2"/>
  <c r="AI1681" i="2" s="1"/>
  <c r="AE868" i="2"/>
  <c r="AE1677" i="2" s="1"/>
  <c r="AA893" i="2"/>
  <c r="AA1702" i="2" s="1"/>
  <c r="Y891" i="2"/>
  <c r="Y1700" i="2" s="1"/>
  <c r="U887" i="2"/>
  <c r="U1696" i="2" s="1"/>
  <c r="X882" i="2"/>
  <c r="X1691" i="2" s="1"/>
  <c r="AA877" i="2"/>
  <c r="AA1686" i="2" s="1"/>
  <c r="W873" i="2"/>
  <c r="W1682" i="2" s="1"/>
  <c r="Z868" i="2"/>
  <c r="Z1677" i="2" s="1"/>
  <c r="V864" i="2"/>
  <c r="V1673" i="2" s="1"/>
  <c r="N894" i="2"/>
  <c r="N1703" i="2" s="1"/>
  <c r="P894" i="2"/>
  <c r="P1703" i="2" s="1"/>
  <c r="AD893" i="2"/>
  <c r="AD1702" i="2" s="1"/>
  <c r="AH881" i="2"/>
  <c r="AH1690" i="2" s="1"/>
  <c r="AG872" i="2"/>
  <c r="AG1681" i="2" s="1"/>
  <c r="X884" i="2"/>
  <c r="X1693" i="2" s="1"/>
  <c r="M866" i="2"/>
  <c r="M1675" i="2" s="1"/>
  <c r="AH889" i="2"/>
  <c r="AH1698" i="2" s="1"/>
  <c r="AD885" i="2"/>
  <c r="AD1694" i="2" s="1"/>
  <c r="AG880" i="2"/>
  <c r="AG1689" i="2" s="1"/>
  <c r="AC876" i="2"/>
  <c r="AC1685" i="2" s="1"/>
  <c r="AF871" i="2"/>
  <c r="AF1680" i="2" s="1"/>
  <c r="AI866" i="2"/>
  <c r="AI1675" i="2" s="1"/>
  <c r="X892" i="2"/>
  <c r="X1701" i="2" s="1"/>
  <c r="AA887" i="2"/>
  <c r="AA1696" i="2" s="1"/>
  <c r="W883" i="2"/>
  <c r="W1692" i="2" s="1"/>
  <c r="Z878" i="2"/>
  <c r="Z1687" i="2" s="1"/>
  <c r="V874" i="2"/>
  <c r="V1683" i="2" s="1"/>
  <c r="Y869" i="2"/>
  <c r="Y1678" i="2" s="1"/>
  <c r="U865" i="2"/>
  <c r="U1674" i="2" s="1"/>
  <c r="M872" i="2"/>
  <c r="M1681" i="2" s="1"/>
  <c r="AE892" i="2"/>
  <c r="AE1701" i="2" s="1"/>
  <c r="AH887" i="2"/>
  <c r="AH1696" i="2" s="1"/>
  <c r="AD883" i="2"/>
  <c r="AD1692" i="2" s="1"/>
  <c r="AG878" i="2"/>
  <c r="AG1687" i="2" s="1"/>
  <c r="AC874" i="2"/>
  <c r="AC1683" i="2" s="1"/>
  <c r="AF869" i="2"/>
  <c r="AF1678" i="2" s="1"/>
  <c r="AI864" i="2"/>
  <c r="AI1673" i="2" s="1"/>
  <c r="X890" i="2"/>
  <c r="X1699" i="2" s="1"/>
  <c r="AA885" i="2"/>
  <c r="AA1694" i="2" s="1"/>
  <c r="W881" i="2"/>
  <c r="W1690" i="2" s="1"/>
  <c r="Z876" i="2"/>
  <c r="Z1685" i="2" s="1"/>
  <c r="V872" i="2"/>
  <c r="V1681" i="2" s="1"/>
  <c r="Y867" i="2"/>
  <c r="Y1676" i="2" s="1"/>
  <c r="M870" i="2"/>
  <c r="M1679" i="2" s="1"/>
  <c r="AF891" i="2"/>
  <c r="AF1700" i="2" s="1"/>
  <c r="AI886" i="2"/>
  <c r="AI1695" i="2" s="1"/>
  <c r="AE882" i="2"/>
  <c r="AE1691" i="2" s="1"/>
  <c r="AH877" i="2"/>
  <c r="AH1686" i="2" s="1"/>
  <c r="AD873" i="2"/>
  <c r="AD1682" i="2" s="1"/>
  <c r="AG868" i="2"/>
  <c r="AG1677" i="2" s="1"/>
  <c r="AE890" i="2"/>
  <c r="AE1699" i="2" s="1"/>
  <c r="AH885" i="2"/>
  <c r="AH1694" i="2" s="1"/>
  <c r="AD881" i="2"/>
  <c r="AD1690" i="2" s="1"/>
  <c r="AG876" i="2"/>
  <c r="AG1685" i="2" s="1"/>
  <c r="AC872" i="2"/>
  <c r="AC1681" i="2" s="1"/>
  <c r="AF867" i="2"/>
  <c r="AF1676" i="2" s="1"/>
  <c r="U893" i="2"/>
  <c r="U1702" i="2" s="1"/>
  <c r="X888" i="2"/>
  <c r="X1697" i="2" s="1"/>
  <c r="AA883" i="2"/>
  <c r="AA1692" i="2" s="1"/>
  <c r="W879" i="2"/>
  <c r="W1688" i="2" s="1"/>
  <c r="Z874" i="2"/>
  <c r="Z1683" i="2" s="1"/>
  <c r="V870" i="2"/>
  <c r="V1679" i="2" s="1"/>
  <c r="Y865" i="2"/>
  <c r="Y1674" i="2" s="1"/>
  <c r="AI892" i="2"/>
  <c r="AI1701" i="2" s="1"/>
  <c r="AE888" i="2"/>
  <c r="AE1697" i="2" s="1"/>
  <c r="AH883" i="2"/>
  <c r="AH1692" i="2" s="1"/>
  <c r="AD879" i="2"/>
  <c r="AD1688" i="2" s="1"/>
  <c r="AG874" i="2"/>
  <c r="AG1683" i="2" s="1"/>
  <c r="AC870" i="2"/>
  <c r="AC1679" i="2" s="1"/>
  <c r="AF865" i="2"/>
  <c r="AF1674" i="2" s="1"/>
  <c r="U891" i="2"/>
  <c r="U1700" i="2" s="1"/>
  <c r="X886" i="2"/>
  <c r="X1695" i="2" s="1"/>
  <c r="AA881" i="2"/>
  <c r="AA1690" i="2" s="1"/>
  <c r="W877" i="2"/>
  <c r="W1686" i="2" s="1"/>
  <c r="Z872" i="2"/>
  <c r="Z1681" i="2" s="1"/>
  <c r="V868" i="2"/>
  <c r="V1677" i="2" s="1"/>
  <c r="AE886" i="2"/>
  <c r="AE1695" i="2" s="1"/>
  <c r="AH865" i="2"/>
  <c r="AH1674" i="2" s="1"/>
  <c r="M868" i="2"/>
  <c r="M1677" i="2" s="1"/>
  <c r="AF887" i="2"/>
  <c r="AF1696" i="2" s="1"/>
  <c r="AE878" i="2"/>
  <c r="AE1687" i="2" s="1"/>
  <c r="AD869" i="2"/>
  <c r="AD1678" i="2" s="1"/>
  <c r="Y885" i="2"/>
  <c r="Y1694" i="2" s="1"/>
  <c r="U881" i="2"/>
  <c r="U1690" i="2" s="1"/>
  <c r="AA871" i="2"/>
  <c r="AA1680" i="2" s="1"/>
  <c r="AC890" i="2"/>
  <c r="AC1699" i="2" s="1"/>
  <c r="AI880" i="2"/>
  <c r="AI1689" i="2" s="1"/>
  <c r="AE876" i="2"/>
  <c r="AE1685" i="2" s="1"/>
  <c r="AD867" i="2"/>
  <c r="AD1676" i="2" s="1"/>
  <c r="Y883" i="2"/>
  <c r="Y1692" i="2" s="1"/>
  <c r="AA869" i="2"/>
  <c r="AA1678" i="2" s="1"/>
  <c r="W865" i="2"/>
  <c r="W1674" i="2" s="1"/>
  <c r="M886" i="2"/>
  <c r="M1695" i="2" s="1"/>
  <c r="AD889" i="2"/>
  <c r="AD1698" i="2" s="1"/>
  <c r="AC880" i="2"/>
  <c r="AC1689" i="2" s="1"/>
  <c r="AI870" i="2"/>
  <c r="AI1679" i="2" s="1"/>
  <c r="AA891" i="2"/>
  <c r="AA1700" i="2" s="1"/>
  <c r="Z882" i="2"/>
  <c r="Z1691" i="2" s="1"/>
  <c r="Y873" i="2"/>
  <c r="Y1682" i="2" s="1"/>
  <c r="M876" i="2"/>
  <c r="M1685" i="2" s="1"/>
  <c r="AH891" i="2"/>
  <c r="AH1700" i="2" s="1"/>
  <c r="AG882" i="2"/>
  <c r="AG1691" i="2" s="1"/>
  <c r="AF873" i="2"/>
  <c r="AF1682" i="2" s="1"/>
  <c r="AA889" i="2"/>
  <c r="AA1698" i="2" s="1"/>
  <c r="Z880" i="2"/>
  <c r="Z1689" i="2" s="1"/>
  <c r="V876" i="2"/>
  <c r="V1685" i="2" s="1"/>
  <c r="U867" i="2"/>
  <c r="U1676" i="2" s="1"/>
  <c r="AI890" i="2"/>
  <c r="AI1699" i="2" s="1"/>
  <c r="AC884" i="2"/>
  <c r="AC1693" i="2" s="1"/>
  <c r="AI874" i="2"/>
  <c r="AI1683" i="2" s="1"/>
  <c r="AC868" i="2"/>
  <c r="AC1677" i="2" s="1"/>
  <c r="W891" i="2"/>
  <c r="W1700" i="2" s="1"/>
  <c r="Z886" i="2"/>
  <c r="Z1695" i="2" s="1"/>
  <c r="W875" i="2"/>
  <c r="W1684" i="2" s="1"/>
  <c r="Z870" i="2"/>
  <c r="Z1679" i="2" s="1"/>
  <c r="V866" i="2"/>
  <c r="V1675" i="2" s="1"/>
  <c r="AF893" i="2"/>
  <c r="AF1702" i="2" s="1"/>
  <c r="AE884" i="2"/>
  <c r="AE1693" i="2" s="1"/>
  <c r="AD875" i="2"/>
  <c r="AD1684" i="2" s="1"/>
  <c r="AG870" i="2"/>
  <c r="AG1679" i="2" s="1"/>
  <c r="W889" i="2"/>
  <c r="W1698" i="2" s="1"/>
  <c r="V880" i="2"/>
  <c r="V1689" i="2" s="1"/>
  <c r="Y875" i="2"/>
  <c r="Y1684" i="2" s="1"/>
  <c r="X866" i="2"/>
  <c r="X1675" i="2" s="1"/>
  <c r="M878" i="2"/>
  <c r="M1687" i="2" s="1"/>
  <c r="AC888" i="2"/>
  <c r="AC1697" i="2" s="1"/>
  <c r="AF883" i="2"/>
  <c r="AF1692" i="2" s="1"/>
  <c r="AE874" i="2"/>
  <c r="AE1683" i="2" s="1"/>
  <c r="AD865" i="2"/>
  <c r="AD1674" i="2" s="1"/>
  <c r="V886" i="2"/>
  <c r="V1695" i="2" s="1"/>
  <c r="Y881" i="2"/>
  <c r="Y1690" i="2" s="1"/>
  <c r="X872" i="2"/>
  <c r="X1681" i="2" s="1"/>
  <c r="M884" i="2"/>
  <c r="M1693" i="2" s="1"/>
  <c r="AF881" i="2"/>
  <c r="AF1690" i="2" s="1"/>
  <c r="AH867" i="2"/>
  <c r="AH1676" i="2" s="1"/>
  <c r="V884" i="2"/>
  <c r="V1693" i="2" s="1"/>
  <c r="X870" i="2"/>
  <c r="X1679" i="2" s="1"/>
  <c r="M882" i="2"/>
  <c r="M1691" i="2" s="1"/>
  <c r="AD877" i="2"/>
  <c r="AD1686" i="2" s="1"/>
  <c r="AC892" i="2"/>
  <c r="AC1701" i="2" s="1"/>
  <c r="AI882" i="2"/>
  <c r="AI1691" i="2" s="1"/>
  <c r="AH873" i="2"/>
  <c r="AH1682" i="2" s="1"/>
  <c r="AG864" i="2"/>
  <c r="AG1673" i="2" s="1"/>
  <c r="V890" i="2"/>
  <c r="V1699" i="2" s="1"/>
  <c r="X876" i="2"/>
  <c r="X1685" i="2" s="1"/>
  <c r="W867" i="2"/>
  <c r="W1676" i="2" s="1"/>
  <c r="M888" i="2"/>
  <c r="M1697" i="2" s="1"/>
  <c r="AF885" i="2"/>
  <c r="AF1694" i="2" s="1"/>
  <c r="AH871" i="2"/>
  <c r="AH1680" i="2" s="1"/>
  <c r="Z892" i="2"/>
  <c r="Z1701" i="2" s="1"/>
  <c r="V888" i="2"/>
  <c r="V1697" i="2" s="1"/>
  <c r="U879" i="2"/>
  <c r="U1688" i="2" s="1"/>
  <c r="X874" i="2"/>
  <c r="X1683" i="2" s="1"/>
  <c r="AH893" i="2"/>
  <c r="AH1702" i="2" s="1"/>
  <c r="AG884" i="2"/>
  <c r="AG1693" i="2" s="1"/>
  <c r="AF875" i="2"/>
  <c r="AF1684" i="2" s="1"/>
  <c r="AE866" i="2"/>
  <c r="AE1675" i="2" s="1"/>
  <c r="W887" i="2"/>
  <c r="W1696" i="2" s="1"/>
  <c r="V878" i="2"/>
  <c r="V1687" i="2" s="1"/>
  <c r="U869" i="2"/>
  <c r="U1678" i="2" s="1"/>
  <c r="X864" i="2"/>
  <c r="X1673" i="2" s="1"/>
  <c r="AD887" i="2"/>
  <c r="AD1696" i="2" s="1"/>
  <c r="AC878" i="2"/>
  <c r="AC1687" i="2" s="1"/>
  <c r="AI868" i="2"/>
  <c r="AI1677" i="2" s="1"/>
  <c r="AE864" i="2"/>
  <c r="AE1673" i="2" s="1"/>
  <c r="W885" i="2"/>
  <c r="W1694" i="2" s="1"/>
  <c r="Y871" i="2"/>
  <c r="Y1680" i="2" s="1"/>
  <c r="M874" i="2"/>
  <c r="M1683" i="2" s="1"/>
  <c r="AA879" i="2"/>
  <c r="AA1688" i="2" s="1"/>
  <c r="AI888" i="2"/>
  <c r="AI1697" i="2" s="1"/>
  <c r="AH879" i="2"/>
  <c r="AH1688" i="2" s="1"/>
  <c r="AC866" i="2"/>
  <c r="AC1675" i="2" s="1"/>
  <c r="Z884" i="2"/>
  <c r="Z1693" i="2" s="1"/>
  <c r="U871" i="2"/>
  <c r="U1680" i="2" s="1"/>
  <c r="AG892" i="2"/>
  <c r="AG1701" i="2" s="1"/>
  <c r="AI878" i="2"/>
  <c r="AI1687" i="2" s="1"/>
  <c r="AH869" i="2"/>
  <c r="AH1678" i="2" s="1"/>
  <c r="Z890" i="2"/>
  <c r="Z1699" i="2" s="1"/>
  <c r="U877" i="2"/>
  <c r="U1686" i="2" s="1"/>
  <c r="AA867" i="2"/>
  <c r="AA1676" i="2" s="1"/>
  <c r="AG890" i="2"/>
  <c r="AG1699" i="2" s="1"/>
  <c r="AC886" i="2"/>
  <c r="AC1695" i="2" s="1"/>
  <c r="AI876" i="2"/>
  <c r="AI1685" i="2" s="1"/>
  <c r="AE872" i="2"/>
  <c r="AE1681" i="2" s="1"/>
  <c r="W893" i="2"/>
  <c r="W1702" i="2" s="1"/>
  <c r="Z888" i="2"/>
  <c r="Z1697" i="2" s="1"/>
  <c r="Y879" i="2"/>
  <c r="Y1688" i="2" s="1"/>
  <c r="U875" i="2"/>
  <c r="U1684" i="2" s="1"/>
  <c r="AA865" i="2"/>
  <c r="AA1674" i="2" s="1"/>
  <c r="AC864" i="2"/>
  <c r="AC1673" i="2" s="1"/>
  <c r="M864" i="2"/>
  <c r="M1673" i="2" s="1"/>
  <c r="E1620" i="2"/>
  <c r="H1380" i="2"/>
  <c r="H1451" i="2" s="1"/>
  <c r="I1628" i="2"/>
  <c r="J1466" i="2"/>
  <c r="K1485" i="2"/>
  <c r="F1476" i="2"/>
  <c r="H1466" i="2"/>
  <c r="H1470" i="2"/>
  <c r="J1476" i="2"/>
  <c r="G1485" i="2"/>
  <c r="E1467" i="2"/>
  <c r="I1489" i="2"/>
  <c r="H1480" i="2"/>
  <c r="F1462" i="2"/>
  <c r="F1484" i="2"/>
  <c r="F1478" i="2"/>
  <c r="J1472" i="2"/>
  <c r="G1467" i="2"/>
  <c r="K1467" i="2"/>
  <c r="G1469" i="2"/>
  <c r="K1463" i="2"/>
  <c r="J1468" i="2"/>
  <c r="G1477" i="2"/>
  <c r="K1471" i="2"/>
  <c r="H1474" i="2"/>
  <c r="H1472" i="2"/>
  <c r="K1473" i="2"/>
  <c r="H1468" i="2"/>
  <c r="G1473" i="2"/>
  <c r="E1475" i="2"/>
  <c r="K1465" i="2"/>
  <c r="J1478" i="2"/>
  <c r="I1469" i="2"/>
  <c r="F1472" i="2"/>
  <c r="E1463" i="2"/>
  <c r="H1488" i="2"/>
  <c r="F1470" i="2"/>
  <c r="J1480" i="2"/>
  <c r="I1471" i="2"/>
  <c r="H1484" i="2"/>
  <c r="G1475" i="2"/>
  <c r="G1489" i="2"/>
  <c r="E1471" i="2"/>
  <c r="I5" i="8"/>
  <c r="G4" i="9"/>
  <c r="S1532" i="2"/>
  <c r="O1558" i="2"/>
  <c r="S1560" i="2"/>
  <c r="Q1542" i="2"/>
  <c r="P1555" i="2"/>
  <c r="N1537" i="2"/>
  <c r="R1539" i="2"/>
  <c r="S1538" i="2"/>
  <c r="R1543" i="2"/>
  <c r="S1558" i="2"/>
  <c r="Q1540" i="2"/>
  <c r="O1552" i="2"/>
  <c r="P1551" i="2"/>
  <c r="R1557" i="2"/>
  <c r="N1535" i="2"/>
  <c r="R1545" i="2"/>
  <c r="S1540" i="2"/>
  <c r="O1536" i="2"/>
  <c r="P1549" i="2"/>
  <c r="P1539" i="2"/>
  <c r="P1537" i="2"/>
  <c r="Q1550" i="2"/>
  <c r="Q1556" i="2"/>
  <c r="Q1554" i="2"/>
  <c r="R1553" i="2"/>
  <c r="O1556" i="2"/>
  <c r="N1533" i="2"/>
  <c r="R1541" i="2"/>
  <c r="O1544" i="2"/>
  <c r="R1561" i="2"/>
  <c r="P1543" i="2"/>
  <c r="O1548" i="2"/>
  <c r="Q1536" i="2"/>
  <c r="N1545" i="2"/>
  <c r="R1547" i="2"/>
  <c r="Q1560" i="2"/>
  <c r="P1535" i="2"/>
  <c r="Q1546" i="2"/>
  <c r="N1555" i="2"/>
  <c r="R1533" i="2"/>
  <c r="N1549" i="2"/>
  <c r="R1551" i="2"/>
  <c r="O1532" i="2"/>
  <c r="O1546" i="2"/>
  <c r="S1548" i="2"/>
  <c r="N1557" i="2"/>
  <c r="S1552" i="2"/>
  <c r="R1535" i="2"/>
  <c r="R1549" i="2"/>
  <c r="P1561" i="2"/>
  <c r="N1543" i="2"/>
  <c r="O1540" i="2"/>
  <c r="R1555" i="2"/>
  <c r="P1559" i="2"/>
  <c r="N1559" i="2"/>
  <c r="S1534" i="2"/>
  <c r="R1537" i="2"/>
  <c r="Q1534" i="2"/>
  <c r="N1551" i="2"/>
  <c r="S1554" i="2"/>
  <c r="S1536" i="2"/>
  <c r="S1542" i="2"/>
  <c r="Q1544" i="2"/>
  <c r="N1547" i="2"/>
  <c r="S1550" i="2"/>
  <c r="P1553" i="2"/>
  <c r="Q1532" i="2"/>
  <c r="Q1552" i="2"/>
  <c r="P1557" i="2"/>
  <c r="N1539" i="2"/>
  <c r="O1554" i="2"/>
  <c r="S1556" i="2"/>
  <c r="Q1538" i="2"/>
  <c r="O1542" i="2"/>
  <c r="N1553" i="2"/>
  <c r="O1550" i="2"/>
  <c r="S894" i="2"/>
  <c r="S1703" i="2" s="1"/>
  <c r="J1274" i="2"/>
  <c r="J1344" i="2" s="1"/>
  <c r="M1410" i="2" l="1"/>
  <c r="M1587" i="2" s="1"/>
  <c r="E1662" i="2"/>
  <c r="AG1410" i="2"/>
  <c r="AG1587" i="2" s="1"/>
  <c r="E1654" i="2"/>
  <c r="I1618" i="2"/>
  <c r="AH1417" i="2"/>
  <c r="AH1594" i="2" s="1"/>
  <c r="H1627" i="2"/>
  <c r="Q1412" i="2"/>
  <c r="Q1589" i="2" s="1"/>
  <c r="AH1411" i="2"/>
  <c r="AH1588" i="2" s="1"/>
  <c r="H1651" i="2"/>
  <c r="E1618" i="2"/>
  <c r="S1418" i="2"/>
  <c r="S1595" i="2" s="1"/>
  <c r="U1419" i="2"/>
  <c r="U1596" i="2" s="1"/>
  <c r="J1655" i="2"/>
  <c r="AH1333" i="2"/>
  <c r="AH1368" i="2" s="1"/>
  <c r="AH1403" i="2" s="1"/>
  <c r="AH1580" i="2" s="1"/>
  <c r="AH1615" i="2"/>
  <c r="I1271" i="2"/>
  <c r="I1341" i="2" s="1"/>
  <c r="Q1410" i="2"/>
  <c r="Q1587" i="2" s="1"/>
  <c r="R1409" i="2"/>
  <c r="R1586" i="2" s="1"/>
  <c r="E1652" i="2"/>
  <c r="AG1346" i="2"/>
  <c r="AG1381" i="2" s="1"/>
  <c r="AG1452" i="2" s="1"/>
  <c r="AG1628" i="2"/>
  <c r="H1268" i="2"/>
  <c r="H1338" i="2" s="1"/>
  <c r="AG1398" i="2"/>
  <c r="AG1575" i="2" s="1"/>
  <c r="N1391" i="2"/>
  <c r="N1568" i="2" s="1"/>
  <c r="I1185" i="2"/>
  <c r="I1220" i="2" s="1"/>
  <c r="I1466" i="2" s="1"/>
  <c r="S1330" i="2"/>
  <c r="S1365" i="2" s="1"/>
  <c r="S1436" i="2" s="1"/>
  <c r="S1612" i="2"/>
  <c r="R1393" i="2"/>
  <c r="R1570" i="2" s="1"/>
  <c r="H1639" i="2"/>
  <c r="E1610" i="2"/>
  <c r="H1471" i="2"/>
  <c r="H1260" i="2"/>
  <c r="H1330" i="2" s="1"/>
  <c r="H1647" i="2"/>
  <c r="AF1399" i="2"/>
  <c r="AF1576" i="2" s="1"/>
  <c r="AH1397" i="2"/>
  <c r="AH1574" i="2" s="1"/>
  <c r="V1402" i="2"/>
  <c r="V1579" i="2" s="1"/>
  <c r="N1401" i="2"/>
  <c r="N1578" i="2" s="1"/>
  <c r="P1391" i="2"/>
  <c r="P1568" i="2" s="1"/>
  <c r="H1643" i="2"/>
  <c r="AC1400" i="2"/>
  <c r="AC1577" i="2" s="1"/>
  <c r="I1251" i="2"/>
  <c r="I1321" i="2" s="1"/>
  <c r="U1331" i="2"/>
  <c r="U1366" i="2" s="1"/>
  <c r="U1401" i="2" s="1"/>
  <c r="U1578" i="2" s="1"/>
  <c r="U1613" i="2"/>
  <c r="AG1392" i="2"/>
  <c r="AG1569" i="2" s="1"/>
  <c r="V1394" i="2"/>
  <c r="V1571" i="2" s="1"/>
  <c r="H1645" i="2"/>
  <c r="F1659" i="2"/>
  <c r="E1638" i="2"/>
  <c r="N1323" i="2"/>
  <c r="N1358" i="2" s="1"/>
  <c r="N1429" i="2" s="1"/>
  <c r="N1407" i="2"/>
  <c r="N1584" i="2" s="1"/>
  <c r="E1275" i="2"/>
  <c r="E1345" i="2" s="1"/>
  <c r="H1264" i="2"/>
  <c r="H1334" i="2" s="1"/>
  <c r="E1656" i="2"/>
  <c r="J1657" i="2"/>
  <c r="J1661" i="2"/>
  <c r="E1666" i="2"/>
  <c r="H1276" i="2"/>
  <c r="H1346" i="2" s="1"/>
  <c r="I1632" i="2"/>
  <c r="F1627" i="2"/>
  <c r="AF1397" i="2"/>
  <c r="AF1574" i="2" s="1"/>
  <c r="AE1414" i="2"/>
  <c r="AE1591" i="2" s="1"/>
  <c r="AA1347" i="2"/>
  <c r="AA1382" i="2" s="1"/>
  <c r="AA1417" i="2" s="1"/>
  <c r="AA1594" i="2" s="1"/>
  <c r="AA1629" i="2"/>
  <c r="J1623" i="2"/>
  <c r="O1410" i="2"/>
  <c r="O1587" i="2" s="1"/>
  <c r="X1392" i="2"/>
  <c r="X1569" i="2" s="1"/>
  <c r="E1251" i="2"/>
  <c r="E1321" i="2" s="1"/>
  <c r="E1356" i="2" s="1"/>
  <c r="N1403" i="2"/>
  <c r="N1580" i="2" s="1"/>
  <c r="Y1401" i="2"/>
  <c r="Y1578" i="2" s="1"/>
  <c r="E1189" i="2"/>
  <c r="E1224" i="2" s="1"/>
  <c r="E1470" i="2" s="1"/>
  <c r="E1646" i="2"/>
  <c r="H1252" i="2"/>
  <c r="H1322" i="2" s="1"/>
  <c r="F1629" i="2"/>
  <c r="U1403" i="2"/>
  <c r="U1580" i="2" s="1"/>
  <c r="Q1394" i="2"/>
  <c r="Q1571" i="2" s="1"/>
  <c r="AF1391" i="2"/>
  <c r="AF1568" i="2" s="1"/>
  <c r="G1654" i="2"/>
  <c r="E1632" i="2"/>
  <c r="J1631" i="2"/>
  <c r="AC1392" i="2"/>
  <c r="AC1569" i="2" s="1"/>
  <c r="I1622" i="2"/>
  <c r="P1397" i="2"/>
  <c r="P1574" i="2" s="1"/>
  <c r="N1399" i="2"/>
  <c r="N1576" i="2" s="1"/>
  <c r="O1416" i="2"/>
  <c r="O1593" i="2" s="1"/>
  <c r="E1642" i="2"/>
  <c r="AC1334" i="2"/>
  <c r="AC1369" i="2" s="1"/>
  <c r="AC1404" i="2" s="1"/>
  <c r="AC1581" i="2" s="1"/>
  <c r="AC1616" i="2"/>
  <c r="N1419" i="2"/>
  <c r="N1596" i="2" s="1"/>
  <c r="AE1412" i="2"/>
  <c r="AE1589" i="2" s="1"/>
  <c r="AC1412" i="2"/>
  <c r="AC1589" i="2" s="1"/>
  <c r="F1200" i="2"/>
  <c r="F1235" i="2" s="1"/>
  <c r="F1481" i="2" s="1"/>
  <c r="F1657" i="2"/>
  <c r="AH1409" i="2"/>
  <c r="AH1586" i="2" s="1"/>
  <c r="AF1339" i="2"/>
  <c r="AF1374" i="2" s="1"/>
  <c r="AF1409" i="2" s="1"/>
  <c r="AF1586" i="2" s="1"/>
  <c r="AF1621" i="2"/>
  <c r="I1207" i="2"/>
  <c r="I1664" i="2"/>
  <c r="AA1339" i="2"/>
  <c r="AA1621" i="2"/>
  <c r="O1418" i="2"/>
  <c r="O1595" i="2" s="1"/>
  <c r="AG1414" i="2"/>
  <c r="AG1591" i="2" s="1"/>
  <c r="AE1416" i="2"/>
  <c r="AE1593" i="2" s="1"/>
  <c r="Y1409" i="2"/>
  <c r="Y1586" i="2" s="1"/>
  <c r="Q1402" i="2"/>
  <c r="Q1579" i="2" s="1"/>
  <c r="Q1406" i="2"/>
  <c r="Q1583" i="2" s="1"/>
  <c r="R1403" i="2"/>
  <c r="R1580" i="2" s="1"/>
  <c r="X1404" i="2"/>
  <c r="X1581" i="2" s="1"/>
  <c r="H1192" i="2"/>
  <c r="H1227" i="2" s="1"/>
  <c r="H1473" i="2" s="1"/>
  <c r="H1649" i="2"/>
  <c r="I1273" i="2"/>
  <c r="I1343" i="2" s="1"/>
  <c r="R1405" i="2"/>
  <c r="R1582" i="2" s="1"/>
  <c r="Y1403" i="2"/>
  <c r="Y1580" i="2" s="1"/>
  <c r="AD1395" i="2"/>
  <c r="AD1572" i="2" s="1"/>
  <c r="I1199" i="2"/>
  <c r="I1656" i="2"/>
  <c r="K1654" i="2"/>
  <c r="E1269" i="2"/>
  <c r="E1339" i="2" s="1"/>
  <c r="E1374" i="2" s="1"/>
  <c r="E1445" i="2" s="1"/>
  <c r="AI1410" i="2"/>
  <c r="AI1587" i="2" s="1"/>
  <c r="G1642" i="2"/>
  <c r="J1270" i="2"/>
  <c r="J1340" i="2" s="1"/>
  <c r="Q1408" i="2"/>
  <c r="Q1585" i="2" s="1"/>
  <c r="AF1407" i="2"/>
  <c r="AF1584" i="2" s="1"/>
  <c r="S1394" i="2"/>
  <c r="S1571" i="2" s="1"/>
  <c r="V1392" i="2"/>
  <c r="V1569" i="2" s="1"/>
  <c r="J1651" i="2"/>
  <c r="R1419" i="2"/>
  <c r="R1596" i="2" s="1"/>
  <c r="I1267" i="2"/>
  <c r="I1337" i="2" s="1"/>
  <c r="I1372" i="2" s="1"/>
  <c r="I1443" i="2" s="1"/>
  <c r="AC1398" i="2"/>
  <c r="AC1575" i="2" s="1"/>
  <c r="R1399" i="2"/>
  <c r="R1576" i="2" s="1"/>
  <c r="E1644" i="2"/>
  <c r="I1191" i="2"/>
  <c r="I1226" i="2" s="1"/>
  <c r="I1472" i="2" s="1"/>
  <c r="I1648" i="2"/>
  <c r="S1392" i="2"/>
  <c r="S1569" i="2" s="1"/>
  <c r="M1402" i="2"/>
  <c r="M1579" i="2" s="1"/>
  <c r="X1418" i="2"/>
  <c r="X1595" i="2" s="1"/>
  <c r="Z1394" i="2"/>
  <c r="Z1571" i="2" s="1"/>
  <c r="M1412" i="2"/>
  <c r="M1589" i="2" s="1"/>
  <c r="E1267" i="2"/>
  <c r="E1337" i="2" s="1"/>
  <c r="H1272" i="2"/>
  <c r="H1342" i="2" s="1"/>
  <c r="G1644" i="2"/>
  <c r="E1626" i="2"/>
  <c r="R1397" i="2"/>
  <c r="R1574" i="2" s="1"/>
  <c r="U1417" i="2"/>
  <c r="U1594" i="2" s="1"/>
  <c r="I1257" i="2"/>
  <c r="I1327" i="2" s="1"/>
  <c r="S1404" i="2"/>
  <c r="S1581" i="2" s="1"/>
  <c r="H1258" i="2"/>
  <c r="H1328" i="2" s="1"/>
  <c r="H1363" i="2" s="1"/>
  <c r="H1434" i="2" s="1"/>
  <c r="E1207" i="2"/>
  <c r="E1242" i="2" s="1"/>
  <c r="E1488" i="2" s="1"/>
  <c r="E1664" i="2"/>
  <c r="I1614" i="2"/>
  <c r="E1628" i="2"/>
  <c r="AE1404" i="2"/>
  <c r="AE1581" i="2" s="1"/>
  <c r="AF1413" i="2"/>
  <c r="AF1590" i="2" s="1"/>
  <c r="M1392" i="2"/>
  <c r="M1569" i="2" s="1"/>
  <c r="E1624" i="2"/>
  <c r="I1626" i="2"/>
  <c r="O1400" i="2"/>
  <c r="O1577" i="2" s="1"/>
  <c r="P1409" i="2"/>
  <c r="P1586" i="2" s="1"/>
  <c r="N1411" i="2"/>
  <c r="N1588" i="2" s="1"/>
  <c r="AD1401" i="2"/>
  <c r="AD1578" i="2" s="1"/>
  <c r="AE1400" i="2"/>
  <c r="AE1577" i="2" s="1"/>
  <c r="Z1410" i="2"/>
  <c r="Z1587" i="2" s="1"/>
  <c r="AH1391" i="2"/>
  <c r="AH1568" i="2" s="1"/>
  <c r="Y1417" i="2"/>
  <c r="Y1594" i="2" s="1"/>
  <c r="AG1416" i="2"/>
  <c r="AG1593" i="2" s="1"/>
  <c r="I1254" i="2"/>
  <c r="J1208" i="2"/>
  <c r="J1665" i="2"/>
  <c r="H1200" i="2"/>
  <c r="H1657" i="2"/>
  <c r="I1183" i="2"/>
  <c r="I1640" i="2"/>
  <c r="H1204" i="2"/>
  <c r="H1661" i="2"/>
  <c r="E1203" i="2"/>
  <c r="E1238" i="2" s="1"/>
  <c r="E1484" i="2" s="1"/>
  <c r="E1660" i="2"/>
  <c r="J1196" i="2"/>
  <c r="J1653" i="2"/>
  <c r="F1276" i="2"/>
  <c r="F1346" i="2" s="1"/>
  <c r="E1622" i="2"/>
  <c r="J1632" i="2"/>
  <c r="R1413" i="2"/>
  <c r="R1590" i="2" s="1"/>
  <c r="AD1399" i="2"/>
  <c r="AD1576" i="2" s="1"/>
  <c r="M1408" i="2"/>
  <c r="M1585" i="2" s="1"/>
  <c r="F1278" i="2"/>
  <c r="F1348" i="2" s="1"/>
  <c r="I1604" i="2"/>
  <c r="F1623" i="2"/>
  <c r="O1394" i="2"/>
  <c r="O1571" i="2" s="1"/>
  <c r="P1415" i="2"/>
  <c r="P1592" i="2" s="1"/>
  <c r="S1406" i="2"/>
  <c r="S1583" i="2" s="1"/>
  <c r="E1263" i="2"/>
  <c r="E1333" i="2" s="1"/>
  <c r="I1259" i="2"/>
  <c r="I1329" i="2" s="1"/>
  <c r="J1647" i="2"/>
  <c r="F1645" i="2"/>
  <c r="G1658" i="2"/>
  <c r="K1644" i="2"/>
  <c r="F1651" i="2"/>
  <c r="F1641" i="2"/>
  <c r="I1608" i="2"/>
  <c r="E1605" i="2"/>
  <c r="P1417" i="2"/>
  <c r="P1594" i="2" s="1"/>
  <c r="S1414" i="2"/>
  <c r="S1591" i="2" s="1"/>
  <c r="R1391" i="2"/>
  <c r="R1568" i="2" s="1"/>
  <c r="Q1396" i="2"/>
  <c r="Q1573" i="2" s="1"/>
  <c r="O1404" i="2"/>
  <c r="O1581" i="2" s="1"/>
  <c r="R1411" i="2"/>
  <c r="R1588" i="2" s="1"/>
  <c r="Q1392" i="2"/>
  <c r="Q1569" i="2" s="1"/>
  <c r="AE1408" i="2"/>
  <c r="AE1585" i="2" s="1"/>
  <c r="AF1401" i="2"/>
  <c r="AF1578" i="2" s="1"/>
  <c r="AH1393" i="2"/>
  <c r="AH1570" i="2" s="1"/>
  <c r="AA1401" i="2"/>
  <c r="AA1578" i="2" s="1"/>
  <c r="E1257" i="2"/>
  <c r="E1609" i="2" s="1"/>
  <c r="Z1392" i="2"/>
  <c r="Z1569" i="2" s="1"/>
  <c r="W1405" i="2"/>
  <c r="W1582" i="2" s="1"/>
  <c r="O1336" i="2"/>
  <c r="O1371" i="2" s="1"/>
  <c r="O1442" i="2" s="1"/>
  <c r="O1618" i="2"/>
  <c r="I1195" i="2"/>
  <c r="I1652" i="2"/>
  <c r="I1193" i="2"/>
  <c r="I1650" i="2"/>
  <c r="E1191" i="2"/>
  <c r="E1226" i="2" s="1"/>
  <c r="E1472" i="2" s="1"/>
  <c r="E1648" i="2"/>
  <c r="H1278" i="2"/>
  <c r="H1348" i="2" s="1"/>
  <c r="AF1393" i="2"/>
  <c r="AF1570" i="2" s="1"/>
  <c r="W1395" i="2"/>
  <c r="W1572" i="2" s="1"/>
  <c r="AF1403" i="2"/>
  <c r="AF1580" i="2" s="1"/>
  <c r="M1416" i="2"/>
  <c r="M1593" i="2" s="1"/>
  <c r="W1337" i="2"/>
  <c r="W1372" i="2" s="1"/>
  <c r="W1407" i="2" s="1"/>
  <c r="W1584" i="2" s="1"/>
  <c r="W1619" i="2"/>
  <c r="F1204" i="2"/>
  <c r="F1661" i="2"/>
  <c r="F1268" i="2"/>
  <c r="F1338" i="2" s="1"/>
  <c r="J1268" i="2"/>
  <c r="J1338" i="2" s="1"/>
  <c r="J1373" i="2" s="1"/>
  <c r="J1444" i="2" s="1"/>
  <c r="N1395" i="2"/>
  <c r="N1572" i="2" s="1"/>
  <c r="AE1392" i="2"/>
  <c r="AE1569" i="2" s="1"/>
  <c r="P1393" i="2"/>
  <c r="P1570" i="2" s="1"/>
  <c r="I1205" i="2"/>
  <c r="I1240" i="2" s="1"/>
  <c r="I1486" i="2" s="1"/>
  <c r="I1662" i="2"/>
  <c r="E1255" i="2"/>
  <c r="E1325" i="2" s="1"/>
  <c r="E1271" i="2"/>
  <c r="E1341" i="2" s="1"/>
  <c r="F1272" i="2"/>
  <c r="F1342" i="2" s="1"/>
  <c r="N1409" i="2"/>
  <c r="N1586" i="2" s="1"/>
  <c r="AI1406" i="2"/>
  <c r="AI1583" i="2" s="1"/>
  <c r="AC1416" i="2"/>
  <c r="AC1593" i="2" s="1"/>
  <c r="AH1415" i="2"/>
  <c r="AH1592" i="2" s="1"/>
  <c r="AG1400" i="2"/>
  <c r="AG1577" i="2" s="1"/>
  <c r="AA1337" i="2"/>
  <c r="AA1372" i="2" s="1"/>
  <c r="AA1407" i="2" s="1"/>
  <c r="AA1584" i="2" s="1"/>
  <c r="AA1619" i="2"/>
  <c r="F1196" i="2"/>
  <c r="F1231" i="2" s="1"/>
  <c r="F1477" i="2" s="1"/>
  <c r="F1653" i="2"/>
  <c r="K1656" i="2"/>
  <c r="K1666" i="2"/>
  <c r="K1638" i="2"/>
  <c r="K1660" i="2"/>
  <c r="G1666" i="2"/>
  <c r="K1650" i="2"/>
  <c r="K1652" i="2"/>
  <c r="G1638" i="2"/>
  <c r="K1664" i="2"/>
  <c r="F1639" i="2"/>
  <c r="K1646" i="2"/>
  <c r="S1396" i="2"/>
  <c r="S1573" i="2" s="1"/>
  <c r="H1254" i="2"/>
  <c r="H1324" i="2" s="1"/>
  <c r="H1359" i="2" s="1"/>
  <c r="H1430" i="2" s="1"/>
  <c r="S1410" i="2"/>
  <c r="S1587" i="2" s="1"/>
  <c r="Q1404" i="2"/>
  <c r="Q1581" i="2" s="1"/>
  <c r="Q1416" i="2"/>
  <c r="Q1593" i="2" s="1"/>
  <c r="N1415" i="2"/>
  <c r="N1592" i="2" s="1"/>
  <c r="N1417" i="2"/>
  <c r="N1594" i="2" s="1"/>
  <c r="R1417" i="2"/>
  <c r="R1594" i="2" s="1"/>
  <c r="O1414" i="2"/>
  <c r="O1591" i="2" s="1"/>
  <c r="Q1418" i="2"/>
  <c r="Q1595" i="2" s="1"/>
  <c r="N1397" i="2"/>
  <c r="N1574" i="2" s="1"/>
  <c r="S1416" i="2"/>
  <c r="S1593" i="2" s="1"/>
  <c r="O1402" i="2"/>
  <c r="O1579" i="2" s="1"/>
  <c r="R1401" i="2"/>
  <c r="R1578" i="2" s="1"/>
  <c r="R1407" i="2"/>
  <c r="R1584" i="2" s="1"/>
  <c r="J1272" i="2"/>
  <c r="J1342" i="2" s="1"/>
  <c r="J1377" i="2" s="1"/>
  <c r="J1448" i="2" s="1"/>
  <c r="I1279" i="2"/>
  <c r="I1631" i="2" s="1"/>
  <c r="O1396" i="2"/>
  <c r="O1573" i="2" s="1"/>
  <c r="P1419" i="2"/>
  <c r="P1596" i="2" s="1"/>
  <c r="P1395" i="2"/>
  <c r="P1572" i="2" s="1"/>
  <c r="N1405" i="2"/>
  <c r="N1582" i="2" s="1"/>
  <c r="S1412" i="2"/>
  <c r="S1589" i="2" s="1"/>
  <c r="N1413" i="2"/>
  <c r="N1590" i="2" s="1"/>
  <c r="O1392" i="2"/>
  <c r="O1569" i="2" s="1"/>
  <c r="P1399" i="2"/>
  <c r="P1576" i="2" s="1"/>
  <c r="H1256" i="2"/>
  <c r="H1608" i="2" s="1"/>
  <c r="S1408" i="2"/>
  <c r="S1585" i="2" s="1"/>
  <c r="P1405" i="2"/>
  <c r="P1582" i="2" s="1"/>
  <c r="Q1398" i="2"/>
  <c r="Q1575" i="2" s="1"/>
  <c r="O1412" i="2"/>
  <c r="O1589" i="2" s="1"/>
  <c r="J1641" i="2"/>
  <c r="J1184" i="2"/>
  <c r="J1219" i="2" s="1"/>
  <c r="J1465" i="2" s="1"/>
  <c r="G1652" i="2"/>
  <c r="G1195" i="2"/>
  <c r="G1230" i="2" s="1"/>
  <c r="G1476" i="2" s="1"/>
  <c r="G1662" i="2"/>
  <c r="G1205" i="2"/>
  <c r="G1240" i="2" s="1"/>
  <c r="G1486" i="2" s="1"/>
  <c r="G1664" i="2"/>
  <c r="G1207" i="2"/>
  <c r="G1242" i="2" s="1"/>
  <c r="G1488" i="2" s="1"/>
  <c r="K1640" i="2"/>
  <c r="K1183" i="2"/>
  <c r="K1218" i="2" s="1"/>
  <c r="K1464" i="2" s="1"/>
  <c r="K1648" i="2"/>
  <c r="K1191" i="2"/>
  <c r="K1226" i="2" s="1"/>
  <c r="K1472" i="2" s="1"/>
  <c r="F1647" i="2"/>
  <c r="F1190" i="2"/>
  <c r="F1225" i="2" s="1"/>
  <c r="F1471" i="2" s="1"/>
  <c r="G1656" i="2"/>
  <c r="G1199" i="2"/>
  <c r="G1234" i="2" s="1"/>
  <c r="G1480" i="2" s="1"/>
  <c r="F1649" i="2"/>
  <c r="F1192" i="2"/>
  <c r="F1227" i="2" s="1"/>
  <c r="F1473" i="2" s="1"/>
  <c r="K1662" i="2"/>
  <c r="K1205" i="2"/>
  <c r="K1240" i="2" s="1"/>
  <c r="K1486" i="2" s="1"/>
  <c r="J1639" i="2"/>
  <c r="J1182" i="2"/>
  <c r="J1217" i="2" s="1"/>
  <c r="J1463" i="2" s="1"/>
  <c r="G1646" i="2"/>
  <c r="G1189" i="2"/>
  <c r="G1224" i="2" s="1"/>
  <c r="G1470" i="2" s="1"/>
  <c r="G1640" i="2"/>
  <c r="G1183" i="2"/>
  <c r="G1218" i="2" s="1"/>
  <c r="G1464" i="2" s="1"/>
  <c r="G1648" i="2"/>
  <c r="G1191" i="2"/>
  <c r="G1226" i="2" s="1"/>
  <c r="G1472" i="2" s="1"/>
  <c r="G1650" i="2"/>
  <c r="G1193" i="2"/>
  <c r="G1228" i="2" s="1"/>
  <c r="G1474" i="2" s="1"/>
  <c r="F1643" i="2"/>
  <c r="F1186" i="2"/>
  <c r="F1221" i="2" s="1"/>
  <c r="F1467" i="2" s="1"/>
  <c r="K1642" i="2"/>
  <c r="K1185" i="2"/>
  <c r="K1220" i="2" s="1"/>
  <c r="K1466" i="2" s="1"/>
  <c r="G1660" i="2"/>
  <c r="G1203" i="2"/>
  <c r="G1238" i="2" s="1"/>
  <c r="G1484" i="2" s="1"/>
  <c r="J1649" i="2"/>
  <c r="J1192" i="2"/>
  <c r="J1227" i="2" s="1"/>
  <c r="J1473" i="2" s="1"/>
  <c r="K1658" i="2"/>
  <c r="K1201" i="2"/>
  <c r="K1236" i="2" s="1"/>
  <c r="K1482" i="2" s="1"/>
  <c r="J1643" i="2"/>
  <c r="J1186" i="2"/>
  <c r="J1221" i="2" s="1"/>
  <c r="J1467" i="2" s="1"/>
  <c r="J1645" i="2"/>
  <c r="J1188" i="2"/>
  <c r="J1223" i="2" s="1"/>
  <c r="J1469" i="2" s="1"/>
  <c r="U1397" i="2"/>
  <c r="U1574" i="2" s="1"/>
  <c r="W1401" i="2"/>
  <c r="W1578" i="2" s="1"/>
  <c r="X1412" i="2"/>
  <c r="X1589" i="2" s="1"/>
  <c r="Z1416" i="2"/>
  <c r="Z1593" i="2" s="1"/>
  <c r="Z1408" i="2"/>
  <c r="Z1585" i="2" s="1"/>
  <c r="V1416" i="2"/>
  <c r="V1593" i="2" s="1"/>
  <c r="U1411" i="2"/>
  <c r="U1588" i="2" s="1"/>
  <c r="X1408" i="2"/>
  <c r="X1585" i="2" s="1"/>
  <c r="W1403" i="2"/>
  <c r="W1580" i="2" s="1"/>
  <c r="Z1398" i="2"/>
  <c r="Z1575" i="2" s="1"/>
  <c r="F1244" i="2"/>
  <c r="F1490" i="2" s="1"/>
  <c r="H1236" i="2"/>
  <c r="H1482" i="2" s="1"/>
  <c r="E1243" i="2"/>
  <c r="E1489" i="2" s="1"/>
  <c r="Z1448" i="2"/>
  <c r="AC1446" i="2"/>
  <c r="AH1437" i="2"/>
  <c r="AD1445" i="2"/>
  <c r="U1427" i="2"/>
  <c r="Y1427" i="2"/>
  <c r="AD1443" i="2"/>
  <c r="W1451" i="2"/>
  <c r="AE1446" i="2"/>
  <c r="AC1430" i="2"/>
  <c r="M1432" i="2"/>
  <c r="Z1438" i="2"/>
  <c r="Z1436" i="2"/>
  <c r="I1233" i="2"/>
  <c r="I1479" i="2" s="1"/>
  <c r="I1237" i="2"/>
  <c r="I1483" i="2" s="1"/>
  <c r="H1245" i="2"/>
  <c r="H1491" i="2" s="1"/>
  <c r="J1238" i="2"/>
  <c r="J1484" i="2" s="1"/>
  <c r="J1240" i="2"/>
  <c r="J1486" i="2" s="1"/>
  <c r="E1227" i="2"/>
  <c r="E1473" i="2" s="1"/>
  <c r="E1279" i="2"/>
  <c r="E1349" i="2" s="1"/>
  <c r="H1266" i="2"/>
  <c r="H1336" i="2" s="1"/>
  <c r="J1276" i="2"/>
  <c r="J1346" i="2" s="1"/>
  <c r="E1265" i="2"/>
  <c r="E1335" i="2" s="1"/>
  <c r="AF1455" i="2"/>
  <c r="J1277" i="2"/>
  <c r="J1347" i="2" s="1"/>
  <c r="I1264" i="2"/>
  <c r="I1334" i="2" s="1"/>
  <c r="M1430" i="2"/>
  <c r="F1245" i="2"/>
  <c r="F1491" i="2" s="1"/>
  <c r="AF1451" i="2"/>
  <c r="M1454" i="2"/>
  <c r="W1433" i="2"/>
  <c r="X1442" i="2"/>
  <c r="Y1451" i="2"/>
  <c r="AI1432" i="2"/>
  <c r="AC1442" i="2"/>
  <c r="AD1451" i="2"/>
  <c r="V1434" i="2"/>
  <c r="X1452" i="2"/>
  <c r="AG1440" i="2"/>
  <c r="M1434" i="2"/>
  <c r="AA1449" i="2"/>
  <c r="AC1438" i="2"/>
  <c r="X1446" i="2"/>
  <c r="V1446" i="2"/>
  <c r="AI1438" i="2"/>
  <c r="AA1429" i="2"/>
  <c r="X1434" i="2"/>
  <c r="Y1443" i="2"/>
  <c r="V1448" i="2"/>
  <c r="AD1427" i="2"/>
  <c r="AH1431" i="2"/>
  <c r="AI1440" i="2"/>
  <c r="AC1450" i="2"/>
  <c r="AG1454" i="2"/>
  <c r="W1435" i="2"/>
  <c r="AA1439" i="2"/>
  <c r="U1449" i="2"/>
  <c r="Y1449" i="2"/>
  <c r="AH1455" i="2"/>
  <c r="Y1429" i="2"/>
  <c r="AA1447" i="2"/>
  <c r="AE1454" i="2"/>
  <c r="V1436" i="2"/>
  <c r="AG1442" i="2"/>
  <c r="AD1455" i="2"/>
  <c r="AC1432" i="2"/>
  <c r="AD1441" i="2"/>
  <c r="AI1454" i="2"/>
  <c r="V1432" i="2"/>
  <c r="X1450" i="2"/>
  <c r="AG1438" i="2"/>
  <c r="M1440" i="2"/>
  <c r="V1442" i="2"/>
  <c r="AE1430" i="2"/>
  <c r="AG1448" i="2"/>
  <c r="M1442" i="2"/>
  <c r="X1430" i="2"/>
  <c r="U1451" i="2"/>
  <c r="AE1432" i="2"/>
  <c r="U1429" i="2"/>
  <c r="W1447" i="2"/>
  <c r="AG1444" i="2"/>
  <c r="Y1435" i="2"/>
  <c r="AA1453" i="2"/>
  <c r="AF1453" i="2"/>
  <c r="W1427" i="2"/>
  <c r="X1436" i="2"/>
  <c r="Z1454" i="2"/>
  <c r="AA1433" i="2"/>
  <c r="I1375" i="2"/>
  <c r="I1446" i="2" s="1"/>
  <c r="I1367" i="2"/>
  <c r="I1438" i="2" s="1"/>
  <c r="I1385" i="2"/>
  <c r="I1456" i="2" s="1"/>
  <c r="I1381" i="2"/>
  <c r="I1452" i="2" s="1"/>
  <c r="F1380" i="2"/>
  <c r="F1415" i="2" s="1"/>
  <c r="F1592" i="2" s="1"/>
  <c r="F1382" i="2"/>
  <c r="F1453" i="2" s="1"/>
  <c r="I1357" i="2"/>
  <c r="I1428" i="2" s="1"/>
  <c r="E1363" i="2"/>
  <c r="E1434" i="2" s="1"/>
  <c r="I1371" i="2"/>
  <c r="I1442" i="2" s="1"/>
  <c r="J1384" i="2"/>
  <c r="J1455" i="2" s="1"/>
  <c r="E1375" i="2"/>
  <c r="E1446" i="2" s="1"/>
  <c r="J1376" i="2"/>
  <c r="J1447" i="2" s="1"/>
  <c r="E1381" i="2"/>
  <c r="E1452" i="2" s="1"/>
  <c r="E1371" i="2"/>
  <c r="E1442" i="2" s="1"/>
  <c r="E1373" i="2"/>
  <c r="E1444" i="2" s="1"/>
  <c r="I1379" i="2"/>
  <c r="I1450" i="2" s="1"/>
  <c r="I1361" i="2"/>
  <c r="I1432" i="2" s="1"/>
  <c r="H1244" i="2"/>
  <c r="H1490" i="2" s="1"/>
  <c r="E1464" i="2"/>
  <c r="P1437" i="2"/>
  <c r="P1443" i="2"/>
  <c r="R1431" i="2"/>
  <c r="O1444" i="2"/>
  <c r="P1447" i="2"/>
  <c r="Q1436" i="2"/>
  <c r="Q1450" i="2"/>
  <c r="R1451" i="2"/>
  <c r="O1434" i="2"/>
  <c r="S1438" i="2"/>
  <c r="P1439" i="2"/>
  <c r="P1449" i="2"/>
  <c r="S1434" i="2"/>
  <c r="E1254" i="2"/>
  <c r="E1324" i="2" s="1"/>
  <c r="AF1431" i="2"/>
  <c r="AH1449" i="2"/>
  <c r="Y1431" i="2"/>
  <c r="Z1440" i="2"/>
  <c r="AI1428" i="2"/>
  <c r="AD1447" i="2"/>
  <c r="AH1443" i="2"/>
  <c r="AA1427" i="2"/>
  <c r="X1432" i="2"/>
  <c r="Y1441" i="2"/>
  <c r="Z1450" i="2"/>
  <c r="W1455" i="2"/>
  <c r="AE1434" i="2"/>
  <c r="AA1455" i="2"/>
  <c r="AI1434" i="2"/>
  <c r="AC1444" i="2"/>
  <c r="AD1453" i="2"/>
  <c r="U1435" i="2"/>
  <c r="V1444" i="2"/>
  <c r="Y1455" i="2"/>
  <c r="AF1441" i="2"/>
  <c r="M1436" i="2"/>
  <c r="Y1433" i="2"/>
  <c r="Z1442" i="2"/>
  <c r="AA1451" i="2"/>
  <c r="AI1430" i="2"/>
  <c r="AD1449" i="2"/>
  <c r="U1431" i="2"/>
  <c r="V1440" i="2"/>
  <c r="W1449" i="2"/>
  <c r="AG1430" i="2"/>
  <c r="AH1439" i="2"/>
  <c r="AI1448" i="2"/>
  <c r="AA1431" i="2"/>
  <c r="U1441" i="2"/>
  <c r="V1450" i="2"/>
  <c r="AD1429" i="2"/>
  <c r="AE1438" i="2"/>
  <c r="AF1447" i="2"/>
  <c r="M1450" i="2"/>
  <c r="W1429" i="2"/>
  <c r="X1438" i="2"/>
  <c r="Y1447" i="2"/>
  <c r="AH1435" i="2"/>
  <c r="AI1444" i="2"/>
  <c r="AC1454" i="2"/>
  <c r="AD1439" i="2"/>
  <c r="AG1432" i="2"/>
  <c r="AH1441" i="2"/>
  <c r="AI1450" i="2"/>
  <c r="Z1432" i="2"/>
  <c r="AA1441" i="2"/>
  <c r="W1453" i="2"/>
  <c r="AI1436" i="2"/>
  <c r="AI1452" i="2"/>
  <c r="AA1435" i="2"/>
  <c r="U1445" i="2"/>
  <c r="V1454" i="2"/>
  <c r="AD1433" i="2"/>
  <c r="AE1442" i="2"/>
  <c r="I1255" i="2"/>
  <c r="I1325" i="2" s="1"/>
  <c r="E1260" i="2"/>
  <c r="F1269" i="2"/>
  <c r="G1278" i="2"/>
  <c r="F1255" i="2"/>
  <c r="F1607" i="2" s="1"/>
  <c r="G1264" i="2"/>
  <c r="H1273" i="2"/>
  <c r="H1251" i="2"/>
  <c r="I1260" i="2"/>
  <c r="I1612" i="2" s="1"/>
  <c r="J1269" i="2"/>
  <c r="K1278" i="2"/>
  <c r="F1259" i="2"/>
  <c r="G1268" i="2"/>
  <c r="G1620" i="2" s="1"/>
  <c r="H1277" i="2"/>
  <c r="E1252" i="2"/>
  <c r="F1261" i="2"/>
  <c r="G1270" i="2"/>
  <c r="G1622" i="2" s="1"/>
  <c r="I1258" i="2"/>
  <c r="J1267" i="2"/>
  <c r="K1276" i="2"/>
  <c r="K1254" i="2"/>
  <c r="K1606" i="2" s="1"/>
  <c r="E1264" i="2"/>
  <c r="F1253" i="2"/>
  <c r="G1262" i="2"/>
  <c r="K1280" i="2"/>
  <c r="K1632" i="2" s="1"/>
  <c r="H1257" i="2"/>
  <c r="J1253" i="2"/>
  <c r="K1262" i="2"/>
  <c r="G1252" i="2"/>
  <c r="G1604" i="2" s="1"/>
  <c r="H1261" i="2"/>
  <c r="G1254" i="2"/>
  <c r="H1263" i="2"/>
  <c r="J1251" i="2"/>
  <c r="J1603" i="2" s="1"/>
  <c r="K1260" i="2"/>
  <c r="F1257" i="2"/>
  <c r="G1266" i="2"/>
  <c r="H1253" i="2"/>
  <c r="H1605" i="2" s="1"/>
  <c r="J1257" i="2"/>
  <c r="K1266" i="2"/>
  <c r="K1252" i="2"/>
  <c r="G1280" i="2"/>
  <c r="G1632" i="2" s="1"/>
  <c r="G1258" i="2"/>
  <c r="H1267" i="2"/>
  <c r="K1256" i="2"/>
  <c r="K1258" i="2"/>
  <c r="K1610" i="2" s="1"/>
  <c r="G1256" i="2"/>
  <c r="H1265" i="2"/>
  <c r="J1261" i="2"/>
  <c r="K1270" i="2"/>
  <c r="K1622" i="2" s="1"/>
  <c r="F1267" i="2"/>
  <c r="G1276" i="2"/>
  <c r="F1273" i="2"/>
  <c r="F1251" i="2"/>
  <c r="F1603" i="2" s="1"/>
  <c r="G1260" i="2"/>
  <c r="H1269" i="2"/>
  <c r="I1278" i="2"/>
  <c r="K1268" i="2"/>
  <c r="K1620" i="2" s="1"/>
  <c r="E1256" i="2"/>
  <c r="G1274" i="2"/>
  <c r="J1263" i="2"/>
  <c r="J1265" i="2"/>
  <c r="J1617" i="2" s="1"/>
  <c r="G1272" i="2"/>
  <c r="H1259" i="2"/>
  <c r="K1264" i="2"/>
  <c r="H1255" i="2"/>
  <c r="H1607" i="2" s="1"/>
  <c r="J1259" i="2"/>
  <c r="F1265" i="2"/>
  <c r="K1272" i="2"/>
  <c r="K1274" i="2"/>
  <c r="K1626" i="2" s="1"/>
  <c r="F1263" i="2"/>
  <c r="J1255" i="2"/>
  <c r="I1603" i="2"/>
  <c r="E1619" i="2"/>
  <c r="J1626" i="2"/>
  <c r="H1373" i="2"/>
  <c r="H1620" i="2"/>
  <c r="H1628" i="2"/>
  <c r="F1628" i="2"/>
  <c r="J1471" i="2"/>
  <c r="K1480" i="2"/>
  <c r="G1466" i="2"/>
  <c r="K1490" i="2"/>
  <c r="F1469" i="2"/>
  <c r="K1462" i="2"/>
  <c r="J1475" i="2"/>
  <c r="K1484" i="2"/>
  <c r="G1482" i="2"/>
  <c r="G1490" i="2"/>
  <c r="G1468" i="2"/>
  <c r="K1474" i="2"/>
  <c r="K1468" i="2"/>
  <c r="K1476" i="2"/>
  <c r="K1478" i="2"/>
  <c r="G1462" i="2"/>
  <c r="F1475" i="2"/>
  <c r="K1488" i="2"/>
  <c r="G1478" i="2"/>
  <c r="F1463" i="2"/>
  <c r="F1465" i="2"/>
  <c r="K1470" i="2"/>
  <c r="N883" i="2"/>
  <c r="N1692" i="2" s="1"/>
  <c r="O872" i="2"/>
  <c r="O1681" i="2" s="1"/>
  <c r="R873" i="2"/>
  <c r="R1682" i="2" s="1"/>
  <c r="P871" i="2"/>
  <c r="P1680" i="2" s="1"/>
  <c r="J5" i="8"/>
  <c r="H4" i="9"/>
  <c r="O882" i="2"/>
  <c r="O1691" i="2" s="1"/>
  <c r="N885" i="2"/>
  <c r="N1694" i="2" s="1"/>
  <c r="O874" i="2"/>
  <c r="O1683" i="2" s="1"/>
  <c r="Q870" i="2"/>
  <c r="Q1679" i="2" s="1"/>
  <c r="S888" i="2"/>
  <c r="S1697" i="2" s="1"/>
  <c r="O886" i="2"/>
  <c r="O1695" i="2" s="1"/>
  <c r="N871" i="2"/>
  <c r="N1680" i="2" s="1"/>
  <c r="P889" i="2"/>
  <c r="P1698" i="2" s="1"/>
  <c r="Q884" i="2"/>
  <c r="Q1693" i="2" s="1"/>
  <c r="Q864" i="2"/>
  <c r="Q1673" i="2" s="1"/>
  <c r="P885" i="2"/>
  <c r="P1694" i="2" s="1"/>
  <c r="S882" i="2"/>
  <c r="S1691" i="2" s="1"/>
  <c r="N879" i="2"/>
  <c r="N1688" i="2" s="1"/>
  <c r="Q876" i="2"/>
  <c r="Q1685" i="2" s="1"/>
  <c r="S874" i="2"/>
  <c r="S1683" i="2" s="1"/>
  <c r="S868" i="2"/>
  <c r="S1677" i="2" s="1"/>
  <c r="S886" i="2"/>
  <c r="S1695" i="2" s="1"/>
  <c r="Q866" i="2"/>
  <c r="Q1675" i="2" s="1"/>
  <c r="R869" i="2"/>
  <c r="R1678" i="2" s="1"/>
  <c r="S866" i="2"/>
  <c r="S1675" i="2" s="1"/>
  <c r="N891" i="2"/>
  <c r="N1700" i="2" s="1"/>
  <c r="P891" i="2"/>
  <c r="P1700" i="2" s="1"/>
  <c r="R887" i="2"/>
  <c r="R1696" i="2" s="1"/>
  <c r="N875" i="2"/>
  <c r="N1684" i="2" s="1"/>
  <c r="P893" i="2"/>
  <c r="P1702" i="2" s="1"/>
  <c r="R881" i="2"/>
  <c r="R1690" i="2" s="1"/>
  <c r="R867" i="2"/>
  <c r="R1676" i="2" s="1"/>
  <c r="S884" i="2"/>
  <c r="S1693" i="2" s="1"/>
  <c r="N889" i="2"/>
  <c r="N1698" i="2" s="1"/>
  <c r="S880" i="2"/>
  <c r="S1689" i="2" s="1"/>
  <c r="O878" i="2"/>
  <c r="O1687" i="2" s="1"/>
  <c r="O864" i="2"/>
  <c r="O1673" i="2" s="1"/>
  <c r="R883" i="2"/>
  <c r="R1692" i="2" s="1"/>
  <c r="N881" i="2"/>
  <c r="N1690" i="2" s="1"/>
  <c r="R865" i="2"/>
  <c r="R1674" i="2" s="1"/>
  <c r="N887" i="2"/>
  <c r="N1696" i="2" s="1"/>
  <c r="Q878" i="2"/>
  <c r="Q1687" i="2" s="1"/>
  <c r="P867" i="2"/>
  <c r="P1676" i="2" s="1"/>
  <c r="Q892" i="2"/>
  <c r="Q1701" i="2" s="1"/>
  <c r="R879" i="2"/>
  <c r="R1688" i="2" s="1"/>
  <c r="N877" i="2"/>
  <c r="N1686" i="2" s="1"/>
  <c r="Q868" i="2"/>
  <c r="Q1677" i="2" s="1"/>
  <c r="O880" i="2"/>
  <c r="O1689" i="2" s="1"/>
  <c r="P875" i="2"/>
  <c r="P1684" i="2" s="1"/>
  <c r="R893" i="2"/>
  <c r="R1702" i="2" s="1"/>
  <c r="O876" i="2"/>
  <c r="O1685" i="2" s="1"/>
  <c r="N865" i="2"/>
  <c r="N1674" i="2" s="1"/>
  <c r="O888" i="2"/>
  <c r="O1697" i="2" s="1"/>
  <c r="R885" i="2"/>
  <c r="R1694" i="2" s="1"/>
  <c r="Q886" i="2"/>
  <c r="Q1695" i="2" s="1"/>
  <c r="Q888" i="2"/>
  <c r="Q1697" i="2" s="1"/>
  <c r="Q882" i="2"/>
  <c r="Q1691" i="2" s="1"/>
  <c r="P869" i="2"/>
  <c r="P1678" i="2" s="1"/>
  <c r="P881" i="2"/>
  <c r="P1690" i="2" s="1"/>
  <c r="O868" i="2"/>
  <c r="O1677" i="2" s="1"/>
  <c r="S872" i="2"/>
  <c r="S1681" i="2" s="1"/>
  <c r="R877" i="2"/>
  <c r="R1686" i="2" s="1"/>
  <c r="N867" i="2"/>
  <c r="N1676" i="2" s="1"/>
  <c r="R889" i="2"/>
  <c r="R1698" i="2" s="1"/>
  <c r="P883" i="2"/>
  <c r="P1692" i="2" s="1"/>
  <c r="O884" i="2"/>
  <c r="O1693" i="2" s="1"/>
  <c r="Q872" i="2"/>
  <c r="Q1681" i="2" s="1"/>
  <c r="S890" i="2"/>
  <c r="S1699" i="2" s="1"/>
  <c r="R875" i="2"/>
  <c r="R1684" i="2" s="1"/>
  <c r="S870" i="2"/>
  <c r="S1679" i="2" s="1"/>
  <c r="R871" i="2"/>
  <c r="R1680" i="2" s="1"/>
  <c r="N869" i="2"/>
  <c r="N1678" i="2" s="1"/>
  <c r="P887" i="2"/>
  <c r="P1696" i="2" s="1"/>
  <c r="Q874" i="2"/>
  <c r="Q1683" i="2" s="1"/>
  <c r="S892" i="2"/>
  <c r="S1701" i="2" s="1"/>
  <c r="O890" i="2"/>
  <c r="O1699" i="2" s="1"/>
  <c r="S864" i="2"/>
  <c r="S1673" i="2" s="1"/>
  <c r="E1412" i="2"/>
  <c r="E1589" i="2" s="1"/>
  <c r="F1411" i="2"/>
  <c r="F1588" i="2" s="1"/>
  <c r="E1420" i="2"/>
  <c r="E1597" i="2" s="1"/>
  <c r="E1414" i="2"/>
  <c r="E1591" i="2" s="1"/>
  <c r="H1415" i="2"/>
  <c r="H1592" i="2" s="1"/>
  <c r="J1420" i="2"/>
  <c r="J1597" i="2" s="1"/>
  <c r="E1393" i="2"/>
  <c r="E1570" i="2" s="1"/>
  <c r="E1623" i="2" l="1"/>
  <c r="F1630" i="2"/>
  <c r="H1616" i="2"/>
  <c r="I1623" i="2"/>
  <c r="F1270" i="2"/>
  <c r="F1340" i="2" s="1"/>
  <c r="E1627" i="2"/>
  <c r="E1416" i="2"/>
  <c r="E1593" i="2" s="1"/>
  <c r="H1624" i="2"/>
  <c r="S1400" i="2"/>
  <c r="S1577" i="2" s="1"/>
  <c r="U1437" i="2"/>
  <c r="E1603" i="2"/>
  <c r="H1612" i="2"/>
  <c r="N1393" i="2"/>
  <c r="N1570" i="2" s="1"/>
  <c r="E1259" i="2"/>
  <c r="E1329" i="2" s="1"/>
  <c r="E1364" i="2" s="1"/>
  <c r="E1435" i="2" s="1"/>
  <c r="I1625" i="2"/>
  <c r="J1629" i="2"/>
  <c r="H1610" i="2"/>
  <c r="AC1440" i="2"/>
  <c r="AF1445" i="2"/>
  <c r="F1417" i="2"/>
  <c r="F1594" i="2" s="1"/>
  <c r="J1620" i="2"/>
  <c r="J1624" i="2"/>
  <c r="E1607" i="2"/>
  <c r="I1349" i="2"/>
  <c r="I1384" i="2" s="1"/>
  <c r="I1455" i="2" s="1"/>
  <c r="J1622" i="2"/>
  <c r="I1611" i="2"/>
  <c r="H1606" i="2"/>
  <c r="H1604" i="2"/>
  <c r="I1609" i="2"/>
  <c r="I1619" i="2"/>
  <c r="I1396" i="2"/>
  <c r="I1573" i="2" s="1"/>
  <c r="F1620" i="2"/>
  <c r="I1406" i="2"/>
  <c r="I1583" i="2" s="1"/>
  <c r="H1326" i="2"/>
  <c r="I1410" i="2"/>
  <c r="I1587" i="2" s="1"/>
  <c r="E1277" i="2"/>
  <c r="E1629" i="2" s="1"/>
  <c r="AA1374" i="2"/>
  <c r="AA1445" i="2" s="1"/>
  <c r="I1242" i="2"/>
  <c r="I1488" i="2" s="1"/>
  <c r="I1414" i="2"/>
  <c r="I1591" i="2" s="1"/>
  <c r="H1262" i="2"/>
  <c r="I1402" i="2"/>
  <c r="I1579" i="2" s="1"/>
  <c r="O1406" i="2"/>
  <c r="O1583" i="2" s="1"/>
  <c r="AA1443" i="2"/>
  <c r="I1261" i="2"/>
  <c r="I1331" i="2" s="1"/>
  <c r="I1366" i="2" s="1"/>
  <c r="I1437" i="2" s="1"/>
  <c r="E1621" i="2"/>
  <c r="I1234" i="2"/>
  <c r="I1480" i="2" s="1"/>
  <c r="E1327" i="2"/>
  <c r="E1362" i="2" s="1"/>
  <c r="E1433" i="2" s="1"/>
  <c r="H1394" i="2"/>
  <c r="H1571" i="2" s="1"/>
  <c r="E1261" i="2"/>
  <c r="E1613" i="2" s="1"/>
  <c r="H1630" i="2"/>
  <c r="E1273" i="2"/>
  <c r="F1266" i="2"/>
  <c r="I1324" i="2"/>
  <c r="I1359" i="2" s="1"/>
  <c r="I1430" i="2" s="1"/>
  <c r="I1606" i="2"/>
  <c r="I1228" i="2"/>
  <c r="I1474" i="2" s="1"/>
  <c r="I1218" i="2"/>
  <c r="I1464" i="2" s="1"/>
  <c r="J1243" i="2"/>
  <c r="J1489" i="2" s="1"/>
  <c r="I1230" i="2"/>
  <c r="I1476" i="2" s="1"/>
  <c r="J1231" i="2"/>
  <c r="J1477" i="2" s="1"/>
  <c r="H1239" i="2"/>
  <c r="H1485" i="2" s="1"/>
  <c r="H1235" i="2"/>
  <c r="H1481" i="2" s="1"/>
  <c r="E1615" i="2"/>
  <c r="F1624" i="2"/>
  <c r="I1275" i="2"/>
  <c r="W1443" i="2"/>
  <c r="F1239" i="2"/>
  <c r="F1485" i="2" s="1"/>
  <c r="J1419" i="2"/>
  <c r="J1596" i="2" s="1"/>
  <c r="I1420" i="2"/>
  <c r="I1597" i="2" s="1"/>
  <c r="I1616" i="2"/>
  <c r="J1607" i="2"/>
  <c r="J1325" i="2"/>
  <c r="J1360" i="2" s="1"/>
  <c r="J1431" i="2" s="1"/>
  <c r="F1615" i="2"/>
  <c r="F1333" i="2"/>
  <c r="F1368" i="2" s="1"/>
  <c r="F1439" i="2" s="1"/>
  <c r="K1344" i="2"/>
  <c r="K1379" i="2" s="1"/>
  <c r="K1450" i="2" s="1"/>
  <c r="K1624" i="2"/>
  <c r="K1342" i="2"/>
  <c r="K1377" i="2" s="1"/>
  <c r="K1448" i="2" s="1"/>
  <c r="F1617" i="2"/>
  <c r="F1335" i="2"/>
  <c r="F1370" i="2" s="1"/>
  <c r="J1611" i="2"/>
  <c r="J1329" i="2"/>
  <c r="J1364" i="2" s="1"/>
  <c r="J1435" i="2" s="1"/>
  <c r="H1325" i="2"/>
  <c r="H1360" i="2" s="1"/>
  <c r="H1431" i="2" s="1"/>
  <c r="K1616" i="2"/>
  <c r="K1334" i="2"/>
  <c r="K1369" i="2" s="1"/>
  <c r="K1440" i="2" s="1"/>
  <c r="H1611" i="2"/>
  <c r="H1329" i="2"/>
  <c r="H1364" i="2" s="1"/>
  <c r="H1435" i="2" s="1"/>
  <c r="G1624" i="2"/>
  <c r="G1342" i="2"/>
  <c r="G1377" i="2" s="1"/>
  <c r="G1448" i="2" s="1"/>
  <c r="J1335" i="2"/>
  <c r="J1370" i="2" s="1"/>
  <c r="J1441" i="2" s="1"/>
  <c r="J1615" i="2"/>
  <c r="J1333" i="2"/>
  <c r="J1368" i="2" s="1"/>
  <c r="J1439" i="2" s="1"/>
  <c r="G1626" i="2"/>
  <c r="G1344" i="2"/>
  <c r="G1379" i="2" s="1"/>
  <c r="G1450" i="2" s="1"/>
  <c r="E1608" i="2"/>
  <c r="E1326" i="2"/>
  <c r="E1361" i="2" s="1"/>
  <c r="E1432" i="2" s="1"/>
  <c r="K1338" i="2"/>
  <c r="K1373" i="2" s="1"/>
  <c r="K1444" i="2" s="1"/>
  <c r="I1630" i="2"/>
  <c r="I1348" i="2"/>
  <c r="I1383" i="2" s="1"/>
  <c r="I1454" i="2" s="1"/>
  <c r="H1621" i="2"/>
  <c r="H1339" i="2"/>
  <c r="H1374" i="2" s="1"/>
  <c r="H1445" i="2" s="1"/>
  <c r="G1612" i="2"/>
  <c r="G1330" i="2"/>
  <c r="G1365" i="2" s="1"/>
  <c r="G1436" i="2" s="1"/>
  <c r="F1321" i="2"/>
  <c r="F1356" i="2" s="1"/>
  <c r="F1427" i="2" s="1"/>
  <c r="F1625" i="2"/>
  <c r="F1343" i="2"/>
  <c r="F1378" i="2" s="1"/>
  <c r="F1449" i="2" s="1"/>
  <c r="G1628" i="2"/>
  <c r="G1346" i="2"/>
  <c r="G1381" i="2" s="1"/>
  <c r="G1452" i="2" s="1"/>
  <c r="F1619" i="2"/>
  <c r="F1337" i="2"/>
  <c r="F1372" i="2" s="1"/>
  <c r="F1443" i="2" s="1"/>
  <c r="K1340" i="2"/>
  <c r="K1375" i="2" s="1"/>
  <c r="K1446" i="2" s="1"/>
  <c r="J1613" i="2"/>
  <c r="J1331" i="2"/>
  <c r="J1366" i="2" s="1"/>
  <c r="J1437" i="2" s="1"/>
  <c r="H1617" i="2"/>
  <c r="H1335" i="2"/>
  <c r="H1370" i="2" s="1"/>
  <c r="H1441" i="2" s="1"/>
  <c r="G1608" i="2"/>
  <c r="G1326" i="2"/>
  <c r="G1361" i="2" s="1"/>
  <c r="G1432" i="2" s="1"/>
  <c r="K1328" i="2"/>
  <c r="K1363" i="2" s="1"/>
  <c r="K1434" i="2" s="1"/>
  <c r="K1608" i="2"/>
  <c r="K1326" i="2"/>
  <c r="K1361" i="2" s="1"/>
  <c r="K1432" i="2" s="1"/>
  <c r="H1619" i="2"/>
  <c r="H1337" i="2"/>
  <c r="H1372" i="2" s="1"/>
  <c r="H1443" i="2" s="1"/>
  <c r="G1610" i="2"/>
  <c r="G1328" i="2"/>
  <c r="G1363" i="2" s="1"/>
  <c r="G1434" i="2" s="1"/>
  <c r="G1350" i="2"/>
  <c r="G1385" i="2" s="1"/>
  <c r="G1456" i="2" s="1"/>
  <c r="K1604" i="2"/>
  <c r="K1322" i="2"/>
  <c r="K1357" i="2" s="1"/>
  <c r="K1428" i="2" s="1"/>
  <c r="K1618" i="2"/>
  <c r="K1336" i="2"/>
  <c r="K1371" i="2" s="1"/>
  <c r="K1442" i="2" s="1"/>
  <c r="J1609" i="2"/>
  <c r="J1327" i="2"/>
  <c r="J1362" i="2" s="1"/>
  <c r="J1433" i="2" s="1"/>
  <c r="H1323" i="2"/>
  <c r="H1358" i="2" s="1"/>
  <c r="H1429" i="2" s="1"/>
  <c r="G1618" i="2"/>
  <c r="G1336" i="2"/>
  <c r="G1371" i="2" s="1"/>
  <c r="G1442" i="2" s="1"/>
  <c r="F1609" i="2"/>
  <c r="F1327" i="2"/>
  <c r="F1362" i="2" s="1"/>
  <c r="F1433" i="2" s="1"/>
  <c r="K1612" i="2"/>
  <c r="K1330" i="2"/>
  <c r="K1365" i="2" s="1"/>
  <c r="K1436" i="2" s="1"/>
  <c r="J1321" i="2"/>
  <c r="J1356" i="2" s="1"/>
  <c r="J1427" i="2" s="1"/>
  <c r="H1615" i="2"/>
  <c r="H1333" i="2"/>
  <c r="H1368" i="2" s="1"/>
  <c r="H1439" i="2" s="1"/>
  <c r="G1606" i="2"/>
  <c r="G1324" i="2"/>
  <c r="G1359" i="2" s="1"/>
  <c r="G1430" i="2" s="1"/>
  <c r="H1613" i="2"/>
  <c r="H1331" i="2"/>
  <c r="H1366" i="2" s="1"/>
  <c r="H1437" i="2" s="1"/>
  <c r="G1322" i="2"/>
  <c r="G1357" i="2" s="1"/>
  <c r="G1428" i="2" s="1"/>
  <c r="K1614" i="2"/>
  <c r="K1332" i="2"/>
  <c r="K1367" i="2" s="1"/>
  <c r="K1438" i="2" s="1"/>
  <c r="J1605" i="2"/>
  <c r="J1323" i="2"/>
  <c r="J1358" i="2" s="1"/>
  <c r="J1429" i="2" s="1"/>
  <c r="H1609" i="2"/>
  <c r="H1327" i="2"/>
  <c r="H1362" i="2" s="1"/>
  <c r="H1433" i="2" s="1"/>
  <c r="K1350" i="2"/>
  <c r="K1385" i="2" s="1"/>
  <c r="K1456" i="2" s="1"/>
  <c r="G1614" i="2"/>
  <c r="G1332" i="2"/>
  <c r="G1367" i="2" s="1"/>
  <c r="G1438" i="2" s="1"/>
  <c r="F1605" i="2"/>
  <c r="F1323" i="2"/>
  <c r="F1358" i="2" s="1"/>
  <c r="F1429" i="2" s="1"/>
  <c r="E1616" i="2"/>
  <c r="E1334" i="2"/>
  <c r="E1369" i="2" s="1"/>
  <c r="E1440" i="2" s="1"/>
  <c r="K1324" i="2"/>
  <c r="K1359" i="2" s="1"/>
  <c r="K1430" i="2" s="1"/>
  <c r="K1628" i="2"/>
  <c r="K1346" i="2"/>
  <c r="K1381" i="2" s="1"/>
  <c r="K1452" i="2" s="1"/>
  <c r="J1619" i="2"/>
  <c r="J1337" i="2"/>
  <c r="J1372" i="2" s="1"/>
  <c r="J1443" i="2" s="1"/>
  <c r="I1610" i="2"/>
  <c r="I1328" i="2"/>
  <c r="I1363" i="2" s="1"/>
  <c r="I1434" i="2" s="1"/>
  <c r="G1340" i="2"/>
  <c r="G1375" i="2" s="1"/>
  <c r="G1446" i="2" s="1"/>
  <c r="F1613" i="2"/>
  <c r="F1331" i="2"/>
  <c r="F1366" i="2" s="1"/>
  <c r="F1437" i="2" s="1"/>
  <c r="E1604" i="2"/>
  <c r="E1322" i="2"/>
  <c r="E1357" i="2" s="1"/>
  <c r="E1428" i="2" s="1"/>
  <c r="H1629" i="2"/>
  <c r="H1347" i="2"/>
  <c r="H1382" i="2" s="1"/>
  <c r="H1453" i="2" s="1"/>
  <c r="G1338" i="2"/>
  <c r="G1373" i="2" s="1"/>
  <c r="G1444" i="2" s="1"/>
  <c r="F1611" i="2"/>
  <c r="F1329" i="2"/>
  <c r="F1364" i="2" s="1"/>
  <c r="F1435" i="2" s="1"/>
  <c r="K1630" i="2"/>
  <c r="K1348" i="2"/>
  <c r="K1383" i="2" s="1"/>
  <c r="K1454" i="2" s="1"/>
  <c r="J1621" i="2"/>
  <c r="J1339" i="2"/>
  <c r="J1374" i="2" s="1"/>
  <c r="J1445" i="2" s="1"/>
  <c r="I1330" i="2"/>
  <c r="I1365" i="2" s="1"/>
  <c r="I1436" i="2" s="1"/>
  <c r="H1603" i="2"/>
  <c r="H1321" i="2"/>
  <c r="H1356" i="2" s="1"/>
  <c r="H1427" i="2" s="1"/>
  <c r="H1625" i="2"/>
  <c r="H1343" i="2"/>
  <c r="H1378" i="2" s="1"/>
  <c r="H1449" i="2" s="1"/>
  <c r="G1616" i="2"/>
  <c r="G1334" i="2"/>
  <c r="G1369" i="2" s="1"/>
  <c r="G1440" i="2" s="1"/>
  <c r="F1325" i="2"/>
  <c r="F1360" i="2" s="1"/>
  <c r="F1431" i="2" s="1"/>
  <c r="G1630" i="2"/>
  <c r="G1348" i="2"/>
  <c r="G1383" i="2" s="1"/>
  <c r="G1454" i="2" s="1"/>
  <c r="F1621" i="2"/>
  <c r="F1339" i="2"/>
  <c r="F1374" i="2" s="1"/>
  <c r="E1612" i="2"/>
  <c r="E1330" i="2"/>
  <c r="E1365" i="2" s="1"/>
  <c r="E1436" i="2" s="1"/>
  <c r="H1271" i="2"/>
  <c r="H1341" i="2" s="1"/>
  <c r="F1279" i="2"/>
  <c r="F1349" i="2" s="1"/>
  <c r="I1272" i="2"/>
  <c r="I1342" i="2" s="1"/>
  <c r="E1278" i="2"/>
  <c r="E1348" i="2" s="1"/>
  <c r="E1617" i="2"/>
  <c r="J1381" i="2"/>
  <c r="J1452" i="2" s="1"/>
  <c r="J1628" i="2"/>
  <c r="E1631" i="2"/>
  <c r="E1384" i="2"/>
  <c r="E1455" i="2" s="1"/>
  <c r="H1618" i="2"/>
  <c r="E1262" i="2"/>
  <c r="E1332" i="2" s="1"/>
  <c r="J1275" i="2"/>
  <c r="J1345" i="2" s="1"/>
  <c r="J1273" i="2"/>
  <c r="J1343" i="2" s="1"/>
  <c r="H1280" i="2"/>
  <c r="H1350" i="2" s="1"/>
  <c r="I1268" i="2"/>
  <c r="I1338" i="2" s="1"/>
  <c r="J1412" i="2"/>
  <c r="J1589" i="2" s="1"/>
  <c r="E1406" i="2"/>
  <c r="E1583" i="2" s="1"/>
  <c r="H1398" i="2"/>
  <c r="H1575" i="2" s="1"/>
  <c r="E1408" i="2"/>
  <c r="E1585" i="2" s="1"/>
  <c r="E1410" i="2"/>
  <c r="E1587" i="2" s="1"/>
  <c r="J1411" i="2"/>
  <c r="J1588" i="2" s="1"/>
  <c r="E1398" i="2"/>
  <c r="E1575" i="2" s="1"/>
  <c r="I1416" i="2"/>
  <c r="I1593" i="2" s="1"/>
  <c r="I1392" i="2"/>
  <c r="I1569" i="2" s="1"/>
  <c r="F1451" i="2"/>
  <c r="F1280" i="2"/>
  <c r="F1350" i="2" s="1"/>
  <c r="I1369" i="2"/>
  <c r="I1440" i="2" s="1"/>
  <c r="J1382" i="2"/>
  <c r="J1453" i="2" s="1"/>
  <c r="E1606" i="2"/>
  <c r="I1378" i="2"/>
  <c r="I1449" i="2" s="1"/>
  <c r="F1381" i="2"/>
  <c r="F1452" i="2" s="1"/>
  <c r="H1381" i="2"/>
  <c r="H1416" i="2" s="1"/>
  <c r="H1593" i="2" s="1"/>
  <c r="I1364" i="2"/>
  <c r="I1435" i="2" s="1"/>
  <c r="H1377" i="2"/>
  <c r="H1412" i="2" s="1"/>
  <c r="H1589" i="2" s="1"/>
  <c r="I1362" i="2"/>
  <c r="I1433" i="2" s="1"/>
  <c r="E1368" i="2"/>
  <c r="E1403" i="2" s="1"/>
  <c r="E1580" i="2" s="1"/>
  <c r="H1365" i="2"/>
  <c r="H1436" i="2" s="1"/>
  <c r="J1375" i="2"/>
  <c r="J1410" i="2" s="1"/>
  <c r="J1587" i="2" s="1"/>
  <c r="F1383" i="2"/>
  <c r="F1418" i="2" s="1"/>
  <c r="F1595" i="2" s="1"/>
  <c r="I1376" i="2"/>
  <c r="I1447" i="2" s="1"/>
  <c r="F1377" i="2"/>
  <c r="F1412" i="2" s="1"/>
  <c r="F1589" i="2" s="1"/>
  <c r="H1357" i="2"/>
  <c r="H1428" i="2" s="1"/>
  <c r="H1383" i="2"/>
  <c r="H1418" i="2" s="1"/>
  <c r="H1595" i="2" s="1"/>
  <c r="E1376" i="2"/>
  <c r="E1411" i="2" s="1"/>
  <c r="E1588" i="2" s="1"/>
  <c r="J1379" i="2"/>
  <c r="J1450" i="2" s="1"/>
  <c r="F1373" i="2"/>
  <c r="F1408" i="2" s="1"/>
  <c r="F1585" i="2" s="1"/>
  <c r="E1360" i="2"/>
  <c r="E1395" i="2" s="1"/>
  <c r="E1572" i="2" s="1"/>
  <c r="H1369" i="2"/>
  <c r="H1440" i="2" s="1"/>
  <c r="E1372" i="2"/>
  <c r="E1407" i="2" s="1"/>
  <c r="E1584" i="2" s="1"/>
  <c r="I1356" i="2"/>
  <c r="I1427" i="2" s="1"/>
  <c r="E1380" i="2"/>
  <c r="E1451" i="2" s="1"/>
  <c r="I1407" i="2"/>
  <c r="I1584" i="2" s="1"/>
  <c r="H1279" i="2"/>
  <c r="H1349" i="2" s="1"/>
  <c r="I1360" i="2"/>
  <c r="I1607" i="2"/>
  <c r="F1256" i="2"/>
  <c r="G1269" i="2"/>
  <c r="G1621" i="2" s="1"/>
  <c r="K1271" i="2"/>
  <c r="G1259" i="2"/>
  <c r="G1277" i="2"/>
  <c r="J1258" i="2"/>
  <c r="G1273" i="2"/>
  <c r="G1261" i="2"/>
  <c r="K1275" i="2"/>
  <c r="K1261" i="2"/>
  <c r="G1265" i="2"/>
  <c r="J1256" i="2"/>
  <c r="J1608" i="2" s="1"/>
  <c r="J1262" i="2"/>
  <c r="K1255" i="2"/>
  <c r="G1263" i="2"/>
  <c r="G1253" i="2"/>
  <c r="G1605" i="2" s="1"/>
  <c r="J1252" i="2"/>
  <c r="F1262" i="2"/>
  <c r="F1260" i="2"/>
  <c r="K1253" i="2"/>
  <c r="K1605" i="2" s="1"/>
  <c r="G1275" i="2"/>
  <c r="J1254" i="2"/>
  <c r="F1441" i="2"/>
  <c r="F1445" i="2"/>
  <c r="H1444" i="2"/>
  <c r="E1427" i="2"/>
  <c r="K1259" i="2"/>
  <c r="K1329" i="2" s="1"/>
  <c r="F1254" i="2"/>
  <c r="F1324" i="2" s="1"/>
  <c r="F1252" i="2"/>
  <c r="F1322" i="2" s="1"/>
  <c r="G1267" i="2"/>
  <c r="G1337" i="2" s="1"/>
  <c r="K1277" i="2"/>
  <c r="K1347" i="2" s="1"/>
  <c r="F1264" i="2"/>
  <c r="F1334" i="2" s="1"/>
  <c r="G1251" i="2"/>
  <c r="G1321" i="2" s="1"/>
  <c r="K1267" i="2"/>
  <c r="K1337" i="2" s="1"/>
  <c r="K1265" i="2"/>
  <c r="K1335" i="2" s="1"/>
  <c r="K1257" i="2"/>
  <c r="K1327" i="2" s="1"/>
  <c r="K1263" i="2"/>
  <c r="K1333" i="2" s="1"/>
  <c r="G1257" i="2"/>
  <c r="G1327" i="2" s="1"/>
  <c r="G1279" i="2"/>
  <c r="G1349" i="2" s="1"/>
  <c r="G1271" i="2"/>
  <c r="G1341" i="2" s="1"/>
  <c r="K1273" i="2"/>
  <c r="K1343" i="2" s="1"/>
  <c r="J1264" i="2"/>
  <c r="J1334" i="2" s="1"/>
  <c r="K1251" i="2"/>
  <c r="K1321" i="2" s="1"/>
  <c r="F1258" i="2"/>
  <c r="F1328" i="2" s="1"/>
  <c r="K1279" i="2"/>
  <c r="K1349" i="2" s="1"/>
  <c r="G1255" i="2"/>
  <c r="G1325" i="2" s="1"/>
  <c r="K1269" i="2"/>
  <c r="K1339" i="2" s="1"/>
  <c r="J1260" i="2"/>
  <c r="J1330" i="2" s="1"/>
  <c r="K5" i="8"/>
  <c r="I4" i="9"/>
  <c r="J1408" i="2"/>
  <c r="J1585" i="2" s="1"/>
  <c r="E1409" i="2"/>
  <c r="E1586" i="2" s="1"/>
  <c r="F1622" i="2" l="1"/>
  <c r="I1419" i="2"/>
  <c r="I1596" i="2" s="1"/>
  <c r="E1611" i="2"/>
  <c r="E1347" i="2"/>
  <c r="E1382" i="2" s="1"/>
  <c r="E1453" i="2" s="1"/>
  <c r="I1394" i="2"/>
  <c r="I1571" i="2" s="1"/>
  <c r="E1397" i="2"/>
  <c r="E1574" i="2" s="1"/>
  <c r="AA1409" i="2"/>
  <c r="AA1586" i="2" s="1"/>
  <c r="I1397" i="2"/>
  <c r="I1574" i="2" s="1"/>
  <c r="H1361" i="2"/>
  <c r="H1432" i="2" s="1"/>
  <c r="I1269" i="2"/>
  <c r="I1339" i="2" s="1"/>
  <c r="I1277" i="2"/>
  <c r="I1263" i="2"/>
  <c r="I1615" i="2" s="1"/>
  <c r="H1332" i="2"/>
  <c r="H1367" i="2" s="1"/>
  <c r="H1438" i="2" s="1"/>
  <c r="H1614" i="2"/>
  <c r="I1613" i="2"/>
  <c r="H1270" i="2"/>
  <c r="H1622" i="2" s="1"/>
  <c r="J1414" i="2"/>
  <c r="J1591" i="2" s="1"/>
  <c r="E1419" i="2"/>
  <c r="E1596" i="2" s="1"/>
  <c r="E1331" i="2"/>
  <c r="E1366" i="2" s="1"/>
  <c r="E1437" i="2" s="1"/>
  <c r="J1266" i="2"/>
  <c r="J1336" i="2" s="1"/>
  <c r="I1345" i="2"/>
  <c r="I1627" i="2"/>
  <c r="J1278" i="2"/>
  <c r="E1625" i="2"/>
  <c r="E1343" i="2"/>
  <c r="H1274" i="2"/>
  <c r="I1265" i="2"/>
  <c r="F1618" i="2"/>
  <c r="F1336" i="2"/>
  <c r="I1253" i="2"/>
  <c r="H1392" i="2"/>
  <c r="H1569" i="2" s="1"/>
  <c r="H1400" i="2"/>
  <c r="H1577" i="2" s="1"/>
  <c r="F1274" i="2"/>
  <c r="I1624" i="2"/>
  <c r="J1324" i="2"/>
  <c r="J1359" i="2" s="1"/>
  <c r="J1430" i="2" s="1"/>
  <c r="G1627" i="2"/>
  <c r="G1345" i="2"/>
  <c r="G1380" i="2" s="1"/>
  <c r="G1451" i="2" s="1"/>
  <c r="K1323" i="2"/>
  <c r="K1358" i="2" s="1"/>
  <c r="K1429" i="2" s="1"/>
  <c r="F1612" i="2"/>
  <c r="F1330" i="2"/>
  <c r="F1365" i="2" s="1"/>
  <c r="F1436" i="2" s="1"/>
  <c r="F1332" i="2"/>
  <c r="F1367" i="2" s="1"/>
  <c r="F1438" i="2" s="1"/>
  <c r="J1604" i="2"/>
  <c r="J1322" i="2"/>
  <c r="J1357" i="2" s="1"/>
  <c r="J1428" i="2" s="1"/>
  <c r="G1323" i="2"/>
  <c r="G1358" i="2" s="1"/>
  <c r="G1429" i="2" s="1"/>
  <c r="G1333" i="2"/>
  <c r="G1368" i="2" s="1"/>
  <c r="G1439" i="2" s="1"/>
  <c r="K1325" i="2"/>
  <c r="K1360" i="2" s="1"/>
  <c r="K1431" i="2" s="1"/>
  <c r="J1614" i="2"/>
  <c r="J1332" i="2"/>
  <c r="J1367" i="2" s="1"/>
  <c r="J1438" i="2" s="1"/>
  <c r="J1326" i="2"/>
  <c r="J1361" i="2" s="1"/>
  <c r="J1432" i="2" s="1"/>
  <c r="G1617" i="2"/>
  <c r="G1335" i="2"/>
  <c r="G1370" i="2" s="1"/>
  <c r="G1441" i="2" s="1"/>
  <c r="K1331" i="2"/>
  <c r="K1366" i="2" s="1"/>
  <c r="K1437" i="2" s="1"/>
  <c r="K1627" i="2"/>
  <c r="K1345" i="2"/>
  <c r="K1380" i="2" s="1"/>
  <c r="K1451" i="2" s="1"/>
  <c r="G1331" i="2"/>
  <c r="G1366" i="2" s="1"/>
  <c r="G1437" i="2" s="1"/>
  <c r="G1625" i="2"/>
  <c r="G1343" i="2"/>
  <c r="G1378" i="2" s="1"/>
  <c r="G1449" i="2" s="1"/>
  <c r="J1328" i="2"/>
  <c r="J1363" i="2" s="1"/>
  <c r="J1434" i="2" s="1"/>
  <c r="G1629" i="2"/>
  <c r="G1347" i="2"/>
  <c r="G1382" i="2" s="1"/>
  <c r="G1453" i="2" s="1"/>
  <c r="G1329" i="2"/>
  <c r="G1364" i="2" s="1"/>
  <c r="G1435" i="2" s="1"/>
  <c r="K1623" i="2"/>
  <c r="K1341" i="2"/>
  <c r="K1376" i="2" s="1"/>
  <c r="K1447" i="2" s="1"/>
  <c r="G1339" i="2"/>
  <c r="G1374" i="2" s="1"/>
  <c r="G1445" i="2" s="1"/>
  <c r="F1326" i="2"/>
  <c r="F1361" i="2" s="1"/>
  <c r="F1432" i="2" s="1"/>
  <c r="H1623" i="2"/>
  <c r="F1631" i="2"/>
  <c r="I1377" i="2"/>
  <c r="I1448" i="2" s="1"/>
  <c r="F1608" i="2"/>
  <c r="J1416" i="2"/>
  <c r="J1593" i="2" s="1"/>
  <c r="E1630" i="2"/>
  <c r="E1415" i="2"/>
  <c r="E1592" i="2" s="1"/>
  <c r="J1606" i="2"/>
  <c r="K1613" i="2"/>
  <c r="F1614" i="2"/>
  <c r="G1611" i="2"/>
  <c r="G1613" i="2"/>
  <c r="K1607" i="2"/>
  <c r="J1610" i="2"/>
  <c r="I1413" i="2"/>
  <c r="I1590" i="2" s="1"/>
  <c r="I1620" i="2"/>
  <c r="J1625" i="2"/>
  <c r="E1614" i="2"/>
  <c r="H1371" i="2"/>
  <c r="H1442" i="2" s="1"/>
  <c r="F1375" i="2"/>
  <c r="F1446" i="2" s="1"/>
  <c r="H1632" i="2"/>
  <c r="J1627" i="2"/>
  <c r="E1370" i="2"/>
  <c r="E1441" i="2" s="1"/>
  <c r="J1417" i="2"/>
  <c r="J1594" i="2" s="1"/>
  <c r="F1632" i="2"/>
  <c r="H1404" i="2"/>
  <c r="H1581" i="2" s="1"/>
  <c r="I1391" i="2"/>
  <c r="I1568" i="2" s="1"/>
  <c r="G1615" i="2"/>
  <c r="F1416" i="2"/>
  <c r="F1593" i="2" s="1"/>
  <c r="I1411" i="2"/>
  <c r="I1588" i="2" s="1"/>
  <c r="I1399" i="2"/>
  <c r="I1576" i="2" s="1"/>
  <c r="H1631" i="2"/>
  <c r="I1401" i="2"/>
  <c r="I1578" i="2" s="1"/>
  <c r="E1443" i="2"/>
  <c r="E1431" i="2"/>
  <c r="F1444" i="2"/>
  <c r="E1447" i="2"/>
  <c r="H1454" i="2"/>
  <c r="F1448" i="2"/>
  <c r="F1454" i="2"/>
  <c r="J1446" i="2"/>
  <c r="E1439" i="2"/>
  <c r="H1448" i="2"/>
  <c r="H1452" i="2"/>
  <c r="I1404" i="2"/>
  <c r="I1581" i="2" s="1"/>
  <c r="E1359" i="2"/>
  <c r="E1430" i="2" s="1"/>
  <c r="I1431" i="2"/>
  <c r="J1401" i="2"/>
  <c r="J1578" i="2" s="1"/>
  <c r="K1410" i="2"/>
  <c r="K1587" i="2" s="1"/>
  <c r="F1407" i="2"/>
  <c r="F1584" i="2" s="1"/>
  <c r="G1416" i="2"/>
  <c r="G1593" i="2" s="1"/>
  <c r="F1413" i="2"/>
  <c r="F1590" i="2" s="1"/>
  <c r="F1391" i="2"/>
  <c r="F1568" i="2" s="1"/>
  <c r="G1400" i="2"/>
  <c r="G1577" i="2" s="1"/>
  <c r="H1409" i="2"/>
  <c r="H1586" i="2" s="1"/>
  <c r="I1418" i="2"/>
  <c r="I1595" i="2" s="1"/>
  <c r="K1408" i="2"/>
  <c r="K1585" i="2" s="1"/>
  <c r="E1396" i="2"/>
  <c r="E1573" i="2" s="1"/>
  <c r="G1414" i="2"/>
  <c r="G1591" i="2" s="1"/>
  <c r="J1403" i="2"/>
  <c r="J1580" i="2" s="1"/>
  <c r="J1405" i="2"/>
  <c r="J1582" i="2" s="1"/>
  <c r="G1412" i="2"/>
  <c r="G1589" i="2" s="1"/>
  <c r="H1399" i="2"/>
  <c r="H1576" i="2" s="1"/>
  <c r="K1404" i="2"/>
  <c r="K1581" i="2" s="1"/>
  <c r="H1395" i="2"/>
  <c r="H1572" i="2" s="1"/>
  <c r="J1399" i="2"/>
  <c r="J1576" i="2" s="1"/>
  <c r="F1405" i="2"/>
  <c r="F1582" i="2" s="1"/>
  <c r="K1412" i="2"/>
  <c r="K1589" i="2" s="1"/>
  <c r="K1414" i="2"/>
  <c r="K1591" i="2" s="1"/>
  <c r="F1403" i="2"/>
  <c r="F1580" i="2" s="1"/>
  <c r="J1395" i="2"/>
  <c r="J1572" i="2" s="1"/>
  <c r="E1399" i="2"/>
  <c r="E1576" i="2" s="1"/>
  <c r="H1408" i="2"/>
  <c r="H1585" i="2" s="1"/>
  <c r="E1400" i="2"/>
  <c r="E1577" i="2" s="1"/>
  <c r="F1409" i="2"/>
  <c r="F1586" i="2" s="1"/>
  <c r="G1418" i="2"/>
  <c r="G1595" i="2" s="1"/>
  <c r="F1395" i="2"/>
  <c r="F1572" i="2" s="1"/>
  <c r="G1404" i="2"/>
  <c r="G1581" i="2" s="1"/>
  <c r="H1413" i="2"/>
  <c r="H1590" i="2" s="1"/>
  <c r="H1391" i="2"/>
  <c r="H1568" i="2" s="1"/>
  <c r="I1400" i="2"/>
  <c r="I1577" i="2" s="1"/>
  <c r="J1409" i="2"/>
  <c r="J1586" i="2" s="1"/>
  <c r="K1418" i="2"/>
  <c r="K1595" i="2" s="1"/>
  <c r="F1399" i="2"/>
  <c r="F1576" i="2" s="1"/>
  <c r="G1408" i="2"/>
  <c r="G1585" i="2" s="1"/>
  <c r="H1417" i="2"/>
  <c r="H1594" i="2" s="1"/>
  <c r="E1392" i="2"/>
  <c r="E1569" i="2" s="1"/>
  <c r="F1401" i="2"/>
  <c r="F1578" i="2" s="1"/>
  <c r="G1410" i="2"/>
  <c r="G1587" i="2" s="1"/>
  <c r="I1398" i="2"/>
  <c r="I1575" i="2" s="1"/>
  <c r="J1407" i="2"/>
  <c r="J1584" i="2" s="1"/>
  <c r="K1416" i="2"/>
  <c r="K1593" i="2" s="1"/>
  <c r="K1394" i="2"/>
  <c r="K1571" i="2" s="1"/>
  <c r="E1404" i="2"/>
  <c r="E1581" i="2" s="1"/>
  <c r="F1393" i="2"/>
  <c r="F1570" i="2" s="1"/>
  <c r="G1402" i="2"/>
  <c r="G1579" i="2" s="1"/>
  <c r="K1420" i="2"/>
  <c r="K1597" i="2" s="1"/>
  <c r="H1397" i="2"/>
  <c r="H1574" i="2" s="1"/>
  <c r="J1393" i="2"/>
  <c r="J1570" i="2" s="1"/>
  <c r="K1402" i="2"/>
  <c r="K1579" i="2" s="1"/>
  <c r="G1392" i="2"/>
  <c r="G1569" i="2" s="1"/>
  <c r="H1401" i="2"/>
  <c r="H1578" i="2" s="1"/>
  <c r="G1394" i="2"/>
  <c r="G1571" i="2" s="1"/>
  <c r="H1403" i="2"/>
  <c r="H1580" i="2" s="1"/>
  <c r="J1391" i="2"/>
  <c r="J1568" i="2" s="1"/>
  <c r="K1400" i="2"/>
  <c r="K1577" i="2" s="1"/>
  <c r="F1397" i="2"/>
  <c r="F1574" i="2" s="1"/>
  <c r="G1406" i="2"/>
  <c r="G1583" i="2" s="1"/>
  <c r="H1393" i="2"/>
  <c r="H1570" i="2" s="1"/>
  <c r="J1397" i="2"/>
  <c r="J1574" i="2" s="1"/>
  <c r="K1406" i="2"/>
  <c r="K1583" i="2" s="1"/>
  <c r="K1392" i="2"/>
  <c r="K1569" i="2" s="1"/>
  <c r="G1420" i="2"/>
  <c r="G1597" i="2" s="1"/>
  <c r="G1398" i="2"/>
  <c r="G1575" i="2" s="1"/>
  <c r="H1407" i="2"/>
  <c r="H1584" i="2" s="1"/>
  <c r="K1396" i="2"/>
  <c r="K1573" i="2" s="1"/>
  <c r="K1398" i="2"/>
  <c r="K1575" i="2" s="1"/>
  <c r="G1396" i="2"/>
  <c r="G1573" i="2" s="1"/>
  <c r="H1405" i="2"/>
  <c r="H1582" i="2" s="1"/>
  <c r="E1391" i="2"/>
  <c r="E1568" i="2" s="1"/>
  <c r="J1365" i="2"/>
  <c r="J1612" i="2"/>
  <c r="K1374" i="2"/>
  <c r="K1621" i="2"/>
  <c r="G1360" i="2"/>
  <c r="G1607" i="2"/>
  <c r="K1384" i="2"/>
  <c r="K1631" i="2"/>
  <c r="F1363" i="2"/>
  <c r="F1610" i="2"/>
  <c r="K1356" i="2"/>
  <c r="K1603" i="2"/>
  <c r="J1369" i="2"/>
  <c r="J1616" i="2"/>
  <c r="K1378" i="2"/>
  <c r="K1625" i="2"/>
  <c r="G1376" i="2"/>
  <c r="G1623" i="2"/>
  <c r="G1384" i="2"/>
  <c r="G1631" i="2"/>
  <c r="G1362" i="2"/>
  <c r="G1609" i="2"/>
  <c r="K1368" i="2"/>
  <c r="K1615" i="2"/>
  <c r="K1362" i="2"/>
  <c r="K1609" i="2"/>
  <c r="K1370" i="2"/>
  <c r="K1617" i="2"/>
  <c r="K1372" i="2"/>
  <c r="K1619" i="2"/>
  <c r="G1356" i="2"/>
  <c r="G1603" i="2"/>
  <c r="F1369" i="2"/>
  <c r="F1616" i="2"/>
  <c r="K1382" i="2"/>
  <c r="K1629" i="2"/>
  <c r="G1372" i="2"/>
  <c r="G1619" i="2"/>
  <c r="F1357" i="2"/>
  <c r="F1604" i="2"/>
  <c r="F1359" i="2"/>
  <c r="F1606" i="2"/>
  <c r="K1364" i="2"/>
  <c r="K1611" i="2"/>
  <c r="L5" i="8"/>
  <c r="J4" i="9"/>
  <c r="H1402" i="2" l="1"/>
  <c r="H1579" i="2" s="1"/>
  <c r="H1396" i="2"/>
  <c r="H1573" i="2" s="1"/>
  <c r="H1340" i="2"/>
  <c r="I1333" i="2"/>
  <c r="I1368" i="2" s="1"/>
  <c r="I1439" i="2" s="1"/>
  <c r="I1621" i="2"/>
  <c r="I1374" i="2"/>
  <c r="I1445" i="2" s="1"/>
  <c r="I1347" i="2"/>
  <c r="I1629" i="2"/>
  <c r="J1371" i="2"/>
  <c r="J1442" i="2" s="1"/>
  <c r="J1618" i="2"/>
  <c r="E1417" i="2"/>
  <c r="E1594" i="2" s="1"/>
  <c r="E1401" i="2"/>
  <c r="E1578" i="2" s="1"/>
  <c r="J1348" i="2"/>
  <c r="J1383" i="2" s="1"/>
  <c r="J1630" i="2"/>
  <c r="H1375" i="2"/>
  <c r="H1446" i="2" s="1"/>
  <c r="I1323" i="2"/>
  <c r="I1358" i="2" s="1"/>
  <c r="I1605" i="2"/>
  <c r="H1344" i="2"/>
  <c r="H1626" i="2"/>
  <c r="F1371" i="2"/>
  <c r="F1442" i="2" s="1"/>
  <c r="I1335" i="2"/>
  <c r="I1617" i="2"/>
  <c r="E1378" i="2"/>
  <c r="E1449" i="2" s="1"/>
  <c r="I1380" i="2"/>
  <c r="I1451" i="2" s="1"/>
  <c r="F1344" i="2"/>
  <c r="F1626" i="2"/>
  <c r="F1384" i="2"/>
  <c r="F1455" i="2" s="1"/>
  <c r="H1376" i="2"/>
  <c r="H1447" i="2" s="1"/>
  <c r="I1412" i="2"/>
  <c r="I1589" i="2" s="1"/>
  <c r="E1383" i="2"/>
  <c r="E1454" i="2" s="1"/>
  <c r="E1405" i="2"/>
  <c r="E1582" i="2" s="1"/>
  <c r="F1410" i="2"/>
  <c r="F1587" i="2" s="1"/>
  <c r="H1406" i="2"/>
  <c r="H1583" i="2" s="1"/>
  <c r="J1380" i="2"/>
  <c r="J1451" i="2" s="1"/>
  <c r="H1385" i="2"/>
  <c r="H1456" i="2" s="1"/>
  <c r="E1394" i="2"/>
  <c r="E1571" i="2" s="1"/>
  <c r="E1367" i="2"/>
  <c r="E1438" i="2" s="1"/>
  <c r="J1378" i="2"/>
  <c r="J1449" i="2" s="1"/>
  <c r="I1373" i="2"/>
  <c r="I1444" i="2" s="1"/>
  <c r="F1385" i="2"/>
  <c r="F1456" i="2" s="1"/>
  <c r="H1384" i="2"/>
  <c r="H1455" i="2" s="1"/>
  <c r="I1395" i="2"/>
  <c r="I1572" i="2" s="1"/>
  <c r="J1394" i="2"/>
  <c r="J1571" i="2" s="1"/>
  <c r="G1417" i="2"/>
  <c r="G1594" i="2" s="1"/>
  <c r="G1415" i="2"/>
  <c r="G1592" i="2" s="1"/>
  <c r="J1398" i="2"/>
  <c r="J1575" i="2" s="1"/>
  <c r="J1396" i="2"/>
  <c r="J1573" i="2" s="1"/>
  <c r="K1411" i="2"/>
  <c r="K1588" i="2" s="1"/>
  <c r="J1402" i="2"/>
  <c r="J1579" i="2" s="1"/>
  <c r="G1413" i="2"/>
  <c r="G1590" i="2" s="1"/>
  <c r="K1395" i="2"/>
  <c r="K1572" i="2" s="1"/>
  <c r="F1396" i="2"/>
  <c r="F1573" i="2" s="1"/>
  <c r="G1403" i="2"/>
  <c r="G1580" i="2" s="1"/>
  <c r="G1401" i="2"/>
  <c r="G1578" i="2" s="1"/>
  <c r="G1393" i="2"/>
  <c r="G1570" i="2" s="1"/>
  <c r="G1399" i="2"/>
  <c r="G1576" i="2" s="1"/>
  <c r="J1392" i="2"/>
  <c r="J1569" i="2" s="1"/>
  <c r="K1415" i="2"/>
  <c r="K1592" i="2" s="1"/>
  <c r="F1402" i="2"/>
  <c r="F1579" i="2" s="1"/>
  <c r="G1409" i="2"/>
  <c r="G1586" i="2" s="1"/>
  <c r="F1400" i="2"/>
  <c r="F1577" i="2" s="1"/>
  <c r="K1401" i="2"/>
  <c r="K1578" i="2" s="1"/>
  <c r="K1393" i="2"/>
  <c r="K1570" i="2" s="1"/>
  <c r="G1405" i="2"/>
  <c r="G1582" i="2" s="1"/>
  <c r="K1435" i="2"/>
  <c r="F1430" i="2"/>
  <c r="F1428" i="2"/>
  <c r="G1443" i="2"/>
  <c r="K1453" i="2"/>
  <c r="F1440" i="2"/>
  <c r="G1427" i="2"/>
  <c r="K1443" i="2"/>
  <c r="K1441" i="2"/>
  <c r="K1433" i="2"/>
  <c r="K1439" i="2"/>
  <c r="G1433" i="2"/>
  <c r="G1455" i="2"/>
  <c r="G1447" i="2"/>
  <c r="K1449" i="2"/>
  <c r="J1440" i="2"/>
  <c r="K1427" i="2"/>
  <c r="F1434" i="2"/>
  <c r="K1455" i="2"/>
  <c r="G1431" i="2"/>
  <c r="K1445" i="2"/>
  <c r="J1436" i="2"/>
  <c r="M5" i="8"/>
  <c r="K4" i="9"/>
  <c r="J1406" i="2" l="1"/>
  <c r="J1583" i="2" s="1"/>
  <c r="I1409" i="2"/>
  <c r="I1586" i="2" s="1"/>
  <c r="I1382" i="2"/>
  <c r="I1453" i="2" s="1"/>
  <c r="F1406" i="2"/>
  <c r="F1583" i="2" s="1"/>
  <c r="E1413" i="2"/>
  <c r="E1590" i="2" s="1"/>
  <c r="H1410" i="2"/>
  <c r="H1587" i="2" s="1"/>
  <c r="I1415" i="2"/>
  <c r="I1592" i="2" s="1"/>
  <c r="I1403" i="2"/>
  <c r="I1580" i="2" s="1"/>
  <c r="I1370" i="2"/>
  <c r="I1441" i="2" s="1"/>
  <c r="I1393" i="2"/>
  <c r="I1570" i="2" s="1"/>
  <c r="I1429" i="2"/>
  <c r="J1418" i="2"/>
  <c r="J1595" i="2" s="1"/>
  <c r="J1454" i="2"/>
  <c r="H1379" i="2"/>
  <c r="H1450" i="2" s="1"/>
  <c r="F1379" i="2"/>
  <c r="F1450" i="2" s="1"/>
  <c r="H1411" i="2"/>
  <c r="H1588" i="2" s="1"/>
  <c r="F1419" i="2"/>
  <c r="F1596" i="2" s="1"/>
  <c r="H1420" i="2"/>
  <c r="H1597" i="2" s="1"/>
  <c r="J1415" i="2"/>
  <c r="J1592" i="2" s="1"/>
  <c r="E1418" i="2"/>
  <c r="E1595" i="2" s="1"/>
  <c r="I1408" i="2"/>
  <c r="I1585" i="2" s="1"/>
  <c r="J1413" i="2"/>
  <c r="J1590" i="2" s="1"/>
  <c r="E1402" i="2"/>
  <c r="E1579" i="2" s="1"/>
  <c r="F1420" i="2"/>
  <c r="F1597" i="2" s="1"/>
  <c r="H1419" i="2"/>
  <c r="H1596" i="2" s="1"/>
  <c r="J1400" i="2"/>
  <c r="J1577" i="2" s="1"/>
  <c r="K1409" i="2"/>
  <c r="K1586" i="2" s="1"/>
  <c r="G1395" i="2"/>
  <c r="G1572" i="2" s="1"/>
  <c r="K1419" i="2"/>
  <c r="K1596" i="2" s="1"/>
  <c r="F1398" i="2"/>
  <c r="F1575" i="2" s="1"/>
  <c r="K1391" i="2"/>
  <c r="K1568" i="2" s="1"/>
  <c r="J1404" i="2"/>
  <c r="J1581" i="2" s="1"/>
  <c r="K1413" i="2"/>
  <c r="K1590" i="2" s="1"/>
  <c r="G1411" i="2"/>
  <c r="G1588" i="2" s="1"/>
  <c r="G1419" i="2"/>
  <c r="G1596" i="2" s="1"/>
  <c r="G1397" i="2"/>
  <c r="G1574" i="2" s="1"/>
  <c r="K1403" i="2"/>
  <c r="K1580" i="2" s="1"/>
  <c r="K1397" i="2"/>
  <c r="K1574" i="2" s="1"/>
  <c r="K1405" i="2"/>
  <c r="K1582" i="2" s="1"/>
  <c r="K1407" i="2"/>
  <c r="K1584" i="2" s="1"/>
  <c r="G1391" i="2"/>
  <c r="G1568" i="2" s="1"/>
  <c r="F1404" i="2"/>
  <c r="F1581" i="2" s="1"/>
  <c r="K1417" i="2"/>
  <c r="K1594" i="2" s="1"/>
  <c r="G1407" i="2"/>
  <c r="G1584" i="2" s="1"/>
  <c r="F1392" i="2"/>
  <c r="F1569" i="2" s="1"/>
  <c r="F1394" i="2"/>
  <c r="F1571" i="2" s="1"/>
  <c r="K1399" i="2"/>
  <c r="K1576" i="2" s="1"/>
  <c r="N5" i="8"/>
  <c r="L4" i="9"/>
  <c r="H1414" i="2" l="1"/>
  <c r="H1591" i="2" s="1"/>
  <c r="I1417" i="2"/>
  <c r="I1594" i="2" s="1"/>
  <c r="I1405" i="2"/>
  <c r="I1582" i="2" s="1"/>
  <c r="F1414" i="2"/>
  <c r="F1591" i="2" s="1"/>
  <c r="O5" i="8"/>
  <c r="M4" i="9"/>
  <c r="P5" i="8" l="1"/>
  <c r="N4" i="9"/>
  <c r="Q5" i="8" l="1"/>
  <c r="O4" i="9"/>
  <c r="R5" i="8" l="1"/>
  <c r="P4" i="9"/>
  <c r="S5" i="8" l="1"/>
  <c r="Q4" i="9"/>
  <c r="T5" i="8" l="1"/>
  <c r="R4" i="9"/>
  <c r="C102" i="6"/>
  <c r="C67" i="6"/>
  <c r="AH70" i="6"/>
  <c r="AG70" i="6"/>
  <c r="AF70" i="6"/>
  <c r="AE70" i="6"/>
  <c r="AD70" i="6"/>
  <c r="AC70" i="6"/>
  <c r="AB70" i="6"/>
  <c r="AA70" i="6"/>
  <c r="Z70" i="6"/>
  <c r="Y70" i="6"/>
  <c r="X70" i="6"/>
  <c r="W70" i="6"/>
  <c r="V70" i="6"/>
  <c r="U70" i="6"/>
  <c r="T70" i="6"/>
  <c r="C33" i="6"/>
  <c r="E105" i="6"/>
  <c r="E81" i="6"/>
  <c r="E69" i="6"/>
  <c r="E47" i="6"/>
  <c r="E93" i="6" s="1"/>
  <c r="E35" i="6"/>
  <c r="E23" i="6"/>
  <c r="S70" i="6"/>
  <c r="R70" i="6"/>
  <c r="Q70" i="6"/>
  <c r="P70" i="6"/>
  <c r="O70" i="6"/>
  <c r="N70" i="6"/>
  <c r="M70" i="6"/>
  <c r="L70" i="6"/>
  <c r="K70" i="6"/>
  <c r="J70" i="6"/>
  <c r="E11" i="6"/>
  <c r="C19" i="5"/>
  <c r="E16" i="5"/>
  <c r="BL17" i="5"/>
  <c r="BK17" i="5"/>
  <c r="BJ17" i="5"/>
  <c r="BI17" i="5"/>
  <c r="BH17" i="5"/>
  <c r="BG17" i="5"/>
  <c r="BF17" i="5"/>
  <c r="BE17" i="5"/>
  <c r="BD17" i="5"/>
  <c r="BC17" i="5"/>
  <c r="BB17" i="5"/>
  <c r="BA17" i="5"/>
  <c r="AZ17" i="5"/>
  <c r="AY17" i="5"/>
  <c r="AX17"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BL35" i="5"/>
  <c r="AZ5" i="5"/>
  <c r="C5" i="5" s="1"/>
  <c r="U5" i="8" l="1"/>
  <c r="S4" i="9"/>
  <c r="V5" i="8" l="1"/>
  <c r="T4" i="9"/>
  <c r="W5" i="8" l="1"/>
  <c r="U4" i="9"/>
  <c r="C8" i="4"/>
  <c r="C7" i="4"/>
  <c r="C6" i="4"/>
  <c r="F2" i="4"/>
  <c r="G2" i="4" s="1"/>
  <c r="H2" i="4" s="1"/>
  <c r="I2" i="4" s="1"/>
  <c r="J2" i="4" s="1"/>
  <c r="K2" i="4" s="1"/>
  <c r="L2" i="4" s="1"/>
  <c r="M2" i="4" s="1"/>
  <c r="N2" i="4" s="1"/>
  <c r="O2" i="4" s="1"/>
  <c r="P2" i="4" s="1"/>
  <c r="Q2" i="4" s="1"/>
  <c r="R2" i="4" s="1"/>
  <c r="S2" i="4" s="1"/>
  <c r="T2" i="4" s="1"/>
  <c r="U2" i="4" s="1"/>
  <c r="V2" i="4" s="1"/>
  <c r="W2" i="4" s="1"/>
  <c r="X2" i="4" s="1"/>
  <c r="Y2" i="4" s="1"/>
  <c r="Z2" i="4" s="1"/>
  <c r="AA2" i="4" s="1"/>
  <c r="AB2" i="4" s="1"/>
  <c r="AC2" i="4" s="1"/>
  <c r="AD2" i="4" s="1"/>
  <c r="AE2" i="4" s="1"/>
  <c r="AF2" i="4" s="1"/>
  <c r="AG2" i="4" s="1"/>
  <c r="AH2" i="4" s="1"/>
  <c r="AI2" i="4" s="1"/>
  <c r="AJ2" i="4" s="1"/>
  <c r="AK2" i="4" s="1"/>
  <c r="AL2" i="4" s="1"/>
  <c r="X5" i="8" l="1"/>
  <c r="V4" i="9"/>
  <c r="E15" i="1"/>
  <c r="G15" i="1" s="1"/>
  <c r="H8" i="1"/>
  <c r="G8" i="1"/>
  <c r="F60" i="2"/>
  <c r="G56" i="2"/>
  <c r="K86" i="2"/>
  <c r="J86" i="2"/>
  <c r="I86" i="2"/>
  <c r="H86" i="2"/>
  <c r="G86" i="2"/>
  <c r="F86" i="2"/>
  <c r="E86" i="2"/>
  <c r="K85" i="2"/>
  <c r="J85" i="2"/>
  <c r="I85" i="2"/>
  <c r="H85" i="2"/>
  <c r="G85" i="2"/>
  <c r="F85" i="2"/>
  <c r="E85" i="2"/>
  <c r="K84" i="2"/>
  <c r="J84" i="2"/>
  <c r="I84" i="2"/>
  <c r="H84" i="2"/>
  <c r="G84" i="2"/>
  <c r="F84" i="2"/>
  <c r="E84" i="2"/>
  <c r="K83" i="2"/>
  <c r="J83" i="2"/>
  <c r="I83" i="2"/>
  <c r="H83" i="2"/>
  <c r="G83" i="2"/>
  <c r="F83" i="2"/>
  <c r="E83" i="2"/>
  <c r="K82" i="2"/>
  <c r="J82" i="2"/>
  <c r="I82" i="2"/>
  <c r="H82" i="2"/>
  <c r="G82" i="2"/>
  <c r="F82" i="2"/>
  <c r="E82" i="2"/>
  <c r="K81" i="2"/>
  <c r="J81" i="2"/>
  <c r="I81" i="2"/>
  <c r="H81" i="2"/>
  <c r="G81" i="2"/>
  <c r="F81" i="2"/>
  <c r="E81" i="2"/>
  <c r="K80" i="2"/>
  <c r="J80" i="2"/>
  <c r="I80" i="2"/>
  <c r="H80" i="2"/>
  <c r="G80" i="2"/>
  <c r="F80" i="2"/>
  <c r="E80" i="2"/>
  <c r="K79" i="2"/>
  <c r="J79" i="2"/>
  <c r="I79" i="2"/>
  <c r="H79" i="2"/>
  <c r="G79" i="2"/>
  <c r="F79" i="2"/>
  <c r="E79" i="2"/>
  <c r="K78" i="2"/>
  <c r="J78" i="2"/>
  <c r="I78" i="2"/>
  <c r="H78" i="2"/>
  <c r="G78" i="2"/>
  <c r="F78" i="2"/>
  <c r="E78" i="2"/>
  <c r="K77" i="2"/>
  <c r="J77" i="2"/>
  <c r="I77" i="2"/>
  <c r="H77" i="2"/>
  <c r="G77" i="2"/>
  <c r="F77" i="2"/>
  <c r="E77" i="2"/>
  <c r="K76" i="2"/>
  <c r="J76" i="2"/>
  <c r="I76" i="2"/>
  <c r="H76" i="2"/>
  <c r="G76" i="2"/>
  <c r="F76" i="2"/>
  <c r="E76" i="2"/>
  <c r="K75" i="2"/>
  <c r="J75" i="2"/>
  <c r="I75" i="2"/>
  <c r="H75" i="2"/>
  <c r="G75" i="2"/>
  <c r="F75" i="2"/>
  <c r="E75" i="2"/>
  <c r="K74" i="2"/>
  <c r="J74" i="2"/>
  <c r="I74" i="2"/>
  <c r="H74" i="2"/>
  <c r="G74" i="2"/>
  <c r="F74" i="2"/>
  <c r="E74" i="2"/>
  <c r="K73" i="2"/>
  <c r="J73" i="2"/>
  <c r="I73" i="2"/>
  <c r="H73" i="2"/>
  <c r="G73" i="2"/>
  <c r="F73" i="2"/>
  <c r="E73" i="2"/>
  <c r="K72" i="2"/>
  <c r="J72" i="2"/>
  <c r="I72" i="2"/>
  <c r="H72" i="2"/>
  <c r="G72" i="2"/>
  <c r="F72" i="2"/>
  <c r="E72" i="2"/>
  <c r="K71" i="2"/>
  <c r="J71" i="2"/>
  <c r="I71" i="2"/>
  <c r="H71" i="2"/>
  <c r="G71" i="2"/>
  <c r="F71" i="2"/>
  <c r="E71" i="2"/>
  <c r="K70" i="2"/>
  <c r="J70" i="2"/>
  <c r="I70" i="2"/>
  <c r="H70" i="2"/>
  <c r="G70" i="2"/>
  <c r="F70" i="2"/>
  <c r="E70" i="2"/>
  <c r="K69" i="2"/>
  <c r="J69" i="2"/>
  <c r="I69" i="2"/>
  <c r="H69" i="2"/>
  <c r="G69" i="2"/>
  <c r="F69" i="2"/>
  <c r="E69" i="2"/>
  <c r="K68" i="2"/>
  <c r="J68" i="2"/>
  <c r="I68" i="2"/>
  <c r="H68" i="2"/>
  <c r="G68" i="2"/>
  <c r="F68" i="2"/>
  <c r="E68" i="2"/>
  <c r="K67" i="2"/>
  <c r="J67" i="2"/>
  <c r="I67" i="2"/>
  <c r="H67" i="2"/>
  <c r="G67" i="2"/>
  <c r="F67" i="2"/>
  <c r="E67" i="2"/>
  <c r="K66" i="2"/>
  <c r="J66" i="2"/>
  <c r="I66" i="2"/>
  <c r="H66" i="2"/>
  <c r="G66" i="2"/>
  <c r="F66" i="2"/>
  <c r="E66" i="2"/>
  <c r="K65" i="2"/>
  <c r="J65" i="2"/>
  <c r="I65" i="2"/>
  <c r="H65" i="2"/>
  <c r="G65" i="2"/>
  <c r="F65" i="2"/>
  <c r="E65" i="2"/>
  <c r="K64" i="2"/>
  <c r="J64" i="2"/>
  <c r="I64" i="2"/>
  <c r="H64" i="2"/>
  <c r="G64" i="2"/>
  <c r="F64" i="2"/>
  <c r="E64" i="2"/>
  <c r="K63" i="2"/>
  <c r="J63" i="2"/>
  <c r="I63" i="2"/>
  <c r="H63" i="2"/>
  <c r="G63" i="2"/>
  <c r="F63" i="2"/>
  <c r="E63" i="2"/>
  <c r="K62" i="2"/>
  <c r="J62" i="2"/>
  <c r="I62" i="2"/>
  <c r="H62" i="2"/>
  <c r="G62" i="2"/>
  <c r="F62" i="2"/>
  <c r="E62" i="2"/>
  <c r="K61" i="2"/>
  <c r="J61" i="2"/>
  <c r="I61" i="2"/>
  <c r="H61" i="2"/>
  <c r="G61" i="2"/>
  <c r="F61" i="2"/>
  <c r="E61" i="2"/>
  <c r="K60" i="2"/>
  <c r="J60" i="2"/>
  <c r="I60" i="2"/>
  <c r="H60" i="2"/>
  <c r="G60" i="2"/>
  <c r="E60" i="2"/>
  <c r="K59" i="2"/>
  <c r="J59" i="2"/>
  <c r="I59" i="2"/>
  <c r="H59" i="2"/>
  <c r="G59" i="2"/>
  <c r="F59" i="2"/>
  <c r="E59" i="2"/>
  <c r="K58" i="2"/>
  <c r="J58" i="2"/>
  <c r="I58" i="2"/>
  <c r="H58" i="2"/>
  <c r="G58" i="2"/>
  <c r="F58" i="2"/>
  <c r="E58" i="2"/>
  <c r="K57" i="2"/>
  <c r="J57" i="2"/>
  <c r="I57" i="2"/>
  <c r="H57" i="2"/>
  <c r="G57" i="2"/>
  <c r="F57" i="2"/>
  <c r="E57" i="2"/>
  <c r="K56" i="2"/>
  <c r="J56" i="2"/>
  <c r="I56" i="2"/>
  <c r="H56" i="2"/>
  <c r="F56" i="2"/>
  <c r="E56" i="2"/>
  <c r="L86" i="1"/>
  <c r="G8" i="3" l="1"/>
  <c r="K8" i="3"/>
  <c r="G44" i="3"/>
  <c r="G45" i="3" s="1"/>
  <c r="G46" i="3" s="1"/>
  <c r="G47" i="3" s="1"/>
  <c r="G48" i="3" s="1"/>
  <c r="G49" i="3" s="1"/>
  <c r="G50" i="3" s="1"/>
  <c r="G51" i="3" s="1"/>
  <c r="G52" i="3" s="1"/>
  <c r="G54" i="3" s="1"/>
  <c r="G55" i="3" s="1"/>
  <c r="G56" i="3" s="1"/>
  <c r="G57" i="3" s="1"/>
  <c r="G58" i="3" s="1"/>
  <c r="G59" i="3" s="1"/>
  <c r="G60" i="3" s="1"/>
  <c r="G61" i="3" s="1"/>
  <c r="G62" i="3" s="1"/>
  <c r="G63" i="3" s="1"/>
  <c r="G64" i="3" s="1"/>
  <c r="G65" i="3" s="1"/>
  <c r="G66" i="3" s="1"/>
  <c r="G67" i="3" s="1"/>
  <c r="G68" i="3" s="1"/>
  <c r="G69" i="3" s="1"/>
  <c r="G70" i="3" s="1"/>
  <c r="G71" i="3" s="1"/>
  <c r="G72" i="3" s="1"/>
  <c r="K44" i="3"/>
  <c r="K45" i="3" s="1"/>
  <c r="K46" i="3" s="1"/>
  <c r="K47" i="3" s="1"/>
  <c r="K48" i="3" s="1"/>
  <c r="K49" i="3" s="1"/>
  <c r="K50" i="3" s="1"/>
  <c r="K51" i="3" s="1"/>
  <c r="K52" i="3" s="1"/>
  <c r="K54" i="3" s="1"/>
  <c r="K55" i="3" s="1"/>
  <c r="K56" i="3" s="1"/>
  <c r="K57" i="3" s="1"/>
  <c r="K58" i="3" s="1"/>
  <c r="K59" i="3" s="1"/>
  <c r="K60" i="3" s="1"/>
  <c r="K61" i="3" s="1"/>
  <c r="K62" i="3" s="1"/>
  <c r="K63" i="3" s="1"/>
  <c r="K64" i="3" s="1"/>
  <c r="K65" i="3" s="1"/>
  <c r="K66" i="3" s="1"/>
  <c r="K67" i="3" s="1"/>
  <c r="K68" i="3" s="1"/>
  <c r="K69" i="3" s="1"/>
  <c r="K70" i="3" s="1"/>
  <c r="K71" i="3" s="1"/>
  <c r="K72" i="3" s="1"/>
  <c r="F8" i="3"/>
  <c r="J8" i="3"/>
  <c r="H44" i="3"/>
  <c r="H45" i="3" s="1"/>
  <c r="H46" i="3" s="1"/>
  <c r="H47" i="3" s="1"/>
  <c r="H48" i="3" s="1"/>
  <c r="H49" i="3" s="1"/>
  <c r="H50" i="3" s="1"/>
  <c r="H51" i="3" s="1"/>
  <c r="H52" i="3" s="1"/>
  <c r="H54" i="3" s="1"/>
  <c r="H55" i="3" s="1"/>
  <c r="H56" i="3" s="1"/>
  <c r="H57" i="3" s="1"/>
  <c r="H58" i="3" s="1"/>
  <c r="H59" i="3" s="1"/>
  <c r="H60" i="3" s="1"/>
  <c r="H61" i="3" s="1"/>
  <c r="H62" i="3" s="1"/>
  <c r="H63" i="3" s="1"/>
  <c r="H64" i="3" s="1"/>
  <c r="H65" i="3" s="1"/>
  <c r="H66" i="3" s="1"/>
  <c r="H67" i="3" s="1"/>
  <c r="H68" i="3" s="1"/>
  <c r="H69" i="3" s="1"/>
  <c r="H70" i="3" s="1"/>
  <c r="H71" i="3" s="1"/>
  <c r="H72" i="3" s="1"/>
  <c r="E8" i="3"/>
  <c r="I8" i="3"/>
  <c r="E44" i="3"/>
  <c r="E45" i="3" s="1"/>
  <c r="E46" i="3" s="1"/>
  <c r="E47" i="3" s="1"/>
  <c r="E48" i="3" s="1"/>
  <c r="E49" i="3" s="1"/>
  <c r="E50" i="3" s="1"/>
  <c r="E51" i="3" s="1"/>
  <c r="E52" i="3" s="1"/>
  <c r="E54" i="3" s="1"/>
  <c r="E55" i="3" s="1"/>
  <c r="E56" i="3" s="1"/>
  <c r="E57" i="3" s="1"/>
  <c r="E58" i="3" s="1"/>
  <c r="E59" i="3" s="1"/>
  <c r="E60" i="3" s="1"/>
  <c r="E61" i="3" s="1"/>
  <c r="E62" i="3" s="1"/>
  <c r="E63" i="3" s="1"/>
  <c r="E64" i="3" s="1"/>
  <c r="E65" i="3" s="1"/>
  <c r="E66" i="3" s="1"/>
  <c r="E67" i="3" s="1"/>
  <c r="E68" i="3" s="1"/>
  <c r="E69" i="3" s="1"/>
  <c r="E70" i="3" s="1"/>
  <c r="E71" i="3" s="1"/>
  <c r="E72" i="3" s="1"/>
  <c r="I44" i="3"/>
  <c r="I45" i="3" s="1"/>
  <c r="I46" i="3" s="1"/>
  <c r="I47" i="3" s="1"/>
  <c r="I48" i="3" s="1"/>
  <c r="I49" i="3" s="1"/>
  <c r="I50" i="3" s="1"/>
  <c r="I51" i="3" s="1"/>
  <c r="I52" i="3" s="1"/>
  <c r="I54" i="3" s="1"/>
  <c r="I55" i="3" s="1"/>
  <c r="I56" i="3" s="1"/>
  <c r="I57" i="3" s="1"/>
  <c r="I58" i="3" s="1"/>
  <c r="I59" i="3" s="1"/>
  <c r="I60" i="3" s="1"/>
  <c r="I61" i="3" s="1"/>
  <c r="I62" i="3" s="1"/>
  <c r="I63" i="3" s="1"/>
  <c r="I64" i="3" s="1"/>
  <c r="I65" i="3" s="1"/>
  <c r="I66" i="3" s="1"/>
  <c r="I67" i="3" s="1"/>
  <c r="I68" i="3" s="1"/>
  <c r="I69" i="3" s="1"/>
  <c r="I70" i="3" s="1"/>
  <c r="I71" i="3" s="1"/>
  <c r="I72" i="3" s="1"/>
  <c r="H8" i="3"/>
  <c r="F44" i="3"/>
  <c r="F45" i="3" s="1"/>
  <c r="F46" i="3" s="1"/>
  <c r="F47" i="3" s="1"/>
  <c r="F48" i="3" s="1"/>
  <c r="F49" i="3" s="1"/>
  <c r="F50" i="3" s="1"/>
  <c r="F51" i="3" s="1"/>
  <c r="F52" i="3" s="1"/>
  <c r="F54" i="3" s="1"/>
  <c r="F55" i="3" s="1"/>
  <c r="F56" i="3" s="1"/>
  <c r="F57" i="3" s="1"/>
  <c r="F58" i="3" s="1"/>
  <c r="F59" i="3" s="1"/>
  <c r="F60" i="3" s="1"/>
  <c r="F61" i="3" s="1"/>
  <c r="F62" i="3" s="1"/>
  <c r="F63" i="3" s="1"/>
  <c r="F64" i="3" s="1"/>
  <c r="F65" i="3" s="1"/>
  <c r="F66" i="3" s="1"/>
  <c r="F67" i="3" s="1"/>
  <c r="F68" i="3" s="1"/>
  <c r="F69" i="3" s="1"/>
  <c r="F70" i="3" s="1"/>
  <c r="F71" i="3" s="1"/>
  <c r="F72" i="3" s="1"/>
  <c r="J44" i="3"/>
  <c r="J45" i="3" s="1"/>
  <c r="J46" i="3" s="1"/>
  <c r="J47" i="3" s="1"/>
  <c r="J48" i="3" s="1"/>
  <c r="J49" i="3" s="1"/>
  <c r="J50" i="3" s="1"/>
  <c r="J51" i="3" s="1"/>
  <c r="Y5" i="8"/>
  <c r="W4" i="9"/>
  <c r="L56" i="2"/>
  <c r="L57" i="2"/>
  <c r="L59" i="2"/>
  <c r="L62" i="2"/>
  <c r="L64" i="2"/>
  <c r="L66" i="2"/>
  <c r="L68" i="2"/>
  <c r="L70" i="2"/>
  <c r="L72" i="2"/>
  <c r="L74" i="2"/>
  <c r="L76" i="2"/>
  <c r="L78" i="2"/>
  <c r="L80" i="2"/>
  <c r="L82" i="2"/>
  <c r="L84" i="2"/>
  <c r="L86" i="2"/>
  <c r="L58" i="2"/>
  <c r="L60" i="2"/>
  <c r="L61" i="2"/>
  <c r="L63" i="2"/>
  <c r="L65" i="2"/>
  <c r="L67" i="2"/>
  <c r="L69" i="2"/>
  <c r="L71" i="2"/>
  <c r="L73" i="2"/>
  <c r="L75" i="2"/>
  <c r="L77" i="2"/>
  <c r="L79" i="2"/>
  <c r="L81" i="2"/>
  <c r="L83" i="2"/>
  <c r="L85" i="2"/>
  <c r="E42" i="1"/>
  <c r="E54" i="1"/>
  <c r="E10" i="1"/>
  <c r="E12" i="1" s="1"/>
  <c r="H9" i="1"/>
  <c r="G9" i="1"/>
  <c r="J52" i="3" l="1"/>
  <c r="J54" i="3" s="1"/>
  <c r="J55" i="3" s="1"/>
  <c r="J56" i="3" s="1"/>
  <c r="J57" i="3" s="1"/>
  <c r="J58" i="3" s="1"/>
  <c r="J59" i="3" s="1"/>
  <c r="J60" i="3" s="1"/>
  <c r="J61" i="3" s="1"/>
  <c r="J62" i="3" s="1"/>
  <c r="J63" i="3" s="1"/>
  <c r="J64" i="3" s="1"/>
  <c r="J65" i="3" s="1"/>
  <c r="J66" i="3" s="1"/>
  <c r="J67" i="3" s="1"/>
  <c r="J68" i="3" s="1"/>
  <c r="J69" i="3" s="1"/>
  <c r="J70" i="3" s="1"/>
  <c r="J71" i="3" s="1"/>
  <c r="J72" i="3" s="1"/>
  <c r="J123" i="3"/>
  <c r="I9" i="3"/>
  <c r="Y8" i="3"/>
  <c r="F9" i="3"/>
  <c r="V8" i="3"/>
  <c r="V80" i="3" s="1"/>
  <c r="G9" i="3"/>
  <c r="W8" i="3"/>
  <c r="W80" i="3" s="1"/>
  <c r="H9" i="3"/>
  <c r="X8" i="3"/>
  <c r="X80" i="3" s="1"/>
  <c r="E9" i="3"/>
  <c r="U8" i="3"/>
  <c r="U80" i="3" s="1"/>
  <c r="J9" i="3"/>
  <c r="Z8" i="3"/>
  <c r="Z80" i="3" s="1"/>
  <c r="K9" i="3"/>
  <c r="AA8" i="3"/>
  <c r="AA80" i="3" s="1"/>
  <c r="E80" i="3"/>
  <c r="AC8" i="3"/>
  <c r="AC80" i="3" s="1"/>
  <c r="AE8" i="3"/>
  <c r="AE80" i="3" s="1"/>
  <c r="G80" i="3"/>
  <c r="E116" i="3"/>
  <c r="AC44" i="3"/>
  <c r="AC116" i="3" s="1"/>
  <c r="U44" i="3"/>
  <c r="U116" i="3" s="1"/>
  <c r="I116" i="3"/>
  <c r="AG44" i="3"/>
  <c r="AG116" i="3" s="1"/>
  <c r="Y44" i="3"/>
  <c r="Y116" i="3" s="1"/>
  <c r="F80" i="3"/>
  <c r="AD8" i="3"/>
  <c r="AD80" i="3" s="1"/>
  <c r="J80" i="3"/>
  <c r="AH8" i="3"/>
  <c r="AH80" i="3" s="1"/>
  <c r="H116" i="3"/>
  <c r="AF44" i="3"/>
  <c r="AF116" i="3" s="1"/>
  <c r="X44" i="3"/>
  <c r="X116" i="3" s="1"/>
  <c r="I80" i="3"/>
  <c r="AG8" i="3"/>
  <c r="AG80" i="3" s="1"/>
  <c r="Y80" i="3"/>
  <c r="AI8" i="3"/>
  <c r="AI80" i="3" s="1"/>
  <c r="K80" i="3"/>
  <c r="AE44" i="3"/>
  <c r="AE116" i="3" s="1"/>
  <c r="W44" i="3"/>
  <c r="W116" i="3" s="1"/>
  <c r="G116" i="3"/>
  <c r="K116" i="3"/>
  <c r="AI44" i="3"/>
  <c r="AI116" i="3" s="1"/>
  <c r="AA44" i="3"/>
  <c r="AA116" i="3" s="1"/>
  <c r="H80" i="3"/>
  <c r="AF8" i="3"/>
  <c r="AF80" i="3" s="1"/>
  <c r="F116" i="3"/>
  <c r="AD44" i="3"/>
  <c r="AD116" i="3" s="1"/>
  <c r="V44" i="3"/>
  <c r="V116" i="3" s="1"/>
  <c r="J116" i="3"/>
  <c r="AH44" i="3"/>
  <c r="AH116" i="3" s="1"/>
  <c r="Z44" i="3"/>
  <c r="Z116" i="3" s="1"/>
  <c r="Z5" i="8"/>
  <c r="X4" i="9"/>
  <c r="H10" i="1"/>
  <c r="E3" i="4"/>
  <c r="E26" i="1"/>
  <c r="G10" i="1"/>
  <c r="E12" i="5" s="1"/>
  <c r="K10" i="3" l="1"/>
  <c r="AA9" i="3"/>
  <c r="AA81" i="3" s="1"/>
  <c r="J10" i="3"/>
  <c r="Z9" i="3"/>
  <c r="Z81" i="3" s="1"/>
  <c r="E10" i="3"/>
  <c r="U9" i="3"/>
  <c r="U81" i="3" s="1"/>
  <c r="H10" i="3"/>
  <c r="X9" i="3"/>
  <c r="X81" i="3" s="1"/>
  <c r="G10" i="3"/>
  <c r="W9" i="3"/>
  <c r="W81" i="3" s="1"/>
  <c r="F10" i="3"/>
  <c r="V9" i="3"/>
  <c r="V81" i="3" s="1"/>
  <c r="I10" i="3"/>
  <c r="Y9" i="3"/>
  <c r="Y81" i="3" s="1"/>
  <c r="E11" i="5"/>
  <c r="E9" i="5"/>
  <c r="K117" i="3"/>
  <c r="AI45" i="3"/>
  <c r="AI117" i="3" s="1"/>
  <c r="AA45" i="3"/>
  <c r="AA117" i="3" s="1"/>
  <c r="G117" i="3"/>
  <c r="AE45" i="3"/>
  <c r="AE117" i="3" s="1"/>
  <c r="W45" i="3"/>
  <c r="W117" i="3" s="1"/>
  <c r="I117" i="3"/>
  <c r="AG45" i="3"/>
  <c r="AG117" i="3" s="1"/>
  <c r="Y45" i="3"/>
  <c r="Y117" i="3" s="1"/>
  <c r="E117" i="3"/>
  <c r="AC45" i="3"/>
  <c r="AC117" i="3" s="1"/>
  <c r="U45" i="3"/>
  <c r="U117" i="3" s="1"/>
  <c r="E81" i="3"/>
  <c r="AC9" i="3"/>
  <c r="AC81" i="3" s="1"/>
  <c r="J117" i="3"/>
  <c r="AH45" i="3"/>
  <c r="AH117" i="3" s="1"/>
  <c r="Z45" i="3"/>
  <c r="Z117" i="3" s="1"/>
  <c r="F117" i="3"/>
  <c r="AD45" i="3"/>
  <c r="AD117" i="3" s="1"/>
  <c r="V45" i="3"/>
  <c r="V117" i="3" s="1"/>
  <c r="AF9" i="3"/>
  <c r="AF81" i="3" s="1"/>
  <c r="H81" i="3"/>
  <c r="K81" i="3"/>
  <c r="AI9" i="3"/>
  <c r="AI81" i="3" s="1"/>
  <c r="I81" i="3"/>
  <c r="AG9" i="3"/>
  <c r="AG81" i="3" s="1"/>
  <c r="AF45" i="3"/>
  <c r="AF117" i="3" s="1"/>
  <c r="X45" i="3"/>
  <c r="X117" i="3" s="1"/>
  <c r="H117" i="3"/>
  <c r="J81" i="3"/>
  <c r="AH9" i="3"/>
  <c r="AH81" i="3" s="1"/>
  <c r="F81" i="3"/>
  <c r="AD9" i="3"/>
  <c r="AD81" i="3" s="1"/>
  <c r="G81" i="3"/>
  <c r="AE9" i="3"/>
  <c r="AE81" i="3" s="1"/>
  <c r="AA5" i="8"/>
  <c r="Y4" i="9"/>
  <c r="G12" i="1"/>
  <c r="E34" i="5"/>
  <c r="F12" i="5"/>
  <c r="E13" i="5"/>
  <c r="E23" i="5" s="1"/>
  <c r="E4" i="6"/>
  <c r="D19" i="1"/>
  <c r="E4" i="4"/>
  <c r="F3" i="4"/>
  <c r="H12" i="1"/>
  <c r="D20" i="1"/>
  <c r="D24" i="1"/>
  <c r="D23" i="1"/>
  <c r="E29" i="1"/>
  <c r="E30" i="1" s="1"/>
  <c r="E31" i="1"/>
  <c r="D22" i="1"/>
  <c r="D25" i="1"/>
  <c r="D21" i="1"/>
  <c r="E13" i="1"/>
  <c r="E49" i="6" l="1"/>
  <c r="F47" i="6" s="1"/>
  <c r="E56" i="6"/>
  <c r="E10" i="5"/>
  <c r="E51" i="1"/>
  <c r="H51" i="1" s="1"/>
  <c r="I11" i="3"/>
  <c r="Y10" i="3"/>
  <c r="Y82" i="3" s="1"/>
  <c r="F11" i="3"/>
  <c r="V10" i="3"/>
  <c r="V82" i="3" s="1"/>
  <c r="G11" i="3"/>
  <c r="W10" i="3"/>
  <c r="W82" i="3" s="1"/>
  <c r="H11" i="3"/>
  <c r="X10" i="3"/>
  <c r="X82" i="3" s="1"/>
  <c r="E11" i="3"/>
  <c r="U10" i="3"/>
  <c r="U82" i="3" s="1"/>
  <c r="J11" i="3"/>
  <c r="Z10" i="3"/>
  <c r="Z82" i="3" s="1"/>
  <c r="K11" i="3"/>
  <c r="AA10" i="3"/>
  <c r="AA82" i="3" s="1"/>
  <c r="E25" i="10"/>
  <c r="F9" i="5"/>
  <c r="F10" i="5"/>
  <c r="F11" i="5"/>
  <c r="G82" i="3"/>
  <c r="AE10" i="3"/>
  <c r="AE82" i="3" s="1"/>
  <c r="F82" i="3"/>
  <c r="AD10" i="3"/>
  <c r="AD82" i="3" s="1"/>
  <c r="J82" i="3"/>
  <c r="AH10" i="3"/>
  <c r="AH82" i="3" s="1"/>
  <c r="H118" i="3"/>
  <c r="AF46" i="3"/>
  <c r="AF118" i="3" s="1"/>
  <c r="X46" i="3"/>
  <c r="X118" i="3" s="1"/>
  <c r="AG10" i="3"/>
  <c r="AG82" i="3" s="1"/>
  <c r="I82" i="3"/>
  <c r="K82" i="3"/>
  <c r="AI10" i="3"/>
  <c r="AI82" i="3" s="1"/>
  <c r="H82" i="3"/>
  <c r="AF10" i="3"/>
  <c r="AF82" i="3" s="1"/>
  <c r="F118" i="3"/>
  <c r="AD46" i="3"/>
  <c r="AD118" i="3" s="1"/>
  <c r="V46" i="3"/>
  <c r="V118" i="3" s="1"/>
  <c r="J118" i="3"/>
  <c r="AH46" i="3"/>
  <c r="AH118" i="3" s="1"/>
  <c r="Z46" i="3"/>
  <c r="Z118" i="3" s="1"/>
  <c r="AC10" i="3"/>
  <c r="AC82" i="3" s="1"/>
  <c r="E82" i="3"/>
  <c r="E118" i="3"/>
  <c r="AC46" i="3"/>
  <c r="AC118" i="3" s="1"/>
  <c r="U46" i="3"/>
  <c r="U118" i="3" s="1"/>
  <c r="AG46" i="3"/>
  <c r="AG118" i="3" s="1"/>
  <c r="Y46" i="3"/>
  <c r="Y118" i="3" s="1"/>
  <c r="I118" i="3"/>
  <c r="G118" i="3"/>
  <c r="AE46" i="3"/>
  <c r="AE118" i="3" s="1"/>
  <c r="W46" i="3"/>
  <c r="W118" i="3" s="1"/>
  <c r="K118" i="3"/>
  <c r="AI46" i="3"/>
  <c r="AI118" i="3" s="1"/>
  <c r="AA46" i="3"/>
  <c r="AA118" i="3" s="1"/>
  <c r="C425" i="3"/>
  <c r="C423" i="3"/>
  <c r="C421" i="3"/>
  <c r="C419" i="3"/>
  <c r="C417" i="3"/>
  <c r="C415" i="3"/>
  <c r="C413" i="3"/>
  <c r="C411" i="3"/>
  <c r="C409" i="3"/>
  <c r="C407" i="3"/>
  <c r="C405" i="3"/>
  <c r="C403" i="3"/>
  <c r="C401" i="3"/>
  <c r="C399" i="3"/>
  <c r="C397" i="3"/>
  <c r="C395" i="3"/>
  <c r="C424" i="3"/>
  <c r="C422" i="3"/>
  <c r="C420" i="3"/>
  <c r="C418" i="3"/>
  <c r="C416" i="3"/>
  <c r="C414" i="3"/>
  <c r="C412" i="3"/>
  <c r="C410" i="3"/>
  <c r="C408" i="3"/>
  <c r="C406" i="3"/>
  <c r="C404" i="3"/>
  <c r="C402" i="3"/>
  <c r="C400" i="3"/>
  <c r="C398" i="3"/>
  <c r="C396" i="3"/>
  <c r="C389" i="3"/>
  <c r="C387" i="3"/>
  <c r="C385" i="3"/>
  <c r="C383" i="3"/>
  <c r="C381" i="3"/>
  <c r="C379" i="3"/>
  <c r="C377" i="3"/>
  <c r="C375" i="3"/>
  <c r="C373" i="3"/>
  <c r="C371" i="3"/>
  <c r="C369" i="3"/>
  <c r="C367" i="3"/>
  <c r="C365" i="3"/>
  <c r="C363" i="3"/>
  <c r="C361" i="3"/>
  <c r="C390" i="3"/>
  <c r="C388" i="3"/>
  <c r="C386" i="3"/>
  <c r="C384" i="3"/>
  <c r="C382" i="3"/>
  <c r="C380" i="3"/>
  <c r="C378" i="3"/>
  <c r="C376" i="3"/>
  <c r="C374" i="3"/>
  <c r="C372" i="3"/>
  <c r="C370" i="3"/>
  <c r="C368" i="3"/>
  <c r="C366" i="3"/>
  <c r="C364" i="3"/>
  <c r="C362" i="3"/>
  <c r="C360" i="3"/>
  <c r="C354" i="3"/>
  <c r="C352" i="3"/>
  <c r="C350" i="3"/>
  <c r="C348" i="3"/>
  <c r="C346" i="3"/>
  <c r="C344" i="3"/>
  <c r="C342" i="3"/>
  <c r="C340" i="3"/>
  <c r="C338" i="3"/>
  <c r="C336" i="3"/>
  <c r="C334" i="3"/>
  <c r="C332" i="3"/>
  <c r="C330" i="3"/>
  <c r="C328" i="3"/>
  <c r="C326" i="3"/>
  <c r="C355" i="3"/>
  <c r="C353" i="3"/>
  <c r="C351" i="3"/>
  <c r="C349" i="3"/>
  <c r="C347" i="3"/>
  <c r="C345" i="3"/>
  <c r="C343" i="3"/>
  <c r="C341" i="3"/>
  <c r="C339" i="3"/>
  <c r="C337" i="3"/>
  <c r="C335" i="3"/>
  <c r="C333" i="3"/>
  <c r="C331" i="3"/>
  <c r="C329" i="3"/>
  <c r="C327" i="3"/>
  <c r="C325" i="3"/>
  <c r="C319" i="3"/>
  <c r="C317" i="3"/>
  <c r="C315" i="3"/>
  <c r="C313" i="3"/>
  <c r="C311" i="3"/>
  <c r="C309" i="3"/>
  <c r="C307" i="3"/>
  <c r="C305" i="3"/>
  <c r="C303" i="3"/>
  <c r="C301" i="3"/>
  <c r="C299" i="3"/>
  <c r="C297" i="3"/>
  <c r="C295" i="3"/>
  <c r="C293" i="3"/>
  <c r="C291" i="3"/>
  <c r="C285" i="3"/>
  <c r="C283" i="3"/>
  <c r="C281" i="3"/>
  <c r="C279" i="3"/>
  <c r="C277" i="3"/>
  <c r="C275" i="3"/>
  <c r="C273" i="3"/>
  <c r="C271" i="3"/>
  <c r="C269" i="3"/>
  <c r="C267" i="3"/>
  <c r="C265" i="3"/>
  <c r="C263" i="3"/>
  <c r="C261" i="3"/>
  <c r="C259" i="3"/>
  <c r="C257" i="3"/>
  <c r="C255" i="3"/>
  <c r="C320" i="3"/>
  <c r="C318" i="3"/>
  <c r="C316" i="3"/>
  <c r="C314" i="3"/>
  <c r="C312" i="3"/>
  <c r="C310" i="3"/>
  <c r="C308" i="3"/>
  <c r="C306" i="3"/>
  <c r="C304" i="3"/>
  <c r="C302" i="3"/>
  <c r="C300" i="3"/>
  <c r="C298" i="3"/>
  <c r="C296" i="3"/>
  <c r="C294" i="3"/>
  <c r="C292" i="3"/>
  <c r="C290" i="3"/>
  <c r="C284" i="3"/>
  <c r="C282" i="3"/>
  <c r="C280" i="3"/>
  <c r="C278" i="3"/>
  <c r="C276" i="3"/>
  <c r="C274" i="3"/>
  <c r="C272" i="3"/>
  <c r="C270" i="3"/>
  <c r="C268" i="3"/>
  <c r="C266" i="3"/>
  <c r="C264" i="3"/>
  <c r="C262" i="3"/>
  <c r="C260" i="3"/>
  <c r="C258" i="3"/>
  <c r="C256" i="3"/>
  <c r="C250" i="3"/>
  <c r="C248" i="3"/>
  <c r="C246" i="3"/>
  <c r="C244" i="3"/>
  <c r="C242" i="3"/>
  <c r="C240" i="3"/>
  <c r="C238" i="3"/>
  <c r="C236" i="3"/>
  <c r="C234" i="3"/>
  <c r="C232" i="3"/>
  <c r="C230" i="3"/>
  <c r="C228" i="3"/>
  <c r="C226" i="3"/>
  <c r="C224" i="3"/>
  <c r="C222" i="3"/>
  <c r="C220" i="3"/>
  <c r="C214" i="3"/>
  <c r="C212" i="3"/>
  <c r="C210" i="3"/>
  <c r="C208" i="3"/>
  <c r="C206" i="3"/>
  <c r="C204" i="3"/>
  <c r="C202" i="3"/>
  <c r="C200" i="3"/>
  <c r="C198" i="3"/>
  <c r="C196" i="3"/>
  <c r="C194" i="3"/>
  <c r="C192" i="3"/>
  <c r="C190" i="3"/>
  <c r="C188" i="3"/>
  <c r="C186" i="3"/>
  <c r="C249" i="3"/>
  <c r="C247" i="3"/>
  <c r="C245" i="3"/>
  <c r="C243" i="3"/>
  <c r="C241" i="3"/>
  <c r="C239" i="3"/>
  <c r="C237" i="3"/>
  <c r="C235" i="3"/>
  <c r="C233" i="3"/>
  <c r="C231" i="3"/>
  <c r="C229" i="3"/>
  <c r="C227" i="3"/>
  <c r="C225" i="3"/>
  <c r="C223" i="3"/>
  <c r="C221" i="3"/>
  <c r="C215" i="3"/>
  <c r="C213" i="3"/>
  <c r="C211" i="3"/>
  <c r="C209" i="3"/>
  <c r="C207" i="3"/>
  <c r="C205" i="3"/>
  <c r="C203" i="3"/>
  <c r="C201" i="3"/>
  <c r="C199" i="3"/>
  <c r="C197" i="3"/>
  <c r="C195" i="3"/>
  <c r="C193" i="3"/>
  <c r="C191" i="3"/>
  <c r="C189" i="3"/>
  <c r="C187" i="3"/>
  <c r="C185" i="3"/>
  <c r="C180" i="3"/>
  <c r="C178" i="3"/>
  <c r="C176" i="3"/>
  <c r="C174" i="3"/>
  <c r="C172" i="3"/>
  <c r="C170" i="3"/>
  <c r="C168" i="3"/>
  <c r="C166" i="3"/>
  <c r="C164" i="3"/>
  <c r="C162" i="3"/>
  <c r="C160" i="3"/>
  <c r="C158" i="3"/>
  <c r="C156" i="3"/>
  <c r="C154" i="3"/>
  <c r="C152" i="3"/>
  <c r="C150" i="3"/>
  <c r="C179" i="3"/>
  <c r="C177" i="3"/>
  <c r="C175" i="3"/>
  <c r="C173" i="3"/>
  <c r="C171" i="3"/>
  <c r="C169" i="3"/>
  <c r="C167" i="3"/>
  <c r="C165" i="3"/>
  <c r="C163" i="3"/>
  <c r="C161" i="3"/>
  <c r="C159" i="3"/>
  <c r="C157" i="3"/>
  <c r="C155" i="3"/>
  <c r="C153" i="3"/>
  <c r="C151" i="3"/>
  <c r="AB5" i="8"/>
  <c r="AA4" i="9" s="1"/>
  <c r="Z4" i="9"/>
  <c r="E32" i="1"/>
  <c r="C11" i="4" s="1"/>
  <c r="E2" i="6"/>
  <c r="E13" i="6"/>
  <c r="E95" i="6"/>
  <c r="E107" i="6"/>
  <c r="E37" i="6"/>
  <c r="F35" i="6" s="1"/>
  <c r="E71" i="6"/>
  <c r="E114" i="6"/>
  <c r="E3" i="6"/>
  <c r="E29" i="6"/>
  <c r="E25" i="6"/>
  <c r="F23" i="6" s="1"/>
  <c r="E83" i="6"/>
  <c r="F4" i="6"/>
  <c r="F49" i="6" s="1"/>
  <c r="E37" i="5"/>
  <c r="F23" i="5"/>
  <c r="E109" i="1"/>
  <c r="C9" i="6" s="1"/>
  <c r="E4" i="7"/>
  <c r="F13" i="5"/>
  <c r="G12" i="5"/>
  <c r="F34" i="5"/>
  <c r="E16" i="4"/>
  <c r="E50" i="4" s="1"/>
  <c r="F4" i="4"/>
  <c r="G3" i="4"/>
  <c r="D26" i="1"/>
  <c r="G13" i="1"/>
  <c r="H13" i="1"/>
  <c r="E8" i="5" s="1"/>
  <c r="G51" i="1" l="1"/>
  <c r="E52" i="1"/>
  <c r="E84" i="6"/>
  <c r="E96" i="6"/>
  <c r="E97" i="6" s="1"/>
  <c r="F93" i="6" s="1"/>
  <c r="E57" i="6"/>
  <c r="G47" i="6"/>
  <c r="E94" i="6"/>
  <c r="E115" i="6"/>
  <c r="K12" i="3"/>
  <c r="AA11" i="3"/>
  <c r="AA83" i="3" s="1"/>
  <c r="J12" i="3"/>
  <c r="Z11" i="3"/>
  <c r="E12" i="3"/>
  <c r="U11" i="3"/>
  <c r="U83" i="3" s="1"/>
  <c r="H12" i="3"/>
  <c r="X11" i="3"/>
  <c r="X83" i="3" s="1"/>
  <c r="G12" i="3"/>
  <c r="W11" i="3"/>
  <c r="W83" i="3" s="1"/>
  <c r="F12" i="3"/>
  <c r="V11" i="3"/>
  <c r="V83" i="3" s="1"/>
  <c r="I12" i="3"/>
  <c r="Y11" i="3"/>
  <c r="Y83" i="3" s="1"/>
  <c r="E49" i="1"/>
  <c r="G9" i="5"/>
  <c r="G10" i="5"/>
  <c r="G11" i="5"/>
  <c r="F25" i="10"/>
  <c r="F8" i="5"/>
  <c r="G8" i="5"/>
  <c r="K119" i="3"/>
  <c r="K191" i="3" s="1"/>
  <c r="AI47" i="3"/>
  <c r="AI119" i="3" s="1"/>
  <c r="AA47" i="3"/>
  <c r="AA119" i="3" s="1"/>
  <c r="AA400" i="3" s="1"/>
  <c r="G119" i="3"/>
  <c r="G191" i="3" s="1"/>
  <c r="AE47" i="3"/>
  <c r="AE119" i="3" s="1"/>
  <c r="W47" i="3"/>
  <c r="W119" i="3" s="1"/>
  <c r="W400" i="3" s="1"/>
  <c r="I119" i="3"/>
  <c r="I365" i="3" s="1"/>
  <c r="AG47" i="3"/>
  <c r="AG119" i="3" s="1"/>
  <c r="Y47" i="3"/>
  <c r="Y119" i="3" s="1"/>
  <c r="E119" i="3"/>
  <c r="E365" i="3" s="1"/>
  <c r="AC47" i="3"/>
  <c r="AC119" i="3" s="1"/>
  <c r="AC330" i="3" s="1"/>
  <c r="U47" i="3"/>
  <c r="U119" i="3" s="1"/>
  <c r="E83" i="3"/>
  <c r="E155" i="3" s="1"/>
  <c r="AC11" i="3"/>
  <c r="AC83" i="3" s="1"/>
  <c r="AH47" i="3"/>
  <c r="AH119" i="3" s="1"/>
  <c r="AH261" i="3" s="1"/>
  <c r="Z47" i="3"/>
  <c r="Z119" i="3" s="1"/>
  <c r="J119" i="3"/>
  <c r="J191" i="3" s="1"/>
  <c r="F119" i="3"/>
  <c r="F191" i="3" s="1"/>
  <c r="AD47" i="3"/>
  <c r="AD119" i="3" s="1"/>
  <c r="AD261" i="3" s="1"/>
  <c r="V47" i="3"/>
  <c r="V119" i="3" s="1"/>
  <c r="H83" i="3"/>
  <c r="H155" i="3" s="1"/>
  <c r="AF11" i="3"/>
  <c r="AF83" i="3" s="1"/>
  <c r="K83" i="3"/>
  <c r="K155" i="3" s="1"/>
  <c r="AI11" i="3"/>
  <c r="AI83" i="3" s="1"/>
  <c r="I83" i="3"/>
  <c r="I155" i="3" s="1"/>
  <c r="AG11" i="3"/>
  <c r="AG83" i="3" s="1"/>
  <c r="H119" i="3"/>
  <c r="H261" i="3" s="1"/>
  <c r="AF47" i="3"/>
  <c r="AF119" i="3" s="1"/>
  <c r="X47" i="3"/>
  <c r="X119" i="3" s="1"/>
  <c r="AH11" i="3"/>
  <c r="AH83" i="3" s="1"/>
  <c r="Z83" i="3"/>
  <c r="J83" i="3"/>
  <c r="J155" i="3" s="1"/>
  <c r="AD11" i="3"/>
  <c r="AD83" i="3" s="1"/>
  <c r="F83" i="3"/>
  <c r="F155" i="3" s="1"/>
  <c r="G83" i="3"/>
  <c r="G155" i="3" s="1"/>
  <c r="AE11" i="3"/>
  <c r="AE83" i="3" s="1"/>
  <c r="AH151" i="3"/>
  <c r="AF151" i="3"/>
  <c r="AD151" i="3"/>
  <c r="AA151" i="3"/>
  <c r="Y151" i="3"/>
  <c r="W151" i="3"/>
  <c r="U151" i="3"/>
  <c r="S151" i="3"/>
  <c r="Q151" i="3"/>
  <c r="O151" i="3"/>
  <c r="M151" i="3"/>
  <c r="AI151" i="3"/>
  <c r="AG151" i="3"/>
  <c r="AE151" i="3"/>
  <c r="AC151" i="3"/>
  <c r="Z151" i="3"/>
  <c r="X151" i="3"/>
  <c r="V151" i="3"/>
  <c r="P151" i="3"/>
  <c r="K151" i="3"/>
  <c r="I151" i="3"/>
  <c r="G151" i="3"/>
  <c r="E151" i="3"/>
  <c r="R151" i="3"/>
  <c r="N151" i="3"/>
  <c r="J151" i="3"/>
  <c r="H151" i="3"/>
  <c r="F151" i="3"/>
  <c r="S155" i="3"/>
  <c r="Q155" i="3"/>
  <c r="O155" i="3"/>
  <c r="M155" i="3"/>
  <c r="P155" i="3"/>
  <c r="R155" i="3"/>
  <c r="N155" i="3"/>
  <c r="S159" i="3"/>
  <c r="Q159" i="3"/>
  <c r="O159" i="3"/>
  <c r="M159" i="3"/>
  <c r="R159" i="3"/>
  <c r="P159" i="3"/>
  <c r="N159" i="3"/>
  <c r="S163" i="3"/>
  <c r="Q163" i="3"/>
  <c r="O163" i="3"/>
  <c r="M163" i="3"/>
  <c r="R163" i="3"/>
  <c r="P163" i="3"/>
  <c r="N163" i="3"/>
  <c r="S167" i="3"/>
  <c r="Q167" i="3"/>
  <c r="O167" i="3"/>
  <c r="M167" i="3"/>
  <c r="R167" i="3"/>
  <c r="P167" i="3"/>
  <c r="N167" i="3"/>
  <c r="S171" i="3"/>
  <c r="Q171" i="3"/>
  <c r="O171" i="3"/>
  <c r="M171" i="3"/>
  <c r="R171" i="3"/>
  <c r="P171" i="3"/>
  <c r="N171" i="3"/>
  <c r="S175" i="3"/>
  <c r="Q175" i="3"/>
  <c r="O175" i="3"/>
  <c r="M175" i="3"/>
  <c r="R175" i="3"/>
  <c r="P175" i="3"/>
  <c r="N175" i="3"/>
  <c r="S179" i="3"/>
  <c r="Q179" i="3"/>
  <c r="O179" i="3"/>
  <c r="M179" i="3"/>
  <c r="R179" i="3"/>
  <c r="P179" i="3"/>
  <c r="N179" i="3"/>
  <c r="AI152" i="3"/>
  <c r="AG152" i="3"/>
  <c r="AE152" i="3"/>
  <c r="AC152" i="3"/>
  <c r="Z152" i="3"/>
  <c r="X152" i="3"/>
  <c r="V152" i="3"/>
  <c r="R152" i="3"/>
  <c r="P152" i="3"/>
  <c r="N152" i="3"/>
  <c r="AH152" i="3"/>
  <c r="AF152" i="3"/>
  <c r="AD152" i="3"/>
  <c r="AA152" i="3"/>
  <c r="Y152" i="3"/>
  <c r="W152" i="3"/>
  <c r="U152" i="3"/>
  <c r="Q152" i="3"/>
  <c r="M152" i="3"/>
  <c r="J152" i="3"/>
  <c r="H152" i="3"/>
  <c r="F152" i="3"/>
  <c r="S152" i="3"/>
  <c r="O152" i="3"/>
  <c r="K152" i="3"/>
  <c r="I152" i="3"/>
  <c r="G152" i="3"/>
  <c r="E152" i="3"/>
  <c r="R156" i="3"/>
  <c r="P156" i="3"/>
  <c r="N156" i="3"/>
  <c r="Q156" i="3"/>
  <c r="M156" i="3"/>
  <c r="S156" i="3"/>
  <c r="O156" i="3"/>
  <c r="R160" i="3"/>
  <c r="P160" i="3"/>
  <c r="N160" i="3"/>
  <c r="S160" i="3"/>
  <c r="Q160" i="3"/>
  <c r="O160" i="3"/>
  <c r="M160" i="3"/>
  <c r="R164" i="3"/>
  <c r="P164" i="3"/>
  <c r="N164" i="3"/>
  <c r="S164" i="3"/>
  <c r="Q164" i="3"/>
  <c r="O164" i="3"/>
  <c r="M164" i="3"/>
  <c r="R168" i="3"/>
  <c r="P168" i="3"/>
  <c r="N168" i="3"/>
  <c r="S168" i="3"/>
  <c r="Q168" i="3"/>
  <c r="O168" i="3"/>
  <c r="M168" i="3"/>
  <c r="R172" i="3"/>
  <c r="P172" i="3"/>
  <c r="N172" i="3"/>
  <c r="S172" i="3"/>
  <c r="Q172" i="3"/>
  <c r="O172" i="3"/>
  <c r="M172" i="3"/>
  <c r="R176" i="3"/>
  <c r="P176" i="3"/>
  <c r="N176" i="3"/>
  <c r="S176" i="3"/>
  <c r="Q176" i="3"/>
  <c r="O176" i="3"/>
  <c r="M176" i="3"/>
  <c r="R180" i="3"/>
  <c r="P180" i="3"/>
  <c r="N180" i="3"/>
  <c r="S180" i="3"/>
  <c r="Q180" i="3"/>
  <c r="O180" i="3"/>
  <c r="M180" i="3"/>
  <c r="AH187" i="3"/>
  <c r="AF187" i="3"/>
  <c r="AD187" i="3"/>
  <c r="AA187" i="3"/>
  <c r="Y187" i="3"/>
  <c r="W187" i="3"/>
  <c r="U187" i="3"/>
  <c r="R187" i="3"/>
  <c r="P187" i="3"/>
  <c r="N187" i="3"/>
  <c r="K187" i="3"/>
  <c r="I187" i="3"/>
  <c r="G187" i="3"/>
  <c r="E187" i="3"/>
  <c r="AI187" i="3"/>
  <c r="AG187" i="3"/>
  <c r="AE187" i="3"/>
  <c r="AC187" i="3"/>
  <c r="Z187" i="3"/>
  <c r="X187" i="3"/>
  <c r="V187" i="3"/>
  <c r="S187" i="3"/>
  <c r="Q187" i="3"/>
  <c r="O187" i="3"/>
  <c r="M187" i="3"/>
  <c r="J187" i="3"/>
  <c r="H187" i="3"/>
  <c r="F187" i="3"/>
  <c r="R191" i="3"/>
  <c r="P191" i="3"/>
  <c r="N191" i="3"/>
  <c r="S191" i="3"/>
  <c r="Q191" i="3"/>
  <c r="O191" i="3"/>
  <c r="M191" i="3"/>
  <c r="R195" i="3"/>
  <c r="P195" i="3"/>
  <c r="N195" i="3"/>
  <c r="S195" i="3"/>
  <c r="Q195" i="3"/>
  <c r="O195" i="3"/>
  <c r="M195" i="3"/>
  <c r="R199" i="3"/>
  <c r="P199" i="3"/>
  <c r="N199" i="3"/>
  <c r="S199" i="3"/>
  <c r="Q199" i="3"/>
  <c r="O199" i="3"/>
  <c r="M199" i="3"/>
  <c r="R203" i="3"/>
  <c r="P203" i="3"/>
  <c r="N203" i="3"/>
  <c r="S203" i="3"/>
  <c r="Q203" i="3"/>
  <c r="O203" i="3"/>
  <c r="M203" i="3"/>
  <c r="R207" i="3"/>
  <c r="P207" i="3"/>
  <c r="N207" i="3"/>
  <c r="S207" i="3"/>
  <c r="Q207" i="3"/>
  <c r="O207" i="3"/>
  <c r="M207" i="3"/>
  <c r="R211" i="3"/>
  <c r="P211" i="3"/>
  <c r="N211" i="3"/>
  <c r="S211" i="3"/>
  <c r="Q211" i="3"/>
  <c r="O211" i="3"/>
  <c r="M211" i="3"/>
  <c r="R215" i="3"/>
  <c r="P215" i="3"/>
  <c r="N215" i="3"/>
  <c r="S215" i="3"/>
  <c r="Q215" i="3"/>
  <c r="O215" i="3"/>
  <c r="M215" i="3"/>
  <c r="AI223" i="3"/>
  <c r="AG223" i="3"/>
  <c r="AE223" i="3"/>
  <c r="AC223" i="3"/>
  <c r="Z223" i="3"/>
  <c r="X223" i="3"/>
  <c r="V223" i="3"/>
  <c r="AH223" i="3"/>
  <c r="AF223" i="3"/>
  <c r="AD223" i="3"/>
  <c r="AA223" i="3"/>
  <c r="Y223" i="3"/>
  <c r="W223" i="3"/>
  <c r="U223" i="3"/>
  <c r="R223" i="3"/>
  <c r="P223" i="3"/>
  <c r="N223" i="3"/>
  <c r="Q223" i="3"/>
  <c r="M223" i="3"/>
  <c r="K223" i="3"/>
  <c r="I223" i="3"/>
  <c r="G223" i="3"/>
  <c r="E223" i="3"/>
  <c r="S223" i="3"/>
  <c r="O223" i="3"/>
  <c r="J223" i="3"/>
  <c r="H223" i="3"/>
  <c r="F223" i="3"/>
  <c r="R227" i="3"/>
  <c r="P227" i="3"/>
  <c r="N227" i="3"/>
  <c r="Q227" i="3"/>
  <c r="M227" i="3"/>
  <c r="S227" i="3"/>
  <c r="O227" i="3"/>
  <c r="R231" i="3"/>
  <c r="P231" i="3"/>
  <c r="N231" i="3"/>
  <c r="Q231" i="3"/>
  <c r="M231" i="3"/>
  <c r="S231" i="3"/>
  <c r="O231" i="3"/>
  <c r="R235" i="3"/>
  <c r="P235" i="3"/>
  <c r="N235" i="3"/>
  <c r="Q235" i="3"/>
  <c r="M235" i="3"/>
  <c r="S235" i="3"/>
  <c r="O235" i="3"/>
  <c r="R239" i="3"/>
  <c r="P239" i="3"/>
  <c r="N239" i="3"/>
  <c r="Q239" i="3"/>
  <c r="M239" i="3"/>
  <c r="S239" i="3"/>
  <c r="O239" i="3"/>
  <c r="R243" i="3"/>
  <c r="P243" i="3"/>
  <c r="N243" i="3"/>
  <c r="Q243" i="3"/>
  <c r="M243" i="3"/>
  <c r="S243" i="3"/>
  <c r="O243" i="3"/>
  <c r="S247" i="3"/>
  <c r="Q247" i="3"/>
  <c r="O247" i="3"/>
  <c r="M247" i="3"/>
  <c r="R247" i="3"/>
  <c r="P247" i="3"/>
  <c r="N247" i="3"/>
  <c r="AH186" i="3"/>
  <c r="AF186" i="3"/>
  <c r="AD186" i="3"/>
  <c r="AA186" i="3"/>
  <c r="Y186" i="3"/>
  <c r="W186" i="3"/>
  <c r="U186" i="3"/>
  <c r="R186" i="3"/>
  <c r="P186" i="3"/>
  <c r="N186" i="3"/>
  <c r="K186" i="3"/>
  <c r="I186" i="3"/>
  <c r="G186" i="3"/>
  <c r="E186" i="3"/>
  <c r="AI186" i="3"/>
  <c r="AG186" i="3"/>
  <c r="AE186" i="3"/>
  <c r="AC186" i="3"/>
  <c r="Z186" i="3"/>
  <c r="X186" i="3"/>
  <c r="V186" i="3"/>
  <c r="S186" i="3"/>
  <c r="Q186" i="3"/>
  <c r="O186" i="3"/>
  <c r="M186" i="3"/>
  <c r="J186" i="3"/>
  <c r="H186" i="3"/>
  <c r="F186" i="3"/>
  <c r="AH190" i="3"/>
  <c r="AF190" i="3"/>
  <c r="AD190" i="3"/>
  <c r="AA190" i="3"/>
  <c r="Y190" i="3"/>
  <c r="W190" i="3"/>
  <c r="U190" i="3"/>
  <c r="R190" i="3"/>
  <c r="P190" i="3"/>
  <c r="N190" i="3"/>
  <c r="K190" i="3"/>
  <c r="I190" i="3"/>
  <c r="G190" i="3"/>
  <c r="E190" i="3"/>
  <c r="AI190" i="3"/>
  <c r="AG190" i="3"/>
  <c r="AE190" i="3"/>
  <c r="AC190" i="3"/>
  <c r="Z190" i="3"/>
  <c r="X190" i="3"/>
  <c r="V190" i="3"/>
  <c r="S190" i="3"/>
  <c r="Q190" i="3"/>
  <c r="O190" i="3"/>
  <c r="M190" i="3"/>
  <c r="J190" i="3"/>
  <c r="H190" i="3"/>
  <c r="F190" i="3"/>
  <c r="R194" i="3"/>
  <c r="P194" i="3"/>
  <c r="N194" i="3"/>
  <c r="S194" i="3"/>
  <c r="Q194" i="3"/>
  <c r="O194" i="3"/>
  <c r="M194" i="3"/>
  <c r="R198" i="3"/>
  <c r="P198" i="3"/>
  <c r="N198" i="3"/>
  <c r="S198" i="3"/>
  <c r="Q198" i="3"/>
  <c r="O198" i="3"/>
  <c r="M198" i="3"/>
  <c r="R202" i="3"/>
  <c r="P202" i="3"/>
  <c r="N202" i="3"/>
  <c r="S202" i="3"/>
  <c r="Q202" i="3"/>
  <c r="O202" i="3"/>
  <c r="M202" i="3"/>
  <c r="R206" i="3"/>
  <c r="P206" i="3"/>
  <c r="N206" i="3"/>
  <c r="S206" i="3"/>
  <c r="Q206" i="3"/>
  <c r="O206" i="3"/>
  <c r="M206" i="3"/>
  <c r="R210" i="3"/>
  <c r="P210" i="3"/>
  <c r="N210" i="3"/>
  <c r="S210" i="3"/>
  <c r="Q210" i="3"/>
  <c r="O210" i="3"/>
  <c r="M210" i="3"/>
  <c r="R214" i="3"/>
  <c r="P214" i="3"/>
  <c r="N214" i="3"/>
  <c r="S214" i="3"/>
  <c r="Q214" i="3"/>
  <c r="O214" i="3"/>
  <c r="M214" i="3"/>
  <c r="AH222" i="3"/>
  <c r="AF222" i="3"/>
  <c r="AD222" i="3"/>
  <c r="AA222" i="3"/>
  <c r="Y222" i="3"/>
  <c r="W222" i="3"/>
  <c r="U222" i="3"/>
  <c r="AI222" i="3"/>
  <c r="AG222" i="3"/>
  <c r="AE222" i="3"/>
  <c r="AC222" i="3"/>
  <c r="Z222" i="3"/>
  <c r="X222" i="3"/>
  <c r="V222" i="3"/>
  <c r="S222" i="3"/>
  <c r="Q222" i="3"/>
  <c r="O222" i="3"/>
  <c r="M222" i="3"/>
  <c r="P222" i="3"/>
  <c r="J222" i="3"/>
  <c r="H222" i="3"/>
  <c r="F222" i="3"/>
  <c r="R222" i="3"/>
  <c r="N222" i="3"/>
  <c r="K222" i="3"/>
  <c r="I222" i="3"/>
  <c r="G222" i="3"/>
  <c r="E222" i="3"/>
  <c r="S226" i="3"/>
  <c r="Q226" i="3"/>
  <c r="O226" i="3"/>
  <c r="M226" i="3"/>
  <c r="P226" i="3"/>
  <c r="R226" i="3"/>
  <c r="N226" i="3"/>
  <c r="S230" i="3"/>
  <c r="Q230" i="3"/>
  <c r="O230" i="3"/>
  <c r="M230" i="3"/>
  <c r="P230" i="3"/>
  <c r="R230" i="3"/>
  <c r="N230" i="3"/>
  <c r="S234" i="3"/>
  <c r="Q234" i="3"/>
  <c r="O234" i="3"/>
  <c r="M234" i="3"/>
  <c r="P234" i="3"/>
  <c r="R234" i="3"/>
  <c r="N234" i="3"/>
  <c r="S238" i="3"/>
  <c r="Q238" i="3"/>
  <c r="O238" i="3"/>
  <c r="M238" i="3"/>
  <c r="P238" i="3"/>
  <c r="R238" i="3"/>
  <c r="N238" i="3"/>
  <c r="S242" i="3"/>
  <c r="Q242" i="3"/>
  <c r="O242" i="3"/>
  <c r="M242" i="3"/>
  <c r="P242" i="3"/>
  <c r="R242" i="3"/>
  <c r="N242" i="3"/>
  <c r="R246" i="3"/>
  <c r="P246" i="3"/>
  <c r="S246" i="3"/>
  <c r="Q246" i="3"/>
  <c r="O246" i="3"/>
  <c r="M246" i="3"/>
  <c r="N246" i="3"/>
  <c r="R250" i="3"/>
  <c r="P250" i="3"/>
  <c r="N250" i="3"/>
  <c r="S250" i="3"/>
  <c r="Q250" i="3"/>
  <c r="O250" i="3"/>
  <c r="M250" i="3"/>
  <c r="AH258" i="3"/>
  <c r="AF258" i="3"/>
  <c r="AD258" i="3"/>
  <c r="AA258" i="3"/>
  <c r="Y258" i="3"/>
  <c r="W258" i="3"/>
  <c r="U258" i="3"/>
  <c r="R258" i="3"/>
  <c r="P258" i="3"/>
  <c r="N258" i="3"/>
  <c r="K258" i="3"/>
  <c r="I258" i="3"/>
  <c r="G258" i="3"/>
  <c r="E258" i="3"/>
  <c r="AI258" i="3"/>
  <c r="AG258" i="3"/>
  <c r="AE258" i="3"/>
  <c r="AC258" i="3"/>
  <c r="Z258" i="3"/>
  <c r="X258" i="3"/>
  <c r="V258" i="3"/>
  <c r="S258" i="3"/>
  <c r="Q258" i="3"/>
  <c r="O258" i="3"/>
  <c r="M258" i="3"/>
  <c r="J258" i="3"/>
  <c r="H258" i="3"/>
  <c r="F258" i="3"/>
  <c r="R262" i="3"/>
  <c r="P262" i="3"/>
  <c r="N262" i="3"/>
  <c r="S262" i="3"/>
  <c r="Q262" i="3"/>
  <c r="O262" i="3"/>
  <c r="M262" i="3"/>
  <c r="R266" i="3"/>
  <c r="P266" i="3"/>
  <c r="N266" i="3"/>
  <c r="S266" i="3"/>
  <c r="Q266" i="3"/>
  <c r="O266" i="3"/>
  <c r="M266" i="3"/>
  <c r="R270" i="3"/>
  <c r="P270" i="3"/>
  <c r="N270" i="3"/>
  <c r="S270" i="3"/>
  <c r="Q270" i="3"/>
  <c r="O270" i="3"/>
  <c r="M270" i="3"/>
  <c r="R274" i="3"/>
  <c r="P274" i="3"/>
  <c r="N274" i="3"/>
  <c r="S274" i="3"/>
  <c r="Q274" i="3"/>
  <c r="O274" i="3"/>
  <c r="M274" i="3"/>
  <c r="R278" i="3"/>
  <c r="P278" i="3"/>
  <c r="N278" i="3"/>
  <c r="S278" i="3"/>
  <c r="Q278" i="3"/>
  <c r="O278" i="3"/>
  <c r="M278" i="3"/>
  <c r="R282" i="3"/>
  <c r="P282" i="3"/>
  <c r="N282" i="3"/>
  <c r="S282" i="3"/>
  <c r="Q282" i="3"/>
  <c r="O282" i="3"/>
  <c r="M282" i="3"/>
  <c r="AI290" i="3"/>
  <c r="AG290" i="3"/>
  <c r="AE290" i="3"/>
  <c r="AC290" i="3"/>
  <c r="AH290" i="3"/>
  <c r="AF290" i="3"/>
  <c r="AD290" i="3"/>
  <c r="AA290" i="3"/>
  <c r="Y290" i="3"/>
  <c r="W290" i="3"/>
  <c r="U290" i="3"/>
  <c r="R290" i="3"/>
  <c r="P290" i="3"/>
  <c r="N290" i="3"/>
  <c r="K290" i="3"/>
  <c r="I290" i="3"/>
  <c r="G290" i="3"/>
  <c r="E290" i="3"/>
  <c r="Z290" i="3"/>
  <c r="X290" i="3"/>
  <c r="V290" i="3"/>
  <c r="S290" i="3"/>
  <c r="Q290" i="3"/>
  <c r="O290" i="3"/>
  <c r="M290" i="3"/>
  <c r="J290" i="3"/>
  <c r="H290" i="3"/>
  <c r="F290" i="3"/>
  <c r="AI294" i="3"/>
  <c r="AG294" i="3"/>
  <c r="AE294" i="3"/>
  <c r="AC294" i="3"/>
  <c r="AH294" i="3"/>
  <c r="AF294" i="3"/>
  <c r="AD294" i="3"/>
  <c r="AA294" i="3"/>
  <c r="Y294" i="3"/>
  <c r="W294" i="3"/>
  <c r="U294" i="3"/>
  <c r="X294" i="3"/>
  <c r="R294" i="3"/>
  <c r="P294" i="3"/>
  <c r="N294" i="3"/>
  <c r="K294" i="3"/>
  <c r="I294" i="3"/>
  <c r="G294" i="3"/>
  <c r="E294" i="3"/>
  <c r="Z294" i="3"/>
  <c r="V294" i="3"/>
  <c r="S294" i="3"/>
  <c r="Q294" i="3"/>
  <c r="O294" i="3"/>
  <c r="M294" i="3"/>
  <c r="J294" i="3"/>
  <c r="H294" i="3"/>
  <c r="F294" i="3"/>
  <c r="R298" i="3"/>
  <c r="P298" i="3"/>
  <c r="N298" i="3"/>
  <c r="S298" i="3"/>
  <c r="Q298" i="3"/>
  <c r="O298" i="3"/>
  <c r="M298" i="3"/>
  <c r="R302" i="3"/>
  <c r="P302" i="3"/>
  <c r="N302" i="3"/>
  <c r="S302" i="3"/>
  <c r="Q302" i="3"/>
  <c r="O302" i="3"/>
  <c r="M302" i="3"/>
  <c r="R306" i="3"/>
  <c r="P306" i="3"/>
  <c r="N306" i="3"/>
  <c r="S306" i="3"/>
  <c r="Q306" i="3"/>
  <c r="O306" i="3"/>
  <c r="M306" i="3"/>
  <c r="R310" i="3"/>
  <c r="P310" i="3"/>
  <c r="N310" i="3"/>
  <c r="S310" i="3"/>
  <c r="Q310" i="3"/>
  <c r="O310" i="3"/>
  <c r="M310" i="3"/>
  <c r="R314" i="3"/>
  <c r="P314" i="3"/>
  <c r="N314" i="3"/>
  <c r="S314" i="3"/>
  <c r="Q314" i="3"/>
  <c r="O314" i="3"/>
  <c r="M314" i="3"/>
  <c r="R318" i="3"/>
  <c r="P318" i="3"/>
  <c r="N318" i="3"/>
  <c r="S318" i="3"/>
  <c r="Q318" i="3"/>
  <c r="O318" i="3"/>
  <c r="M318" i="3"/>
  <c r="AI255" i="3"/>
  <c r="AG255" i="3"/>
  <c r="AE255" i="3"/>
  <c r="AC255" i="3"/>
  <c r="Z255" i="3"/>
  <c r="X255" i="3"/>
  <c r="V255" i="3"/>
  <c r="S255" i="3"/>
  <c r="Q255" i="3"/>
  <c r="O255" i="3"/>
  <c r="M255" i="3"/>
  <c r="J255" i="3"/>
  <c r="H255" i="3"/>
  <c r="F255" i="3"/>
  <c r="AH255" i="3"/>
  <c r="AF255" i="3"/>
  <c r="AD255" i="3"/>
  <c r="AA255" i="3"/>
  <c r="Y255" i="3"/>
  <c r="W255" i="3"/>
  <c r="U255" i="3"/>
  <c r="R255" i="3"/>
  <c r="P255" i="3"/>
  <c r="N255" i="3"/>
  <c r="K255" i="3"/>
  <c r="I255" i="3"/>
  <c r="G255" i="3"/>
  <c r="E255" i="3"/>
  <c r="AI259" i="3"/>
  <c r="AG259" i="3"/>
  <c r="AE259" i="3"/>
  <c r="AC259" i="3"/>
  <c r="Z259" i="3"/>
  <c r="X259" i="3"/>
  <c r="V259" i="3"/>
  <c r="S259" i="3"/>
  <c r="Q259" i="3"/>
  <c r="O259" i="3"/>
  <c r="M259" i="3"/>
  <c r="J259" i="3"/>
  <c r="H259" i="3"/>
  <c r="F259" i="3"/>
  <c r="AH259" i="3"/>
  <c r="AF259" i="3"/>
  <c r="AD259" i="3"/>
  <c r="AA259" i="3"/>
  <c r="Y259" i="3"/>
  <c r="W259" i="3"/>
  <c r="U259" i="3"/>
  <c r="R259" i="3"/>
  <c r="P259" i="3"/>
  <c r="N259" i="3"/>
  <c r="K259" i="3"/>
  <c r="I259" i="3"/>
  <c r="G259" i="3"/>
  <c r="E259" i="3"/>
  <c r="S263" i="3"/>
  <c r="Q263" i="3"/>
  <c r="O263" i="3"/>
  <c r="M263" i="3"/>
  <c r="R263" i="3"/>
  <c r="P263" i="3"/>
  <c r="N263" i="3"/>
  <c r="S267" i="3"/>
  <c r="Q267" i="3"/>
  <c r="O267" i="3"/>
  <c r="M267" i="3"/>
  <c r="R267" i="3"/>
  <c r="P267" i="3"/>
  <c r="N267" i="3"/>
  <c r="S271" i="3"/>
  <c r="Q271" i="3"/>
  <c r="O271" i="3"/>
  <c r="M271" i="3"/>
  <c r="R271" i="3"/>
  <c r="P271" i="3"/>
  <c r="N271" i="3"/>
  <c r="S275" i="3"/>
  <c r="Q275" i="3"/>
  <c r="O275" i="3"/>
  <c r="M275" i="3"/>
  <c r="R275" i="3"/>
  <c r="P275" i="3"/>
  <c r="N275" i="3"/>
  <c r="S279" i="3"/>
  <c r="Q279" i="3"/>
  <c r="O279" i="3"/>
  <c r="M279" i="3"/>
  <c r="R279" i="3"/>
  <c r="P279" i="3"/>
  <c r="N279" i="3"/>
  <c r="S283" i="3"/>
  <c r="Q283" i="3"/>
  <c r="O283" i="3"/>
  <c r="M283" i="3"/>
  <c r="R283" i="3"/>
  <c r="P283" i="3"/>
  <c r="N283" i="3"/>
  <c r="AH291" i="3"/>
  <c r="AF291" i="3"/>
  <c r="AD291" i="3"/>
  <c r="AI291" i="3"/>
  <c r="AG291" i="3"/>
  <c r="AE291" i="3"/>
  <c r="AC291" i="3"/>
  <c r="Z291" i="3"/>
  <c r="X291" i="3"/>
  <c r="V291" i="3"/>
  <c r="S291" i="3"/>
  <c r="Q291" i="3"/>
  <c r="O291" i="3"/>
  <c r="M291" i="3"/>
  <c r="J291" i="3"/>
  <c r="H291" i="3"/>
  <c r="F291" i="3"/>
  <c r="AA291" i="3"/>
  <c r="Y291" i="3"/>
  <c r="W291" i="3"/>
  <c r="U291" i="3"/>
  <c r="R291" i="3"/>
  <c r="P291" i="3"/>
  <c r="N291" i="3"/>
  <c r="K291" i="3"/>
  <c r="I291" i="3"/>
  <c r="G291" i="3"/>
  <c r="E291" i="3"/>
  <c r="S295" i="3"/>
  <c r="Q295" i="3"/>
  <c r="O295" i="3"/>
  <c r="M295" i="3"/>
  <c r="R295" i="3"/>
  <c r="P295" i="3"/>
  <c r="N295" i="3"/>
  <c r="S299" i="3"/>
  <c r="Q299" i="3"/>
  <c r="O299" i="3"/>
  <c r="M299" i="3"/>
  <c r="R299" i="3"/>
  <c r="P299" i="3"/>
  <c r="N299" i="3"/>
  <c r="S303" i="3"/>
  <c r="Q303" i="3"/>
  <c r="O303" i="3"/>
  <c r="M303" i="3"/>
  <c r="R303" i="3"/>
  <c r="P303" i="3"/>
  <c r="N303" i="3"/>
  <c r="S307" i="3"/>
  <c r="Q307" i="3"/>
  <c r="O307" i="3"/>
  <c r="M307" i="3"/>
  <c r="R307" i="3"/>
  <c r="P307" i="3"/>
  <c r="N307" i="3"/>
  <c r="S311" i="3"/>
  <c r="Q311" i="3"/>
  <c r="O311" i="3"/>
  <c r="M311" i="3"/>
  <c r="R311" i="3"/>
  <c r="P311" i="3"/>
  <c r="N311" i="3"/>
  <c r="S315" i="3"/>
  <c r="Q315" i="3"/>
  <c r="O315" i="3"/>
  <c r="M315" i="3"/>
  <c r="R315" i="3"/>
  <c r="P315" i="3"/>
  <c r="N315" i="3"/>
  <c r="S319" i="3"/>
  <c r="Q319" i="3"/>
  <c r="O319" i="3"/>
  <c r="M319" i="3"/>
  <c r="R319" i="3"/>
  <c r="P319" i="3"/>
  <c r="N319" i="3"/>
  <c r="AI327" i="3"/>
  <c r="AG327" i="3"/>
  <c r="AE327" i="3"/>
  <c r="AC327" i="3"/>
  <c r="AH327" i="3"/>
  <c r="AF327" i="3"/>
  <c r="AD327" i="3"/>
  <c r="AA327" i="3"/>
  <c r="Y327" i="3"/>
  <c r="W327" i="3"/>
  <c r="U327" i="3"/>
  <c r="R327" i="3"/>
  <c r="P327" i="3"/>
  <c r="N327" i="3"/>
  <c r="K327" i="3"/>
  <c r="I327" i="3"/>
  <c r="G327" i="3"/>
  <c r="E327" i="3"/>
  <c r="Z327" i="3"/>
  <c r="X327" i="3"/>
  <c r="V327" i="3"/>
  <c r="S327" i="3"/>
  <c r="Q327" i="3"/>
  <c r="O327" i="3"/>
  <c r="M327" i="3"/>
  <c r="J327" i="3"/>
  <c r="H327" i="3"/>
  <c r="F327" i="3"/>
  <c r="R331" i="3"/>
  <c r="P331" i="3"/>
  <c r="N331" i="3"/>
  <c r="S331" i="3"/>
  <c r="Q331" i="3"/>
  <c r="O331" i="3"/>
  <c r="M331" i="3"/>
  <c r="R335" i="3"/>
  <c r="P335" i="3"/>
  <c r="N335" i="3"/>
  <c r="S335" i="3"/>
  <c r="Q335" i="3"/>
  <c r="O335" i="3"/>
  <c r="M335" i="3"/>
  <c r="R339" i="3"/>
  <c r="P339" i="3"/>
  <c r="N339" i="3"/>
  <c r="S339" i="3"/>
  <c r="Q339" i="3"/>
  <c r="O339" i="3"/>
  <c r="M339" i="3"/>
  <c r="R343" i="3"/>
  <c r="P343" i="3"/>
  <c r="N343" i="3"/>
  <c r="S343" i="3"/>
  <c r="Q343" i="3"/>
  <c r="O343" i="3"/>
  <c r="M343" i="3"/>
  <c r="R347" i="3"/>
  <c r="P347" i="3"/>
  <c r="N347" i="3"/>
  <c r="S347" i="3"/>
  <c r="Q347" i="3"/>
  <c r="O347" i="3"/>
  <c r="M347" i="3"/>
  <c r="R351" i="3"/>
  <c r="P351" i="3"/>
  <c r="N351" i="3"/>
  <c r="S351" i="3"/>
  <c r="Q351" i="3"/>
  <c r="O351" i="3"/>
  <c r="M351" i="3"/>
  <c r="R355" i="3"/>
  <c r="P355" i="3"/>
  <c r="N355" i="3"/>
  <c r="S355" i="3"/>
  <c r="Q355" i="3"/>
  <c r="O355" i="3"/>
  <c r="M355" i="3"/>
  <c r="AH328" i="3"/>
  <c r="AF328" i="3"/>
  <c r="AD328" i="3"/>
  <c r="AI328" i="3"/>
  <c r="AG328" i="3"/>
  <c r="AE328" i="3"/>
  <c r="AC328" i="3"/>
  <c r="Z328" i="3"/>
  <c r="X328" i="3"/>
  <c r="V328" i="3"/>
  <c r="S328" i="3"/>
  <c r="Q328" i="3"/>
  <c r="O328" i="3"/>
  <c r="M328" i="3"/>
  <c r="J328" i="3"/>
  <c r="H328" i="3"/>
  <c r="F328" i="3"/>
  <c r="AA328" i="3"/>
  <c r="Y328" i="3"/>
  <c r="W328" i="3"/>
  <c r="U328" i="3"/>
  <c r="R328" i="3"/>
  <c r="P328" i="3"/>
  <c r="N328" i="3"/>
  <c r="K328" i="3"/>
  <c r="I328" i="3"/>
  <c r="G328" i="3"/>
  <c r="E328" i="3"/>
  <c r="S332" i="3"/>
  <c r="Q332" i="3"/>
  <c r="O332" i="3"/>
  <c r="M332" i="3"/>
  <c r="R332" i="3"/>
  <c r="P332" i="3"/>
  <c r="N332" i="3"/>
  <c r="S336" i="3"/>
  <c r="Q336" i="3"/>
  <c r="O336" i="3"/>
  <c r="M336" i="3"/>
  <c r="R336" i="3"/>
  <c r="P336" i="3"/>
  <c r="N336" i="3"/>
  <c r="S340" i="3"/>
  <c r="Q340" i="3"/>
  <c r="O340" i="3"/>
  <c r="M340" i="3"/>
  <c r="R340" i="3"/>
  <c r="P340" i="3"/>
  <c r="N340" i="3"/>
  <c r="S344" i="3"/>
  <c r="Q344" i="3"/>
  <c r="O344" i="3"/>
  <c r="M344" i="3"/>
  <c r="R344" i="3"/>
  <c r="P344" i="3"/>
  <c r="N344" i="3"/>
  <c r="S348" i="3"/>
  <c r="Q348" i="3"/>
  <c r="O348" i="3"/>
  <c r="M348" i="3"/>
  <c r="R348" i="3"/>
  <c r="P348" i="3"/>
  <c r="N348" i="3"/>
  <c r="S352" i="3"/>
  <c r="Q352" i="3"/>
  <c r="O352" i="3"/>
  <c r="M352" i="3"/>
  <c r="R352" i="3"/>
  <c r="P352" i="3"/>
  <c r="N352" i="3"/>
  <c r="AH360" i="3"/>
  <c r="AF360" i="3"/>
  <c r="AD360" i="3"/>
  <c r="AA360" i="3"/>
  <c r="Y360" i="3"/>
  <c r="W360" i="3"/>
  <c r="U360" i="3"/>
  <c r="R360" i="3"/>
  <c r="P360" i="3"/>
  <c r="N360" i="3"/>
  <c r="E360" i="3"/>
  <c r="J360" i="3"/>
  <c r="H360" i="3"/>
  <c r="F360" i="3"/>
  <c r="AI360" i="3"/>
  <c r="AG360" i="3"/>
  <c r="AE360" i="3"/>
  <c r="AC360" i="3"/>
  <c r="Z360" i="3"/>
  <c r="X360" i="3"/>
  <c r="V360" i="3"/>
  <c r="S360" i="3"/>
  <c r="Q360" i="3"/>
  <c r="O360" i="3"/>
  <c r="M360" i="3"/>
  <c r="K360" i="3"/>
  <c r="I360" i="3"/>
  <c r="G360" i="3"/>
  <c r="AH364" i="3"/>
  <c r="AF364" i="3"/>
  <c r="AD364" i="3"/>
  <c r="AA364" i="3"/>
  <c r="Y364" i="3"/>
  <c r="W364" i="3"/>
  <c r="U364" i="3"/>
  <c r="R364" i="3"/>
  <c r="P364" i="3"/>
  <c r="N364" i="3"/>
  <c r="J364" i="3"/>
  <c r="H364" i="3"/>
  <c r="F364" i="3"/>
  <c r="AI364" i="3"/>
  <c r="AG364" i="3"/>
  <c r="AE364" i="3"/>
  <c r="AC364" i="3"/>
  <c r="Z364" i="3"/>
  <c r="X364" i="3"/>
  <c r="V364" i="3"/>
  <c r="S364" i="3"/>
  <c r="Q364" i="3"/>
  <c r="O364" i="3"/>
  <c r="M364" i="3"/>
  <c r="K364" i="3"/>
  <c r="I364" i="3"/>
  <c r="G364" i="3"/>
  <c r="E364" i="3"/>
  <c r="R368" i="3"/>
  <c r="P368" i="3"/>
  <c r="N368" i="3"/>
  <c r="S368" i="3"/>
  <c r="Q368" i="3"/>
  <c r="O368" i="3"/>
  <c r="M368" i="3"/>
  <c r="R372" i="3"/>
  <c r="P372" i="3"/>
  <c r="N372" i="3"/>
  <c r="S372" i="3"/>
  <c r="Q372" i="3"/>
  <c r="O372" i="3"/>
  <c r="M372" i="3"/>
  <c r="R376" i="3"/>
  <c r="P376" i="3"/>
  <c r="N376" i="3"/>
  <c r="S376" i="3"/>
  <c r="Q376" i="3"/>
  <c r="O376" i="3"/>
  <c r="M376" i="3"/>
  <c r="R380" i="3"/>
  <c r="P380" i="3"/>
  <c r="N380" i="3"/>
  <c r="S380" i="3"/>
  <c r="Q380" i="3"/>
  <c r="O380" i="3"/>
  <c r="M380" i="3"/>
  <c r="R384" i="3"/>
  <c r="P384" i="3"/>
  <c r="N384" i="3"/>
  <c r="S384" i="3"/>
  <c r="Q384" i="3"/>
  <c r="O384" i="3"/>
  <c r="M384" i="3"/>
  <c r="R388" i="3"/>
  <c r="P388" i="3"/>
  <c r="N388" i="3"/>
  <c r="S388" i="3"/>
  <c r="Q388" i="3"/>
  <c r="O388" i="3"/>
  <c r="M388" i="3"/>
  <c r="AI361" i="3"/>
  <c r="AG361" i="3"/>
  <c r="AE361" i="3"/>
  <c r="AC361" i="3"/>
  <c r="Z361" i="3"/>
  <c r="X361" i="3"/>
  <c r="V361" i="3"/>
  <c r="S361" i="3"/>
  <c r="Q361" i="3"/>
  <c r="O361" i="3"/>
  <c r="M361" i="3"/>
  <c r="K361" i="3"/>
  <c r="I361" i="3"/>
  <c r="G361" i="3"/>
  <c r="E361" i="3"/>
  <c r="AH361" i="3"/>
  <c r="AF361" i="3"/>
  <c r="AD361" i="3"/>
  <c r="AA361" i="3"/>
  <c r="Y361" i="3"/>
  <c r="W361" i="3"/>
  <c r="U361" i="3"/>
  <c r="R361" i="3"/>
  <c r="P361" i="3"/>
  <c r="N361" i="3"/>
  <c r="J361" i="3"/>
  <c r="H361" i="3"/>
  <c r="F361" i="3"/>
  <c r="S365" i="3"/>
  <c r="Q365" i="3"/>
  <c r="O365" i="3"/>
  <c r="M365" i="3"/>
  <c r="G365" i="3"/>
  <c r="R365" i="3"/>
  <c r="P365" i="3"/>
  <c r="N365" i="3"/>
  <c r="S369" i="3"/>
  <c r="Q369" i="3"/>
  <c r="O369" i="3"/>
  <c r="M369" i="3"/>
  <c r="R369" i="3"/>
  <c r="P369" i="3"/>
  <c r="N369" i="3"/>
  <c r="S373" i="3"/>
  <c r="Q373" i="3"/>
  <c r="O373" i="3"/>
  <c r="M373" i="3"/>
  <c r="R373" i="3"/>
  <c r="P373" i="3"/>
  <c r="N373" i="3"/>
  <c r="S377" i="3"/>
  <c r="Q377" i="3"/>
  <c r="O377" i="3"/>
  <c r="M377" i="3"/>
  <c r="R377" i="3"/>
  <c r="P377" i="3"/>
  <c r="N377" i="3"/>
  <c r="S381" i="3"/>
  <c r="Q381" i="3"/>
  <c r="O381" i="3"/>
  <c r="M381" i="3"/>
  <c r="R381" i="3"/>
  <c r="P381" i="3"/>
  <c r="N381" i="3"/>
  <c r="S385" i="3"/>
  <c r="Q385" i="3"/>
  <c r="O385" i="3"/>
  <c r="M385" i="3"/>
  <c r="R385" i="3"/>
  <c r="P385" i="3"/>
  <c r="N385" i="3"/>
  <c r="S389" i="3"/>
  <c r="Q389" i="3"/>
  <c r="O389" i="3"/>
  <c r="M389" i="3"/>
  <c r="R389" i="3"/>
  <c r="P389" i="3"/>
  <c r="N389" i="3"/>
  <c r="AI398" i="3"/>
  <c r="AG398" i="3"/>
  <c r="AE398" i="3"/>
  <c r="AC398" i="3"/>
  <c r="Z398" i="3"/>
  <c r="X398" i="3"/>
  <c r="V398" i="3"/>
  <c r="AH398" i="3"/>
  <c r="AF398" i="3"/>
  <c r="AD398" i="3"/>
  <c r="AA398" i="3"/>
  <c r="Y398" i="3"/>
  <c r="W398" i="3"/>
  <c r="U398" i="3"/>
  <c r="R398" i="3"/>
  <c r="P398" i="3"/>
  <c r="N398" i="3"/>
  <c r="K398" i="3"/>
  <c r="I398" i="3"/>
  <c r="G398" i="3"/>
  <c r="E398" i="3"/>
  <c r="S398" i="3"/>
  <c r="Q398" i="3"/>
  <c r="O398" i="3"/>
  <c r="M398" i="3"/>
  <c r="J398" i="3"/>
  <c r="H398" i="3"/>
  <c r="F398" i="3"/>
  <c r="R402" i="3"/>
  <c r="P402" i="3"/>
  <c r="N402" i="3"/>
  <c r="S402" i="3"/>
  <c r="Q402" i="3"/>
  <c r="O402" i="3"/>
  <c r="M402" i="3"/>
  <c r="R406" i="3"/>
  <c r="P406" i="3"/>
  <c r="N406" i="3"/>
  <c r="S406" i="3"/>
  <c r="Q406" i="3"/>
  <c r="O406" i="3"/>
  <c r="M406" i="3"/>
  <c r="R410" i="3"/>
  <c r="P410" i="3"/>
  <c r="N410" i="3"/>
  <c r="S410" i="3"/>
  <c r="Q410" i="3"/>
  <c r="O410" i="3"/>
  <c r="M410" i="3"/>
  <c r="R414" i="3"/>
  <c r="P414" i="3"/>
  <c r="N414" i="3"/>
  <c r="S414" i="3"/>
  <c r="Q414" i="3"/>
  <c r="O414" i="3"/>
  <c r="M414" i="3"/>
  <c r="R418" i="3"/>
  <c r="P418" i="3"/>
  <c r="N418" i="3"/>
  <c r="Q418" i="3"/>
  <c r="M418" i="3"/>
  <c r="S418" i="3"/>
  <c r="O418" i="3"/>
  <c r="S422" i="3"/>
  <c r="Q422" i="3"/>
  <c r="O422" i="3"/>
  <c r="M422" i="3"/>
  <c r="R422" i="3"/>
  <c r="P422" i="3"/>
  <c r="N422" i="3"/>
  <c r="AH395" i="3"/>
  <c r="AF395" i="3"/>
  <c r="AD395" i="3"/>
  <c r="AA395" i="3"/>
  <c r="Y395" i="3"/>
  <c r="W395" i="3"/>
  <c r="U395" i="3"/>
  <c r="AI395" i="3"/>
  <c r="AG395" i="3"/>
  <c r="AE395" i="3"/>
  <c r="AC395" i="3"/>
  <c r="Z395" i="3"/>
  <c r="X395" i="3"/>
  <c r="V395" i="3"/>
  <c r="S395" i="3"/>
  <c r="Q395" i="3"/>
  <c r="O395" i="3"/>
  <c r="M395" i="3"/>
  <c r="J395" i="3"/>
  <c r="H395" i="3"/>
  <c r="F395" i="3"/>
  <c r="R395" i="3"/>
  <c r="P395" i="3"/>
  <c r="N395" i="3"/>
  <c r="K395" i="3"/>
  <c r="I395" i="3"/>
  <c r="G395" i="3"/>
  <c r="E395" i="3"/>
  <c r="AH399" i="3"/>
  <c r="AF399" i="3"/>
  <c r="AD399" i="3"/>
  <c r="AA399" i="3"/>
  <c r="Y399" i="3"/>
  <c r="W399" i="3"/>
  <c r="U399" i="3"/>
  <c r="AI399" i="3"/>
  <c r="AG399" i="3"/>
  <c r="AE399" i="3"/>
  <c r="AC399" i="3"/>
  <c r="Z399" i="3"/>
  <c r="X399" i="3"/>
  <c r="V399" i="3"/>
  <c r="S399" i="3"/>
  <c r="Q399" i="3"/>
  <c r="O399" i="3"/>
  <c r="M399" i="3"/>
  <c r="J399" i="3"/>
  <c r="H399" i="3"/>
  <c r="F399" i="3"/>
  <c r="R399" i="3"/>
  <c r="P399" i="3"/>
  <c r="N399" i="3"/>
  <c r="K399" i="3"/>
  <c r="I399" i="3"/>
  <c r="G399" i="3"/>
  <c r="E399" i="3"/>
  <c r="S403" i="3"/>
  <c r="Q403" i="3"/>
  <c r="O403" i="3"/>
  <c r="M403" i="3"/>
  <c r="R403" i="3"/>
  <c r="P403" i="3"/>
  <c r="N403" i="3"/>
  <c r="S407" i="3"/>
  <c r="Q407" i="3"/>
  <c r="O407" i="3"/>
  <c r="M407" i="3"/>
  <c r="R407" i="3"/>
  <c r="P407" i="3"/>
  <c r="N407" i="3"/>
  <c r="S411" i="3"/>
  <c r="Q411" i="3"/>
  <c r="O411" i="3"/>
  <c r="M411" i="3"/>
  <c r="R411" i="3"/>
  <c r="P411" i="3"/>
  <c r="N411" i="3"/>
  <c r="S415" i="3"/>
  <c r="Q415" i="3"/>
  <c r="O415" i="3"/>
  <c r="M415" i="3"/>
  <c r="R415" i="3"/>
  <c r="N415" i="3"/>
  <c r="P415" i="3"/>
  <c r="S419" i="3"/>
  <c r="Q419" i="3"/>
  <c r="O419" i="3"/>
  <c r="M419" i="3"/>
  <c r="R419" i="3"/>
  <c r="N419" i="3"/>
  <c r="P419" i="3"/>
  <c r="R423" i="3"/>
  <c r="P423" i="3"/>
  <c r="N423" i="3"/>
  <c r="S423" i="3"/>
  <c r="Q423" i="3"/>
  <c r="O423" i="3"/>
  <c r="M423" i="3"/>
  <c r="AH153" i="3"/>
  <c r="AF153" i="3"/>
  <c r="AD153" i="3"/>
  <c r="AA153" i="3"/>
  <c r="Y153" i="3"/>
  <c r="W153" i="3"/>
  <c r="U153" i="3"/>
  <c r="S153" i="3"/>
  <c r="Q153" i="3"/>
  <c r="O153" i="3"/>
  <c r="M153" i="3"/>
  <c r="AI153" i="3"/>
  <c r="AG153" i="3"/>
  <c r="AE153" i="3"/>
  <c r="AC153" i="3"/>
  <c r="Z153" i="3"/>
  <c r="X153" i="3"/>
  <c r="V153" i="3"/>
  <c r="R153" i="3"/>
  <c r="N153" i="3"/>
  <c r="K153" i="3"/>
  <c r="I153" i="3"/>
  <c r="G153" i="3"/>
  <c r="E153" i="3"/>
  <c r="P153" i="3"/>
  <c r="J153" i="3"/>
  <c r="H153" i="3"/>
  <c r="F153" i="3"/>
  <c r="S157" i="3"/>
  <c r="Q157" i="3"/>
  <c r="O157" i="3"/>
  <c r="M157" i="3"/>
  <c r="R157" i="3"/>
  <c r="N157" i="3"/>
  <c r="P157" i="3"/>
  <c r="S161" i="3"/>
  <c r="Q161" i="3"/>
  <c r="O161" i="3"/>
  <c r="M161" i="3"/>
  <c r="R161" i="3"/>
  <c r="P161" i="3"/>
  <c r="N161" i="3"/>
  <c r="S165" i="3"/>
  <c r="Q165" i="3"/>
  <c r="O165" i="3"/>
  <c r="M165" i="3"/>
  <c r="R165" i="3"/>
  <c r="P165" i="3"/>
  <c r="N165" i="3"/>
  <c r="S169" i="3"/>
  <c r="Q169" i="3"/>
  <c r="O169" i="3"/>
  <c r="M169" i="3"/>
  <c r="R169" i="3"/>
  <c r="P169" i="3"/>
  <c r="N169" i="3"/>
  <c r="S173" i="3"/>
  <c r="Q173" i="3"/>
  <c r="O173" i="3"/>
  <c r="M173" i="3"/>
  <c r="R173" i="3"/>
  <c r="P173" i="3"/>
  <c r="N173" i="3"/>
  <c r="S177" i="3"/>
  <c r="Q177" i="3"/>
  <c r="O177" i="3"/>
  <c r="M177" i="3"/>
  <c r="R177" i="3"/>
  <c r="P177" i="3"/>
  <c r="N177" i="3"/>
  <c r="AI150" i="3"/>
  <c r="AG150" i="3"/>
  <c r="AE150" i="3"/>
  <c r="AC150" i="3"/>
  <c r="Z150" i="3"/>
  <c r="X150" i="3"/>
  <c r="V150" i="3"/>
  <c r="M150" i="3"/>
  <c r="R150" i="3"/>
  <c r="R430" i="3" s="1"/>
  <c r="P150" i="3"/>
  <c r="N150" i="3"/>
  <c r="N430" i="3" s="1"/>
  <c r="AH150" i="3"/>
  <c r="AF150" i="3"/>
  <c r="AD150" i="3"/>
  <c r="AA150" i="3"/>
  <c r="Y150" i="3"/>
  <c r="W150" i="3"/>
  <c r="U150" i="3"/>
  <c r="S150" i="3"/>
  <c r="S430" i="3" s="1"/>
  <c r="O150" i="3"/>
  <c r="J150" i="3"/>
  <c r="H150" i="3"/>
  <c r="F150" i="3"/>
  <c r="Q150" i="3"/>
  <c r="K150" i="3"/>
  <c r="I150" i="3"/>
  <c r="G150" i="3"/>
  <c r="E150" i="3"/>
  <c r="AI154" i="3"/>
  <c r="AG154" i="3"/>
  <c r="AE154" i="3"/>
  <c r="AC154" i="3"/>
  <c r="Z154" i="3"/>
  <c r="X154" i="3"/>
  <c r="V154" i="3"/>
  <c r="R154" i="3"/>
  <c r="P154" i="3"/>
  <c r="N154" i="3"/>
  <c r="AH154" i="3"/>
  <c r="AF154" i="3"/>
  <c r="AD154" i="3"/>
  <c r="AA154" i="3"/>
  <c r="Y154" i="3"/>
  <c r="W154" i="3"/>
  <c r="U154" i="3"/>
  <c r="S154" i="3"/>
  <c r="O154" i="3"/>
  <c r="J154" i="3"/>
  <c r="H154" i="3"/>
  <c r="F154" i="3"/>
  <c r="Q154" i="3"/>
  <c r="M154" i="3"/>
  <c r="K154" i="3"/>
  <c r="I154" i="3"/>
  <c r="G154" i="3"/>
  <c r="E154" i="3"/>
  <c r="R158" i="3"/>
  <c r="P158" i="3"/>
  <c r="N158" i="3"/>
  <c r="S158" i="3"/>
  <c r="Q158" i="3"/>
  <c r="O158" i="3"/>
  <c r="M158" i="3"/>
  <c r="R162" i="3"/>
  <c r="P162" i="3"/>
  <c r="N162" i="3"/>
  <c r="S162" i="3"/>
  <c r="Q162" i="3"/>
  <c r="O162" i="3"/>
  <c r="M162" i="3"/>
  <c r="R166" i="3"/>
  <c r="P166" i="3"/>
  <c r="N166" i="3"/>
  <c r="S166" i="3"/>
  <c r="Q166" i="3"/>
  <c r="O166" i="3"/>
  <c r="M166" i="3"/>
  <c r="R170" i="3"/>
  <c r="P170" i="3"/>
  <c r="N170" i="3"/>
  <c r="S170" i="3"/>
  <c r="Q170" i="3"/>
  <c r="O170" i="3"/>
  <c r="M170" i="3"/>
  <c r="R174" i="3"/>
  <c r="P174" i="3"/>
  <c r="N174" i="3"/>
  <c r="S174" i="3"/>
  <c r="Q174" i="3"/>
  <c r="O174" i="3"/>
  <c r="M174" i="3"/>
  <c r="R178" i="3"/>
  <c r="P178" i="3"/>
  <c r="N178" i="3"/>
  <c r="S178" i="3"/>
  <c r="Q178" i="3"/>
  <c r="O178" i="3"/>
  <c r="M178" i="3"/>
  <c r="AH185" i="3"/>
  <c r="AF185" i="3"/>
  <c r="AD185" i="3"/>
  <c r="AA185" i="3"/>
  <c r="Y185" i="3"/>
  <c r="W185" i="3"/>
  <c r="U185" i="3"/>
  <c r="R185" i="3"/>
  <c r="P185" i="3"/>
  <c r="N185" i="3"/>
  <c r="K185" i="3"/>
  <c r="I185" i="3"/>
  <c r="G185" i="3"/>
  <c r="E185" i="3"/>
  <c r="AI185" i="3"/>
  <c r="AG185" i="3"/>
  <c r="AE185" i="3"/>
  <c r="AC185" i="3"/>
  <c r="Z185" i="3"/>
  <c r="X185" i="3"/>
  <c r="V185" i="3"/>
  <c r="S185" i="3"/>
  <c r="Q185" i="3"/>
  <c r="O185" i="3"/>
  <c r="M185" i="3"/>
  <c r="J185" i="3"/>
  <c r="H185" i="3"/>
  <c r="F185" i="3"/>
  <c r="AH189" i="3"/>
  <c r="AF189" i="3"/>
  <c r="AD189" i="3"/>
  <c r="AA189" i="3"/>
  <c r="Y189" i="3"/>
  <c r="W189" i="3"/>
  <c r="U189" i="3"/>
  <c r="R189" i="3"/>
  <c r="P189" i="3"/>
  <c r="N189" i="3"/>
  <c r="K189" i="3"/>
  <c r="I189" i="3"/>
  <c r="G189" i="3"/>
  <c r="E189" i="3"/>
  <c r="AI189" i="3"/>
  <c r="AG189" i="3"/>
  <c r="AE189" i="3"/>
  <c r="AC189" i="3"/>
  <c r="Z189" i="3"/>
  <c r="X189" i="3"/>
  <c r="V189" i="3"/>
  <c r="S189" i="3"/>
  <c r="Q189" i="3"/>
  <c r="O189" i="3"/>
  <c r="M189" i="3"/>
  <c r="J189" i="3"/>
  <c r="H189" i="3"/>
  <c r="F189" i="3"/>
  <c r="R193" i="3"/>
  <c r="P193" i="3"/>
  <c r="N193" i="3"/>
  <c r="S193" i="3"/>
  <c r="Q193" i="3"/>
  <c r="O193" i="3"/>
  <c r="M193" i="3"/>
  <c r="R197" i="3"/>
  <c r="P197" i="3"/>
  <c r="N197" i="3"/>
  <c r="S197" i="3"/>
  <c r="Q197" i="3"/>
  <c r="O197" i="3"/>
  <c r="M197" i="3"/>
  <c r="R201" i="3"/>
  <c r="P201" i="3"/>
  <c r="N201" i="3"/>
  <c r="S201" i="3"/>
  <c r="Q201" i="3"/>
  <c r="O201" i="3"/>
  <c r="M201" i="3"/>
  <c r="R205" i="3"/>
  <c r="P205" i="3"/>
  <c r="N205" i="3"/>
  <c r="S205" i="3"/>
  <c r="Q205" i="3"/>
  <c r="O205" i="3"/>
  <c r="M205" i="3"/>
  <c r="R209" i="3"/>
  <c r="P209" i="3"/>
  <c r="N209" i="3"/>
  <c r="S209" i="3"/>
  <c r="Q209" i="3"/>
  <c r="O209" i="3"/>
  <c r="M209" i="3"/>
  <c r="R213" i="3"/>
  <c r="P213" i="3"/>
  <c r="N213" i="3"/>
  <c r="S213" i="3"/>
  <c r="Q213" i="3"/>
  <c r="O213" i="3"/>
  <c r="M213" i="3"/>
  <c r="AI221" i="3"/>
  <c r="AG221" i="3"/>
  <c r="AE221" i="3"/>
  <c r="AC221" i="3"/>
  <c r="Z221" i="3"/>
  <c r="Z501" i="3" s="1"/>
  <c r="X221" i="3"/>
  <c r="V221" i="3"/>
  <c r="AH221" i="3"/>
  <c r="AF221" i="3"/>
  <c r="AD221" i="3"/>
  <c r="AA221" i="3"/>
  <c r="Y221" i="3"/>
  <c r="W221" i="3"/>
  <c r="W501" i="3" s="1"/>
  <c r="U221" i="3"/>
  <c r="R221" i="3"/>
  <c r="S221" i="3"/>
  <c r="P221" i="3"/>
  <c r="N221" i="3"/>
  <c r="K221" i="3"/>
  <c r="I221" i="3"/>
  <c r="G221" i="3"/>
  <c r="E221" i="3"/>
  <c r="Q221" i="3"/>
  <c r="O221" i="3"/>
  <c r="M221" i="3"/>
  <c r="J221" i="3"/>
  <c r="H221" i="3"/>
  <c r="F221" i="3"/>
  <c r="R225" i="3"/>
  <c r="P225" i="3"/>
  <c r="N225" i="3"/>
  <c r="S225" i="3"/>
  <c r="O225" i="3"/>
  <c r="Q225" i="3"/>
  <c r="M225" i="3"/>
  <c r="R229" i="3"/>
  <c r="P229" i="3"/>
  <c r="N229" i="3"/>
  <c r="S229" i="3"/>
  <c r="O229" i="3"/>
  <c r="Q229" i="3"/>
  <c r="M229" i="3"/>
  <c r="R233" i="3"/>
  <c r="P233" i="3"/>
  <c r="N233" i="3"/>
  <c r="S233" i="3"/>
  <c r="O233" i="3"/>
  <c r="Q233" i="3"/>
  <c r="M233" i="3"/>
  <c r="R237" i="3"/>
  <c r="P237" i="3"/>
  <c r="N237" i="3"/>
  <c r="S237" i="3"/>
  <c r="O237" i="3"/>
  <c r="Q237" i="3"/>
  <c r="M237" i="3"/>
  <c r="R241" i="3"/>
  <c r="P241" i="3"/>
  <c r="N241" i="3"/>
  <c r="S241" i="3"/>
  <c r="O241" i="3"/>
  <c r="Q241" i="3"/>
  <c r="M241" i="3"/>
  <c r="R245" i="3"/>
  <c r="P245" i="3"/>
  <c r="N245" i="3"/>
  <c r="S245" i="3"/>
  <c r="O245" i="3"/>
  <c r="Q245" i="3"/>
  <c r="M245" i="3"/>
  <c r="S249" i="3"/>
  <c r="Q249" i="3"/>
  <c r="O249" i="3"/>
  <c r="M249" i="3"/>
  <c r="R249" i="3"/>
  <c r="P249" i="3"/>
  <c r="N249" i="3"/>
  <c r="AH188" i="3"/>
  <c r="AF188" i="3"/>
  <c r="AD188" i="3"/>
  <c r="AA188" i="3"/>
  <c r="Y188" i="3"/>
  <c r="W188" i="3"/>
  <c r="U188" i="3"/>
  <c r="R188" i="3"/>
  <c r="P188" i="3"/>
  <c r="N188" i="3"/>
  <c r="K188" i="3"/>
  <c r="I188" i="3"/>
  <c r="G188" i="3"/>
  <c r="E188" i="3"/>
  <c r="AI188" i="3"/>
  <c r="AG188" i="3"/>
  <c r="AE188" i="3"/>
  <c r="AC188" i="3"/>
  <c r="Z188" i="3"/>
  <c r="X188" i="3"/>
  <c r="V188" i="3"/>
  <c r="S188" i="3"/>
  <c r="Q188" i="3"/>
  <c r="O188" i="3"/>
  <c r="M188" i="3"/>
  <c r="J188" i="3"/>
  <c r="H188" i="3"/>
  <c r="F188" i="3"/>
  <c r="R192" i="3"/>
  <c r="P192" i="3"/>
  <c r="N192" i="3"/>
  <c r="S192" i="3"/>
  <c r="Q192" i="3"/>
  <c r="O192" i="3"/>
  <c r="M192" i="3"/>
  <c r="R196" i="3"/>
  <c r="P196" i="3"/>
  <c r="N196" i="3"/>
  <c r="S196" i="3"/>
  <c r="Q196" i="3"/>
  <c r="O196" i="3"/>
  <c r="M196" i="3"/>
  <c r="R200" i="3"/>
  <c r="P200" i="3"/>
  <c r="N200" i="3"/>
  <c r="S200" i="3"/>
  <c r="Q200" i="3"/>
  <c r="O200" i="3"/>
  <c r="M200" i="3"/>
  <c r="R204" i="3"/>
  <c r="P204" i="3"/>
  <c r="N204" i="3"/>
  <c r="S204" i="3"/>
  <c r="Q204" i="3"/>
  <c r="O204" i="3"/>
  <c r="M204" i="3"/>
  <c r="R208" i="3"/>
  <c r="P208" i="3"/>
  <c r="N208" i="3"/>
  <c r="S208" i="3"/>
  <c r="Q208" i="3"/>
  <c r="O208" i="3"/>
  <c r="M208" i="3"/>
  <c r="R212" i="3"/>
  <c r="P212" i="3"/>
  <c r="N212" i="3"/>
  <c r="S212" i="3"/>
  <c r="Q212" i="3"/>
  <c r="O212" i="3"/>
  <c r="M212" i="3"/>
  <c r="AH220" i="3"/>
  <c r="AF220" i="3"/>
  <c r="AD220" i="3"/>
  <c r="AA220" i="3"/>
  <c r="Y220" i="3"/>
  <c r="W220" i="3"/>
  <c r="U220" i="3"/>
  <c r="AI220" i="3"/>
  <c r="AG220" i="3"/>
  <c r="AE220" i="3"/>
  <c r="AC220" i="3"/>
  <c r="Z220" i="3"/>
  <c r="Z500" i="3" s="1"/>
  <c r="X220" i="3"/>
  <c r="V220" i="3"/>
  <c r="S220" i="3"/>
  <c r="Q220" i="3"/>
  <c r="O220" i="3"/>
  <c r="M220" i="3"/>
  <c r="J220" i="3"/>
  <c r="H220" i="3"/>
  <c r="F220" i="3"/>
  <c r="R220" i="3"/>
  <c r="P220" i="3"/>
  <c r="N220" i="3"/>
  <c r="K220" i="3"/>
  <c r="I220" i="3"/>
  <c r="I500" i="3" s="1"/>
  <c r="G220" i="3"/>
  <c r="E220" i="3"/>
  <c r="E500" i="3" s="1"/>
  <c r="AH224" i="3"/>
  <c r="AF224" i="3"/>
  <c r="AD224" i="3"/>
  <c r="AA224" i="3"/>
  <c r="Y224" i="3"/>
  <c r="W224" i="3"/>
  <c r="U224" i="3"/>
  <c r="AI224" i="3"/>
  <c r="AG224" i="3"/>
  <c r="AE224" i="3"/>
  <c r="AC224" i="3"/>
  <c r="Z224" i="3"/>
  <c r="X224" i="3"/>
  <c r="V224" i="3"/>
  <c r="S224" i="3"/>
  <c r="Q224" i="3"/>
  <c r="O224" i="3"/>
  <c r="M224" i="3"/>
  <c r="R224" i="3"/>
  <c r="N224" i="3"/>
  <c r="J224" i="3"/>
  <c r="H224" i="3"/>
  <c r="F224" i="3"/>
  <c r="P224" i="3"/>
  <c r="K224" i="3"/>
  <c r="I224" i="3"/>
  <c r="G224" i="3"/>
  <c r="E224" i="3"/>
  <c r="S228" i="3"/>
  <c r="Q228" i="3"/>
  <c r="O228" i="3"/>
  <c r="M228" i="3"/>
  <c r="R228" i="3"/>
  <c r="N228" i="3"/>
  <c r="P228" i="3"/>
  <c r="S232" i="3"/>
  <c r="S512" i="3" s="1"/>
  <c r="Q232" i="3"/>
  <c r="O232" i="3"/>
  <c r="M232" i="3"/>
  <c r="R232" i="3"/>
  <c r="N232" i="3"/>
  <c r="P232" i="3"/>
  <c r="S236" i="3"/>
  <c r="S516" i="3" s="1"/>
  <c r="Q236" i="3"/>
  <c r="Q516" i="3" s="1"/>
  <c r="O236" i="3"/>
  <c r="M236" i="3"/>
  <c r="R236" i="3"/>
  <c r="N236" i="3"/>
  <c r="P236" i="3"/>
  <c r="S240" i="3"/>
  <c r="Q240" i="3"/>
  <c r="Q520" i="3" s="1"/>
  <c r="O240" i="3"/>
  <c r="O520" i="3" s="1"/>
  <c r="M240" i="3"/>
  <c r="R240" i="3"/>
  <c r="N240" i="3"/>
  <c r="P240" i="3"/>
  <c r="S244" i="3"/>
  <c r="Q244" i="3"/>
  <c r="O244" i="3"/>
  <c r="O524" i="3" s="1"/>
  <c r="M244" i="3"/>
  <c r="M524" i="3" s="1"/>
  <c r="R244" i="3"/>
  <c r="N244" i="3"/>
  <c r="P244" i="3"/>
  <c r="R248" i="3"/>
  <c r="P248" i="3"/>
  <c r="N248" i="3"/>
  <c r="S248" i="3"/>
  <c r="Q248" i="3"/>
  <c r="O248" i="3"/>
  <c r="M248" i="3"/>
  <c r="AH256" i="3"/>
  <c r="AF256" i="3"/>
  <c r="AD256" i="3"/>
  <c r="AA256" i="3"/>
  <c r="Y256" i="3"/>
  <c r="W256" i="3"/>
  <c r="U256" i="3"/>
  <c r="R256" i="3"/>
  <c r="P256" i="3"/>
  <c r="N256" i="3"/>
  <c r="K256" i="3"/>
  <c r="I256" i="3"/>
  <c r="G256" i="3"/>
  <c r="E256" i="3"/>
  <c r="AI256" i="3"/>
  <c r="AG256" i="3"/>
  <c r="AE256" i="3"/>
  <c r="AC256" i="3"/>
  <c r="Z256" i="3"/>
  <c r="X256" i="3"/>
  <c r="V256" i="3"/>
  <c r="S256" i="3"/>
  <c r="Q256" i="3"/>
  <c r="O256" i="3"/>
  <c r="M256" i="3"/>
  <c r="J256" i="3"/>
  <c r="H256" i="3"/>
  <c r="F256" i="3"/>
  <c r="AH260" i="3"/>
  <c r="AF260" i="3"/>
  <c r="AD260" i="3"/>
  <c r="AA260" i="3"/>
  <c r="Y260" i="3"/>
  <c r="W260" i="3"/>
  <c r="U260" i="3"/>
  <c r="R260" i="3"/>
  <c r="P260" i="3"/>
  <c r="N260" i="3"/>
  <c r="K260" i="3"/>
  <c r="I260" i="3"/>
  <c r="G260" i="3"/>
  <c r="E260" i="3"/>
  <c r="AI260" i="3"/>
  <c r="AG260" i="3"/>
  <c r="AE260" i="3"/>
  <c r="AC260" i="3"/>
  <c r="Z260" i="3"/>
  <c r="X260" i="3"/>
  <c r="V260" i="3"/>
  <c r="S260" i="3"/>
  <c r="Q260" i="3"/>
  <c r="O260" i="3"/>
  <c r="M260" i="3"/>
  <c r="J260" i="3"/>
  <c r="H260" i="3"/>
  <c r="F260" i="3"/>
  <c r="R264" i="3"/>
  <c r="P264" i="3"/>
  <c r="N264" i="3"/>
  <c r="S264" i="3"/>
  <c r="Q264" i="3"/>
  <c r="O264" i="3"/>
  <c r="M264" i="3"/>
  <c r="R268" i="3"/>
  <c r="P268" i="3"/>
  <c r="N268" i="3"/>
  <c r="S268" i="3"/>
  <c r="Q268" i="3"/>
  <c r="O268" i="3"/>
  <c r="M268" i="3"/>
  <c r="R272" i="3"/>
  <c r="P272" i="3"/>
  <c r="N272" i="3"/>
  <c r="S272" i="3"/>
  <c r="Q272" i="3"/>
  <c r="O272" i="3"/>
  <c r="M272" i="3"/>
  <c r="R276" i="3"/>
  <c r="P276" i="3"/>
  <c r="N276" i="3"/>
  <c r="S276" i="3"/>
  <c r="Q276" i="3"/>
  <c r="O276" i="3"/>
  <c r="M276" i="3"/>
  <c r="R280" i="3"/>
  <c r="P280" i="3"/>
  <c r="N280" i="3"/>
  <c r="S280" i="3"/>
  <c r="Q280" i="3"/>
  <c r="O280" i="3"/>
  <c r="M280" i="3"/>
  <c r="R284" i="3"/>
  <c r="P284" i="3"/>
  <c r="N284" i="3"/>
  <c r="S284" i="3"/>
  <c r="Q284" i="3"/>
  <c r="O284" i="3"/>
  <c r="M284" i="3"/>
  <c r="AI292" i="3"/>
  <c r="AG292" i="3"/>
  <c r="AE292" i="3"/>
  <c r="AC292" i="3"/>
  <c r="AH292" i="3"/>
  <c r="AF292" i="3"/>
  <c r="AD292" i="3"/>
  <c r="AA292" i="3"/>
  <c r="Y292" i="3"/>
  <c r="W292" i="3"/>
  <c r="U292" i="3"/>
  <c r="Z292" i="3"/>
  <c r="V292" i="3"/>
  <c r="R292" i="3"/>
  <c r="P292" i="3"/>
  <c r="N292" i="3"/>
  <c r="K292" i="3"/>
  <c r="I292" i="3"/>
  <c r="G292" i="3"/>
  <c r="E292" i="3"/>
  <c r="X292" i="3"/>
  <c r="S292" i="3"/>
  <c r="Q292" i="3"/>
  <c r="O292" i="3"/>
  <c r="M292" i="3"/>
  <c r="J292" i="3"/>
  <c r="H292" i="3"/>
  <c r="F292" i="3"/>
  <c r="R296" i="3"/>
  <c r="P296" i="3"/>
  <c r="N296" i="3"/>
  <c r="S296" i="3"/>
  <c r="Q296" i="3"/>
  <c r="O296" i="3"/>
  <c r="M296" i="3"/>
  <c r="R300" i="3"/>
  <c r="P300" i="3"/>
  <c r="N300" i="3"/>
  <c r="S300" i="3"/>
  <c r="Q300" i="3"/>
  <c r="O300" i="3"/>
  <c r="M300" i="3"/>
  <c r="R304" i="3"/>
  <c r="P304" i="3"/>
  <c r="N304" i="3"/>
  <c r="S304" i="3"/>
  <c r="Q304" i="3"/>
  <c r="O304" i="3"/>
  <c r="M304" i="3"/>
  <c r="R308" i="3"/>
  <c r="P308" i="3"/>
  <c r="N308" i="3"/>
  <c r="S308" i="3"/>
  <c r="Q308" i="3"/>
  <c r="O308" i="3"/>
  <c r="M308" i="3"/>
  <c r="R312" i="3"/>
  <c r="P312" i="3"/>
  <c r="N312" i="3"/>
  <c r="S312" i="3"/>
  <c r="Q312" i="3"/>
  <c r="O312" i="3"/>
  <c r="M312" i="3"/>
  <c r="R316" i="3"/>
  <c r="P316" i="3"/>
  <c r="N316" i="3"/>
  <c r="S316" i="3"/>
  <c r="Q316" i="3"/>
  <c r="O316" i="3"/>
  <c r="M316" i="3"/>
  <c r="R320" i="3"/>
  <c r="P320" i="3"/>
  <c r="N320" i="3"/>
  <c r="S320" i="3"/>
  <c r="Q320" i="3"/>
  <c r="O320" i="3"/>
  <c r="M320" i="3"/>
  <c r="AI257" i="3"/>
  <c r="AG257" i="3"/>
  <c r="AE257" i="3"/>
  <c r="AC257" i="3"/>
  <c r="Z257" i="3"/>
  <c r="X257" i="3"/>
  <c r="V257" i="3"/>
  <c r="S257" i="3"/>
  <c r="Q257" i="3"/>
  <c r="O257" i="3"/>
  <c r="M257" i="3"/>
  <c r="J257" i="3"/>
  <c r="H257" i="3"/>
  <c r="F257" i="3"/>
  <c r="AH257" i="3"/>
  <c r="AF257" i="3"/>
  <c r="AD257" i="3"/>
  <c r="AA257" i="3"/>
  <c r="Y257" i="3"/>
  <c r="W257" i="3"/>
  <c r="U257" i="3"/>
  <c r="R257" i="3"/>
  <c r="P257" i="3"/>
  <c r="N257" i="3"/>
  <c r="K257" i="3"/>
  <c r="I257" i="3"/>
  <c r="G257" i="3"/>
  <c r="E257" i="3"/>
  <c r="S261" i="3"/>
  <c r="Q261" i="3"/>
  <c r="O261" i="3"/>
  <c r="M261" i="3"/>
  <c r="R261" i="3"/>
  <c r="P261" i="3"/>
  <c r="N261" i="3"/>
  <c r="G261" i="3"/>
  <c r="S265" i="3"/>
  <c r="Q265" i="3"/>
  <c r="O265" i="3"/>
  <c r="M265" i="3"/>
  <c r="R265" i="3"/>
  <c r="P265" i="3"/>
  <c r="N265" i="3"/>
  <c r="S269" i="3"/>
  <c r="Q269" i="3"/>
  <c r="O269" i="3"/>
  <c r="M269" i="3"/>
  <c r="R269" i="3"/>
  <c r="P269" i="3"/>
  <c r="N269" i="3"/>
  <c r="S273" i="3"/>
  <c r="Q273" i="3"/>
  <c r="O273" i="3"/>
  <c r="M273" i="3"/>
  <c r="R273" i="3"/>
  <c r="P273" i="3"/>
  <c r="N273" i="3"/>
  <c r="S277" i="3"/>
  <c r="Q277" i="3"/>
  <c r="O277" i="3"/>
  <c r="M277" i="3"/>
  <c r="R277" i="3"/>
  <c r="P277" i="3"/>
  <c r="N277" i="3"/>
  <c r="S281" i="3"/>
  <c r="Q281" i="3"/>
  <c r="O281" i="3"/>
  <c r="M281" i="3"/>
  <c r="R281" i="3"/>
  <c r="P281" i="3"/>
  <c r="N281" i="3"/>
  <c r="S285" i="3"/>
  <c r="Q285" i="3"/>
  <c r="O285" i="3"/>
  <c r="M285" i="3"/>
  <c r="R285" i="3"/>
  <c r="P285" i="3"/>
  <c r="N285" i="3"/>
  <c r="AH293" i="3"/>
  <c r="AF293" i="3"/>
  <c r="AD293" i="3"/>
  <c r="AI293" i="3"/>
  <c r="AG293" i="3"/>
  <c r="AE293" i="3"/>
  <c r="AC293" i="3"/>
  <c r="Z293" i="3"/>
  <c r="X293" i="3"/>
  <c r="V293" i="3"/>
  <c r="AA293" i="3"/>
  <c r="W293" i="3"/>
  <c r="S293" i="3"/>
  <c r="Q293" i="3"/>
  <c r="O293" i="3"/>
  <c r="M293" i="3"/>
  <c r="J293" i="3"/>
  <c r="H293" i="3"/>
  <c r="F293" i="3"/>
  <c r="Y293" i="3"/>
  <c r="U293" i="3"/>
  <c r="R293" i="3"/>
  <c r="P293" i="3"/>
  <c r="N293" i="3"/>
  <c r="K293" i="3"/>
  <c r="I293" i="3"/>
  <c r="G293" i="3"/>
  <c r="E293" i="3"/>
  <c r="S297" i="3"/>
  <c r="Q297" i="3"/>
  <c r="O297" i="3"/>
  <c r="M297" i="3"/>
  <c r="R297" i="3"/>
  <c r="P297" i="3"/>
  <c r="N297" i="3"/>
  <c r="S301" i="3"/>
  <c r="Q301" i="3"/>
  <c r="O301" i="3"/>
  <c r="M301" i="3"/>
  <c r="R301" i="3"/>
  <c r="P301" i="3"/>
  <c r="N301" i="3"/>
  <c r="S305" i="3"/>
  <c r="Q305" i="3"/>
  <c r="O305" i="3"/>
  <c r="M305" i="3"/>
  <c r="R305" i="3"/>
  <c r="P305" i="3"/>
  <c r="N305" i="3"/>
  <c r="S309" i="3"/>
  <c r="Q309" i="3"/>
  <c r="O309" i="3"/>
  <c r="M309" i="3"/>
  <c r="R309" i="3"/>
  <c r="P309" i="3"/>
  <c r="N309" i="3"/>
  <c r="S313" i="3"/>
  <c r="Q313" i="3"/>
  <c r="O313" i="3"/>
  <c r="M313" i="3"/>
  <c r="R313" i="3"/>
  <c r="P313" i="3"/>
  <c r="N313" i="3"/>
  <c r="S317" i="3"/>
  <c r="Q317" i="3"/>
  <c r="O317" i="3"/>
  <c r="M317" i="3"/>
  <c r="R317" i="3"/>
  <c r="P317" i="3"/>
  <c r="N317" i="3"/>
  <c r="AH325" i="3"/>
  <c r="AF325" i="3"/>
  <c r="AD325" i="3"/>
  <c r="AG325" i="3"/>
  <c r="AC325" i="3"/>
  <c r="AA325" i="3"/>
  <c r="Y325" i="3"/>
  <c r="W325" i="3"/>
  <c r="U325" i="3"/>
  <c r="R325" i="3"/>
  <c r="P325" i="3"/>
  <c r="N325" i="3"/>
  <c r="K325" i="3"/>
  <c r="I325" i="3"/>
  <c r="G325" i="3"/>
  <c r="E325" i="3"/>
  <c r="AI325" i="3"/>
  <c r="AE325" i="3"/>
  <c r="Z325" i="3"/>
  <c r="X325" i="3"/>
  <c r="V325" i="3"/>
  <c r="S325" i="3"/>
  <c r="Q325" i="3"/>
  <c r="O325" i="3"/>
  <c r="M325" i="3"/>
  <c r="J325" i="3"/>
  <c r="H325" i="3"/>
  <c r="F325" i="3"/>
  <c r="AI329" i="3"/>
  <c r="AG329" i="3"/>
  <c r="AE329" i="3"/>
  <c r="AC329" i="3"/>
  <c r="AH329" i="3"/>
  <c r="AF329" i="3"/>
  <c r="AD329" i="3"/>
  <c r="AA329" i="3"/>
  <c r="Y329" i="3"/>
  <c r="W329" i="3"/>
  <c r="U329" i="3"/>
  <c r="R329" i="3"/>
  <c r="P329" i="3"/>
  <c r="N329" i="3"/>
  <c r="K329" i="3"/>
  <c r="I329" i="3"/>
  <c r="G329" i="3"/>
  <c r="E329" i="3"/>
  <c r="Z329" i="3"/>
  <c r="X329" i="3"/>
  <c r="V329" i="3"/>
  <c r="S329" i="3"/>
  <c r="Q329" i="3"/>
  <c r="O329" i="3"/>
  <c r="M329" i="3"/>
  <c r="J329" i="3"/>
  <c r="H329" i="3"/>
  <c r="F329" i="3"/>
  <c r="R333" i="3"/>
  <c r="P333" i="3"/>
  <c r="N333" i="3"/>
  <c r="S333" i="3"/>
  <c r="Q333" i="3"/>
  <c r="O333" i="3"/>
  <c r="M333" i="3"/>
  <c r="R337" i="3"/>
  <c r="P337" i="3"/>
  <c r="N337" i="3"/>
  <c r="S337" i="3"/>
  <c r="Q337" i="3"/>
  <c r="O337" i="3"/>
  <c r="M337" i="3"/>
  <c r="R341" i="3"/>
  <c r="P341" i="3"/>
  <c r="N341" i="3"/>
  <c r="S341" i="3"/>
  <c r="Q341" i="3"/>
  <c r="O341" i="3"/>
  <c r="M341" i="3"/>
  <c r="R345" i="3"/>
  <c r="P345" i="3"/>
  <c r="N345" i="3"/>
  <c r="S345" i="3"/>
  <c r="Q345" i="3"/>
  <c r="O345" i="3"/>
  <c r="M345" i="3"/>
  <c r="R349" i="3"/>
  <c r="P349" i="3"/>
  <c r="N349" i="3"/>
  <c r="S349" i="3"/>
  <c r="Q349" i="3"/>
  <c r="O349" i="3"/>
  <c r="M349" i="3"/>
  <c r="R353" i="3"/>
  <c r="P353" i="3"/>
  <c r="N353" i="3"/>
  <c r="S353" i="3"/>
  <c r="Q353" i="3"/>
  <c r="O353" i="3"/>
  <c r="M353" i="3"/>
  <c r="AH326" i="3"/>
  <c r="AF326" i="3"/>
  <c r="AD326" i="3"/>
  <c r="AI326" i="3"/>
  <c r="AG326" i="3"/>
  <c r="AE326" i="3"/>
  <c r="AC326" i="3"/>
  <c r="Z326" i="3"/>
  <c r="X326" i="3"/>
  <c r="V326" i="3"/>
  <c r="S326" i="3"/>
  <c r="Q326" i="3"/>
  <c r="O326" i="3"/>
  <c r="M326" i="3"/>
  <c r="J326" i="3"/>
  <c r="H326" i="3"/>
  <c r="F326" i="3"/>
  <c r="AA326" i="3"/>
  <c r="Y326" i="3"/>
  <c r="W326" i="3"/>
  <c r="U326" i="3"/>
  <c r="R326" i="3"/>
  <c r="P326" i="3"/>
  <c r="N326" i="3"/>
  <c r="K326" i="3"/>
  <c r="I326" i="3"/>
  <c r="G326" i="3"/>
  <c r="E326" i="3"/>
  <c r="S330" i="3"/>
  <c r="Q330" i="3"/>
  <c r="O330" i="3"/>
  <c r="M330" i="3"/>
  <c r="R330" i="3"/>
  <c r="P330" i="3"/>
  <c r="N330" i="3"/>
  <c r="G330" i="3"/>
  <c r="S334" i="3"/>
  <c r="Q334" i="3"/>
  <c r="O334" i="3"/>
  <c r="M334" i="3"/>
  <c r="R334" i="3"/>
  <c r="P334" i="3"/>
  <c r="N334" i="3"/>
  <c r="S338" i="3"/>
  <c r="Q338" i="3"/>
  <c r="O338" i="3"/>
  <c r="M338" i="3"/>
  <c r="R338" i="3"/>
  <c r="P338" i="3"/>
  <c r="N338" i="3"/>
  <c r="S342" i="3"/>
  <c r="Q342" i="3"/>
  <c r="O342" i="3"/>
  <c r="M342" i="3"/>
  <c r="R342" i="3"/>
  <c r="P342" i="3"/>
  <c r="N342" i="3"/>
  <c r="S346" i="3"/>
  <c r="Q346" i="3"/>
  <c r="O346" i="3"/>
  <c r="M346" i="3"/>
  <c r="R346" i="3"/>
  <c r="P346" i="3"/>
  <c r="N346" i="3"/>
  <c r="S350" i="3"/>
  <c r="Q350" i="3"/>
  <c r="O350" i="3"/>
  <c r="M350" i="3"/>
  <c r="R350" i="3"/>
  <c r="P350" i="3"/>
  <c r="N350" i="3"/>
  <c r="S354" i="3"/>
  <c r="Q354" i="3"/>
  <c r="O354" i="3"/>
  <c r="M354" i="3"/>
  <c r="R354" i="3"/>
  <c r="P354" i="3"/>
  <c r="N354" i="3"/>
  <c r="AH362" i="3"/>
  <c r="AF362" i="3"/>
  <c r="AD362" i="3"/>
  <c r="AA362" i="3"/>
  <c r="Y362" i="3"/>
  <c r="W362" i="3"/>
  <c r="U362" i="3"/>
  <c r="R362" i="3"/>
  <c r="P362" i="3"/>
  <c r="N362" i="3"/>
  <c r="J362" i="3"/>
  <c r="H362" i="3"/>
  <c r="F362" i="3"/>
  <c r="AI362" i="3"/>
  <c r="AG362" i="3"/>
  <c r="AE362" i="3"/>
  <c r="AC362" i="3"/>
  <c r="Z362" i="3"/>
  <c r="X362" i="3"/>
  <c r="V362" i="3"/>
  <c r="S362" i="3"/>
  <c r="Q362" i="3"/>
  <c r="O362" i="3"/>
  <c r="M362" i="3"/>
  <c r="K362" i="3"/>
  <c r="I362" i="3"/>
  <c r="G362" i="3"/>
  <c r="E362" i="3"/>
  <c r="R366" i="3"/>
  <c r="P366" i="3"/>
  <c r="N366" i="3"/>
  <c r="S366" i="3"/>
  <c r="Q366" i="3"/>
  <c r="O366" i="3"/>
  <c r="M366" i="3"/>
  <c r="R370" i="3"/>
  <c r="P370" i="3"/>
  <c r="N370" i="3"/>
  <c r="S370" i="3"/>
  <c r="Q370" i="3"/>
  <c r="O370" i="3"/>
  <c r="M370" i="3"/>
  <c r="R374" i="3"/>
  <c r="P374" i="3"/>
  <c r="N374" i="3"/>
  <c r="S374" i="3"/>
  <c r="Q374" i="3"/>
  <c r="O374" i="3"/>
  <c r="M374" i="3"/>
  <c r="R378" i="3"/>
  <c r="P378" i="3"/>
  <c r="N378" i="3"/>
  <c r="S378" i="3"/>
  <c r="Q378" i="3"/>
  <c r="O378" i="3"/>
  <c r="M378" i="3"/>
  <c r="R382" i="3"/>
  <c r="P382" i="3"/>
  <c r="N382" i="3"/>
  <c r="S382" i="3"/>
  <c r="Q382" i="3"/>
  <c r="O382" i="3"/>
  <c r="M382" i="3"/>
  <c r="R386" i="3"/>
  <c r="P386" i="3"/>
  <c r="N386" i="3"/>
  <c r="S386" i="3"/>
  <c r="Q386" i="3"/>
  <c r="O386" i="3"/>
  <c r="M386" i="3"/>
  <c r="R390" i="3"/>
  <c r="P390" i="3"/>
  <c r="N390" i="3"/>
  <c r="S390" i="3"/>
  <c r="Q390" i="3"/>
  <c r="O390" i="3"/>
  <c r="M390" i="3"/>
  <c r="AI363" i="3"/>
  <c r="AG363" i="3"/>
  <c r="AE363" i="3"/>
  <c r="AC363" i="3"/>
  <c r="Z363" i="3"/>
  <c r="X363" i="3"/>
  <c r="V363" i="3"/>
  <c r="S363" i="3"/>
  <c r="Q363" i="3"/>
  <c r="O363" i="3"/>
  <c r="M363" i="3"/>
  <c r="K363" i="3"/>
  <c r="I363" i="3"/>
  <c r="G363" i="3"/>
  <c r="E363" i="3"/>
  <c r="AH363" i="3"/>
  <c r="AF363" i="3"/>
  <c r="AD363" i="3"/>
  <c r="AA363" i="3"/>
  <c r="Y363" i="3"/>
  <c r="W363" i="3"/>
  <c r="U363" i="3"/>
  <c r="R363" i="3"/>
  <c r="P363" i="3"/>
  <c r="N363" i="3"/>
  <c r="J363" i="3"/>
  <c r="H363" i="3"/>
  <c r="F363" i="3"/>
  <c r="S367" i="3"/>
  <c r="Q367" i="3"/>
  <c r="O367" i="3"/>
  <c r="M367" i="3"/>
  <c r="R367" i="3"/>
  <c r="P367" i="3"/>
  <c r="N367" i="3"/>
  <c r="S371" i="3"/>
  <c r="Q371" i="3"/>
  <c r="O371" i="3"/>
  <c r="M371" i="3"/>
  <c r="R371" i="3"/>
  <c r="P371" i="3"/>
  <c r="N371" i="3"/>
  <c r="S375" i="3"/>
  <c r="Q375" i="3"/>
  <c r="O375" i="3"/>
  <c r="M375" i="3"/>
  <c r="R375" i="3"/>
  <c r="P375" i="3"/>
  <c r="N375" i="3"/>
  <c r="S379" i="3"/>
  <c r="Q379" i="3"/>
  <c r="O379" i="3"/>
  <c r="M379" i="3"/>
  <c r="R379" i="3"/>
  <c r="P379" i="3"/>
  <c r="N379" i="3"/>
  <c r="S383" i="3"/>
  <c r="Q383" i="3"/>
  <c r="O383" i="3"/>
  <c r="M383" i="3"/>
  <c r="R383" i="3"/>
  <c r="P383" i="3"/>
  <c r="N383" i="3"/>
  <c r="S387" i="3"/>
  <c r="Q387" i="3"/>
  <c r="O387" i="3"/>
  <c r="M387" i="3"/>
  <c r="R387" i="3"/>
  <c r="P387" i="3"/>
  <c r="N387" i="3"/>
  <c r="AI396" i="3"/>
  <c r="AG396" i="3"/>
  <c r="AE396" i="3"/>
  <c r="AC396" i="3"/>
  <c r="Z396" i="3"/>
  <c r="X396" i="3"/>
  <c r="V396" i="3"/>
  <c r="AH396" i="3"/>
  <c r="AF396" i="3"/>
  <c r="AD396" i="3"/>
  <c r="AA396" i="3"/>
  <c r="Y396" i="3"/>
  <c r="W396" i="3"/>
  <c r="U396" i="3"/>
  <c r="R396" i="3"/>
  <c r="P396" i="3"/>
  <c r="N396" i="3"/>
  <c r="K396" i="3"/>
  <c r="I396" i="3"/>
  <c r="G396" i="3"/>
  <c r="E396" i="3"/>
  <c r="S396" i="3"/>
  <c r="Q396" i="3"/>
  <c r="O396" i="3"/>
  <c r="M396" i="3"/>
  <c r="J396" i="3"/>
  <c r="H396" i="3"/>
  <c r="F396" i="3"/>
  <c r="R400" i="3"/>
  <c r="P400" i="3"/>
  <c r="N400" i="3"/>
  <c r="G400" i="3"/>
  <c r="S400" i="3"/>
  <c r="Q400" i="3"/>
  <c r="O400" i="3"/>
  <c r="M400" i="3"/>
  <c r="R404" i="3"/>
  <c r="P404" i="3"/>
  <c r="N404" i="3"/>
  <c r="S404" i="3"/>
  <c r="Q404" i="3"/>
  <c r="O404" i="3"/>
  <c r="M404" i="3"/>
  <c r="R408" i="3"/>
  <c r="P408" i="3"/>
  <c r="N408" i="3"/>
  <c r="S408" i="3"/>
  <c r="Q408" i="3"/>
  <c r="O408" i="3"/>
  <c r="M408" i="3"/>
  <c r="R412" i="3"/>
  <c r="P412" i="3"/>
  <c r="N412" i="3"/>
  <c r="S412" i="3"/>
  <c r="Q412" i="3"/>
  <c r="O412" i="3"/>
  <c r="M412" i="3"/>
  <c r="R416" i="3"/>
  <c r="P416" i="3"/>
  <c r="N416" i="3"/>
  <c r="S416" i="3"/>
  <c r="O416" i="3"/>
  <c r="Q416" i="3"/>
  <c r="M416" i="3"/>
  <c r="R420" i="3"/>
  <c r="P420" i="3"/>
  <c r="N420" i="3"/>
  <c r="S420" i="3"/>
  <c r="O420" i="3"/>
  <c r="Q420" i="3"/>
  <c r="M420" i="3"/>
  <c r="S424" i="3"/>
  <c r="Q424" i="3"/>
  <c r="O424" i="3"/>
  <c r="M424" i="3"/>
  <c r="R424" i="3"/>
  <c r="P424" i="3"/>
  <c r="N424" i="3"/>
  <c r="AH397" i="3"/>
  <c r="AF397" i="3"/>
  <c r="AD397" i="3"/>
  <c r="AA397" i="3"/>
  <c r="Y397" i="3"/>
  <c r="W397" i="3"/>
  <c r="U397" i="3"/>
  <c r="AI397" i="3"/>
  <c r="AG397" i="3"/>
  <c r="AE397" i="3"/>
  <c r="AC397" i="3"/>
  <c r="Z397" i="3"/>
  <c r="X397" i="3"/>
  <c r="V397" i="3"/>
  <c r="S397" i="3"/>
  <c r="Q397" i="3"/>
  <c r="O397" i="3"/>
  <c r="M397" i="3"/>
  <c r="J397" i="3"/>
  <c r="H397" i="3"/>
  <c r="F397" i="3"/>
  <c r="R397" i="3"/>
  <c r="P397" i="3"/>
  <c r="N397" i="3"/>
  <c r="K397" i="3"/>
  <c r="I397" i="3"/>
  <c r="G397" i="3"/>
  <c r="E397" i="3"/>
  <c r="S401" i="3"/>
  <c r="Q401" i="3"/>
  <c r="O401" i="3"/>
  <c r="M401" i="3"/>
  <c r="R401" i="3"/>
  <c r="P401" i="3"/>
  <c r="N401" i="3"/>
  <c r="S405" i="3"/>
  <c r="Q405" i="3"/>
  <c r="O405" i="3"/>
  <c r="M405" i="3"/>
  <c r="R405" i="3"/>
  <c r="P405" i="3"/>
  <c r="N405" i="3"/>
  <c r="S409" i="3"/>
  <c r="Q409" i="3"/>
  <c r="O409" i="3"/>
  <c r="M409" i="3"/>
  <c r="R409" i="3"/>
  <c r="P409" i="3"/>
  <c r="N409" i="3"/>
  <c r="S413" i="3"/>
  <c r="Q413" i="3"/>
  <c r="O413" i="3"/>
  <c r="M413" i="3"/>
  <c r="R413" i="3"/>
  <c r="P413" i="3"/>
  <c r="N413" i="3"/>
  <c r="S417" i="3"/>
  <c r="Q417" i="3"/>
  <c r="O417" i="3"/>
  <c r="M417" i="3"/>
  <c r="P417" i="3"/>
  <c r="R417" i="3"/>
  <c r="N417" i="3"/>
  <c r="R421" i="3"/>
  <c r="P421" i="3"/>
  <c r="S421" i="3"/>
  <c r="Q421" i="3"/>
  <c r="O421" i="3"/>
  <c r="M421" i="3"/>
  <c r="N421" i="3"/>
  <c r="R425" i="3"/>
  <c r="P425" i="3"/>
  <c r="N425" i="3"/>
  <c r="S425" i="3"/>
  <c r="Q425" i="3"/>
  <c r="O425" i="3"/>
  <c r="M425" i="3"/>
  <c r="F3" i="10"/>
  <c r="E33" i="1"/>
  <c r="C12" i="4" s="1"/>
  <c r="F12" i="4" s="1"/>
  <c r="AG11" i="4"/>
  <c r="AH11" i="4"/>
  <c r="X330" i="3"/>
  <c r="E72" i="6"/>
  <c r="R11" i="4"/>
  <c r="J11" i="4"/>
  <c r="Z11" i="4"/>
  <c r="F11" i="4"/>
  <c r="N11" i="4"/>
  <c r="V11" i="4"/>
  <c r="AD11" i="4"/>
  <c r="H11" i="4"/>
  <c r="L11" i="4"/>
  <c r="P11" i="4"/>
  <c r="T11" i="4"/>
  <c r="X11" i="4"/>
  <c r="AB11" i="4"/>
  <c r="AF11" i="4"/>
  <c r="E11" i="4"/>
  <c r="G11" i="4"/>
  <c r="I11" i="4"/>
  <c r="K11" i="4"/>
  <c r="M11" i="4"/>
  <c r="O11" i="4"/>
  <c r="Q11" i="4"/>
  <c r="S11" i="4"/>
  <c r="U11" i="4"/>
  <c r="W11" i="4"/>
  <c r="Y11" i="4"/>
  <c r="AA11" i="4"/>
  <c r="AC11" i="4"/>
  <c r="AE11" i="4"/>
  <c r="E85" i="6"/>
  <c r="F81" i="6" s="1"/>
  <c r="E17" i="4"/>
  <c r="E31" i="4" s="1"/>
  <c r="F31" i="4" s="1"/>
  <c r="G31" i="4" s="1"/>
  <c r="H31" i="4" s="1"/>
  <c r="I31" i="4" s="1"/>
  <c r="F4" i="7"/>
  <c r="E3" i="7"/>
  <c r="E16" i="7" s="1"/>
  <c r="F11" i="6"/>
  <c r="F16" i="4"/>
  <c r="E108" i="6"/>
  <c r="E109" i="6" s="1"/>
  <c r="F105" i="6" s="1"/>
  <c r="G13" i="5"/>
  <c r="G34" i="5"/>
  <c r="H12" i="5"/>
  <c r="G23" i="5"/>
  <c r="F37" i="5"/>
  <c r="F3" i="6"/>
  <c r="F95" i="6"/>
  <c r="F29" i="6"/>
  <c r="F71" i="6"/>
  <c r="F25" i="6"/>
  <c r="G23" i="6" s="1"/>
  <c r="F56" i="6"/>
  <c r="F114" i="6" s="1"/>
  <c r="F2" i="6"/>
  <c r="F107" i="6"/>
  <c r="F37" i="6"/>
  <c r="G35" i="6" s="1"/>
  <c r="F13" i="6"/>
  <c r="F83" i="6"/>
  <c r="G4" i="6"/>
  <c r="H3" i="4"/>
  <c r="G4" i="4"/>
  <c r="G52" i="1"/>
  <c r="E2" i="5" s="1"/>
  <c r="H52" i="1"/>
  <c r="E55" i="1"/>
  <c r="F4" i="10" s="1"/>
  <c r="H15" i="1"/>
  <c r="Q524" i="3" l="1"/>
  <c r="S520" i="3"/>
  <c r="M516" i="3"/>
  <c r="P512" i="3"/>
  <c r="O512" i="3"/>
  <c r="I191" i="3"/>
  <c r="K225" i="3"/>
  <c r="I295" i="3"/>
  <c r="I435" i="3" s="1"/>
  <c r="Q508" i="3"/>
  <c r="I434" i="3"/>
  <c r="E434" i="3"/>
  <c r="Q430" i="3"/>
  <c r="P508" i="3"/>
  <c r="AF430" i="3"/>
  <c r="Q505" i="3"/>
  <c r="Q500" i="3"/>
  <c r="AI500" i="3"/>
  <c r="O501" i="3"/>
  <c r="K400" i="3"/>
  <c r="K540" i="3" s="1"/>
  <c r="K365" i="3"/>
  <c r="K505" i="3" s="1"/>
  <c r="J400" i="3"/>
  <c r="J540" i="3" s="1"/>
  <c r="J330" i="3"/>
  <c r="J261" i="3"/>
  <c r="K330" i="3"/>
  <c r="K470" i="3" s="1"/>
  <c r="K261" i="3"/>
  <c r="S12" i="4"/>
  <c r="P12" i="4"/>
  <c r="AF501" i="3"/>
  <c r="AI501" i="3"/>
  <c r="J225" i="3"/>
  <c r="P520" i="3"/>
  <c r="M508" i="3"/>
  <c r="N524" i="3"/>
  <c r="M484" i="3"/>
  <c r="O480" i="3"/>
  <c r="Q476" i="3"/>
  <c r="S472" i="3"/>
  <c r="O468" i="3"/>
  <c r="AG468" i="3"/>
  <c r="S524" i="3"/>
  <c r="P516" i="3"/>
  <c r="P524" i="3"/>
  <c r="M512" i="3"/>
  <c r="O508" i="3"/>
  <c r="S517" i="3"/>
  <c r="M520" i="3"/>
  <c r="O516" i="3"/>
  <c r="Q512" i="3"/>
  <c r="S508" i="3"/>
  <c r="F225" i="3"/>
  <c r="R504" i="3"/>
  <c r="O492" i="3"/>
  <c r="Q488" i="3"/>
  <c r="S484" i="3"/>
  <c r="V468" i="3"/>
  <c r="M509" i="3"/>
  <c r="W430" i="3"/>
  <c r="H365" i="3"/>
  <c r="X500" i="3"/>
  <c r="AC539" i="3"/>
  <c r="H295" i="3"/>
  <c r="H435" i="3" s="1"/>
  <c r="J501" i="3"/>
  <c r="AD501" i="3"/>
  <c r="AG501" i="3"/>
  <c r="G500" i="3"/>
  <c r="J500" i="3"/>
  <c r="J430" i="3"/>
  <c r="H191" i="3"/>
  <c r="U430" i="3"/>
  <c r="V500" i="3"/>
  <c r="K12" i="4"/>
  <c r="G225" i="3"/>
  <c r="G505" i="3" s="1"/>
  <c r="AF12" i="4"/>
  <c r="N434" i="3"/>
  <c r="H430" i="3"/>
  <c r="F400" i="3"/>
  <c r="F540" i="3" s="1"/>
  <c r="N508" i="3"/>
  <c r="Q492" i="3"/>
  <c r="S488" i="3"/>
  <c r="F468" i="3"/>
  <c r="X468" i="3"/>
  <c r="Z434" i="3"/>
  <c r="F330" i="3"/>
  <c r="F470" i="3" s="1"/>
  <c r="E191" i="3"/>
  <c r="F261" i="3"/>
  <c r="E295" i="3"/>
  <c r="E435" i="3" s="1"/>
  <c r="N520" i="3"/>
  <c r="M480" i="3"/>
  <c r="Q472" i="3"/>
  <c r="M468" i="3"/>
  <c r="AE468" i="3"/>
  <c r="M525" i="3"/>
  <c r="AD430" i="3"/>
  <c r="M500" i="3"/>
  <c r="AE500" i="3"/>
  <c r="O500" i="3"/>
  <c r="AG500" i="3"/>
  <c r="U501" i="3"/>
  <c r="X501" i="3"/>
  <c r="F500" i="3"/>
  <c r="M488" i="3"/>
  <c r="O484" i="3"/>
  <c r="Q480" i="3"/>
  <c r="S476" i="3"/>
  <c r="Q468" i="3"/>
  <c r="AI468" i="3"/>
  <c r="M434" i="3"/>
  <c r="AH430" i="3"/>
  <c r="G540" i="3"/>
  <c r="S500" i="3"/>
  <c r="P505" i="3"/>
  <c r="P430" i="3"/>
  <c r="V539" i="3"/>
  <c r="F501" i="3"/>
  <c r="Y501" i="3"/>
  <c r="AC501" i="3"/>
  <c r="S521" i="3"/>
  <c r="AA12" i="4"/>
  <c r="N512" i="3"/>
  <c r="S492" i="3"/>
  <c r="M472" i="3"/>
  <c r="H468" i="3"/>
  <c r="Z468" i="3"/>
  <c r="M517" i="3"/>
  <c r="Y430" i="3"/>
  <c r="M430" i="3"/>
  <c r="AC500" i="3"/>
  <c r="F84" i="6"/>
  <c r="F85" i="6" s="1"/>
  <c r="G81" i="6" s="1"/>
  <c r="K500" i="3"/>
  <c r="S501" i="3"/>
  <c r="AH501" i="3"/>
  <c r="R434" i="3"/>
  <c r="F57" i="6"/>
  <c r="M513" i="3"/>
  <c r="S513" i="3"/>
  <c r="O476" i="3"/>
  <c r="F96" i="6"/>
  <c r="F97" i="6" s="1"/>
  <c r="G93" i="6" s="1"/>
  <c r="N516" i="3"/>
  <c r="P504" i="3"/>
  <c r="H500" i="3"/>
  <c r="M492" i="3"/>
  <c r="O488" i="3"/>
  <c r="Q484" i="3"/>
  <c r="S480" i="3"/>
  <c r="M476" i="3"/>
  <c r="O472" i="3"/>
  <c r="J468" i="3"/>
  <c r="S468" i="3"/>
  <c r="AC468" i="3"/>
  <c r="S525" i="3"/>
  <c r="M521" i="3"/>
  <c r="S509" i="3"/>
  <c r="H501" i="3"/>
  <c r="AA501" i="3"/>
  <c r="V501" i="3"/>
  <c r="AE501" i="3"/>
  <c r="F430" i="3"/>
  <c r="AA430" i="3"/>
  <c r="E46" i="4"/>
  <c r="F94" i="6"/>
  <c r="F115" i="6"/>
  <c r="E116" i="6"/>
  <c r="E7" i="7" s="1"/>
  <c r="AG434" i="3"/>
  <c r="AD434" i="3"/>
  <c r="AH539" i="3"/>
  <c r="I13" i="3"/>
  <c r="Y12" i="3"/>
  <c r="Y84" i="3" s="1"/>
  <c r="F13" i="3"/>
  <c r="V12" i="3"/>
  <c r="V84" i="3" s="1"/>
  <c r="G13" i="3"/>
  <c r="W12" i="3"/>
  <c r="W84" i="3" s="1"/>
  <c r="H13" i="3"/>
  <c r="X12" i="3"/>
  <c r="X84" i="3" s="1"/>
  <c r="E13" i="3"/>
  <c r="U12" i="3"/>
  <c r="U84" i="3" s="1"/>
  <c r="J13" i="3"/>
  <c r="Z12" i="3"/>
  <c r="Z84" i="3" s="1"/>
  <c r="K13" i="3"/>
  <c r="AA12" i="3"/>
  <c r="I539" i="3"/>
  <c r="AF539" i="3"/>
  <c r="G470" i="3"/>
  <c r="U504" i="3"/>
  <c r="Y504" i="3"/>
  <c r="X434" i="3"/>
  <c r="AC434" i="3"/>
  <c r="W469" i="3"/>
  <c r="V434" i="3"/>
  <c r="AH434" i="3"/>
  <c r="J470" i="3"/>
  <c r="Z539" i="3"/>
  <c r="AE539" i="3"/>
  <c r="AI539" i="3"/>
  <c r="X469" i="3"/>
  <c r="AA469" i="3"/>
  <c r="AC469" i="3"/>
  <c r="AG469" i="3"/>
  <c r="M528" i="3"/>
  <c r="Q528" i="3"/>
  <c r="N528" i="3"/>
  <c r="R528" i="3"/>
  <c r="R520" i="3"/>
  <c r="R512" i="3"/>
  <c r="E504" i="3"/>
  <c r="I504" i="3"/>
  <c r="H504" i="3"/>
  <c r="N504" i="3"/>
  <c r="M504" i="3"/>
  <c r="Q504" i="3"/>
  <c r="V504" i="3"/>
  <c r="Z504" i="3"/>
  <c r="AE504" i="3"/>
  <c r="AI504" i="3"/>
  <c r="W504" i="3"/>
  <c r="AA504" i="3"/>
  <c r="AF504" i="3"/>
  <c r="N500" i="3"/>
  <c r="R500" i="3"/>
  <c r="W500" i="3"/>
  <c r="AA500" i="3"/>
  <c r="AF500" i="3"/>
  <c r="N492" i="3"/>
  <c r="R492" i="3"/>
  <c r="P488" i="3"/>
  <c r="N484" i="3"/>
  <c r="R484" i="3"/>
  <c r="P480" i="3"/>
  <c r="N476" i="3"/>
  <c r="R476" i="3"/>
  <c r="P472" i="3"/>
  <c r="E468" i="3"/>
  <c r="I468" i="3"/>
  <c r="N468" i="3"/>
  <c r="R468" i="3"/>
  <c r="W468" i="3"/>
  <c r="AA468" i="3"/>
  <c r="AF468" i="3"/>
  <c r="N529" i="3"/>
  <c r="R529" i="3"/>
  <c r="O529" i="3"/>
  <c r="S529" i="3"/>
  <c r="Q525" i="3"/>
  <c r="P525" i="3"/>
  <c r="O521" i="3"/>
  <c r="N521" i="3"/>
  <c r="R521" i="3"/>
  <c r="Q517" i="3"/>
  <c r="P517" i="3"/>
  <c r="O513" i="3"/>
  <c r="N513" i="3"/>
  <c r="R513" i="3"/>
  <c r="Q509" i="3"/>
  <c r="P509" i="3"/>
  <c r="M505" i="3"/>
  <c r="G501" i="3"/>
  <c r="K501" i="3"/>
  <c r="P501" i="3"/>
  <c r="O458" i="3"/>
  <c r="S458" i="3"/>
  <c r="P458" i="3"/>
  <c r="M454" i="3"/>
  <c r="Q454" i="3"/>
  <c r="N454" i="3"/>
  <c r="R454" i="3"/>
  <c r="O450" i="3"/>
  <c r="S450" i="3"/>
  <c r="P450" i="3"/>
  <c r="M446" i="3"/>
  <c r="Q446" i="3"/>
  <c r="N446" i="3"/>
  <c r="R446" i="3"/>
  <c r="O442" i="3"/>
  <c r="S442" i="3"/>
  <c r="P442" i="3"/>
  <c r="M438" i="3"/>
  <c r="Q438" i="3"/>
  <c r="N438" i="3"/>
  <c r="R438" i="3"/>
  <c r="Q434" i="3"/>
  <c r="H434" i="3"/>
  <c r="U434" i="3"/>
  <c r="Y434" i="3"/>
  <c r="AE434" i="3"/>
  <c r="AI434" i="3"/>
  <c r="G430" i="3"/>
  <c r="K430" i="3"/>
  <c r="V430" i="3"/>
  <c r="Z430" i="3"/>
  <c r="AE430" i="3"/>
  <c r="AI430" i="3"/>
  <c r="U539" i="3"/>
  <c r="Y539" i="3"/>
  <c r="AD539" i="3"/>
  <c r="AH504" i="3"/>
  <c r="AD469" i="3"/>
  <c r="V469" i="3"/>
  <c r="Z469" i="3"/>
  <c r="U469" i="3"/>
  <c r="Y469" i="3"/>
  <c r="AH469" i="3"/>
  <c r="AE469" i="3"/>
  <c r="AI469" i="3"/>
  <c r="P500" i="3"/>
  <c r="U500" i="3"/>
  <c r="Y500" i="3"/>
  <c r="AD500" i="3"/>
  <c r="AH500" i="3"/>
  <c r="S505" i="3"/>
  <c r="E501" i="3"/>
  <c r="I501" i="3"/>
  <c r="N501" i="3"/>
  <c r="M458" i="3"/>
  <c r="Q458" i="3"/>
  <c r="N458" i="3"/>
  <c r="R458" i="3"/>
  <c r="O454" i="3"/>
  <c r="S454" i="3"/>
  <c r="P454" i="3"/>
  <c r="M450" i="3"/>
  <c r="Q450" i="3"/>
  <c r="N450" i="3"/>
  <c r="R450" i="3"/>
  <c r="O446" i="3"/>
  <c r="S446" i="3"/>
  <c r="P446" i="3"/>
  <c r="M442" i="3"/>
  <c r="Q442" i="3"/>
  <c r="N442" i="3"/>
  <c r="R442" i="3"/>
  <c r="O438" i="3"/>
  <c r="S438" i="3"/>
  <c r="P438" i="3"/>
  <c r="F434" i="3"/>
  <c r="J434" i="3"/>
  <c r="S434" i="3"/>
  <c r="W434" i="3"/>
  <c r="AA434" i="3"/>
  <c r="AF434" i="3"/>
  <c r="E430" i="3"/>
  <c r="I430" i="3"/>
  <c r="O430" i="3"/>
  <c r="X430" i="3"/>
  <c r="AC430" i="3"/>
  <c r="AG430" i="3"/>
  <c r="G25" i="10"/>
  <c r="H9" i="5"/>
  <c r="H10" i="5"/>
  <c r="H11" i="5"/>
  <c r="AE12" i="4"/>
  <c r="W12" i="4"/>
  <c r="O12" i="4"/>
  <c r="G12" i="4"/>
  <c r="X12" i="4"/>
  <c r="H12" i="4"/>
  <c r="H8" i="5"/>
  <c r="AG12" i="4"/>
  <c r="AC12" i="4"/>
  <c r="Y12" i="4"/>
  <c r="U12" i="4"/>
  <c r="Q12" i="4"/>
  <c r="M12" i="4"/>
  <c r="I12" i="4"/>
  <c r="E12" i="4"/>
  <c r="AB12" i="4"/>
  <c r="T12" i="4"/>
  <c r="L12" i="4"/>
  <c r="AH12" i="4"/>
  <c r="AF469" i="3"/>
  <c r="X504" i="3"/>
  <c r="AC504" i="3"/>
  <c r="AG504" i="3"/>
  <c r="AD504" i="3"/>
  <c r="W539" i="3"/>
  <c r="AA539" i="3"/>
  <c r="X539" i="3"/>
  <c r="AG539" i="3"/>
  <c r="AE12" i="3"/>
  <c r="AE84" i="3" s="1"/>
  <c r="G84" i="3"/>
  <c r="G226" i="3" s="1"/>
  <c r="F84" i="3"/>
  <c r="F226" i="3" s="1"/>
  <c r="AD12" i="3"/>
  <c r="AD84" i="3" s="1"/>
  <c r="J84" i="3"/>
  <c r="J226" i="3" s="1"/>
  <c r="AH12" i="3"/>
  <c r="AH84" i="3" s="1"/>
  <c r="H120" i="3"/>
  <c r="H296" i="3" s="1"/>
  <c r="AF48" i="3"/>
  <c r="AF120" i="3" s="1"/>
  <c r="X48" i="3"/>
  <c r="X120" i="3" s="1"/>
  <c r="I84" i="3"/>
  <c r="I226" i="3" s="1"/>
  <c r="AG12" i="3"/>
  <c r="AG84" i="3" s="1"/>
  <c r="AI12" i="3"/>
  <c r="AI84" i="3" s="1"/>
  <c r="AA84" i="3"/>
  <c r="K84" i="3"/>
  <c r="K156" i="3" s="1"/>
  <c r="H84" i="3"/>
  <c r="H226" i="3" s="1"/>
  <c r="AF12" i="3"/>
  <c r="AF84" i="3" s="1"/>
  <c r="F120" i="3"/>
  <c r="F331" i="3" s="1"/>
  <c r="F471" i="3" s="1"/>
  <c r="AD48" i="3"/>
  <c r="AD120" i="3" s="1"/>
  <c r="V48" i="3"/>
  <c r="V120" i="3" s="1"/>
  <c r="J120" i="3"/>
  <c r="J331" i="3" s="1"/>
  <c r="J471" i="3" s="1"/>
  <c r="AH48" i="3"/>
  <c r="AH120" i="3" s="1"/>
  <c r="Z48" i="3"/>
  <c r="Z120" i="3" s="1"/>
  <c r="E84" i="3"/>
  <c r="E226" i="3" s="1"/>
  <c r="AC12" i="3"/>
  <c r="AC84" i="3" s="1"/>
  <c r="E120" i="3"/>
  <c r="E262" i="3" s="1"/>
  <c r="AC48" i="3"/>
  <c r="AC120" i="3" s="1"/>
  <c r="U48" i="3"/>
  <c r="U120" i="3" s="1"/>
  <c r="I120" i="3"/>
  <c r="I262" i="3" s="1"/>
  <c r="AG48" i="3"/>
  <c r="AG120" i="3" s="1"/>
  <c r="Y48" i="3"/>
  <c r="Y120" i="3" s="1"/>
  <c r="G120" i="3"/>
  <c r="G262" i="3" s="1"/>
  <c r="AE48" i="3"/>
  <c r="AE120" i="3" s="1"/>
  <c r="W48" i="3"/>
  <c r="W120" i="3" s="1"/>
  <c r="AI48" i="3"/>
  <c r="AI120" i="3" s="1"/>
  <c r="AA48" i="3"/>
  <c r="AA120" i="3" s="1"/>
  <c r="K120" i="3"/>
  <c r="K262" i="3" s="1"/>
  <c r="H400" i="3"/>
  <c r="H540" i="3" s="1"/>
  <c r="E400" i="3"/>
  <c r="E540" i="3" s="1"/>
  <c r="I400" i="3"/>
  <c r="I540" i="3" s="1"/>
  <c r="E330" i="3"/>
  <c r="E470" i="3" s="1"/>
  <c r="I330" i="3"/>
  <c r="I470" i="3" s="1"/>
  <c r="H330" i="3"/>
  <c r="H470" i="3" s="1"/>
  <c r="E261" i="3"/>
  <c r="I261" i="3"/>
  <c r="O528" i="3"/>
  <c r="S528" i="3"/>
  <c r="P528" i="3"/>
  <c r="R524" i="3"/>
  <c r="R516" i="3"/>
  <c r="R508" i="3"/>
  <c r="G504" i="3"/>
  <c r="K504" i="3"/>
  <c r="F504" i="3"/>
  <c r="J504" i="3"/>
  <c r="O504" i="3"/>
  <c r="S504" i="3"/>
  <c r="P492" i="3"/>
  <c r="N488" i="3"/>
  <c r="R488" i="3"/>
  <c r="P484" i="3"/>
  <c r="N480" i="3"/>
  <c r="R480" i="3"/>
  <c r="P476" i="3"/>
  <c r="N472" i="3"/>
  <c r="R472" i="3"/>
  <c r="G468" i="3"/>
  <c r="K468" i="3"/>
  <c r="P468" i="3"/>
  <c r="U468" i="3"/>
  <c r="Y468" i="3"/>
  <c r="AD468" i="3"/>
  <c r="AH468" i="3"/>
  <c r="P529" i="3"/>
  <c r="M529" i="3"/>
  <c r="Q529" i="3"/>
  <c r="O525" i="3"/>
  <c r="N525" i="3"/>
  <c r="R525" i="3"/>
  <c r="Q521" i="3"/>
  <c r="P521" i="3"/>
  <c r="O517" i="3"/>
  <c r="N517" i="3"/>
  <c r="R517" i="3"/>
  <c r="Q513" i="3"/>
  <c r="P513" i="3"/>
  <c r="O509" i="3"/>
  <c r="N509" i="3"/>
  <c r="R509" i="3"/>
  <c r="H225" i="3"/>
  <c r="E225" i="3"/>
  <c r="E505" i="3" s="1"/>
  <c r="I225" i="3"/>
  <c r="I505" i="3" s="1"/>
  <c r="O505" i="3"/>
  <c r="N505" i="3"/>
  <c r="R505" i="3"/>
  <c r="M501" i="3"/>
  <c r="Q501" i="3"/>
  <c r="R501" i="3"/>
  <c r="G434" i="3"/>
  <c r="K434" i="3"/>
  <c r="O434" i="3"/>
  <c r="P434" i="3"/>
  <c r="F365" i="3"/>
  <c r="J365" i="3"/>
  <c r="G295" i="3"/>
  <c r="G435" i="3" s="1"/>
  <c r="K295" i="3"/>
  <c r="K435" i="3" s="1"/>
  <c r="F295" i="3"/>
  <c r="F435" i="3" s="1"/>
  <c r="J295" i="3"/>
  <c r="J435" i="3" s="1"/>
  <c r="AD12" i="4"/>
  <c r="Z12" i="4"/>
  <c r="V12" i="4"/>
  <c r="R12" i="4"/>
  <c r="N12" i="4"/>
  <c r="J12" i="4"/>
  <c r="AE155" i="3"/>
  <c r="AE225" i="3"/>
  <c r="U155" i="3"/>
  <c r="U225" i="3"/>
  <c r="AF155" i="3"/>
  <c r="AF225" i="3"/>
  <c r="AA155" i="3"/>
  <c r="AA225" i="3"/>
  <c r="I156" i="3"/>
  <c r="AG155" i="3"/>
  <c r="AG225" i="3"/>
  <c r="Z155" i="3"/>
  <c r="Z225" i="3"/>
  <c r="AD155" i="3"/>
  <c r="AD225" i="3"/>
  <c r="AI191" i="3"/>
  <c r="AI295" i="3"/>
  <c r="AI365" i="3"/>
  <c r="V191" i="3"/>
  <c r="V295" i="3"/>
  <c r="V365" i="3"/>
  <c r="U191" i="3"/>
  <c r="U295" i="3"/>
  <c r="U365" i="3"/>
  <c r="Z191" i="3"/>
  <c r="Z295" i="3"/>
  <c r="Z365" i="3"/>
  <c r="AE191" i="3"/>
  <c r="AE295" i="3"/>
  <c r="AE365" i="3"/>
  <c r="AF191" i="3"/>
  <c r="AF295" i="3"/>
  <c r="AF365" i="3"/>
  <c r="Y191" i="3"/>
  <c r="Y365" i="3"/>
  <c r="Y295" i="3"/>
  <c r="AG191" i="3"/>
  <c r="AG365" i="3"/>
  <c r="AG295" i="3"/>
  <c r="AF400" i="3"/>
  <c r="AF540" i="3" s="1"/>
  <c r="V400" i="3"/>
  <c r="V540" i="3" s="1"/>
  <c r="Z400" i="3"/>
  <c r="Z540" i="3" s="1"/>
  <c r="AE400" i="3"/>
  <c r="AE540" i="3" s="1"/>
  <c r="AI400" i="3"/>
  <c r="AI540" i="3" s="1"/>
  <c r="U330" i="3"/>
  <c r="U470" i="3" s="1"/>
  <c r="Y330" i="3"/>
  <c r="Y470" i="3" s="1"/>
  <c r="AG330" i="3"/>
  <c r="AG470" i="3" s="1"/>
  <c r="AD330" i="3"/>
  <c r="AD470" i="3" s="1"/>
  <c r="AH330" i="3"/>
  <c r="AH470" i="3" s="1"/>
  <c r="U261" i="3"/>
  <c r="Y261" i="3"/>
  <c r="V261" i="3"/>
  <c r="Z261" i="3"/>
  <c r="AE261" i="3"/>
  <c r="AI261" i="3"/>
  <c r="W155" i="3"/>
  <c r="W225" i="3"/>
  <c r="AC155" i="3"/>
  <c r="AC225" i="3"/>
  <c r="X155" i="3"/>
  <c r="X225" i="3"/>
  <c r="AI155" i="3"/>
  <c r="AI225" i="3"/>
  <c r="Y155" i="3"/>
  <c r="Y225" i="3"/>
  <c r="AH155" i="3"/>
  <c r="AH225" i="3"/>
  <c r="V155" i="3"/>
  <c r="V225" i="3"/>
  <c r="AA191" i="3"/>
  <c r="AA295" i="3"/>
  <c r="AA365" i="3"/>
  <c r="AD191" i="3"/>
  <c r="AD365" i="3"/>
  <c r="AD295" i="3"/>
  <c r="AC191" i="3"/>
  <c r="AC365" i="3"/>
  <c r="AC295" i="3"/>
  <c r="AH191" i="3"/>
  <c r="AH365" i="3"/>
  <c r="AH295" i="3"/>
  <c r="W191" i="3"/>
  <c r="W295" i="3"/>
  <c r="W365" i="3"/>
  <c r="X191" i="3"/>
  <c r="X365" i="3"/>
  <c r="X295" i="3"/>
  <c r="U400" i="3"/>
  <c r="U540" i="3" s="1"/>
  <c r="Y400" i="3"/>
  <c r="Y540" i="3" s="1"/>
  <c r="AD400" i="3"/>
  <c r="AD540" i="3" s="1"/>
  <c r="AH400" i="3"/>
  <c r="AH540" i="3" s="1"/>
  <c r="X400" i="3"/>
  <c r="X540" i="3" s="1"/>
  <c r="AC400" i="3"/>
  <c r="AC540" i="3" s="1"/>
  <c r="AG400" i="3"/>
  <c r="AG540" i="3" s="1"/>
  <c r="W330" i="3"/>
  <c r="W470" i="3" s="1"/>
  <c r="AA330" i="3"/>
  <c r="AA470" i="3" s="1"/>
  <c r="V330" i="3"/>
  <c r="V470" i="3" s="1"/>
  <c r="Z330" i="3"/>
  <c r="Z470" i="3" s="1"/>
  <c r="AE330" i="3"/>
  <c r="AE470" i="3" s="1"/>
  <c r="AI330" i="3"/>
  <c r="AI470" i="3" s="1"/>
  <c r="AF330" i="3"/>
  <c r="AF470" i="3" s="1"/>
  <c r="W261" i="3"/>
  <c r="AA261" i="3"/>
  <c r="AF261" i="3"/>
  <c r="X261" i="3"/>
  <c r="AC261" i="3"/>
  <c r="AG261" i="3"/>
  <c r="P565" i="3"/>
  <c r="M565" i="3"/>
  <c r="Q565" i="3"/>
  <c r="P561" i="3"/>
  <c r="M561" i="3"/>
  <c r="Q561" i="3"/>
  <c r="P557" i="3"/>
  <c r="M557" i="3"/>
  <c r="Q557" i="3"/>
  <c r="P553" i="3"/>
  <c r="M553" i="3"/>
  <c r="Q553" i="3"/>
  <c r="P549" i="3"/>
  <c r="M549" i="3"/>
  <c r="Q549" i="3"/>
  <c r="P545" i="3"/>
  <c r="M545" i="3"/>
  <c r="Q545" i="3"/>
  <c r="P541" i="3"/>
  <c r="M541" i="3"/>
  <c r="Q541" i="3"/>
  <c r="G537" i="3"/>
  <c r="K537" i="3"/>
  <c r="P537" i="3"/>
  <c r="U537" i="3"/>
  <c r="Y537" i="3"/>
  <c r="AD537" i="3"/>
  <c r="AH537" i="3"/>
  <c r="H537" i="3"/>
  <c r="M537" i="3"/>
  <c r="Q537" i="3"/>
  <c r="V537" i="3"/>
  <c r="Z537" i="3"/>
  <c r="AE537" i="3"/>
  <c r="AI537" i="3"/>
  <c r="M564" i="3"/>
  <c r="Q564" i="3"/>
  <c r="P564" i="3"/>
  <c r="M560" i="3"/>
  <c r="Q560" i="3"/>
  <c r="P560" i="3"/>
  <c r="M556" i="3"/>
  <c r="Q556" i="3"/>
  <c r="P556" i="3"/>
  <c r="M552" i="3"/>
  <c r="Q552" i="3"/>
  <c r="P552" i="3"/>
  <c r="M548" i="3"/>
  <c r="Q548" i="3"/>
  <c r="P548" i="3"/>
  <c r="M544" i="3"/>
  <c r="Q544" i="3"/>
  <c r="P544" i="3"/>
  <c r="M540" i="3"/>
  <c r="Q540" i="3"/>
  <c r="P540" i="3"/>
  <c r="H536" i="3"/>
  <c r="M536" i="3"/>
  <c r="Q536" i="3"/>
  <c r="V536" i="3"/>
  <c r="Z536" i="3"/>
  <c r="AE536" i="3"/>
  <c r="AI536" i="3"/>
  <c r="G536" i="3"/>
  <c r="K536" i="3"/>
  <c r="P536" i="3"/>
  <c r="U536" i="3"/>
  <c r="Y536" i="3"/>
  <c r="AD536" i="3"/>
  <c r="AH536" i="3"/>
  <c r="M493" i="3"/>
  <c r="Q493" i="3"/>
  <c r="P493" i="3"/>
  <c r="M489" i="3"/>
  <c r="Q489" i="3"/>
  <c r="P489" i="3"/>
  <c r="M485" i="3"/>
  <c r="Q485" i="3"/>
  <c r="P485" i="3"/>
  <c r="M481" i="3"/>
  <c r="Q481" i="3"/>
  <c r="P481" i="3"/>
  <c r="M477" i="3"/>
  <c r="Q477" i="3"/>
  <c r="P477" i="3"/>
  <c r="M473" i="3"/>
  <c r="Q473" i="3"/>
  <c r="P473" i="3"/>
  <c r="H469" i="3"/>
  <c r="M469" i="3"/>
  <c r="Q469" i="3"/>
  <c r="G469" i="3"/>
  <c r="K469" i="3"/>
  <c r="P469" i="3"/>
  <c r="H465" i="3"/>
  <c r="M465" i="3"/>
  <c r="Q465" i="3"/>
  <c r="V465" i="3"/>
  <c r="Z465" i="3"/>
  <c r="AE465" i="3"/>
  <c r="AI465" i="3"/>
  <c r="G465" i="3"/>
  <c r="K465" i="3"/>
  <c r="P465" i="3"/>
  <c r="U465" i="3"/>
  <c r="Y465" i="3"/>
  <c r="AD465" i="3"/>
  <c r="AH465" i="3"/>
  <c r="N457" i="3"/>
  <c r="R457" i="3"/>
  <c r="M457" i="3"/>
  <c r="Q457" i="3"/>
  <c r="N453" i="3"/>
  <c r="R453" i="3"/>
  <c r="M453" i="3"/>
  <c r="Q453" i="3"/>
  <c r="N449" i="3"/>
  <c r="R449" i="3"/>
  <c r="M449" i="3"/>
  <c r="Q449" i="3"/>
  <c r="N445" i="3"/>
  <c r="R445" i="3"/>
  <c r="M445" i="3"/>
  <c r="Q445" i="3"/>
  <c r="N441" i="3"/>
  <c r="R441" i="3"/>
  <c r="M441" i="3"/>
  <c r="Q441" i="3"/>
  <c r="P437" i="3"/>
  <c r="R437" i="3"/>
  <c r="M437" i="3"/>
  <c r="Q437" i="3"/>
  <c r="H433" i="3"/>
  <c r="P433" i="3"/>
  <c r="G433" i="3"/>
  <c r="K433" i="3"/>
  <c r="R433" i="3"/>
  <c r="X433" i="3"/>
  <c r="AC433" i="3"/>
  <c r="AG433" i="3"/>
  <c r="M433" i="3"/>
  <c r="Q433" i="3"/>
  <c r="U433" i="3"/>
  <c r="Y433" i="3"/>
  <c r="AD433" i="3"/>
  <c r="AH433" i="3"/>
  <c r="P563" i="3"/>
  <c r="M563" i="3"/>
  <c r="Q563" i="3"/>
  <c r="P559" i="3"/>
  <c r="M559" i="3"/>
  <c r="Q559" i="3"/>
  <c r="P555" i="3"/>
  <c r="M555" i="3"/>
  <c r="Q555" i="3"/>
  <c r="P551" i="3"/>
  <c r="M551" i="3"/>
  <c r="Q551" i="3"/>
  <c r="P547" i="3"/>
  <c r="M547" i="3"/>
  <c r="Q547" i="3"/>
  <c r="P543" i="3"/>
  <c r="M543" i="3"/>
  <c r="Q543" i="3"/>
  <c r="G539" i="3"/>
  <c r="K539" i="3"/>
  <c r="P539" i="3"/>
  <c r="H539" i="3"/>
  <c r="M539" i="3"/>
  <c r="Q539" i="3"/>
  <c r="G535" i="3"/>
  <c r="K535" i="3"/>
  <c r="P535" i="3"/>
  <c r="U535" i="3"/>
  <c r="Y535" i="3"/>
  <c r="AD535" i="3"/>
  <c r="AH535" i="3"/>
  <c r="H535" i="3"/>
  <c r="M535" i="3"/>
  <c r="Q535" i="3"/>
  <c r="V535" i="3"/>
  <c r="Z535" i="3"/>
  <c r="AE535" i="3"/>
  <c r="AI535" i="3"/>
  <c r="M562" i="3"/>
  <c r="Q562" i="3"/>
  <c r="P562" i="3"/>
  <c r="M558" i="3"/>
  <c r="Q558" i="3"/>
  <c r="P558" i="3"/>
  <c r="M554" i="3"/>
  <c r="Q554" i="3"/>
  <c r="P554" i="3"/>
  <c r="M550" i="3"/>
  <c r="Q550" i="3"/>
  <c r="P550" i="3"/>
  <c r="M546" i="3"/>
  <c r="Q546" i="3"/>
  <c r="P546" i="3"/>
  <c r="M542" i="3"/>
  <c r="Q542" i="3"/>
  <c r="P542" i="3"/>
  <c r="H538" i="3"/>
  <c r="M538" i="3"/>
  <c r="Q538" i="3"/>
  <c r="V538" i="3"/>
  <c r="Z538" i="3"/>
  <c r="AE538" i="3"/>
  <c r="AI538" i="3"/>
  <c r="G538" i="3"/>
  <c r="K538" i="3"/>
  <c r="P538" i="3"/>
  <c r="U538" i="3"/>
  <c r="Y538" i="3"/>
  <c r="AD538" i="3"/>
  <c r="AH538" i="3"/>
  <c r="M530" i="3"/>
  <c r="Q530" i="3"/>
  <c r="P530" i="3"/>
  <c r="O526" i="3"/>
  <c r="S526" i="3"/>
  <c r="P526" i="3"/>
  <c r="R522" i="3"/>
  <c r="P522" i="3"/>
  <c r="O522" i="3"/>
  <c r="S522" i="3"/>
  <c r="R518" i="3"/>
  <c r="P518" i="3"/>
  <c r="O518" i="3"/>
  <c r="S518" i="3"/>
  <c r="R514" i="3"/>
  <c r="P514" i="3"/>
  <c r="O514" i="3"/>
  <c r="S514" i="3"/>
  <c r="R510" i="3"/>
  <c r="P510" i="3"/>
  <c r="O510" i="3"/>
  <c r="S510" i="3"/>
  <c r="R506" i="3"/>
  <c r="P506" i="3"/>
  <c r="O506" i="3"/>
  <c r="S506" i="3"/>
  <c r="G502" i="3"/>
  <c r="K502" i="3"/>
  <c r="R502" i="3"/>
  <c r="H502" i="3"/>
  <c r="P502" i="3"/>
  <c r="O502" i="3"/>
  <c r="S502" i="3"/>
  <c r="X502" i="3"/>
  <c r="AC502" i="3"/>
  <c r="AG502" i="3"/>
  <c r="U502" i="3"/>
  <c r="Y502" i="3"/>
  <c r="AD502" i="3"/>
  <c r="AH502" i="3"/>
  <c r="M494" i="3"/>
  <c r="Q494" i="3"/>
  <c r="P494" i="3"/>
  <c r="M490" i="3"/>
  <c r="Q490" i="3"/>
  <c r="P490" i="3"/>
  <c r="M486" i="3"/>
  <c r="Q486" i="3"/>
  <c r="P486" i="3"/>
  <c r="M482" i="3"/>
  <c r="Q482" i="3"/>
  <c r="P482" i="3"/>
  <c r="M478" i="3"/>
  <c r="Q478" i="3"/>
  <c r="P478" i="3"/>
  <c r="M474" i="3"/>
  <c r="Q474" i="3"/>
  <c r="P474" i="3"/>
  <c r="M470" i="3"/>
  <c r="Q470" i="3"/>
  <c r="P470" i="3"/>
  <c r="H466" i="3"/>
  <c r="M466" i="3"/>
  <c r="Q466" i="3"/>
  <c r="V466" i="3"/>
  <c r="Z466" i="3"/>
  <c r="AE466" i="3"/>
  <c r="AI466" i="3"/>
  <c r="G466" i="3"/>
  <c r="K466" i="3"/>
  <c r="P466" i="3"/>
  <c r="U466" i="3"/>
  <c r="Y466" i="3"/>
  <c r="AD466" i="3"/>
  <c r="AH466" i="3"/>
  <c r="N527" i="3"/>
  <c r="R527" i="3"/>
  <c r="M527" i="3"/>
  <c r="Q527" i="3"/>
  <c r="O523" i="3"/>
  <c r="M523" i="3"/>
  <c r="N523" i="3"/>
  <c r="R523" i="3"/>
  <c r="O519" i="3"/>
  <c r="M519" i="3"/>
  <c r="N519" i="3"/>
  <c r="R519" i="3"/>
  <c r="O515" i="3"/>
  <c r="M515" i="3"/>
  <c r="N515" i="3"/>
  <c r="R515" i="3"/>
  <c r="O511" i="3"/>
  <c r="M511" i="3"/>
  <c r="N511" i="3"/>
  <c r="R511" i="3"/>
  <c r="O507" i="3"/>
  <c r="M507" i="3"/>
  <c r="N507" i="3"/>
  <c r="R507" i="3"/>
  <c r="H503" i="3"/>
  <c r="O503" i="3"/>
  <c r="E503" i="3"/>
  <c r="I503" i="3"/>
  <c r="M503" i="3"/>
  <c r="N503" i="3"/>
  <c r="R503" i="3"/>
  <c r="W503" i="3"/>
  <c r="AA503" i="3"/>
  <c r="AF503" i="3"/>
  <c r="V503" i="3"/>
  <c r="Z503" i="3"/>
  <c r="AE503" i="3"/>
  <c r="AI503" i="3"/>
  <c r="M495" i="3"/>
  <c r="Q495" i="3"/>
  <c r="P495" i="3"/>
  <c r="M491" i="3"/>
  <c r="Q491" i="3"/>
  <c r="P491" i="3"/>
  <c r="M487" i="3"/>
  <c r="Q487" i="3"/>
  <c r="P487" i="3"/>
  <c r="M483" i="3"/>
  <c r="Q483" i="3"/>
  <c r="P483" i="3"/>
  <c r="M479" i="3"/>
  <c r="Q479" i="3"/>
  <c r="P479" i="3"/>
  <c r="M475" i="3"/>
  <c r="Q475" i="3"/>
  <c r="P475" i="3"/>
  <c r="M471" i="3"/>
  <c r="Q471" i="3"/>
  <c r="P471" i="3"/>
  <c r="H467" i="3"/>
  <c r="M467" i="3"/>
  <c r="Q467" i="3"/>
  <c r="V467" i="3"/>
  <c r="Z467" i="3"/>
  <c r="AE467" i="3"/>
  <c r="AI467" i="3"/>
  <c r="G467" i="3"/>
  <c r="K467" i="3"/>
  <c r="P467" i="3"/>
  <c r="U467" i="3"/>
  <c r="Y467" i="3"/>
  <c r="AD467" i="3"/>
  <c r="AH467" i="3"/>
  <c r="O460" i="3"/>
  <c r="S460" i="3"/>
  <c r="P460" i="3"/>
  <c r="O456" i="3"/>
  <c r="S456" i="3"/>
  <c r="P456" i="3"/>
  <c r="O452" i="3"/>
  <c r="S452" i="3"/>
  <c r="P452" i="3"/>
  <c r="O448" i="3"/>
  <c r="S448" i="3"/>
  <c r="P448" i="3"/>
  <c r="O444" i="3"/>
  <c r="S444" i="3"/>
  <c r="P444" i="3"/>
  <c r="O440" i="3"/>
  <c r="S440" i="3"/>
  <c r="P440" i="3"/>
  <c r="S436" i="3"/>
  <c r="M436" i="3"/>
  <c r="P436" i="3"/>
  <c r="G432" i="3"/>
  <c r="K432" i="3"/>
  <c r="S432" i="3"/>
  <c r="H432" i="3"/>
  <c r="M432" i="3"/>
  <c r="U432" i="3"/>
  <c r="Y432" i="3"/>
  <c r="AD432" i="3"/>
  <c r="AH432" i="3"/>
  <c r="P432" i="3"/>
  <c r="V432" i="3"/>
  <c r="Z432" i="3"/>
  <c r="AE432" i="3"/>
  <c r="AI432" i="3"/>
  <c r="N459" i="3"/>
  <c r="R459" i="3"/>
  <c r="M459" i="3"/>
  <c r="Q459" i="3"/>
  <c r="N455" i="3"/>
  <c r="R455" i="3"/>
  <c r="M455" i="3"/>
  <c r="Q455" i="3"/>
  <c r="N451" i="3"/>
  <c r="R451" i="3"/>
  <c r="M451" i="3"/>
  <c r="Q451" i="3"/>
  <c r="N447" i="3"/>
  <c r="R447" i="3"/>
  <c r="M447" i="3"/>
  <c r="Q447" i="3"/>
  <c r="N443" i="3"/>
  <c r="R443" i="3"/>
  <c r="M443" i="3"/>
  <c r="Q443" i="3"/>
  <c r="P439" i="3"/>
  <c r="M439" i="3"/>
  <c r="Q439" i="3"/>
  <c r="N435" i="3"/>
  <c r="P435" i="3"/>
  <c r="M435" i="3"/>
  <c r="Q435" i="3"/>
  <c r="H431" i="3"/>
  <c r="N431" i="3"/>
  <c r="E431" i="3"/>
  <c r="I431" i="3"/>
  <c r="P431" i="3"/>
  <c r="X431" i="3"/>
  <c r="AC431" i="3"/>
  <c r="AG431" i="3"/>
  <c r="M431" i="3"/>
  <c r="Q431" i="3"/>
  <c r="U431" i="3"/>
  <c r="Y431" i="3"/>
  <c r="AD431" i="3"/>
  <c r="AH431" i="3"/>
  <c r="G16" i="4"/>
  <c r="G17" i="4" s="1"/>
  <c r="N565" i="3"/>
  <c r="R565" i="3"/>
  <c r="O565" i="3"/>
  <c r="S565" i="3"/>
  <c r="N561" i="3"/>
  <c r="R561" i="3"/>
  <c r="O561" i="3"/>
  <c r="S561" i="3"/>
  <c r="N557" i="3"/>
  <c r="R557" i="3"/>
  <c r="O557" i="3"/>
  <c r="S557" i="3"/>
  <c r="N553" i="3"/>
  <c r="R553" i="3"/>
  <c r="O553" i="3"/>
  <c r="S553" i="3"/>
  <c r="N549" i="3"/>
  <c r="R549" i="3"/>
  <c r="O549" i="3"/>
  <c r="S549" i="3"/>
  <c r="N545" i="3"/>
  <c r="R545" i="3"/>
  <c r="O545" i="3"/>
  <c r="S545" i="3"/>
  <c r="N541" i="3"/>
  <c r="R541" i="3"/>
  <c r="O541" i="3"/>
  <c r="S541" i="3"/>
  <c r="E537" i="3"/>
  <c r="I537" i="3"/>
  <c r="N537" i="3"/>
  <c r="R537" i="3"/>
  <c r="W537" i="3"/>
  <c r="AA537" i="3"/>
  <c r="AF537" i="3"/>
  <c r="F537" i="3"/>
  <c r="J537" i="3"/>
  <c r="O537" i="3"/>
  <c r="S537" i="3"/>
  <c r="X537" i="3"/>
  <c r="AC537" i="3"/>
  <c r="AG537" i="3"/>
  <c r="O564" i="3"/>
  <c r="S564" i="3"/>
  <c r="N564" i="3"/>
  <c r="R564" i="3"/>
  <c r="O560" i="3"/>
  <c r="S560" i="3"/>
  <c r="N560" i="3"/>
  <c r="R560" i="3"/>
  <c r="O556" i="3"/>
  <c r="S556" i="3"/>
  <c r="N556" i="3"/>
  <c r="R556" i="3"/>
  <c r="O552" i="3"/>
  <c r="S552" i="3"/>
  <c r="N552" i="3"/>
  <c r="R552" i="3"/>
  <c r="O548" i="3"/>
  <c r="S548" i="3"/>
  <c r="N548" i="3"/>
  <c r="R548" i="3"/>
  <c r="O544" i="3"/>
  <c r="S544" i="3"/>
  <c r="N544" i="3"/>
  <c r="R544" i="3"/>
  <c r="O540" i="3"/>
  <c r="S540" i="3"/>
  <c r="N540" i="3"/>
  <c r="R540" i="3"/>
  <c r="F536" i="3"/>
  <c r="J536" i="3"/>
  <c r="O536" i="3"/>
  <c r="S536" i="3"/>
  <c r="X536" i="3"/>
  <c r="AC536" i="3"/>
  <c r="AG536" i="3"/>
  <c r="E536" i="3"/>
  <c r="I536" i="3"/>
  <c r="N536" i="3"/>
  <c r="R536" i="3"/>
  <c r="W536" i="3"/>
  <c r="AA536" i="3"/>
  <c r="AF536" i="3"/>
  <c r="O493" i="3"/>
  <c r="S493" i="3"/>
  <c r="N493" i="3"/>
  <c r="R493" i="3"/>
  <c r="O489" i="3"/>
  <c r="S489" i="3"/>
  <c r="N489" i="3"/>
  <c r="R489" i="3"/>
  <c r="O485" i="3"/>
  <c r="S485" i="3"/>
  <c r="N485" i="3"/>
  <c r="R485" i="3"/>
  <c r="O481" i="3"/>
  <c r="S481" i="3"/>
  <c r="N481" i="3"/>
  <c r="R481" i="3"/>
  <c r="O477" i="3"/>
  <c r="S477" i="3"/>
  <c r="N477" i="3"/>
  <c r="R477" i="3"/>
  <c r="O473" i="3"/>
  <c r="S473" i="3"/>
  <c r="N473" i="3"/>
  <c r="R473" i="3"/>
  <c r="F469" i="3"/>
  <c r="J469" i="3"/>
  <c r="O469" i="3"/>
  <c r="S469" i="3"/>
  <c r="E469" i="3"/>
  <c r="I469" i="3"/>
  <c r="N469" i="3"/>
  <c r="R469" i="3"/>
  <c r="F465" i="3"/>
  <c r="J465" i="3"/>
  <c r="O465" i="3"/>
  <c r="S465" i="3"/>
  <c r="X465" i="3"/>
  <c r="AC465" i="3"/>
  <c r="AG465" i="3"/>
  <c r="E465" i="3"/>
  <c r="I465" i="3"/>
  <c r="N465" i="3"/>
  <c r="R465" i="3"/>
  <c r="W465" i="3"/>
  <c r="AA465" i="3"/>
  <c r="AF465" i="3"/>
  <c r="P457" i="3"/>
  <c r="O457" i="3"/>
  <c r="S457" i="3"/>
  <c r="P453" i="3"/>
  <c r="O453" i="3"/>
  <c r="S453" i="3"/>
  <c r="P449" i="3"/>
  <c r="O449" i="3"/>
  <c r="S449" i="3"/>
  <c r="P445" i="3"/>
  <c r="O445" i="3"/>
  <c r="S445" i="3"/>
  <c r="P441" i="3"/>
  <c r="O441" i="3"/>
  <c r="S441" i="3"/>
  <c r="N437" i="3"/>
  <c r="O437" i="3"/>
  <c r="S437" i="3"/>
  <c r="F433" i="3"/>
  <c r="J433" i="3"/>
  <c r="E433" i="3"/>
  <c r="I433" i="3"/>
  <c r="N433" i="3"/>
  <c r="V433" i="3"/>
  <c r="Z433" i="3"/>
  <c r="AE433" i="3"/>
  <c r="AI433" i="3"/>
  <c r="O433" i="3"/>
  <c r="S433" i="3"/>
  <c r="W433" i="3"/>
  <c r="AA433" i="3"/>
  <c r="AF433" i="3"/>
  <c r="E56" i="1"/>
  <c r="N563" i="3"/>
  <c r="R563" i="3"/>
  <c r="O563" i="3"/>
  <c r="S563" i="3"/>
  <c r="N559" i="3"/>
  <c r="R559" i="3"/>
  <c r="O559" i="3"/>
  <c r="S559" i="3"/>
  <c r="N555" i="3"/>
  <c r="R555" i="3"/>
  <c r="O555" i="3"/>
  <c r="S555" i="3"/>
  <c r="N551" i="3"/>
  <c r="R551" i="3"/>
  <c r="O551" i="3"/>
  <c r="S551" i="3"/>
  <c r="N547" i="3"/>
  <c r="R547" i="3"/>
  <c r="O547" i="3"/>
  <c r="S547" i="3"/>
  <c r="N543" i="3"/>
  <c r="R543" i="3"/>
  <c r="O543" i="3"/>
  <c r="S543" i="3"/>
  <c r="E539" i="3"/>
  <c r="N539" i="3"/>
  <c r="R539" i="3"/>
  <c r="F539" i="3"/>
  <c r="J539" i="3"/>
  <c r="O539" i="3"/>
  <c r="S539" i="3"/>
  <c r="E535" i="3"/>
  <c r="I535" i="3"/>
  <c r="N535" i="3"/>
  <c r="R535" i="3"/>
  <c r="W535" i="3"/>
  <c r="AA535" i="3"/>
  <c r="AF535" i="3"/>
  <c r="F535" i="3"/>
  <c r="J535" i="3"/>
  <c r="O535" i="3"/>
  <c r="S535" i="3"/>
  <c r="X535" i="3"/>
  <c r="AC535" i="3"/>
  <c r="AG535" i="3"/>
  <c r="O562" i="3"/>
  <c r="S562" i="3"/>
  <c r="N562" i="3"/>
  <c r="R562" i="3"/>
  <c r="O558" i="3"/>
  <c r="S558" i="3"/>
  <c r="N558" i="3"/>
  <c r="R558" i="3"/>
  <c r="O554" i="3"/>
  <c r="S554" i="3"/>
  <c r="N554" i="3"/>
  <c r="R554" i="3"/>
  <c r="O550" i="3"/>
  <c r="S550" i="3"/>
  <c r="N550" i="3"/>
  <c r="R550" i="3"/>
  <c r="O546" i="3"/>
  <c r="S546" i="3"/>
  <c r="N546" i="3"/>
  <c r="R546" i="3"/>
  <c r="O542" i="3"/>
  <c r="S542" i="3"/>
  <c r="N542" i="3"/>
  <c r="R542" i="3"/>
  <c r="F538" i="3"/>
  <c r="J538" i="3"/>
  <c r="O538" i="3"/>
  <c r="S538" i="3"/>
  <c r="X538" i="3"/>
  <c r="AC538" i="3"/>
  <c r="AG538" i="3"/>
  <c r="E538" i="3"/>
  <c r="I538" i="3"/>
  <c r="N538" i="3"/>
  <c r="R538" i="3"/>
  <c r="W538" i="3"/>
  <c r="AA538" i="3"/>
  <c r="AF538" i="3"/>
  <c r="O530" i="3"/>
  <c r="S530" i="3"/>
  <c r="N530" i="3"/>
  <c r="R530" i="3"/>
  <c r="N526" i="3"/>
  <c r="M526" i="3"/>
  <c r="Q526" i="3"/>
  <c r="R526" i="3"/>
  <c r="N522" i="3"/>
  <c r="M522" i="3"/>
  <c r="Q522" i="3"/>
  <c r="N518" i="3"/>
  <c r="M518" i="3"/>
  <c r="Q518" i="3"/>
  <c r="N514" i="3"/>
  <c r="M514" i="3"/>
  <c r="Q514" i="3"/>
  <c r="N510" i="3"/>
  <c r="M510" i="3"/>
  <c r="Q510" i="3"/>
  <c r="N506" i="3"/>
  <c r="M506" i="3"/>
  <c r="Q506" i="3"/>
  <c r="E502" i="3"/>
  <c r="I502" i="3"/>
  <c r="N502" i="3"/>
  <c r="F502" i="3"/>
  <c r="J502" i="3"/>
  <c r="M502" i="3"/>
  <c r="Q502" i="3"/>
  <c r="V502" i="3"/>
  <c r="Z502" i="3"/>
  <c r="AE502" i="3"/>
  <c r="AI502" i="3"/>
  <c r="W502" i="3"/>
  <c r="AA502" i="3"/>
  <c r="AF502" i="3"/>
  <c r="O494" i="3"/>
  <c r="S494" i="3"/>
  <c r="N494" i="3"/>
  <c r="R494" i="3"/>
  <c r="O490" i="3"/>
  <c r="S490" i="3"/>
  <c r="N490" i="3"/>
  <c r="R490" i="3"/>
  <c r="O486" i="3"/>
  <c r="S486" i="3"/>
  <c r="N486" i="3"/>
  <c r="R486" i="3"/>
  <c r="O482" i="3"/>
  <c r="S482" i="3"/>
  <c r="N482" i="3"/>
  <c r="R482" i="3"/>
  <c r="O478" i="3"/>
  <c r="S478" i="3"/>
  <c r="N478" i="3"/>
  <c r="R478" i="3"/>
  <c r="O474" i="3"/>
  <c r="S474" i="3"/>
  <c r="N474" i="3"/>
  <c r="R474" i="3"/>
  <c r="O470" i="3"/>
  <c r="S470" i="3"/>
  <c r="N470" i="3"/>
  <c r="R470" i="3"/>
  <c r="F466" i="3"/>
  <c r="J466" i="3"/>
  <c r="O466" i="3"/>
  <c r="S466" i="3"/>
  <c r="X466" i="3"/>
  <c r="AC466" i="3"/>
  <c r="AG466" i="3"/>
  <c r="E466" i="3"/>
  <c r="I466" i="3"/>
  <c r="N466" i="3"/>
  <c r="R466" i="3"/>
  <c r="W466" i="3"/>
  <c r="AA466" i="3"/>
  <c r="AF466" i="3"/>
  <c r="P527" i="3"/>
  <c r="O527" i="3"/>
  <c r="S527" i="3"/>
  <c r="S523" i="3"/>
  <c r="Q523" i="3"/>
  <c r="P523" i="3"/>
  <c r="S519" i="3"/>
  <c r="Q519" i="3"/>
  <c r="P519" i="3"/>
  <c r="S515" i="3"/>
  <c r="Q515" i="3"/>
  <c r="P515" i="3"/>
  <c r="S511" i="3"/>
  <c r="Q511" i="3"/>
  <c r="P511" i="3"/>
  <c r="S507" i="3"/>
  <c r="Q507" i="3"/>
  <c r="P507" i="3"/>
  <c r="F503" i="3"/>
  <c r="J503" i="3"/>
  <c r="S503" i="3"/>
  <c r="G503" i="3"/>
  <c r="K503" i="3"/>
  <c r="Q503" i="3"/>
  <c r="P503" i="3"/>
  <c r="U503" i="3"/>
  <c r="Y503" i="3"/>
  <c r="AD503" i="3"/>
  <c r="AH503" i="3"/>
  <c r="X503" i="3"/>
  <c r="AC503" i="3"/>
  <c r="AG503" i="3"/>
  <c r="O495" i="3"/>
  <c r="S495" i="3"/>
  <c r="N495" i="3"/>
  <c r="R495" i="3"/>
  <c r="O491" i="3"/>
  <c r="S491" i="3"/>
  <c r="N491" i="3"/>
  <c r="R491" i="3"/>
  <c r="O487" i="3"/>
  <c r="S487" i="3"/>
  <c r="N487" i="3"/>
  <c r="R487" i="3"/>
  <c r="O483" i="3"/>
  <c r="S483" i="3"/>
  <c r="N483" i="3"/>
  <c r="R483" i="3"/>
  <c r="O479" i="3"/>
  <c r="S479" i="3"/>
  <c r="N479" i="3"/>
  <c r="R479" i="3"/>
  <c r="O475" i="3"/>
  <c r="S475" i="3"/>
  <c r="N475" i="3"/>
  <c r="R475" i="3"/>
  <c r="O471" i="3"/>
  <c r="S471" i="3"/>
  <c r="N471" i="3"/>
  <c r="R471" i="3"/>
  <c r="F467" i="3"/>
  <c r="J467" i="3"/>
  <c r="O467" i="3"/>
  <c r="S467" i="3"/>
  <c r="X467" i="3"/>
  <c r="AC467" i="3"/>
  <c r="AG467" i="3"/>
  <c r="E467" i="3"/>
  <c r="I467" i="3"/>
  <c r="N467" i="3"/>
  <c r="R467" i="3"/>
  <c r="W467" i="3"/>
  <c r="AA467" i="3"/>
  <c r="AF467" i="3"/>
  <c r="M460" i="3"/>
  <c r="Q460" i="3"/>
  <c r="N460" i="3"/>
  <c r="R460" i="3"/>
  <c r="M456" i="3"/>
  <c r="Q456" i="3"/>
  <c r="N456" i="3"/>
  <c r="R456" i="3"/>
  <c r="M452" i="3"/>
  <c r="Q452" i="3"/>
  <c r="N452" i="3"/>
  <c r="R452" i="3"/>
  <c r="M448" i="3"/>
  <c r="Q448" i="3"/>
  <c r="N448" i="3"/>
  <c r="R448" i="3"/>
  <c r="M444" i="3"/>
  <c r="Q444" i="3"/>
  <c r="N444" i="3"/>
  <c r="R444" i="3"/>
  <c r="M440" i="3"/>
  <c r="Q440" i="3"/>
  <c r="N440" i="3"/>
  <c r="R440" i="3"/>
  <c r="O436" i="3"/>
  <c r="Q436" i="3"/>
  <c r="N436" i="3"/>
  <c r="R436" i="3"/>
  <c r="E432" i="3"/>
  <c r="I432" i="3"/>
  <c r="O432" i="3"/>
  <c r="F432" i="3"/>
  <c r="J432" i="3"/>
  <c r="Q432" i="3"/>
  <c r="W432" i="3"/>
  <c r="AA432" i="3"/>
  <c r="AF432" i="3"/>
  <c r="N432" i="3"/>
  <c r="R432" i="3"/>
  <c r="X432" i="3"/>
  <c r="AC432" i="3"/>
  <c r="AG432" i="3"/>
  <c r="P459" i="3"/>
  <c r="O459" i="3"/>
  <c r="S459" i="3"/>
  <c r="P455" i="3"/>
  <c r="O455" i="3"/>
  <c r="S455" i="3"/>
  <c r="P451" i="3"/>
  <c r="O451" i="3"/>
  <c r="S451" i="3"/>
  <c r="P447" i="3"/>
  <c r="O447" i="3"/>
  <c r="S447" i="3"/>
  <c r="P443" i="3"/>
  <c r="O443" i="3"/>
  <c r="S443" i="3"/>
  <c r="N439" i="3"/>
  <c r="R439" i="3"/>
  <c r="O439" i="3"/>
  <c r="S439" i="3"/>
  <c r="R435" i="3"/>
  <c r="O435" i="3"/>
  <c r="S435" i="3"/>
  <c r="F431" i="3"/>
  <c r="J431" i="3"/>
  <c r="R431" i="3"/>
  <c r="G431" i="3"/>
  <c r="K431" i="3"/>
  <c r="V431" i="3"/>
  <c r="Z431" i="3"/>
  <c r="AE431" i="3"/>
  <c r="AI431" i="3"/>
  <c r="O431" i="3"/>
  <c r="S431" i="3"/>
  <c r="W431" i="3"/>
  <c r="AA431" i="3"/>
  <c r="AF431" i="3"/>
  <c r="G4" i="10"/>
  <c r="G3" i="10"/>
  <c r="AA540" i="3"/>
  <c r="W540" i="3"/>
  <c r="AC470" i="3"/>
  <c r="X470" i="3"/>
  <c r="F72" i="6"/>
  <c r="F17" i="4"/>
  <c r="F108" i="6"/>
  <c r="F109" i="6" s="1"/>
  <c r="G105" i="6" s="1"/>
  <c r="F2" i="5"/>
  <c r="F3" i="5" s="1"/>
  <c r="E3" i="5"/>
  <c r="H49" i="1"/>
  <c r="G49" i="1"/>
  <c r="G25" i="6"/>
  <c r="G29" i="6"/>
  <c r="G56" i="6"/>
  <c r="G114" i="6" s="1"/>
  <c r="G2" i="6"/>
  <c r="G3" i="6"/>
  <c r="H4" i="6"/>
  <c r="G11" i="6"/>
  <c r="E73" i="6"/>
  <c r="E117" i="6" s="1"/>
  <c r="G4" i="7"/>
  <c r="F3" i="7"/>
  <c r="F16" i="7" s="1"/>
  <c r="H23" i="5"/>
  <c r="G37" i="5"/>
  <c r="H34" i="5"/>
  <c r="I12" i="5"/>
  <c r="H13" i="5"/>
  <c r="H16" i="4"/>
  <c r="I3" i="4"/>
  <c r="H4" i="4"/>
  <c r="H55" i="1"/>
  <c r="G55" i="1"/>
  <c r="E366" i="3" l="1"/>
  <c r="J505" i="3"/>
  <c r="J575" i="3" s="1"/>
  <c r="J156" i="3"/>
  <c r="J401" i="3"/>
  <c r="J541" i="3" s="1"/>
  <c r="J192" i="3"/>
  <c r="H505" i="3"/>
  <c r="H575" i="3" s="1"/>
  <c r="F505" i="3"/>
  <c r="F575" i="3" s="1"/>
  <c r="F156" i="3"/>
  <c r="H192" i="3"/>
  <c r="H331" i="3"/>
  <c r="H471" i="3" s="1"/>
  <c r="G156" i="3"/>
  <c r="H366" i="3"/>
  <c r="H506" i="3" s="1"/>
  <c r="H262" i="3"/>
  <c r="H401" i="3"/>
  <c r="I331" i="3"/>
  <c r="I471" i="3" s="1"/>
  <c r="K226" i="3"/>
  <c r="K331" i="3"/>
  <c r="K471" i="3" s="1"/>
  <c r="H156" i="3"/>
  <c r="H436" i="3" s="1"/>
  <c r="AC574" i="3"/>
  <c r="K366" i="3"/>
  <c r="J366" i="3"/>
  <c r="J506" i="3" s="1"/>
  <c r="E331" i="3"/>
  <c r="E471" i="3" s="1"/>
  <c r="E296" i="3"/>
  <c r="E156" i="3"/>
  <c r="J296" i="3"/>
  <c r="F296" i="3"/>
  <c r="AH572" i="3"/>
  <c r="F366" i="3"/>
  <c r="F506" i="3" s="1"/>
  <c r="F401" i="3"/>
  <c r="F541" i="3" s="1"/>
  <c r="F262" i="3"/>
  <c r="E401" i="3"/>
  <c r="E541" i="3" s="1"/>
  <c r="G401" i="3"/>
  <c r="G541" i="3" s="1"/>
  <c r="G296" i="3"/>
  <c r="G331" i="3"/>
  <c r="G471" i="3" s="1"/>
  <c r="J262" i="3"/>
  <c r="F192" i="3"/>
  <c r="Y572" i="3"/>
  <c r="AD572" i="3"/>
  <c r="P586" i="3"/>
  <c r="U572" i="3"/>
  <c r="P582" i="3"/>
  <c r="G106" i="6"/>
  <c r="F116" i="6"/>
  <c r="F7" i="7" s="1"/>
  <c r="AF574" i="3"/>
  <c r="Z435" i="3"/>
  <c r="I574" i="3"/>
  <c r="G575" i="3"/>
  <c r="AH574" i="3"/>
  <c r="AE505" i="3"/>
  <c r="AA505" i="3"/>
  <c r="U574" i="3"/>
  <c r="F73" i="6"/>
  <c r="F117" i="6" s="1"/>
  <c r="K14" i="3"/>
  <c r="AA13" i="3"/>
  <c r="J14" i="3"/>
  <c r="Z13" i="3"/>
  <c r="Z85" i="3" s="1"/>
  <c r="E14" i="3"/>
  <c r="U13" i="3"/>
  <c r="H14" i="3"/>
  <c r="X13" i="3"/>
  <c r="X85" i="3" s="1"/>
  <c r="G14" i="3"/>
  <c r="W13" i="3"/>
  <c r="F14" i="3"/>
  <c r="V13" i="3"/>
  <c r="V85" i="3" s="1"/>
  <c r="I14" i="3"/>
  <c r="Y13" i="3"/>
  <c r="AD570" i="3"/>
  <c r="AC505" i="3"/>
  <c r="AA574" i="3"/>
  <c r="M600" i="3"/>
  <c r="AG574" i="3"/>
  <c r="U435" i="3"/>
  <c r="AD574" i="3"/>
  <c r="AE574" i="3"/>
  <c r="V574" i="3"/>
  <c r="P590" i="3"/>
  <c r="P598" i="3"/>
  <c r="Y505" i="3"/>
  <c r="AI505" i="3"/>
  <c r="M574" i="3"/>
  <c r="AI574" i="3"/>
  <c r="Z574" i="3"/>
  <c r="I575" i="3"/>
  <c r="X574" i="3"/>
  <c r="W574" i="3"/>
  <c r="Y574" i="3"/>
  <c r="AF571" i="3"/>
  <c r="AE571" i="3"/>
  <c r="V571" i="3"/>
  <c r="G571" i="3"/>
  <c r="J571" i="3"/>
  <c r="S575" i="3"/>
  <c r="S587" i="3"/>
  <c r="S595" i="3"/>
  <c r="R576" i="3"/>
  <c r="R580" i="3"/>
  <c r="R584" i="3"/>
  <c r="R588" i="3"/>
  <c r="R592" i="3"/>
  <c r="Q600" i="3"/>
  <c r="R573" i="3"/>
  <c r="N581" i="3"/>
  <c r="N585" i="3"/>
  <c r="N589" i="3"/>
  <c r="N593" i="3"/>
  <c r="N597" i="3"/>
  <c r="AI573" i="3"/>
  <c r="Z573" i="3"/>
  <c r="P578" i="3"/>
  <c r="P594" i="3"/>
  <c r="V435" i="3"/>
  <c r="AI435" i="3"/>
  <c r="N600" i="3"/>
  <c r="P570" i="3"/>
  <c r="M594" i="3"/>
  <c r="R600" i="3"/>
  <c r="S600" i="3"/>
  <c r="P600" i="3"/>
  <c r="O600" i="3"/>
  <c r="I9" i="5"/>
  <c r="I10" i="5"/>
  <c r="I11" i="5"/>
  <c r="H25" i="10"/>
  <c r="U570" i="3"/>
  <c r="AG505" i="3"/>
  <c r="AA435" i="3"/>
  <c r="AH505" i="3"/>
  <c r="Y435" i="3"/>
  <c r="X435" i="3"/>
  <c r="AI571" i="3"/>
  <c r="Z571" i="3"/>
  <c r="K571" i="3"/>
  <c r="I296" i="3"/>
  <c r="I436" i="3" s="1"/>
  <c r="I366" i="3"/>
  <c r="I506" i="3" s="1"/>
  <c r="I401" i="3"/>
  <c r="I541" i="3" s="1"/>
  <c r="I192" i="3"/>
  <c r="K296" i="3"/>
  <c r="K436" i="3" s="1"/>
  <c r="G366" i="3"/>
  <c r="G506" i="3" s="1"/>
  <c r="K401" i="3"/>
  <c r="K541" i="3" s="1"/>
  <c r="I8" i="5"/>
  <c r="H570" i="3"/>
  <c r="AH570" i="3"/>
  <c r="Y570" i="3"/>
  <c r="M570" i="3"/>
  <c r="M586" i="3"/>
  <c r="O574" i="3"/>
  <c r="N574" i="3"/>
  <c r="F571" i="3"/>
  <c r="O575" i="3"/>
  <c r="O595" i="3"/>
  <c r="N580" i="3"/>
  <c r="M584" i="3"/>
  <c r="N588" i="3"/>
  <c r="M592" i="3"/>
  <c r="M571" i="3"/>
  <c r="H571" i="3"/>
  <c r="M575" i="3"/>
  <c r="M579" i="3"/>
  <c r="Q587" i="3"/>
  <c r="Q595" i="3"/>
  <c r="G192" i="3"/>
  <c r="E192" i="3"/>
  <c r="K192" i="3"/>
  <c r="O571" i="3"/>
  <c r="O579" i="3"/>
  <c r="O583" i="3"/>
  <c r="O591" i="3"/>
  <c r="N572" i="3"/>
  <c r="AI570" i="3"/>
  <c r="Z570" i="3"/>
  <c r="Q570" i="3"/>
  <c r="AG572" i="3"/>
  <c r="X572" i="3"/>
  <c r="F572" i="3"/>
  <c r="R596" i="3"/>
  <c r="N577" i="3"/>
  <c r="AC570" i="3"/>
  <c r="S570" i="3"/>
  <c r="K570" i="3"/>
  <c r="I570" i="3"/>
  <c r="N582" i="3"/>
  <c r="Q583" i="3"/>
  <c r="Q591" i="3"/>
  <c r="AE570" i="3"/>
  <c r="V570" i="3"/>
  <c r="P574" i="3"/>
  <c r="M578" i="3"/>
  <c r="Q582" i="3"/>
  <c r="Q590" i="3"/>
  <c r="Q598" i="3"/>
  <c r="AH435" i="3"/>
  <c r="S578" i="3"/>
  <c r="S582" i="3"/>
  <c r="S586" i="3"/>
  <c r="R586" i="3"/>
  <c r="S590" i="3"/>
  <c r="S594" i="3"/>
  <c r="R594" i="3"/>
  <c r="S598" i="3"/>
  <c r="E575" i="3"/>
  <c r="M582" i="3"/>
  <c r="M590" i="3"/>
  <c r="M598" i="3"/>
  <c r="AC435" i="3"/>
  <c r="W435" i="3"/>
  <c r="AD505" i="3"/>
  <c r="Z505" i="3"/>
  <c r="AF505" i="3"/>
  <c r="U505" i="3"/>
  <c r="K121" i="3"/>
  <c r="K402" i="3" s="1"/>
  <c r="K542" i="3" s="1"/>
  <c r="AI49" i="3"/>
  <c r="AI121" i="3" s="1"/>
  <c r="AA49" i="3"/>
  <c r="AA121" i="3" s="1"/>
  <c r="G121" i="3"/>
  <c r="G402" i="3" s="1"/>
  <c r="G542" i="3" s="1"/>
  <c r="AE49" i="3"/>
  <c r="AE121" i="3" s="1"/>
  <c r="W49" i="3"/>
  <c r="W121" i="3" s="1"/>
  <c r="I121" i="3"/>
  <c r="I263" i="3" s="1"/>
  <c r="AG49" i="3"/>
  <c r="AG121" i="3" s="1"/>
  <c r="Y49" i="3"/>
  <c r="Y121" i="3" s="1"/>
  <c r="E121" i="3"/>
  <c r="E263" i="3" s="1"/>
  <c r="AC49" i="3"/>
  <c r="AC121" i="3" s="1"/>
  <c r="U49" i="3"/>
  <c r="U121" i="3" s="1"/>
  <c r="E85" i="3"/>
  <c r="E227" i="3" s="1"/>
  <c r="AC13" i="3"/>
  <c r="AC85" i="3" s="1"/>
  <c r="U85" i="3"/>
  <c r="J121" i="3"/>
  <c r="J263" i="3" s="1"/>
  <c r="AH49" i="3"/>
  <c r="AH121" i="3" s="1"/>
  <c r="Z49" i="3"/>
  <c r="Z121" i="3" s="1"/>
  <c r="F121" i="3"/>
  <c r="F263" i="3" s="1"/>
  <c r="AD49" i="3"/>
  <c r="AD121" i="3" s="1"/>
  <c r="V49" i="3"/>
  <c r="V121" i="3" s="1"/>
  <c r="AF13" i="3"/>
  <c r="AF85" i="3" s="1"/>
  <c r="H85" i="3"/>
  <c r="H227" i="3" s="1"/>
  <c r="K85" i="3"/>
  <c r="K227" i="3" s="1"/>
  <c r="AI13" i="3"/>
  <c r="AI85" i="3" s="1"/>
  <c r="AA85" i="3"/>
  <c r="I85" i="3"/>
  <c r="I227" i="3" s="1"/>
  <c r="AG13" i="3"/>
  <c r="AG85" i="3" s="1"/>
  <c r="Y85" i="3"/>
  <c r="H121" i="3"/>
  <c r="H332" i="3" s="1"/>
  <c r="AF49" i="3"/>
  <c r="AF121" i="3" s="1"/>
  <c r="X49" i="3"/>
  <c r="X121" i="3" s="1"/>
  <c r="J85" i="3"/>
  <c r="J227" i="3" s="1"/>
  <c r="AH13" i="3"/>
  <c r="AH85" i="3" s="1"/>
  <c r="F85" i="3"/>
  <c r="F227" i="3" s="1"/>
  <c r="AD13" i="3"/>
  <c r="AD85" i="3" s="1"/>
  <c r="G85" i="3"/>
  <c r="G227" i="3" s="1"/>
  <c r="AE13" i="3"/>
  <c r="AE85" i="3" s="1"/>
  <c r="W85" i="3"/>
  <c r="K575" i="3"/>
  <c r="O587" i="3"/>
  <c r="R572" i="3"/>
  <c r="M596" i="3"/>
  <c r="R577" i="3"/>
  <c r="R581" i="3"/>
  <c r="R585" i="3"/>
  <c r="R589" i="3"/>
  <c r="R593" i="3"/>
  <c r="R597" i="3"/>
  <c r="Q571" i="3"/>
  <c r="Q575" i="3"/>
  <c r="Q579" i="3"/>
  <c r="M583" i="3"/>
  <c r="M587" i="3"/>
  <c r="M591" i="3"/>
  <c r="M595" i="3"/>
  <c r="M599" i="3"/>
  <c r="Q574" i="3"/>
  <c r="Q578" i="3"/>
  <c r="V505" i="3"/>
  <c r="E573" i="3"/>
  <c r="N598" i="3"/>
  <c r="G572" i="3"/>
  <c r="S573" i="3"/>
  <c r="X505" i="3"/>
  <c r="E506" i="3"/>
  <c r="W505" i="3"/>
  <c r="AD435" i="3"/>
  <c r="AG435" i="3"/>
  <c r="AF435" i="3"/>
  <c r="AE435" i="3"/>
  <c r="AG570" i="3"/>
  <c r="X570" i="3"/>
  <c r="O570" i="3"/>
  <c r="O578" i="3"/>
  <c r="N578" i="3"/>
  <c r="O582" i="3"/>
  <c r="O586" i="3"/>
  <c r="N586" i="3"/>
  <c r="O590" i="3"/>
  <c r="N590" i="3"/>
  <c r="O594" i="3"/>
  <c r="N594" i="3"/>
  <c r="O598" i="3"/>
  <c r="R574" i="3"/>
  <c r="J574" i="3"/>
  <c r="P572" i="3"/>
  <c r="P576" i="3"/>
  <c r="P584" i="3"/>
  <c r="P592" i="3"/>
  <c r="AA572" i="3"/>
  <c r="AE573" i="3"/>
  <c r="V573" i="3"/>
  <c r="H572" i="3"/>
  <c r="K572" i="3"/>
  <c r="Z156" i="3"/>
  <c r="Z226" i="3"/>
  <c r="AI156" i="3"/>
  <c r="AI226" i="3"/>
  <c r="U156" i="3"/>
  <c r="U226" i="3"/>
  <c r="V156" i="3"/>
  <c r="V226" i="3"/>
  <c r="AG156" i="3"/>
  <c r="AG226" i="3"/>
  <c r="X156" i="3"/>
  <c r="X226" i="3"/>
  <c r="AE156" i="3"/>
  <c r="AE226" i="3"/>
  <c r="Y262" i="3"/>
  <c r="Y331" i="3"/>
  <c r="Y471" i="3" s="1"/>
  <c r="Y192" i="3"/>
  <c r="Y296" i="3"/>
  <c r="Y366" i="3"/>
  <c r="Y401" i="3"/>
  <c r="Y541" i="3" s="1"/>
  <c r="X262" i="3"/>
  <c r="X331" i="3"/>
  <c r="X471" i="3" s="1"/>
  <c r="X192" i="3"/>
  <c r="X296" i="3"/>
  <c r="X366" i="3"/>
  <c r="X401" i="3"/>
  <c r="X541" i="3" s="1"/>
  <c r="AH262" i="3"/>
  <c r="AH331" i="3"/>
  <c r="AH471" i="3" s="1"/>
  <c r="AH192" i="3"/>
  <c r="AH296" i="3"/>
  <c r="AH366" i="3"/>
  <c r="AH401" i="3"/>
  <c r="AH541" i="3" s="1"/>
  <c r="J402" i="3"/>
  <c r="J193" i="3"/>
  <c r="U262" i="3"/>
  <c r="U331" i="3"/>
  <c r="U471" i="3" s="1"/>
  <c r="U192" i="3"/>
  <c r="U296" i="3"/>
  <c r="U366" i="3"/>
  <c r="U401" i="3"/>
  <c r="U541" i="3" s="1"/>
  <c r="AI262" i="3"/>
  <c r="AI331" i="3"/>
  <c r="AI471" i="3" s="1"/>
  <c r="AI192" i="3"/>
  <c r="AI366" i="3"/>
  <c r="AI401" i="3"/>
  <c r="AI541" i="3" s="1"/>
  <c r="AI296" i="3"/>
  <c r="AE262" i="3"/>
  <c r="AE331" i="3"/>
  <c r="AE471" i="3" s="1"/>
  <c r="AE192" i="3"/>
  <c r="AE366" i="3"/>
  <c r="AE401" i="3"/>
  <c r="AE541" i="3" s="1"/>
  <c r="AE296" i="3"/>
  <c r="V262" i="3"/>
  <c r="V331" i="3"/>
  <c r="V471" i="3" s="1"/>
  <c r="V192" i="3"/>
  <c r="V366" i="3"/>
  <c r="V401" i="3"/>
  <c r="V541" i="3" s="1"/>
  <c r="V296" i="3"/>
  <c r="AA570" i="3"/>
  <c r="R570" i="3"/>
  <c r="F570" i="3"/>
  <c r="Q586" i="3"/>
  <c r="Q594" i="3"/>
  <c r="G570" i="3"/>
  <c r="AH156" i="3"/>
  <c r="AH226" i="3"/>
  <c r="AA156" i="3"/>
  <c r="AA226" i="3"/>
  <c r="E157" i="3"/>
  <c r="AC156" i="3"/>
  <c r="AC226" i="3"/>
  <c r="AD156" i="3"/>
  <c r="AD226" i="3"/>
  <c r="Y156" i="3"/>
  <c r="Y226" i="3"/>
  <c r="AF156" i="3"/>
  <c r="AF226" i="3"/>
  <c r="W156" i="3"/>
  <c r="W226" i="3"/>
  <c r="AG262" i="3"/>
  <c r="AG331" i="3"/>
  <c r="AG471" i="3" s="1"/>
  <c r="AG192" i="3"/>
  <c r="AG296" i="3"/>
  <c r="AG366" i="3"/>
  <c r="AG401" i="3"/>
  <c r="AG541" i="3" s="1"/>
  <c r="AF262" i="3"/>
  <c r="AF331" i="3"/>
  <c r="AF471" i="3" s="1"/>
  <c r="AF192" i="3"/>
  <c r="AF296" i="3"/>
  <c r="AF366" i="3"/>
  <c r="AF401" i="3"/>
  <c r="AF541" i="3" s="1"/>
  <c r="Z262" i="3"/>
  <c r="Z331" i="3"/>
  <c r="Z471" i="3" s="1"/>
  <c r="Z192" i="3"/>
  <c r="Z296" i="3"/>
  <c r="Z366" i="3"/>
  <c r="Z401" i="3"/>
  <c r="Z541" i="3" s="1"/>
  <c r="AC262" i="3"/>
  <c r="AC331" i="3"/>
  <c r="AC471" i="3" s="1"/>
  <c r="AC192" i="3"/>
  <c r="AC296" i="3"/>
  <c r="AC366" i="3"/>
  <c r="AC401" i="3"/>
  <c r="AC541" i="3" s="1"/>
  <c r="E367" i="3"/>
  <c r="AA262" i="3"/>
  <c r="AA331" i="3"/>
  <c r="AA471" i="3" s="1"/>
  <c r="AA192" i="3"/>
  <c r="AA296" i="3"/>
  <c r="AA366" i="3"/>
  <c r="AA401" i="3"/>
  <c r="AA541" i="3" s="1"/>
  <c r="W262" i="3"/>
  <c r="W331" i="3"/>
  <c r="W471" i="3" s="1"/>
  <c r="W192" i="3"/>
  <c r="W296" i="3"/>
  <c r="W366" i="3"/>
  <c r="W401" i="3"/>
  <c r="W541" i="3" s="1"/>
  <c r="AD262" i="3"/>
  <c r="AD331" i="3"/>
  <c r="AD471" i="3" s="1"/>
  <c r="AD192" i="3"/>
  <c r="AD296" i="3"/>
  <c r="AD366" i="3"/>
  <c r="AD401" i="3"/>
  <c r="AD541" i="3" s="1"/>
  <c r="S581" i="3"/>
  <c r="AF570" i="3"/>
  <c r="W570" i="3"/>
  <c r="N570" i="3"/>
  <c r="E570" i="3"/>
  <c r="J570" i="3"/>
  <c r="R578" i="3"/>
  <c r="R582" i="3"/>
  <c r="R590" i="3"/>
  <c r="R598" i="3"/>
  <c r="S571" i="3"/>
  <c r="S579" i="3"/>
  <c r="S583" i="3"/>
  <c r="S591" i="3"/>
  <c r="AC572" i="3"/>
  <c r="AF572" i="3"/>
  <c r="W572" i="3"/>
  <c r="J572" i="3"/>
  <c r="E572" i="3"/>
  <c r="N576" i="3"/>
  <c r="M580" i="3"/>
  <c r="N584" i="3"/>
  <c r="M588" i="3"/>
  <c r="N592" i="3"/>
  <c r="N596" i="3"/>
  <c r="N573" i="3"/>
  <c r="S574" i="3"/>
  <c r="AF573" i="3"/>
  <c r="W573" i="3"/>
  <c r="O573" i="3"/>
  <c r="I573" i="3"/>
  <c r="J573" i="3"/>
  <c r="S577" i="3"/>
  <c r="O581" i="3"/>
  <c r="S585" i="3"/>
  <c r="O589" i="3"/>
  <c r="S593" i="3"/>
  <c r="O597" i="3"/>
  <c r="E574" i="3"/>
  <c r="F574" i="3"/>
  <c r="AA571" i="3"/>
  <c r="R571" i="3"/>
  <c r="N575" i="3"/>
  <c r="N579" i="3"/>
  <c r="N583" i="3"/>
  <c r="N587" i="3"/>
  <c r="N591" i="3"/>
  <c r="N595" i="3"/>
  <c r="N599" i="3"/>
  <c r="O599" i="3"/>
  <c r="S572" i="3"/>
  <c r="O576" i="3"/>
  <c r="O580" i="3"/>
  <c r="O584" i="3"/>
  <c r="O588" i="3"/>
  <c r="O592" i="3"/>
  <c r="O596" i="3"/>
  <c r="AG571" i="3"/>
  <c r="X571" i="3"/>
  <c r="I571" i="3"/>
  <c r="AE572" i="3"/>
  <c r="V572" i="3"/>
  <c r="M572" i="3"/>
  <c r="M576" i="3"/>
  <c r="P580" i="3"/>
  <c r="P588" i="3"/>
  <c r="P596" i="3"/>
  <c r="P573" i="3"/>
  <c r="P577" i="3"/>
  <c r="P585" i="3"/>
  <c r="P593" i="3"/>
  <c r="AH573" i="3"/>
  <c r="Y573" i="3"/>
  <c r="Q573" i="3"/>
  <c r="AG573" i="3"/>
  <c r="X573" i="3"/>
  <c r="K573" i="3"/>
  <c r="Q577" i="3"/>
  <c r="Q581" i="3"/>
  <c r="Q585" i="3"/>
  <c r="Q589" i="3"/>
  <c r="Q593" i="3"/>
  <c r="Q597" i="3"/>
  <c r="K574" i="3"/>
  <c r="H574" i="3"/>
  <c r="AD571" i="3"/>
  <c r="U571" i="3"/>
  <c r="P579" i="3"/>
  <c r="P587" i="3"/>
  <c r="P595" i="3"/>
  <c r="Q599" i="3"/>
  <c r="Q572" i="3"/>
  <c r="Q576" i="3"/>
  <c r="Q584" i="3"/>
  <c r="Q592" i="3"/>
  <c r="AA573" i="3"/>
  <c r="F573" i="3"/>
  <c r="O577" i="3"/>
  <c r="O585" i="3"/>
  <c r="S589" i="3"/>
  <c r="O593" i="3"/>
  <c r="S597" i="3"/>
  <c r="W571" i="3"/>
  <c r="N571" i="3"/>
  <c r="R575" i="3"/>
  <c r="R579" i="3"/>
  <c r="R583" i="3"/>
  <c r="R587" i="3"/>
  <c r="R591" i="3"/>
  <c r="R595" i="3"/>
  <c r="R599" i="3"/>
  <c r="S599" i="3"/>
  <c r="O572" i="3"/>
  <c r="I572" i="3"/>
  <c r="S576" i="3"/>
  <c r="S580" i="3"/>
  <c r="S584" i="3"/>
  <c r="S588" i="3"/>
  <c r="S592" i="3"/>
  <c r="S596" i="3"/>
  <c r="AC571" i="3"/>
  <c r="E571" i="3"/>
  <c r="AI572" i="3"/>
  <c r="Z572" i="3"/>
  <c r="P581" i="3"/>
  <c r="P589" i="3"/>
  <c r="P597" i="3"/>
  <c r="AD573" i="3"/>
  <c r="U573" i="3"/>
  <c r="M573" i="3"/>
  <c r="AC573" i="3"/>
  <c r="G573" i="3"/>
  <c r="H573" i="3"/>
  <c r="M577" i="3"/>
  <c r="M581" i="3"/>
  <c r="M585" i="3"/>
  <c r="M589" i="3"/>
  <c r="M593" i="3"/>
  <c r="M597" i="3"/>
  <c r="G574" i="3"/>
  <c r="AH571" i="3"/>
  <c r="Y571" i="3"/>
  <c r="P571" i="3"/>
  <c r="P575" i="3"/>
  <c r="P583" i="3"/>
  <c r="P591" i="3"/>
  <c r="P599" i="3"/>
  <c r="Q580" i="3"/>
  <c r="Q588" i="3"/>
  <c r="Q596" i="3"/>
  <c r="H4" i="10"/>
  <c r="H3" i="10"/>
  <c r="H541" i="3"/>
  <c r="G2" i="5"/>
  <c r="G3" i="5" s="1"/>
  <c r="H17" i="4"/>
  <c r="H37" i="5"/>
  <c r="I23" i="5"/>
  <c r="H4" i="7"/>
  <c r="G3" i="7"/>
  <c r="G16" i="7" s="1"/>
  <c r="F69" i="6"/>
  <c r="I13" i="5"/>
  <c r="I34" i="5"/>
  <c r="J12" i="5"/>
  <c r="G69" i="6"/>
  <c r="H86" i="6"/>
  <c r="H17" i="6"/>
  <c r="H74" i="6"/>
  <c r="H29" i="6"/>
  <c r="H2" i="6"/>
  <c r="H3" i="6"/>
  <c r="H98" i="6"/>
  <c r="H110" i="6"/>
  <c r="H41" i="6"/>
  <c r="H25" i="6"/>
  <c r="H56" i="6"/>
  <c r="I4" i="6"/>
  <c r="I16" i="4"/>
  <c r="J3" i="4"/>
  <c r="I4" i="4"/>
  <c r="H472" i="3" l="1"/>
  <c r="J542" i="3"/>
  <c r="G367" i="3"/>
  <c r="G193" i="3"/>
  <c r="G263" i="3"/>
  <c r="J436" i="3"/>
  <c r="J576" i="3" s="1"/>
  <c r="X575" i="3"/>
  <c r="G436" i="3"/>
  <c r="G576" i="3" s="1"/>
  <c r="F436" i="3"/>
  <c r="F576" i="3" s="1"/>
  <c r="K506" i="3"/>
  <c r="K576" i="3" s="1"/>
  <c r="J297" i="3"/>
  <c r="E436" i="3"/>
  <c r="E576" i="3" s="1"/>
  <c r="H367" i="3"/>
  <c r="H507" i="3" s="1"/>
  <c r="H263" i="3"/>
  <c r="Y575" i="3"/>
  <c r="AG575" i="3"/>
  <c r="K367" i="3"/>
  <c r="K507" i="3" s="1"/>
  <c r="K193" i="3"/>
  <c r="J157" i="3"/>
  <c r="H193" i="3"/>
  <c r="F297" i="3"/>
  <c r="F193" i="3"/>
  <c r="F157" i="3"/>
  <c r="F402" i="3"/>
  <c r="F542" i="3" s="1"/>
  <c r="I157" i="3"/>
  <c r="I367" i="3"/>
  <c r="I507" i="3" s="1"/>
  <c r="I193" i="3"/>
  <c r="H157" i="3"/>
  <c r="I332" i="3"/>
  <c r="I472" i="3" s="1"/>
  <c r="G49" i="6"/>
  <c r="H49" i="6" s="1"/>
  <c r="G94" i="6"/>
  <c r="Z575" i="3"/>
  <c r="G604" i="3"/>
  <c r="AH436" i="3"/>
  <c r="AH506" i="3"/>
  <c r="E605" i="3"/>
  <c r="AD436" i="3"/>
  <c r="E193" i="3"/>
  <c r="K263" i="3"/>
  <c r="W575" i="3"/>
  <c r="I604" i="3"/>
  <c r="E332" i="3"/>
  <c r="E472" i="3" s="1"/>
  <c r="K157" i="3"/>
  <c r="AF575" i="3"/>
  <c r="U575" i="3"/>
  <c r="H118" i="6"/>
  <c r="AC436" i="3"/>
  <c r="AE575" i="3"/>
  <c r="AD506" i="3"/>
  <c r="X436" i="3"/>
  <c r="AI506" i="3"/>
  <c r="AC575" i="3"/>
  <c r="J604" i="3"/>
  <c r="K604" i="3"/>
  <c r="W436" i="3"/>
  <c r="AA506" i="3"/>
  <c r="Z436" i="3"/>
  <c r="AG436" i="3"/>
  <c r="AE506" i="3"/>
  <c r="AH575" i="3"/>
  <c r="AA575" i="3"/>
  <c r="E603" i="3"/>
  <c r="U436" i="3"/>
  <c r="Y436" i="3"/>
  <c r="H2" i="5"/>
  <c r="I2" i="5" s="1"/>
  <c r="I15" i="3"/>
  <c r="Y14" i="3"/>
  <c r="Y86" i="3" s="1"/>
  <c r="F15" i="3"/>
  <c r="V14" i="3"/>
  <c r="V86" i="3" s="1"/>
  <c r="G15" i="3"/>
  <c r="W14" i="3"/>
  <c r="W86" i="3" s="1"/>
  <c r="H15" i="3"/>
  <c r="X14" i="3"/>
  <c r="X86" i="3" s="1"/>
  <c r="E15" i="3"/>
  <c r="U14" i="3"/>
  <c r="U86" i="3" s="1"/>
  <c r="J15" i="3"/>
  <c r="Z14" i="3"/>
  <c r="Z86" i="3" s="1"/>
  <c r="K15" i="3"/>
  <c r="AA14" i="3"/>
  <c r="AA86" i="3" s="1"/>
  <c r="AF506" i="3"/>
  <c r="H61" i="6"/>
  <c r="V436" i="3"/>
  <c r="AD575" i="3"/>
  <c r="AI575" i="3"/>
  <c r="V575" i="3"/>
  <c r="AG506" i="3"/>
  <c r="L571" i="3"/>
  <c r="F604" i="3"/>
  <c r="J603" i="3"/>
  <c r="T570" i="3"/>
  <c r="AJ570" i="3"/>
  <c r="K603" i="3"/>
  <c r="I603" i="3"/>
  <c r="T600" i="3"/>
  <c r="J9" i="5"/>
  <c r="J10" i="5"/>
  <c r="J11" i="5"/>
  <c r="I25" i="10"/>
  <c r="I576" i="3"/>
  <c r="J8" i="5"/>
  <c r="T571" i="3"/>
  <c r="L572" i="3"/>
  <c r="E604" i="3"/>
  <c r="AB571" i="3"/>
  <c r="AA436" i="3"/>
  <c r="Y506" i="3"/>
  <c r="AI436" i="3"/>
  <c r="X506" i="3"/>
  <c r="AB570" i="3"/>
  <c r="G157" i="3"/>
  <c r="AJ571" i="3"/>
  <c r="H603" i="3"/>
  <c r="AE436" i="3"/>
  <c r="Z506" i="3"/>
  <c r="G507" i="3"/>
  <c r="E507" i="3"/>
  <c r="H604" i="3"/>
  <c r="AF436" i="3"/>
  <c r="W506" i="3"/>
  <c r="V506" i="3"/>
  <c r="U506" i="3"/>
  <c r="G86" i="3"/>
  <c r="G228" i="3" s="1"/>
  <c r="AE14" i="3"/>
  <c r="AE86" i="3" s="1"/>
  <c r="F86" i="3"/>
  <c r="F158" i="3" s="1"/>
  <c r="AD14" i="3"/>
  <c r="AD86" i="3" s="1"/>
  <c r="J86" i="3"/>
  <c r="J158" i="3" s="1"/>
  <c r="AH14" i="3"/>
  <c r="AH86" i="3" s="1"/>
  <c r="H122" i="3"/>
  <c r="H298" i="3" s="1"/>
  <c r="AF50" i="3"/>
  <c r="AF122" i="3" s="1"/>
  <c r="X50" i="3"/>
  <c r="X122" i="3" s="1"/>
  <c r="AG14" i="3"/>
  <c r="AG86" i="3" s="1"/>
  <c r="I86" i="3"/>
  <c r="I158" i="3" s="1"/>
  <c r="K86" i="3"/>
  <c r="K228" i="3" s="1"/>
  <c r="AI14" i="3"/>
  <c r="AI86" i="3" s="1"/>
  <c r="H86" i="3"/>
  <c r="H158" i="3" s="1"/>
  <c r="AF14" i="3"/>
  <c r="AF86" i="3" s="1"/>
  <c r="F122" i="3"/>
  <c r="F298" i="3" s="1"/>
  <c r="AD50" i="3"/>
  <c r="AD122" i="3" s="1"/>
  <c r="V50" i="3"/>
  <c r="V122" i="3" s="1"/>
  <c r="J122" i="3"/>
  <c r="J298" i="3" s="1"/>
  <c r="AH50" i="3"/>
  <c r="AH122" i="3" s="1"/>
  <c r="Z50" i="3"/>
  <c r="Z122" i="3" s="1"/>
  <c r="AC14" i="3"/>
  <c r="AC86" i="3" s="1"/>
  <c r="E86" i="3"/>
  <c r="E228" i="3" s="1"/>
  <c r="AC50" i="3"/>
  <c r="AC122" i="3" s="1"/>
  <c r="U50" i="3"/>
  <c r="U122" i="3" s="1"/>
  <c r="E122" i="3"/>
  <c r="E298" i="3" s="1"/>
  <c r="I122" i="3"/>
  <c r="I194" i="3" s="1"/>
  <c r="AG50" i="3"/>
  <c r="AG122" i="3" s="1"/>
  <c r="Y50" i="3"/>
  <c r="Y122" i="3" s="1"/>
  <c r="G122" i="3"/>
  <c r="G194" i="3" s="1"/>
  <c r="AE50" i="3"/>
  <c r="AE122" i="3" s="1"/>
  <c r="W50" i="3"/>
  <c r="W122" i="3" s="1"/>
  <c r="K122" i="3"/>
  <c r="K298" i="3" s="1"/>
  <c r="AI50" i="3"/>
  <c r="AI122" i="3" s="1"/>
  <c r="AA50" i="3"/>
  <c r="AA122" i="3" s="1"/>
  <c r="F367" i="3"/>
  <c r="F507" i="3" s="1"/>
  <c r="F332" i="3"/>
  <c r="F472" i="3" s="1"/>
  <c r="G297" i="3"/>
  <c r="G332" i="3"/>
  <c r="G472" i="3" s="1"/>
  <c r="E297" i="3"/>
  <c r="E437" i="3" s="1"/>
  <c r="E402" i="3"/>
  <c r="E542" i="3" s="1"/>
  <c r="K297" i="3"/>
  <c r="K332" i="3"/>
  <c r="K472" i="3" s="1"/>
  <c r="J367" i="3"/>
  <c r="J507" i="3" s="1"/>
  <c r="J332" i="3"/>
  <c r="J472" i="3" s="1"/>
  <c r="H297" i="3"/>
  <c r="H402" i="3"/>
  <c r="H542" i="3" s="1"/>
  <c r="I297" i="3"/>
  <c r="I402" i="3"/>
  <c r="I542" i="3" s="1"/>
  <c r="L570" i="3"/>
  <c r="G603" i="3"/>
  <c r="H576" i="3"/>
  <c r="AC506" i="3"/>
  <c r="AE227" i="3"/>
  <c r="AE157" i="3"/>
  <c r="Y227" i="3"/>
  <c r="Y157" i="3"/>
  <c r="AC227" i="3"/>
  <c r="AC157" i="3"/>
  <c r="Z227" i="3"/>
  <c r="Z157" i="3"/>
  <c r="AF227" i="3"/>
  <c r="AF157" i="3"/>
  <c r="V227" i="3"/>
  <c r="V157" i="3"/>
  <c r="AI227" i="3"/>
  <c r="AI157" i="3"/>
  <c r="AE332" i="3"/>
  <c r="AE472" i="3" s="1"/>
  <c r="AE263" i="3"/>
  <c r="AE402" i="3"/>
  <c r="AE542" i="3" s="1"/>
  <c r="AE193" i="3"/>
  <c r="AE297" i="3"/>
  <c r="AE367" i="3"/>
  <c r="AA263" i="3"/>
  <c r="AA332" i="3"/>
  <c r="AA472" i="3" s="1"/>
  <c r="AA402" i="3"/>
  <c r="AA542" i="3" s="1"/>
  <c r="AA193" i="3"/>
  <c r="AA297" i="3"/>
  <c r="AA367" i="3"/>
  <c r="AH402" i="3"/>
  <c r="AH542" i="3" s="1"/>
  <c r="AH263" i="3"/>
  <c r="AH332" i="3"/>
  <c r="AH472" i="3" s="1"/>
  <c r="AH193" i="3"/>
  <c r="AH297" i="3"/>
  <c r="AH367" i="3"/>
  <c r="Y402" i="3"/>
  <c r="Y542" i="3" s="1"/>
  <c r="Y263" i="3"/>
  <c r="Y332" i="3"/>
  <c r="Y472" i="3" s="1"/>
  <c r="Y193" i="3"/>
  <c r="Y297" i="3"/>
  <c r="Y367" i="3"/>
  <c r="V332" i="3"/>
  <c r="V472" i="3" s="1"/>
  <c r="V263" i="3"/>
  <c r="V402" i="3"/>
  <c r="V542" i="3" s="1"/>
  <c r="V193" i="3"/>
  <c r="V297" i="3"/>
  <c r="V367" i="3"/>
  <c r="X263" i="3"/>
  <c r="X402" i="3"/>
  <c r="X542" i="3" s="1"/>
  <c r="X332" i="3"/>
  <c r="X472" i="3" s="1"/>
  <c r="X193" i="3"/>
  <c r="X297" i="3"/>
  <c r="X367" i="3"/>
  <c r="F603" i="3"/>
  <c r="W227" i="3"/>
  <c r="W157" i="3"/>
  <c r="AG227" i="3"/>
  <c r="AG157" i="3"/>
  <c r="U227" i="3"/>
  <c r="U157" i="3"/>
  <c r="AH227" i="3"/>
  <c r="AH157" i="3"/>
  <c r="X227" i="3"/>
  <c r="X157" i="3"/>
  <c r="AD227" i="3"/>
  <c r="AD157" i="3"/>
  <c r="AA227" i="3"/>
  <c r="AA157" i="3"/>
  <c r="W263" i="3"/>
  <c r="W332" i="3"/>
  <c r="W472" i="3" s="1"/>
  <c r="W402" i="3"/>
  <c r="W542" i="3" s="1"/>
  <c r="W193" i="3"/>
  <c r="W297" i="3"/>
  <c r="W367" i="3"/>
  <c r="AI332" i="3"/>
  <c r="AI472" i="3" s="1"/>
  <c r="AI263" i="3"/>
  <c r="AI402" i="3"/>
  <c r="AI542" i="3" s="1"/>
  <c r="AI193" i="3"/>
  <c r="AI297" i="3"/>
  <c r="AI367" i="3"/>
  <c r="Z332" i="3"/>
  <c r="Z472" i="3" s="1"/>
  <c r="Z263" i="3"/>
  <c r="Z402" i="3"/>
  <c r="Z542" i="3" s="1"/>
  <c r="Z193" i="3"/>
  <c r="Z297" i="3"/>
  <c r="Z367" i="3"/>
  <c r="AG263" i="3"/>
  <c r="AG402" i="3"/>
  <c r="AG542" i="3" s="1"/>
  <c r="AG332" i="3"/>
  <c r="AG472" i="3" s="1"/>
  <c r="AG193" i="3"/>
  <c r="AG297" i="3"/>
  <c r="AG367" i="3"/>
  <c r="AD402" i="3"/>
  <c r="AD542" i="3" s="1"/>
  <c r="AD263" i="3"/>
  <c r="AD332" i="3"/>
  <c r="AD472" i="3" s="1"/>
  <c r="AD193" i="3"/>
  <c r="AD367" i="3"/>
  <c r="AD297" i="3"/>
  <c r="U402" i="3"/>
  <c r="U542" i="3" s="1"/>
  <c r="U263" i="3"/>
  <c r="U332" i="3"/>
  <c r="U472" i="3" s="1"/>
  <c r="U193" i="3"/>
  <c r="U367" i="3"/>
  <c r="U297" i="3"/>
  <c r="AC263" i="3"/>
  <c r="AC402" i="3"/>
  <c r="AC542" i="3" s="1"/>
  <c r="AC332" i="3"/>
  <c r="AC472" i="3" s="1"/>
  <c r="AC193" i="3"/>
  <c r="AC297" i="3"/>
  <c r="AC367" i="3"/>
  <c r="AF263" i="3"/>
  <c r="AF332" i="3"/>
  <c r="AF472" i="3" s="1"/>
  <c r="AF402" i="3"/>
  <c r="AF542" i="3" s="1"/>
  <c r="AF193" i="3"/>
  <c r="AF297" i="3"/>
  <c r="AF367" i="3"/>
  <c r="I4" i="10"/>
  <c r="I3" i="10"/>
  <c r="I28" i="4"/>
  <c r="I17" i="4"/>
  <c r="T572" i="3"/>
  <c r="L573" i="3"/>
  <c r="AB572" i="3"/>
  <c r="AJ572" i="3"/>
  <c r="G605" i="3"/>
  <c r="H605" i="3"/>
  <c r="K605" i="3"/>
  <c r="J605" i="3"/>
  <c r="F605" i="3"/>
  <c r="I605" i="3"/>
  <c r="I3" i="6"/>
  <c r="I74" i="6"/>
  <c r="I29" i="6"/>
  <c r="I98" i="6"/>
  <c r="J4" i="6"/>
  <c r="I25" i="6"/>
  <c r="I110" i="6"/>
  <c r="I41" i="6"/>
  <c r="I86" i="6"/>
  <c r="I17" i="6"/>
  <c r="I56" i="6"/>
  <c r="I114" i="6" s="1"/>
  <c r="I2" i="6"/>
  <c r="J13" i="5"/>
  <c r="J34" i="5"/>
  <c r="K12" i="5"/>
  <c r="J23" i="5"/>
  <c r="I37" i="5"/>
  <c r="H114" i="6"/>
  <c r="I4" i="7"/>
  <c r="H3" i="7"/>
  <c r="H16" i="7" s="1"/>
  <c r="J16" i="4"/>
  <c r="K3" i="4"/>
  <c r="J4" i="4"/>
  <c r="H437" i="3" l="1"/>
  <c r="H577" i="3" s="1"/>
  <c r="J437" i="3"/>
  <c r="J577" i="3" s="1"/>
  <c r="H194" i="3"/>
  <c r="H264" i="3"/>
  <c r="H368" i="3"/>
  <c r="G158" i="3"/>
  <c r="AC576" i="3"/>
  <c r="W576" i="3"/>
  <c r="I437" i="3"/>
  <c r="I577" i="3" s="1"/>
  <c r="F437" i="3"/>
  <c r="F577" i="3" s="1"/>
  <c r="AH507" i="3"/>
  <c r="U576" i="3"/>
  <c r="X507" i="3"/>
  <c r="I228" i="3"/>
  <c r="I333" i="3"/>
  <c r="I473" i="3" s="1"/>
  <c r="J264" i="3"/>
  <c r="I264" i="3"/>
  <c r="J368" i="3"/>
  <c r="I298" i="3"/>
  <c r="I438" i="3" s="1"/>
  <c r="K158" i="3"/>
  <c r="K438" i="3" s="1"/>
  <c r="J228" i="3"/>
  <c r="J194" i="3"/>
  <c r="AF576" i="3"/>
  <c r="H228" i="3"/>
  <c r="E264" i="3"/>
  <c r="X576" i="3"/>
  <c r="F228" i="3"/>
  <c r="E368" i="3"/>
  <c r="E508" i="3" s="1"/>
  <c r="F264" i="3"/>
  <c r="H3" i="5"/>
  <c r="E194" i="3"/>
  <c r="F368" i="3"/>
  <c r="F194" i="3"/>
  <c r="AE576" i="3"/>
  <c r="AH576" i="3"/>
  <c r="AD576" i="3"/>
  <c r="H106" i="6"/>
  <c r="Z507" i="3"/>
  <c r="AI576" i="3"/>
  <c r="V576" i="3"/>
  <c r="U437" i="3"/>
  <c r="Y576" i="3"/>
  <c r="AH437" i="3"/>
  <c r="AG507" i="3"/>
  <c r="K333" i="3"/>
  <c r="K473" i="3" s="1"/>
  <c r="X437" i="3"/>
  <c r="H50" i="6"/>
  <c r="H94" i="6"/>
  <c r="K403" i="3"/>
  <c r="K543" i="3" s="1"/>
  <c r="Z576" i="3"/>
  <c r="K194" i="3"/>
  <c r="K437" i="3"/>
  <c r="K577" i="3" s="1"/>
  <c r="I106" i="6"/>
  <c r="I118" i="6"/>
  <c r="I61" i="6"/>
  <c r="AE437" i="3"/>
  <c r="AG576" i="3"/>
  <c r="AA576" i="3"/>
  <c r="L604" i="3"/>
  <c r="K16" i="3"/>
  <c r="AA15" i="3"/>
  <c r="J16" i="3"/>
  <c r="Z15" i="3"/>
  <c r="Z87" i="3" s="1"/>
  <c r="E16" i="3"/>
  <c r="U15" i="3"/>
  <c r="U87" i="3" s="1"/>
  <c r="H16" i="3"/>
  <c r="X15" i="3"/>
  <c r="X87" i="3" s="1"/>
  <c r="G16" i="3"/>
  <c r="W15" i="3"/>
  <c r="W87" i="3" s="1"/>
  <c r="F16" i="3"/>
  <c r="V15" i="3"/>
  <c r="V87" i="3" s="1"/>
  <c r="I16" i="3"/>
  <c r="Y15" i="3"/>
  <c r="Y87" i="3" s="1"/>
  <c r="L603" i="3"/>
  <c r="G437" i="3"/>
  <c r="G577" i="3" s="1"/>
  <c r="H438" i="3"/>
  <c r="J25" i="10"/>
  <c r="K9" i="5"/>
  <c r="K10" i="5"/>
  <c r="K11" i="5"/>
  <c r="AA437" i="3"/>
  <c r="G264" i="3"/>
  <c r="G298" i="3"/>
  <c r="G368" i="3"/>
  <c r="G508" i="3" s="1"/>
  <c r="E158" i="3"/>
  <c r="E438" i="3" s="1"/>
  <c r="K8" i="5"/>
  <c r="AA507" i="3"/>
  <c r="E577" i="3"/>
  <c r="AD437" i="3"/>
  <c r="AI507" i="3"/>
  <c r="AC507" i="3"/>
  <c r="V507" i="3"/>
  <c r="J438" i="3"/>
  <c r="F438" i="3"/>
  <c r="K123" i="3"/>
  <c r="K369" i="3" s="1"/>
  <c r="AI51" i="3"/>
  <c r="AI123" i="3" s="1"/>
  <c r="AA51" i="3"/>
  <c r="AA123" i="3" s="1"/>
  <c r="G123" i="3"/>
  <c r="G299" i="3" s="1"/>
  <c r="AE51" i="3"/>
  <c r="AE123" i="3" s="1"/>
  <c r="W51" i="3"/>
  <c r="W123" i="3" s="1"/>
  <c r="I123" i="3"/>
  <c r="I265" i="3" s="1"/>
  <c r="AG51" i="3"/>
  <c r="AG123" i="3" s="1"/>
  <c r="Y51" i="3"/>
  <c r="Y123" i="3" s="1"/>
  <c r="E123" i="3"/>
  <c r="E299" i="3" s="1"/>
  <c r="AC51" i="3"/>
  <c r="AC123" i="3" s="1"/>
  <c r="U51" i="3"/>
  <c r="U123" i="3" s="1"/>
  <c r="E87" i="3"/>
  <c r="E159" i="3" s="1"/>
  <c r="AC15" i="3"/>
  <c r="AC87" i="3" s="1"/>
  <c r="J369" i="3"/>
  <c r="AH51" i="3"/>
  <c r="AH123" i="3" s="1"/>
  <c r="Z51" i="3"/>
  <c r="Z123" i="3" s="1"/>
  <c r="AD51" i="3"/>
  <c r="AD123" i="3" s="1"/>
  <c r="V51" i="3"/>
  <c r="V123" i="3" s="1"/>
  <c r="F123" i="3"/>
  <c r="F404" i="3" s="1"/>
  <c r="H87" i="3"/>
  <c r="H229" i="3" s="1"/>
  <c r="AF15" i="3"/>
  <c r="AF87" i="3" s="1"/>
  <c r="K87" i="3"/>
  <c r="K159" i="3" s="1"/>
  <c r="AI15" i="3"/>
  <c r="AI87" i="3" s="1"/>
  <c r="AA87" i="3"/>
  <c r="I87" i="3"/>
  <c r="I229" i="3" s="1"/>
  <c r="AG15" i="3"/>
  <c r="AG87" i="3" s="1"/>
  <c r="H123" i="3"/>
  <c r="H334" i="3" s="1"/>
  <c r="AF51" i="3"/>
  <c r="AF123" i="3" s="1"/>
  <c r="X51" i="3"/>
  <c r="X123" i="3" s="1"/>
  <c r="AH15" i="3"/>
  <c r="AH87" i="3" s="1"/>
  <c r="J87" i="3"/>
  <c r="J229" i="3" s="1"/>
  <c r="AD15" i="3"/>
  <c r="AD87" i="3" s="1"/>
  <c r="F87" i="3"/>
  <c r="F229" i="3" s="1"/>
  <c r="G87" i="3"/>
  <c r="G229" i="3" s="1"/>
  <c r="AE15" i="3"/>
  <c r="AE87" i="3" s="1"/>
  <c r="I403" i="3"/>
  <c r="I543" i="3" s="1"/>
  <c r="I368" i="3"/>
  <c r="AG437" i="3"/>
  <c r="K264" i="3"/>
  <c r="K368" i="3"/>
  <c r="K508" i="3" s="1"/>
  <c r="W437" i="3"/>
  <c r="H333" i="3"/>
  <c r="H473" i="3" s="1"/>
  <c r="H403" i="3"/>
  <c r="H543" i="3" s="1"/>
  <c r="E333" i="3"/>
  <c r="E473" i="3" s="1"/>
  <c r="E403" i="3"/>
  <c r="E543" i="3" s="1"/>
  <c r="F333" i="3"/>
  <c r="F473" i="3" s="1"/>
  <c r="F403" i="3"/>
  <c r="F543" i="3" s="1"/>
  <c r="Y507" i="3"/>
  <c r="J333" i="3"/>
  <c r="J473" i="3" s="1"/>
  <c r="J403" i="3"/>
  <c r="J543" i="3" s="1"/>
  <c r="G333" i="3"/>
  <c r="G473" i="3" s="1"/>
  <c r="G403" i="3"/>
  <c r="G543" i="3" s="1"/>
  <c r="AE507" i="3"/>
  <c r="W507" i="3"/>
  <c r="AD507" i="3"/>
  <c r="V437" i="3"/>
  <c r="AF437" i="3"/>
  <c r="Y437" i="3"/>
  <c r="AC437" i="3"/>
  <c r="U507" i="3"/>
  <c r="AI437" i="3"/>
  <c r="Z437" i="3"/>
  <c r="AI228" i="3"/>
  <c r="AI158" i="3"/>
  <c r="X158" i="3"/>
  <c r="X228" i="3"/>
  <c r="AH158" i="3"/>
  <c r="AH228" i="3"/>
  <c r="Y158" i="3"/>
  <c r="Y228" i="3"/>
  <c r="AD158" i="3"/>
  <c r="AD228" i="3"/>
  <c r="U158" i="3"/>
  <c r="U228" i="3"/>
  <c r="AE228" i="3"/>
  <c r="AE158" i="3"/>
  <c r="Z298" i="3"/>
  <c r="Z194" i="3"/>
  <c r="Z368" i="3"/>
  <c r="Z403" i="3"/>
  <c r="Z543" i="3" s="1"/>
  <c r="Z264" i="3"/>
  <c r="Z333" i="3"/>
  <c r="Z473" i="3" s="1"/>
  <c r="AH194" i="3"/>
  <c r="AH298" i="3"/>
  <c r="AH368" i="3"/>
  <c r="AH403" i="3"/>
  <c r="AH543" i="3" s="1"/>
  <c r="AH264" i="3"/>
  <c r="AH333" i="3"/>
  <c r="AH473" i="3" s="1"/>
  <c r="W194" i="3"/>
  <c r="W298" i="3"/>
  <c r="W368" i="3"/>
  <c r="W403" i="3"/>
  <c r="W543" i="3" s="1"/>
  <c r="W264" i="3"/>
  <c r="W333" i="3"/>
  <c r="W473" i="3" s="1"/>
  <c r="X194" i="3"/>
  <c r="X298" i="3"/>
  <c r="X368" i="3"/>
  <c r="X403" i="3"/>
  <c r="X543" i="3" s="1"/>
  <c r="X264" i="3"/>
  <c r="X333" i="3"/>
  <c r="X473" i="3" s="1"/>
  <c r="AF194" i="3"/>
  <c r="AF298" i="3"/>
  <c r="AF368" i="3"/>
  <c r="AF403" i="3"/>
  <c r="AF543" i="3" s="1"/>
  <c r="AF264" i="3"/>
  <c r="AF333" i="3"/>
  <c r="AF473" i="3" s="1"/>
  <c r="AC194" i="3"/>
  <c r="AC298" i="3"/>
  <c r="AC368" i="3"/>
  <c r="AC403" i="3"/>
  <c r="AC543" i="3" s="1"/>
  <c r="AC264" i="3"/>
  <c r="AC333" i="3"/>
  <c r="AC473" i="3" s="1"/>
  <c r="V194" i="3"/>
  <c r="V298" i="3"/>
  <c r="V368" i="3"/>
  <c r="V403" i="3"/>
  <c r="V543" i="3" s="1"/>
  <c r="V264" i="3"/>
  <c r="V333" i="3"/>
  <c r="V473" i="3" s="1"/>
  <c r="AD194" i="3"/>
  <c r="AD298" i="3"/>
  <c r="AD368" i="3"/>
  <c r="AD403" i="3"/>
  <c r="AD543" i="3" s="1"/>
  <c r="AD264" i="3"/>
  <c r="AD333" i="3"/>
  <c r="AD473" i="3" s="1"/>
  <c r="AG194" i="3"/>
  <c r="AG298" i="3"/>
  <c r="AG368" i="3"/>
  <c r="AG403" i="3"/>
  <c r="AG543" i="3" s="1"/>
  <c r="AG264" i="3"/>
  <c r="AG333" i="3"/>
  <c r="AG473" i="3" s="1"/>
  <c r="AI194" i="3"/>
  <c r="AI298" i="3"/>
  <c r="AI368" i="3"/>
  <c r="AI403" i="3"/>
  <c r="AI543" i="3" s="1"/>
  <c r="AI264" i="3"/>
  <c r="AI333" i="3"/>
  <c r="AI473" i="3" s="1"/>
  <c r="AA158" i="3"/>
  <c r="AA228" i="3"/>
  <c r="AF158" i="3"/>
  <c r="AF228" i="3"/>
  <c r="Z228" i="3"/>
  <c r="Z158" i="3"/>
  <c r="AG158" i="3"/>
  <c r="AG228" i="3"/>
  <c r="V228" i="3"/>
  <c r="V158" i="3"/>
  <c r="AC158" i="3"/>
  <c r="AC228" i="3"/>
  <c r="W158" i="3"/>
  <c r="W228" i="3"/>
  <c r="J195" i="3"/>
  <c r="J265" i="3"/>
  <c r="J404" i="3"/>
  <c r="AE194" i="3"/>
  <c r="AE298" i="3"/>
  <c r="AE368" i="3"/>
  <c r="AE403" i="3"/>
  <c r="AE543" i="3" s="1"/>
  <c r="AE264" i="3"/>
  <c r="AE333" i="3"/>
  <c r="AE473" i="3" s="1"/>
  <c r="U194" i="3"/>
  <c r="U298" i="3"/>
  <c r="U368" i="3"/>
  <c r="U403" i="3"/>
  <c r="U543" i="3" s="1"/>
  <c r="U264" i="3"/>
  <c r="U333" i="3"/>
  <c r="U473" i="3" s="1"/>
  <c r="Y194" i="3"/>
  <c r="Y298" i="3"/>
  <c r="Y368" i="3"/>
  <c r="Y403" i="3"/>
  <c r="Y543" i="3" s="1"/>
  <c r="Y264" i="3"/>
  <c r="Y333" i="3"/>
  <c r="Y473" i="3" s="1"/>
  <c r="AA194" i="3"/>
  <c r="AA298" i="3"/>
  <c r="AA368" i="3"/>
  <c r="AA264" i="3"/>
  <c r="AA403" i="3"/>
  <c r="AA543" i="3" s="1"/>
  <c r="AA333" i="3"/>
  <c r="AA473" i="3" s="1"/>
  <c r="J4" i="10"/>
  <c r="J3" i="10"/>
  <c r="AF507" i="3"/>
  <c r="J28" i="4"/>
  <c r="J17" i="4"/>
  <c r="AB573" i="3"/>
  <c r="AJ573" i="3"/>
  <c r="T573" i="3"/>
  <c r="L574" i="3"/>
  <c r="G606" i="3"/>
  <c r="E606" i="3"/>
  <c r="F606" i="3"/>
  <c r="J606" i="3"/>
  <c r="K606" i="3"/>
  <c r="I606" i="3"/>
  <c r="H606" i="3"/>
  <c r="L605" i="3"/>
  <c r="J2" i="5"/>
  <c r="I3" i="5"/>
  <c r="K34" i="5"/>
  <c r="L12" i="5"/>
  <c r="K13" i="5"/>
  <c r="J3" i="6"/>
  <c r="J98" i="6"/>
  <c r="J110" i="6"/>
  <c r="J41" i="6"/>
  <c r="J56" i="6"/>
  <c r="J2" i="6"/>
  <c r="J25" i="6"/>
  <c r="J86" i="6"/>
  <c r="J17" i="6"/>
  <c r="J74" i="6"/>
  <c r="J29" i="6"/>
  <c r="K4" i="6"/>
  <c r="J4" i="7"/>
  <c r="I3" i="7"/>
  <c r="I16" i="7" s="1"/>
  <c r="J37" i="5"/>
  <c r="K23" i="5"/>
  <c r="K16" i="4"/>
  <c r="L3" i="4"/>
  <c r="K4" i="4"/>
  <c r="E195" i="3" l="1"/>
  <c r="I508" i="3"/>
  <c r="I578" i="3" s="1"/>
  <c r="H508" i="3"/>
  <c r="H474" i="3"/>
  <c r="G438" i="3"/>
  <c r="G578" i="3" s="1"/>
  <c r="J544" i="3"/>
  <c r="F334" i="3"/>
  <c r="F474" i="3" s="1"/>
  <c r="G265" i="3"/>
  <c r="F265" i="3"/>
  <c r="Z577" i="3"/>
  <c r="F508" i="3"/>
  <c r="F578" i="3" s="1"/>
  <c r="H299" i="3"/>
  <c r="I299" i="3"/>
  <c r="G195" i="3"/>
  <c r="I159" i="3"/>
  <c r="AH577" i="3"/>
  <c r="AG577" i="3"/>
  <c r="F544" i="3"/>
  <c r="F299" i="3"/>
  <c r="F369" i="3"/>
  <c r="F509" i="3" s="1"/>
  <c r="F195" i="3"/>
  <c r="H404" i="3"/>
  <c r="H544" i="3" s="1"/>
  <c r="I404" i="3"/>
  <c r="I544" i="3" s="1"/>
  <c r="H369" i="3"/>
  <c r="H509" i="3" s="1"/>
  <c r="G404" i="3"/>
  <c r="G544" i="3" s="1"/>
  <c r="J508" i="3"/>
  <c r="J578" i="3" s="1"/>
  <c r="H159" i="3"/>
  <c r="E229" i="3"/>
  <c r="U577" i="3"/>
  <c r="X577" i="3"/>
  <c r="E404" i="3"/>
  <c r="E544" i="3" s="1"/>
  <c r="K195" i="3"/>
  <c r="K334" i="3"/>
  <c r="K474" i="3" s="1"/>
  <c r="E334" i="3"/>
  <c r="E474" i="3" s="1"/>
  <c r="E265" i="3"/>
  <c r="E369" i="3"/>
  <c r="E509" i="3" s="1"/>
  <c r="F159" i="3"/>
  <c r="I369" i="3"/>
  <c r="I509" i="3" s="1"/>
  <c r="V508" i="3"/>
  <c r="K299" i="3"/>
  <c r="K439" i="3" s="1"/>
  <c r="K265" i="3"/>
  <c r="K404" i="3"/>
  <c r="K544" i="3" s="1"/>
  <c r="I50" i="6"/>
  <c r="K229" i="3"/>
  <c r="K509" i="3" s="1"/>
  <c r="I94" i="6"/>
  <c r="AE438" i="3"/>
  <c r="AE577" i="3"/>
  <c r="I334" i="3"/>
  <c r="I474" i="3" s="1"/>
  <c r="I195" i="3"/>
  <c r="H265" i="3"/>
  <c r="H195" i="3"/>
  <c r="G369" i="3"/>
  <c r="G509" i="3" s="1"/>
  <c r="J299" i="3"/>
  <c r="Z508" i="3"/>
  <c r="G159" i="3"/>
  <c r="G439" i="3" s="1"/>
  <c r="J159" i="3"/>
  <c r="G334" i="3"/>
  <c r="G474" i="3" s="1"/>
  <c r="J334" i="3"/>
  <c r="J474" i="3" s="1"/>
  <c r="V438" i="3"/>
  <c r="I49" i="6"/>
  <c r="J118" i="6"/>
  <c r="J106" i="6"/>
  <c r="K578" i="3"/>
  <c r="AI438" i="3"/>
  <c r="Y16" i="3"/>
  <c r="Y88" i="3" s="1"/>
  <c r="V16" i="3"/>
  <c r="V88" i="3" s="1"/>
  <c r="W16" i="3"/>
  <c r="W88" i="3" s="1"/>
  <c r="X16" i="3"/>
  <c r="X88" i="3" s="1"/>
  <c r="U16" i="3"/>
  <c r="U88" i="3" s="1"/>
  <c r="Z16" i="3"/>
  <c r="Z88" i="3" s="1"/>
  <c r="AA16" i="3"/>
  <c r="AA88" i="3" s="1"/>
  <c r="J61" i="6"/>
  <c r="J30" i="10"/>
  <c r="Y577" i="3"/>
  <c r="V577" i="3"/>
  <c r="AA577" i="3"/>
  <c r="J509" i="3"/>
  <c r="AC577" i="3"/>
  <c r="AD577" i="3"/>
  <c r="AF577" i="3"/>
  <c r="Y508" i="3"/>
  <c r="U508" i="3"/>
  <c r="W438" i="3"/>
  <c r="AC438" i="3"/>
  <c r="AF438" i="3"/>
  <c r="X508" i="3"/>
  <c r="AI577" i="3"/>
  <c r="E439" i="3"/>
  <c r="W508" i="3"/>
  <c r="AH438" i="3"/>
  <c r="AA438" i="3"/>
  <c r="L9" i="5"/>
  <c r="L10" i="5"/>
  <c r="L11" i="5"/>
  <c r="K25" i="10"/>
  <c r="E578" i="3"/>
  <c r="AG438" i="3"/>
  <c r="W577" i="3"/>
  <c r="L8" i="5"/>
  <c r="AE508" i="3"/>
  <c r="U438" i="3"/>
  <c r="AD438" i="3"/>
  <c r="X438" i="3"/>
  <c r="AI508" i="3"/>
  <c r="H578" i="3"/>
  <c r="AE16" i="3"/>
  <c r="AE88" i="3" s="1"/>
  <c r="G88" i="3"/>
  <c r="G230" i="3" s="1"/>
  <c r="F88" i="3"/>
  <c r="F230" i="3" s="1"/>
  <c r="AD16" i="3"/>
  <c r="AD88" i="3" s="1"/>
  <c r="J88" i="3"/>
  <c r="J230" i="3" s="1"/>
  <c r="AH16" i="3"/>
  <c r="AH88" i="3" s="1"/>
  <c r="H124" i="3"/>
  <c r="H335" i="3" s="1"/>
  <c r="AF52" i="3"/>
  <c r="AF124" i="3" s="1"/>
  <c r="X52" i="3"/>
  <c r="X124" i="3" s="1"/>
  <c r="I88" i="3"/>
  <c r="I230" i="3" s="1"/>
  <c r="AG16" i="3"/>
  <c r="AG88" i="3" s="1"/>
  <c r="AI16" i="3"/>
  <c r="AI88" i="3" s="1"/>
  <c r="K88" i="3"/>
  <c r="K230" i="3" s="1"/>
  <c r="H88" i="3"/>
  <c r="H160" i="3" s="1"/>
  <c r="AF16" i="3"/>
  <c r="AF88" i="3" s="1"/>
  <c r="F124" i="3"/>
  <c r="F266" i="3" s="1"/>
  <c r="AD52" i="3"/>
  <c r="AD124" i="3" s="1"/>
  <c r="V52" i="3"/>
  <c r="V124" i="3" s="1"/>
  <c r="J124" i="3"/>
  <c r="J196" i="3" s="1"/>
  <c r="AH52" i="3"/>
  <c r="AH124" i="3" s="1"/>
  <c r="Z52" i="3"/>
  <c r="Z124" i="3" s="1"/>
  <c r="E88" i="3"/>
  <c r="E230" i="3" s="1"/>
  <c r="AC16" i="3"/>
  <c r="AC88" i="3" s="1"/>
  <c r="E124" i="3"/>
  <c r="E266" i="3" s="1"/>
  <c r="AC52" i="3"/>
  <c r="AC124" i="3" s="1"/>
  <c r="U52" i="3"/>
  <c r="U124" i="3" s="1"/>
  <c r="I124" i="3"/>
  <c r="I266" i="3" s="1"/>
  <c r="AG52" i="3"/>
  <c r="AG124" i="3" s="1"/>
  <c r="Y52" i="3"/>
  <c r="Y124" i="3" s="1"/>
  <c r="AE52" i="3"/>
  <c r="AE124" i="3" s="1"/>
  <c r="W52" i="3"/>
  <c r="W124" i="3" s="1"/>
  <c r="G124" i="3"/>
  <c r="G335" i="3" s="1"/>
  <c r="AI52" i="3"/>
  <c r="AI124" i="3" s="1"/>
  <c r="K124" i="3"/>
  <c r="K266" i="3" s="1"/>
  <c r="AA52" i="3"/>
  <c r="AA124" i="3" s="1"/>
  <c r="Y438" i="3"/>
  <c r="AC508" i="3"/>
  <c r="AG508" i="3"/>
  <c r="Z438" i="3"/>
  <c r="AF508" i="3"/>
  <c r="AD508" i="3"/>
  <c r="AH508" i="3"/>
  <c r="AC159" i="3"/>
  <c r="AC229" i="3"/>
  <c r="Y159" i="3"/>
  <c r="Y229" i="3"/>
  <c r="AF159" i="3"/>
  <c r="AF229" i="3"/>
  <c r="W159" i="3"/>
  <c r="W229" i="3"/>
  <c r="AD159" i="3"/>
  <c r="AD229" i="3"/>
  <c r="Z159" i="3"/>
  <c r="Z229" i="3"/>
  <c r="AI159" i="3"/>
  <c r="AI229" i="3"/>
  <c r="Y195" i="3"/>
  <c r="Y369" i="3"/>
  <c r="Y299" i="3"/>
  <c r="Y404" i="3"/>
  <c r="Y544" i="3" s="1"/>
  <c r="Y265" i="3"/>
  <c r="Y334" i="3"/>
  <c r="Y474" i="3" s="1"/>
  <c r="AG195" i="3"/>
  <c r="AG369" i="3"/>
  <c r="AG299" i="3"/>
  <c r="AG265" i="3"/>
  <c r="AG404" i="3"/>
  <c r="AG544" i="3" s="1"/>
  <c r="AG334" i="3"/>
  <c r="AG474" i="3" s="1"/>
  <c r="V195" i="3"/>
  <c r="V299" i="3"/>
  <c r="V369" i="3"/>
  <c r="V334" i="3"/>
  <c r="V474" i="3" s="1"/>
  <c r="V265" i="3"/>
  <c r="V404" i="3"/>
  <c r="V544" i="3" s="1"/>
  <c r="U195" i="3"/>
  <c r="U299" i="3"/>
  <c r="U369" i="3"/>
  <c r="U404" i="3"/>
  <c r="U544" i="3" s="1"/>
  <c r="U265" i="3"/>
  <c r="U334" i="3"/>
  <c r="U474" i="3" s="1"/>
  <c r="X195" i="3"/>
  <c r="X299" i="3"/>
  <c r="X369" i="3"/>
  <c r="X265" i="3"/>
  <c r="X404" i="3"/>
  <c r="X544" i="3" s="1"/>
  <c r="X334" i="3"/>
  <c r="X474" i="3" s="1"/>
  <c r="AI195" i="3"/>
  <c r="AI299" i="3"/>
  <c r="AI369" i="3"/>
  <c r="AI334" i="3"/>
  <c r="AI474" i="3" s="1"/>
  <c r="AI265" i="3"/>
  <c r="AI404" i="3"/>
  <c r="AI544" i="3" s="1"/>
  <c r="AH195" i="3"/>
  <c r="AH299" i="3"/>
  <c r="AH369" i="3"/>
  <c r="AH404" i="3"/>
  <c r="AH544" i="3" s="1"/>
  <c r="AH265" i="3"/>
  <c r="AH334" i="3"/>
  <c r="AH474" i="3" s="1"/>
  <c r="J266" i="3"/>
  <c r="U159" i="3"/>
  <c r="U229" i="3"/>
  <c r="AG159" i="3"/>
  <c r="AG229" i="3"/>
  <c r="X159" i="3"/>
  <c r="X229" i="3"/>
  <c r="AE159" i="3"/>
  <c r="AE229" i="3"/>
  <c r="V159" i="3"/>
  <c r="V229" i="3"/>
  <c r="AH159" i="3"/>
  <c r="AH229" i="3"/>
  <c r="AA159" i="3"/>
  <c r="AA229" i="3"/>
  <c r="AD195" i="3"/>
  <c r="AD299" i="3"/>
  <c r="AD369" i="3"/>
  <c r="AD404" i="3"/>
  <c r="AD544" i="3" s="1"/>
  <c r="AD265" i="3"/>
  <c r="AD334" i="3"/>
  <c r="AD474" i="3" s="1"/>
  <c r="AC195" i="3"/>
  <c r="AC299" i="3"/>
  <c r="AC369" i="3"/>
  <c r="AC265" i="3"/>
  <c r="AC404" i="3"/>
  <c r="AC544" i="3" s="1"/>
  <c r="AC334" i="3"/>
  <c r="AC474" i="3" s="1"/>
  <c r="AF195" i="3"/>
  <c r="AF299" i="3"/>
  <c r="AF369" i="3"/>
  <c r="AF265" i="3"/>
  <c r="AF334" i="3"/>
  <c r="AF474" i="3" s="1"/>
  <c r="AF404" i="3"/>
  <c r="AF544" i="3" s="1"/>
  <c r="AA195" i="3"/>
  <c r="AA299" i="3"/>
  <c r="AA369" i="3"/>
  <c r="AA265" i="3"/>
  <c r="AA334" i="3"/>
  <c r="AA474" i="3" s="1"/>
  <c r="AA404" i="3"/>
  <c r="AA544" i="3" s="1"/>
  <c r="W195" i="3"/>
  <c r="W299" i="3"/>
  <c r="W369" i="3"/>
  <c r="W265" i="3"/>
  <c r="W334" i="3"/>
  <c r="W474" i="3" s="1"/>
  <c r="W404" i="3"/>
  <c r="W544" i="3" s="1"/>
  <c r="AE195" i="3"/>
  <c r="AE299" i="3"/>
  <c r="AE369" i="3"/>
  <c r="AE334" i="3"/>
  <c r="AE474" i="3" s="1"/>
  <c r="AE265" i="3"/>
  <c r="AE404" i="3"/>
  <c r="AE544" i="3" s="1"/>
  <c r="Z195" i="3"/>
  <c r="Z299" i="3"/>
  <c r="Z369" i="3"/>
  <c r="Z334" i="3"/>
  <c r="Z474" i="3" s="1"/>
  <c r="Z265" i="3"/>
  <c r="Z404" i="3"/>
  <c r="Z544" i="3" s="1"/>
  <c r="K4" i="10"/>
  <c r="K3" i="10"/>
  <c r="AA508" i="3"/>
  <c r="K28" i="4"/>
  <c r="K17" i="4"/>
  <c r="T574" i="3"/>
  <c r="AJ574" i="3"/>
  <c r="L575" i="3"/>
  <c r="AB574" i="3"/>
  <c r="E607" i="3"/>
  <c r="G607" i="3"/>
  <c r="H607" i="3"/>
  <c r="I607" i="3"/>
  <c r="K607" i="3"/>
  <c r="J607" i="3"/>
  <c r="F607" i="3"/>
  <c r="L606" i="3"/>
  <c r="K2" i="5"/>
  <c r="J3" i="5"/>
  <c r="K4" i="7"/>
  <c r="J3" i="7"/>
  <c r="J16" i="7" s="1"/>
  <c r="K110" i="6"/>
  <c r="K41" i="6"/>
  <c r="K86" i="6"/>
  <c r="K17" i="6"/>
  <c r="K56" i="6"/>
  <c r="K2" i="6"/>
  <c r="K3" i="6"/>
  <c r="K74" i="6"/>
  <c r="K29" i="6"/>
  <c r="K98" i="6"/>
  <c r="K25" i="6"/>
  <c r="L4" i="6"/>
  <c r="L34" i="5"/>
  <c r="M12" i="5"/>
  <c r="L13" i="5"/>
  <c r="J39" i="10"/>
  <c r="L23" i="5"/>
  <c r="K37" i="5"/>
  <c r="J114" i="6"/>
  <c r="L16" i="4"/>
  <c r="M3" i="4"/>
  <c r="L4" i="4"/>
  <c r="J335" i="3" l="1"/>
  <c r="J475" i="3" s="1"/>
  <c r="I439" i="3"/>
  <c r="Z578" i="3"/>
  <c r="AE578" i="3"/>
  <c r="H439" i="3"/>
  <c r="F439" i="3"/>
  <c r="F579" i="3" s="1"/>
  <c r="G475" i="3"/>
  <c r="J370" i="3"/>
  <c r="J510" i="3" s="1"/>
  <c r="F160" i="3"/>
  <c r="E160" i="3"/>
  <c r="H300" i="3"/>
  <c r="H440" i="3" s="1"/>
  <c r="G160" i="3"/>
  <c r="F405" i="3"/>
  <c r="F545" i="3" s="1"/>
  <c r="G405" i="3"/>
  <c r="G545" i="3" s="1"/>
  <c r="E196" i="3"/>
  <c r="G196" i="3"/>
  <c r="I160" i="3"/>
  <c r="K335" i="3"/>
  <c r="K475" i="3" s="1"/>
  <c r="V578" i="3"/>
  <c r="J160" i="3"/>
  <c r="J405" i="3"/>
  <c r="J545" i="3" s="1"/>
  <c r="AG578" i="3"/>
  <c r="E335" i="3"/>
  <c r="E475" i="3" s="1"/>
  <c r="E405" i="3"/>
  <c r="E545" i="3" s="1"/>
  <c r="K160" i="3"/>
  <c r="E370" i="3"/>
  <c r="E510" i="3" s="1"/>
  <c r="E300" i="3"/>
  <c r="V439" i="3"/>
  <c r="G266" i="3"/>
  <c r="Y578" i="3"/>
  <c r="H230" i="3"/>
  <c r="G370" i="3"/>
  <c r="G510" i="3" s="1"/>
  <c r="X578" i="3"/>
  <c r="G300" i="3"/>
  <c r="AF578" i="3"/>
  <c r="U509" i="3"/>
  <c r="AI578" i="3"/>
  <c r="AF439" i="3"/>
  <c r="H475" i="3"/>
  <c r="X509" i="3"/>
  <c r="J439" i="3"/>
  <c r="J579" i="3" s="1"/>
  <c r="J94" i="6"/>
  <c r="J49" i="6"/>
  <c r="F300" i="3"/>
  <c r="I405" i="3"/>
  <c r="I545" i="3" s="1"/>
  <c r="Z439" i="3"/>
  <c r="W439" i="3"/>
  <c r="AC439" i="3"/>
  <c r="F335" i="3"/>
  <c r="F475" i="3" s="1"/>
  <c r="I300" i="3"/>
  <c r="V509" i="3"/>
  <c r="J300" i="3"/>
  <c r="K405" i="3"/>
  <c r="K545" i="3" s="1"/>
  <c r="H196" i="3"/>
  <c r="K579" i="3"/>
  <c r="I335" i="3"/>
  <c r="I475" i="3" s="1"/>
  <c r="K300" i="3"/>
  <c r="H266" i="3"/>
  <c r="J50" i="6"/>
  <c r="K106" i="6"/>
  <c r="K118" i="6"/>
  <c r="Y509" i="3"/>
  <c r="AD439" i="3"/>
  <c r="F370" i="3"/>
  <c r="F510" i="3" s="1"/>
  <c r="F196" i="3"/>
  <c r="I370" i="3"/>
  <c r="I510" i="3" s="1"/>
  <c r="I196" i="3"/>
  <c r="H370" i="3"/>
  <c r="H405" i="3"/>
  <c r="H545" i="3" s="1"/>
  <c r="Y439" i="3"/>
  <c r="Y579" i="3" s="1"/>
  <c r="AG439" i="3"/>
  <c r="AD509" i="3"/>
  <c r="AH578" i="3"/>
  <c r="W578" i="3"/>
  <c r="G579" i="3"/>
  <c r="E579" i="3"/>
  <c r="AC578" i="3"/>
  <c r="H579" i="3"/>
  <c r="K18" i="3"/>
  <c r="AA89" i="3"/>
  <c r="J18" i="3"/>
  <c r="Z89" i="3"/>
  <c r="E18" i="3"/>
  <c r="U89" i="3"/>
  <c r="H18" i="3"/>
  <c r="X89" i="3"/>
  <c r="G18" i="3"/>
  <c r="W89" i="3"/>
  <c r="F18" i="3"/>
  <c r="V89" i="3"/>
  <c r="I18" i="3"/>
  <c r="Y89" i="3"/>
  <c r="K61" i="6"/>
  <c r="AH509" i="3"/>
  <c r="K30" i="10"/>
  <c r="AI439" i="3"/>
  <c r="U578" i="3"/>
  <c r="AD578" i="3"/>
  <c r="I579" i="3"/>
  <c r="AA578" i="3"/>
  <c r="AE439" i="3"/>
  <c r="AA439" i="3"/>
  <c r="AG509" i="3"/>
  <c r="L25" i="10"/>
  <c r="M9" i="5"/>
  <c r="M10" i="5"/>
  <c r="M11" i="5"/>
  <c r="M8" i="5"/>
  <c r="AA509" i="3"/>
  <c r="AE509" i="3"/>
  <c r="AH439" i="3"/>
  <c r="X439" i="3"/>
  <c r="U439" i="3"/>
  <c r="AI509" i="3"/>
  <c r="W509" i="3"/>
  <c r="AF509" i="3"/>
  <c r="AC509" i="3"/>
  <c r="K125" i="3"/>
  <c r="K267" i="3" s="1"/>
  <c r="AI125" i="3"/>
  <c r="AA125" i="3"/>
  <c r="G125" i="3"/>
  <c r="G267" i="3" s="1"/>
  <c r="AE125" i="3"/>
  <c r="W125" i="3"/>
  <c r="I125" i="3"/>
  <c r="I267" i="3" s="1"/>
  <c r="AG125" i="3"/>
  <c r="Y125" i="3"/>
  <c r="E125" i="3"/>
  <c r="E267" i="3" s="1"/>
  <c r="AC125" i="3"/>
  <c r="U125" i="3"/>
  <c r="E89" i="3"/>
  <c r="E231" i="3" s="1"/>
  <c r="AC89" i="3"/>
  <c r="J125" i="3"/>
  <c r="J267" i="3" s="1"/>
  <c r="AH125" i="3"/>
  <c r="Z125" i="3"/>
  <c r="F125" i="3"/>
  <c r="F267" i="3" s="1"/>
  <c r="AD125" i="3"/>
  <c r="V125" i="3"/>
  <c r="AF89" i="3"/>
  <c r="H89" i="3"/>
  <c r="H231" i="3" s="1"/>
  <c r="K89" i="3"/>
  <c r="K231" i="3" s="1"/>
  <c r="AI89" i="3"/>
  <c r="I89" i="3"/>
  <c r="I231" i="3" s="1"/>
  <c r="AG89" i="3"/>
  <c r="AF125" i="3"/>
  <c r="X125" i="3"/>
  <c r="H125" i="3"/>
  <c r="H336" i="3" s="1"/>
  <c r="J89" i="3"/>
  <c r="J231" i="3" s="1"/>
  <c r="AH89" i="3"/>
  <c r="F89" i="3"/>
  <c r="F231" i="3" s="1"/>
  <c r="AD89" i="3"/>
  <c r="G89" i="3"/>
  <c r="G231" i="3" s="1"/>
  <c r="AE89" i="3"/>
  <c r="Z509" i="3"/>
  <c r="K370" i="3"/>
  <c r="K510" i="3" s="1"/>
  <c r="K196" i="3"/>
  <c r="Z160" i="3"/>
  <c r="Z230" i="3"/>
  <c r="AE160" i="3"/>
  <c r="AE230" i="3"/>
  <c r="Y160" i="3"/>
  <c r="Y230" i="3"/>
  <c r="AI160" i="3"/>
  <c r="AI230" i="3"/>
  <c r="V160" i="3"/>
  <c r="V230" i="3"/>
  <c r="AF160" i="3"/>
  <c r="AF230" i="3"/>
  <c r="U160" i="3"/>
  <c r="U230" i="3"/>
  <c r="AC266" i="3"/>
  <c r="AC335" i="3"/>
  <c r="AC475" i="3" s="1"/>
  <c r="AC196" i="3"/>
  <c r="AC300" i="3"/>
  <c r="AC370" i="3"/>
  <c r="AC405" i="3"/>
  <c r="AC545" i="3" s="1"/>
  <c r="Z266" i="3"/>
  <c r="Z335" i="3"/>
  <c r="Z475" i="3" s="1"/>
  <c r="Z196" i="3"/>
  <c r="Z370" i="3"/>
  <c r="Z405" i="3"/>
  <c r="Z545" i="3" s="1"/>
  <c r="Z300" i="3"/>
  <c r="W266" i="3"/>
  <c r="W335" i="3"/>
  <c r="W475" i="3" s="1"/>
  <c r="W196" i="3"/>
  <c r="W405" i="3"/>
  <c r="W545" i="3" s="1"/>
  <c r="W300" i="3"/>
  <c r="W370" i="3"/>
  <c r="AI266" i="3"/>
  <c r="AI335" i="3"/>
  <c r="AI475" i="3" s="1"/>
  <c r="AI196" i="3"/>
  <c r="AI405" i="3"/>
  <c r="AI545" i="3" s="1"/>
  <c r="AI300" i="3"/>
  <c r="AI370" i="3"/>
  <c r="X266" i="3"/>
  <c r="X335" i="3"/>
  <c r="X475" i="3" s="1"/>
  <c r="X196" i="3"/>
  <c r="X300" i="3"/>
  <c r="X370" i="3"/>
  <c r="X405" i="3"/>
  <c r="X545" i="3" s="1"/>
  <c r="AF266" i="3"/>
  <c r="AF335" i="3"/>
  <c r="AF475" i="3" s="1"/>
  <c r="AF196" i="3"/>
  <c r="AF405" i="3"/>
  <c r="AF545" i="3" s="1"/>
  <c r="AF300" i="3"/>
  <c r="AF370" i="3"/>
  <c r="Y266" i="3"/>
  <c r="Y335" i="3"/>
  <c r="Y475" i="3" s="1"/>
  <c r="Y196" i="3"/>
  <c r="Y300" i="3"/>
  <c r="Y370" i="3"/>
  <c r="Y405" i="3"/>
  <c r="Y545" i="3" s="1"/>
  <c r="AH160" i="3"/>
  <c r="AH230" i="3"/>
  <c r="W160" i="3"/>
  <c r="W230" i="3"/>
  <c r="AG160" i="3"/>
  <c r="AG230" i="3"/>
  <c r="AA160" i="3"/>
  <c r="AA230" i="3"/>
  <c r="AD160" i="3"/>
  <c r="AD230" i="3"/>
  <c r="X160" i="3"/>
  <c r="X230" i="3"/>
  <c r="AC160" i="3"/>
  <c r="AC230" i="3"/>
  <c r="U266" i="3"/>
  <c r="U335" i="3"/>
  <c r="U475" i="3" s="1"/>
  <c r="U196" i="3"/>
  <c r="U300" i="3"/>
  <c r="U370" i="3"/>
  <c r="U405" i="3"/>
  <c r="U545" i="3" s="1"/>
  <c r="AH266" i="3"/>
  <c r="AH335" i="3"/>
  <c r="AH475" i="3" s="1"/>
  <c r="AH196" i="3"/>
  <c r="AH300" i="3"/>
  <c r="AH370" i="3"/>
  <c r="AH405" i="3"/>
  <c r="AH545" i="3" s="1"/>
  <c r="AE266" i="3"/>
  <c r="AE335" i="3"/>
  <c r="AE475" i="3" s="1"/>
  <c r="AE196" i="3"/>
  <c r="AE405" i="3"/>
  <c r="AE545" i="3" s="1"/>
  <c r="AE300" i="3"/>
  <c r="AE370" i="3"/>
  <c r="AA266" i="3"/>
  <c r="AA335" i="3"/>
  <c r="AA475" i="3" s="1"/>
  <c r="AA196" i="3"/>
  <c r="AA405" i="3"/>
  <c r="AA545" i="3" s="1"/>
  <c r="AA300" i="3"/>
  <c r="AA370" i="3"/>
  <c r="V266" i="3"/>
  <c r="V335" i="3"/>
  <c r="V475" i="3" s="1"/>
  <c r="V196" i="3"/>
  <c r="V370" i="3"/>
  <c r="V405" i="3"/>
  <c r="V545" i="3" s="1"/>
  <c r="V300" i="3"/>
  <c r="AD266" i="3"/>
  <c r="AD335" i="3"/>
  <c r="AD475" i="3" s="1"/>
  <c r="AD196" i="3"/>
  <c r="AD300" i="3"/>
  <c r="AD370" i="3"/>
  <c r="AD405" i="3"/>
  <c r="AD545" i="3" s="1"/>
  <c r="AG266" i="3"/>
  <c r="AG335" i="3"/>
  <c r="AG475" i="3" s="1"/>
  <c r="AG196" i="3"/>
  <c r="AG300" i="3"/>
  <c r="AG370" i="3"/>
  <c r="AG405" i="3"/>
  <c r="AG545" i="3" s="1"/>
  <c r="E12" i="8"/>
  <c r="E13" i="8" s="1"/>
  <c r="L4" i="10"/>
  <c r="L3" i="10"/>
  <c r="L28" i="4"/>
  <c r="D3" i="9"/>
  <c r="D20" i="9" s="1"/>
  <c r="L17" i="4"/>
  <c r="T575" i="3"/>
  <c r="AJ575" i="3"/>
  <c r="L576" i="3"/>
  <c r="AB575" i="3"/>
  <c r="I608" i="3"/>
  <c r="H608" i="3"/>
  <c r="G608" i="3"/>
  <c r="E608" i="3"/>
  <c r="F608" i="3"/>
  <c r="J608" i="3"/>
  <c r="K608" i="3"/>
  <c r="L607" i="3"/>
  <c r="L2" i="5"/>
  <c r="K3" i="5"/>
  <c r="E8" i="8"/>
  <c r="D6" i="9"/>
  <c r="F7" i="8"/>
  <c r="K39" i="10"/>
  <c r="M23" i="5"/>
  <c r="L37" i="5"/>
  <c r="K114" i="6"/>
  <c r="L4" i="7"/>
  <c r="K3" i="7"/>
  <c r="K16" i="7" s="1"/>
  <c r="M13" i="5"/>
  <c r="M34" i="5"/>
  <c r="N12" i="5"/>
  <c r="L86" i="6"/>
  <c r="L17" i="6"/>
  <c r="L74" i="6"/>
  <c r="L29" i="6"/>
  <c r="L56" i="6"/>
  <c r="L2" i="6"/>
  <c r="L3" i="6"/>
  <c r="L98" i="6"/>
  <c r="L110" i="6"/>
  <c r="L41" i="6"/>
  <c r="L25" i="6"/>
  <c r="M4" i="6"/>
  <c r="M16" i="4"/>
  <c r="N3" i="4"/>
  <c r="M4" i="4"/>
  <c r="H510" i="3" l="1"/>
  <c r="H580" i="3" s="1"/>
  <c r="J336" i="3"/>
  <c r="J476" i="3" s="1"/>
  <c r="W579" i="3"/>
  <c r="E440" i="3"/>
  <c r="E580" i="3" s="1"/>
  <c r="E336" i="3"/>
  <c r="E476" i="3" s="1"/>
  <c r="F440" i="3"/>
  <c r="F580" i="3" s="1"/>
  <c r="H371" i="3"/>
  <c r="H511" i="3" s="1"/>
  <c r="I440" i="3"/>
  <c r="I580" i="3" s="1"/>
  <c r="V579" i="3"/>
  <c r="I161" i="3"/>
  <c r="U579" i="3"/>
  <c r="J440" i="3"/>
  <c r="J580" i="3" s="1"/>
  <c r="H161" i="3"/>
  <c r="G440" i="3"/>
  <c r="G580" i="3" s="1"/>
  <c r="X579" i="3"/>
  <c r="Z579" i="3"/>
  <c r="H476" i="3"/>
  <c r="K440" i="3"/>
  <c r="K580" i="3" s="1"/>
  <c r="AG440" i="3"/>
  <c r="F161" i="3"/>
  <c r="G336" i="3"/>
  <c r="G476" i="3" s="1"/>
  <c r="I371" i="3"/>
  <c r="I511" i="3" s="1"/>
  <c r="I336" i="3"/>
  <c r="I476" i="3" s="1"/>
  <c r="AC440" i="3"/>
  <c r="F301" i="3"/>
  <c r="I197" i="3"/>
  <c r="F336" i="3"/>
  <c r="F476" i="3" s="1"/>
  <c r="E197" i="3"/>
  <c r="F406" i="3"/>
  <c r="F546" i="3" s="1"/>
  <c r="G197" i="3"/>
  <c r="E371" i="3"/>
  <c r="E511" i="3" s="1"/>
  <c r="J161" i="3"/>
  <c r="D9" i="9"/>
  <c r="AH579" i="3"/>
  <c r="AF579" i="3"/>
  <c r="X510" i="3"/>
  <c r="AF440" i="3"/>
  <c r="V510" i="3"/>
  <c r="AA579" i="3"/>
  <c r="K49" i="6"/>
  <c r="K94" i="6"/>
  <c r="K371" i="3"/>
  <c r="K511" i="3" s="1"/>
  <c r="H267" i="3"/>
  <c r="K197" i="3"/>
  <c r="J301" i="3"/>
  <c r="AC579" i="3"/>
  <c r="AD579" i="3"/>
  <c r="K336" i="3"/>
  <c r="K476" i="3" s="1"/>
  <c r="J197" i="3"/>
  <c r="AH440" i="3"/>
  <c r="E161" i="3"/>
  <c r="G371" i="3"/>
  <c r="G511" i="3" s="1"/>
  <c r="H197" i="3"/>
  <c r="K50" i="6"/>
  <c r="L118" i="6"/>
  <c r="K161" i="3"/>
  <c r="AA440" i="3"/>
  <c r="Z440" i="3"/>
  <c r="AI579" i="3"/>
  <c r="AE440" i="3"/>
  <c r="U440" i="3"/>
  <c r="AC510" i="3"/>
  <c r="Y440" i="3"/>
  <c r="AI510" i="3"/>
  <c r="AG579" i="3"/>
  <c r="W440" i="3"/>
  <c r="I19" i="3"/>
  <c r="Y18" i="3"/>
  <c r="Y90" i="3" s="1"/>
  <c r="F19" i="3"/>
  <c r="V18" i="3"/>
  <c r="V90" i="3" s="1"/>
  <c r="G19" i="3"/>
  <c r="W18" i="3"/>
  <c r="W90" i="3" s="1"/>
  <c r="H19" i="3"/>
  <c r="X18" i="3"/>
  <c r="X90" i="3" s="1"/>
  <c r="E19" i="3"/>
  <c r="U18" i="3"/>
  <c r="U90" i="3" s="1"/>
  <c r="J19" i="3"/>
  <c r="Z18" i="3"/>
  <c r="Z90" i="3" s="1"/>
  <c r="K19" i="3"/>
  <c r="AA18" i="3"/>
  <c r="AA90" i="3" s="1"/>
  <c r="L61" i="6"/>
  <c r="L30" i="10"/>
  <c r="AE579" i="3"/>
  <c r="AE510" i="3"/>
  <c r="AF510" i="3"/>
  <c r="AI440" i="3"/>
  <c r="Y510" i="3"/>
  <c r="AD440" i="3"/>
  <c r="V440" i="3"/>
  <c r="U510" i="3"/>
  <c r="N9" i="5"/>
  <c r="N10" i="5"/>
  <c r="N11" i="5"/>
  <c r="M25" i="10"/>
  <c r="N8" i="5"/>
  <c r="W510" i="3"/>
  <c r="AD510" i="3"/>
  <c r="AH510" i="3"/>
  <c r="Z510" i="3"/>
  <c r="AA510" i="3"/>
  <c r="X440" i="3"/>
  <c r="G161" i="3"/>
  <c r="G90" i="3"/>
  <c r="G162" i="3" s="1"/>
  <c r="AE18" i="3"/>
  <c r="AE90" i="3" s="1"/>
  <c r="F90" i="3"/>
  <c r="F232" i="3" s="1"/>
  <c r="AD18" i="3"/>
  <c r="AD90" i="3" s="1"/>
  <c r="J90" i="3"/>
  <c r="J162" i="3" s="1"/>
  <c r="AH18" i="3"/>
  <c r="AH90" i="3" s="1"/>
  <c r="H126" i="3"/>
  <c r="H198" i="3" s="1"/>
  <c r="AF54" i="3"/>
  <c r="AF126" i="3" s="1"/>
  <c r="X54" i="3"/>
  <c r="X126" i="3" s="1"/>
  <c r="AG18" i="3"/>
  <c r="AG90" i="3" s="1"/>
  <c r="I90" i="3"/>
  <c r="I232" i="3" s="1"/>
  <c r="K90" i="3"/>
  <c r="K162" i="3" s="1"/>
  <c r="AI18" i="3"/>
  <c r="AI90" i="3" s="1"/>
  <c r="H90" i="3"/>
  <c r="H162" i="3" s="1"/>
  <c r="AF18" i="3"/>
  <c r="AF90" i="3" s="1"/>
  <c r="F126" i="3"/>
  <c r="F198" i="3" s="1"/>
  <c r="AD54" i="3"/>
  <c r="AD126" i="3" s="1"/>
  <c r="V54" i="3"/>
  <c r="V126" i="3" s="1"/>
  <c r="J126" i="3"/>
  <c r="J372" i="3" s="1"/>
  <c r="AH54" i="3"/>
  <c r="AH126" i="3" s="1"/>
  <c r="Z54" i="3"/>
  <c r="Z126" i="3" s="1"/>
  <c r="AC18" i="3"/>
  <c r="AC90" i="3" s="1"/>
  <c r="E90" i="3"/>
  <c r="E162" i="3" s="1"/>
  <c r="AC54" i="3"/>
  <c r="AC126" i="3" s="1"/>
  <c r="E126" i="3"/>
  <c r="E302" i="3" s="1"/>
  <c r="U54" i="3"/>
  <c r="U126" i="3" s="1"/>
  <c r="AG54" i="3"/>
  <c r="AG126" i="3" s="1"/>
  <c r="Y54" i="3"/>
  <c r="Y126" i="3" s="1"/>
  <c r="I126" i="3"/>
  <c r="I337" i="3" s="1"/>
  <c r="G126" i="3"/>
  <c r="G302" i="3" s="1"/>
  <c r="AE54" i="3"/>
  <c r="AE126" i="3" s="1"/>
  <c r="W54" i="3"/>
  <c r="W126" i="3" s="1"/>
  <c r="K126" i="3"/>
  <c r="K302" i="3" s="1"/>
  <c r="AI54" i="3"/>
  <c r="AI126" i="3" s="1"/>
  <c r="AA54" i="3"/>
  <c r="AA126" i="3" s="1"/>
  <c r="AG510" i="3"/>
  <c r="H301" i="3"/>
  <c r="H406" i="3"/>
  <c r="H546" i="3" s="1"/>
  <c r="K301" i="3"/>
  <c r="K406" i="3"/>
  <c r="K546" i="3" s="1"/>
  <c r="J371" i="3"/>
  <c r="J511" i="3" s="1"/>
  <c r="J406" i="3"/>
  <c r="J546" i="3" s="1"/>
  <c r="I301" i="3"/>
  <c r="I406" i="3"/>
  <c r="I546" i="3" s="1"/>
  <c r="F371" i="3"/>
  <c r="F511" i="3" s="1"/>
  <c r="F197" i="3"/>
  <c r="G301" i="3"/>
  <c r="G406" i="3"/>
  <c r="G546" i="3" s="1"/>
  <c r="E301" i="3"/>
  <c r="E406" i="3"/>
  <c r="E546" i="3" s="1"/>
  <c r="U231" i="3"/>
  <c r="U161" i="3"/>
  <c r="AD231" i="3"/>
  <c r="AD161" i="3"/>
  <c r="W231" i="3"/>
  <c r="W161" i="3"/>
  <c r="X231" i="3"/>
  <c r="X161" i="3"/>
  <c r="AI231" i="3"/>
  <c r="AI161" i="3"/>
  <c r="Y231" i="3"/>
  <c r="Y161" i="3"/>
  <c r="AH231" i="3"/>
  <c r="AH161" i="3"/>
  <c r="X267" i="3"/>
  <c r="X406" i="3"/>
  <c r="X546" i="3" s="1"/>
  <c r="X336" i="3"/>
  <c r="X476" i="3" s="1"/>
  <c r="X197" i="3"/>
  <c r="X301" i="3"/>
  <c r="X371" i="3"/>
  <c r="AH406" i="3"/>
  <c r="AH546" i="3" s="1"/>
  <c r="AH267" i="3"/>
  <c r="AH336" i="3"/>
  <c r="AH476" i="3" s="1"/>
  <c r="AH197" i="3"/>
  <c r="AH301" i="3"/>
  <c r="AH371" i="3"/>
  <c r="AC267" i="3"/>
  <c r="AC406" i="3"/>
  <c r="AC546" i="3" s="1"/>
  <c r="AC336" i="3"/>
  <c r="AC476" i="3" s="1"/>
  <c r="AC197" i="3"/>
  <c r="AC371" i="3"/>
  <c r="AC301" i="3"/>
  <c r="AG267" i="3"/>
  <c r="AG406" i="3"/>
  <c r="AG546" i="3" s="1"/>
  <c r="AG336" i="3"/>
  <c r="AG476" i="3" s="1"/>
  <c r="AG197" i="3"/>
  <c r="AG301" i="3"/>
  <c r="AG371" i="3"/>
  <c r="V336" i="3"/>
  <c r="V476" i="3" s="1"/>
  <c r="V267" i="3"/>
  <c r="V406" i="3"/>
  <c r="V546" i="3" s="1"/>
  <c r="V197" i="3"/>
  <c r="V301" i="3"/>
  <c r="V371" i="3"/>
  <c r="W267" i="3"/>
  <c r="W336" i="3"/>
  <c r="W476" i="3" s="1"/>
  <c r="W406" i="3"/>
  <c r="W546" i="3" s="1"/>
  <c r="W197" i="3"/>
  <c r="W301" i="3"/>
  <c r="W371" i="3"/>
  <c r="AE336" i="3"/>
  <c r="AE476" i="3" s="1"/>
  <c r="AE267" i="3"/>
  <c r="AE406" i="3"/>
  <c r="AE546" i="3" s="1"/>
  <c r="AE197" i="3"/>
  <c r="AE301" i="3"/>
  <c r="AE371" i="3"/>
  <c r="AC231" i="3"/>
  <c r="AC161" i="3"/>
  <c r="V231" i="3"/>
  <c r="V161" i="3"/>
  <c r="AE231" i="3"/>
  <c r="AE161" i="3"/>
  <c r="AF231" i="3"/>
  <c r="AF161" i="3"/>
  <c r="AA231" i="3"/>
  <c r="AA161" i="3"/>
  <c r="AG231" i="3"/>
  <c r="AG161" i="3"/>
  <c r="Z231" i="3"/>
  <c r="Z161" i="3"/>
  <c r="AF267" i="3"/>
  <c r="AF336" i="3"/>
  <c r="AF476" i="3" s="1"/>
  <c r="AF406" i="3"/>
  <c r="AF546" i="3" s="1"/>
  <c r="AF197" i="3"/>
  <c r="AF301" i="3"/>
  <c r="AF371" i="3"/>
  <c r="AA267" i="3"/>
  <c r="AA336" i="3"/>
  <c r="AA476" i="3" s="1"/>
  <c r="AA406" i="3"/>
  <c r="AA546" i="3" s="1"/>
  <c r="AA197" i="3"/>
  <c r="AA301" i="3"/>
  <c r="AA371" i="3"/>
  <c r="AI336" i="3"/>
  <c r="AI476" i="3" s="1"/>
  <c r="AI267" i="3"/>
  <c r="AI406" i="3"/>
  <c r="AI546" i="3" s="1"/>
  <c r="AI197" i="3"/>
  <c r="AI301" i="3"/>
  <c r="AI371" i="3"/>
  <c r="Z336" i="3"/>
  <c r="Z476" i="3" s="1"/>
  <c r="Z267" i="3"/>
  <c r="Z406" i="3"/>
  <c r="Z546" i="3" s="1"/>
  <c r="Z197" i="3"/>
  <c r="Z301" i="3"/>
  <c r="Z371" i="3"/>
  <c r="U406" i="3"/>
  <c r="U546" i="3" s="1"/>
  <c r="U267" i="3"/>
  <c r="U336" i="3"/>
  <c r="U476" i="3" s="1"/>
  <c r="U197" i="3"/>
  <c r="U371" i="3"/>
  <c r="U301" i="3"/>
  <c r="Y406" i="3"/>
  <c r="Y546" i="3" s="1"/>
  <c r="Y267" i="3"/>
  <c r="Y336" i="3"/>
  <c r="Y476" i="3" s="1"/>
  <c r="Y197" i="3"/>
  <c r="Y371" i="3"/>
  <c r="Y301" i="3"/>
  <c r="AD406" i="3"/>
  <c r="AD546" i="3" s="1"/>
  <c r="AD267" i="3"/>
  <c r="AD336" i="3"/>
  <c r="AD476" i="3" s="1"/>
  <c r="AD197" i="3"/>
  <c r="AD301" i="3"/>
  <c r="AD371" i="3"/>
  <c r="M4" i="10"/>
  <c r="M3" i="10"/>
  <c r="E3" i="9"/>
  <c r="E20" i="9" s="1"/>
  <c r="F12" i="8"/>
  <c r="F13" i="8" s="1"/>
  <c r="M28" i="4"/>
  <c r="F6" i="8"/>
  <c r="E9" i="9" s="1"/>
  <c r="M17" i="4"/>
  <c r="L577" i="3"/>
  <c r="AB576" i="3"/>
  <c r="AJ576" i="3"/>
  <c r="T576" i="3"/>
  <c r="K609" i="3"/>
  <c r="J609" i="3"/>
  <c r="F609" i="3"/>
  <c r="G609" i="3"/>
  <c r="H609" i="3"/>
  <c r="E609" i="3"/>
  <c r="I609" i="3"/>
  <c r="L608" i="3"/>
  <c r="M2" i="5"/>
  <c r="L3" i="5"/>
  <c r="F8" i="8"/>
  <c r="L114" i="6"/>
  <c r="N13" i="5"/>
  <c r="N34" i="5"/>
  <c r="O12" i="5"/>
  <c r="M37" i="5"/>
  <c r="N23" i="5"/>
  <c r="G7" i="8"/>
  <c r="F4" i="8"/>
  <c r="E6" i="9" s="1"/>
  <c r="F3" i="8"/>
  <c r="L39" i="10"/>
  <c r="M110" i="6"/>
  <c r="M41" i="6"/>
  <c r="M86" i="6"/>
  <c r="M17" i="6"/>
  <c r="M56" i="6"/>
  <c r="M114" i="6" s="1"/>
  <c r="M2" i="6"/>
  <c r="M3" i="6"/>
  <c r="M74" i="6"/>
  <c r="M29" i="6"/>
  <c r="M98" i="6"/>
  <c r="M25" i="6"/>
  <c r="N4" i="6"/>
  <c r="M4" i="7"/>
  <c r="L3" i="7"/>
  <c r="L16" i="7" s="1"/>
  <c r="N16" i="4"/>
  <c r="O3" i="4"/>
  <c r="N4" i="4"/>
  <c r="J268" i="3" l="1"/>
  <c r="K337" i="3"/>
  <c r="I441" i="3"/>
  <c r="AG580" i="3"/>
  <c r="F268" i="3"/>
  <c r="AC580" i="3"/>
  <c r="E232" i="3"/>
  <c r="H441" i="3"/>
  <c r="H581" i="3" s="1"/>
  <c r="H337" i="3"/>
  <c r="H477" i="3" s="1"/>
  <c r="I268" i="3"/>
  <c r="I372" i="3"/>
  <c r="I512" i="3" s="1"/>
  <c r="G232" i="3"/>
  <c r="F407" i="3"/>
  <c r="F547" i="3" s="1"/>
  <c r="H372" i="3"/>
  <c r="G407" i="3"/>
  <c r="G547" i="3" s="1"/>
  <c r="H232" i="3"/>
  <c r="H268" i="3"/>
  <c r="H407" i="3"/>
  <c r="H547" i="3" s="1"/>
  <c r="H302" i="3"/>
  <c r="H442" i="3" s="1"/>
  <c r="I198" i="3"/>
  <c r="F337" i="3"/>
  <c r="F477" i="3" s="1"/>
  <c r="I407" i="3"/>
  <c r="I547" i="3" s="1"/>
  <c r="I302" i="3"/>
  <c r="F162" i="3"/>
  <c r="X580" i="3"/>
  <c r="AI441" i="3"/>
  <c r="F441" i="3"/>
  <c r="F581" i="3" s="1"/>
  <c r="G441" i="3"/>
  <c r="G581" i="3" s="1"/>
  <c r="AD441" i="3"/>
  <c r="E407" i="3"/>
  <c r="E547" i="3" s="1"/>
  <c r="I477" i="3"/>
  <c r="I162" i="3"/>
  <c r="J441" i="3"/>
  <c r="J581" i="3" s="1"/>
  <c r="E372" i="3"/>
  <c r="K268" i="3"/>
  <c r="E198" i="3"/>
  <c r="K232" i="3"/>
  <c r="K407" i="3"/>
  <c r="K547" i="3" s="1"/>
  <c r="F372" i="3"/>
  <c r="F512" i="3" s="1"/>
  <c r="K198" i="3"/>
  <c r="K372" i="3"/>
  <c r="F302" i="3"/>
  <c r="J232" i="3"/>
  <c r="J512" i="3" s="1"/>
  <c r="L106" i="6"/>
  <c r="J198" i="3"/>
  <c r="G198" i="3"/>
  <c r="J302" i="3"/>
  <c r="J442" i="3" s="1"/>
  <c r="G337" i="3"/>
  <c r="G477" i="3" s="1"/>
  <c r="G268" i="3"/>
  <c r="J337" i="3"/>
  <c r="J477" i="3" s="1"/>
  <c r="G372" i="3"/>
  <c r="J407" i="3"/>
  <c r="J547" i="3" s="1"/>
  <c r="AA580" i="3"/>
  <c r="W441" i="3"/>
  <c r="AF580" i="3"/>
  <c r="AH441" i="3"/>
  <c r="K441" i="3"/>
  <c r="K581" i="3" s="1"/>
  <c r="U580" i="3"/>
  <c r="E441" i="3"/>
  <c r="E581" i="3" s="1"/>
  <c r="Z580" i="3"/>
  <c r="V580" i="3"/>
  <c r="K477" i="3"/>
  <c r="AH580" i="3"/>
  <c r="L49" i="6"/>
  <c r="L94" i="6"/>
  <c r="L50" i="6"/>
  <c r="M106" i="6"/>
  <c r="M118" i="6"/>
  <c r="AI580" i="3"/>
  <c r="AE580" i="3"/>
  <c r="AD580" i="3"/>
  <c r="Y441" i="3"/>
  <c r="U441" i="3"/>
  <c r="W580" i="3"/>
  <c r="Y580" i="3"/>
  <c r="AE511" i="3"/>
  <c r="V441" i="3"/>
  <c r="AG441" i="3"/>
  <c r="AC441" i="3"/>
  <c r="AA511" i="3"/>
  <c r="K20" i="3"/>
  <c r="AA19" i="3"/>
  <c r="AA91" i="3" s="1"/>
  <c r="J20" i="3"/>
  <c r="Z19" i="3"/>
  <c r="Z91" i="3" s="1"/>
  <c r="E20" i="3"/>
  <c r="U19" i="3"/>
  <c r="U91" i="3" s="1"/>
  <c r="H20" i="3"/>
  <c r="X19" i="3"/>
  <c r="X91" i="3" s="1"/>
  <c r="G20" i="3"/>
  <c r="W19" i="3"/>
  <c r="W91" i="3" s="1"/>
  <c r="F20" i="3"/>
  <c r="V19" i="3"/>
  <c r="V91" i="3" s="1"/>
  <c r="I20" i="3"/>
  <c r="Y19" i="3"/>
  <c r="Y91" i="3" s="1"/>
  <c r="M61" i="6"/>
  <c r="M30" i="10"/>
  <c r="AF441" i="3"/>
  <c r="AC511" i="3"/>
  <c r="Y511" i="3"/>
  <c r="X511" i="3"/>
  <c r="N25" i="10"/>
  <c r="O9" i="5"/>
  <c r="O10" i="5"/>
  <c r="O11" i="5"/>
  <c r="AG511" i="3"/>
  <c r="Z511" i="3"/>
  <c r="O8" i="5"/>
  <c r="X441" i="3"/>
  <c r="AH511" i="3"/>
  <c r="K442" i="3"/>
  <c r="Z441" i="3"/>
  <c r="AA441" i="3"/>
  <c r="AF511" i="3"/>
  <c r="G442" i="3"/>
  <c r="V511" i="3"/>
  <c r="AE441" i="3"/>
  <c r="I581" i="3"/>
  <c r="AI511" i="3"/>
  <c r="W511" i="3"/>
  <c r="AD511" i="3"/>
  <c r="U511" i="3"/>
  <c r="E442" i="3"/>
  <c r="K127" i="3"/>
  <c r="K338" i="3" s="1"/>
  <c r="AI55" i="3"/>
  <c r="AI127" i="3" s="1"/>
  <c r="AA55" i="3"/>
  <c r="AA127" i="3" s="1"/>
  <c r="G127" i="3"/>
  <c r="G303" i="3" s="1"/>
  <c r="AE55" i="3"/>
  <c r="AE127" i="3" s="1"/>
  <c r="W55" i="3"/>
  <c r="W127" i="3" s="1"/>
  <c r="I127" i="3"/>
  <c r="I269" i="3" s="1"/>
  <c r="AG55" i="3"/>
  <c r="AG127" i="3" s="1"/>
  <c r="Y55" i="3"/>
  <c r="Y127" i="3" s="1"/>
  <c r="E127" i="3"/>
  <c r="E269" i="3" s="1"/>
  <c r="AC55" i="3"/>
  <c r="AC127" i="3" s="1"/>
  <c r="U55" i="3"/>
  <c r="U127" i="3" s="1"/>
  <c r="E91" i="3"/>
  <c r="E163" i="3" s="1"/>
  <c r="AC19" i="3"/>
  <c r="AC91" i="3" s="1"/>
  <c r="AH55" i="3"/>
  <c r="AH127" i="3" s="1"/>
  <c r="Z55" i="3"/>
  <c r="Z127" i="3" s="1"/>
  <c r="J127" i="3"/>
  <c r="J269" i="3" s="1"/>
  <c r="AD55" i="3"/>
  <c r="AD127" i="3" s="1"/>
  <c r="F127" i="3"/>
  <c r="F373" i="3" s="1"/>
  <c r="V55" i="3"/>
  <c r="V127" i="3" s="1"/>
  <c r="H91" i="3"/>
  <c r="H163" i="3" s="1"/>
  <c r="AF19" i="3"/>
  <c r="AF91" i="3" s="1"/>
  <c r="K91" i="3"/>
  <c r="K233" i="3" s="1"/>
  <c r="AI19" i="3"/>
  <c r="AI91" i="3" s="1"/>
  <c r="I91" i="3"/>
  <c r="I233" i="3" s="1"/>
  <c r="AG19" i="3"/>
  <c r="AG91" i="3" s="1"/>
  <c r="H127" i="3"/>
  <c r="H373" i="3" s="1"/>
  <c r="AF55" i="3"/>
  <c r="AF127" i="3" s="1"/>
  <c r="X55" i="3"/>
  <c r="X127" i="3" s="1"/>
  <c r="AH19" i="3"/>
  <c r="AH91" i="3" s="1"/>
  <c r="J91" i="3"/>
  <c r="J233" i="3" s="1"/>
  <c r="AD19" i="3"/>
  <c r="AD91" i="3" s="1"/>
  <c r="F91" i="3"/>
  <c r="F233" i="3" s="1"/>
  <c r="G91" i="3"/>
  <c r="G163" i="3" s="1"/>
  <c r="AE19" i="3"/>
  <c r="AE91" i="3" s="1"/>
  <c r="E337" i="3"/>
  <c r="E477" i="3" s="1"/>
  <c r="E268" i="3"/>
  <c r="Y162" i="3"/>
  <c r="Y232" i="3"/>
  <c r="AF232" i="3"/>
  <c r="AF162" i="3"/>
  <c r="W232" i="3"/>
  <c r="W162" i="3"/>
  <c r="AC162" i="3"/>
  <c r="AC232" i="3"/>
  <c r="Z232" i="3"/>
  <c r="Z162" i="3"/>
  <c r="AI232" i="3"/>
  <c r="AI162" i="3"/>
  <c r="V232" i="3"/>
  <c r="V162" i="3"/>
  <c r="W198" i="3"/>
  <c r="W302" i="3"/>
  <c r="W372" i="3"/>
  <c r="W268" i="3"/>
  <c r="W407" i="3"/>
  <c r="W547" i="3" s="1"/>
  <c r="W337" i="3"/>
  <c r="W477" i="3" s="1"/>
  <c r="AE198" i="3"/>
  <c r="AE302" i="3"/>
  <c r="AE372" i="3"/>
  <c r="AE407" i="3"/>
  <c r="AE547" i="3" s="1"/>
  <c r="AE268" i="3"/>
  <c r="AE337" i="3"/>
  <c r="AE477" i="3" s="1"/>
  <c r="AA198" i="3"/>
  <c r="AA302" i="3"/>
  <c r="AA372" i="3"/>
  <c r="AA268" i="3"/>
  <c r="AA407" i="3"/>
  <c r="AA547" i="3" s="1"/>
  <c r="AA337" i="3"/>
  <c r="AA477" i="3" s="1"/>
  <c r="AF198" i="3"/>
  <c r="AF302" i="3"/>
  <c r="AF372" i="3"/>
  <c r="AF268" i="3"/>
  <c r="AF407" i="3"/>
  <c r="AF547" i="3" s="1"/>
  <c r="AF337" i="3"/>
  <c r="AF477" i="3" s="1"/>
  <c r="Y198" i="3"/>
  <c r="Y302" i="3"/>
  <c r="Y372" i="3"/>
  <c r="Y407" i="3"/>
  <c r="Y547" i="3" s="1"/>
  <c r="Y268" i="3"/>
  <c r="Y337" i="3"/>
  <c r="Y477" i="3" s="1"/>
  <c r="AG198" i="3"/>
  <c r="AG302" i="3"/>
  <c r="AG372" i="3"/>
  <c r="AG407" i="3"/>
  <c r="AG547" i="3" s="1"/>
  <c r="AG268" i="3"/>
  <c r="AG337" i="3"/>
  <c r="AG477" i="3" s="1"/>
  <c r="U198" i="3"/>
  <c r="U302" i="3"/>
  <c r="U372" i="3"/>
  <c r="U407" i="3"/>
  <c r="U547" i="3" s="1"/>
  <c r="U268" i="3"/>
  <c r="U337" i="3"/>
  <c r="U477" i="3" s="1"/>
  <c r="AG162" i="3"/>
  <c r="AG232" i="3"/>
  <c r="X162" i="3"/>
  <c r="X232" i="3"/>
  <c r="AE232" i="3"/>
  <c r="AE162" i="3"/>
  <c r="U162" i="3"/>
  <c r="U232" i="3"/>
  <c r="AH162" i="3"/>
  <c r="AH232" i="3"/>
  <c r="AA232" i="3"/>
  <c r="AA162" i="3"/>
  <c r="AD162" i="3"/>
  <c r="AD232" i="3"/>
  <c r="V198" i="3"/>
  <c r="V302" i="3"/>
  <c r="V372" i="3"/>
  <c r="V407" i="3"/>
  <c r="V547" i="3" s="1"/>
  <c r="V268" i="3"/>
  <c r="V337" i="3"/>
  <c r="V477" i="3" s="1"/>
  <c r="AD198" i="3"/>
  <c r="AD302" i="3"/>
  <c r="AD372" i="3"/>
  <c r="AD407" i="3"/>
  <c r="AD547" i="3" s="1"/>
  <c r="AD268" i="3"/>
  <c r="AD337" i="3"/>
  <c r="AD477" i="3" s="1"/>
  <c r="Z198" i="3"/>
  <c r="Z302" i="3"/>
  <c r="Z372" i="3"/>
  <c r="Z407" i="3"/>
  <c r="Z547" i="3" s="1"/>
  <c r="Z268" i="3"/>
  <c r="Z337" i="3"/>
  <c r="Z477" i="3" s="1"/>
  <c r="AH198" i="3"/>
  <c r="AH372" i="3"/>
  <c r="AH302" i="3"/>
  <c r="AH407" i="3"/>
  <c r="AH547" i="3" s="1"/>
  <c r="AH268" i="3"/>
  <c r="AH337" i="3"/>
  <c r="AH477" i="3" s="1"/>
  <c r="AI198" i="3"/>
  <c r="AI302" i="3"/>
  <c r="AI372" i="3"/>
  <c r="AI407" i="3"/>
  <c r="AI547" i="3" s="1"/>
  <c r="AI268" i="3"/>
  <c r="AI337" i="3"/>
  <c r="AI477" i="3" s="1"/>
  <c r="X198" i="3"/>
  <c r="X302" i="3"/>
  <c r="X372" i="3"/>
  <c r="X407" i="3"/>
  <c r="X547" i="3" s="1"/>
  <c r="X268" i="3"/>
  <c r="X337" i="3"/>
  <c r="X477" i="3" s="1"/>
  <c r="AC198" i="3"/>
  <c r="AC302" i="3"/>
  <c r="AC372" i="3"/>
  <c r="AC407" i="3"/>
  <c r="AC547" i="3" s="1"/>
  <c r="AC268" i="3"/>
  <c r="AC337" i="3"/>
  <c r="AC477" i="3" s="1"/>
  <c r="N4" i="10"/>
  <c r="N3" i="10"/>
  <c r="F3" i="9"/>
  <c r="F20" i="9" s="1"/>
  <c r="G12" i="8"/>
  <c r="G13" i="8" s="1"/>
  <c r="N28" i="4"/>
  <c r="N17" i="4"/>
  <c r="G6" i="8"/>
  <c r="F9" i="9" s="1"/>
  <c r="T577" i="3"/>
  <c r="AJ577" i="3"/>
  <c r="L578" i="3"/>
  <c r="AB577" i="3"/>
  <c r="F610" i="3"/>
  <c r="K610" i="3"/>
  <c r="I610" i="3"/>
  <c r="H610" i="3"/>
  <c r="G610" i="3"/>
  <c r="E610" i="3"/>
  <c r="J610" i="3"/>
  <c r="L609" i="3"/>
  <c r="N2" i="5"/>
  <c r="M3" i="5"/>
  <c r="G8" i="8"/>
  <c r="N4" i="7"/>
  <c r="M3" i="7"/>
  <c r="M16" i="7" s="1"/>
  <c r="N3" i="6"/>
  <c r="N98" i="6"/>
  <c r="N110" i="6"/>
  <c r="N41" i="6"/>
  <c r="N56" i="6"/>
  <c r="N2" i="6"/>
  <c r="N25" i="6"/>
  <c r="N86" i="6"/>
  <c r="N17" i="6"/>
  <c r="N74" i="6"/>
  <c r="N29" i="6"/>
  <c r="O4" i="6"/>
  <c r="M39" i="10"/>
  <c r="G4" i="8"/>
  <c r="F6" i="9" s="1"/>
  <c r="G3" i="8"/>
  <c r="H7" i="8"/>
  <c r="O23" i="5"/>
  <c r="N37" i="5"/>
  <c r="O13" i="5"/>
  <c r="O34" i="5"/>
  <c r="P12" i="5"/>
  <c r="O16" i="4"/>
  <c r="P3" i="4"/>
  <c r="O4" i="4"/>
  <c r="H303" i="3" l="1"/>
  <c r="E373" i="3"/>
  <c r="E303" i="3"/>
  <c r="E443" i="3" s="1"/>
  <c r="E408" i="3"/>
  <c r="E548" i="3" s="1"/>
  <c r="E199" i="3"/>
  <c r="E338" i="3"/>
  <c r="E478" i="3" s="1"/>
  <c r="K269" i="3"/>
  <c r="G512" i="3"/>
  <c r="K199" i="3"/>
  <c r="E512" i="3"/>
  <c r="E582" i="3" s="1"/>
  <c r="F163" i="3"/>
  <c r="K303" i="3"/>
  <c r="K408" i="3"/>
  <c r="K548" i="3" s="1"/>
  <c r="J303" i="3"/>
  <c r="K373" i="3"/>
  <c r="K513" i="3" s="1"/>
  <c r="H512" i="3"/>
  <c r="H582" i="3" s="1"/>
  <c r="F408" i="3"/>
  <c r="F548" i="3" s="1"/>
  <c r="F199" i="3"/>
  <c r="AD581" i="3"/>
  <c r="G338" i="3"/>
  <c r="G478" i="3" s="1"/>
  <c r="AI581" i="3"/>
  <c r="F442" i="3"/>
  <c r="F582" i="3" s="1"/>
  <c r="I163" i="3"/>
  <c r="H199" i="3"/>
  <c r="J163" i="3"/>
  <c r="H338" i="3"/>
  <c r="H478" i="3" s="1"/>
  <c r="I199" i="3"/>
  <c r="G269" i="3"/>
  <c r="G373" i="3"/>
  <c r="G233" i="3"/>
  <c r="I442" i="3"/>
  <c r="I582" i="3" s="1"/>
  <c r="H408" i="3"/>
  <c r="G199" i="3"/>
  <c r="H269" i="3"/>
  <c r="J199" i="3"/>
  <c r="I373" i="3"/>
  <c r="I513" i="3" s="1"/>
  <c r="I303" i="3"/>
  <c r="I408" i="3"/>
  <c r="I548" i="3" s="1"/>
  <c r="I338" i="3"/>
  <c r="I478" i="3" s="1"/>
  <c r="K512" i="3"/>
  <c r="K582" i="3" s="1"/>
  <c r="K478" i="3"/>
  <c r="J373" i="3"/>
  <c r="J513" i="3" s="1"/>
  <c r="E233" i="3"/>
  <c r="E513" i="3" s="1"/>
  <c r="AC512" i="3"/>
  <c r="J338" i="3"/>
  <c r="J478" i="3" s="1"/>
  <c r="K163" i="3"/>
  <c r="J408" i="3"/>
  <c r="J548" i="3" s="1"/>
  <c r="G408" i="3"/>
  <c r="G548" i="3" s="1"/>
  <c r="F303" i="3"/>
  <c r="AH581" i="3"/>
  <c r="AA442" i="3"/>
  <c r="AA512" i="3"/>
  <c r="W581" i="3"/>
  <c r="X581" i="3"/>
  <c r="V581" i="3"/>
  <c r="AF512" i="3"/>
  <c r="Z512" i="3"/>
  <c r="Y512" i="3"/>
  <c r="W442" i="3"/>
  <c r="AF581" i="3"/>
  <c r="AC581" i="3"/>
  <c r="U581" i="3"/>
  <c r="Z581" i="3"/>
  <c r="AE581" i="3"/>
  <c r="M94" i="6"/>
  <c r="M49" i="6"/>
  <c r="N118" i="6"/>
  <c r="H233" i="3"/>
  <c r="H513" i="3" s="1"/>
  <c r="M50" i="6"/>
  <c r="N106" i="6"/>
  <c r="G18" i="8"/>
  <c r="AG442" i="3"/>
  <c r="AH442" i="3"/>
  <c r="V442" i="3"/>
  <c r="AA581" i="3"/>
  <c r="AG581" i="3"/>
  <c r="Y581" i="3"/>
  <c r="G582" i="3"/>
  <c r="AI442" i="3"/>
  <c r="Z442" i="3"/>
  <c r="AE442" i="3"/>
  <c r="AF442" i="3"/>
  <c r="AD442" i="3"/>
  <c r="G443" i="3"/>
  <c r="I21" i="3"/>
  <c r="Y20" i="3"/>
  <c r="Y92" i="3" s="1"/>
  <c r="F21" i="3"/>
  <c r="V20" i="3"/>
  <c r="V92" i="3" s="1"/>
  <c r="G21" i="3"/>
  <c r="W20" i="3"/>
  <c r="W92" i="3" s="1"/>
  <c r="H21" i="3"/>
  <c r="X20" i="3"/>
  <c r="X92" i="3" s="1"/>
  <c r="E21" i="3"/>
  <c r="U20" i="3"/>
  <c r="U92" i="3" s="1"/>
  <c r="J21" i="3"/>
  <c r="Z20" i="3"/>
  <c r="Z92" i="3" s="1"/>
  <c r="K21" i="3"/>
  <c r="AA20" i="3"/>
  <c r="AA92" i="3" s="1"/>
  <c r="N61" i="6"/>
  <c r="N30" i="10"/>
  <c r="U442" i="3"/>
  <c r="H443" i="3"/>
  <c r="Y442" i="3"/>
  <c r="AH512" i="3"/>
  <c r="AE512" i="3"/>
  <c r="V512" i="3"/>
  <c r="J582" i="3"/>
  <c r="X512" i="3"/>
  <c r="P9" i="5"/>
  <c r="P10" i="5"/>
  <c r="P11" i="5"/>
  <c r="O25" i="10"/>
  <c r="P8" i="5"/>
  <c r="AD512" i="3"/>
  <c r="U512" i="3"/>
  <c r="AI512" i="3"/>
  <c r="AC442" i="3"/>
  <c r="W512" i="3"/>
  <c r="F513" i="3"/>
  <c r="AE20" i="3"/>
  <c r="AE92" i="3" s="1"/>
  <c r="G92" i="3"/>
  <c r="G164" i="3" s="1"/>
  <c r="F92" i="3"/>
  <c r="F164" i="3" s="1"/>
  <c r="AD20" i="3"/>
  <c r="AD92" i="3" s="1"/>
  <c r="J92" i="3"/>
  <c r="J164" i="3" s="1"/>
  <c r="AH20" i="3"/>
  <c r="AH92" i="3" s="1"/>
  <c r="H128" i="3"/>
  <c r="H270" i="3" s="1"/>
  <c r="AF56" i="3"/>
  <c r="AF128" i="3" s="1"/>
  <c r="X56" i="3"/>
  <c r="X128" i="3" s="1"/>
  <c r="I92" i="3"/>
  <c r="I164" i="3" s="1"/>
  <c r="AG20" i="3"/>
  <c r="AG92" i="3" s="1"/>
  <c r="AI20" i="3"/>
  <c r="AI92" i="3" s="1"/>
  <c r="K92" i="3"/>
  <c r="K164" i="3" s="1"/>
  <c r="H92" i="3"/>
  <c r="H164" i="3" s="1"/>
  <c r="AF20" i="3"/>
  <c r="AF92" i="3" s="1"/>
  <c r="F128" i="3"/>
  <c r="F270" i="3" s="1"/>
  <c r="AD56" i="3"/>
  <c r="AD128" i="3" s="1"/>
  <c r="V56" i="3"/>
  <c r="V128" i="3" s="1"/>
  <c r="J128" i="3"/>
  <c r="J270" i="3" s="1"/>
  <c r="AH56" i="3"/>
  <c r="AH128" i="3" s="1"/>
  <c r="Z56" i="3"/>
  <c r="Z128" i="3" s="1"/>
  <c r="E92" i="3"/>
  <c r="E164" i="3" s="1"/>
  <c r="AC20" i="3"/>
  <c r="AC92" i="3" s="1"/>
  <c r="E128" i="3"/>
  <c r="E270" i="3" s="1"/>
  <c r="AC56" i="3"/>
  <c r="AC128" i="3" s="1"/>
  <c r="U56" i="3"/>
  <c r="U128" i="3" s="1"/>
  <c r="I128" i="3"/>
  <c r="I270" i="3" s="1"/>
  <c r="AG56" i="3"/>
  <c r="AG128" i="3" s="1"/>
  <c r="Y56" i="3"/>
  <c r="Y128" i="3" s="1"/>
  <c r="AE56" i="3"/>
  <c r="AE128" i="3" s="1"/>
  <c r="G128" i="3"/>
  <c r="G200" i="3" s="1"/>
  <c r="W56" i="3"/>
  <c r="W128" i="3" s="1"/>
  <c r="AI56" i="3"/>
  <c r="AI128" i="3" s="1"/>
  <c r="AA56" i="3"/>
  <c r="AA128" i="3" s="1"/>
  <c r="K128" i="3"/>
  <c r="K270" i="3" s="1"/>
  <c r="X442" i="3"/>
  <c r="F338" i="3"/>
  <c r="F478" i="3" s="1"/>
  <c r="F269" i="3"/>
  <c r="AD163" i="3"/>
  <c r="AD233" i="3"/>
  <c r="Z163" i="3"/>
  <c r="Z233" i="3"/>
  <c r="AC163" i="3"/>
  <c r="AC233" i="3"/>
  <c r="X163" i="3"/>
  <c r="X233" i="3"/>
  <c r="AI163" i="3"/>
  <c r="AI233" i="3"/>
  <c r="W163" i="3"/>
  <c r="W233" i="3"/>
  <c r="AG163" i="3"/>
  <c r="AG233" i="3"/>
  <c r="V199" i="3"/>
  <c r="V303" i="3"/>
  <c r="V373" i="3"/>
  <c r="V338" i="3"/>
  <c r="V478" i="3" s="1"/>
  <c r="V269" i="3"/>
  <c r="V408" i="3"/>
  <c r="V548" i="3" s="1"/>
  <c r="AD199" i="3"/>
  <c r="AD303" i="3"/>
  <c r="AD373" i="3"/>
  <c r="AD408" i="3"/>
  <c r="AD548" i="3" s="1"/>
  <c r="AD269" i="3"/>
  <c r="AD338" i="3"/>
  <c r="AD478" i="3" s="1"/>
  <c r="AC199" i="3"/>
  <c r="AC303" i="3"/>
  <c r="AC373" i="3"/>
  <c r="AC269" i="3"/>
  <c r="AC408" i="3"/>
  <c r="AC548" i="3" s="1"/>
  <c r="AC338" i="3"/>
  <c r="AC478" i="3" s="1"/>
  <c r="Y199" i="3"/>
  <c r="Y373" i="3"/>
  <c r="Y303" i="3"/>
  <c r="Y408" i="3"/>
  <c r="Y548" i="3" s="1"/>
  <c r="Y269" i="3"/>
  <c r="Y338" i="3"/>
  <c r="Y478" i="3" s="1"/>
  <c r="AI199" i="3"/>
  <c r="AI303" i="3"/>
  <c r="AI373" i="3"/>
  <c r="AI338" i="3"/>
  <c r="AI478" i="3" s="1"/>
  <c r="AI269" i="3"/>
  <c r="AI408" i="3"/>
  <c r="AI548" i="3" s="1"/>
  <c r="AA199" i="3"/>
  <c r="AA303" i="3"/>
  <c r="AA373" i="3"/>
  <c r="AA269" i="3"/>
  <c r="AA338" i="3"/>
  <c r="AA478" i="3" s="1"/>
  <c r="AA408" i="3"/>
  <c r="AA548" i="3" s="1"/>
  <c r="Z199" i="3"/>
  <c r="Z303" i="3"/>
  <c r="Z373" i="3"/>
  <c r="Z338" i="3"/>
  <c r="Z478" i="3" s="1"/>
  <c r="Z269" i="3"/>
  <c r="Z408" i="3"/>
  <c r="Z548" i="3" s="1"/>
  <c r="AE199" i="3"/>
  <c r="AE303" i="3"/>
  <c r="AE373" i="3"/>
  <c r="AE338" i="3"/>
  <c r="AE478" i="3" s="1"/>
  <c r="AE269" i="3"/>
  <c r="AE408" i="3"/>
  <c r="AE548" i="3" s="1"/>
  <c r="V163" i="3"/>
  <c r="V233" i="3"/>
  <c r="AH163" i="3"/>
  <c r="AH233" i="3"/>
  <c r="U163" i="3"/>
  <c r="U233" i="3"/>
  <c r="AF163" i="3"/>
  <c r="AF233" i="3"/>
  <c r="AA163" i="3"/>
  <c r="AA233" i="3"/>
  <c r="AE163" i="3"/>
  <c r="AE233" i="3"/>
  <c r="Y163" i="3"/>
  <c r="Y233" i="3"/>
  <c r="X199" i="3"/>
  <c r="X303" i="3"/>
  <c r="X373" i="3"/>
  <c r="X269" i="3"/>
  <c r="X408" i="3"/>
  <c r="X548" i="3" s="1"/>
  <c r="X338" i="3"/>
  <c r="X478" i="3" s="1"/>
  <c r="AF199" i="3"/>
  <c r="AF303" i="3"/>
  <c r="AF373" i="3"/>
  <c r="AF269" i="3"/>
  <c r="AF338" i="3"/>
  <c r="AF478" i="3" s="1"/>
  <c r="AF408" i="3"/>
  <c r="AF548" i="3" s="1"/>
  <c r="U199" i="3"/>
  <c r="U373" i="3"/>
  <c r="U303" i="3"/>
  <c r="U408" i="3"/>
  <c r="U548" i="3" s="1"/>
  <c r="U269" i="3"/>
  <c r="U338" i="3"/>
  <c r="U478" i="3" s="1"/>
  <c r="AG199" i="3"/>
  <c r="AG373" i="3"/>
  <c r="AG303" i="3"/>
  <c r="AG269" i="3"/>
  <c r="AG408" i="3"/>
  <c r="AG548" i="3" s="1"/>
  <c r="AG338" i="3"/>
  <c r="AG478" i="3" s="1"/>
  <c r="AH199" i="3"/>
  <c r="AH303" i="3"/>
  <c r="AH373" i="3"/>
  <c r="AH408" i="3"/>
  <c r="AH548" i="3" s="1"/>
  <c r="AH269" i="3"/>
  <c r="AH338" i="3"/>
  <c r="AH478" i="3" s="1"/>
  <c r="W199" i="3"/>
  <c r="W303" i="3"/>
  <c r="W373" i="3"/>
  <c r="W269" i="3"/>
  <c r="W338" i="3"/>
  <c r="W478" i="3" s="1"/>
  <c r="W408" i="3"/>
  <c r="W548" i="3" s="1"/>
  <c r="AG512" i="3"/>
  <c r="H548" i="3"/>
  <c r="O4" i="10"/>
  <c r="O3" i="10"/>
  <c r="G3" i="9"/>
  <c r="G20" i="9" s="1"/>
  <c r="H12" i="8"/>
  <c r="H13" i="8" s="1"/>
  <c r="O28" i="4"/>
  <c r="H6" i="8"/>
  <c r="G9" i="9" s="1"/>
  <c r="O17" i="4"/>
  <c r="AJ578" i="3"/>
  <c r="T578" i="3"/>
  <c r="L579" i="3"/>
  <c r="AB578" i="3"/>
  <c r="E611" i="3"/>
  <c r="H611" i="3"/>
  <c r="I611" i="3"/>
  <c r="K611" i="3"/>
  <c r="J611" i="3"/>
  <c r="F611" i="3"/>
  <c r="G611" i="3"/>
  <c r="L610" i="3"/>
  <c r="O2" i="5"/>
  <c r="N3" i="5"/>
  <c r="H8" i="8"/>
  <c r="P13" i="5"/>
  <c r="P34" i="5"/>
  <c r="Q12" i="5"/>
  <c r="N39" i="10"/>
  <c r="O3" i="6"/>
  <c r="O74" i="6"/>
  <c r="O29" i="6"/>
  <c r="O98" i="6"/>
  <c r="O56" i="6"/>
  <c r="O25" i="6"/>
  <c r="O110" i="6"/>
  <c r="O41" i="6"/>
  <c r="O86" i="6"/>
  <c r="O17" i="6"/>
  <c r="P4" i="6"/>
  <c r="O2" i="6"/>
  <c r="O37" i="5"/>
  <c r="P23" i="5"/>
  <c r="H4" i="8"/>
  <c r="I7" i="8"/>
  <c r="H3" i="8"/>
  <c r="N114" i="6"/>
  <c r="O4" i="7"/>
  <c r="N3" i="7"/>
  <c r="N16" i="7" s="1"/>
  <c r="P16" i="4"/>
  <c r="Q3" i="4"/>
  <c r="P4" i="4"/>
  <c r="E339" i="3" l="1"/>
  <c r="E479" i="3" s="1"/>
  <c r="G234" i="3"/>
  <c r="F443" i="3"/>
  <c r="F583" i="3" s="1"/>
  <c r="K443" i="3"/>
  <c r="J443" i="3"/>
  <c r="J583" i="3" s="1"/>
  <c r="F339" i="3"/>
  <c r="F479" i="3" s="1"/>
  <c r="J234" i="3"/>
  <c r="I443" i="3"/>
  <c r="I583" i="3" s="1"/>
  <c r="I339" i="3"/>
  <c r="I479" i="3" s="1"/>
  <c r="E304" i="3"/>
  <c r="E444" i="3" s="1"/>
  <c r="AH443" i="3"/>
  <c r="G513" i="3"/>
  <c r="G583" i="3" s="1"/>
  <c r="H234" i="3"/>
  <c r="K409" i="3"/>
  <c r="K549" i="3" s="1"/>
  <c r="E234" i="3"/>
  <c r="AC582" i="3"/>
  <c r="J304" i="3"/>
  <c r="J339" i="3"/>
  <c r="J479" i="3" s="1"/>
  <c r="J409" i="3"/>
  <c r="J549" i="3" s="1"/>
  <c r="K583" i="3"/>
  <c r="AA582" i="3"/>
  <c r="G339" i="3"/>
  <c r="G479" i="3" s="1"/>
  <c r="F409" i="3"/>
  <c r="F549" i="3" s="1"/>
  <c r="F304" i="3"/>
  <c r="F444" i="3" s="1"/>
  <c r="K339" i="3"/>
  <c r="K479" i="3" s="1"/>
  <c r="K304" i="3"/>
  <c r="K444" i="3" s="1"/>
  <c r="I304" i="3"/>
  <c r="I444" i="3" s="1"/>
  <c r="I374" i="3"/>
  <c r="G270" i="3"/>
  <c r="I234" i="3"/>
  <c r="E374" i="3"/>
  <c r="G409" i="3"/>
  <c r="G549" i="3" s="1"/>
  <c r="G374" i="3"/>
  <c r="G514" i="3" s="1"/>
  <c r="G304" i="3"/>
  <c r="G444" i="3" s="1"/>
  <c r="H409" i="3"/>
  <c r="H549" i="3" s="1"/>
  <c r="AF582" i="3"/>
  <c r="AI443" i="3"/>
  <c r="V513" i="3"/>
  <c r="Y582" i="3"/>
  <c r="W582" i="3"/>
  <c r="AG582" i="3"/>
  <c r="Z582" i="3"/>
  <c r="V582" i="3"/>
  <c r="U582" i="3"/>
  <c r="G6" i="9"/>
  <c r="Z443" i="3"/>
  <c r="AE513" i="3"/>
  <c r="E583" i="3"/>
  <c r="AI582" i="3"/>
  <c r="X513" i="3"/>
  <c r="AH582" i="3"/>
  <c r="X443" i="3"/>
  <c r="N50" i="6"/>
  <c r="N94" i="6"/>
  <c r="H374" i="3"/>
  <c r="H339" i="3"/>
  <c r="H479" i="3" s="1"/>
  <c r="K234" i="3"/>
  <c r="F234" i="3"/>
  <c r="N49" i="6"/>
  <c r="O106" i="6"/>
  <c r="H18" i="8"/>
  <c r="O118" i="6"/>
  <c r="AD582" i="3"/>
  <c r="H583" i="3"/>
  <c r="W443" i="3"/>
  <c r="AA443" i="3"/>
  <c r="AD443" i="3"/>
  <c r="AI513" i="3"/>
  <c r="AE582" i="3"/>
  <c r="K22" i="3"/>
  <c r="AA21" i="3"/>
  <c r="AA93" i="3" s="1"/>
  <c r="J22" i="3"/>
  <c r="Z21" i="3"/>
  <c r="Z93" i="3" s="1"/>
  <c r="E22" i="3"/>
  <c r="U21" i="3"/>
  <c r="U93" i="3" s="1"/>
  <c r="H22" i="3"/>
  <c r="X21" i="3"/>
  <c r="X93" i="3" s="1"/>
  <c r="G22" i="3"/>
  <c r="W21" i="3"/>
  <c r="W93" i="3" s="1"/>
  <c r="F22" i="3"/>
  <c r="V21" i="3"/>
  <c r="V93" i="3" s="1"/>
  <c r="I22" i="3"/>
  <c r="Y21" i="3"/>
  <c r="Y93" i="3" s="1"/>
  <c r="O61" i="6"/>
  <c r="O30" i="10"/>
  <c r="Z513" i="3"/>
  <c r="X582" i="3"/>
  <c r="AF443" i="3"/>
  <c r="AG443" i="3"/>
  <c r="AC443" i="3"/>
  <c r="W513" i="3"/>
  <c r="Y443" i="3"/>
  <c r="U513" i="3"/>
  <c r="AA513" i="3"/>
  <c r="P25" i="10"/>
  <c r="Q9" i="5"/>
  <c r="Q10" i="5"/>
  <c r="Q11" i="5"/>
  <c r="U443" i="3"/>
  <c r="Y513" i="3"/>
  <c r="Q8" i="5"/>
  <c r="AF513" i="3"/>
  <c r="AE443" i="3"/>
  <c r="AG513" i="3"/>
  <c r="AC513" i="3"/>
  <c r="J444" i="3"/>
  <c r="AH513" i="3"/>
  <c r="V443" i="3"/>
  <c r="AD513" i="3"/>
  <c r="K129" i="3"/>
  <c r="K271" i="3" s="1"/>
  <c r="AI57" i="3"/>
  <c r="AI129" i="3" s="1"/>
  <c r="AA57" i="3"/>
  <c r="AA129" i="3" s="1"/>
  <c r="G129" i="3"/>
  <c r="G271" i="3" s="1"/>
  <c r="AE57" i="3"/>
  <c r="AE129" i="3" s="1"/>
  <c r="W57" i="3"/>
  <c r="W129" i="3" s="1"/>
  <c r="I129" i="3"/>
  <c r="I271" i="3" s="1"/>
  <c r="AG57" i="3"/>
  <c r="AG129" i="3" s="1"/>
  <c r="Y57" i="3"/>
  <c r="Y129" i="3" s="1"/>
  <c r="E129" i="3"/>
  <c r="E271" i="3" s="1"/>
  <c r="AC57" i="3"/>
  <c r="AC129" i="3" s="1"/>
  <c r="U57" i="3"/>
  <c r="U129" i="3" s="1"/>
  <c r="E93" i="3"/>
  <c r="E235" i="3" s="1"/>
  <c r="AC21" i="3"/>
  <c r="AC93" i="3" s="1"/>
  <c r="J129" i="3"/>
  <c r="J271" i="3" s="1"/>
  <c r="AH57" i="3"/>
  <c r="AH129" i="3" s="1"/>
  <c r="Z57" i="3"/>
  <c r="Z129" i="3" s="1"/>
  <c r="F129" i="3"/>
  <c r="F271" i="3" s="1"/>
  <c r="AD57" i="3"/>
  <c r="AD129" i="3" s="1"/>
  <c r="V57" i="3"/>
  <c r="V129" i="3" s="1"/>
  <c r="AF21" i="3"/>
  <c r="AF93" i="3" s="1"/>
  <c r="H93" i="3"/>
  <c r="H235" i="3" s="1"/>
  <c r="K93" i="3"/>
  <c r="K235" i="3" s="1"/>
  <c r="AI21" i="3"/>
  <c r="AI93" i="3" s="1"/>
  <c r="I93" i="3"/>
  <c r="I235" i="3" s="1"/>
  <c r="AG21" i="3"/>
  <c r="AG93" i="3" s="1"/>
  <c r="AF57" i="3"/>
  <c r="AF129" i="3" s="1"/>
  <c r="H129" i="3"/>
  <c r="H340" i="3" s="1"/>
  <c r="X57" i="3"/>
  <c r="X129" i="3" s="1"/>
  <c r="J93" i="3"/>
  <c r="J235" i="3" s="1"/>
  <c r="AH21" i="3"/>
  <c r="AH93" i="3" s="1"/>
  <c r="F93" i="3"/>
  <c r="F235" i="3" s="1"/>
  <c r="AD21" i="3"/>
  <c r="AD93" i="3" s="1"/>
  <c r="G93" i="3"/>
  <c r="G235" i="3" s="1"/>
  <c r="AE21" i="3"/>
  <c r="AE93" i="3" s="1"/>
  <c r="J374" i="3"/>
  <c r="J200" i="3"/>
  <c r="K374" i="3"/>
  <c r="K200" i="3"/>
  <c r="I409" i="3"/>
  <c r="I549" i="3" s="1"/>
  <c r="I200" i="3"/>
  <c r="F374" i="3"/>
  <c r="F200" i="3"/>
  <c r="E409" i="3"/>
  <c r="E549" i="3" s="1"/>
  <c r="E200" i="3"/>
  <c r="H304" i="3"/>
  <c r="H444" i="3" s="1"/>
  <c r="H200" i="3"/>
  <c r="AG164" i="3"/>
  <c r="AG234" i="3"/>
  <c r="AA164" i="3"/>
  <c r="AA234" i="3"/>
  <c r="AF164" i="3"/>
  <c r="AF234" i="3"/>
  <c r="Z164" i="3"/>
  <c r="Z234" i="3"/>
  <c r="AE164" i="3"/>
  <c r="AE234" i="3"/>
  <c r="U164" i="3"/>
  <c r="U234" i="3"/>
  <c r="AD164" i="3"/>
  <c r="AD234" i="3"/>
  <c r="AH270" i="3"/>
  <c r="AH339" i="3"/>
  <c r="AH479" i="3" s="1"/>
  <c r="AH200" i="3"/>
  <c r="AH304" i="3"/>
  <c r="AH374" i="3"/>
  <c r="AH409" i="3"/>
  <c r="AH549" i="3" s="1"/>
  <c r="Y270" i="3"/>
  <c r="Y339" i="3"/>
  <c r="Y479" i="3" s="1"/>
  <c r="Y200" i="3"/>
  <c r="Y304" i="3"/>
  <c r="Y374" i="3"/>
  <c r="Y409" i="3"/>
  <c r="Y549" i="3" s="1"/>
  <c r="AG270" i="3"/>
  <c r="AG339" i="3"/>
  <c r="AG479" i="3" s="1"/>
  <c r="AG200" i="3"/>
  <c r="AG304" i="3"/>
  <c r="AG374" i="3"/>
  <c r="AG409" i="3"/>
  <c r="AG549" i="3" s="1"/>
  <c r="V270" i="3"/>
  <c r="V339" i="3"/>
  <c r="V479" i="3" s="1"/>
  <c r="V200" i="3"/>
  <c r="V374" i="3"/>
  <c r="V409" i="3"/>
  <c r="V549" i="3" s="1"/>
  <c r="V304" i="3"/>
  <c r="AE270" i="3"/>
  <c r="AE339" i="3"/>
  <c r="AE479" i="3" s="1"/>
  <c r="AE200" i="3"/>
  <c r="AE409" i="3"/>
  <c r="AE549" i="3" s="1"/>
  <c r="AE304" i="3"/>
  <c r="AE374" i="3"/>
  <c r="U270" i="3"/>
  <c r="U339" i="3"/>
  <c r="U479" i="3" s="1"/>
  <c r="U200" i="3"/>
  <c r="U304" i="3"/>
  <c r="U374" i="3"/>
  <c r="U409" i="3"/>
  <c r="U549" i="3" s="1"/>
  <c r="X270" i="3"/>
  <c r="X339" i="3"/>
  <c r="X479" i="3" s="1"/>
  <c r="X200" i="3"/>
  <c r="X304" i="3"/>
  <c r="X374" i="3"/>
  <c r="X409" i="3"/>
  <c r="X549" i="3" s="1"/>
  <c r="Y164" i="3"/>
  <c r="Y234" i="3"/>
  <c r="AI164" i="3"/>
  <c r="AI234" i="3"/>
  <c r="X164" i="3"/>
  <c r="X234" i="3"/>
  <c r="AH164" i="3"/>
  <c r="AH234" i="3"/>
  <c r="W164" i="3"/>
  <c r="W234" i="3"/>
  <c r="AC164" i="3"/>
  <c r="AC234" i="3"/>
  <c r="V164" i="3"/>
  <c r="V234" i="3"/>
  <c r="Z270" i="3"/>
  <c r="Z339" i="3"/>
  <c r="Z479" i="3" s="1"/>
  <c r="Z200" i="3"/>
  <c r="Z374" i="3"/>
  <c r="Z409" i="3"/>
  <c r="Z549" i="3" s="1"/>
  <c r="Z304" i="3"/>
  <c r="AA270" i="3"/>
  <c r="AA339" i="3"/>
  <c r="AA479" i="3" s="1"/>
  <c r="AA200" i="3"/>
  <c r="AA409" i="3"/>
  <c r="AA549" i="3" s="1"/>
  <c r="AA304" i="3"/>
  <c r="AA374" i="3"/>
  <c r="AI270" i="3"/>
  <c r="AI339" i="3"/>
  <c r="AI479" i="3" s="1"/>
  <c r="AI200" i="3"/>
  <c r="AI409" i="3"/>
  <c r="AI549" i="3" s="1"/>
  <c r="AI304" i="3"/>
  <c r="AI374" i="3"/>
  <c r="AD270" i="3"/>
  <c r="AD339" i="3"/>
  <c r="AD479" i="3" s="1"/>
  <c r="AD200" i="3"/>
  <c r="AD304" i="3"/>
  <c r="AD374" i="3"/>
  <c r="AD409" i="3"/>
  <c r="AD549" i="3" s="1"/>
  <c r="W270" i="3"/>
  <c r="W339" i="3"/>
  <c r="W479" i="3" s="1"/>
  <c r="W200" i="3"/>
  <c r="W409" i="3"/>
  <c r="W549" i="3" s="1"/>
  <c r="W304" i="3"/>
  <c r="W374" i="3"/>
  <c r="AC270" i="3"/>
  <c r="AC339" i="3"/>
  <c r="AC479" i="3" s="1"/>
  <c r="AC200" i="3"/>
  <c r="AC304" i="3"/>
  <c r="AC374" i="3"/>
  <c r="AC409" i="3"/>
  <c r="AC549" i="3" s="1"/>
  <c r="AF270" i="3"/>
  <c r="AF339" i="3"/>
  <c r="AF479" i="3" s="1"/>
  <c r="AF200" i="3"/>
  <c r="AF409" i="3"/>
  <c r="AF549" i="3" s="1"/>
  <c r="AF304" i="3"/>
  <c r="AF374" i="3"/>
  <c r="P4" i="10"/>
  <c r="P3" i="10"/>
  <c r="H3" i="9"/>
  <c r="H20" i="9" s="1"/>
  <c r="I12" i="8"/>
  <c r="I13" i="8" s="1"/>
  <c r="P28" i="4"/>
  <c r="P17" i="4"/>
  <c r="I39" i="4" s="1"/>
  <c r="I6" i="8"/>
  <c r="H9" i="9" s="1"/>
  <c r="T579" i="3"/>
  <c r="AJ579" i="3"/>
  <c r="L580" i="3"/>
  <c r="AB579" i="3"/>
  <c r="I612" i="3"/>
  <c r="H612" i="3"/>
  <c r="E612" i="3"/>
  <c r="F612" i="3"/>
  <c r="J612" i="3"/>
  <c r="K612" i="3"/>
  <c r="G612" i="3"/>
  <c r="L611" i="3"/>
  <c r="P2" i="5"/>
  <c r="O3" i="5"/>
  <c r="I8" i="8"/>
  <c r="P4" i="7"/>
  <c r="O3" i="7"/>
  <c r="O16" i="7" s="1"/>
  <c r="J7" i="8"/>
  <c r="I4" i="8"/>
  <c r="I3" i="8"/>
  <c r="P37" i="5"/>
  <c r="Q23" i="5"/>
  <c r="Q34" i="5"/>
  <c r="R12" i="5"/>
  <c r="Q13" i="5"/>
  <c r="O39" i="10"/>
  <c r="P86" i="6"/>
  <c r="P17" i="6"/>
  <c r="P74" i="6"/>
  <c r="P29" i="6"/>
  <c r="P56" i="6"/>
  <c r="P2" i="6"/>
  <c r="P3" i="6"/>
  <c r="P98" i="6"/>
  <c r="P110" i="6"/>
  <c r="P41" i="6"/>
  <c r="P25" i="6"/>
  <c r="Q4" i="6"/>
  <c r="O114" i="6"/>
  <c r="I40" i="4"/>
  <c r="R3" i="4"/>
  <c r="Q4" i="4"/>
  <c r="E165" i="3" l="1"/>
  <c r="F305" i="3"/>
  <c r="J514" i="3"/>
  <c r="J584" i="3" s="1"/>
  <c r="I35" i="4"/>
  <c r="I33" i="4"/>
  <c r="I34" i="4"/>
  <c r="I38" i="4"/>
  <c r="K201" i="3"/>
  <c r="H375" i="3"/>
  <c r="AH583" i="3"/>
  <c r="E514" i="3"/>
  <c r="E584" i="3" s="1"/>
  <c r="G375" i="3"/>
  <c r="G515" i="3" s="1"/>
  <c r="G340" i="3"/>
  <c r="G480" i="3" s="1"/>
  <c r="AI583" i="3"/>
  <c r="H201" i="3"/>
  <c r="H271" i="3"/>
  <c r="J201" i="3"/>
  <c r="AF514" i="3"/>
  <c r="I340" i="3"/>
  <c r="I480" i="3" s="1"/>
  <c r="K165" i="3"/>
  <c r="AC444" i="3"/>
  <c r="F410" i="3"/>
  <c r="F550" i="3" s="1"/>
  <c r="F340" i="3"/>
  <c r="F480" i="3" s="1"/>
  <c r="H514" i="3"/>
  <c r="H584" i="3" s="1"/>
  <c r="J165" i="3"/>
  <c r="V583" i="3"/>
  <c r="V514" i="3"/>
  <c r="W583" i="3"/>
  <c r="I514" i="3"/>
  <c r="I584" i="3" s="1"/>
  <c r="K340" i="3"/>
  <c r="K480" i="3" s="1"/>
  <c r="I375" i="3"/>
  <c r="I515" i="3" s="1"/>
  <c r="X514" i="3"/>
  <c r="I201" i="3"/>
  <c r="U444" i="3"/>
  <c r="G584" i="3"/>
  <c r="K375" i="3"/>
  <c r="K515" i="3" s="1"/>
  <c r="E201" i="3"/>
  <c r="Z583" i="3"/>
  <c r="AE583" i="3"/>
  <c r="X583" i="3"/>
  <c r="U583" i="3"/>
  <c r="H6" i="9"/>
  <c r="AD583" i="3"/>
  <c r="AF444" i="3"/>
  <c r="K514" i="3"/>
  <c r="K584" i="3" s="1"/>
  <c r="W514" i="3"/>
  <c r="AI444" i="3"/>
  <c r="O94" i="6"/>
  <c r="O50" i="6"/>
  <c r="F165" i="3"/>
  <c r="AE444" i="3"/>
  <c r="I41" i="4"/>
  <c r="I32" i="4"/>
  <c r="I42" i="4"/>
  <c r="E375" i="3"/>
  <c r="E515" i="3" s="1"/>
  <c r="E340" i="3"/>
  <c r="E480" i="3" s="1"/>
  <c r="H305" i="3"/>
  <c r="H410" i="3"/>
  <c r="H550" i="3" s="1"/>
  <c r="G201" i="3"/>
  <c r="J305" i="3"/>
  <c r="J340" i="3"/>
  <c r="J480" i="3" s="1"/>
  <c r="H165" i="3"/>
  <c r="F514" i="3"/>
  <c r="F584" i="3" s="1"/>
  <c r="O49" i="6"/>
  <c r="P106" i="6"/>
  <c r="I18" i="8"/>
  <c r="P118" i="6"/>
  <c r="AH444" i="3"/>
  <c r="H480" i="3"/>
  <c r="AG514" i="3"/>
  <c r="AA583" i="3"/>
  <c r="I23" i="3"/>
  <c r="Y22" i="3"/>
  <c r="Y94" i="3" s="1"/>
  <c r="F23" i="3"/>
  <c r="V22" i="3"/>
  <c r="V94" i="3" s="1"/>
  <c r="G23" i="3"/>
  <c r="W22" i="3"/>
  <c r="W94" i="3" s="1"/>
  <c r="H23" i="3"/>
  <c r="X22" i="3"/>
  <c r="X94" i="3" s="1"/>
  <c r="E23" i="3"/>
  <c r="U22" i="3"/>
  <c r="U94" i="3" s="1"/>
  <c r="J23" i="3"/>
  <c r="Z22" i="3"/>
  <c r="Z94" i="3" s="1"/>
  <c r="K23" i="3"/>
  <c r="AA22" i="3"/>
  <c r="AA94" i="3" s="1"/>
  <c r="P61" i="6"/>
  <c r="P30" i="10"/>
  <c r="AG583" i="3"/>
  <c r="W444" i="3"/>
  <c r="U514" i="3"/>
  <c r="Y583" i="3"/>
  <c r="AF583" i="3"/>
  <c r="AC583" i="3"/>
  <c r="Z514" i="3"/>
  <c r="AD444" i="3"/>
  <c r="AA444" i="3"/>
  <c r="V444" i="3"/>
  <c r="AH514" i="3"/>
  <c r="Y514" i="3"/>
  <c r="AG444" i="3"/>
  <c r="Z444" i="3"/>
  <c r="R9" i="5"/>
  <c r="R10" i="5"/>
  <c r="R11" i="5"/>
  <c r="Q25" i="10"/>
  <c r="G165" i="3"/>
  <c r="I165" i="3"/>
  <c r="R8" i="5"/>
  <c r="X444" i="3"/>
  <c r="Y444" i="3"/>
  <c r="AD514" i="3"/>
  <c r="H515" i="3"/>
  <c r="AC514" i="3"/>
  <c r="AI514" i="3"/>
  <c r="AE514" i="3"/>
  <c r="AA514" i="3"/>
  <c r="G94" i="3"/>
  <c r="G166" i="3" s="1"/>
  <c r="AE22" i="3"/>
  <c r="AE94" i="3" s="1"/>
  <c r="F94" i="3"/>
  <c r="F166" i="3" s="1"/>
  <c r="AD22" i="3"/>
  <c r="AD94" i="3" s="1"/>
  <c r="J94" i="3"/>
  <c r="J166" i="3" s="1"/>
  <c r="AH22" i="3"/>
  <c r="AH94" i="3" s="1"/>
  <c r="H130" i="3"/>
  <c r="H202" i="3" s="1"/>
  <c r="AF58" i="3"/>
  <c r="AF130" i="3" s="1"/>
  <c r="X58" i="3"/>
  <c r="X130" i="3" s="1"/>
  <c r="AG22" i="3"/>
  <c r="AG94" i="3" s="1"/>
  <c r="I94" i="3"/>
  <c r="I166" i="3" s="1"/>
  <c r="K94" i="3"/>
  <c r="K166" i="3" s="1"/>
  <c r="AI22" i="3"/>
  <c r="AI94" i="3" s="1"/>
  <c r="H94" i="3"/>
  <c r="H166" i="3" s="1"/>
  <c r="AF22" i="3"/>
  <c r="AF94" i="3" s="1"/>
  <c r="F130" i="3"/>
  <c r="F202" i="3" s="1"/>
  <c r="AD58" i="3"/>
  <c r="AD130" i="3" s="1"/>
  <c r="V58" i="3"/>
  <c r="V130" i="3" s="1"/>
  <c r="J130" i="3"/>
  <c r="J306" i="3" s="1"/>
  <c r="AH58" i="3"/>
  <c r="AH130" i="3" s="1"/>
  <c r="Z58" i="3"/>
  <c r="Z130" i="3" s="1"/>
  <c r="AC22" i="3"/>
  <c r="AC94" i="3" s="1"/>
  <c r="E94" i="3"/>
  <c r="E166" i="3" s="1"/>
  <c r="AC58" i="3"/>
  <c r="AC130" i="3" s="1"/>
  <c r="U58" i="3"/>
  <c r="U130" i="3" s="1"/>
  <c r="E130" i="3"/>
  <c r="E306" i="3" s="1"/>
  <c r="AG58" i="3"/>
  <c r="AG130" i="3" s="1"/>
  <c r="I130" i="3"/>
  <c r="I202" i="3" s="1"/>
  <c r="Y58" i="3"/>
  <c r="Y130" i="3" s="1"/>
  <c r="G130" i="3"/>
  <c r="G411" i="3" s="1"/>
  <c r="G551" i="3" s="1"/>
  <c r="AE58" i="3"/>
  <c r="AE130" i="3" s="1"/>
  <c r="W58" i="3"/>
  <c r="W130" i="3" s="1"/>
  <c r="K130" i="3"/>
  <c r="K202" i="3" s="1"/>
  <c r="AI58" i="3"/>
  <c r="AI130" i="3" s="1"/>
  <c r="AA58" i="3"/>
  <c r="AA130" i="3" s="1"/>
  <c r="E305" i="3"/>
  <c r="E445" i="3" s="1"/>
  <c r="E410" i="3"/>
  <c r="E550" i="3" s="1"/>
  <c r="I305" i="3"/>
  <c r="I410" i="3"/>
  <c r="I550" i="3" s="1"/>
  <c r="G305" i="3"/>
  <c r="G410" i="3"/>
  <c r="G550" i="3" s="1"/>
  <c r="F375" i="3"/>
  <c r="F515" i="3" s="1"/>
  <c r="F201" i="3"/>
  <c r="K305" i="3"/>
  <c r="K410" i="3"/>
  <c r="K550" i="3" s="1"/>
  <c r="J375" i="3"/>
  <c r="J515" i="3" s="1"/>
  <c r="J410" i="3"/>
  <c r="J550" i="3" s="1"/>
  <c r="U235" i="3"/>
  <c r="U165" i="3"/>
  <c r="AH235" i="3"/>
  <c r="AH165" i="3"/>
  <c r="AA235" i="3"/>
  <c r="AA165" i="3"/>
  <c r="AD235" i="3"/>
  <c r="AD165" i="3"/>
  <c r="W235" i="3"/>
  <c r="W165" i="3"/>
  <c r="AF235" i="3"/>
  <c r="AF165" i="3"/>
  <c r="Y235" i="3"/>
  <c r="Y165" i="3"/>
  <c r="U271" i="3"/>
  <c r="U340" i="3"/>
  <c r="U480" i="3" s="1"/>
  <c r="U410" i="3"/>
  <c r="U550" i="3" s="1"/>
  <c r="U201" i="3"/>
  <c r="U375" i="3"/>
  <c r="U305" i="3"/>
  <c r="AC271" i="3"/>
  <c r="AC340" i="3"/>
  <c r="AC480" i="3" s="1"/>
  <c r="AC201" i="3"/>
  <c r="AC410" i="3"/>
  <c r="AC550" i="3" s="1"/>
  <c r="AC375" i="3"/>
  <c r="AC305" i="3"/>
  <c r="AA271" i="3"/>
  <c r="AA340" i="3"/>
  <c r="AA480" i="3" s="1"/>
  <c r="AA410" i="3"/>
  <c r="AA550" i="3" s="1"/>
  <c r="AA201" i="3"/>
  <c r="AA305" i="3"/>
  <c r="AA375" i="3"/>
  <c r="Z340" i="3"/>
  <c r="Z480" i="3" s="1"/>
  <c r="Z271" i="3"/>
  <c r="Z410" i="3"/>
  <c r="Z550" i="3" s="1"/>
  <c r="Z201" i="3"/>
  <c r="Z305" i="3"/>
  <c r="Z375" i="3"/>
  <c r="X271" i="3"/>
  <c r="X340" i="3"/>
  <c r="X480" i="3" s="1"/>
  <c r="X410" i="3"/>
  <c r="X550" i="3" s="1"/>
  <c r="X201" i="3"/>
  <c r="X305" i="3"/>
  <c r="X375" i="3"/>
  <c r="W271" i="3"/>
  <c r="W340" i="3"/>
  <c r="W480" i="3" s="1"/>
  <c r="W410" i="3"/>
  <c r="W550" i="3" s="1"/>
  <c r="W201" i="3"/>
  <c r="W305" i="3"/>
  <c r="W375" i="3"/>
  <c r="AE340" i="3"/>
  <c r="AE480" i="3" s="1"/>
  <c r="AE271" i="3"/>
  <c r="AE410" i="3"/>
  <c r="AE550" i="3" s="1"/>
  <c r="AE201" i="3"/>
  <c r="AE305" i="3"/>
  <c r="AE375" i="3"/>
  <c r="Y271" i="3"/>
  <c r="Y340" i="3"/>
  <c r="Y480" i="3" s="1"/>
  <c r="Y410" i="3"/>
  <c r="Y550" i="3" s="1"/>
  <c r="Y201" i="3"/>
  <c r="Y375" i="3"/>
  <c r="Y305" i="3"/>
  <c r="AG271" i="3"/>
  <c r="AG340" i="3"/>
  <c r="AG480" i="3" s="1"/>
  <c r="AG410" i="3"/>
  <c r="AG550" i="3" s="1"/>
  <c r="AG201" i="3"/>
  <c r="AG305" i="3"/>
  <c r="AG375" i="3"/>
  <c r="AC235" i="3"/>
  <c r="AC165" i="3"/>
  <c r="Z235" i="3"/>
  <c r="Z165" i="3"/>
  <c r="AI235" i="3"/>
  <c r="AI165" i="3"/>
  <c r="V235" i="3"/>
  <c r="V165" i="3"/>
  <c r="AE235" i="3"/>
  <c r="AE165" i="3"/>
  <c r="X235" i="3"/>
  <c r="X165" i="3"/>
  <c r="AG235" i="3"/>
  <c r="AG165" i="3"/>
  <c r="AI340" i="3"/>
  <c r="AI480" i="3" s="1"/>
  <c r="AI271" i="3"/>
  <c r="AI410" i="3"/>
  <c r="AI550" i="3" s="1"/>
  <c r="AI201" i="3"/>
  <c r="AI305" i="3"/>
  <c r="AI375" i="3"/>
  <c r="AH271" i="3"/>
  <c r="AH340" i="3"/>
  <c r="AH480" i="3" s="1"/>
  <c r="AH410" i="3"/>
  <c r="AH550" i="3" s="1"/>
  <c r="AH201" i="3"/>
  <c r="AH305" i="3"/>
  <c r="AH375" i="3"/>
  <c r="AF271" i="3"/>
  <c r="AF340" i="3"/>
  <c r="AF480" i="3" s="1"/>
  <c r="AF410" i="3"/>
  <c r="AF550" i="3" s="1"/>
  <c r="AF201" i="3"/>
  <c r="AF305" i="3"/>
  <c r="AF375" i="3"/>
  <c r="V340" i="3"/>
  <c r="V480" i="3" s="1"/>
  <c r="V271" i="3"/>
  <c r="V410" i="3"/>
  <c r="V550" i="3" s="1"/>
  <c r="V201" i="3"/>
  <c r="V305" i="3"/>
  <c r="V375" i="3"/>
  <c r="AD271" i="3"/>
  <c r="AD340" i="3"/>
  <c r="AD480" i="3" s="1"/>
  <c r="AD410" i="3"/>
  <c r="AD550" i="3" s="1"/>
  <c r="AD201" i="3"/>
  <c r="AD305" i="3"/>
  <c r="AD375" i="3"/>
  <c r="Q4" i="10"/>
  <c r="Q3" i="10"/>
  <c r="I3" i="9"/>
  <c r="I20" i="9" s="1"/>
  <c r="J12" i="8"/>
  <c r="D10" i="9"/>
  <c r="D11" i="9" s="1"/>
  <c r="J6" i="8"/>
  <c r="I9" i="9" s="1"/>
  <c r="E19" i="8"/>
  <c r="AJ580" i="3"/>
  <c r="T580" i="3"/>
  <c r="AB580" i="3"/>
  <c r="L581" i="3"/>
  <c r="K613" i="3"/>
  <c r="J613" i="3"/>
  <c r="F613" i="3"/>
  <c r="H613" i="3"/>
  <c r="G613" i="3"/>
  <c r="E613" i="3"/>
  <c r="I613" i="3"/>
  <c r="L612" i="3"/>
  <c r="Q2" i="5"/>
  <c r="P3" i="5"/>
  <c r="J8" i="8"/>
  <c r="P114" i="6"/>
  <c r="R23" i="5"/>
  <c r="Q37" i="5"/>
  <c r="P39" i="10"/>
  <c r="Q4" i="7"/>
  <c r="P3" i="7"/>
  <c r="P16" i="7" s="1"/>
  <c r="Q110" i="6"/>
  <c r="Q41" i="6"/>
  <c r="Q86" i="6"/>
  <c r="Q17" i="6"/>
  <c r="Q56" i="6"/>
  <c r="Q2" i="6"/>
  <c r="Q3" i="6"/>
  <c r="Q74" i="6"/>
  <c r="Q29" i="6"/>
  <c r="Q98" i="6"/>
  <c r="Q25" i="6"/>
  <c r="R4" i="6"/>
  <c r="R13" i="5"/>
  <c r="R34" i="5"/>
  <c r="S12" i="5"/>
  <c r="J4" i="8"/>
  <c r="K7" i="8"/>
  <c r="J3" i="8"/>
  <c r="I48" i="4"/>
  <c r="I36" i="6" s="1"/>
  <c r="I82" i="6" s="1"/>
  <c r="I36" i="4"/>
  <c r="I30" i="10" s="1"/>
  <c r="I47" i="4"/>
  <c r="I12" i="6" s="1"/>
  <c r="I70" i="6" s="1"/>
  <c r="I43" i="4"/>
  <c r="I39" i="10" s="1"/>
  <c r="S3" i="4"/>
  <c r="R4" i="4"/>
  <c r="I236" i="3" l="1"/>
  <c r="F445" i="3"/>
  <c r="J341" i="3"/>
  <c r="J481" i="3" s="1"/>
  <c r="J272" i="3"/>
  <c r="E341" i="3"/>
  <c r="E481" i="3" s="1"/>
  <c r="K341" i="3"/>
  <c r="K481" i="3" s="1"/>
  <c r="E411" i="3"/>
  <c r="E551" i="3" s="1"/>
  <c r="V584" i="3"/>
  <c r="E272" i="3"/>
  <c r="J376" i="3"/>
  <c r="E202" i="3"/>
  <c r="J202" i="3"/>
  <c r="J445" i="3"/>
  <c r="AF584" i="3"/>
  <c r="F341" i="3"/>
  <c r="F481" i="3" s="1"/>
  <c r="F376" i="3"/>
  <c r="K445" i="3"/>
  <c r="K585" i="3" s="1"/>
  <c r="K306" i="3"/>
  <c r="E376" i="3"/>
  <c r="F411" i="3"/>
  <c r="F551" i="3" s="1"/>
  <c r="F236" i="3"/>
  <c r="AC584" i="3"/>
  <c r="J236" i="3"/>
  <c r="K236" i="3"/>
  <c r="X584" i="3"/>
  <c r="I341" i="3"/>
  <c r="I481" i="3" s="1"/>
  <c r="I272" i="3"/>
  <c r="I306" i="3"/>
  <c r="I446" i="3" s="1"/>
  <c r="G306" i="3"/>
  <c r="G446" i="3" s="1"/>
  <c r="H236" i="3"/>
  <c r="H341" i="3"/>
  <c r="H481" i="3" s="1"/>
  <c r="H411" i="3"/>
  <c r="H551" i="3" s="1"/>
  <c r="H306" i="3"/>
  <c r="H446" i="3" s="1"/>
  <c r="I6" i="9"/>
  <c r="J17" i="8"/>
  <c r="J16" i="8"/>
  <c r="J15" i="8"/>
  <c r="J14" i="8"/>
  <c r="K411" i="3"/>
  <c r="K551" i="3" s="1"/>
  <c r="E236" i="3"/>
  <c r="U584" i="3"/>
  <c r="G341" i="3"/>
  <c r="G481" i="3" s="1"/>
  <c r="G376" i="3"/>
  <c r="G236" i="3"/>
  <c r="J411" i="3"/>
  <c r="J551" i="3" s="1"/>
  <c r="G202" i="3"/>
  <c r="G272" i="3"/>
  <c r="AD584" i="3"/>
  <c r="G445" i="3"/>
  <c r="G585" i="3" s="1"/>
  <c r="AE584" i="3"/>
  <c r="AI584" i="3"/>
  <c r="AH584" i="3"/>
  <c r="AG584" i="3"/>
  <c r="AC445" i="3"/>
  <c r="H445" i="3"/>
  <c r="H585" i="3" s="1"/>
  <c r="AC515" i="3"/>
  <c r="W584" i="3"/>
  <c r="F585" i="3"/>
  <c r="P50" i="6"/>
  <c r="Y584" i="3"/>
  <c r="P94" i="6"/>
  <c r="P49" i="6"/>
  <c r="Q106" i="6"/>
  <c r="J18" i="8"/>
  <c r="Q118" i="6"/>
  <c r="J446" i="3"/>
  <c r="H272" i="3"/>
  <c r="H376" i="3"/>
  <c r="K272" i="3"/>
  <c r="K376" i="3"/>
  <c r="F272" i="3"/>
  <c r="F306" i="3"/>
  <c r="F446" i="3" s="1"/>
  <c r="K24" i="3"/>
  <c r="AA23" i="3"/>
  <c r="AA95" i="3" s="1"/>
  <c r="J24" i="3"/>
  <c r="Z23" i="3"/>
  <c r="Z95" i="3" s="1"/>
  <c r="E24" i="3"/>
  <c r="U23" i="3"/>
  <c r="U95" i="3" s="1"/>
  <c r="H24" i="3"/>
  <c r="X23" i="3"/>
  <c r="X95" i="3" s="1"/>
  <c r="G24" i="3"/>
  <c r="W23" i="3"/>
  <c r="W95" i="3" s="1"/>
  <c r="F24" i="3"/>
  <c r="V23" i="3"/>
  <c r="V95" i="3" s="1"/>
  <c r="I24" i="3"/>
  <c r="Y23" i="3"/>
  <c r="Y95" i="3" s="1"/>
  <c r="Q61" i="6"/>
  <c r="Q30" i="10"/>
  <c r="W515" i="3"/>
  <c r="Z584" i="3"/>
  <c r="AA515" i="3"/>
  <c r="E446" i="3"/>
  <c r="AG445" i="3"/>
  <c r="AA584" i="3"/>
  <c r="Y445" i="3"/>
  <c r="U445" i="3"/>
  <c r="AI445" i="3"/>
  <c r="X515" i="3"/>
  <c r="Z515" i="3"/>
  <c r="I445" i="3"/>
  <c r="I585" i="3" s="1"/>
  <c r="V515" i="3"/>
  <c r="K446" i="3"/>
  <c r="AE445" i="3"/>
  <c r="Y515" i="3"/>
  <c r="AF515" i="3"/>
  <c r="U515" i="3"/>
  <c r="AD515" i="3"/>
  <c r="AH515" i="3"/>
  <c r="X445" i="3"/>
  <c r="Z445" i="3"/>
  <c r="AI515" i="3"/>
  <c r="R25" i="10"/>
  <c r="S9" i="5"/>
  <c r="S10" i="5"/>
  <c r="S11" i="5"/>
  <c r="S8" i="5"/>
  <c r="AG515" i="3"/>
  <c r="J585" i="3"/>
  <c r="V445" i="3"/>
  <c r="AE515" i="3"/>
  <c r="W445" i="3"/>
  <c r="AA445" i="3"/>
  <c r="K131" i="3"/>
  <c r="K203" i="3" s="1"/>
  <c r="AI59" i="3"/>
  <c r="AI131" i="3" s="1"/>
  <c r="AA59" i="3"/>
  <c r="AA131" i="3" s="1"/>
  <c r="G131" i="3"/>
  <c r="G203" i="3" s="1"/>
  <c r="AE59" i="3"/>
  <c r="AE131" i="3" s="1"/>
  <c r="W59" i="3"/>
  <c r="W131" i="3" s="1"/>
  <c r="I131" i="3"/>
  <c r="I203" i="3" s="1"/>
  <c r="AG59" i="3"/>
  <c r="AG131" i="3" s="1"/>
  <c r="Y59" i="3"/>
  <c r="Y131" i="3" s="1"/>
  <c r="E131" i="3"/>
  <c r="E203" i="3" s="1"/>
  <c r="AC59" i="3"/>
  <c r="AC131" i="3" s="1"/>
  <c r="U59" i="3"/>
  <c r="U131" i="3" s="1"/>
  <c r="E95" i="3"/>
  <c r="E167" i="3" s="1"/>
  <c r="AC23" i="3"/>
  <c r="AC95" i="3" s="1"/>
  <c r="AH59" i="3"/>
  <c r="AH131" i="3" s="1"/>
  <c r="J131" i="3"/>
  <c r="J412" i="3" s="1"/>
  <c r="Z59" i="3"/>
  <c r="Z131" i="3" s="1"/>
  <c r="AD59" i="3"/>
  <c r="AD131" i="3" s="1"/>
  <c r="V59" i="3"/>
  <c r="V131" i="3" s="1"/>
  <c r="F131" i="3"/>
  <c r="F203" i="3" s="1"/>
  <c r="H95" i="3"/>
  <c r="H167" i="3" s="1"/>
  <c r="AF23" i="3"/>
  <c r="AF95" i="3" s="1"/>
  <c r="K95" i="3"/>
  <c r="K167" i="3" s="1"/>
  <c r="AI23" i="3"/>
  <c r="AI95" i="3" s="1"/>
  <c r="I95" i="3"/>
  <c r="I167" i="3" s="1"/>
  <c r="AG23" i="3"/>
  <c r="AG95" i="3" s="1"/>
  <c r="H131" i="3"/>
  <c r="H203" i="3" s="1"/>
  <c r="AF59" i="3"/>
  <c r="AF131" i="3" s="1"/>
  <c r="X59" i="3"/>
  <c r="X131" i="3" s="1"/>
  <c r="AH23" i="3"/>
  <c r="AH95" i="3" s="1"/>
  <c r="J95" i="3"/>
  <c r="J167" i="3" s="1"/>
  <c r="AD23" i="3"/>
  <c r="AD95" i="3" s="1"/>
  <c r="F95" i="3"/>
  <c r="F167" i="3" s="1"/>
  <c r="G95" i="3"/>
  <c r="G167" i="3" s="1"/>
  <c r="AE23" i="3"/>
  <c r="AE95" i="3" s="1"/>
  <c r="E585" i="3"/>
  <c r="I411" i="3"/>
  <c r="I551" i="3" s="1"/>
  <c r="I376" i="3"/>
  <c r="I516" i="3" s="1"/>
  <c r="AF445" i="3"/>
  <c r="AD445" i="3"/>
  <c r="AH445" i="3"/>
  <c r="X166" i="3"/>
  <c r="X236" i="3"/>
  <c r="AD166" i="3"/>
  <c r="AD236" i="3"/>
  <c r="Z236" i="3"/>
  <c r="Z166" i="3"/>
  <c r="AG166" i="3"/>
  <c r="AG236" i="3"/>
  <c r="W236" i="3"/>
  <c r="W166" i="3"/>
  <c r="AI236" i="3"/>
  <c r="AI166" i="3"/>
  <c r="U166" i="3"/>
  <c r="U236" i="3"/>
  <c r="Y202" i="3"/>
  <c r="Y376" i="3"/>
  <c r="Y306" i="3"/>
  <c r="Y411" i="3"/>
  <c r="Y551" i="3" s="1"/>
  <c r="Y272" i="3"/>
  <c r="Y341" i="3"/>
  <c r="Y481" i="3" s="1"/>
  <c r="AE202" i="3"/>
  <c r="AE306" i="3"/>
  <c r="AE376" i="3"/>
  <c r="AE411" i="3"/>
  <c r="AE551" i="3" s="1"/>
  <c r="AE272" i="3"/>
  <c r="AE341" i="3"/>
  <c r="AE481" i="3" s="1"/>
  <c r="X202" i="3"/>
  <c r="X306" i="3"/>
  <c r="X376" i="3"/>
  <c r="X411" i="3"/>
  <c r="X551" i="3" s="1"/>
  <c r="X272" i="3"/>
  <c r="X341" i="3"/>
  <c r="X481" i="3" s="1"/>
  <c r="J273" i="3"/>
  <c r="V202" i="3"/>
  <c r="V306" i="3"/>
  <c r="V376" i="3"/>
  <c r="V411" i="3"/>
  <c r="V551" i="3" s="1"/>
  <c r="V272" i="3"/>
  <c r="V341" i="3"/>
  <c r="V481" i="3" s="1"/>
  <c r="AI202" i="3"/>
  <c r="AI306" i="3"/>
  <c r="AI376" i="3"/>
  <c r="AI411" i="3"/>
  <c r="AI551" i="3" s="1"/>
  <c r="AI272" i="3"/>
  <c r="AI341" i="3"/>
  <c r="AI481" i="3" s="1"/>
  <c r="AC202" i="3"/>
  <c r="AC376" i="3"/>
  <c r="AC306" i="3"/>
  <c r="AC411" i="3"/>
  <c r="AC551" i="3" s="1"/>
  <c r="AC272" i="3"/>
  <c r="AC341" i="3"/>
  <c r="AC481" i="3" s="1"/>
  <c r="AF236" i="3"/>
  <c r="AF166" i="3"/>
  <c r="V236" i="3"/>
  <c r="V166" i="3"/>
  <c r="AH166" i="3"/>
  <c r="AH236" i="3"/>
  <c r="Y166" i="3"/>
  <c r="Y236" i="3"/>
  <c r="AE236" i="3"/>
  <c r="AE166" i="3"/>
  <c r="AA236" i="3"/>
  <c r="AA166" i="3"/>
  <c r="AC166" i="3"/>
  <c r="AC236" i="3"/>
  <c r="AG202" i="3"/>
  <c r="AG306" i="3"/>
  <c r="AG376" i="3"/>
  <c r="AG411" i="3"/>
  <c r="AG551" i="3" s="1"/>
  <c r="AG272" i="3"/>
  <c r="AG341" i="3"/>
  <c r="AG481" i="3" s="1"/>
  <c r="W202" i="3"/>
  <c r="W306" i="3"/>
  <c r="W376" i="3"/>
  <c r="W272" i="3"/>
  <c r="W411" i="3"/>
  <c r="W551" i="3" s="1"/>
  <c r="W341" i="3"/>
  <c r="W481" i="3" s="1"/>
  <c r="AF202" i="3"/>
  <c r="AF306" i="3"/>
  <c r="AF376" i="3"/>
  <c r="AF272" i="3"/>
  <c r="AF411" i="3"/>
  <c r="AF551" i="3" s="1"/>
  <c r="AF341" i="3"/>
  <c r="AF481" i="3" s="1"/>
  <c r="Z202" i="3"/>
  <c r="Z306" i="3"/>
  <c r="Z376" i="3"/>
  <c r="Z411" i="3"/>
  <c r="Z551" i="3" s="1"/>
  <c r="Z272" i="3"/>
  <c r="Z341" i="3"/>
  <c r="Z481" i="3" s="1"/>
  <c r="AH202" i="3"/>
  <c r="AH306" i="3"/>
  <c r="AH376" i="3"/>
  <c r="AH411" i="3"/>
  <c r="AH551" i="3" s="1"/>
  <c r="AH272" i="3"/>
  <c r="AH341" i="3"/>
  <c r="AH481" i="3" s="1"/>
  <c r="AD202" i="3"/>
  <c r="AD306" i="3"/>
  <c r="AD376" i="3"/>
  <c r="AD411" i="3"/>
  <c r="AD551" i="3" s="1"/>
  <c r="AD272" i="3"/>
  <c r="AD341" i="3"/>
  <c r="AD481" i="3" s="1"/>
  <c r="AA202" i="3"/>
  <c r="AA306" i="3"/>
  <c r="AA376" i="3"/>
  <c r="AA272" i="3"/>
  <c r="AA411" i="3"/>
  <c r="AA551" i="3" s="1"/>
  <c r="AA341" i="3"/>
  <c r="AA481" i="3" s="1"/>
  <c r="U202" i="3"/>
  <c r="U306" i="3"/>
  <c r="U376" i="3"/>
  <c r="U411" i="3"/>
  <c r="U551" i="3" s="1"/>
  <c r="U272" i="3"/>
  <c r="U341" i="3"/>
  <c r="U481" i="3" s="1"/>
  <c r="R4" i="10"/>
  <c r="R3" i="10"/>
  <c r="J3" i="9"/>
  <c r="J20" i="9" s="1"/>
  <c r="K12" i="8"/>
  <c r="E10" i="9"/>
  <c r="E11" i="9" s="1"/>
  <c r="K6" i="8"/>
  <c r="J9" i="9" s="1"/>
  <c r="F19" i="8"/>
  <c r="E20" i="8"/>
  <c r="L613" i="3"/>
  <c r="L582" i="3"/>
  <c r="AB581" i="3"/>
  <c r="AJ581" i="3"/>
  <c r="T581" i="3"/>
  <c r="E614" i="3"/>
  <c r="F614" i="3"/>
  <c r="J614" i="3"/>
  <c r="K614" i="3"/>
  <c r="I614" i="3"/>
  <c r="H614" i="3"/>
  <c r="G614" i="3"/>
  <c r="R2" i="5"/>
  <c r="Q3" i="5"/>
  <c r="K8" i="8"/>
  <c r="K4" i="8"/>
  <c r="J6" i="9" s="1"/>
  <c r="L7" i="8"/>
  <c r="K3" i="8"/>
  <c r="Q39" i="10"/>
  <c r="S13" i="5"/>
  <c r="S34" i="5"/>
  <c r="T12" i="5"/>
  <c r="Q114" i="6"/>
  <c r="R4" i="7"/>
  <c r="Q3" i="7"/>
  <c r="Q16" i="7" s="1"/>
  <c r="S23" i="5"/>
  <c r="R37" i="5"/>
  <c r="R86" i="6"/>
  <c r="R17" i="6"/>
  <c r="R74" i="6"/>
  <c r="R29" i="6"/>
  <c r="R56" i="6"/>
  <c r="R2" i="6"/>
  <c r="R3" i="6"/>
  <c r="R98" i="6"/>
  <c r="R110" i="6"/>
  <c r="R41" i="6"/>
  <c r="R25" i="6"/>
  <c r="S4" i="6"/>
  <c r="T3" i="4"/>
  <c r="S4" i="4"/>
  <c r="J552" i="3" l="1"/>
  <c r="K412" i="3"/>
  <c r="K552" i="3" s="1"/>
  <c r="J307" i="3"/>
  <c r="J203" i="3"/>
  <c r="H516" i="3"/>
  <c r="H586" i="3" s="1"/>
  <c r="K516" i="3"/>
  <c r="K586" i="3" s="1"/>
  <c r="H412" i="3"/>
  <c r="H552" i="3" s="1"/>
  <c r="G342" i="3"/>
  <c r="G482" i="3" s="1"/>
  <c r="J516" i="3"/>
  <c r="J586" i="3" s="1"/>
  <c r="F516" i="3"/>
  <c r="F586" i="3" s="1"/>
  <c r="E516" i="3"/>
  <c r="E586" i="3" s="1"/>
  <c r="F342" i="3"/>
  <c r="F482" i="3" s="1"/>
  <c r="J342" i="3"/>
  <c r="J482" i="3" s="1"/>
  <c r="I273" i="3"/>
  <c r="H342" i="3"/>
  <c r="H482" i="3" s="1"/>
  <c r="H307" i="3"/>
  <c r="H447" i="3" s="1"/>
  <c r="K307" i="3"/>
  <c r="K447" i="3" s="1"/>
  <c r="J377" i="3"/>
  <c r="E307" i="3"/>
  <c r="E447" i="3" s="1"/>
  <c r="E412" i="3"/>
  <c r="E552" i="3" s="1"/>
  <c r="K342" i="3"/>
  <c r="K482" i="3" s="1"/>
  <c r="I412" i="3"/>
  <c r="I552" i="3" s="1"/>
  <c r="G516" i="3"/>
  <c r="G586" i="3" s="1"/>
  <c r="I307" i="3"/>
  <c r="I447" i="3" s="1"/>
  <c r="E237" i="3"/>
  <c r="AG516" i="3"/>
  <c r="V446" i="3"/>
  <c r="AH446" i="3"/>
  <c r="K14" i="8"/>
  <c r="K15" i="8"/>
  <c r="K16" i="8"/>
  <c r="K17" i="8"/>
  <c r="G307" i="3"/>
  <c r="G447" i="3" s="1"/>
  <c r="F273" i="3"/>
  <c r="G237" i="3"/>
  <c r="F377" i="3"/>
  <c r="H237" i="3"/>
  <c r="Y446" i="3"/>
  <c r="AG585" i="3"/>
  <c r="Z585" i="3"/>
  <c r="AC585" i="3"/>
  <c r="I237" i="3"/>
  <c r="AG446" i="3"/>
  <c r="AD446" i="3"/>
  <c r="V516" i="3"/>
  <c r="AI516" i="3"/>
  <c r="W585" i="3"/>
  <c r="V585" i="3"/>
  <c r="Y516" i="3"/>
  <c r="X585" i="3"/>
  <c r="AA585" i="3"/>
  <c r="Q49" i="6"/>
  <c r="Q50" i="6"/>
  <c r="Q94" i="6"/>
  <c r="AC446" i="3"/>
  <c r="R106" i="6"/>
  <c r="K18" i="8"/>
  <c r="R118" i="6"/>
  <c r="E273" i="3"/>
  <c r="J237" i="3"/>
  <c r="G412" i="3"/>
  <c r="G552" i="3" s="1"/>
  <c r="AI585" i="3"/>
  <c r="Y585" i="3"/>
  <c r="I25" i="3"/>
  <c r="Y24" i="3"/>
  <c r="Y96" i="3" s="1"/>
  <c r="F25" i="3"/>
  <c r="V24" i="3"/>
  <c r="V96" i="3" s="1"/>
  <c r="G25" i="3"/>
  <c r="W24" i="3"/>
  <c r="W96" i="3" s="1"/>
  <c r="H25" i="3"/>
  <c r="X24" i="3"/>
  <c r="X96" i="3" s="1"/>
  <c r="E25" i="3"/>
  <c r="U24" i="3"/>
  <c r="U96" i="3" s="1"/>
  <c r="J25" i="3"/>
  <c r="Z24" i="3"/>
  <c r="Z96" i="3" s="1"/>
  <c r="K25" i="3"/>
  <c r="AA24" i="3"/>
  <c r="AA96" i="3" s="1"/>
  <c r="R61" i="6"/>
  <c r="R30" i="10"/>
  <c r="AD585" i="3"/>
  <c r="U585" i="3"/>
  <c r="AE516" i="3"/>
  <c r="W446" i="3"/>
  <c r="AE585" i="3"/>
  <c r="Z516" i="3"/>
  <c r="AH585" i="3"/>
  <c r="AF585" i="3"/>
  <c r="AF516" i="3"/>
  <c r="X516" i="3"/>
  <c r="U446" i="3"/>
  <c r="AA516" i="3"/>
  <c r="W516" i="3"/>
  <c r="T9" i="5"/>
  <c r="T10" i="5"/>
  <c r="T11" i="5"/>
  <c r="S25" i="10"/>
  <c r="T25" i="10" s="1"/>
  <c r="U25" i="10" s="1"/>
  <c r="V25" i="10" s="1"/>
  <c r="W25" i="10" s="1"/>
  <c r="X25" i="10" s="1"/>
  <c r="Y25" i="10" s="1"/>
  <c r="Z25" i="10" s="1"/>
  <c r="AA25" i="10" s="1"/>
  <c r="AB25" i="10" s="1"/>
  <c r="AC25" i="10" s="1"/>
  <c r="AD25" i="10" s="1"/>
  <c r="AE25" i="10" s="1"/>
  <c r="AF25" i="10" s="1"/>
  <c r="AG25" i="10" s="1"/>
  <c r="AH25" i="10" s="1"/>
  <c r="AI25" i="10" s="1"/>
  <c r="AJ25" i="10" s="1"/>
  <c r="AK25" i="10" s="1"/>
  <c r="AL25" i="10" s="1"/>
  <c r="AM25" i="10" s="1"/>
  <c r="AN25" i="10" s="1"/>
  <c r="AO25" i="10" s="1"/>
  <c r="AP25" i="10" s="1"/>
  <c r="AQ25" i="10" s="1"/>
  <c r="AR25" i="10" s="1"/>
  <c r="AS25" i="10" s="1"/>
  <c r="AT25" i="10" s="1"/>
  <c r="I586" i="3"/>
  <c r="AA446" i="3"/>
  <c r="AE446" i="3"/>
  <c r="X446" i="3"/>
  <c r="K237" i="3"/>
  <c r="T8" i="5"/>
  <c r="E29" i="8"/>
  <c r="J447" i="3"/>
  <c r="AF446" i="3"/>
  <c r="U516" i="3"/>
  <c r="Z446" i="3"/>
  <c r="AD516" i="3"/>
  <c r="F237" i="3"/>
  <c r="AE24" i="3"/>
  <c r="AE96" i="3" s="1"/>
  <c r="G96" i="3"/>
  <c r="G238" i="3" s="1"/>
  <c r="F96" i="3"/>
  <c r="F168" i="3" s="1"/>
  <c r="AD24" i="3"/>
  <c r="AD96" i="3" s="1"/>
  <c r="J96" i="3"/>
  <c r="J238" i="3" s="1"/>
  <c r="AH24" i="3"/>
  <c r="AH96" i="3" s="1"/>
  <c r="H132" i="3"/>
  <c r="H343" i="3" s="1"/>
  <c r="H483" i="3" s="1"/>
  <c r="AF60" i="3"/>
  <c r="AF132" i="3" s="1"/>
  <c r="X60" i="3"/>
  <c r="X132" i="3" s="1"/>
  <c r="I96" i="3"/>
  <c r="I168" i="3" s="1"/>
  <c r="AG24" i="3"/>
  <c r="AG96" i="3" s="1"/>
  <c r="AI24" i="3"/>
  <c r="AI96" i="3" s="1"/>
  <c r="K96" i="3"/>
  <c r="K168" i="3" s="1"/>
  <c r="H96" i="3"/>
  <c r="H168" i="3" s="1"/>
  <c r="AF24" i="3"/>
  <c r="AF96" i="3" s="1"/>
  <c r="F132" i="3"/>
  <c r="F413" i="3" s="1"/>
  <c r="AD60" i="3"/>
  <c r="AD132" i="3" s="1"/>
  <c r="V60" i="3"/>
  <c r="V132" i="3" s="1"/>
  <c r="J132" i="3"/>
  <c r="J343" i="3" s="1"/>
  <c r="AH60" i="3"/>
  <c r="AH132" i="3" s="1"/>
  <c r="Z60" i="3"/>
  <c r="Z132" i="3" s="1"/>
  <c r="E96" i="3"/>
  <c r="E168" i="3" s="1"/>
  <c r="AC24" i="3"/>
  <c r="AC96" i="3" s="1"/>
  <c r="E132" i="3"/>
  <c r="E343" i="3" s="1"/>
  <c r="E483" i="3" s="1"/>
  <c r="AC60" i="3"/>
  <c r="AC132" i="3" s="1"/>
  <c r="U60" i="3"/>
  <c r="U132" i="3" s="1"/>
  <c r="I132" i="3"/>
  <c r="I274" i="3" s="1"/>
  <c r="AG60" i="3"/>
  <c r="AG132" i="3" s="1"/>
  <c r="Y60" i="3"/>
  <c r="Y132" i="3" s="1"/>
  <c r="AE60" i="3"/>
  <c r="AE132" i="3" s="1"/>
  <c r="W60" i="3"/>
  <c r="W132" i="3" s="1"/>
  <c r="G132" i="3"/>
  <c r="G343" i="3" s="1"/>
  <c r="G483" i="3" s="1"/>
  <c r="AI60" i="3"/>
  <c r="AI132" i="3" s="1"/>
  <c r="K132" i="3"/>
  <c r="K343" i="3" s="1"/>
  <c r="K483" i="3" s="1"/>
  <c r="AA60" i="3"/>
  <c r="AA132" i="3" s="1"/>
  <c r="E342" i="3"/>
  <c r="E482" i="3" s="1"/>
  <c r="E377" i="3"/>
  <c r="F412" i="3"/>
  <c r="F552" i="3" s="1"/>
  <c r="F307" i="3"/>
  <c r="F447" i="3" s="1"/>
  <c r="H273" i="3"/>
  <c r="H377" i="3"/>
  <c r="K273" i="3"/>
  <c r="K377" i="3"/>
  <c r="G273" i="3"/>
  <c r="G377" i="3"/>
  <c r="I342" i="3"/>
  <c r="I482" i="3" s="1"/>
  <c r="I377" i="3"/>
  <c r="AH516" i="3"/>
  <c r="AI446" i="3"/>
  <c r="AC167" i="3"/>
  <c r="AC237" i="3"/>
  <c r="W167" i="3"/>
  <c r="W237" i="3"/>
  <c r="AD167" i="3"/>
  <c r="AD237" i="3"/>
  <c r="AA167" i="3"/>
  <c r="AA237" i="3"/>
  <c r="AG167" i="3"/>
  <c r="AG237" i="3"/>
  <c r="Z167" i="3"/>
  <c r="Z237" i="3"/>
  <c r="AF167" i="3"/>
  <c r="AF237" i="3"/>
  <c r="AI203" i="3"/>
  <c r="AI307" i="3"/>
  <c r="AI377" i="3"/>
  <c r="AI342" i="3"/>
  <c r="AI482" i="3" s="1"/>
  <c r="AI273" i="3"/>
  <c r="AI412" i="3"/>
  <c r="AI552" i="3" s="1"/>
  <c r="AH203" i="3"/>
  <c r="AH307" i="3"/>
  <c r="AH377" i="3"/>
  <c r="AH412" i="3"/>
  <c r="AH552" i="3" s="1"/>
  <c r="AH273" i="3"/>
  <c r="AH342" i="3"/>
  <c r="AH482" i="3" s="1"/>
  <c r="X203" i="3"/>
  <c r="X307" i="3"/>
  <c r="X377" i="3"/>
  <c r="X273" i="3"/>
  <c r="X412" i="3"/>
  <c r="X552" i="3" s="1"/>
  <c r="X342" i="3"/>
  <c r="X482" i="3" s="1"/>
  <c r="AG203" i="3"/>
  <c r="AG377" i="3"/>
  <c r="AG307" i="3"/>
  <c r="AG273" i="3"/>
  <c r="AG412" i="3"/>
  <c r="AG552" i="3" s="1"/>
  <c r="AG342" i="3"/>
  <c r="AG482" i="3" s="1"/>
  <c r="AD203" i="3"/>
  <c r="AD307" i="3"/>
  <c r="AD377" i="3"/>
  <c r="AD412" i="3"/>
  <c r="AD552" i="3" s="1"/>
  <c r="AD273" i="3"/>
  <c r="AD342" i="3"/>
  <c r="AD482" i="3" s="1"/>
  <c r="W203" i="3"/>
  <c r="W307" i="3"/>
  <c r="W377" i="3"/>
  <c r="W273" i="3"/>
  <c r="W342" i="3"/>
  <c r="W482" i="3" s="1"/>
  <c r="W412" i="3"/>
  <c r="W552" i="3" s="1"/>
  <c r="AE203" i="3"/>
  <c r="AE307" i="3"/>
  <c r="AE377" i="3"/>
  <c r="AE342" i="3"/>
  <c r="AE482" i="3" s="1"/>
  <c r="AE273" i="3"/>
  <c r="AE412" i="3"/>
  <c r="AE552" i="3" s="1"/>
  <c r="U167" i="3"/>
  <c r="U237" i="3"/>
  <c r="AE167" i="3"/>
  <c r="AE237" i="3"/>
  <c r="V167" i="3"/>
  <c r="V237" i="3"/>
  <c r="AI167" i="3"/>
  <c r="AI237" i="3"/>
  <c r="Y167" i="3"/>
  <c r="Y237" i="3"/>
  <c r="AH167" i="3"/>
  <c r="AH237" i="3"/>
  <c r="X167" i="3"/>
  <c r="X237" i="3"/>
  <c r="AA203" i="3"/>
  <c r="AA307" i="3"/>
  <c r="AA377" i="3"/>
  <c r="AA273" i="3"/>
  <c r="AA342" i="3"/>
  <c r="AA482" i="3" s="1"/>
  <c r="AA412" i="3"/>
  <c r="AA552" i="3" s="1"/>
  <c r="Z203" i="3"/>
  <c r="Z307" i="3"/>
  <c r="Z377" i="3"/>
  <c r="Z342" i="3"/>
  <c r="Z482" i="3" s="1"/>
  <c r="Z273" i="3"/>
  <c r="Z412" i="3"/>
  <c r="Z552" i="3" s="1"/>
  <c r="AF203" i="3"/>
  <c r="AF307" i="3"/>
  <c r="AF377" i="3"/>
  <c r="AF273" i="3"/>
  <c r="AF342" i="3"/>
  <c r="AF482" i="3" s="1"/>
  <c r="AF412" i="3"/>
  <c r="AF552" i="3" s="1"/>
  <c r="H413" i="3"/>
  <c r="Y203" i="3"/>
  <c r="Y377" i="3"/>
  <c r="Y307" i="3"/>
  <c r="Y412" i="3"/>
  <c r="Y552" i="3" s="1"/>
  <c r="Y273" i="3"/>
  <c r="Y342" i="3"/>
  <c r="Y482" i="3" s="1"/>
  <c r="U203" i="3"/>
  <c r="U377" i="3"/>
  <c r="U307" i="3"/>
  <c r="U412" i="3"/>
  <c r="U552" i="3" s="1"/>
  <c r="U273" i="3"/>
  <c r="U342" i="3"/>
  <c r="U482" i="3" s="1"/>
  <c r="AC203" i="3"/>
  <c r="AC377" i="3"/>
  <c r="AC307" i="3"/>
  <c r="AC273" i="3"/>
  <c r="AC412" i="3"/>
  <c r="AC552" i="3" s="1"/>
  <c r="AC342" i="3"/>
  <c r="AC482" i="3" s="1"/>
  <c r="V203" i="3"/>
  <c r="V307" i="3"/>
  <c r="V377" i="3"/>
  <c r="V342" i="3"/>
  <c r="V482" i="3" s="1"/>
  <c r="V273" i="3"/>
  <c r="V412" i="3"/>
  <c r="V552" i="3" s="1"/>
  <c r="AC516" i="3"/>
  <c r="S4" i="10"/>
  <c r="S3" i="10"/>
  <c r="K3" i="9"/>
  <c r="K20" i="9" s="1"/>
  <c r="L12" i="8"/>
  <c r="F10" i="9"/>
  <c r="F11" i="9" s="1"/>
  <c r="L6" i="8"/>
  <c r="K9" i="9" s="1"/>
  <c r="G19" i="8"/>
  <c r="F20" i="8"/>
  <c r="T582" i="3"/>
  <c r="L583" i="3"/>
  <c r="AB582" i="3"/>
  <c r="AJ582" i="3"/>
  <c r="K615" i="3"/>
  <c r="J615" i="3"/>
  <c r="F615" i="3"/>
  <c r="H615" i="3"/>
  <c r="I615" i="3"/>
  <c r="G615" i="3"/>
  <c r="E615" i="3"/>
  <c r="L614" i="3"/>
  <c r="S2" i="5"/>
  <c r="R3" i="5"/>
  <c r="L8" i="8"/>
  <c r="L4" i="8"/>
  <c r="K6" i="9" s="1"/>
  <c r="L3" i="8"/>
  <c r="M7" i="8"/>
  <c r="S3" i="6"/>
  <c r="S74" i="6"/>
  <c r="S29" i="6"/>
  <c r="S98" i="6"/>
  <c r="S17" i="6"/>
  <c r="S2" i="6"/>
  <c r="S25" i="6"/>
  <c r="T23" i="6" s="1"/>
  <c r="S110" i="6"/>
  <c r="S41" i="6"/>
  <c r="S86" i="6"/>
  <c r="T4" i="6"/>
  <c r="S56" i="6"/>
  <c r="R114" i="6"/>
  <c r="T23" i="5"/>
  <c r="U23" i="5" s="1"/>
  <c r="S4" i="7"/>
  <c r="R3" i="7"/>
  <c r="R16" i="7" s="1"/>
  <c r="T13" i="5"/>
  <c r="T34" i="5"/>
  <c r="U12" i="5"/>
  <c r="R39" i="10"/>
  <c r="U3" i="4"/>
  <c r="T4" i="4"/>
  <c r="J483" i="3" l="1"/>
  <c r="H274" i="3"/>
  <c r="H204" i="3"/>
  <c r="H378" i="3"/>
  <c r="H308" i="3"/>
  <c r="H448" i="3" s="1"/>
  <c r="I343" i="3"/>
  <c r="I483" i="3" s="1"/>
  <c r="I517" i="3"/>
  <c r="AG586" i="3"/>
  <c r="G517" i="3"/>
  <c r="F553" i="3"/>
  <c r="V586" i="3"/>
  <c r="AH586" i="3"/>
  <c r="J517" i="3"/>
  <c r="J587" i="3" s="1"/>
  <c r="Y586" i="3"/>
  <c r="F378" i="3"/>
  <c r="K517" i="3"/>
  <c r="K587" i="3" s="1"/>
  <c r="U447" i="3"/>
  <c r="K238" i="3"/>
  <c r="Z586" i="3"/>
  <c r="E517" i="3"/>
  <c r="E587" i="3" s="1"/>
  <c r="I413" i="3"/>
  <c r="I553" i="3" s="1"/>
  <c r="F238" i="3"/>
  <c r="H517" i="3"/>
  <c r="H587" i="3" s="1"/>
  <c r="AD586" i="3"/>
  <c r="L17" i="8"/>
  <c r="L16" i="8"/>
  <c r="L15" i="8"/>
  <c r="L14" i="8"/>
  <c r="F308" i="3"/>
  <c r="F448" i="3" s="1"/>
  <c r="I308" i="3"/>
  <c r="I448" i="3" s="1"/>
  <c r="F204" i="3"/>
  <c r="F343" i="3"/>
  <c r="F483" i="3" s="1"/>
  <c r="I378" i="3"/>
  <c r="F274" i="3"/>
  <c r="E238" i="3"/>
  <c r="AI586" i="3"/>
  <c r="F517" i="3"/>
  <c r="F587" i="3" s="1"/>
  <c r="I204" i="3"/>
  <c r="X586" i="3"/>
  <c r="G274" i="3"/>
  <c r="G587" i="3"/>
  <c r="R49" i="6"/>
  <c r="S49" i="6" s="1"/>
  <c r="T47" i="6" s="1"/>
  <c r="AA586" i="3"/>
  <c r="AE586" i="3"/>
  <c r="AA447" i="3"/>
  <c r="AC586" i="3"/>
  <c r="R50" i="6"/>
  <c r="S61" i="6"/>
  <c r="U517" i="3"/>
  <c r="R94" i="6"/>
  <c r="Y517" i="3"/>
  <c r="E204" i="3"/>
  <c r="Z517" i="3"/>
  <c r="AA517" i="3"/>
  <c r="J274" i="3"/>
  <c r="L18" i="8"/>
  <c r="G10" i="9"/>
  <c r="G11" i="9" s="1"/>
  <c r="S118" i="6"/>
  <c r="G378" i="3"/>
  <c r="G518" i="3" s="1"/>
  <c r="G168" i="3"/>
  <c r="J378" i="3"/>
  <c r="J518" i="3" s="1"/>
  <c r="H238" i="3"/>
  <c r="W517" i="3"/>
  <c r="AF517" i="3"/>
  <c r="AD517" i="3"/>
  <c r="G413" i="3"/>
  <c r="G553" i="3" s="1"/>
  <c r="G204" i="3"/>
  <c r="J168" i="3"/>
  <c r="AI447" i="3"/>
  <c r="E413" i="3"/>
  <c r="E553" i="3" s="1"/>
  <c r="E274" i="3"/>
  <c r="J204" i="3"/>
  <c r="K204" i="3"/>
  <c r="I238" i="3"/>
  <c r="K26" i="3"/>
  <c r="AA25" i="3"/>
  <c r="AA97" i="3" s="1"/>
  <c r="J26" i="3"/>
  <c r="Z25" i="3"/>
  <c r="Z97" i="3" s="1"/>
  <c r="E26" i="3"/>
  <c r="U25" i="3"/>
  <c r="U97" i="3" s="1"/>
  <c r="H26" i="3"/>
  <c r="X25" i="3"/>
  <c r="X97" i="3" s="1"/>
  <c r="G26" i="3"/>
  <c r="W25" i="3"/>
  <c r="W97" i="3" s="1"/>
  <c r="F26" i="3"/>
  <c r="V25" i="3"/>
  <c r="V97" i="3" s="1"/>
  <c r="I26" i="3"/>
  <c r="Y25" i="3"/>
  <c r="Y97" i="3" s="1"/>
  <c r="G308" i="3"/>
  <c r="E308" i="3"/>
  <c r="E448" i="3" s="1"/>
  <c r="E378" i="3"/>
  <c r="J413" i="3"/>
  <c r="J553" i="3" s="1"/>
  <c r="J308" i="3"/>
  <c r="K378" i="3"/>
  <c r="K518" i="3" s="1"/>
  <c r="K274" i="3"/>
  <c r="S30" i="10"/>
  <c r="U586" i="3"/>
  <c r="AF586" i="3"/>
  <c r="V447" i="3"/>
  <c r="X517" i="3"/>
  <c r="AH447" i="3"/>
  <c r="AG517" i="3"/>
  <c r="AE517" i="3"/>
  <c r="Z447" i="3"/>
  <c r="W447" i="3"/>
  <c r="V517" i="3"/>
  <c r="AC447" i="3"/>
  <c r="H553" i="3"/>
  <c r="X447" i="3"/>
  <c r="W586" i="3"/>
  <c r="AC517" i="3"/>
  <c r="U9" i="5"/>
  <c r="U10" i="5"/>
  <c r="U11" i="5"/>
  <c r="U8" i="5"/>
  <c r="F29" i="8"/>
  <c r="I587" i="3"/>
  <c r="Y447" i="3"/>
  <c r="AE447" i="3"/>
  <c r="AH517" i="3"/>
  <c r="AI517" i="3"/>
  <c r="AF447" i="3"/>
  <c r="AG447" i="3"/>
  <c r="AD447" i="3"/>
  <c r="K133" i="3"/>
  <c r="K275" i="3" s="1"/>
  <c r="AI61" i="3"/>
  <c r="AI133" i="3" s="1"/>
  <c r="AA61" i="3"/>
  <c r="AA133" i="3" s="1"/>
  <c r="G133" i="3"/>
  <c r="G275" i="3" s="1"/>
  <c r="AE61" i="3"/>
  <c r="AE133" i="3" s="1"/>
  <c r="W61" i="3"/>
  <c r="W133" i="3" s="1"/>
  <c r="I133" i="3"/>
  <c r="I275" i="3" s="1"/>
  <c r="AG61" i="3"/>
  <c r="AG133" i="3" s="1"/>
  <c r="Y61" i="3"/>
  <c r="Y133" i="3" s="1"/>
  <c r="E133" i="3"/>
  <c r="E275" i="3" s="1"/>
  <c r="AC61" i="3"/>
  <c r="AC133" i="3" s="1"/>
  <c r="U61" i="3"/>
  <c r="U133" i="3" s="1"/>
  <c r="E97" i="3"/>
  <c r="E239" i="3" s="1"/>
  <c r="AC25" i="3"/>
  <c r="AC97" i="3" s="1"/>
  <c r="J133" i="3"/>
  <c r="J275" i="3" s="1"/>
  <c r="AH61" i="3"/>
  <c r="AH133" i="3" s="1"/>
  <c r="Z61" i="3"/>
  <c r="Z133" i="3" s="1"/>
  <c r="F133" i="3"/>
  <c r="F275" i="3" s="1"/>
  <c r="AD61" i="3"/>
  <c r="AD133" i="3" s="1"/>
  <c r="V61" i="3"/>
  <c r="V133" i="3" s="1"/>
  <c r="AF25" i="3"/>
  <c r="AF97" i="3" s="1"/>
  <c r="H97" i="3"/>
  <c r="H239" i="3" s="1"/>
  <c r="K97" i="3"/>
  <c r="K239" i="3" s="1"/>
  <c r="AI25" i="3"/>
  <c r="AI97" i="3" s="1"/>
  <c r="I97" i="3"/>
  <c r="I239" i="3" s="1"/>
  <c r="AG25" i="3"/>
  <c r="AG97" i="3" s="1"/>
  <c r="AF61" i="3"/>
  <c r="AF133" i="3" s="1"/>
  <c r="X61" i="3"/>
  <c r="X133" i="3" s="1"/>
  <c r="H133" i="3"/>
  <c r="H344" i="3" s="1"/>
  <c r="H484" i="3" s="1"/>
  <c r="J97" i="3"/>
  <c r="J239" i="3" s="1"/>
  <c r="AH25" i="3"/>
  <c r="AH97" i="3" s="1"/>
  <c r="F97" i="3"/>
  <c r="F239" i="3" s="1"/>
  <c r="AD25" i="3"/>
  <c r="AD97" i="3" s="1"/>
  <c r="G97" i="3"/>
  <c r="G239" i="3" s="1"/>
  <c r="AE25" i="3"/>
  <c r="AE97" i="3" s="1"/>
  <c r="K413" i="3"/>
  <c r="K553" i="3" s="1"/>
  <c r="K308" i="3"/>
  <c r="K448" i="3" s="1"/>
  <c r="Z168" i="3"/>
  <c r="Z238" i="3"/>
  <c r="AI168" i="3"/>
  <c r="AI238" i="3"/>
  <c r="W168" i="3"/>
  <c r="W238" i="3"/>
  <c r="AF168" i="3"/>
  <c r="AF238" i="3"/>
  <c r="Y168" i="3"/>
  <c r="Y238" i="3"/>
  <c r="AD168" i="3"/>
  <c r="AD238" i="3"/>
  <c r="U168" i="3"/>
  <c r="U238" i="3"/>
  <c r="W274" i="3"/>
  <c r="W343" i="3"/>
  <c r="W483" i="3" s="1"/>
  <c r="W204" i="3"/>
  <c r="W378" i="3"/>
  <c r="W413" i="3"/>
  <c r="W553" i="3" s="1"/>
  <c r="W308" i="3"/>
  <c r="AC274" i="3"/>
  <c r="AC343" i="3"/>
  <c r="AC483" i="3" s="1"/>
  <c r="AC204" i="3"/>
  <c r="AC308" i="3"/>
  <c r="AC378" i="3"/>
  <c r="AC413" i="3"/>
  <c r="AC553" i="3" s="1"/>
  <c r="X274" i="3"/>
  <c r="X343" i="3"/>
  <c r="X483" i="3" s="1"/>
  <c r="X204" i="3"/>
  <c r="X308" i="3"/>
  <c r="X378" i="3"/>
  <c r="X413" i="3"/>
  <c r="X553" i="3" s="1"/>
  <c r="AF274" i="3"/>
  <c r="AF343" i="3"/>
  <c r="AF483" i="3" s="1"/>
  <c r="AF204" i="3"/>
  <c r="AF378" i="3"/>
  <c r="AF413" i="3"/>
  <c r="AF553" i="3" s="1"/>
  <c r="AF308" i="3"/>
  <c r="AI274" i="3"/>
  <c r="AI343" i="3"/>
  <c r="AI483" i="3" s="1"/>
  <c r="AI204" i="3"/>
  <c r="AI378" i="3"/>
  <c r="AI413" i="3"/>
  <c r="AI553" i="3" s="1"/>
  <c r="AI308" i="3"/>
  <c r="AG274" i="3"/>
  <c r="AG343" i="3"/>
  <c r="AG483" i="3" s="1"/>
  <c r="AG204" i="3"/>
  <c r="AG308" i="3"/>
  <c r="AG378" i="3"/>
  <c r="AG413" i="3"/>
  <c r="AG553" i="3" s="1"/>
  <c r="AH274" i="3"/>
  <c r="AH343" i="3"/>
  <c r="AH483" i="3" s="1"/>
  <c r="AH204" i="3"/>
  <c r="AH308" i="3"/>
  <c r="AH378" i="3"/>
  <c r="AH413" i="3"/>
  <c r="AH553" i="3" s="1"/>
  <c r="AH168" i="3"/>
  <c r="AH238" i="3"/>
  <c r="AA168" i="3"/>
  <c r="AA238" i="3"/>
  <c r="AE168" i="3"/>
  <c r="AE238" i="3"/>
  <c r="X168" i="3"/>
  <c r="X238" i="3"/>
  <c r="AG168" i="3"/>
  <c r="AG238" i="3"/>
  <c r="V168" i="3"/>
  <c r="V238" i="3"/>
  <c r="AC168" i="3"/>
  <c r="AC238" i="3"/>
  <c r="AE274" i="3"/>
  <c r="AE343" i="3"/>
  <c r="AE483" i="3" s="1"/>
  <c r="AE204" i="3"/>
  <c r="AE378" i="3"/>
  <c r="AE413" i="3"/>
  <c r="AE553" i="3" s="1"/>
  <c r="AE308" i="3"/>
  <c r="V274" i="3"/>
  <c r="V343" i="3"/>
  <c r="V483" i="3" s="1"/>
  <c r="V204" i="3"/>
  <c r="V378" i="3"/>
  <c r="V413" i="3"/>
  <c r="V553" i="3" s="1"/>
  <c r="V308" i="3"/>
  <c r="AD274" i="3"/>
  <c r="AD343" i="3"/>
  <c r="AD483" i="3" s="1"/>
  <c r="AD204" i="3"/>
  <c r="AD308" i="3"/>
  <c r="AD378" i="3"/>
  <c r="AD413" i="3"/>
  <c r="AD553" i="3" s="1"/>
  <c r="U274" i="3"/>
  <c r="U343" i="3"/>
  <c r="U483" i="3" s="1"/>
  <c r="U204" i="3"/>
  <c r="U308" i="3"/>
  <c r="U378" i="3"/>
  <c r="U413" i="3"/>
  <c r="U553" i="3" s="1"/>
  <c r="AA274" i="3"/>
  <c r="AA343" i="3"/>
  <c r="AA483" i="3" s="1"/>
  <c r="AA204" i="3"/>
  <c r="AA378" i="3"/>
  <c r="AA413" i="3"/>
  <c r="AA553" i="3" s="1"/>
  <c r="AA308" i="3"/>
  <c r="Y274" i="3"/>
  <c r="Y343" i="3"/>
  <c r="Y483" i="3" s="1"/>
  <c r="Y204" i="3"/>
  <c r="Y308" i="3"/>
  <c r="Y378" i="3"/>
  <c r="Y413" i="3"/>
  <c r="Y553" i="3" s="1"/>
  <c r="Z274" i="3"/>
  <c r="Z343" i="3"/>
  <c r="Z483" i="3" s="1"/>
  <c r="Z204" i="3"/>
  <c r="Z378" i="3"/>
  <c r="Z413" i="3"/>
  <c r="Z553" i="3" s="1"/>
  <c r="Z308" i="3"/>
  <c r="T4" i="10"/>
  <c r="T3" i="10"/>
  <c r="L3" i="9"/>
  <c r="L20" i="9" s="1"/>
  <c r="M12" i="8"/>
  <c r="M6" i="8"/>
  <c r="L9" i="9" s="1"/>
  <c r="G20" i="8"/>
  <c r="L584" i="3"/>
  <c r="AB583" i="3"/>
  <c r="AJ583" i="3"/>
  <c r="T583" i="3"/>
  <c r="J616" i="3"/>
  <c r="I616" i="3"/>
  <c r="H616" i="3"/>
  <c r="G616" i="3"/>
  <c r="K616" i="3"/>
  <c r="E616" i="3"/>
  <c r="F616" i="3"/>
  <c r="L615" i="3"/>
  <c r="J10" i="8" s="1"/>
  <c r="T2" i="5"/>
  <c r="S3" i="5"/>
  <c r="M8" i="8"/>
  <c r="U34" i="5"/>
  <c r="V12" i="5"/>
  <c r="U13" i="5"/>
  <c r="T4" i="7"/>
  <c r="S3" i="7"/>
  <c r="S16" i="7" s="1"/>
  <c r="V23" i="5"/>
  <c r="S114" i="6"/>
  <c r="S39" i="10"/>
  <c r="T110" i="6"/>
  <c r="T86" i="6"/>
  <c r="T41" i="6"/>
  <c r="T56" i="6"/>
  <c r="T17" i="6"/>
  <c r="T25" i="6"/>
  <c r="U23" i="6" s="1"/>
  <c r="U4" i="6"/>
  <c r="T98" i="6"/>
  <c r="T74" i="6"/>
  <c r="T2" i="6"/>
  <c r="T29" i="6"/>
  <c r="T3" i="6"/>
  <c r="M4" i="8"/>
  <c r="L6" i="9" s="1"/>
  <c r="M3" i="8"/>
  <c r="N7" i="8"/>
  <c r="V3" i="4"/>
  <c r="U4" i="4"/>
  <c r="H518" i="3" l="1"/>
  <c r="J13" i="8"/>
  <c r="J32" i="8" s="1"/>
  <c r="I6" i="13"/>
  <c r="F518" i="3"/>
  <c r="F588" i="3" s="1"/>
  <c r="K379" i="3"/>
  <c r="K519" i="3" s="1"/>
  <c r="K205" i="3"/>
  <c r="K344" i="3"/>
  <c r="K484" i="3" s="1"/>
  <c r="J205" i="3"/>
  <c r="V587" i="3"/>
  <c r="U587" i="3"/>
  <c r="H275" i="3"/>
  <c r="AD518" i="3"/>
  <c r="H205" i="3"/>
  <c r="H379" i="3"/>
  <c r="J309" i="3"/>
  <c r="Z587" i="3"/>
  <c r="I518" i="3"/>
  <c r="I588" i="3" s="1"/>
  <c r="M17" i="8"/>
  <c r="M14" i="8"/>
  <c r="M15" i="8"/>
  <c r="M16" i="8"/>
  <c r="F309" i="3"/>
  <c r="E344" i="3"/>
  <c r="E484" i="3" s="1"/>
  <c r="F344" i="3"/>
  <c r="F484" i="3" s="1"/>
  <c r="E518" i="3"/>
  <c r="E588" i="3" s="1"/>
  <c r="I379" i="3"/>
  <c r="I519" i="3" s="1"/>
  <c r="E169" i="3"/>
  <c r="J344" i="3"/>
  <c r="J484" i="3" s="1"/>
  <c r="I205" i="3"/>
  <c r="G169" i="3"/>
  <c r="I344" i="3"/>
  <c r="I484" i="3" s="1"/>
  <c r="F414" i="3"/>
  <c r="F554" i="3" s="1"/>
  <c r="AA587" i="3"/>
  <c r="G379" i="3"/>
  <c r="G519" i="3" s="1"/>
  <c r="I169" i="3"/>
  <c r="G205" i="3"/>
  <c r="G344" i="3"/>
  <c r="G484" i="3" s="1"/>
  <c r="AD587" i="3"/>
  <c r="AC518" i="3"/>
  <c r="X587" i="3"/>
  <c r="J448" i="3"/>
  <c r="J588" i="3" s="1"/>
  <c r="AA518" i="3"/>
  <c r="U448" i="3"/>
  <c r="AG587" i="3"/>
  <c r="AE518" i="3"/>
  <c r="AG518" i="3"/>
  <c r="AF587" i="3"/>
  <c r="Y587" i="3"/>
  <c r="G448" i="3"/>
  <c r="G588" i="3" s="1"/>
  <c r="H19" i="8"/>
  <c r="H20" i="8" s="1"/>
  <c r="J169" i="3"/>
  <c r="E379" i="3"/>
  <c r="E519" i="3" s="1"/>
  <c r="E205" i="3"/>
  <c r="AE587" i="3"/>
  <c r="T118" i="6"/>
  <c r="T106" i="6"/>
  <c r="M18" i="8"/>
  <c r="S94" i="6"/>
  <c r="S106" i="6"/>
  <c r="S50" i="6"/>
  <c r="AI587" i="3"/>
  <c r="W587" i="3"/>
  <c r="I27" i="3"/>
  <c r="Y26" i="3"/>
  <c r="Y98" i="3" s="1"/>
  <c r="F27" i="3"/>
  <c r="V26" i="3"/>
  <c r="V98" i="3" s="1"/>
  <c r="G27" i="3"/>
  <c r="W26" i="3"/>
  <c r="W98" i="3" s="1"/>
  <c r="H27" i="3"/>
  <c r="X26" i="3"/>
  <c r="X98" i="3" s="1"/>
  <c r="E27" i="3"/>
  <c r="U26" i="3"/>
  <c r="U98" i="3" s="1"/>
  <c r="J27" i="3"/>
  <c r="Z26" i="3"/>
  <c r="Z98" i="3" s="1"/>
  <c r="K27" i="3"/>
  <c r="AA26" i="3"/>
  <c r="AA98" i="3" s="1"/>
  <c r="T61" i="6"/>
  <c r="AH587" i="3"/>
  <c r="H588" i="3"/>
  <c r="AC587" i="3"/>
  <c r="AF518" i="3"/>
  <c r="Z518" i="3"/>
  <c r="AH448" i="3"/>
  <c r="AI448" i="3"/>
  <c r="V9" i="5"/>
  <c r="V10" i="5"/>
  <c r="V11" i="5"/>
  <c r="V448" i="3"/>
  <c r="H169" i="3"/>
  <c r="V518" i="3"/>
  <c r="AE448" i="3"/>
  <c r="X448" i="3"/>
  <c r="F169" i="3"/>
  <c r="W518" i="3"/>
  <c r="AI518" i="3"/>
  <c r="K169" i="3"/>
  <c r="Y518" i="3"/>
  <c r="K309" i="3"/>
  <c r="K414" i="3"/>
  <c r="K554" i="3" s="1"/>
  <c r="H309" i="3"/>
  <c r="H414" i="3"/>
  <c r="H554" i="3" s="1"/>
  <c r="U518" i="3"/>
  <c r="G309" i="3"/>
  <c r="G414" i="3"/>
  <c r="G554" i="3" s="1"/>
  <c r="AC448" i="3"/>
  <c r="AG448" i="3"/>
  <c r="J379" i="3"/>
  <c r="J519" i="3" s="1"/>
  <c r="J414" i="3"/>
  <c r="J554" i="3" s="1"/>
  <c r="I309" i="3"/>
  <c r="I414" i="3"/>
  <c r="I554" i="3" s="1"/>
  <c r="E309" i="3"/>
  <c r="E414" i="3"/>
  <c r="E554" i="3" s="1"/>
  <c r="F379" i="3"/>
  <c r="F519" i="3" s="1"/>
  <c r="F205" i="3"/>
  <c r="V8" i="5"/>
  <c r="G29" i="8"/>
  <c r="K588" i="3"/>
  <c r="AH518" i="3"/>
  <c r="X518" i="3"/>
  <c r="AD448" i="3"/>
  <c r="AF448" i="3"/>
  <c r="W448" i="3"/>
  <c r="G98" i="3"/>
  <c r="G170" i="3" s="1"/>
  <c r="AE26" i="3"/>
  <c r="AE98" i="3" s="1"/>
  <c r="F98" i="3"/>
  <c r="F170" i="3" s="1"/>
  <c r="AD26" i="3"/>
  <c r="AD98" i="3" s="1"/>
  <c r="J98" i="3"/>
  <c r="J170" i="3" s="1"/>
  <c r="AH26" i="3"/>
  <c r="AH98" i="3" s="1"/>
  <c r="H134" i="3"/>
  <c r="H206" i="3" s="1"/>
  <c r="AF62" i="3"/>
  <c r="AF134" i="3" s="1"/>
  <c r="X62" i="3"/>
  <c r="X134" i="3" s="1"/>
  <c r="AG26" i="3"/>
  <c r="AG98" i="3" s="1"/>
  <c r="I98" i="3"/>
  <c r="I240" i="3" s="1"/>
  <c r="K98" i="3"/>
  <c r="K170" i="3" s="1"/>
  <c r="AI26" i="3"/>
  <c r="AI98" i="3" s="1"/>
  <c r="H98" i="3"/>
  <c r="H170" i="3" s="1"/>
  <c r="AF26" i="3"/>
  <c r="AF98" i="3" s="1"/>
  <c r="F134" i="3"/>
  <c r="F206" i="3" s="1"/>
  <c r="AD62" i="3"/>
  <c r="AD134" i="3" s="1"/>
  <c r="V62" i="3"/>
  <c r="V134" i="3" s="1"/>
  <c r="J134" i="3"/>
  <c r="J206" i="3" s="1"/>
  <c r="AH62" i="3"/>
  <c r="AH134" i="3" s="1"/>
  <c r="Z62" i="3"/>
  <c r="Z134" i="3" s="1"/>
  <c r="AC26" i="3"/>
  <c r="AC98" i="3" s="1"/>
  <c r="E98" i="3"/>
  <c r="E170" i="3" s="1"/>
  <c r="AC62" i="3"/>
  <c r="AC134" i="3" s="1"/>
  <c r="E134" i="3"/>
  <c r="E206" i="3" s="1"/>
  <c r="U62" i="3"/>
  <c r="U134" i="3" s="1"/>
  <c r="AG62" i="3"/>
  <c r="AG134" i="3" s="1"/>
  <c r="Y62" i="3"/>
  <c r="Y134" i="3" s="1"/>
  <c r="I134" i="3"/>
  <c r="I206" i="3" s="1"/>
  <c r="G134" i="3"/>
  <c r="G206" i="3" s="1"/>
  <c r="AE62" i="3"/>
  <c r="AE134" i="3" s="1"/>
  <c r="W62" i="3"/>
  <c r="W134" i="3" s="1"/>
  <c r="K134" i="3"/>
  <c r="K206" i="3" s="1"/>
  <c r="AI62" i="3"/>
  <c r="AI134" i="3" s="1"/>
  <c r="AA62" i="3"/>
  <c r="AA134" i="3" s="1"/>
  <c r="Y448" i="3"/>
  <c r="AA448" i="3"/>
  <c r="H519" i="3"/>
  <c r="U239" i="3"/>
  <c r="U169" i="3"/>
  <c r="AG239" i="3"/>
  <c r="AG169" i="3"/>
  <c r="AA239" i="3"/>
  <c r="AA169" i="3"/>
  <c r="AD239" i="3"/>
  <c r="AD169" i="3"/>
  <c r="X239" i="3"/>
  <c r="X169" i="3"/>
  <c r="AE239" i="3"/>
  <c r="AE169" i="3"/>
  <c r="Z239" i="3"/>
  <c r="Z169" i="3"/>
  <c r="AG275" i="3"/>
  <c r="AG344" i="3"/>
  <c r="AG484" i="3" s="1"/>
  <c r="AG414" i="3"/>
  <c r="AG554" i="3" s="1"/>
  <c r="AG205" i="3"/>
  <c r="AG379" i="3"/>
  <c r="AG309" i="3"/>
  <c r="X275" i="3"/>
  <c r="X344" i="3"/>
  <c r="X484" i="3" s="1"/>
  <c r="X414" i="3"/>
  <c r="X554" i="3" s="1"/>
  <c r="X205" i="3"/>
  <c r="X309" i="3"/>
  <c r="X379" i="3"/>
  <c r="U275" i="3"/>
  <c r="U344" i="3"/>
  <c r="U484" i="3" s="1"/>
  <c r="U414" i="3"/>
  <c r="U554" i="3" s="1"/>
  <c r="U205" i="3"/>
  <c r="U379" i="3"/>
  <c r="U309" i="3"/>
  <c r="AD275" i="3"/>
  <c r="AD344" i="3"/>
  <c r="AD484" i="3" s="1"/>
  <c r="AD414" i="3"/>
  <c r="AD554" i="3" s="1"/>
  <c r="AD205" i="3"/>
  <c r="AD309" i="3"/>
  <c r="AD379" i="3"/>
  <c r="W275" i="3"/>
  <c r="W344" i="3"/>
  <c r="W484" i="3" s="1"/>
  <c r="W414" i="3"/>
  <c r="W554" i="3" s="1"/>
  <c r="W205" i="3"/>
  <c r="W309" i="3"/>
  <c r="W379" i="3"/>
  <c r="AE344" i="3"/>
  <c r="AE484" i="3" s="1"/>
  <c r="AE275" i="3"/>
  <c r="AE414" i="3"/>
  <c r="AE554" i="3" s="1"/>
  <c r="AE205" i="3"/>
  <c r="AE309" i="3"/>
  <c r="AE379" i="3"/>
  <c r="Z344" i="3"/>
  <c r="Z275" i="3"/>
  <c r="Z414" i="3"/>
  <c r="Z554" i="3" s="1"/>
  <c r="Z205" i="3"/>
  <c r="Z309" i="3"/>
  <c r="Z379" i="3"/>
  <c r="AC239" i="3"/>
  <c r="AC169" i="3"/>
  <c r="Y239" i="3"/>
  <c r="Y169" i="3"/>
  <c r="AI239" i="3"/>
  <c r="AI169" i="3"/>
  <c r="V239" i="3"/>
  <c r="V169" i="3"/>
  <c r="AF239" i="3"/>
  <c r="AF169" i="3"/>
  <c r="W239" i="3"/>
  <c r="W169" i="3"/>
  <c r="AH239" i="3"/>
  <c r="AH169" i="3"/>
  <c r="Y275" i="3"/>
  <c r="Y344" i="3"/>
  <c r="Y484" i="3" s="1"/>
  <c r="Y414" i="3"/>
  <c r="Y554" i="3" s="1"/>
  <c r="Y205" i="3"/>
  <c r="Y379" i="3"/>
  <c r="Y309" i="3"/>
  <c r="AA275" i="3"/>
  <c r="AA344" i="3"/>
  <c r="AA484" i="3" s="1"/>
  <c r="AA414" i="3"/>
  <c r="AA554" i="3" s="1"/>
  <c r="AA205" i="3"/>
  <c r="AA309" i="3"/>
  <c r="AA379" i="3"/>
  <c r="AI344" i="3"/>
  <c r="AI484" i="3" s="1"/>
  <c r="AI275" i="3"/>
  <c r="AI414" i="3"/>
  <c r="AI554" i="3" s="1"/>
  <c r="AI205" i="3"/>
  <c r="AI309" i="3"/>
  <c r="AI379" i="3"/>
  <c r="AF275" i="3"/>
  <c r="AF344" i="3"/>
  <c r="AF484" i="3" s="1"/>
  <c r="AF414" i="3"/>
  <c r="AF554" i="3" s="1"/>
  <c r="AF205" i="3"/>
  <c r="AF309" i="3"/>
  <c r="AF379" i="3"/>
  <c r="AC275" i="3"/>
  <c r="AC344" i="3"/>
  <c r="AC484" i="3" s="1"/>
  <c r="AC205" i="3"/>
  <c r="AC414" i="3"/>
  <c r="AC554" i="3" s="1"/>
  <c r="AC379" i="3"/>
  <c r="AC309" i="3"/>
  <c r="F345" i="3"/>
  <c r="V344" i="3"/>
  <c r="V484" i="3" s="1"/>
  <c r="V275" i="3"/>
  <c r="V414" i="3"/>
  <c r="V554" i="3" s="1"/>
  <c r="V205" i="3"/>
  <c r="V309" i="3"/>
  <c r="V379" i="3"/>
  <c r="AH275" i="3"/>
  <c r="AH344" i="3"/>
  <c r="AH484" i="3" s="1"/>
  <c r="AH414" i="3"/>
  <c r="AH554" i="3" s="1"/>
  <c r="AH205" i="3"/>
  <c r="AH309" i="3"/>
  <c r="AH379" i="3"/>
  <c r="Z448" i="3"/>
  <c r="U4" i="10"/>
  <c r="U3" i="10"/>
  <c r="M3" i="9"/>
  <c r="M20" i="9" s="1"/>
  <c r="N12" i="8"/>
  <c r="H10" i="9"/>
  <c r="H11" i="9" s="1"/>
  <c r="N6" i="8"/>
  <c r="M9" i="9" s="1"/>
  <c r="L616" i="3"/>
  <c r="K10" i="8" s="1"/>
  <c r="AB584" i="3"/>
  <c r="AJ584" i="3"/>
  <c r="L585" i="3"/>
  <c r="T584" i="3"/>
  <c r="G617" i="3"/>
  <c r="H617" i="3"/>
  <c r="I617" i="3"/>
  <c r="K617" i="3"/>
  <c r="J617" i="3"/>
  <c r="F617" i="3"/>
  <c r="E617" i="3"/>
  <c r="U2" i="5"/>
  <c r="T3" i="5"/>
  <c r="N8" i="8"/>
  <c r="T114" i="6"/>
  <c r="N3" i="8"/>
  <c r="N4" i="8"/>
  <c r="M6" i="9" s="1"/>
  <c r="O7" i="8"/>
  <c r="T39" i="10"/>
  <c r="U29" i="6"/>
  <c r="U110" i="6"/>
  <c r="U86" i="6"/>
  <c r="U41" i="6"/>
  <c r="U2" i="6"/>
  <c r="U25" i="6"/>
  <c r="V23" i="6" s="1"/>
  <c r="U56" i="6"/>
  <c r="U17" i="6"/>
  <c r="U98" i="6"/>
  <c r="U74" i="6"/>
  <c r="V4" i="6"/>
  <c r="U3" i="6"/>
  <c r="W23" i="5"/>
  <c r="U4" i="7"/>
  <c r="T3" i="7"/>
  <c r="T16" i="7" s="1"/>
  <c r="V34" i="5"/>
  <c r="V13" i="5"/>
  <c r="W12" i="5"/>
  <c r="W3" i="4"/>
  <c r="V4" i="4"/>
  <c r="AD588" i="3" l="1"/>
  <c r="F415" i="3"/>
  <c r="F555" i="3" s="1"/>
  <c r="K13" i="8"/>
  <c r="J6" i="13"/>
  <c r="H345" i="3"/>
  <c r="H485" i="3" s="1"/>
  <c r="H415" i="3"/>
  <c r="H555" i="3" s="1"/>
  <c r="F310" i="3"/>
  <c r="F450" i="3" s="1"/>
  <c r="E310" i="3"/>
  <c r="E380" i="3"/>
  <c r="J449" i="3"/>
  <c r="J589" i="3" s="1"/>
  <c r="H240" i="3"/>
  <c r="U588" i="3"/>
  <c r="K240" i="3"/>
  <c r="J415" i="3"/>
  <c r="J555" i="3" s="1"/>
  <c r="E345" i="3"/>
  <c r="E485" i="3" s="1"/>
  <c r="J240" i="3"/>
  <c r="E415" i="3"/>
  <c r="E555" i="3" s="1"/>
  <c r="E276" i="3"/>
  <c r="G449" i="3"/>
  <c r="G589" i="3" s="1"/>
  <c r="F449" i="3"/>
  <c r="F589" i="3" s="1"/>
  <c r="AC588" i="3"/>
  <c r="N16" i="8"/>
  <c r="N15" i="8"/>
  <c r="N14" i="8"/>
  <c r="N17" i="8"/>
  <c r="J345" i="3"/>
  <c r="J485" i="3" s="1"/>
  <c r="E449" i="3"/>
  <c r="E589" i="3" s="1"/>
  <c r="J310" i="3"/>
  <c r="J450" i="3" s="1"/>
  <c r="I449" i="3"/>
  <c r="I589" i="3" s="1"/>
  <c r="G345" i="3"/>
  <c r="G485" i="3" s="1"/>
  <c r="G240" i="3"/>
  <c r="G415" i="3"/>
  <c r="G555" i="3" s="1"/>
  <c r="G310" i="3"/>
  <c r="G450" i="3" s="1"/>
  <c r="E240" i="3"/>
  <c r="I170" i="3"/>
  <c r="AE588" i="3"/>
  <c r="H310" i="3"/>
  <c r="H450" i="3" s="1"/>
  <c r="F240" i="3"/>
  <c r="AG588" i="3"/>
  <c r="Y588" i="3"/>
  <c r="AG519" i="3"/>
  <c r="F485" i="3"/>
  <c r="AA588" i="3"/>
  <c r="V449" i="3"/>
  <c r="Z588" i="3"/>
  <c r="W449" i="3"/>
  <c r="AI588" i="3"/>
  <c r="H449" i="3"/>
  <c r="H589" i="3" s="1"/>
  <c r="V519" i="3"/>
  <c r="AF519" i="3"/>
  <c r="AA519" i="3"/>
  <c r="I19" i="8"/>
  <c r="I20" i="8" s="1"/>
  <c r="T94" i="6"/>
  <c r="T50" i="6"/>
  <c r="T49" i="6"/>
  <c r="U47" i="6" s="1"/>
  <c r="U118" i="6"/>
  <c r="U106" i="6"/>
  <c r="N18" i="8"/>
  <c r="AG449" i="3"/>
  <c r="Z519" i="3"/>
  <c r="X588" i="3"/>
  <c r="K28" i="3"/>
  <c r="AA27" i="3"/>
  <c r="AA99" i="3" s="1"/>
  <c r="J28" i="3"/>
  <c r="Z27" i="3"/>
  <c r="Z99" i="3" s="1"/>
  <c r="E28" i="3"/>
  <c r="U27" i="3"/>
  <c r="U99" i="3" s="1"/>
  <c r="H28" i="3"/>
  <c r="X27" i="3"/>
  <c r="X99" i="3" s="1"/>
  <c r="G28" i="3"/>
  <c r="W27" i="3"/>
  <c r="W99" i="3" s="1"/>
  <c r="F28" i="3"/>
  <c r="V27" i="3"/>
  <c r="V99" i="3" s="1"/>
  <c r="I28" i="3"/>
  <c r="Y27" i="3"/>
  <c r="Y99" i="3" s="1"/>
  <c r="U61" i="6"/>
  <c r="AE519" i="3"/>
  <c r="V588" i="3"/>
  <c r="X449" i="3"/>
  <c r="W588" i="3"/>
  <c r="AH588" i="3"/>
  <c r="AF588" i="3"/>
  <c r="Y519" i="3"/>
  <c r="K449" i="3"/>
  <c r="K589" i="3" s="1"/>
  <c r="U519" i="3"/>
  <c r="W9" i="5"/>
  <c r="W10" i="5"/>
  <c r="W11" i="5"/>
  <c r="AC519" i="3"/>
  <c r="I345" i="3"/>
  <c r="I485" i="3" s="1"/>
  <c r="AH519" i="3"/>
  <c r="AD519" i="3"/>
  <c r="I310" i="3"/>
  <c r="AI519" i="3"/>
  <c r="X519" i="3"/>
  <c r="W8" i="5"/>
  <c r="H29" i="8"/>
  <c r="AI449" i="3"/>
  <c r="K415" i="3"/>
  <c r="K555" i="3" s="1"/>
  <c r="I276" i="3"/>
  <c r="AC449" i="3"/>
  <c r="K345" i="3"/>
  <c r="K485" i="3" s="1"/>
  <c r="K310" i="3"/>
  <c r="K450" i="3" s="1"/>
  <c r="E450" i="3"/>
  <c r="K135" i="3"/>
  <c r="K311" i="3" s="1"/>
  <c r="AI63" i="3"/>
  <c r="AI135" i="3" s="1"/>
  <c r="AA63" i="3"/>
  <c r="AA135" i="3" s="1"/>
  <c r="G135" i="3"/>
  <c r="G311" i="3" s="1"/>
  <c r="AE63" i="3"/>
  <c r="AE135" i="3" s="1"/>
  <c r="W63" i="3"/>
  <c r="W135" i="3" s="1"/>
  <c r="I135" i="3"/>
  <c r="I311" i="3" s="1"/>
  <c r="AG63" i="3"/>
  <c r="AG135" i="3" s="1"/>
  <c r="Y63" i="3"/>
  <c r="Y135" i="3" s="1"/>
  <c r="E135" i="3"/>
  <c r="E311" i="3" s="1"/>
  <c r="AC63" i="3"/>
  <c r="AC135" i="3" s="1"/>
  <c r="U63" i="3"/>
  <c r="U135" i="3" s="1"/>
  <c r="E99" i="3"/>
  <c r="E241" i="3" s="1"/>
  <c r="AC27" i="3"/>
  <c r="AC99" i="3" s="1"/>
  <c r="AH63" i="3"/>
  <c r="AH135" i="3" s="1"/>
  <c r="Z63" i="3"/>
  <c r="Z135" i="3" s="1"/>
  <c r="J135" i="3"/>
  <c r="J381" i="3" s="1"/>
  <c r="AD63" i="3"/>
  <c r="AD135" i="3" s="1"/>
  <c r="F135" i="3"/>
  <c r="F381" i="3" s="1"/>
  <c r="V63" i="3"/>
  <c r="V135" i="3" s="1"/>
  <c r="H99" i="3"/>
  <c r="H241" i="3" s="1"/>
  <c r="AF27" i="3"/>
  <c r="AF99" i="3" s="1"/>
  <c r="K99" i="3"/>
  <c r="K241" i="3" s="1"/>
  <c r="AI27" i="3"/>
  <c r="AI99" i="3" s="1"/>
  <c r="I99" i="3"/>
  <c r="I241" i="3" s="1"/>
  <c r="AG27" i="3"/>
  <c r="AG99" i="3" s="1"/>
  <c r="H135" i="3"/>
  <c r="H311" i="3" s="1"/>
  <c r="AF63" i="3"/>
  <c r="AF135" i="3" s="1"/>
  <c r="X63" i="3"/>
  <c r="X135" i="3" s="1"/>
  <c r="AH27" i="3"/>
  <c r="AH99" i="3" s="1"/>
  <c r="J99" i="3"/>
  <c r="J241" i="3" s="1"/>
  <c r="AD27" i="3"/>
  <c r="AD99" i="3" s="1"/>
  <c r="F99" i="3"/>
  <c r="F241" i="3" s="1"/>
  <c r="G99" i="3"/>
  <c r="G241" i="3" s="1"/>
  <c r="AE27" i="3"/>
  <c r="AE99" i="3" s="1"/>
  <c r="J276" i="3"/>
  <c r="J380" i="3"/>
  <c r="G276" i="3"/>
  <c r="G380" i="3"/>
  <c r="F276" i="3"/>
  <c r="F380" i="3"/>
  <c r="H276" i="3"/>
  <c r="H380" i="3"/>
  <c r="K276" i="3"/>
  <c r="K380" i="3"/>
  <c r="K520" i="3" s="1"/>
  <c r="I415" i="3"/>
  <c r="I555" i="3" s="1"/>
  <c r="I380" i="3"/>
  <c r="I520" i="3" s="1"/>
  <c r="AF449" i="3"/>
  <c r="Y449" i="3"/>
  <c r="W519" i="3"/>
  <c r="AE449" i="3"/>
  <c r="AD449" i="3"/>
  <c r="AA449" i="3"/>
  <c r="U449" i="3"/>
  <c r="AH449" i="3"/>
  <c r="Z240" i="3"/>
  <c r="Z170" i="3"/>
  <c r="AF240" i="3"/>
  <c r="AF170" i="3"/>
  <c r="Y170" i="3"/>
  <c r="Y240" i="3"/>
  <c r="AE240" i="3"/>
  <c r="AE170" i="3"/>
  <c r="V240" i="3"/>
  <c r="V170" i="3"/>
  <c r="AI240" i="3"/>
  <c r="AI170" i="3"/>
  <c r="U170" i="3"/>
  <c r="U240" i="3"/>
  <c r="W206" i="3"/>
  <c r="W310" i="3"/>
  <c r="W380" i="3"/>
  <c r="W276" i="3"/>
  <c r="W415" i="3"/>
  <c r="W555" i="3" s="1"/>
  <c r="W345" i="3"/>
  <c r="W485" i="3" s="1"/>
  <c r="V206" i="3"/>
  <c r="V310" i="3"/>
  <c r="V380" i="3"/>
  <c r="V415" i="3"/>
  <c r="V555" i="3" s="1"/>
  <c r="V276" i="3"/>
  <c r="V345" i="3"/>
  <c r="X206" i="3"/>
  <c r="X310" i="3"/>
  <c r="X380" i="3"/>
  <c r="X415" i="3"/>
  <c r="X555" i="3" s="1"/>
  <c r="X276" i="3"/>
  <c r="X345" i="3"/>
  <c r="AF206" i="3"/>
  <c r="AF310" i="3"/>
  <c r="AF380" i="3"/>
  <c r="AF276" i="3"/>
  <c r="AF415" i="3"/>
  <c r="AF555" i="3" s="1"/>
  <c r="AF345" i="3"/>
  <c r="AF485" i="3" s="1"/>
  <c r="AI206" i="3"/>
  <c r="AI310" i="3"/>
  <c r="AI380" i="3"/>
  <c r="AI415" i="3"/>
  <c r="AI555" i="3" s="1"/>
  <c r="AI276" i="3"/>
  <c r="AI345" i="3"/>
  <c r="AI485" i="3" s="1"/>
  <c r="I381" i="3"/>
  <c r="Y206" i="3"/>
  <c r="Y310" i="3"/>
  <c r="Y380" i="3"/>
  <c r="Y415" i="3"/>
  <c r="Y555" i="3" s="1"/>
  <c r="Y276" i="3"/>
  <c r="Y345" i="3"/>
  <c r="Y485" i="3" s="1"/>
  <c r="U206" i="3"/>
  <c r="U310" i="3"/>
  <c r="U380" i="3"/>
  <c r="U415" i="3"/>
  <c r="U555" i="3" s="1"/>
  <c r="U276" i="3"/>
  <c r="U345" i="3"/>
  <c r="U485" i="3" s="1"/>
  <c r="AH170" i="3"/>
  <c r="AH240" i="3"/>
  <c r="X170" i="3"/>
  <c r="X240" i="3"/>
  <c r="AG170" i="3"/>
  <c r="AG240" i="3"/>
  <c r="W240" i="3"/>
  <c r="W170" i="3"/>
  <c r="AD170" i="3"/>
  <c r="AD240" i="3"/>
  <c r="AA240" i="3"/>
  <c r="AA170" i="3"/>
  <c r="AC170" i="3"/>
  <c r="AC240" i="3"/>
  <c r="AE206" i="3"/>
  <c r="AE310" i="3"/>
  <c r="AE380" i="3"/>
  <c r="AE415" i="3"/>
  <c r="AE555" i="3" s="1"/>
  <c r="AE276" i="3"/>
  <c r="AE345" i="3"/>
  <c r="AE485" i="3" s="1"/>
  <c r="AD206" i="3"/>
  <c r="AD310" i="3"/>
  <c r="AD380" i="3"/>
  <c r="AD415" i="3"/>
  <c r="AD555" i="3" s="1"/>
  <c r="AD276" i="3"/>
  <c r="AD345" i="3"/>
  <c r="AD485" i="3" s="1"/>
  <c r="AA206" i="3"/>
  <c r="AA310" i="3"/>
  <c r="AA380" i="3"/>
  <c r="AA276" i="3"/>
  <c r="AA415" i="3"/>
  <c r="AA555" i="3" s="1"/>
  <c r="AA345" i="3"/>
  <c r="AA485" i="3" s="1"/>
  <c r="AG206" i="3"/>
  <c r="AG310" i="3"/>
  <c r="AG380" i="3"/>
  <c r="AG415" i="3"/>
  <c r="AG555" i="3" s="1"/>
  <c r="AG276" i="3"/>
  <c r="AG345" i="3"/>
  <c r="AG485" i="3" s="1"/>
  <c r="Z206" i="3"/>
  <c r="Z310" i="3"/>
  <c r="Z380" i="3"/>
  <c r="Z415" i="3"/>
  <c r="Z555" i="3" s="1"/>
  <c r="Z276" i="3"/>
  <c r="Z345" i="3"/>
  <c r="Z485" i="3" s="1"/>
  <c r="AH206" i="3"/>
  <c r="AH310" i="3"/>
  <c r="AH380" i="3"/>
  <c r="AH415" i="3"/>
  <c r="AH555" i="3" s="1"/>
  <c r="AH276" i="3"/>
  <c r="AH345" i="3"/>
  <c r="AH485" i="3" s="1"/>
  <c r="AC206" i="3"/>
  <c r="AC310" i="3"/>
  <c r="AC380" i="3"/>
  <c r="AC415" i="3"/>
  <c r="AC555" i="3" s="1"/>
  <c r="AC276" i="3"/>
  <c r="AC345" i="3"/>
  <c r="AC485" i="3" s="1"/>
  <c r="V4" i="10"/>
  <c r="V3" i="10"/>
  <c r="Z484" i="3"/>
  <c r="Z449" i="3"/>
  <c r="N3" i="9"/>
  <c r="N20" i="9" s="1"/>
  <c r="O12" i="8"/>
  <c r="I10" i="9"/>
  <c r="I11" i="9" s="1"/>
  <c r="O6" i="8"/>
  <c r="N9" i="9" s="1"/>
  <c r="T585" i="3"/>
  <c r="AJ585" i="3"/>
  <c r="L586" i="3"/>
  <c r="AB585" i="3"/>
  <c r="I618" i="3"/>
  <c r="H618" i="3"/>
  <c r="G618" i="3"/>
  <c r="E618" i="3"/>
  <c r="F618" i="3"/>
  <c r="J618" i="3"/>
  <c r="K618" i="3"/>
  <c r="L617" i="3"/>
  <c r="L10" i="8" s="1"/>
  <c r="V2" i="5"/>
  <c r="U3" i="5"/>
  <c r="O8" i="8"/>
  <c r="W34" i="5"/>
  <c r="X12" i="5"/>
  <c r="W13" i="5"/>
  <c r="V4" i="7"/>
  <c r="U3" i="7"/>
  <c r="U16" i="7" s="1"/>
  <c r="X23" i="5"/>
  <c r="V98" i="6"/>
  <c r="V74" i="6"/>
  <c r="V56" i="6"/>
  <c r="V17" i="6"/>
  <c r="V2" i="6"/>
  <c r="V25" i="6"/>
  <c r="W23" i="6" s="1"/>
  <c r="V110" i="6"/>
  <c r="V86" i="6"/>
  <c r="V41" i="6"/>
  <c r="V29" i="6"/>
  <c r="W4" i="6"/>
  <c r="V3" i="6"/>
  <c r="U114" i="6"/>
  <c r="O4" i="8"/>
  <c r="N6" i="9" s="1"/>
  <c r="O3" i="8"/>
  <c r="P7" i="8"/>
  <c r="U39" i="10"/>
  <c r="X3" i="4"/>
  <c r="W4" i="4"/>
  <c r="E520" i="3" l="1"/>
  <c r="K207" i="3"/>
  <c r="I207" i="3"/>
  <c r="I346" i="3"/>
  <c r="I486" i="3" s="1"/>
  <c r="K277" i="3"/>
  <c r="L13" i="8"/>
  <c r="K6" i="13"/>
  <c r="K381" i="3"/>
  <c r="K521" i="3" s="1"/>
  <c r="H207" i="3"/>
  <c r="H277" i="3"/>
  <c r="H381" i="3"/>
  <c r="H521" i="3" s="1"/>
  <c r="E171" i="3"/>
  <c r="E451" i="3" s="1"/>
  <c r="H520" i="3"/>
  <c r="H590" i="3" s="1"/>
  <c r="F520" i="3"/>
  <c r="F590" i="3" s="1"/>
  <c r="J520" i="3"/>
  <c r="J590" i="3" s="1"/>
  <c r="V589" i="3"/>
  <c r="F416" i="3"/>
  <c r="F556" i="3" s="1"/>
  <c r="F207" i="3"/>
  <c r="F171" i="3"/>
  <c r="I171" i="3"/>
  <c r="I451" i="3" s="1"/>
  <c r="W589" i="3"/>
  <c r="G520" i="3"/>
  <c r="G590" i="3" s="1"/>
  <c r="E590" i="3"/>
  <c r="AA589" i="3"/>
  <c r="O17" i="8"/>
  <c r="O14" i="8"/>
  <c r="O15" i="8"/>
  <c r="O16" i="8"/>
  <c r="J416" i="3"/>
  <c r="J556" i="3" s="1"/>
  <c r="J207" i="3"/>
  <c r="E346" i="3"/>
  <c r="E486" i="3" s="1"/>
  <c r="E207" i="3"/>
  <c r="K171" i="3"/>
  <c r="K451" i="3" s="1"/>
  <c r="I450" i="3"/>
  <c r="F311" i="3"/>
  <c r="G381" i="3"/>
  <c r="G521" i="3" s="1"/>
  <c r="AG589" i="3"/>
  <c r="AE589" i="3"/>
  <c r="X520" i="3"/>
  <c r="J521" i="3"/>
  <c r="AI450" i="3"/>
  <c r="W520" i="3"/>
  <c r="AA520" i="3"/>
  <c r="AD589" i="3"/>
  <c r="AF589" i="3"/>
  <c r="AG520" i="3"/>
  <c r="Y589" i="3"/>
  <c r="U94" i="6"/>
  <c r="J19" i="8"/>
  <c r="J20" i="8" s="1"/>
  <c r="I7" i="13" s="1"/>
  <c r="U49" i="6"/>
  <c r="V47" i="6" s="1"/>
  <c r="AA450" i="3"/>
  <c r="E381" i="3"/>
  <c r="E521" i="3" s="1"/>
  <c r="F346" i="3"/>
  <c r="F486" i="3" s="1"/>
  <c r="F277" i="3"/>
  <c r="G277" i="3"/>
  <c r="G207" i="3"/>
  <c r="J171" i="3"/>
  <c r="J311" i="3"/>
  <c r="H171" i="3"/>
  <c r="H451" i="3" s="1"/>
  <c r="U50" i="6"/>
  <c r="V106" i="6"/>
  <c r="O18" i="8"/>
  <c r="V118" i="6"/>
  <c r="AI520" i="3"/>
  <c r="X589" i="3"/>
  <c r="I29" i="3"/>
  <c r="Y28" i="3"/>
  <c r="Y100" i="3" s="1"/>
  <c r="F29" i="3"/>
  <c r="V28" i="3"/>
  <c r="V100" i="3" s="1"/>
  <c r="G29" i="3"/>
  <c r="W28" i="3"/>
  <c r="W100" i="3" s="1"/>
  <c r="H29" i="3"/>
  <c r="X28" i="3"/>
  <c r="X100" i="3" s="1"/>
  <c r="E29" i="3"/>
  <c r="U28" i="3"/>
  <c r="U100" i="3" s="1"/>
  <c r="J29" i="3"/>
  <c r="Z28" i="3"/>
  <c r="Z100" i="3" s="1"/>
  <c r="K29" i="3"/>
  <c r="AA28" i="3"/>
  <c r="AA100" i="3" s="1"/>
  <c r="V61" i="6"/>
  <c r="AF450" i="3"/>
  <c r="Z520" i="3"/>
  <c r="AE450" i="3"/>
  <c r="Y520" i="3"/>
  <c r="AH589" i="3"/>
  <c r="U589" i="3"/>
  <c r="AC589" i="3"/>
  <c r="AI589" i="3"/>
  <c r="U520" i="3"/>
  <c r="V520" i="3"/>
  <c r="AH450" i="3"/>
  <c r="Z450" i="3"/>
  <c r="X9" i="5"/>
  <c r="X10" i="5"/>
  <c r="X11" i="5"/>
  <c r="AD520" i="3"/>
  <c r="X8" i="5"/>
  <c r="I29" i="8"/>
  <c r="K590" i="3"/>
  <c r="AD450" i="3"/>
  <c r="I590" i="3"/>
  <c r="F521" i="3"/>
  <c r="I521" i="3"/>
  <c r="AC450" i="3"/>
  <c r="AG450" i="3"/>
  <c r="G171" i="3"/>
  <c r="G451" i="3" s="1"/>
  <c r="Y450" i="3"/>
  <c r="AF520" i="3"/>
  <c r="AE28" i="3"/>
  <c r="AE100" i="3" s="1"/>
  <c r="G100" i="3"/>
  <c r="G172" i="3" s="1"/>
  <c r="F100" i="3"/>
  <c r="F172" i="3" s="1"/>
  <c r="AD28" i="3"/>
  <c r="AD100" i="3" s="1"/>
  <c r="J100" i="3"/>
  <c r="J172" i="3" s="1"/>
  <c r="AH28" i="3"/>
  <c r="AH100" i="3" s="1"/>
  <c r="H136" i="3"/>
  <c r="H278" i="3" s="1"/>
  <c r="AF64" i="3"/>
  <c r="AF136" i="3" s="1"/>
  <c r="X64" i="3"/>
  <c r="X136" i="3" s="1"/>
  <c r="I100" i="3"/>
  <c r="I172" i="3" s="1"/>
  <c r="AG28" i="3"/>
  <c r="AG100" i="3" s="1"/>
  <c r="AI28" i="3"/>
  <c r="AI100" i="3" s="1"/>
  <c r="K100" i="3"/>
  <c r="K172" i="3" s="1"/>
  <c r="H100" i="3"/>
  <c r="H172" i="3" s="1"/>
  <c r="AF28" i="3"/>
  <c r="AF100" i="3" s="1"/>
  <c r="F136" i="3"/>
  <c r="F278" i="3" s="1"/>
  <c r="AD64" i="3"/>
  <c r="AD136" i="3" s="1"/>
  <c r="V64" i="3"/>
  <c r="V136" i="3" s="1"/>
  <c r="J136" i="3"/>
  <c r="J278" i="3" s="1"/>
  <c r="AH64" i="3"/>
  <c r="AH136" i="3" s="1"/>
  <c r="Z64" i="3"/>
  <c r="Z136" i="3" s="1"/>
  <c r="E100" i="3"/>
  <c r="E172" i="3" s="1"/>
  <c r="AC28" i="3"/>
  <c r="AC100" i="3" s="1"/>
  <c r="E136" i="3"/>
  <c r="E278" i="3" s="1"/>
  <c r="AC64" i="3"/>
  <c r="AC136" i="3" s="1"/>
  <c r="U64" i="3"/>
  <c r="U136" i="3" s="1"/>
  <c r="I136" i="3"/>
  <c r="I278" i="3" s="1"/>
  <c r="AG64" i="3"/>
  <c r="AG136" i="3" s="1"/>
  <c r="Y64" i="3"/>
  <c r="Y136" i="3" s="1"/>
  <c r="AE64" i="3"/>
  <c r="AE136" i="3" s="1"/>
  <c r="G136" i="3"/>
  <c r="G312" i="3" s="1"/>
  <c r="W64" i="3"/>
  <c r="W136" i="3" s="1"/>
  <c r="AI64" i="3"/>
  <c r="AI136" i="3" s="1"/>
  <c r="AA64" i="3"/>
  <c r="AA136" i="3" s="1"/>
  <c r="K136" i="3"/>
  <c r="K278" i="3" s="1"/>
  <c r="E416" i="3"/>
  <c r="E556" i="3" s="1"/>
  <c r="E277" i="3"/>
  <c r="K346" i="3"/>
  <c r="K486" i="3" s="1"/>
  <c r="K416" i="3"/>
  <c r="K556" i="3" s="1"/>
  <c r="H416" i="3"/>
  <c r="H556" i="3" s="1"/>
  <c r="H346" i="3"/>
  <c r="H486" i="3" s="1"/>
  <c r="G346" i="3"/>
  <c r="G486" i="3" s="1"/>
  <c r="G416" i="3"/>
  <c r="G556" i="3" s="1"/>
  <c r="U450" i="3"/>
  <c r="J346" i="3"/>
  <c r="J486" i="3" s="1"/>
  <c r="J277" i="3"/>
  <c r="I416" i="3"/>
  <c r="I556" i="3" s="1"/>
  <c r="I277" i="3"/>
  <c r="Z589" i="3"/>
  <c r="W450" i="3"/>
  <c r="AI171" i="3"/>
  <c r="AI241" i="3"/>
  <c r="W171" i="3"/>
  <c r="W241" i="3"/>
  <c r="AF171" i="3"/>
  <c r="AF241" i="3"/>
  <c r="U171" i="3"/>
  <c r="U241" i="3"/>
  <c r="F242" i="3"/>
  <c r="AD171" i="3"/>
  <c r="AD241" i="3"/>
  <c r="Y171" i="3"/>
  <c r="Y241" i="3"/>
  <c r="AH171" i="3"/>
  <c r="AH241" i="3"/>
  <c r="W207" i="3"/>
  <c r="W311" i="3"/>
  <c r="W381" i="3"/>
  <c r="W277" i="3"/>
  <c r="W346" i="3"/>
  <c r="W486" i="3" s="1"/>
  <c r="W416" i="3"/>
  <c r="W556" i="3" s="1"/>
  <c r="AE207" i="3"/>
  <c r="AE311" i="3"/>
  <c r="AE381" i="3"/>
  <c r="AE346" i="3"/>
  <c r="AE486" i="3" s="1"/>
  <c r="AE277" i="3"/>
  <c r="AE416" i="3"/>
  <c r="AE556" i="3" s="1"/>
  <c r="AH207" i="3"/>
  <c r="AH311" i="3"/>
  <c r="AH381" i="3"/>
  <c r="AH416" i="3"/>
  <c r="AH556" i="3" s="1"/>
  <c r="AH277" i="3"/>
  <c r="AH346" i="3"/>
  <c r="AH486" i="3" s="1"/>
  <c r="AI207" i="3"/>
  <c r="AI311" i="3"/>
  <c r="AI381" i="3"/>
  <c r="AI346" i="3"/>
  <c r="AI486" i="3" s="1"/>
  <c r="AI277" i="3"/>
  <c r="AI416" i="3"/>
  <c r="AI556" i="3" s="1"/>
  <c r="X207" i="3"/>
  <c r="X311" i="3"/>
  <c r="X381" i="3"/>
  <c r="X277" i="3"/>
  <c r="X416" i="3"/>
  <c r="X556" i="3" s="1"/>
  <c r="X346" i="3"/>
  <c r="X486" i="3" s="1"/>
  <c r="AD207" i="3"/>
  <c r="AD311" i="3"/>
  <c r="AD381" i="3"/>
  <c r="AD416" i="3"/>
  <c r="AD556" i="3" s="1"/>
  <c r="AD277" i="3"/>
  <c r="AD346" i="3"/>
  <c r="AD486" i="3" s="1"/>
  <c r="AA171" i="3"/>
  <c r="AA241" i="3"/>
  <c r="AE171" i="3"/>
  <c r="AE241" i="3"/>
  <c r="X171" i="3"/>
  <c r="X241" i="3"/>
  <c r="AC171" i="3"/>
  <c r="AC241" i="3"/>
  <c r="V171" i="3"/>
  <c r="V241" i="3"/>
  <c r="AG171" i="3"/>
  <c r="AG241" i="3"/>
  <c r="Z171" i="3"/>
  <c r="Z241" i="3"/>
  <c r="Y207" i="3"/>
  <c r="Y381" i="3"/>
  <c r="Y311" i="3"/>
  <c r="Y416" i="3"/>
  <c r="Y556" i="3" s="1"/>
  <c r="Y277" i="3"/>
  <c r="Y346" i="3"/>
  <c r="Y486" i="3" s="1"/>
  <c r="AG207" i="3"/>
  <c r="AG381" i="3"/>
  <c r="AG311" i="3"/>
  <c r="AG277" i="3"/>
  <c r="AG416" i="3"/>
  <c r="AG556" i="3" s="1"/>
  <c r="AG346" i="3"/>
  <c r="AG486" i="3" s="1"/>
  <c r="U207" i="3"/>
  <c r="U381" i="3"/>
  <c r="U311" i="3"/>
  <c r="U416" i="3"/>
  <c r="U556" i="3" s="1"/>
  <c r="U277" i="3"/>
  <c r="U346" i="3"/>
  <c r="U486" i="3" s="1"/>
  <c r="AC207" i="3"/>
  <c r="AC381" i="3"/>
  <c r="AC311" i="3"/>
  <c r="AC277" i="3"/>
  <c r="AC416" i="3"/>
  <c r="AC556" i="3" s="1"/>
  <c r="AC346" i="3"/>
  <c r="AC486" i="3" s="1"/>
  <c r="Z207" i="3"/>
  <c r="Z311" i="3"/>
  <c r="Z381" i="3"/>
  <c r="Z346" i="3"/>
  <c r="Z486" i="3" s="1"/>
  <c r="Z277" i="3"/>
  <c r="Z416" i="3"/>
  <c r="Z556" i="3" s="1"/>
  <c r="AA207" i="3"/>
  <c r="AA311" i="3"/>
  <c r="AA381" i="3"/>
  <c r="AA277" i="3"/>
  <c r="AA346" i="3"/>
  <c r="AA486" i="3" s="1"/>
  <c r="AA416" i="3"/>
  <c r="AA556" i="3" s="1"/>
  <c r="AF207" i="3"/>
  <c r="AF311" i="3"/>
  <c r="AF381" i="3"/>
  <c r="AF277" i="3"/>
  <c r="AF346" i="3"/>
  <c r="AF486" i="3" s="1"/>
  <c r="AF416" i="3"/>
  <c r="AF556" i="3" s="1"/>
  <c r="V207" i="3"/>
  <c r="V311" i="3"/>
  <c r="V381" i="3"/>
  <c r="V346" i="3"/>
  <c r="V486" i="3" s="1"/>
  <c r="V277" i="3"/>
  <c r="V416" i="3"/>
  <c r="V556" i="3" s="1"/>
  <c r="W4" i="10"/>
  <c r="W3" i="10"/>
  <c r="O3" i="9"/>
  <c r="O20" i="9" s="1"/>
  <c r="P12" i="8"/>
  <c r="V485" i="3"/>
  <c r="V450" i="3"/>
  <c r="AE520" i="3"/>
  <c r="AC520" i="3"/>
  <c r="X485" i="3"/>
  <c r="X450" i="3"/>
  <c r="AH520" i="3"/>
  <c r="J10" i="9"/>
  <c r="J11" i="9" s="1"/>
  <c r="P6" i="8"/>
  <c r="O9" i="9" s="1"/>
  <c r="AB586" i="3"/>
  <c r="L587" i="3"/>
  <c r="AJ586" i="3"/>
  <c r="T586" i="3"/>
  <c r="J619" i="3"/>
  <c r="F619" i="3"/>
  <c r="E619" i="3"/>
  <c r="G619" i="3"/>
  <c r="H619" i="3"/>
  <c r="I619" i="3"/>
  <c r="K619" i="3"/>
  <c r="L618" i="3"/>
  <c r="M10" i="8" s="1"/>
  <c r="W2" i="5"/>
  <c r="V3" i="5"/>
  <c r="P8" i="8"/>
  <c r="P3" i="8"/>
  <c r="P4" i="8"/>
  <c r="Q7" i="8"/>
  <c r="V39" i="10"/>
  <c r="W56" i="6"/>
  <c r="W17" i="6"/>
  <c r="W98" i="6"/>
  <c r="W74" i="6"/>
  <c r="X4" i="6"/>
  <c r="W3" i="6"/>
  <c r="W29" i="6"/>
  <c r="W110" i="6"/>
  <c r="W86" i="6"/>
  <c r="W41" i="6"/>
  <c r="W2" i="6"/>
  <c r="W25" i="6"/>
  <c r="X23" i="6" s="1"/>
  <c r="V114" i="6"/>
  <c r="Y23" i="5"/>
  <c r="W4" i="7"/>
  <c r="V3" i="7"/>
  <c r="V16" i="7" s="1"/>
  <c r="X13" i="5"/>
  <c r="X34" i="5"/>
  <c r="Y12" i="5"/>
  <c r="Y3" i="4"/>
  <c r="X4" i="4"/>
  <c r="H347" i="3" l="1"/>
  <c r="H487" i="3" s="1"/>
  <c r="K347" i="3"/>
  <c r="K487" i="3" s="1"/>
  <c r="M13" i="8"/>
  <c r="L6" i="13"/>
  <c r="W590" i="3"/>
  <c r="F451" i="3"/>
  <c r="F591" i="3" s="1"/>
  <c r="AG590" i="3"/>
  <c r="H417" i="3"/>
  <c r="H557" i="3" s="1"/>
  <c r="H382" i="3"/>
  <c r="J347" i="3"/>
  <c r="J487" i="3" s="1"/>
  <c r="AI590" i="3"/>
  <c r="G417" i="3"/>
  <c r="G557" i="3" s="1"/>
  <c r="G208" i="3"/>
  <c r="G347" i="3"/>
  <c r="G487" i="3" s="1"/>
  <c r="G278" i="3"/>
  <c r="G382" i="3"/>
  <c r="F312" i="3"/>
  <c r="F452" i="3" s="1"/>
  <c r="F382" i="3"/>
  <c r="F522" i="3" s="1"/>
  <c r="J382" i="3"/>
  <c r="F347" i="3"/>
  <c r="F487" i="3" s="1"/>
  <c r="AA590" i="3"/>
  <c r="P16" i="8"/>
  <c r="P15" i="8"/>
  <c r="P14" i="8"/>
  <c r="P17" i="8"/>
  <c r="V451" i="3"/>
  <c r="E312" i="3"/>
  <c r="E452" i="3" s="1"/>
  <c r="J242" i="3"/>
  <c r="E347" i="3"/>
  <c r="E487" i="3" s="1"/>
  <c r="K312" i="3"/>
  <c r="K452" i="3" s="1"/>
  <c r="H242" i="3"/>
  <c r="AG451" i="3"/>
  <c r="E242" i="3"/>
  <c r="I347" i="3"/>
  <c r="I487" i="3" s="1"/>
  <c r="K242" i="3"/>
  <c r="K417" i="3"/>
  <c r="K557" i="3" s="1"/>
  <c r="AE590" i="3"/>
  <c r="Y590" i="3"/>
  <c r="AC590" i="3"/>
  <c r="U590" i="3"/>
  <c r="K19" i="8"/>
  <c r="K20" i="8" s="1"/>
  <c r="J7" i="13" s="1"/>
  <c r="V50" i="6"/>
  <c r="V94" i="6"/>
  <c r="J451" i="3"/>
  <c r="J591" i="3" s="1"/>
  <c r="Z451" i="3"/>
  <c r="V49" i="6"/>
  <c r="W47" i="6" s="1"/>
  <c r="W106" i="6"/>
  <c r="P18" i="8"/>
  <c r="W118" i="6"/>
  <c r="Y451" i="3"/>
  <c r="AI451" i="3"/>
  <c r="J312" i="3"/>
  <c r="J452" i="3" s="1"/>
  <c r="I242" i="3"/>
  <c r="G242" i="3"/>
  <c r="E382" i="3"/>
  <c r="W451" i="3"/>
  <c r="AD521" i="3"/>
  <c r="AI521" i="3"/>
  <c r="AF590" i="3"/>
  <c r="K591" i="3"/>
  <c r="AF451" i="3"/>
  <c r="U451" i="3"/>
  <c r="X521" i="3"/>
  <c r="Z590" i="3"/>
  <c r="W61" i="6"/>
  <c r="K30" i="3"/>
  <c r="AA29" i="3"/>
  <c r="AA101" i="3" s="1"/>
  <c r="J30" i="3"/>
  <c r="Z29" i="3"/>
  <c r="Z101" i="3" s="1"/>
  <c r="E30" i="3"/>
  <c r="U29" i="3"/>
  <c r="H30" i="3"/>
  <c r="X29" i="3"/>
  <c r="X101" i="3" s="1"/>
  <c r="G30" i="3"/>
  <c r="W29" i="3"/>
  <c r="W101" i="3" s="1"/>
  <c r="F30" i="3"/>
  <c r="V29" i="3"/>
  <c r="V101" i="3" s="1"/>
  <c r="I30" i="3"/>
  <c r="Y29" i="3"/>
  <c r="Y101" i="3" s="1"/>
  <c r="AH451" i="3"/>
  <c r="AE521" i="3"/>
  <c r="E591" i="3"/>
  <c r="AD590" i="3"/>
  <c r="H591" i="3"/>
  <c r="AH590" i="3"/>
  <c r="Y9" i="5"/>
  <c r="Y10" i="5"/>
  <c r="Y11" i="5"/>
  <c r="I312" i="3"/>
  <c r="I452" i="3" s="1"/>
  <c r="I382" i="3"/>
  <c r="AC451" i="3"/>
  <c r="Y8" i="5"/>
  <c r="J29" i="8"/>
  <c r="AC521" i="3"/>
  <c r="AD451" i="3"/>
  <c r="AA451" i="3"/>
  <c r="AH521" i="3"/>
  <c r="I591" i="3"/>
  <c r="Z521" i="3"/>
  <c r="AG521" i="3"/>
  <c r="AE451" i="3"/>
  <c r="Y521" i="3"/>
  <c r="W521" i="3"/>
  <c r="AA521" i="3"/>
  <c r="AF521" i="3"/>
  <c r="G591" i="3"/>
  <c r="G452" i="3"/>
  <c r="K137" i="3"/>
  <c r="K279" i="3" s="1"/>
  <c r="AI65" i="3"/>
  <c r="AI137" i="3" s="1"/>
  <c r="AA65" i="3"/>
  <c r="AA137" i="3" s="1"/>
  <c r="G137" i="3"/>
  <c r="G279" i="3" s="1"/>
  <c r="AE65" i="3"/>
  <c r="AE137" i="3" s="1"/>
  <c r="W65" i="3"/>
  <c r="W137" i="3" s="1"/>
  <c r="I137" i="3"/>
  <c r="I279" i="3" s="1"/>
  <c r="AG65" i="3"/>
  <c r="AG137" i="3" s="1"/>
  <c r="Y65" i="3"/>
  <c r="Y137" i="3" s="1"/>
  <c r="E137" i="3"/>
  <c r="E279" i="3" s="1"/>
  <c r="AC65" i="3"/>
  <c r="AC137" i="3" s="1"/>
  <c r="U65" i="3"/>
  <c r="U137" i="3" s="1"/>
  <c r="E101" i="3"/>
  <c r="E243" i="3" s="1"/>
  <c r="AC29" i="3"/>
  <c r="AC101" i="3" s="1"/>
  <c r="U101" i="3"/>
  <c r="J137" i="3"/>
  <c r="J279" i="3" s="1"/>
  <c r="AH65" i="3"/>
  <c r="AH137" i="3" s="1"/>
  <c r="Z65" i="3"/>
  <c r="Z137" i="3" s="1"/>
  <c r="F137" i="3"/>
  <c r="F279" i="3" s="1"/>
  <c r="AD65" i="3"/>
  <c r="AD137" i="3" s="1"/>
  <c r="V65" i="3"/>
  <c r="V137" i="3" s="1"/>
  <c r="AF29" i="3"/>
  <c r="AF101" i="3" s="1"/>
  <c r="H101" i="3"/>
  <c r="H243" i="3" s="1"/>
  <c r="K101" i="3"/>
  <c r="K243" i="3" s="1"/>
  <c r="AI29" i="3"/>
  <c r="AI101" i="3" s="1"/>
  <c r="I101" i="3"/>
  <c r="I243" i="3" s="1"/>
  <c r="AG29" i="3"/>
  <c r="AG101" i="3" s="1"/>
  <c r="AF65" i="3"/>
  <c r="AF137" i="3" s="1"/>
  <c r="H137" i="3"/>
  <c r="H209" i="3" s="1"/>
  <c r="X65" i="3"/>
  <c r="X137" i="3" s="1"/>
  <c r="J101" i="3"/>
  <c r="J243" i="3" s="1"/>
  <c r="AH29" i="3"/>
  <c r="AH101" i="3" s="1"/>
  <c r="F101" i="3"/>
  <c r="F243" i="3" s="1"/>
  <c r="AD29" i="3"/>
  <c r="AD101" i="3" s="1"/>
  <c r="G101" i="3"/>
  <c r="G243" i="3" s="1"/>
  <c r="AE29" i="3"/>
  <c r="AE101" i="3" s="1"/>
  <c r="V521" i="3"/>
  <c r="H312" i="3"/>
  <c r="H452" i="3" s="1"/>
  <c r="H208" i="3"/>
  <c r="J417" i="3"/>
  <c r="J557" i="3" s="1"/>
  <c r="J208" i="3"/>
  <c r="F417" i="3"/>
  <c r="F557" i="3" s="1"/>
  <c r="F208" i="3"/>
  <c r="K382" i="3"/>
  <c r="K208" i="3"/>
  <c r="E417" i="3"/>
  <c r="E557" i="3" s="1"/>
  <c r="E208" i="3"/>
  <c r="I417" i="3"/>
  <c r="I557" i="3" s="1"/>
  <c r="I208" i="3"/>
  <c r="X451" i="3"/>
  <c r="X590" i="3"/>
  <c r="U521" i="3"/>
  <c r="V590" i="3"/>
  <c r="Y172" i="3"/>
  <c r="Y242" i="3"/>
  <c r="AC172" i="3"/>
  <c r="AC242" i="3"/>
  <c r="W172" i="3"/>
  <c r="W242" i="3"/>
  <c r="AH172" i="3"/>
  <c r="AH242" i="3"/>
  <c r="V172" i="3"/>
  <c r="V242" i="3"/>
  <c r="AF172" i="3"/>
  <c r="AF242" i="3"/>
  <c r="AA172" i="3"/>
  <c r="AA242" i="3"/>
  <c r="AF278" i="3"/>
  <c r="AF347" i="3"/>
  <c r="AF487" i="3" s="1"/>
  <c r="AF208" i="3"/>
  <c r="AF382" i="3"/>
  <c r="AF417" i="3"/>
  <c r="AF557" i="3" s="1"/>
  <c r="AF312" i="3"/>
  <c r="Z278" i="3"/>
  <c r="Z347" i="3"/>
  <c r="Z487" i="3" s="1"/>
  <c r="Z208" i="3"/>
  <c r="Z382" i="3"/>
  <c r="Z417" i="3"/>
  <c r="Z557" i="3" s="1"/>
  <c r="Z312" i="3"/>
  <c r="AH278" i="3"/>
  <c r="AH347" i="3"/>
  <c r="AH487" i="3" s="1"/>
  <c r="AH208" i="3"/>
  <c r="AH312" i="3"/>
  <c r="AH382" i="3"/>
  <c r="AH417" i="3"/>
  <c r="AH557" i="3" s="1"/>
  <c r="AC278" i="3"/>
  <c r="AC347" i="3"/>
  <c r="AC487" i="3" s="1"/>
  <c r="AC208" i="3"/>
  <c r="AC312" i="3"/>
  <c r="AC382" i="3"/>
  <c r="AC417" i="3"/>
  <c r="AC557" i="3" s="1"/>
  <c r="AE278" i="3"/>
  <c r="AE347" i="3"/>
  <c r="AE487" i="3" s="1"/>
  <c r="AE208" i="3"/>
  <c r="AE382" i="3"/>
  <c r="AE417" i="3"/>
  <c r="AE557" i="3" s="1"/>
  <c r="AE312" i="3"/>
  <c r="V278" i="3"/>
  <c r="V347" i="3"/>
  <c r="V487" i="3" s="1"/>
  <c r="V208" i="3"/>
  <c r="V382" i="3"/>
  <c r="V417" i="3"/>
  <c r="V557" i="3" s="1"/>
  <c r="V312" i="3"/>
  <c r="AI278" i="3"/>
  <c r="AI347" i="3"/>
  <c r="AI487" i="3" s="1"/>
  <c r="AI208" i="3"/>
  <c r="AI382" i="3"/>
  <c r="AI417" i="3"/>
  <c r="AI557" i="3" s="1"/>
  <c r="AI312" i="3"/>
  <c r="AG278" i="3"/>
  <c r="AG347" i="3"/>
  <c r="AG208" i="3"/>
  <c r="AG312" i="3"/>
  <c r="AG382" i="3"/>
  <c r="AG417" i="3"/>
  <c r="AG557" i="3" s="1"/>
  <c r="AG172" i="3"/>
  <c r="AG242" i="3"/>
  <c r="U172" i="3"/>
  <c r="U242" i="3"/>
  <c r="AE172" i="3"/>
  <c r="AE242" i="3"/>
  <c r="Z172" i="3"/>
  <c r="Z242" i="3"/>
  <c r="AD172" i="3"/>
  <c r="AD242" i="3"/>
  <c r="X172" i="3"/>
  <c r="X242" i="3"/>
  <c r="AI172" i="3"/>
  <c r="AI242" i="3"/>
  <c r="X278" i="3"/>
  <c r="X347" i="3"/>
  <c r="X487" i="3" s="1"/>
  <c r="X208" i="3"/>
  <c r="X312" i="3"/>
  <c r="X382" i="3"/>
  <c r="X417" i="3"/>
  <c r="X557" i="3" s="1"/>
  <c r="U278" i="3"/>
  <c r="U347" i="3"/>
  <c r="U487" i="3" s="1"/>
  <c r="U208" i="3"/>
  <c r="U312" i="3"/>
  <c r="U382" i="3"/>
  <c r="U417" i="3"/>
  <c r="U557" i="3" s="1"/>
  <c r="W278" i="3"/>
  <c r="W347" i="3"/>
  <c r="W487" i="3" s="1"/>
  <c r="W208" i="3"/>
  <c r="W382" i="3"/>
  <c r="W417" i="3"/>
  <c r="W557" i="3" s="1"/>
  <c r="W312" i="3"/>
  <c r="AD278" i="3"/>
  <c r="AD347" i="3"/>
  <c r="AD487" i="3" s="1"/>
  <c r="AD208" i="3"/>
  <c r="AD312" i="3"/>
  <c r="AD382" i="3"/>
  <c r="AD417" i="3"/>
  <c r="AD557" i="3" s="1"/>
  <c r="AA278" i="3"/>
  <c r="AA347" i="3"/>
  <c r="AA487" i="3" s="1"/>
  <c r="AA208" i="3"/>
  <c r="AA382" i="3"/>
  <c r="AA417" i="3"/>
  <c r="AA557" i="3" s="1"/>
  <c r="AA312" i="3"/>
  <c r="Y278" i="3"/>
  <c r="Y347" i="3"/>
  <c r="Y487" i="3" s="1"/>
  <c r="Y208" i="3"/>
  <c r="Y312" i="3"/>
  <c r="Y382" i="3"/>
  <c r="Y417" i="3"/>
  <c r="Y557" i="3" s="1"/>
  <c r="X4" i="10"/>
  <c r="X3" i="10"/>
  <c r="P3" i="9"/>
  <c r="P20" i="9" s="1"/>
  <c r="Q12" i="8"/>
  <c r="K10" i="9"/>
  <c r="K11" i="9" s="1"/>
  <c r="O6" i="9"/>
  <c r="Q6" i="8"/>
  <c r="P9" i="9" s="1"/>
  <c r="T587" i="3"/>
  <c r="AJ587" i="3"/>
  <c r="L588" i="3"/>
  <c r="AB587" i="3"/>
  <c r="G620" i="3"/>
  <c r="E620" i="3"/>
  <c r="F620" i="3"/>
  <c r="J620" i="3"/>
  <c r="K620" i="3"/>
  <c r="H620" i="3"/>
  <c r="I620" i="3"/>
  <c r="L619" i="3"/>
  <c r="N10" i="8" s="1"/>
  <c r="X2" i="5"/>
  <c r="W3" i="5"/>
  <c r="Q8" i="8"/>
  <c r="X4" i="7"/>
  <c r="W3" i="7"/>
  <c r="W16" i="7" s="1"/>
  <c r="Z23" i="5"/>
  <c r="Q4" i="8"/>
  <c r="P6" i="9" s="1"/>
  <c r="Q3" i="8"/>
  <c r="R7" i="8"/>
  <c r="W39" i="10"/>
  <c r="Y13" i="5"/>
  <c r="Y34" i="5"/>
  <c r="Z12" i="5"/>
  <c r="X98" i="6"/>
  <c r="X74" i="6"/>
  <c r="X56" i="6"/>
  <c r="X17" i="6"/>
  <c r="Y4" i="6"/>
  <c r="X25" i="6"/>
  <c r="Y23" i="6" s="1"/>
  <c r="X110" i="6"/>
  <c r="X86" i="6"/>
  <c r="X41" i="6"/>
  <c r="X29" i="6"/>
  <c r="X3" i="6"/>
  <c r="X2" i="6"/>
  <c r="W114" i="6"/>
  <c r="Z3" i="4"/>
  <c r="Y4" i="4"/>
  <c r="N13" i="8" l="1"/>
  <c r="M6" i="13"/>
  <c r="G348" i="3"/>
  <c r="G488" i="3" s="1"/>
  <c r="J313" i="3"/>
  <c r="H522" i="3"/>
  <c r="H592" i="3" s="1"/>
  <c r="H383" i="3"/>
  <c r="H523" i="3" s="1"/>
  <c r="F348" i="3"/>
  <c r="F488" i="3" s="1"/>
  <c r="G522" i="3"/>
  <c r="G592" i="3" s="1"/>
  <c r="G383" i="3"/>
  <c r="G523" i="3" s="1"/>
  <c r="F313" i="3"/>
  <c r="AG591" i="3"/>
  <c r="J522" i="3"/>
  <c r="J592" i="3" s="1"/>
  <c r="H418" i="3"/>
  <c r="H558" i="3" s="1"/>
  <c r="H279" i="3"/>
  <c r="J348" i="3"/>
  <c r="J488" i="3" s="1"/>
  <c r="I209" i="3"/>
  <c r="U591" i="3"/>
  <c r="V591" i="3"/>
  <c r="AD591" i="3"/>
  <c r="K522" i="3"/>
  <c r="K592" i="3" s="1"/>
  <c r="Q17" i="8"/>
  <c r="Q14" i="8"/>
  <c r="Q15" i="8"/>
  <c r="Q16" i="8"/>
  <c r="H348" i="3"/>
  <c r="H488" i="3" s="1"/>
  <c r="E522" i="3"/>
  <c r="E592" i="3" s="1"/>
  <c r="I173" i="3"/>
  <c r="E209" i="3"/>
  <c r="AG522" i="3"/>
  <c r="F173" i="3"/>
  <c r="K209" i="3"/>
  <c r="H313" i="3"/>
  <c r="W522" i="3"/>
  <c r="AA522" i="3"/>
  <c r="Z522" i="3"/>
  <c r="AD452" i="3"/>
  <c r="I522" i="3"/>
  <c r="I592" i="3" s="1"/>
  <c r="Y452" i="3"/>
  <c r="W591" i="3"/>
  <c r="Z591" i="3"/>
  <c r="AI452" i="3"/>
  <c r="AE522" i="3"/>
  <c r="X591" i="3"/>
  <c r="AH591" i="3"/>
  <c r="W50" i="6"/>
  <c r="L19" i="8"/>
  <c r="L20" i="8" s="1"/>
  <c r="K7" i="13" s="1"/>
  <c r="W94" i="6"/>
  <c r="W49" i="6"/>
  <c r="X47" i="6" s="1"/>
  <c r="X106" i="6"/>
  <c r="Q18" i="8"/>
  <c r="X118" i="6"/>
  <c r="AI591" i="3"/>
  <c r="Y591" i="3"/>
  <c r="AF522" i="3"/>
  <c r="AA591" i="3"/>
  <c r="AC591" i="3"/>
  <c r="U522" i="3"/>
  <c r="AH522" i="3"/>
  <c r="F592" i="3"/>
  <c r="AF591" i="3"/>
  <c r="AE591" i="3"/>
  <c r="I31" i="3"/>
  <c r="Y30" i="3"/>
  <c r="Y102" i="3" s="1"/>
  <c r="F31" i="3"/>
  <c r="V30" i="3"/>
  <c r="V102" i="3" s="1"/>
  <c r="G31" i="3"/>
  <c r="W30" i="3"/>
  <c r="H31" i="3"/>
  <c r="X30" i="3"/>
  <c r="X102" i="3" s="1"/>
  <c r="E31" i="3"/>
  <c r="U30" i="3"/>
  <c r="U102" i="3" s="1"/>
  <c r="J31" i="3"/>
  <c r="Z30" i="3"/>
  <c r="Z102" i="3" s="1"/>
  <c r="K31" i="3"/>
  <c r="AA30" i="3"/>
  <c r="AA102" i="3" s="1"/>
  <c r="X61" i="6"/>
  <c r="AA452" i="3"/>
  <c r="Z9" i="5"/>
  <c r="Z10" i="5"/>
  <c r="Z11" i="5"/>
  <c r="V452" i="3"/>
  <c r="Z8" i="5"/>
  <c r="K29" i="8"/>
  <c r="AE452" i="3"/>
  <c r="AC522" i="3"/>
  <c r="U452" i="3"/>
  <c r="AH452" i="3"/>
  <c r="V522" i="3"/>
  <c r="J173" i="3"/>
  <c r="I383" i="3"/>
  <c r="I523" i="3" s="1"/>
  <c r="I348" i="3"/>
  <c r="I488" i="3" s="1"/>
  <c r="F418" i="3"/>
  <c r="F558" i="3" s="1"/>
  <c r="W452" i="3"/>
  <c r="E383" i="3"/>
  <c r="E523" i="3" s="1"/>
  <c r="E348" i="3"/>
  <c r="E488" i="3" s="1"/>
  <c r="J209" i="3"/>
  <c r="K173" i="3"/>
  <c r="G173" i="3"/>
  <c r="K383" i="3"/>
  <c r="K523" i="3" s="1"/>
  <c r="K348" i="3"/>
  <c r="K488" i="3" s="1"/>
  <c r="G209" i="3"/>
  <c r="H173" i="3"/>
  <c r="E173" i="3"/>
  <c r="AC452" i="3"/>
  <c r="X522" i="3"/>
  <c r="AD522" i="3"/>
  <c r="AI522" i="3"/>
  <c r="AF452" i="3"/>
  <c r="G102" i="3"/>
  <c r="G174" i="3" s="1"/>
  <c r="AE30" i="3"/>
  <c r="AE102" i="3" s="1"/>
  <c r="W102" i="3"/>
  <c r="F102" i="3"/>
  <c r="F174" i="3" s="1"/>
  <c r="AD30" i="3"/>
  <c r="AD102" i="3" s="1"/>
  <c r="J102" i="3"/>
  <c r="J174" i="3" s="1"/>
  <c r="AH30" i="3"/>
  <c r="AH102" i="3" s="1"/>
  <c r="H138" i="3"/>
  <c r="H280" i="3" s="1"/>
  <c r="AF66" i="3"/>
  <c r="AF138" i="3" s="1"/>
  <c r="X66" i="3"/>
  <c r="X138" i="3" s="1"/>
  <c r="AG30" i="3"/>
  <c r="AG102" i="3" s="1"/>
  <c r="I102" i="3"/>
  <c r="I244" i="3" s="1"/>
  <c r="K102" i="3"/>
  <c r="K174" i="3" s="1"/>
  <c r="AI30" i="3"/>
  <c r="AI102" i="3" s="1"/>
  <c r="H102" i="3"/>
  <c r="H174" i="3" s="1"/>
  <c r="AF30" i="3"/>
  <c r="AF102" i="3" s="1"/>
  <c r="F138" i="3"/>
  <c r="F210" i="3" s="1"/>
  <c r="AD66" i="3"/>
  <c r="AD138" i="3" s="1"/>
  <c r="V66" i="3"/>
  <c r="V138" i="3" s="1"/>
  <c r="J138" i="3"/>
  <c r="J280" i="3" s="1"/>
  <c r="AH66" i="3"/>
  <c r="AH138" i="3" s="1"/>
  <c r="Z66" i="3"/>
  <c r="Z138" i="3" s="1"/>
  <c r="AC30" i="3"/>
  <c r="AC102" i="3" s="1"/>
  <c r="E102" i="3"/>
  <c r="E174" i="3" s="1"/>
  <c r="AC66" i="3"/>
  <c r="AC138" i="3" s="1"/>
  <c r="U66" i="3"/>
  <c r="U138" i="3" s="1"/>
  <c r="E138" i="3"/>
  <c r="E384" i="3" s="1"/>
  <c r="AG66" i="3"/>
  <c r="AG138" i="3" s="1"/>
  <c r="I138" i="3"/>
  <c r="I210" i="3" s="1"/>
  <c r="Y66" i="3"/>
  <c r="Y138" i="3" s="1"/>
  <c r="G138" i="3"/>
  <c r="G314" i="3" s="1"/>
  <c r="AE66" i="3"/>
  <c r="AE138" i="3" s="1"/>
  <c r="W66" i="3"/>
  <c r="W138" i="3" s="1"/>
  <c r="K138" i="3"/>
  <c r="K349" i="3" s="1"/>
  <c r="AI66" i="3"/>
  <c r="AI138" i="3" s="1"/>
  <c r="AA66" i="3"/>
  <c r="AA138" i="3" s="1"/>
  <c r="Y522" i="3"/>
  <c r="I313" i="3"/>
  <c r="I418" i="3"/>
  <c r="I558" i="3" s="1"/>
  <c r="F383" i="3"/>
  <c r="F523" i="3" s="1"/>
  <c r="F209" i="3"/>
  <c r="E313" i="3"/>
  <c r="E418" i="3"/>
  <c r="E558" i="3" s="1"/>
  <c r="J383" i="3"/>
  <c r="J523" i="3" s="1"/>
  <c r="J418" i="3"/>
  <c r="J558" i="3" s="1"/>
  <c r="K313" i="3"/>
  <c r="K418" i="3"/>
  <c r="K558" i="3" s="1"/>
  <c r="G313" i="3"/>
  <c r="G418" i="3"/>
  <c r="G558" i="3" s="1"/>
  <c r="X452" i="3"/>
  <c r="Z452" i="3"/>
  <c r="AA243" i="3"/>
  <c r="AA173" i="3"/>
  <c r="AD243" i="3"/>
  <c r="AD173" i="3"/>
  <c r="U243" i="3"/>
  <c r="U173" i="3"/>
  <c r="AF243" i="3"/>
  <c r="AF173" i="3"/>
  <c r="Z243" i="3"/>
  <c r="Z173" i="3"/>
  <c r="AE243" i="3"/>
  <c r="AE173" i="3"/>
  <c r="Y243" i="3"/>
  <c r="Y173" i="3"/>
  <c r="AI348" i="3"/>
  <c r="AI488" i="3" s="1"/>
  <c r="AI279" i="3"/>
  <c r="AI418" i="3"/>
  <c r="AI558" i="3" s="1"/>
  <c r="AI209" i="3"/>
  <c r="AI313" i="3"/>
  <c r="AI383" i="3"/>
  <c r="AH279" i="3"/>
  <c r="AH348" i="3"/>
  <c r="AH488" i="3" s="1"/>
  <c r="AH418" i="3"/>
  <c r="AH558" i="3" s="1"/>
  <c r="AH209" i="3"/>
  <c r="AH313" i="3"/>
  <c r="AH383" i="3"/>
  <c r="X279" i="3"/>
  <c r="X348" i="3"/>
  <c r="X488" i="3" s="1"/>
  <c r="X418" i="3"/>
  <c r="X558" i="3" s="1"/>
  <c r="X209" i="3"/>
  <c r="X313" i="3"/>
  <c r="X383" i="3"/>
  <c r="AG279" i="3"/>
  <c r="AG348" i="3"/>
  <c r="AG488" i="3" s="1"/>
  <c r="AG418" i="3"/>
  <c r="AG558" i="3" s="1"/>
  <c r="AG209" i="3"/>
  <c r="AG383" i="3"/>
  <c r="AG313" i="3"/>
  <c r="AD279" i="3"/>
  <c r="AD348" i="3"/>
  <c r="AD488" i="3" s="1"/>
  <c r="AD418" i="3"/>
  <c r="AD558" i="3" s="1"/>
  <c r="AD209" i="3"/>
  <c r="AD313" i="3"/>
  <c r="AD383" i="3"/>
  <c r="W279" i="3"/>
  <c r="W348" i="3"/>
  <c r="W488" i="3" s="1"/>
  <c r="W418" i="3"/>
  <c r="W558" i="3" s="1"/>
  <c r="W209" i="3"/>
  <c r="W313" i="3"/>
  <c r="W383" i="3"/>
  <c r="AE348" i="3"/>
  <c r="AE488" i="3" s="1"/>
  <c r="AE279" i="3"/>
  <c r="AE418" i="3"/>
  <c r="AE558" i="3" s="1"/>
  <c r="AE209" i="3"/>
  <c r="AE313" i="3"/>
  <c r="AE383" i="3"/>
  <c r="AI243" i="3"/>
  <c r="AI173" i="3"/>
  <c r="V243" i="3"/>
  <c r="V173" i="3"/>
  <c r="AC243" i="3"/>
  <c r="AC173" i="3"/>
  <c r="X243" i="3"/>
  <c r="X173" i="3"/>
  <c r="AH243" i="3"/>
  <c r="AH173" i="3"/>
  <c r="W243" i="3"/>
  <c r="W173" i="3"/>
  <c r="AG243" i="3"/>
  <c r="AG173" i="3"/>
  <c r="AA279" i="3"/>
  <c r="AA348" i="3"/>
  <c r="AA488" i="3" s="1"/>
  <c r="AA418" i="3"/>
  <c r="AA558" i="3" s="1"/>
  <c r="AA209" i="3"/>
  <c r="AA313" i="3"/>
  <c r="AA383" i="3"/>
  <c r="U279" i="3"/>
  <c r="U348" i="3"/>
  <c r="U488" i="3" s="1"/>
  <c r="U418" i="3"/>
  <c r="U558" i="3" s="1"/>
  <c r="U209" i="3"/>
  <c r="U383" i="3"/>
  <c r="U313" i="3"/>
  <c r="AC279" i="3"/>
  <c r="AC348" i="3"/>
  <c r="AC488" i="3" s="1"/>
  <c r="AC209" i="3"/>
  <c r="AC418" i="3"/>
  <c r="AC558" i="3" s="1"/>
  <c r="AC383" i="3"/>
  <c r="AC313" i="3"/>
  <c r="Z348" i="3"/>
  <c r="Z488" i="3" s="1"/>
  <c r="Z279" i="3"/>
  <c r="Z418" i="3"/>
  <c r="Z558" i="3" s="1"/>
  <c r="Z209" i="3"/>
  <c r="Z313" i="3"/>
  <c r="Z383" i="3"/>
  <c r="AF279" i="3"/>
  <c r="AF348" i="3"/>
  <c r="AF488" i="3" s="1"/>
  <c r="AF418" i="3"/>
  <c r="AF558" i="3" s="1"/>
  <c r="AF209" i="3"/>
  <c r="AF313" i="3"/>
  <c r="AF383" i="3"/>
  <c r="H314" i="3"/>
  <c r="Y279" i="3"/>
  <c r="Y348" i="3"/>
  <c r="Y488" i="3" s="1"/>
  <c r="Y418" i="3"/>
  <c r="Y558" i="3" s="1"/>
  <c r="Y209" i="3"/>
  <c r="Y383" i="3"/>
  <c r="Y313" i="3"/>
  <c r="V348" i="3"/>
  <c r="V488" i="3" s="1"/>
  <c r="V279" i="3"/>
  <c r="V418" i="3"/>
  <c r="V558" i="3" s="1"/>
  <c r="V209" i="3"/>
  <c r="V313" i="3"/>
  <c r="V383" i="3"/>
  <c r="AG487" i="3"/>
  <c r="AG452" i="3"/>
  <c r="Y4" i="10"/>
  <c r="Y3" i="10"/>
  <c r="Q3" i="9"/>
  <c r="Q20" i="9" s="1"/>
  <c r="R12" i="8"/>
  <c r="L10" i="9"/>
  <c r="L11" i="9" s="1"/>
  <c r="R6" i="8"/>
  <c r="Q9" i="9" s="1"/>
  <c r="AJ588" i="3"/>
  <c r="T588" i="3"/>
  <c r="L589" i="3"/>
  <c r="AB588" i="3"/>
  <c r="K621" i="3"/>
  <c r="J621" i="3"/>
  <c r="F621" i="3"/>
  <c r="I621" i="3"/>
  <c r="H621" i="3"/>
  <c r="G621" i="3"/>
  <c r="E621" i="3"/>
  <c r="L620" i="3"/>
  <c r="O10" i="8" s="1"/>
  <c r="Y2" i="5"/>
  <c r="X3" i="5"/>
  <c r="R8" i="8"/>
  <c r="Y29" i="6"/>
  <c r="Y110" i="6"/>
  <c r="Y86" i="6"/>
  <c r="Y41" i="6"/>
  <c r="Y2" i="6"/>
  <c r="Y25" i="6"/>
  <c r="Z23" i="6" s="1"/>
  <c r="Y56" i="6"/>
  <c r="Y17" i="6"/>
  <c r="Y98" i="6"/>
  <c r="Y74" i="6"/>
  <c r="Z4" i="6"/>
  <c r="Y3" i="6"/>
  <c r="X114" i="6"/>
  <c r="Z13" i="5"/>
  <c r="Z34" i="5"/>
  <c r="AA12" i="5"/>
  <c r="X39" i="10"/>
  <c r="S7" i="8"/>
  <c r="R3" i="8"/>
  <c r="R4" i="8"/>
  <c r="Q6" i="9" s="1"/>
  <c r="AA23" i="5"/>
  <c r="Y4" i="7"/>
  <c r="X3" i="7"/>
  <c r="X16" i="7" s="1"/>
  <c r="AA3" i="4"/>
  <c r="Z4" i="4"/>
  <c r="G210" i="3" l="1"/>
  <c r="O13" i="8"/>
  <c r="N6" i="13"/>
  <c r="G244" i="3"/>
  <c r="J453" i="3"/>
  <c r="J593" i="3" s="1"/>
  <c r="H349" i="3"/>
  <c r="H489" i="3" s="1"/>
  <c r="H210" i="3"/>
  <c r="H419" i="3"/>
  <c r="H559" i="3" s="1"/>
  <c r="I174" i="3"/>
  <c r="H384" i="3"/>
  <c r="E210" i="3"/>
  <c r="G349" i="3"/>
  <c r="G489" i="3" s="1"/>
  <c r="G280" i="3"/>
  <c r="H244" i="3"/>
  <c r="H524" i="3" s="1"/>
  <c r="G419" i="3"/>
  <c r="G559" i="3" s="1"/>
  <c r="G384" i="3"/>
  <c r="E314" i="3"/>
  <c r="E454" i="3" s="1"/>
  <c r="F280" i="3"/>
  <c r="E280" i="3"/>
  <c r="E349" i="3"/>
  <c r="E489" i="3" s="1"/>
  <c r="J384" i="3"/>
  <c r="E419" i="3"/>
  <c r="E559" i="3" s="1"/>
  <c r="F453" i="3"/>
  <c r="F593" i="3" s="1"/>
  <c r="E244" i="3"/>
  <c r="E524" i="3" s="1"/>
  <c r="AD592" i="3"/>
  <c r="F244" i="3"/>
  <c r="F349" i="3"/>
  <c r="F489" i="3" s="1"/>
  <c r="AI592" i="3"/>
  <c r="F419" i="3"/>
  <c r="F559" i="3" s="1"/>
  <c r="J419" i="3"/>
  <c r="J559" i="3" s="1"/>
  <c r="J314" i="3"/>
  <c r="J454" i="3" s="1"/>
  <c r="J210" i="3"/>
  <c r="AI453" i="3"/>
  <c r="AD523" i="3"/>
  <c r="K244" i="3"/>
  <c r="J349" i="3"/>
  <c r="J489" i="3" s="1"/>
  <c r="Z592" i="3"/>
  <c r="I453" i="3"/>
  <c r="I593" i="3" s="1"/>
  <c r="K489" i="3"/>
  <c r="AI523" i="3"/>
  <c r="AF592" i="3"/>
  <c r="W592" i="3"/>
  <c r="AA592" i="3"/>
  <c r="R16" i="8"/>
  <c r="R15" i="8"/>
  <c r="R14" i="8"/>
  <c r="R17" i="8"/>
  <c r="G454" i="3"/>
  <c r="Y61" i="6"/>
  <c r="K419" i="3"/>
  <c r="K559" i="3" s="1"/>
  <c r="K314" i="3"/>
  <c r="K454" i="3" s="1"/>
  <c r="J244" i="3"/>
  <c r="H453" i="3"/>
  <c r="H593" i="3" s="1"/>
  <c r="I280" i="3"/>
  <c r="F384" i="3"/>
  <c r="X523" i="3"/>
  <c r="F314" i="3"/>
  <c r="F454" i="3" s="1"/>
  <c r="G453" i="3"/>
  <c r="G593" i="3" s="1"/>
  <c r="K280" i="3"/>
  <c r="Z453" i="3"/>
  <c r="K384" i="3"/>
  <c r="K210" i="3"/>
  <c r="V592" i="3"/>
  <c r="AC592" i="3"/>
  <c r="Y592" i="3"/>
  <c r="AE592" i="3"/>
  <c r="AH592" i="3"/>
  <c r="U592" i="3"/>
  <c r="AF523" i="3"/>
  <c r="AH453" i="3"/>
  <c r="X453" i="3"/>
  <c r="H454" i="3"/>
  <c r="Z523" i="3"/>
  <c r="X592" i="3"/>
  <c r="X50" i="6"/>
  <c r="X49" i="6"/>
  <c r="Y47" i="6" s="1"/>
  <c r="M19" i="8"/>
  <c r="M20" i="8" s="1"/>
  <c r="L7" i="13" s="1"/>
  <c r="X94" i="6"/>
  <c r="Y118" i="6"/>
  <c r="R18" i="8"/>
  <c r="M10" i="9"/>
  <c r="M11" i="9" s="1"/>
  <c r="K32" i="3"/>
  <c r="AA31" i="3"/>
  <c r="AA103" i="3" s="1"/>
  <c r="J32" i="3"/>
  <c r="Z31" i="3"/>
  <c r="Z103" i="3" s="1"/>
  <c r="E32" i="3"/>
  <c r="U31" i="3"/>
  <c r="U103" i="3" s="1"/>
  <c r="H32" i="3"/>
  <c r="X31" i="3"/>
  <c r="X103" i="3" s="1"/>
  <c r="G32" i="3"/>
  <c r="W31" i="3"/>
  <c r="W103" i="3" s="1"/>
  <c r="F32" i="3"/>
  <c r="V31" i="3"/>
  <c r="V103" i="3" s="1"/>
  <c r="I32" i="3"/>
  <c r="Y31" i="3"/>
  <c r="Y103" i="3" s="1"/>
  <c r="AG523" i="3"/>
  <c r="Y453" i="3"/>
  <c r="K453" i="3"/>
  <c r="K593" i="3" s="1"/>
  <c r="E453" i="3"/>
  <c r="E593" i="3" s="1"/>
  <c r="W523" i="3"/>
  <c r="AE523" i="3"/>
  <c r="AA523" i="3"/>
  <c r="V453" i="3"/>
  <c r="Y523" i="3"/>
  <c r="U523" i="3"/>
  <c r="AA9" i="5"/>
  <c r="AA10" i="5"/>
  <c r="AA11" i="5"/>
  <c r="AA8" i="5"/>
  <c r="L29" i="8"/>
  <c r="AG453" i="3"/>
  <c r="AD453" i="3"/>
  <c r="I349" i="3"/>
  <c r="I489" i="3" s="1"/>
  <c r="I314" i="3"/>
  <c r="W453" i="3"/>
  <c r="AC453" i="3"/>
  <c r="AH523" i="3"/>
  <c r="AE453" i="3"/>
  <c r="AF453" i="3"/>
  <c r="U453" i="3"/>
  <c r="AA453" i="3"/>
  <c r="K139" i="3"/>
  <c r="K211" i="3" s="1"/>
  <c r="AI67" i="3"/>
  <c r="AI139" i="3" s="1"/>
  <c r="AA67" i="3"/>
  <c r="AA139" i="3" s="1"/>
  <c r="G139" i="3"/>
  <c r="G211" i="3" s="1"/>
  <c r="AE67" i="3"/>
  <c r="AE139" i="3" s="1"/>
  <c r="W67" i="3"/>
  <c r="W139" i="3" s="1"/>
  <c r="I139" i="3"/>
  <c r="I211" i="3" s="1"/>
  <c r="AG67" i="3"/>
  <c r="AG139" i="3" s="1"/>
  <c r="Y67" i="3"/>
  <c r="Y139" i="3" s="1"/>
  <c r="E139" i="3"/>
  <c r="E211" i="3" s="1"/>
  <c r="AC67" i="3"/>
  <c r="AC139" i="3" s="1"/>
  <c r="U67" i="3"/>
  <c r="U139" i="3" s="1"/>
  <c r="E103" i="3"/>
  <c r="E175" i="3" s="1"/>
  <c r="AC31" i="3"/>
  <c r="AC103" i="3" s="1"/>
  <c r="AH67" i="3"/>
  <c r="AH139" i="3" s="1"/>
  <c r="J139" i="3"/>
  <c r="J211" i="3" s="1"/>
  <c r="Z67" i="3"/>
  <c r="Z139" i="3" s="1"/>
  <c r="AD67" i="3"/>
  <c r="AD139" i="3" s="1"/>
  <c r="V67" i="3"/>
  <c r="V139" i="3" s="1"/>
  <c r="F139" i="3"/>
  <c r="F211" i="3" s="1"/>
  <c r="H103" i="3"/>
  <c r="H175" i="3" s="1"/>
  <c r="AF31" i="3"/>
  <c r="AF103" i="3" s="1"/>
  <c r="K103" i="3"/>
  <c r="K175" i="3" s="1"/>
  <c r="AI31" i="3"/>
  <c r="AI103" i="3" s="1"/>
  <c r="I103" i="3"/>
  <c r="I175" i="3" s="1"/>
  <c r="AG31" i="3"/>
  <c r="AG103" i="3" s="1"/>
  <c r="H139" i="3"/>
  <c r="H211" i="3" s="1"/>
  <c r="AF67" i="3"/>
  <c r="AF139" i="3" s="1"/>
  <c r="X67" i="3"/>
  <c r="X139" i="3" s="1"/>
  <c r="AH31" i="3"/>
  <c r="AH103" i="3" s="1"/>
  <c r="J103" i="3"/>
  <c r="J175" i="3" s="1"/>
  <c r="AD31" i="3"/>
  <c r="AD103" i="3" s="1"/>
  <c r="F103" i="3"/>
  <c r="F175" i="3" s="1"/>
  <c r="G103" i="3"/>
  <c r="G175" i="3" s="1"/>
  <c r="AE31" i="3"/>
  <c r="AE103" i="3" s="1"/>
  <c r="AG592" i="3"/>
  <c r="I419" i="3"/>
  <c r="I559" i="3" s="1"/>
  <c r="I384" i="3"/>
  <c r="I524" i="3" s="1"/>
  <c r="AC523" i="3"/>
  <c r="AE244" i="3"/>
  <c r="AE174" i="3"/>
  <c r="X174" i="3"/>
  <c r="X244" i="3"/>
  <c r="AD174" i="3"/>
  <c r="AD244" i="3"/>
  <c r="Y174" i="3"/>
  <c r="Y244" i="3"/>
  <c r="AH174" i="3"/>
  <c r="AH244" i="3"/>
  <c r="U174" i="3"/>
  <c r="U244" i="3"/>
  <c r="AI244" i="3"/>
  <c r="AI174" i="3"/>
  <c r="AE210" i="3"/>
  <c r="AE314" i="3"/>
  <c r="AE384" i="3"/>
  <c r="AE419" i="3"/>
  <c r="AE559" i="3" s="1"/>
  <c r="AE280" i="3"/>
  <c r="AE349" i="3"/>
  <c r="AE489" i="3" s="1"/>
  <c r="V210" i="3"/>
  <c r="V314" i="3"/>
  <c r="V384" i="3"/>
  <c r="V419" i="3"/>
  <c r="V559" i="3" s="1"/>
  <c r="V280" i="3"/>
  <c r="V349" i="3"/>
  <c r="V489" i="3" s="1"/>
  <c r="AD210" i="3"/>
  <c r="AD314" i="3"/>
  <c r="AD384" i="3"/>
  <c r="AD419" i="3"/>
  <c r="AD559" i="3" s="1"/>
  <c r="AD280" i="3"/>
  <c r="AD349" i="3"/>
  <c r="AD489" i="3" s="1"/>
  <c r="AH210" i="3"/>
  <c r="AH314" i="3"/>
  <c r="AH384" i="3"/>
  <c r="AH419" i="3"/>
  <c r="AH559" i="3" s="1"/>
  <c r="AH280" i="3"/>
  <c r="AH349" i="3"/>
  <c r="AH489" i="3" s="1"/>
  <c r="AC210" i="3"/>
  <c r="AC314" i="3"/>
  <c r="AC384" i="3"/>
  <c r="AC419" i="3"/>
  <c r="AC559" i="3" s="1"/>
  <c r="AC280" i="3"/>
  <c r="AC349" i="3"/>
  <c r="AC489" i="3" s="1"/>
  <c r="AI210" i="3"/>
  <c r="AI314" i="3"/>
  <c r="AI384" i="3"/>
  <c r="AI419" i="3"/>
  <c r="AI559" i="3" s="1"/>
  <c r="AI280" i="3"/>
  <c r="AI349" i="3"/>
  <c r="AI489" i="3" s="1"/>
  <c r="AG210" i="3"/>
  <c r="AG314" i="3"/>
  <c r="AG384" i="3"/>
  <c r="AG419" i="3"/>
  <c r="AG559" i="3" s="1"/>
  <c r="AG280" i="3"/>
  <c r="AG349" i="3"/>
  <c r="AG489" i="3" s="1"/>
  <c r="W244" i="3"/>
  <c r="W174" i="3"/>
  <c r="AF244" i="3"/>
  <c r="AF174" i="3"/>
  <c r="V244" i="3"/>
  <c r="V174" i="3"/>
  <c r="AG174" i="3"/>
  <c r="AG244" i="3"/>
  <c r="Z244" i="3"/>
  <c r="Z174" i="3"/>
  <c r="AC174" i="3"/>
  <c r="AC244" i="3"/>
  <c r="AA244" i="3"/>
  <c r="AA174" i="3"/>
  <c r="W210" i="3"/>
  <c r="W314" i="3"/>
  <c r="W384" i="3"/>
  <c r="W280" i="3"/>
  <c r="W419" i="3"/>
  <c r="W559" i="3" s="1"/>
  <c r="W349" i="3"/>
  <c r="W489" i="3" s="1"/>
  <c r="Z210" i="3"/>
  <c r="Z314" i="3"/>
  <c r="Z384" i="3"/>
  <c r="Z419" i="3"/>
  <c r="Z559" i="3" s="1"/>
  <c r="Z280" i="3"/>
  <c r="Z349" i="3"/>
  <c r="Z489" i="3" s="1"/>
  <c r="U210" i="3"/>
  <c r="U314" i="3"/>
  <c r="U384" i="3"/>
  <c r="U419" i="3"/>
  <c r="U559" i="3" s="1"/>
  <c r="U280" i="3"/>
  <c r="U349" i="3"/>
  <c r="U489" i="3" s="1"/>
  <c r="AA210" i="3"/>
  <c r="AA314" i="3"/>
  <c r="AA384" i="3"/>
  <c r="AA280" i="3"/>
  <c r="AA419" i="3"/>
  <c r="AA559" i="3" s="1"/>
  <c r="AA349" i="3"/>
  <c r="AA489" i="3" s="1"/>
  <c r="Y210" i="3"/>
  <c r="Y314" i="3"/>
  <c r="Y384" i="3"/>
  <c r="Y419" i="3"/>
  <c r="Y559" i="3" s="1"/>
  <c r="Y280" i="3"/>
  <c r="Y349" i="3"/>
  <c r="Y489" i="3" s="1"/>
  <c r="X210" i="3"/>
  <c r="X314" i="3"/>
  <c r="X384" i="3"/>
  <c r="X419" i="3"/>
  <c r="X559" i="3" s="1"/>
  <c r="X280" i="3"/>
  <c r="X349" i="3"/>
  <c r="X489" i="3" s="1"/>
  <c r="AF210" i="3"/>
  <c r="AF314" i="3"/>
  <c r="AF454" i="3" s="1"/>
  <c r="AF384" i="3"/>
  <c r="AF280" i="3"/>
  <c r="AF419" i="3"/>
  <c r="AF559" i="3" s="1"/>
  <c r="AF349" i="3"/>
  <c r="AF489" i="3" s="1"/>
  <c r="V523" i="3"/>
  <c r="Z4" i="10"/>
  <c r="Z3" i="10"/>
  <c r="R3" i="9"/>
  <c r="R20" i="9" s="1"/>
  <c r="S12" i="8"/>
  <c r="S6" i="8"/>
  <c r="R9" i="9" s="1"/>
  <c r="AJ589" i="3"/>
  <c r="T589" i="3"/>
  <c r="L590" i="3"/>
  <c r="AB589" i="3"/>
  <c r="J622" i="3"/>
  <c r="I622" i="3"/>
  <c r="H622" i="3"/>
  <c r="G622" i="3"/>
  <c r="K622" i="3"/>
  <c r="E622" i="3"/>
  <c r="F622" i="3"/>
  <c r="L621" i="3"/>
  <c r="P10" i="8" s="1"/>
  <c r="Z2" i="5"/>
  <c r="Y3" i="5"/>
  <c r="S8" i="8"/>
  <c r="T7" i="8"/>
  <c r="S3" i="8"/>
  <c r="S4" i="8"/>
  <c r="R6" i="9" s="1"/>
  <c r="AA34" i="5"/>
  <c r="AB12" i="5"/>
  <c r="AA13" i="5"/>
  <c r="Z4" i="7"/>
  <c r="Y3" i="7"/>
  <c r="Y16" i="7" s="1"/>
  <c r="AB23" i="5"/>
  <c r="Y39" i="10"/>
  <c r="Z98" i="6"/>
  <c r="Z74" i="6"/>
  <c r="Z56" i="6"/>
  <c r="Z17" i="6"/>
  <c r="AA4" i="6"/>
  <c r="Z25" i="6"/>
  <c r="AA23" i="6" s="1"/>
  <c r="Z110" i="6"/>
  <c r="Z86" i="6"/>
  <c r="Z41" i="6"/>
  <c r="Z29" i="6"/>
  <c r="Z3" i="6"/>
  <c r="Z2" i="6"/>
  <c r="Y114" i="6"/>
  <c r="AB3" i="4"/>
  <c r="AA4" i="4"/>
  <c r="I454" i="3" l="1"/>
  <c r="G524" i="3"/>
  <c r="AI593" i="3"/>
  <c r="Z593" i="3"/>
  <c r="P13" i="8"/>
  <c r="O6" i="13"/>
  <c r="X593" i="3"/>
  <c r="K524" i="3"/>
  <c r="J524" i="3"/>
  <c r="J594" i="3" s="1"/>
  <c r="F524" i="3"/>
  <c r="F594" i="3" s="1"/>
  <c r="G315" i="3"/>
  <c r="G455" i="3" s="1"/>
  <c r="H350" i="3"/>
  <c r="H490" i="3" s="1"/>
  <c r="AD593" i="3"/>
  <c r="G350" i="3"/>
  <c r="G490" i="3" s="1"/>
  <c r="E594" i="3"/>
  <c r="K594" i="3"/>
  <c r="S17" i="8"/>
  <c r="S14" i="8"/>
  <c r="S15" i="8"/>
  <c r="S16" i="8"/>
  <c r="H245" i="3"/>
  <c r="J350" i="3"/>
  <c r="J490" i="3" s="1"/>
  <c r="E281" i="3"/>
  <c r="J385" i="3"/>
  <c r="Z454" i="3"/>
  <c r="I420" i="3"/>
  <c r="I560" i="3" s="1"/>
  <c r="I315" i="3"/>
  <c r="I455" i="3" s="1"/>
  <c r="AF593" i="3"/>
  <c r="AH593" i="3"/>
  <c r="W593" i="3"/>
  <c r="H594" i="3"/>
  <c r="AG593" i="3"/>
  <c r="V593" i="3"/>
  <c r="Y49" i="6"/>
  <c r="Z47" i="6" s="1"/>
  <c r="N19" i="8"/>
  <c r="N20" i="8" s="1"/>
  <c r="K315" i="3"/>
  <c r="K455" i="3" s="1"/>
  <c r="E245" i="3"/>
  <c r="J281" i="3"/>
  <c r="AC593" i="3"/>
  <c r="F281" i="3"/>
  <c r="J315" i="3"/>
  <c r="J455" i="3" s="1"/>
  <c r="K350" i="3"/>
  <c r="K490" i="3" s="1"/>
  <c r="J420" i="3"/>
  <c r="J560" i="3" s="1"/>
  <c r="Z106" i="6"/>
  <c r="S18" i="8"/>
  <c r="Y94" i="6"/>
  <c r="Y106" i="6"/>
  <c r="Y50" i="6"/>
  <c r="Z118" i="6"/>
  <c r="G594" i="3"/>
  <c r="AD524" i="3"/>
  <c r="U593" i="3"/>
  <c r="AE593" i="3"/>
  <c r="Y593" i="3"/>
  <c r="AA593" i="3"/>
  <c r="I33" i="3"/>
  <c r="Y32" i="3"/>
  <c r="F33" i="3"/>
  <c r="V32" i="3"/>
  <c r="V104" i="3" s="1"/>
  <c r="G33" i="3"/>
  <c r="W32" i="3"/>
  <c r="W104" i="3" s="1"/>
  <c r="H33" i="3"/>
  <c r="X32" i="3"/>
  <c r="X104" i="3" s="1"/>
  <c r="E33" i="3"/>
  <c r="U32" i="3"/>
  <c r="U104" i="3" s="1"/>
  <c r="J33" i="3"/>
  <c r="Z32" i="3"/>
  <c r="Z104" i="3" s="1"/>
  <c r="K33" i="3"/>
  <c r="AA32" i="3"/>
  <c r="AA104" i="3" s="1"/>
  <c r="Z61" i="6"/>
  <c r="V524" i="3"/>
  <c r="AE524" i="3"/>
  <c r="I594" i="3"/>
  <c r="AB9" i="5"/>
  <c r="AB10" i="5"/>
  <c r="AB11" i="5"/>
  <c r="AA524" i="3"/>
  <c r="AG454" i="3"/>
  <c r="AB8" i="5"/>
  <c r="M29" i="8"/>
  <c r="AF524" i="3"/>
  <c r="AF594" i="3" s="1"/>
  <c r="W524" i="3"/>
  <c r="Z524" i="3"/>
  <c r="AE454" i="3"/>
  <c r="K420" i="3"/>
  <c r="K560" i="3" s="1"/>
  <c r="F350" i="3"/>
  <c r="F490" i="3" s="1"/>
  <c r="F385" i="3"/>
  <c r="I245" i="3"/>
  <c r="H420" i="3"/>
  <c r="H560" i="3" s="1"/>
  <c r="H315" i="3"/>
  <c r="H455" i="3" s="1"/>
  <c r="I281" i="3"/>
  <c r="E420" i="3"/>
  <c r="E560" i="3" s="1"/>
  <c r="E315" i="3"/>
  <c r="E455" i="3" s="1"/>
  <c r="G420" i="3"/>
  <c r="G560" i="3" s="1"/>
  <c r="K245" i="3"/>
  <c r="F245" i="3"/>
  <c r="AI454" i="3"/>
  <c r="Y524" i="3"/>
  <c r="W454" i="3"/>
  <c r="AA454" i="3"/>
  <c r="AC454" i="3"/>
  <c r="AH454" i="3"/>
  <c r="U524" i="3"/>
  <c r="J245" i="3"/>
  <c r="X524" i="3"/>
  <c r="G245" i="3"/>
  <c r="AE32" i="3"/>
  <c r="AE104" i="3" s="1"/>
  <c r="G104" i="3"/>
  <c r="G246" i="3" s="1"/>
  <c r="F104" i="3"/>
  <c r="F246" i="3" s="1"/>
  <c r="AD32" i="3"/>
  <c r="AD104" i="3" s="1"/>
  <c r="J104" i="3"/>
  <c r="J246" i="3" s="1"/>
  <c r="AH32" i="3"/>
  <c r="AH104" i="3" s="1"/>
  <c r="H140" i="3"/>
  <c r="H351" i="3" s="1"/>
  <c r="H491" i="3" s="1"/>
  <c r="AF68" i="3"/>
  <c r="AF140" i="3" s="1"/>
  <c r="X68" i="3"/>
  <c r="X140" i="3" s="1"/>
  <c r="I104" i="3"/>
  <c r="I246" i="3" s="1"/>
  <c r="AG32" i="3"/>
  <c r="AG104" i="3" s="1"/>
  <c r="Y104" i="3"/>
  <c r="AI32" i="3"/>
  <c r="AI104" i="3" s="1"/>
  <c r="K104" i="3"/>
  <c r="K246" i="3" s="1"/>
  <c r="H104" i="3"/>
  <c r="H246" i="3" s="1"/>
  <c r="AF32" i="3"/>
  <c r="AF104" i="3" s="1"/>
  <c r="F140" i="3"/>
  <c r="F351" i="3" s="1"/>
  <c r="F491" i="3" s="1"/>
  <c r="AD68" i="3"/>
  <c r="AD140" i="3" s="1"/>
  <c r="V68" i="3"/>
  <c r="V140" i="3" s="1"/>
  <c r="J140" i="3"/>
  <c r="J351" i="3" s="1"/>
  <c r="J491" i="3" s="1"/>
  <c r="AH68" i="3"/>
  <c r="AH140" i="3" s="1"/>
  <c r="Z68" i="3"/>
  <c r="Z140" i="3" s="1"/>
  <c r="E104" i="3"/>
  <c r="E246" i="3" s="1"/>
  <c r="AC32" i="3"/>
  <c r="AC104" i="3" s="1"/>
  <c r="E140" i="3"/>
  <c r="E351" i="3" s="1"/>
  <c r="E491" i="3" s="1"/>
  <c r="AC68" i="3"/>
  <c r="AC140" i="3" s="1"/>
  <c r="U68" i="3"/>
  <c r="U140" i="3" s="1"/>
  <c r="I140" i="3"/>
  <c r="I351" i="3" s="1"/>
  <c r="I491" i="3" s="1"/>
  <c r="AG68" i="3"/>
  <c r="AG140" i="3" s="1"/>
  <c r="Y68" i="3"/>
  <c r="Y140" i="3" s="1"/>
  <c r="AE68" i="3"/>
  <c r="AE140" i="3" s="1"/>
  <c r="W68" i="3"/>
  <c r="W140" i="3" s="1"/>
  <c r="G140" i="3"/>
  <c r="G351" i="3" s="1"/>
  <c r="G491" i="3" s="1"/>
  <c r="AI68" i="3"/>
  <c r="AI140" i="3" s="1"/>
  <c r="K140" i="3"/>
  <c r="K282" i="3" s="1"/>
  <c r="AA68" i="3"/>
  <c r="AA140" i="3" s="1"/>
  <c r="K281" i="3"/>
  <c r="K385" i="3"/>
  <c r="F420" i="3"/>
  <c r="F560" i="3" s="1"/>
  <c r="F315" i="3"/>
  <c r="F455" i="3" s="1"/>
  <c r="H281" i="3"/>
  <c r="H385" i="3"/>
  <c r="I350" i="3"/>
  <c r="I490" i="3" s="1"/>
  <c r="I385" i="3"/>
  <c r="E350" i="3"/>
  <c r="E490" i="3" s="1"/>
  <c r="E385" i="3"/>
  <c r="AH524" i="3"/>
  <c r="G281" i="3"/>
  <c r="G385" i="3"/>
  <c r="AG524" i="3"/>
  <c r="AC524" i="3"/>
  <c r="AI524" i="3"/>
  <c r="U454" i="3"/>
  <c r="Y454" i="3"/>
  <c r="AD454" i="3"/>
  <c r="X454" i="3"/>
  <c r="V454" i="3"/>
  <c r="AI175" i="3"/>
  <c r="AI245" i="3"/>
  <c r="Z175" i="3"/>
  <c r="Z245" i="3"/>
  <c r="H176" i="3"/>
  <c r="AF175" i="3"/>
  <c r="AF245" i="3"/>
  <c r="U175" i="3"/>
  <c r="U245" i="3"/>
  <c r="AG175" i="3"/>
  <c r="AG245" i="3"/>
  <c r="V175" i="3"/>
  <c r="V245" i="3"/>
  <c r="AE175" i="3"/>
  <c r="AE245" i="3"/>
  <c r="H282" i="3"/>
  <c r="X211" i="3"/>
  <c r="X315" i="3"/>
  <c r="X385" i="3"/>
  <c r="X281" i="3"/>
  <c r="X420" i="3"/>
  <c r="X560" i="3" s="1"/>
  <c r="X350" i="3"/>
  <c r="X490" i="3" s="1"/>
  <c r="Y211" i="3"/>
  <c r="Y385" i="3"/>
  <c r="Y315" i="3"/>
  <c r="Y350" i="3"/>
  <c r="Y490" i="3" s="1"/>
  <c r="Y420" i="3"/>
  <c r="Y560" i="3" s="1"/>
  <c r="Y281" i="3"/>
  <c r="AA211" i="3"/>
  <c r="AA315" i="3"/>
  <c r="AA385" i="3"/>
  <c r="AA281" i="3"/>
  <c r="AA350" i="3"/>
  <c r="AA490" i="3" s="1"/>
  <c r="AA420" i="3"/>
  <c r="AA560" i="3" s="1"/>
  <c r="AI211" i="3"/>
  <c r="AI315" i="3"/>
  <c r="AI385" i="3"/>
  <c r="AI350" i="3"/>
  <c r="AI490" i="3" s="1"/>
  <c r="AI281" i="3"/>
  <c r="AI420" i="3"/>
  <c r="AI560" i="3" s="1"/>
  <c r="AH211" i="3"/>
  <c r="AH315" i="3"/>
  <c r="AH385" i="3"/>
  <c r="AH420" i="3"/>
  <c r="AH560" i="3" s="1"/>
  <c r="AH281" i="3"/>
  <c r="AH350" i="3"/>
  <c r="AH490" i="3" s="1"/>
  <c r="J282" i="3"/>
  <c r="V211" i="3"/>
  <c r="V315" i="3"/>
  <c r="V385" i="3"/>
  <c r="V350" i="3"/>
  <c r="V490" i="3" s="1"/>
  <c r="V281" i="3"/>
  <c r="V420" i="3"/>
  <c r="V560" i="3" s="1"/>
  <c r="U211" i="3"/>
  <c r="U385" i="3"/>
  <c r="U315" i="3"/>
  <c r="U420" i="3"/>
  <c r="U560" i="3" s="1"/>
  <c r="U281" i="3"/>
  <c r="U350" i="3"/>
  <c r="U490" i="3" s="1"/>
  <c r="AA175" i="3"/>
  <c r="AA245" i="3"/>
  <c r="AH175" i="3"/>
  <c r="AH245" i="3"/>
  <c r="X175" i="3"/>
  <c r="X245" i="3"/>
  <c r="AC175" i="3"/>
  <c r="AC245" i="3"/>
  <c r="Y175" i="3"/>
  <c r="Y245" i="3"/>
  <c r="AD175" i="3"/>
  <c r="AD245" i="3"/>
  <c r="W175" i="3"/>
  <c r="W245" i="3"/>
  <c r="AF211" i="3"/>
  <c r="AF315" i="3"/>
  <c r="AF385" i="3"/>
  <c r="AF281" i="3"/>
  <c r="AF350" i="3"/>
  <c r="AF490" i="3" s="1"/>
  <c r="AF420" i="3"/>
  <c r="AF560" i="3" s="1"/>
  <c r="AG211" i="3"/>
  <c r="AG385" i="3"/>
  <c r="AG315" i="3"/>
  <c r="AG281" i="3"/>
  <c r="AG420" i="3"/>
  <c r="AG560" i="3" s="1"/>
  <c r="AG350" i="3"/>
  <c r="AG490" i="3" s="1"/>
  <c r="Z211" i="3"/>
  <c r="Z315" i="3"/>
  <c r="Z385" i="3"/>
  <c r="Z350" i="3"/>
  <c r="Z490" i="3" s="1"/>
  <c r="Z281" i="3"/>
  <c r="Z420" i="3"/>
  <c r="Z560" i="3" s="1"/>
  <c r="AD211" i="3"/>
  <c r="AD315" i="3"/>
  <c r="AD385" i="3"/>
  <c r="AD420" i="3"/>
  <c r="AD560" i="3" s="1"/>
  <c r="AD281" i="3"/>
  <c r="AD350" i="3"/>
  <c r="AD490" i="3" s="1"/>
  <c r="W211" i="3"/>
  <c r="W315" i="3"/>
  <c r="W385" i="3"/>
  <c r="W281" i="3"/>
  <c r="W350" i="3"/>
  <c r="W490" i="3" s="1"/>
  <c r="W420" i="3"/>
  <c r="W560" i="3" s="1"/>
  <c r="AE211" i="3"/>
  <c r="AE315" i="3"/>
  <c r="AE385" i="3"/>
  <c r="AE350" i="3"/>
  <c r="AE490" i="3" s="1"/>
  <c r="AE281" i="3"/>
  <c r="AE420" i="3"/>
  <c r="AE560" i="3" s="1"/>
  <c r="AC211" i="3"/>
  <c r="AC385" i="3"/>
  <c r="AC315" i="3"/>
  <c r="AC281" i="3"/>
  <c r="AC420" i="3"/>
  <c r="AC560" i="3" s="1"/>
  <c r="AC350" i="3"/>
  <c r="AC490" i="3" s="1"/>
  <c r="AA4" i="10"/>
  <c r="AA3" i="10"/>
  <c r="S3" i="9"/>
  <c r="S20" i="9" s="1"/>
  <c r="T12" i="8"/>
  <c r="N10" i="9"/>
  <c r="N11" i="9" s="1"/>
  <c r="T6" i="8"/>
  <c r="S9" i="9" s="1"/>
  <c r="AJ590" i="3"/>
  <c r="T590" i="3"/>
  <c r="L591" i="3"/>
  <c r="AB590" i="3"/>
  <c r="E623" i="3"/>
  <c r="G623" i="3"/>
  <c r="H623" i="3"/>
  <c r="I623" i="3"/>
  <c r="K623" i="3"/>
  <c r="J623" i="3"/>
  <c r="F623" i="3"/>
  <c r="L622" i="3"/>
  <c r="Q10" i="8" s="1"/>
  <c r="AA2" i="5"/>
  <c r="Z3" i="5"/>
  <c r="T8" i="8"/>
  <c r="AA56" i="6"/>
  <c r="AA17" i="6"/>
  <c r="AA98" i="6"/>
  <c r="AA74" i="6"/>
  <c r="AB4" i="6"/>
  <c r="AA3" i="6"/>
  <c r="AA29" i="6"/>
  <c r="AA110" i="6"/>
  <c r="AA86" i="6"/>
  <c r="AA41" i="6"/>
  <c r="AA2" i="6"/>
  <c r="AA25" i="6"/>
  <c r="AB23" i="6" s="1"/>
  <c r="Z114" i="6"/>
  <c r="Z39" i="10"/>
  <c r="AC23" i="5"/>
  <c r="AA4" i="7"/>
  <c r="Z3" i="7"/>
  <c r="Z16" i="7" s="1"/>
  <c r="AB34" i="5"/>
  <c r="AC12" i="5"/>
  <c r="AB13" i="5"/>
  <c r="T4" i="8"/>
  <c r="S6" i="9" s="1"/>
  <c r="U7" i="8"/>
  <c r="T3" i="8"/>
  <c r="AC3" i="4"/>
  <c r="AB4" i="4"/>
  <c r="N29" i="8" l="1"/>
  <c r="M7" i="13"/>
  <c r="Q13" i="8"/>
  <c r="P6" i="13"/>
  <c r="H421" i="3"/>
  <c r="H561" i="3" s="1"/>
  <c r="H212" i="3"/>
  <c r="E282" i="3"/>
  <c r="K176" i="3"/>
  <c r="Y594" i="3"/>
  <c r="G176" i="3"/>
  <c r="Z594" i="3"/>
  <c r="E421" i="3"/>
  <c r="E561" i="3" s="1"/>
  <c r="F176" i="3"/>
  <c r="J525" i="3"/>
  <c r="J595" i="3" s="1"/>
  <c r="G386" i="3"/>
  <c r="G526" i="3" s="1"/>
  <c r="AG594" i="3"/>
  <c r="F386" i="3"/>
  <c r="F526" i="3" s="1"/>
  <c r="H525" i="3"/>
  <c r="H595" i="3" s="1"/>
  <c r="W594" i="3"/>
  <c r="E525" i="3"/>
  <c r="E595" i="3" s="1"/>
  <c r="T16" i="8"/>
  <c r="T15" i="8"/>
  <c r="T14" i="8"/>
  <c r="T17" i="8"/>
  <c r="K316" i="3"/>
  <c r="AF525" i="3"/>
  <c r="G282" i="3"/>
  <c r="F212" i="3"/>
  <c r="F282" i="3"/>
  <c r="U594" i="3"/>
  <c r="E176" i="3"/>
  <c r="AA455" i="3"/>
  <c r="K525" i="3"/>
  <c r="K595" i="3" s="1"/>
  <c r="V594" i="3"/>
  <c r="I212" i="3"/>
  <c r="I421" i="3"/>
  <c r="I561" i="3" s="1"/>
  <c r="J386" i="3"/>
  <c r="J526" i="3" s="1"/>
  <c r="I282" i="3"/>
  <c r="AG455" i="3"/>
  <c r="AD594" i="3"/>
  <c r="AE455" i="3"/>
  <c r="U525" i="3"/>
  <c r="Z94" i="6"/>
  <c r="O19" i="8"/>
  <c r="O20" i="8" s="1"/>
  <c r="Z50" i="6"/>
  <c r="E212" i="3"/>
  <c r="K421" i="3"/>
  <c r="K561" i="3" s="1"/>
  <c r="K351" i="3"/>
  <c r="K491" i="3" s="1"/>
  <c r="J176" i="3"/>
  <c r="G212" i="3"/>
  <c r="J212" i="3"/>
  <c r="I176" i="3"/>
  <c r="Z49" i="6"/>
  <c r="AA47" i="6" s="1"/>
  <c r="AA106" i="6"/>
  <c r="T18" i="8"/>
  <c r="AA118" i="6"/>
  <c r="AA61" i="6"/>
  <c r="AE594" i="3"/>
  <c r="K34" i="3"/>
  <c r="AA33" i="3"/>
  <c r="AA105" i="3" s="1"/>
  <c r="J34" i="3"/>
  <c r="Z33" i="3"/>
  <c r="Z105" i="3" s="1"/>
  <c r="E34" i="3"/>
  <c r="U33" i="3"/>
  <c r="U105" i="3" s="1"/>
  <c r="H34" i="3"/>
  <c r="X33" i="3"/>
  <c r="X105" i="3" s="1"/>
  <c r="G34" i="3"/>
  <c r="W33" i="3"/>
  <c r="W105" i="3" s="1"/>
  <c r="F34" i="3"/>
  <c r="V33" i="3"/>
  <c r="V105" i="3" s="1"/>
  <c r="I34" i="3"/>
  <c r="Y33" i="3"/>
  <c r="Y105" i="3" s="1"/>
  <c r="AC525" i="3"/>
  <c r="Z455" i="3"/>
  <c r="AA594" i="3"/>
  <c r="AG525" i="3"/>
  <c r="AH594" i="3"/>
  <c r="F525" i="3"/>
  <c r="F595" i="3" s="1"/>
  <c r="Z525" i="3"/>
  <c r="AC9" i="5"/>
  <c r="AC10" i="5"/>
  <c r="AC11" i="5"/>
  <c r="AC455" i="3"/>
  <c r="Y525" i="3"/>
  <c r="AC8" i="5"/>
  <c r="AD525" i="3"/>
  <c r="AD455" i="3"/>
  <c r="AC594" i="3"/>
  <c r="K386" i="3"/>
  <c r="K526" i="3" s="1"/>
  <c r="K212" i="3"/>
  <c r="W525" i="3"/>
  <c r="I525" i="3"/>
  <c r="I595" i="3" s="1"/>
  <c r="X455" i="3"/>
  <c r="V525" i="3"/>
  <c r="AI525" i="3"/>
  <c r="AE525" i="3"/>
  <c r="Y455" i="3"/>
  <c r="AH525" i="3"/>
  <c r="X594" i="3"/>
  <c r="AI594" i="3"/>
  <c r="G525" i="3"/>
  <c r="G595" i="3" s="1"/>
  <c r="U455" i="3"/>
  <c r="AF455" i="3"/>
  <c r="W455" i="3"/>
  <c r="AH455" i="3"/>
  <c r="AA525" i="3"/>
  <c r="X525" i="3"/>
  <c r="V455" i="3"/>
  <c r="AI455" i="3"/>
  <c r="K141" i="3"/>
  <c r="K352" i="3" s="1"/>
  <c r="AI69" i="3"/>
  <c r="AI141" i="3" s="1"/>
  <c r="AA69" i="3"/>
  <c r="AA141" i="3" s="1"/>
  <c r="G141" i="3"/>
  <c r="G352" i="3" s="1"/>
  <c r="AE69" i="3"/>
  <c r="AE141" i="3" s="1"/>
  <c r="W69" i="3"/>
  <c r="W141" i="3" s="1"/>
  <c r="I141" i="3"/>
  <c r="I352" i="3" s="1"/>
  <c r="AG69" i="3"/>
  <c r="AG141" i="3" s="1"/>
  <c r="Y69" i="3"/>
  <c r="Y141" i="3" s="1"/>
  <c r="E141" i="3"/>
  <c r="E352" i="3" s="1"/>
  <c r="AC69" i="3"/>
  <c r="AC141" i="3" s="1"/>
  <c r="U69" i="3"/>
  <c r="U141" i="3" s="1"/>
  <c r="E105" i="3"/>
  <c r="E177" i="3" s="1"/>
  <c r="AC33" i="3"/>
  <c r="AC105" i="3" s="1"/>
  <c r="J141" i="3"/>
  <c r="J352" i="3" s="1"/>
  <c r="AH69" i="3"/>
  <c r="AH141" i="3" s="1"/>
  <c r="Z69" i="3"/>
  <c r="Z141" i="3" s="1"/>
  <c r="F141" i="3"/>
  <c r="F352" i="3" s="1"/>
  <c r="AD69" i="3"/>
  <c r="AD141" i="3" s="1"/>
  <c r="V69" i="3"/>
  <c r="V141" i="3" s="1"/>
  <c r="AF33" i="3"/>
  <c r="AF105" i="3" s="1"/>
  <c r="H105" i="3"/>
  <c r="H177" i="3" s="1"/>
  <c r="K105" i="3"/>
  <c r="K177" i="3" s="1"/>
  <c r="AI33" i="3"/>
  <c r="AI105" i="3" s="1"/>
  <c r="I105" i="3"/>
  <c r="I177" i="3" s="1"/>
  <c r="AG33" i="3"/>
  <c r="AG105" i="3" s="1"/>
  <c r="AF69" i="3"/>
  <c r="AF141" i="3" s="1"/>
  <c r="X69" i="3"/>
  <c r="X141" i="3" s="1"/>
  <c r="H141" i="3"/>
  <c r="H283" i="3" s="1"/>
  <c r="J105" i="3"/>
  <c r="J177" i="3" s="1"/>
  <c r="AH33" i="3"/>
  <c r="AH105" i="3" s="1"/>
  <c r="F105" i="3"/>
  <c r="F177" i="3" s="1"/>
  <c r="AD33" i="3"/>
  <c r="AD105" i="3" s="1"/>
  <c r="G105" i="3"/>
  <c r="G177" i="3" s="1"/>
  <c r="AE33" i="3"/>
  <c r="AE105" i="3" s="1"/>
  <c r="E316" i="3"/>
  <c r="E386" i="3"/>
  <c r="E526" i="3" s="1"/>
  <c r="I316" i="3"/>
  <c r="I386" i="3"/>
  <c r="I526" i="3" s="1"/>
  <c r="G421" i="3"/>
  <c r="G561" i="3" s="1"/>
  <c r="G316" i="3"/>
  <c r="F421" i="3"/>
  <c r="F561" i="3" s="1"/>
  <c r="F316" i="3"/>
  <c r="F456" i="3" s="1"/>
  <c r="J421" i="3"/>
  <c r="J561" i="3" s="1"/>
  <c r="J316" i="3"/>
  <c r="H316" i="3"/>
  <c r="H456" i="3" s="1"/>
  <c r="H386" i="3"/>
  <c r="H526" i="3" s="1"/>
  <c r="W176" i="3"/>
  <c r="W246" i="3"/>
  <c r="AG176" i="3"/>
  <c r="AG246" i="3"/>
  <c r="Z176" i="3"/>
  <c r="Z246" i="3"/>
  <c r="AD176" i="3"/>
  <c r="AD246" i="3"/>
  <c r="U176" i="3"/>
  <c r="U246" i="3"/>
  <c r="AF176" i="3"/>
  <c r="AF246" i="3"/>
  <c r="AA176" i="3"/>
  <c r="AA246" i="3"/>
  <c r="W282" i="3"/>
  <c r="W351" i="3"/>
  <c r="W491" i="3" s="1"/>
  <c r="W212" i="3"/>
  <c r="W386" i="3"/>
  <c r="W421" i="3"/>
  <c r="W561" i="3" s="1"/>
  <c r="W316" i="3"/>
  <c r="V282" i="3"/>
  <c r="V351" i="3"/>
  <c r="V491" i="3" s="1"/>
  <c r="V212" i="3"/>
  <c r="V386" i="3"/>
  <c r="V421" i="3"/>
  <c r="V561" i="3" s="1"/>
  <c r="V316" i="3"/>
  <c r="X282" i="3"/>
  <c r="X351" i="3"/>
  <c r="X491" i="3" s="1"/>
  <c r="X212" i="3"/>
  <c r="X316" i="3"/>
  <c r="X386" i="3"/>
  <c r="X421" i="3"/>
  <c r="X561" i="3" s="1"/>
  <c r="AF282" i="3"/>
  <c r="AF351" i="3"/>
  <c r="AF491" i="3" s="1"/>
  <c r="AF212" i="3"/>
  <c r="AF386" i="3"/>
  <c r="AF421" i="3"/>
  <c r="AF561" i="3" s="1"/>
  <c r="AF316" i="3"/>
  <c r="AC282" i="3"/>
  <c r="AC351" i="3"/>
  <c r="AC491" i="3" s="1"/>
  <c r="AC212" i="3"/>
  <c r="AC316" i="3"/>
  <c r="AC386" i="3"/>
  <c r="AC421" i="3"/>
  <c r="AC561" i="3" s="1"/>
  <c r="AA282" i="3"/>
  <c r="AA351" i="3"/>
  <c r="AA491" i="3" s="1"/>
  <c r="AA212" i="3"/>
  <c r="AA386" i="3"/>
  <c r="AA421" i="3"/>
  <c r="AA561" i="3" s="1"/>
  <c r="AA316" i="3"/>
  <c r="AG282" i="3"/>
  <c r="AG351" i="3"/>
  <c r="AG212" i="3"/>
  <c r="AG316" i="3"/>
  <c r="AG386" i="3"/>
  <c r="AG421" i="3"/>
  <c r="AG561" i="3" s="1"/>
  <c r="AE176" i="3"/>
  <c r="AE246" i="3"/>
  <c r="Y176" i="3"/>
  <c r="Y246" i="3"/>
  <c r="AH176" i="3"/>
  <c r="AH246" i="3"/>
  <c r="V176" i="3"/>
  <c r="V246" i="3"/>
  <c r="AC176" i="3"/>
  <c r="AC246" i="3"/>
  <c r="X176" i="3"/>
  <c r="X246" i="3"/>
  <c r="AI176" i="3"/>
  <c r="AI246" i="3"/>
  <c r="AE282" i="3"/>
  <c r="AE351" i="3"/>
  <c r="AE491" i="3" s="1"/>
  <c r="AE212" i="3"/>
  <c r="AE386" i="3"/>
  <c r="AE421" i="3"/>
  <c r="AE561" i="3" s="1"/>
  <c r="AE316" i="3"/>
  <c r="AD282" i="3"/>
  <c r="AD351" i="3"/>
  <c r="AD491" i="3" s="1"/>
  <c r="AD212" i="3"/>
  <c r="AD316" i="3"/>
  <c r="AD386" i="3"/>
  <c r="AD421" i="3"/>
  <c r="AD561" i="3" s="1"/>
  <c r="U282" i="3"/>
  <c r="U351" i="3"/>
  <c r="U491" i="3" s="1"/>
  <c r="U212" i="3"/>
  <c r="U316" i="3"/>
  <c r="U386" i="3"/>
  <c r="U421" i="3"/>
  <c r="U561" i="3" s="1"/>
  <c r="Z282" i="3"/>
  <c r="Z351" i="3"/>
  <c r="Z491" i="3" s="1"/>
  <c r="Z212" i="3"/>
  <c r="Z386" i="3"/>
  <c r="Z421" i="3"/>
  <c r="Z561" i="3" s="1"/>
  <c r="Z316" i="3"/>
  <c r="AH282" i="3"/>
  <c r="AH351" i="3"/>
  <c r="AH491" i="3" s="1"/>
  <c r="AH212" i="3"/>
  <c r="AH316" i="3"/>
  <c r="AH386" i="3"/>
  <c r="AH421" i="3"/>
  <c r="AH561" i="3" s="1"/>
  <c r="AI282" i="3"/>
  <c r="AI351" i="3"/>
  <c r="AI491" i="3" s="1"/>
  <c r="AI212" i="3"/>
  <c r="AI386" i="3"/>
  <c r="AI421" i="3"/>
  <c r="AI561" i="3" s="1"/>
  <c r="AI316" i="3"/>
  <c r="Y282" i="3"/>
  <c r="Y351" i="3"/>
  <c r="Y491" i="3" s="1"/>
  <c r="Y212" i="3"/>
  <c r="Y316" i="3"/>
  <c r="Y386" i="3"/>
  <c r="Y421" i="3"/>
  <c r="Y561" i="3" s="1"/>
  <c r="AB4" i="10"/>
  <c r="AB3" i="10"/>
  <c r="T3" i="9"/>
  <c r="T20" i="9" s="1"/>
  <c r="U12" i="8"/>
  <c r="O10" i="9"/>
  <c r="O11" i="9" s="1"/>
  <c r="U6" i="8"/>
  <c r="T9" i="9" s="1"/>
  <c r="L592" i="3"/>
  <c r="AJ591" i="3"/>
  <c r="T591" i="3"/>
  <c r="AB591" i="3"/>
  <c r="E624" i="3"/>
  <c r="F624" i="3"/>
  <c r="J624" i="3"/>
  <c r="K624" i="3"/>
  <c r="I624" i="3"/>
  <c r="H624" i="3"/>
  <c r="G624" i="3"/>
  <c r="L623" i="3"/>
  <c r="R10" i="8" s="1"/>
  <c r="AB2" i="5"/>
  <c r="AA3" i="5"/>
  <c r="U8" i="8"/>
  <c r="AA39" i="10"/>
  <c r="U4" i="8"/>
  <c r="T6" i="9" s="1"/>
  <c r="U3" i="8"/>
  <c r="V7" i="8"/>
  <c r="AB98" i="6"/>
  <c r="AB74" i="6"/>
  <c r="AB56" i="6"/>
  <c r="AB17" i="6"/>
  <c r="AC4" i="6"/>
  <c r="AB110" i="6"/>
  <c r="AB86" i="6"/>
  <c r="AB41" i="6"/>
  <c r="AB29" i="6"/>
  <c r="AB3" i="6"/>
  <c r="AB2" i="6"/>
  <c r="AB25" i="6"/>
  <c r="AC23" i="6" s="1"/>
  <c r="AA114" i="6"/>
  <c r="AC34" i="5"/>
  <c r="AD12" i="5"/>
  <c r="AC13" i="5"/>
  <c r="AB4" i="7"/>
  <c r="AA3" i="7"/>
  <c r="AA16" i="7" s="1"/>
  <c r="AD23" i="5"/>
  <c r="AD3" i="4"/>
  <c r="AC4" i="4"/>
  <c r="AF526" i="3" l="1"/>
  <c r="G456" i="3"/>
  <c r="O29" i="8"/>
  <c r="N7" i="13"/>
  <c r="R13" i="8"/>
  <c r="Q6" i="13"/>
  <c r="K456" i="3"/>
  <c r="K596" i="3" s="1"/>
  <c r="J283" i="3"/>
  <c r="G422" i="3"/>
  <c r="G562" i="3" s="1"/>
  <c r="Z456" i="3"/>
  <c r="J247" i="3"/>
  <c r="E317" i="3"/>
  <c r="K247" i="3"/>
  <c r="J422" i="3"/>
  <c r="J562" i="3" s="1"/>
  <c r="E456" i="3"/>
  <c r="E596" i="3" s="1"/>
  <c r="E283" i="3"/>
  <c r="AF595" i="3"/>
  <c r="E422" i="3"/>
  <c r="E562" i="3" s="1"/>
  <c r="V456" i="3"/>
  <c r="U526" i="3"/>
  <c r="K317" i="3"/>
  <c r="K457" i="3" s="1"/>
  <c r="K422" i="3"/>
  <c r="K562" i="3" s="1"/>
  <c r="K283" i="3"/>
  <c r="F492" i="3"/>
  <c r="I492" i="3"/>
  <c r="U595" i="3"/>
  <c r="G492" i="3"/>
  <c r="U17" i="8"/>
  <c r="U14" i="8"/>
  <c r="U15" i="8"/>
  <c r="U16" i="8"/>
  <c r="H247" i="3"/>
  <c r="AA595" i="3"/>
  <c r="H352" i="3"/>
  <c r="H492" i="3" s="1"/>
  <c r="G283" i="3"/>
  <c r="G247" i="3"/>
  <c r="J387" i="3"/>
  <c r="H317" i="3"/>
  <c r="H457" i="3" s="1"/>
  <c r="G317" i="3"/>
  <c r="G457" i="3" s="1"/>
  <c r="E247" i="3"/>
  <c r="AH526" i="3"/>
  <c r="H422" i="3"/>
  <c r="H562" i="3" s="1"/>
  <c r="F213" i="3"/>
  <c r="W456" i="3"/>
  <c r="AH456" i="3"/>
  <c r="AC526" i="3"/>
  <c r="AG595" i="3"/>
  <c r="AD595" i="3"/>
  <c r="J456" i="3"/>
  <c r="J596" i="3" s="1"/>
  <c r="I283" i="3"/>
  <c r="F387" i="3"/>
  <c r="I317" i="3"/>
  <c r="I457" i="3" s="1"/>
  <c r="F283" i="3"/>
  <c r="U456" i="3"/>
  <c r="I422" i="3"/>
  <c r="I562" i="3" s="1"/>
  <c r="AE595" i="3"/>
  <c r="Y526" i="3"/>
  <c r="J492" i="3"/>
  <c r="E492" i="3"/>
  <c r="Y456" i="3"/>
  <c r="I456" i="3"/>
  <c r="I596" i="3" s="1"/>
  <c r="W595" i="3"/>
  <c r="P19" i="8"/>
  <c r="P20" i="8" s="1"/>
  <c r="AH595" i="3"/>
  <c r="AA50" i="6"/>
  <c r="AA94" i="6"/>
  <c r="AA49" i="6"/>
  <c r="AB47" i="6" s="1"/>
  <c r="AB106" i="6"/>
  <c r="U18" i="8"/>
  <c r="AB118" i="6"/>
  <c r="AE526" i="3"/>
  <c r="AD526" i="3"/>
  <c r="W526" i="3"/>
  <c r="AC595" i="3"/>
  <c r="V526" i="3"/>
  <c r="AA526" i="3"/>
  <c r="AI595" i="3"/>
  <c r="X456" i="3"/>
  <c r="X595" i="3"/>
  <c r="Z595" i="3"/>
  <c r="I35" i="3"/>
  <c r="Y34" i="3"/>
  <c r="Y106" i="3" s="1"/>
  <c r="F35" i="3"/>
  <c r="V34" i="3"/>
  <c r="V106" i="3" s="1"/>
  <c r="G35" i="3"/>
  <c r="W34" i="3"/>
  <c r="W106" i="3" s="1"/>
  <c r="H35" i="3"/>
  <c r="X34" i="3"/>
  <c r="X106" i="3" s="1"/>
  <c r="E35" i="3"/>
  <c r="U34" i="3"/>
  <c r="U106" i="3" s="1"/>
  <c r="J35" i="3"/>
  <c r="Z34" i="3"/>
  <c r="Z106" i="3" s="1"/>
  <c r="K35" i="3"/>
  <c r="AA34" i="3"/>
  <c r="AA106" i="3" s="1"/>
  <c r="AB61" i="6"/>
  <c r="AA456" i="3"/>
  <c r="V595" i="3"/>
  <c r="Y595" i="3"/>
  <c r="G596" i="3"/>
  <c r="Z526" i="3"/>
  <c r="K492" i="3"/>
  <c r="H596" i="3"/>
  <c r="AD9" i="5"/>
  <c r="AD10" i="5"/>
  <c r="AD11" i="5"/>
  <c r="AG526" i="3"/>
  <c r="I247" i="3"/>
  <c r="AD8" i="5"/>
  <c r="AI526" i="3"/>
  <c r="AC456" i="3"/>
  <c r="AE456" i="3"/>
  <c r="X526" i="3"/>
  <c r="AF456" i="3"/>
  <c r="AF596" i="3" s="1"/>
  <c r="F247" i="3"/>
  <c r="AI456" i="3"/>
  <c r="AD456" i="3"/>
  <c r="E457" i="3"/>
  <c r="G106" i="3"/>
  <c r="G178" i="3" s="1"/>
  <c r="AE34" i="3"/>
  <c r="AE106" i="3" s="1"/>
  <c r="F106" i="3"/>
  <c r="F248" i="3" s="1"/>
  <c r="AD34" i="3"/>
  <c r="AD106" i="3" s="1"/>
  <c r="J106" i="3"/>
  <c r="J248" i="3" s="1"/>
  <c r="AH34" i="3"/>
  <c r="AH106" i="3" s="1"/>
  <c r="H142" i="3"/>
  <c r="H214" i="3" s="1"/>
  <c r="AF70" i="3"/>
  <c r="AF142" i="3" s="1"/>
  <c r="X70" i="3"/>
  <c r="X142" i="3" s="1"/>
  <c r="AG34" i="3"/>
  <c r="AG106" i="3" s="1"/>
  <c r="I106" i="3"/>
  <c r="I248" i="3" s="1"/>
  <c r="K106" i="3"/>
  <c r="K178" i="3" s="1"/>
  <c r="AI34" i="3"/>
  <c r="AI106" i="3" s="1"/>
  <c r="H106" i="3"/>
  <c r="H178" i="3" s="1"/>
  <c r="AF34" i="3"/>
  <c r="AF106" i="3" s="1"/>
  <c r="F142" i="3"/>
  <c r="F214" i="3" s="1"/>
  <c r="AD70" i="3"/>
  <c r="AD142" i="3" s="1"/>
  <c r="V70" i="3"/>
  <c r="V142" i="3" s="1"/>
  <c r="J142" i="3"/>
  <c r="J214" i="3" s="1"/>
  <c r="AH70" i="3"/>
  <c r="AH142" i="3" s="1"/>
  <c r="Z70" i="3"/>
  <c r="Z142" i="3" s="1"/>
  <c r="AC34" i="3"/>
  <c r="AC106" i="3" s="1"/>
  <c r="E106" i="3"/>
  <c r="E178" i="3" s="1"/>
  <c r="AC70" i="3"/>
  <c r="AC142" i="3" s="1"/>
  <c r="E142" i="3"/>
  <c r="E318" i="3" s="1"/>
  <c r="U70" i="3"/>
  <c r="U142" i="3" s="1"/>
  <c r="AG70" i="3"/>
  <c r="AG142" i="3" s="1"/>
  <c r="Y70" i="3"/>
  <c r="Y142" i="3" s="1"/>
  <c r="I142" i="3"/>
  <c r="I214" i="3" s="1"/>
  <c r="G142" i="3"/>
  <c r="G214" i="3" s="1"/>
  <c r="AE70" i="3"/>
  <c r="AE142" i="3" s="1"/>
  <c r="W70" i="3"/>
  <c r="W142" i="3" s="1"/>
  <c r="K142" i="3"/>
  <c r="K214" i="3" s="1"/>
  <c r="AI70" i="3"/>
  <c r="AI142" i="3" s="1"/>
  <c r="AA70" i="3"/>
  <c r="AA142" i="3" s="1"/>
  <c r="F596" i="3"/>
  <c r="I387" i="3"/>
  <c r="I213" i="3"/>
  <c r="H387" i="3"/>
  <c r="H213" i="3"/>
  <c r="F317" i="3"/>
  <c r="F457" i="3" s="1"/>
  <c r="F422" i="3"/>
  <c r="F562" i="3" s="1"/>
  <c r="G387" i="3"/>
  <c r="G213" i="3"/>
  <c r="K387" i="3"/>
  <c r="K213" i="3"/>
  <c r="J317" i="3"/>
  <c r="J457" i="3" s="1"/>
  <c r="J213" i="3"/>
  <c r="E387" i="3"/>
  <c r="E213" i="3"/>
  <c r="X247" i="3"/>
  <c r="X177" i="3"/>
  <c r="AD247" i="3"/>
  <c r="AD177" i="3"/>
  <c r="Y247" i="3"/>
  <c r="Y177" i="3"/>
  <c r="AI247" i="3"/>
  <c r="AI177" i="3"/>
  <c r="U247" i="3"/>
  <c r="U177" i="3"/>
  <c r="AH247" i="3"/>
  <c r="AH177" i="3"/>
  <c r="W247" i="3"/>
  <c r="W177" i="3"/>
  <c r="AI352" i="3"/>
  <c r="AI492" i="3" s="1"/>
  <c r="AI283" i="3"/>
  <c r="AI422" i="3"/>
  <c r="AI562" i="3" s="1"/>
  <c r="AI213" i="3"/>
  <c r="AI317" i="3"/>
  <c r="AI387" i="3"/>
  <c r="AH283" i="3"/>
  <c r="AH352" i="3"/>
  <c r="AH492" i="3" s="1"/>
  <c r="AH422" i="3"/>
  <c r="AH562" i="3" s="1"/>
  <c r="AH213" i="3"/>
  <c r="AH317" i="3"/>
  <c r="AH387" i="3"/>
  <c r="U352" i="3"/>
  <c r="U492" i="3" s="1"/>
  <c r="U283" i="3"/>
  <c r="U422" i="3"/>
  <c r="U562" i="3" s="1"/>
  <c r="U213" i="3"/>
  <c r="U387" i="3"/>
  <c r="U317" i="3"/>
  <c r="AC283" i="3"/>
  <c r="AC352" i="3"/>
  <c r="AC492" i="3" s="1"/>
  <c r="AC213" i="3"/>
  <c r="AC422" i="3"/>
  <c r="AC562" i="3" s="1"/>
  <c r="AC387" i="3"/>
  <c r="AC317" i="3"/>
  <c r="Y283" i="3"/>
  <c r="Y352" i="3"/>
  <c r="Y492" i="3" s="1"/>
  <c r="Y422" i="3"/>
  <c r="Y562" i="3" s="1"/>
  <c r="Y213" i="3"/>
  <c r="Y387" i="3"/>
  <c r="Y317" i="3"/>
  <c r="AG283" i="3"/>
  <c r="AG352" i="3"/>
  <c r="AG492" i="3" s="1"/>
  <c r="AG422" i="3"/>
  <c r="AG562" i="3" s="1"/>
  <c r="AG213" i="3"/>
  <c r="AG387" i="3"/>
  <c r="AG317" i="3"/>
  <c r="X283" i="3"/>
  <c r="X352" i="3"/>
  <c r="X492" i="3" s="1"/>
  <c r="X422" i="3"/>
  <c r="X562" i="3" s="1"/>
  <c r="X213" i="3"/>
  <c r="X317" i="3"/>
  <c r="X387" i="3"/>
  <c r="AD283" i="3"/>
  <c r="AD352" i="3"/>
  <c r="AD492" i="3" s="1"/>
  <c r="AD422" i="3"/>
  <c r="AD562" i="3" s="1"/>
  <c r="AD213" i="3"/>
  <c r="AD317" i="3"/>
  <c r="AD387" i="3"/>
  <c r="AF247" i="3"/>
  <c r="AF177" i="3"/>
  <c r="V247" i="3"/>
  <c r="V177" i="3"/>
  <c r="AG247" i="3"/>
  <c r="AG177" i="3"/>
  <c r="AA247" i="3"/>
  <c r="AA177" i="3"/>
  <c r="AC247" i="3"/>
  <c r="AC177" i="3"/>
  <c r="Z247" i="3"/>
  <c r="Z177" i="3"/>
  <c r="AE247" i="3"/>
  <c r="AE177" i="3"/>
  <c r="AA283" i="3"/>
  <c r="AA352" i="3"/>
  <c r="AA492" i="3" s="1"/>
  <c r="AA422" i="3"/>
  <c r="AA562" i="3" s="1"/>
  <c r="AA213" i="3"/>
  <c r="AA317" i="3"/>
  <c r="AA387" i="3"/>
  <c r="Z352" i="3"/>
  <c r="Z492" i="3" s="1"/>
  <c r="Z283" i="3"/>
  <c r="Z422" i="3"/>
  <c r="Z562" i="3" s="1"/>
  <c r="Z213" i="3"/>
  <c r="Z317" i="3"/>
  <c r="Z387" i="3"/>
  <c r="W283" i="3"/>
  <c r="W352" i="3"/>
  <c r="W492" i="3" s="1"/>
  <c r="W422" i="3"/>
  <c r="W562" i="3" s="1"/>
  <c r="W213" i="3"/>
  <c r="W317" i="3"/>
  <c r="W387" i="3"/>
  <c r="AE352" i="3"/>
  <c r="AE492" i="3" s="1"/>
  <c r="AE283" i="3"/>
  <c r="AE422" i="3"/>
  <c r="AE562" i="3" s="1"/>
  <c r="AE213" i="3"/>
  <c r="AE317" i="3"/>
  <c r="AE387" i="3"/>
  <c r="AF283" i="3"/>
  <c r="AF352" i="3"/>
  <c r="AF492" i="3" s="1"/>
  <c r="AF422" i="3"/>
  <c r="AF562" i="3" s="1"/>
  <c r="AF213" i="3"/>
  <c r="AF317" i="3"/>
  <c r="AF387" i="3"/>
  <c r="V352" i="3"/>
  <c r="V492" i="3" s="1"/>
  <c r="V283" i="3"/>
  <c r="V422" i="3"/>
  <c r="V562" i="3" s="1"/>
  <c r="V213" i="3"/>
  <c r="V317" i="3"/>
  <c r="V387" i="3"/>
  <c r="AG491" i="3"/>
  <c r="AG456" i="3"/>
  <c r="AC4" i="10"/>
  <c r="AC3" i="10"/>
  <c r="U3" i="9"/>
  <c r="U20" i="9" s="1"/>
  <c r="V12" i="8"/>
  <c r="P10" i="9"/>
  <c r="P11" i="9" s="1"/>
  <c r="V6" i="8"/>
  <c r="U9" i="9" s="1"/>
  <c r="AB592" i="3"/>
  <c r="AJ592" i="3"/>
  <c r="T592" i="3"/>
  <c r="L593" i="3"/>
  <c r="H625" i="3"/>
  <c r="I625" i="3"/>
  <c r="K625" i="3"/>
  <c r="J625" i="3"/>
  <c r="F625" i="3"/>
  <c r="G625" i="3"/>
  <c r="E625" i="3"/>
  <c r="L624" i="3"/>
  <c r="S10" i="8" s="1"/>
  <c r="AC2" i="5"/>
  <c r="AB3" i="5"/>
  <c r="V8" i="8"/>
  <c r="AE23" i="5"/>
  <c r="AC4" i="7"/>
  <c r="AB3" i="7"/>
  <c r="AB16" i="7" s="1"/>
  <c r="AD34" i="5"/>
  <c r="AE12" i="5"/>
  <c r="AD13" i="5"/>
  <c r="V4" i="8"/>
  <c r="U6" i="9" s="1"/>
  <c r="V3" i="8"/>
  <c r="W7" i="8"/>
  <c r="AB39" i="10"/>
  <c r="AC29" i="6"/>
  <c r="AC110" i="6"/>
  <c r="AC86" i="6"/>
  <c r="AC41" i="6"/>
  <c r="AC3" i="6"/>
  <c r="AC25" i="6"/>
  <c r="AD23" i="6" s="1"/>
  <c r="AC56" i="6"/>
  <c r="AC17" i="6"/>
  <c r="AC98" i="6"/>
  <c r="AC74" i="6"/>
  <c r="AC2" i="6"/>
  <c r="AD4" i="6"/>
  <c r="AB114" i="6"/>
  <c r="AE3" i="4"/>
  <c r="AD4" i="4"/>
  <c r="J527" i="3" l="1"/>
  <c r="Z596" i="3"/>
  <c r="S13" i="8"/>
  <c r="R6" i="13"/>
  <c r="P29" i="8"/>
  <c r="O7" i="13"/>
  <c r="H527" i="3"/>
  <c r="U596" i="3"/>
  <c r="K527" i="3"/>
  <c r="K597" i="3" s="1"/>
  <c r="J318" i="3"/>
  <c r="I423" i="3"/>
  <c r="I563" i="3" s="1"/>
  <c r="AH596" i="3"/>
  <c r="AE596" i="3"/>
  <c r="V596" i="3"/>
  <c r="I178" i="3"/>
  <c r="G527" i="3"/>
  <c r="G597" i="3" s="1"/>
  <c r="E248" i="3"/>
  <c r="F423" i="3"/>
  <c r="F563" i="3" s="1"/>
  <c r="F318" i="3"/>
  <c r="F527" i="3"/>
  <c r="F597" i="3" s="1"/>
  <c r="F353" i="3"/>
  <c r="F493" i="3" s="1"/>
  <c r="W596" i="3"/>
  <c r="Y596" i="3"/>
  <c r="G318" i="3"/>
  <c r="Y527" i="3"/>
  <c r="E527" i="3"/>
  <c r="E597" i="3" s="1"/>
  <c r="V16" i="8"/>
  <c r="V15" i="8"/>
  <c r="V14" i="8"/>
  <c r="V17" i="8"/>
  <c r="H597" i="3"/>
  <c r="AC596" i="3"/>
  <c r="H423" i="3"/>
  <c r="H563" i="3" s="1"/>
  <c r="H388" i="3"/>
  <c r="H353" i="3"/>
  <c r="H493" i="3" s="1"/>
  <c r="G248" i="3"/>
  <c r="AA596" i="3"/>
  <c r="J353" i="3"/>
  <c r="J493" i="3" s="1"/>
  <c r="E423" i="3"/>
  <c r="E563" i="3" s="1"/>
  <c r="J423" i="3"/>
  <c r="J563" i="3" s="1"/>
  <c r="G353" i="3"/>
  <c r="G493" i="3" s="1"/>
  <c r="H248" i="3"/>
  <c r="H528" i="3" s="1"/>
  <c r="W527" i="3"/>
  <c r="K318" i="3"/>
  <c r="K458" i="3" s="1"/>
  <c r="AE457" i="3"/>
  <c r="AC527" i="3"/>
  <c r="AH457" i="3"/>
  <c r="V527" i="3"/>
  <c r="AD596" i="3"/>
  <c r="AD527" i="3"/>
  <c r="AB50" i="6"/>
  <c r="Q19" i="8"/>
  <c r="Q20" i="8" s="1"/>
  <c r="AB49" i="6"/>
  <c r="AC47" i="6" s="1"/>
  <c r="AE527" i="3"/>
  <c r="E353" i="3"/>
  <c r="E493" i="3" s="1"/>
  <c r="E388" i="3"/>
  <c r="I353" i="3"/>
  <c r="I493" i="3" s="1"/>
  <c r="E284" i="3"/>
  <c r="E214" i="3"/>
  <c r="K248" i="3"/>
  <c r="AB94" i="6"/>
  <c r="I388" i="3"/>
  <c r="I528" i="3" s="1"/>
  <c r="Z527" i="3"/>
  <c r="AA457" i="3"/>
  <c r="AC118" i="6"/>
  <c r="AC106" i="6"/>
  <c r="V18" i="8"/>
  <c r="X596" i="3"/>
  <c r="X527" i="3"/>
  <c r="K36" i="3"/>
  <c r="AA36" i="3" s="1"/>
  <c r="AA35" i="3"/>
  <c r="AA107" i="3" s="1"/>
  <c r="J36" i="3"/>
  <c r="Z36" i="3" s="1"/>
  <c r="Z35" i="3"/>
  <c r="Z107" i="3" s="1"/>
  <c r="E36" i="3"/>
  <c r="U36" i="3" s="1"/>
  <c r="U35" i="3"/>
  <c r="U107" i="3" s="1"/>
  <c r="H36" i="3"/>
  <c r="X36" i="3" s="1"/>
  <c r="X35" i="3"/>
  <c r="X107" i="3" s="1"/>
  <c r="G36" i="3"/>
  <c r="W36" i="3" s="1"/>
  <c r="W35" i="3"/>
  <c r="W107" i="3" s="1"/>
  <c r="F36" i="3"/>
  <c r="V36" i="3" s="1"/>
  <c r="V35" i="3"/>
  <c r="V107" i="3" s="1"/>
  <c r="I36" i="3"/>
  <c r="Y36" i="3" s="1"/>
  <c r="Y35" i="3"/>
  <c r="Y107" i="3" s="1"/>
  <c r="AC61" i="6"/>
  <c r="AI457" i="3"/>
  <c r="AI596" i="3"/>
  <c r="V457" i="3"/>
  <c r="U527" i="3"/>
  <c r="AD457" i="3"/>
  <c r="I527" i="3"/>
  <c r="I597" i="3" s="1"/>
  <c r="AE9" i="5"/>
  <c r="AE10" i="5"/>
  <c r="AE11" i="5"/>
  <c r="AG527" i="3"/>
  <c r="AE8" i="5"/>
  <c r="AI527" i="3"/>
  <c r="AA527" i="3"/>
  <c r="AG457" i="3"/>
  <c r="G423" i="3"/>
  <c r="G563" i="3" s="1"/>
  <c r="AH527" i="3"/>
  <c r="K353" i="3"/>
  <c r="K493" i="3" s="1"/>
  <c r="J178" i="3"/>
  <c r="J458" i="3" s="1"/>
  <c r="F178" i="3"/>
  <c r="J597" i="3"/>
  <c r="K423" i="3"/>
  <c r="K563" i="3" s="1"/>
  <c r="U457" i="3"/>
  <c r="X457" i="3"/>
  <c r="G458" i="3"/>
  <c r="AC457" i="3"/>
  <c r="W457" i="3"/>
  <c r="Y457" i="3"/>
  <c r="K143" i="3"/>
  <c r="K319" i="3" s="1"/>
  <c r="AI71" i="3"/>
  <c r="AI143" i="3" s="1"/>
  <c r="AA71" i="3"/>
  <c r="AA143" i="3" s="1"/>
  <c r="G143" i="3"/>
  <c r="G389" i="3" s="1"/>
  <c r="AE71" i="3"/>
  <c r="AE143" i="3" s="1"/>
  <c r="W71" i="3"/>
  <c r="W143" i="3" s="1"/>
  <c r="I143" i="3"/>
  <c r="I285" i="3" s="1"/>
  <c r="AG71" i="3"/>
  <c r="AG143" i="3" s="1"/>
  <c r="Y71" i="3"/>
  <c r="Y143" i="3" s="1"/>
  <c r="E143" i="3"/>
  <c r="E215" i="3" s="1"/>
  <c r="AC71" i="3"/>
  <c r="AC143" i="3" s="1"/>
  <c r="U71" i="3"/>
  <c r="U143" i="3" s="1"/>
  <c r="E107" i="3"/>
  <c r="E249" i="3" s="1"/>
  <c r="AC35" i="3"/>
  <c r="AC107" i="3" s="1"/>
  <c r="AH71" i="3"/>
  <c r="AH143" i="3" s="1"/>
  <c r="Z71" i="3"/>
  <c r="Z143" i="3" s="1"/>
  <c r="J143" i="3"/>
  <c r="J389" i="3" s="1"/>
  <c r="AD71" i="3"/>
  <c r="AD143" i="3" s="1"/>
  <c r="F143" i="3"/>
  <c r="F389" i="3" s="1"/>
  <c r="V71" i="3"/>
  <c r="V143" i="3" s="1"/>
  <c r="H107" i="3"/>
  <c r="H179" i="3" s="1"/>
  <c r="AF35" i="3"/>
  <c r="AF107" i="3" s="1"/>
  <c r="K107" i="3"/>
  <c r="K179" i="3" s="1"/>
  <c r="AI35" i="3"/>
  <c r="AI107" i="3" s="1"/>
  <c r="I107" i="3"/>
  <c r="I179" i="3" s="1"/>
  <c r="AG35" i="3"/>
  <c r="AG107" i="3" s="1"/>
  <c r="H143" i="3"/>
  <c r="H424" i="3" s="1"/>
  <c r="AF71" i="3"/>
  <c r="AF143" i="3" s="1"/>
  <c r="X71" i="3"/>
  <c r="X143" i="3" s="1"/>
  <c r="AH35" i="3"/>
  <c r="AH107" i="3" s="1"/>
  <c r="J107" i="3"/>
  <c r="J179" i="3" s="1"/>
  <c r="AD35" i="3"/>
  <c r="AD107" i="3" s="1"/>
  <c r="F107" i="3"/>
  <c r="F179" i="3" s="1"/>
  <c r="G107" i="3"/>
  <c r="G249" i="3" s="1"/>
  <c r="AE35" i="3"/>
  <c r="AE107" i="3" s="1"/>
  <c r="H284" i="3"/>
  <c r="H318" i="3"/>
  <c r="H458" i="3" s="1"/>
  <c r="AF457" i="3"/>
  <c r="I284" i="3"/>
  <c r="I318" i="3"/>
  <c r="E458" i="3"/>
  <c r="J284" i="3"/>
  <c r="J388" i="3"/>
  <c r="J528" i="3" s="1"/>
  <c r="F284" i="3"/>
  <c r="F388" i="3"/>
  <c r="F528" i="3" s="1"/>
  <c r="G284" i="3"/>
  <c r="G388" i="3"/>
  <c r="K284" i="3"/>
  <c r="K388" i="3"/>
  <c r="K528" i="3" s="1"/>
  <c r="AG596" i="3"/>
  <c r="Z457" i="3"/>
  <c r="AF527" i="3"/>
  <c r="Z178" i="3"/>
  <c r="Z248" i="3"/>
  <c r="AI178" i="3"/>
  <c r="AI248" i="3"/>
  <c r="V178" i="3"/>
  <c r="V248" i="3"/>
  <c r="AE178" i="3"/>
  <c r="AE248" i="3"/>
  <c r="U178" i="3"/>
  <c r="U248" i="3"/>
  <c r="AG178" i="3"/>
  <c r="AG248" i="3"/>
  <c r="X178" i="3"/>
  <c r="X248" i="3"/>
  <c r="AF214" i="3"/>
  <c r="AF388" i="3"/>
  <c r="AF318" i="3"/>
  <c r="AF423" i="3"/>
  <c r="AF563" i="3" s="1"/>
  <c r="AF284" i="3"/>
  <c r="AF353" i="3"/>
  <c r="AF493" i="3" s="1"/>
  <c r="Y214" i="3"/>
  <c r="Y318" i="3"/>
  <c r="Y388" i="3"/>
  <c r="Y423" i="3"/>
  <c r="Y563" i="3" s="1"/>
  <c r="Y284" i="3"/>
  <c r="Y353" i="3"/>
  <c r="Y493" i="3" s="1"/>
  <c r="W214" i="3"/>
  <c r="W388" i="3"/>
  <c r="W318" i="3"/>
  <c r="W423" i="3"/>
  <c r="W563" i="3" s="1"/>
  <c r="W284" i="3"/>
  <c r="W353" i="3"/>
  <c r="W493" i="3" s="1"/>
  <c r="AI214" i="3"/>
  <c r="AI318" i="3"/>
  <c r="AI388" i="3"/>
  <c r="AI423" i="3"/>
  <c r="AI563" i="3" s="1"/>
  <c r="AI284" i="3"/>
  <c r="AI353" i="3"/>
  <c r="AI493" i="3" s="1"/>
  <c r="V214" i="3"/>
  <c r="V388" i="3"/>
  <c r="V318" i="3"/>
  <c r="V423" i="3"/>
  <c r="V563" i="3" s="1"/>
  <c r="V284" i="3"/>
  <c r="V353" i="3"/>
  <c r="V493" i="3" s="1"/>
  <c r="U214" i="3"/>
  <c r="U318" i="3"/>
  <c r="U388" i="3"/>
  <c r="U423" i="3"/>
  <c r="U563" i="3" s="1"/>
  <c r="U284" i="3"/>
  <c r="U353" i="3"/>
  <c r="U493" i="3" s="1"/>
  <c r="AH178" i="3"/>
  <c r="AH248" i="3"/>
  <c r="AA248" i="3"/>
  <c r="AA178" i="3"/>
  <c r="AD178" i="3"/>
  <c r="AD248" i="3"/>
  <c r="W248" i="3"/>
  <c r="W178" i="3"/>
  <c r="AC178" i="3"/>
  <c r="AC248" i="3"/>
  <c r="Y178" i="3"/>
  <c r="Y248" i="3"/>
  <c r="AF248" i="3"/>
  <c r="AF178" i="3"/>
  <c r="X214" i="3"/>
  <c r="X318" i="3"/>
  <c r="X388" i="3"/>
  <c r="X423" i="3"/>
  <c r="X563" i="3" s="1"/>
  <c r="X284" i="3"/>
  <c r="X353" i="3"/>
  <c r="X493" i="3" s="1"/>
  <c r="AG214" i="3"/>
  <c r="AG318" i="3"/>
  <c r="AG388" i="3"/>
  <c r="AG423" i="3"/>
  <c r="AG563" i="3" s="1"/>
  <c r="AG284" i="3"/>
  <c r="AG353" i="3"/>
  <c r="AG493" i="3" s="1"/>
  <c r="AE214" i="3"/>
  <c r="AE388" i="3"/>
  <c r="AE318" i="3"/>
  <c r="AE423" i="3"/>
  <c r="AE563" i="3" s="1"/>
  <c r="AE284" i="3"/>
  <c r="AE353" i="3"/>
  <c r="AE493" i="3" s="1"/>
  <c r="G215" i="3"/>
  <c r="G319" i="3"/>
  <c r="AA214" i="3"/>
  <c r="AA388" i="3"/>
  <c r="AA318" i="3"/>
  <c r="AA423" i="3"/>
  <c r="AA563" i="3" s="1"/>
  <c r="AA284" i="3"/>
  <c r="AA353" i="3"/>
  <c r="AA493" i="3" s="1"/>
  <c r="AD214" i="3"/>
  <c r="AD318" i="3"/>
  <c r="AD388" i="3"/>
  <c r="AD423" i="3"/>
  <c r="AD563" i="3" s="1"/>
  <c r="AD284" i="3"/>
  <c r="AD353" i="3"/>
  <c r="AD493" i="3" s="1"/>
  <c r="F319" i="3"/>
  <c r="F424" i="3"/>
  <c r="AC214" i="3"/>
  <c r="AC318" i="3"/>
  <c r="AC388" i="3"/>
  <c r="AC423" i="3"/>
  <c r="AC563" i="3" s="1"/>
  <c r="AC284" i="3"/>
  <c r="AC353" i="3"/>
  <c r="AC493" i="3" s="1"/>
  <c r="Z214" i="3"/>
  <c r="Z388" i="3"/>
  <c r="Z318" i="3"/>
  <c r="Z423" i="3"/>
  <c r="Z563" i="3" s="1"/>
  <c r="Z353" i="3"/>
  <c r="Z493" i="3" s="1"/>
  <c r="Z284" i="3"/>
  <c r="AH214" i="3"/>
  <c r="AH318" i="3"/>
  <c r="AH388" i="3"/>
  <c r="AH423" i="3"/>
  <c r="AH563" i="3" s="1"/>
  <c r="AH284" i="3"/>
  <c r="AH353" i="3"/>
  <c r="AH493" i="3" s="1"/>
  <c r="AD4" i="10"/>
  <c r="AD3" i="10"/>
  <c r="V3" i="9"/>
  <c r="V20" i="9" s="1"/>
  <c r="W12" i="8"/>
  <c r="Q10" i="9"/>
  <c r="Q11" i="9" s="1"/>
  <c r="W6" i="8"/>
  <c r="V9" i="9" s="1"/>
  <c r="AJ593" i="3"/>
  <c r="T593" i="3"/>
  <c r="L594" i="3"/>
  <c r="AB593" i="3"/>
  <c r="K626" i="3"/>
  <c r="I626" i="3"/>
  <c r="H626" i="3"/>
  <c r="G626" i="3"/>
  <c r="F626" i="3"/>
  <c r="E626" i="3"/>
  <c r="J626" i="3"/>
  <c r="L625" i="3"/>
  <c r="T10" i="8" s="1"/>
  <c r="AD2" i="5"/>
  <c r="AC3" i="5"/>
  <c r="W8" i="8"/>
  <c r="AD98" i="6"/>
  <c r="AD74" i="6"/>
  <c r="AD56" i="6"/>
  <c r="AD17" i="6"/>
  <c r="AD2" i="6"/>
  <c r="AD25" i="6"/>
  <c r="AE23" i="6" s="1"/>
  <c r="AD110" i="6"/>
  <c r="AD86" i="6"/>
  <c r="AD41" i="6"/>
  <c r="AD29" i="6"/>
  <c r="AE4" i="6"/>
  <c r="AD3" i="6"/>
  <c r="W4" i="8"/>
  <c r="V6" i="9" s="1"/>
  <c r="W3" i="8"/>
  <c r="X7" i="8"/>
  <c r="AC39" i="10"/>
  <c r="AF12" i="5"/>
  <c r="AE13" i="5"/>
  <c r="AE34" i="5"/>
  <c r="AC114" i="6"/>
  <c r="AD4" i="7"/>
  <c r="AC3" i="7"/>
  <c r="AC16" i="7" s="1"/>
  <c r="AF23" i="5"/>
  <c r="AF3" i="4"/>
  <c r="AE4" i="4"/>
  <c r="E528" i="3" l="1"/>
  <c r="E424" i="3"/>
  <c r="T13" i="8"/>
  <c r="S6" i="13"/>
  <c r="Q29" i="8"/>
  <c r="P7" i="13"/>
  <c r="I458" i="3"/>
  <c r="F458" i="3"/>
  <c r="J354" i="3"/>
  <c r="J494" i="3" s="1"/>
  <c r="AF528" i="3"/>
  <c r="Z528" i="3"/>
  <c r="I249" i="3"/>
  <c r="K215" i="3"/>
  <c r="E354" i="3"/>
  <c r="E494" i="3" s="1"/>
  <c r="E285" i="3"/>
  <c r="E389" i="3"/>
  <c r="E529" i="3" s="1"/>
  <c r="E319" i="3"/>
  <c r="I354" i="3"/>
  <c r="I494" i="3" s="1"/>
  <c r="AC528" i="3"/>
  <c r="G354" i="3"/>
  <c r="G494" i="3" s="1"/>
  <c r="E179" i="3"/>
  <c r="G285" i="3"/>
  <c r="AE458" i="3"/>
  <c r="G528" i="3"/>
  <c r="G598" i="3" s="1"/>
  <c r="AE528" i="3"/>
  <c r="G424" i="3"/>
  <c r="G564" i="3" s="1"/>
  <c r="F215" i="3"/>
  <c r="F598" i="3"/>
  <c r="W597" i="3"/>
  <c r="AH528" i="3"/>
  <c r="J424" i="3"/>
  <c r="J564" i="3" s="1"/>
  <c r="J285" i="3"/>
  <c r="J319" i="3"/>
  <c r="J459" i="3" s="1"/>
  <c r="J215" i="3"/>
  <c r="J249" i="3"/>
  <c r="J529" i="3" s="1"/>
  <c r="AC597" i="3"/>
  <c r="Y597" i="3"/>
  <c r="AA597" i="3"/>
  <c r="W17" i="8"/>
  <c r="W14" i="8"/>
  <c r="W15" i="8"/>
  <c r="W16" i="8"/>
  <c r="H249" i="3"/>
  <c r="V597" i="3"/>
  <c r="I424" i="3"/>
  <c r="I564" i="3" s="1"/>
  <c r="I389" i="3"/>
  <c r="I319" i="3"/>
  <c r="I459" i="3" s="1"/>
  <c r="F249" i="3"/>
  <c r="F529" i="3" s="1"/>
  <c r="I215" i="3"/>
  <c r="H285" i="3"/>
  <c r="AA458" i="3"/>
  <c r="X528" i="3"/>
  <c r="Y458" i="3"/>
  <c r="AE597" i="3"/>
  <c r="H354" i="3"/>
  <c r="H494" i="3" s="1"/>
  <c r="H389" i="3"/>
  <c r="AH597" i="3"/>
  <c r="AF597" i="3"/>
  <c r="Z597" i="3"/>
  <c r="V528" i="3"/>
  <c r="H564" i="3"/>
  <c r="K354" i="3"/>
  <c r="K494" i="3" s="1"/>
  <c r="K285" i="3"/>
  <c r="K249" i="3"/>
  <c r="K424" i="3"/>
  <c r="K564" i="3" s="1"/>
  <c r="H319" i="3"/>
  <c r="H459" i="3" s="1"/>
  <c r="K389" i="3"/>
  <c r="H215" i="3"/>
  <c r="AG597" i="3"/>
  <c r="G179" i="3"/>
  <c r="G459" i="3" s="1"/>
  <c r="AD597" i="3"/>
  <c r="AG528" i="3"/>
  <c r="U528" i="3"/>
  <c r="E598" i="3"/>
  <c r="W528" i="3"/>
  <c r="X597" i="3"/>
  <c r="I598" i="3"/>
  <c r="R19" i="8"/>
  <c r="R20" i="8" s="1"/>
  <c r="G529" i="3"/>
  <c r="AC94" i="6"/>
  <c r="AC50" i="6"/>
  <c r="AC49" i="6"/>
  <c r="AD47" i="6" s="1"/>
  <c r="AD106" i="6"/>
  <c r="W18" i="8"/>
  <c r="AD118" i="6"/>
  <c r="AI528" i="3"/>
  <c r="AD61" i="6"/>
  <c r="AI597" i="3"/>
  <c r="AD528" i="3"/>
  <c r="K459" i="3"/>
  <c r="U597" i="3"/>
  <c r="W458" i="3"/>
  <c r="AF458" i="3"/>
  <c r="AF598" i="3" s="1"/>
  <c r="F459" i="3"/>
  <c r="Y528" i="3"/>
  <c r="AG458" i="3"/>
  <c r="AI458" i="3"/>
  <c r="J598" i="3"/>
  <c r="Z458" i="3"/>
  <c r="AF9" i="5"/>
  <c r="AF10" i="5"/>
  <c r="AF11" i="5"/>
  <c r="K598" i="3"/>
  <c r="AF8" i="5"/>
  <c r="AD458" i="3"/>
  <c r="AA528" i="3"/>
  <c r="X458" i="3"/>
  <c r="U458" i="3"/>
  <c r="V458" i="3"/>
  <c r="F564" i="3"/>
  <c r="AE36" i="3"/>
  <c r="AE108" i="3" s="1"/>
  <c r="W108" i="3"/>
  <c r="G108" i="3"/>
  <c r="G250" i="3" s="1"/>
  <c r="F108" i="3"/>
  <c r="F250" i="3" s="1"/>
  <c r="AD36" i="3"/>
  <c r="AD108" i="3" s="1"/>
  <c r="V108" i="3"/>
  <c r="J108" i="3"/>
  <c r="J180" i="3" s="1"/>
  <c r="AH36" i="3"/>
  <c r="AH108" i="3" s="1"/>
  <c r="Z108" i="3"/>
  <c r="H144" i="3"/>
  <c r="H390" i="3" s="1"/>
  <c r="AF72" i="3"/>
  <c r="AF144" i="3" s="1"/>
  <c r="X72" i="3"/>
  <c r="X144" i="3" s="1"/>
  <c r="I108" i="3"/>
  <c r="I250" i="3" s="1"/>
  <c r="AG36" i="3"/>
  <c r="AG108" i="3" s="1"/>
  <c r="Y108" i="3"/>
  <c r="AI36" i="3"/>
  <c r="AI108" i="3" s="1"/>
  <c r="AA108" i="3"/>
  <c r="K108" i="3"/>
  <c r="K250" i="3" s="1"/>
  <c r="H108" i="3"/>
  <c r="H180" i="3" s="1"/>
  <c r="AF36" i="3"/>
  <c r="AF108" i="3" s="1"/>
  <c r="X108" i="3"/>
  <c r="F144" i="3"/>
  <c r="F320" i="3" s="1"/>
  <c r="AD72" i="3"/>
  <c r="AD144" i="3" s="1"/>
  <c r="V72" i="3"/>
  <c r="V144" i="3" s="1"/>
  <c r="J144" i="3"/>
  <c r="J355" i="3" s="1"/>
  <c r="AH72" i="3"/>
  <c r="AH144" i="3" s="1"/>
  <c r="Z72" i="3"/>
  <c r="Z144" i="3" s="1"/>
  <c r="E108" i="3"/>
  <c r="E250" i="3" s="1"/>
  <c r="AC36" i="3"/>
  <c r="AC108" i="3" s="1"/>
  <c r="U108" i="3"/>
  <c r="E144" i="3"/>
  <c r="E320" i="3" s="1"/>
  <c r="AC72" i="3"/>
  <c r="AC144" i="3" s="1"/>
  <c r="U72" i="3"/>
  <c r="U144" i="3" s="1"/>
  <c r="I144" i="3"/>
  <c r="I390" i="3" s="1"/>
  <c r="AG72" i="3"/>
  <c r="AG144" i="3" s="1"/>
  <c r="Y72" i="3"/>
  <c r="Y144" i="3" s="1"/>
  <c r="AE72" i="3"/>
  <c r="AE144" i="3" s="1"/>
  <c r="G144" i="3"/>
  <c r="G320" i="3" s="1"/>
  <c r="W72" i="3"/>
  <c r="W144" i="3" s="1"/>
  <c r="AI72" i="3"/>
  <c r="AI144" i="3" s="1"/>
  <c r="AA72" i="3"/>
  <c r="AA144" i="3" s="1"/>
  <c r="K144" i="3"/>
  <c r="K320" i="3" s="1"/>
  <c r="AH458" i="3"/>
  <c r="F354" i="3"/>
  <c r="F494" i="3" s="1"/>
  <c r="F285" i="3"/>
  <c r="H598" i="3"/>
  <c r="AC458" i="3"/>
  <c r="AF179" i="3"/>
  <c r="AF249" i="3"/>
  <c r="U179" i="3"/>
  <c r="U249" i="3"/>
  <c r="AI179" i="3"/>
  <c r="AI249" i="3"/>
  <c r="Y179" i="3"/>
  <c r="Y249" i="3"/>
  <c r="AE179" i="3"/>
  <c r="AE249" i="3"/>
  <c r="V179" i="3"/>
  <c r="V249" i="3"/>
  <c r="AH179" i="3"/>
  <c r="AH249" i="3"/>
  <c r="AH215" i="3"/>
  <c r="AH319" i="3"/>
  <c r="AH389" i="3"/>
  <c r="AH424" i="3"/>
  <c r="AH564" i="3" s="1"/>
  <c r="AH285" i="3"/>
  <c r="AH354" i="3"/>
  <c r="AH494" i="3" s="1"/>
  <c r="AC215" i="3"/>
  <c r="AC389" i="3"/>
  <c r="AC319" i="3"/>
  <c r="AC285" i="3"/>
  <c r="AC424" i="3"/>
  <c r="AC564" i="3" s="1"/>
  <c r="AC354" i="3"/>
  <c r="AC494" i="3" s="1"/>
  <c r="AE215" i="3"/>
  <c r="AE319" i="3"/>
  <c r="AE389" i="3"/>
  <c r="AE354" i="3"/>
  <c r="AE494" i="3" s="1"/>
  <c r="AE285" i="3"/>
  <c r="AE424" i="3"/>
  <c r="AE564" i="3" s="1"/>
  <c r="X215" i="3"/>
  <c r="X319" i="3"/>
  <c r="X389" i="3"/>
  <c r="X285" i="3"/>
  <c r="X424" i="3"/>
  <c r="X564" i="3" s="1"/>
  <c r="X354" i="3"/>
  <c r="X494" i="3" s="1"/>
  <c r="V215" i="3"/>
  <c r="V319" i="3"/>
  <c r="V389" i="3"/>
  <c r="V354" i="3"/>
  <c r="V494" i="3" s="1"/>
  <c r="V285" i="3"/>
  <c r="V424" i="3"/>
  <c r="V564" i="3" s="1"/>
  <c r="Y215" i="3"/>
  <c r="Y389" i="3"/>
  <c r="Y319" i="3"/>
  <c r="Y354" i="3"/>
  <c r="Y494" i="3" s="1"/>
  <c r="Y424" i="3"/>
  <c r="Y564" i="3" s="1"/>
  <c r="Y285" i="3"/>
  <c r="AG215" i="3"/>
  <c r="AG389" i="3"/>
  <c r="AG319" i="3"/>
  <c r="AG285" i="3"/>
  <c r="AG424" i="3"/>
  <c r="AG564" i="3" s="1"/>
  <c r="AG354" i="3"/>
  <c r="AG494" i="3" s="1"/>
  <c r="X179" i="3"/>
  <c r="X249" i="3"/>
  <c r="AC179" i="3"/>
  <c r="AC249" i="3"/>
  <c r="AA179" i="3"/>
  <c r="AA249" i="3"/>
  <c r="AG179" i="3"/>
  <c r="AG249" i="3"/>
  <c r="W179" i="3"/>
  <c r="W249" i="3"/>
  <c r="AD179" i="3"/>
  <c r="AD249" i="3"/>
  <c r="Z179" i="3"/>
  <c r="Z249" i="3"/>
  <c r="Z215" i="3"/>
  <c r="Z319" i="3"/>
  <c r="Z389" i="3"/>
  <c r="Z354" i="3"/>
  <c r="Z494" i="3" s="1"/>
  <c r="Z285" i="3"/>
  <c r="Z424" i="3"/>
  <c r="Z564" i="3" s="1"/>
  <c r="U215" i="3"/>
  <c r="U389" i="3"/>
  <c r="U319" i="3"/>
  <c r="U424" i="3"/>
  <c r="U564" i="3" s="1"/>
  <c r="U285" i="3"/>
  <c r="U354" i="3"/>
  <c r="U494" i="3" s="1"/>
  <c r="W215" i="3"/>
  <c r="W319" i="3"/>
  <c r="W389" i="3"/>
  <c r="W285" i="3"/>
  <c r="W354" i="3"/>
  <c r="W494" i="3" s="1"/>
  <c r="W424" i="3"/>
  <c r="W564" i="3" s="1"/>
  <c r="AF215" i="3"/>
  <c r="AF319" i="3"/>
  <c r="AF389" i="3"/>
  <c r="AF285" i="3"/>
  <c r="AF354" i="3"/>
  <c r="AF494" i="3" s="1"/>
  <c r="AF424" i="3"/>
  <c r="AF564" i="3" s="1"/>
  <c r="AD215" i="3"/>
  <c r="AD319" i="3"/>
  <c r="AD389" i="3"/>
  <c r="AD424" i="3"/>
  <c r="AD564" i="3" s="1"/>
  <c r="AD285" i="3"/>
  <c r="AD354" i="3"/>
  <c r="AD494" i="3" s="1"/>
  <c r="AA215" i="3"/>
  <c r="AA319" i="3"/>
  <c r="AA389" i="3"/>
  <c r="AA285" i="3"/>
  <c r="AA354" i="3"/>
  <c r="AA494" i="3" s="1"/>
  <c r="AA424" i="3"/>
  <c r="AA564" i="3" s="1"/>
  <c r="AI215" i="3"/>
  <c r="AI319" i="3"/>
  <c r="AI389" i="3"/>
  <c r="AI354" i="3"/>
  <c r="AI494" i="3" s="1"/>
  <c r="AI285" i="3"/>
  <c r="AI424" i="3"/>
  <c r="AI564" i="3" s="1"/>
  <c r="AE4" i="10"/>
  <c r="AE3" i="10"/>
  <c r="W3" i="9"/>
  <c r="W20" i="9" s="1"/>
  <c r="X12" i="8"/>
  <c r="E564" i="3"/>
  <c r="R10" i="9"/>
  <c r="R11" i="9" s="1"/>
  <c r="X6" i="8"/>
  <c r="W9" i="9" s="1"/>
  <c r="T594" i="3"/>
  <c r="L595" i="3"/>
  <c r="AB594" i="3"/>
  <c r="AJ594" i="3"/>
  <c r="E627" i="3"/>
  <c r="K627" i="3"/>
  <c r="J627" i="3"/>
  <c r="F627" i="3"/>
  <c r="I627" i="3"/>
  <c r="H627" i="3"/>
  <c r="L626" i="3"/>
  <c r="U10" i="8" s="1"/>
  <c r="G627" i="3"/>
  <c r="AE2" i="5"/>
  <c r="AD3" i="5"/>
  <c r="X8" i="8"/>
  <c r="AG23" i="5"/>
  <c r="AE4" i="7"/>
  <c r="AD3" i="7"/>
  <c r="AD16" i="7" s="1"/>
  <c r="AD39" i="10"/>
  <c r="AF34" i="5"/>
  <c r="AG12" i="5"/>
  <c r="AF13" i="5"/>
  <c r="X4" i="8"/>
  <c r="W6" i="9" s="1"/>
  <c r="Y7" i="8"/>
  <c r="X3" i="8"/>
  <c r="AE29" i="6"/>
  <c r="AE110" i="6"/>
  <c r="AE86" i="6"/>
  <c r="AE41" i="6"/>
  <c r="AE2" i="6"/>
  <c r="AE25" i="6"/>
  <c r="AF23" i="6" s="1"/>
  <c r="AE56" i="6"/>
  <c r="AE17" i="6"/>
  <c r="AE98" i="6"/>
  <c r="AE74" i="6"/>
  <c r="AF4" i="6"/>
  <c r="AE3" i="6"/>
  <c r="AD114" i="6"/>
  <c r="AG3" i="4"/>
  <c r="AF4" i="4"/>
  <c r="U13" i="8" l="1"/>
  <c r="T6" i="13"/>
  <c r="R29" i="8"/>
  <c r="Q7" i="13"/>
  <c r="AE598" i="3"/>
  <c r="AC598" i="3"/>
  <c r="Z598" i="3"/>
  <c r="J320" i="3"/>
  <c r="J460" i="3" s="1"/>
  <c r="E459" i="3"/>
  <c r="E599" i="3" s="1"/>
  <c r="AH598" i="3"/>
  <c r="I529" i="3"/>
  <c r="I599" i="3" s="1"/>
  <c r="E180" i="3"/>
  <c r="E460" i="3" s="1"/>
  <c r="J495" i="3"/>
  <c r="J599" i="3"/>
  <c r="I180" i="3"/>
  <c r="V598" i="3"/>
  <c r="J390" i="3"/>
  <c r="J425" i="3"/>
  <c r="J565" i="3" s="1"/>
  <c r="Y598" i="3"/>
  <c r="AG598" i="3"/>
  <c r="H529" i="3"/>
  <c r="H599" i="3" s="1"/>
  <c r="X598" i="3"/>
  <c r="X16" i="8"/>
  <c r="X15" i="8"/>
  <c r="X14" i="8"/>
  <c r="X17" i="8"/>
  <c r="E425" i="3"/>
  <c r="E565" i="3" s="1"/>
  <c r="F180" i="3"/>
  <c r="F460" i="3" s="1"/>
  <c r="G180" i="3"/>
  <c r="G460" i="3" s="1"/>
  <c r="AA598" i="3"/>
  <c r="W529" i="3"/>
  <c r="H355" i="3"/>
  <c r="H495" i="3" s="1"/>
  <c r="K355" i="3"/>
  <c r="K495" i="3" s="1"/>
  <c r="I425" i="3"/>
  <c r="I565" i="3" s="1"/>
  <c r="I355" i="3"/>
  <c r="I495" i="3" s="1"/>
  <c r="H320" i="3"/>
  <c r="H460" i="3" s="1"/>
  <c r="K390" i="3"/>
  <c r="K530" i="3" s="1"/>
  <c r="K180" i="3"/>
  <c r="K460" i="3" s="1"/>
  <c r="W459" i="3"/>
  <c r="W599" i="3" s="1"/>
  <c r="W598" i="3"/>
  <c r="K529" i="3"/>
  <c r="K599" i="3" s="1"/>
  <c r="AI598" i="3"/>
  <c r="U598" i="3"/>
  <c r="F425" i="3"/>
  <c r="F565" i="3" s="1"/>
  <c r="G390" i="3"/>
  <c r="G530" i="3" s="1"/>
  <c r="F355" i="3"/>
  <c r="F495" i="3" s="1"/>
  <c r="G355" i="3"/>
  <c r="G495" i="3" s="1"/>
  <c r="AD598" i="3"/>
  <c r="AF529" i="3"/>
  <c r="S19" i="8"/>
  <c r="S20" i="8" s="1"/>
  <c r="AD49" i="6"/>
  <c r="AE47" i="6" s="1"/>
  <c r="E390" i="3"/>
  <c r="E530" i="3" s="1"/>
  <c r="J250" i="3"/>
  <c r="E355" i="3"/>
  <c r="E495" i="3" s="1"/>
  <c r="H250" i="3"/>
  <c r="H530" i="3" s="1"/>
  <c r="AD94" i="6"/>
  <c r="AE61" i="6"/>
  <c r="AD50" i="6"/>
  <c r="AE118" i="6"/>
  <c r="AE106" i="6"/>
  <c r="X18" i="8"/>
  <c r="U459" i="3"/>
  <c r="AC529" i="3"/>
  <c r="AD529" i="3"/>
  <c r="Y459" i="3"/>
  <c r="F599" i="3"/>
  <c r="U529" i="3"/>
  <c r="AG459" i="3"/>
  <c r="AC459" i="3"/>
  <c r="AG529" i="3"/>
  <c r="V459" i="3"/>
  <c r="AH529" i="3"/>
  <c r="G599" i="3"/>
  <c r="Z459" i="3"/>
  <c r="X459" i="3"/>
  <c r="AE529" i="3"/>
  <c r="Y529" i="3"/>
  <c r="AI529" i="3"/>
  <c r="V529" i="3"/>
  <c r="AG9" i="5"/>
  <c r="AG10" i="5"/>
  <c r="AG11" i="5"/>
  <c r="AG8" i="5"/>
  <c r="Z529" i="3"/>
  <c r="AD459" i="3"/>
  <c r="AH459" i="3"/>
  <c r="AE459" i="3"/>
  <c r="AI459" i="3"/>
  <c r="AA459" i="3"/>
  <c r="AF459" i="3"/>
  <c r="I320" i="3"/>
  <c r="H425" i="3"/>
  <c r="H565" i="3" s="1"/>
  <c r="K425" i="3"/>
  <c r="K565" i="3" s="1"/>
  <c r="F390" i="3"/>
  <c r="F530" i="3" s="1"/>
  <c r="G425" i="3"/>
  <c r="G565" i="3" s="1"/>
  <c r="AD180" i="3"/>
  <c r="AD250" i="3"/>
  <c r="AG180" i="3"/>
  <c r="AG250" i="3"/>
  <c r="AC180" i="3"/>
  <c r="AC250" i="3"/>
  <c r="Z180" i="3"/>
  <c r="Z250" i="3"/>
  <c r="AE180" i="3"/>
  <c r="AE250" i="3"/>
  <c r="AA180" i="3"/>
  <c r="AA250" i="3"/>
  <c r="AF180" i="3"/>
  <c r="AF250" i="3"/>
  <c r="AG355" i="3"/>
  <c r="AG495" i="3" s="1"/>
  <c r="AG320" i="3"/>
  <c r="AG425" i="3"/>
  <c r="AG565" i="3" s="1"/>
  <c r="AG390" i="3"/>
  <c r="AE355" i="3"/>
  <c r="AE495" i="3" s="1"/>
  <c r="AE390" i="3"/>
  <c r="AE320" i="3"/>
  <c r="AE425" i="3"/>
  <c r="AE565" i="3" s="1"/>
  <c r="AH355" i="3"/>
  <c r="AH495" i="3" s="1"/>
  <c r="AH320" i="3"/>
  <c r="AH390" i="3"/>
  <c r="AH425" i="3"/>
  <c r="AH565" i="3" s="1"/>
  <c r="AI355" i="3"/>
  <c r="AI495" i="3" s="1"/>
  <c r="AI390" i="3"/>
  <c r="AI320" i="3"/>
  <c r="AI425" i="3"/>
  <c r="AI565" i="3" s="1"/>
  <c r="V355" i="3"/>
  <c r="V495" i="3" s="1"/>
  <c r="V390" i="3"/>
  <c r="V320" i="3"/>
  <c r="V425" i="3"/>
  <c r="V565" i="3" s="1"/>
  <c r="AF355" i="3"/>
  <c r="AF495" i="3" s="1"/>
  <c r="AF390" i="3"/>
  <c r="AF425" i="3"/>
  <c r="AF565" i="3" s="1"/>
  <c r="AF320" i="3"/>
  <c r="AC355" i="3"/>
  <c r="AC495" i="3" s="1"/>
  <c r="AC320" i="3"/>
  <c r="AC425" i="3"/>
  <c r="AC565" i="3" s="1"/>
  <c r="AC390" i="3"/>
  <c r="V180" i="3"/>
  <c r="V250" i="3"/>
  <c r="Y180" i="3"/>
  <c r="Y250" i="3"/>
  <c r="U180" i="3"/>
  <c r="U250" i="3"/>
  <c r="AH180" i="3"/>
  <c r="AH250" i="3"/>
  <c r="W180" i="3"/>
  <c r="W250" i="3"/>
  <c r="AI180" i="3"/>
  <c r="AI250" i="3"/>
  <c r="X180" i="3"/>
  <c r="X250" i="3"/>
  <c r="Y355" i="3"/>
  <c r="Y495" i="3" s="1"/>
  <c r="Y320" i="3"/>
  <c r="Y390" i="3"/>
  <c r="Y425" i="3"/>
  <c r="Y565" i="3" s="1"/>
  <c r="W355" i="3"/>
  <c r="W495" i="3" s="1"/>
  <c r="W390" i="3"/>
  <c r="W425" i="3"/>
  <c r="W565" i="3" s="1"/>
  <c r="W320" i="3"/>
  <c r="Z355" i="3"/>
  <c r="Z495" i="3" s="1"/>
  <c r="Z390" i="3"/>
  <c r="Z320" i="3"/>
  <c r="Z425" i="3"/>
  <c r="Z565" i="3" s="1"/>
  <c r="AA355" i="3"/>
  <c r="AA495" i="3" s="1"/>
  <c r="AA390" i="3"/>
  <c r="AA425" i="3"/>
  <c r="AA565" i="3" s="1"/>
  <c r="AA320" i="3"/>
  <c r="AD355" i="3"/>
  <c r="AD495" i="3" s="1"/>
  <c r="AD320" i="3"/>
  <c r="AD390" i="3"/>
  <c r="AD425" i="3"/>
  <c r="AD565" i="3" s="1"/>
  <c r="X355" i="3"/>
  <c r="X495" i="3" s="1"/>
  <c r="X320" i="3"/>
  <c r="X425" i="3"/>
  <c r="X565" i="3" s="1"/>
  <c r="X390" i="3"/>
  <c r="U355" i="3"/>
  <c r="U495" i="3" s="1"/>
  <c r="U320" i="3"/>
  <c r="U390" i="3"/>
  <c r="U425" i="3"/>
  <c r="U565" i="3" s="1"/>
  <c r="AF4" i="10"/>
  <c r="AF3" i="10"/>
  <c r="X3" i="9"/>
  <c r="X20" i="9" s="1"/>
  <c r="Y12" i="8"/>
  <c r="I530" i="3"/>
  <c r="AA529" i="3"/>
  <c r="X529" i="3"/>
  <c r="S10" i="9"/>
  <c r="S11" i="9" s="1"/>
  <c r="Y6" i="8"/>
  <c r="X9" i="9" s="1"/>
  <c r="T595" i="3"/>
  <c r="AJ595" i="3"/>
  <c r="AB595" i="3"/>
  <c r="L596" i="3"/>
  <c r="E628" i="3"/>
  <c r="F628" i="3"/>
  <c r="J628" i="3"/>
  <c r="K628" i="3"/>
  <c r="G628" i="3"/>
  <c r="H628" i="3"/>
  <c r="I628" i="3"/>
  <c r="L627" i="3"/>
  <c r="V10" i="8" s="1"/>
  <c r="AF2" i="5"/>
  <c r="AE3" i="5"/>
  <c r="Y8" i="8"/>
  <c r="AF98" i="6"/>
  <c r="AF74" i="6"/>
  <c r="AF56" i="6"/>
  <c r="AF17" i="6"/>
  <c r="AG4" i="6"/>
  <c r="AF110" i="6"/>
  <c r="AF86" i="6"/>
  <c r="AF41" i="6"/>
  <c r="AF29" i="6"/>
  <c r="AF3" i="6"/>
  <c r="AF2" i="6"/>
  <c r="AF25" i="6"/>
  <c r="AG23" i="6" s="1"/>
  <c r="AE114" i="6"/>
  <c r="AE39" i="10"/>
  <c r="AG34" i="5"/>
  <c r="AH12" i="5"/>
  <c r="AG13" i="5"/>
  <c r="AF4" i="7"/>
  <c r="AE3" i="7"/>
  <c r="AE16" i="7" s="1"/>
  <c r="AH23" i="5"/>
  <c r="Y3" i="8"/>
  <c r="Z7" i="8"/>
  <c r="Y4" i="8"/>
  <c r="AH3" i="4"/>
  <c r="AG4" i="4"/>
  <c r="S29" i="8" l="1"/>
  <c r="R7" i="13"/>
  <c r="V13" i="8"/>
  <c r="U6" i="13"/>
  <c r="AI460" i="3"/>
  <c r="X530" i="3"/>
  <c r="I460" i="3"/>
  <c r="I600" i="3" s="1"/>
  <c r="J530" i="3"/>
  <c r="J600" i="3" s="1"/>
  <c r="AI530" i="3"/>
  <c r="AI600" i="3" s="1"/>
  <c r="Y17" i="8"/>
  <c r="Y14" i="8"/>
  <c r="Y15" i="8"/>
  <c r="Y16" i="8"/>
  <c r="AI599" i="3"/>
  <c r="V530" i="3"/>
  <c r="Z460" i="3"/>
  <c r="Z530" i="3"/>
  <c r="AE460" i="3"/>
  <c r="AA599" i="3"/>
  <c r="AF599" i="3"/>
  <c r="T19" i="8"/>
  <c r="T20" i="8" s="1"/>
  <c r="V460" i="3"/>
  <c r="F600" i="3"/>
  <c r="AC599" i="3"/>
  <c r="AE94" i="6"/>
  <c r="AE50" i="6"/>
  <c r="AE49" i="6"/>
  <c r="AF47" i="6" s="1"/>
  <c r="AF106" i="6"/>
  <c r="Y18" i="8"/>
  <c r="AF61" i="6"/>
  <c r="AF118" i="6"/>
  <c r="AG460" i="3"/>
  <c r="AD599" i="3"/>
  <c r="U599" i="3"/>
  <c r="Y599" i="3"/>
  <c r="AG599" i="3"/>
  <c r="X599" i="3"/>
  <c r="AD460" i="3"/>
  <c r="AA460" i="3"/>
  <c r="Y530" i="3"/>
  <c r="AC460" i="3"/>
  <c r="AH599" i="3"/>
  <c r="W530" i="3"/>
  <c r="AE599" i="3"/>
  <c r="V599" i="3"/>
  <c r="Z599" i="3"/>
  <c r="AH530" i="3"/>
  <c r="U460" i="3"/>
  <c r="X460" i="3"/>
  <c r="W460" i="3"/>
  <c r="AF460" i="3"/>
  <c r="K600" i="3"/>
  <c r="E600" i="3"/>
  <c r="G600" i="3"/>
  <c r="H600" i="3"/>
  <c r="AH9" i="5"/>
  <c r="AH10" i="5"/>
  <c r="AH11" i="5"/>
  <c r="AH8" i="5"/>
  <c r="Y460" i="3"/>
  <c r="U530" i="3"/>
  <c r="AH460" i="3"/>
  <c r="AA530" i="3"/>
  <c r="AG530" i="3"/>
  <c r="AF530" i="3"/>
  <c r="AE530" i="3"/>
  <c r="AD530" i="3"/>
  <c r="AC530" i="3"/>
  <c r="AG4" i="10"/>
  <c r="AG3" i="10"/>
  <c r="Y3" i="9"/>
  <c r="Y20" i="9" s="1"/>
  <c r="Z12" i="8"/>
  <c r="T10" i="9"/>
  <c r="T11" i="9" s="1"/>
  <c r="X6" i="9"/>
  <c r="Z6" i="8"/>
  <c r="Y9" i="9" s="1"/>
  <c r="L597" i="3"/>
  <c r="AB596" i="3"/>
  <c r="AJ596" i="3"/>
  <c r="T596" i="3"/>
  <c r="K629" i="3"/>
  <c r="J629" i="3"/>
  <c r="F629" i="3"/>
  <c r="E629" i="3"/>
  <c r="H629" i="3"/>
  <c r="G629" i="3"/>
  <c r="I629" i="3"/>
  <c r="L628" i="3"/>
  <c r="W10" i="8" s="1"/>
  <c r="AG2" i="5"/>
  <c r="AF3" i="5"/>
  <c r="Z8" i="8"/>
  <c r="AF39" i="10"/>
  <c r="Z4" i="8"/>
  <c r="Y6" i="9" s="1"/>
  <c r="AA7" i="8"/>
  <c r="Z3" i="8"/>
  <c r="AH34" i="5"/>
  <c r="AI12" i="5"/>
  <c r="AH13" i="5"/>
  <c r="AG56" i="6"/>
  <c r="AG17" i="6"/>
  <c r="AG98" i="6"/>
  <c r="AG74" i="6"/>
  <c r="AH4" i="6"/>
  <c r="AG3" i="6"/>
  <c r="AG29" i="6"/>
  <c r="AG110" i="6"/>
  <c r="AG86" i="6"/>
  <c r="AG41" i="6"/>
  <c r="AG2" i="6"/>
  <c r="AG25" i="6"/>
  <c r="AH23" i="6" s="1"/>
  <c r="AF114" i="6"/>
  <c r="AI23" i="5"/>
  <c r="AG4" i="7"/>
  <c r="AF3" i="7"/>
  <c r="AF16" i="7" s="1"/>
  <c r="AI3" i="4"/>
  <c r="AH4" i="4"/>
  <c r="W13" i="8" l="1"/>
  <c r="V6" i="13"/>
  <c r="T29" i="8"/>
  <c r="S7" i="13"/>
  <c r="V600" i="3"/>
  <c r="X600" i="3"/>
  <c r="AD600" i="3"/>
  <c r="Z600" i="3"/>
  <c r="Z16" i="8"/>
  <c r="Z15" i="8"/>
  <c r="Z14" i="8"/>
  <c r="Z17" i="8"/>
  <c r="AE600" i="3"/>
  <c r="AF600" i="3"/>
  <c r="U19" i="8"/>
  <c r="U20" i="8" s="1"/>
  <c r="AF94" i="6"/>
  <c r="AF50" i="6"/>
  <c r="AF49" i="6"/>
  <c r="AG47" i="6" s="1"/>
  <c r="Z18" i="8"/>
  <c r="U10" i="9"/>
  <c r="U11" i="9" s="1"/>
  <c r="AG118" i="6"/>
  <c r="AG600" i="3"/>
  <c r="AA600" i="3"/>
  <c r="K633" i="3" s="1"/>
  <c r="AG61" i="6"/>
  <c r="Y600" i="3"/>
  <c r="W600" i="3"/>
  <c r="AC600" i="3"/>
  <c r="AH600" i="3"/>
  <c r="U600" i="3"/>
  <c r="L600" i="3"/>
  <c r="AI9" i="5"/>
  <c r="AI10" i="5"/>
  <c r="AI11" i="5"/>
  <c r="AI8" i="5"/>
  <c r="AH4" i="10"/>
  <c r="AH3" i="10"/>
  <c r="Z3" i="9"/>
  <c r="Z20" i="9" s="1"/>
  <c r="AA12" i="8"/>
  <c r="AA6" i="8"/>
  <c r="Z9" i="9" s="1"/>
  <c r="AJ597" i="3"/>
  <c r="T597" i="3"/>
  <c r="L598" i="3"/>
  <c r="AB597" i="3"/>
  <c r="E630" i="3"/>
  <c r="F630" i="3"/>
  <c r="J630" i="3"/>
  <c r="K630" i="3"/>
  <c r="G630" i="3"/>
  <c r="H630" i="3"/>
  <c r="I630" i="3"/>
  <c r="L629" i="3"/>
  <c r="X10" i="8" s="1"/>
  <c r="AH2" i="5"/>
  <c r="AG3" i="5"/>
  <c r="AA8" i="8"/>
  <c r="AG39" i="10"/>
  <c r="AH4" i="7"/>
  <c r="AG3" i="7"/>
  <c r="AG16" i="7" s="1"/>
  <c r="AH110" i="6"/>
  <c r="AH86" i="6"/>
  <c r="AH41" i="6"/>
  <c r="AH25" i="6"/>
  <c r="AI23" i="6" s="1"/>
  <c r="AI4" i="6"/>
  <c r="AH98" i="6"/>
  <c r="AH74" i="6"/>
  <c r="AH56" i="6"/>
  <c r="AH17" i="6"/>
  <c r="AH3" i="6"/>
  <c r="AH29" i="6"/>
  <c r="AH2" i="6"/>
  <c r="AG114" i="6"/>
  <c r="AI13" i="5"/>
  <c r="AI34" i="5"/>
  <c r="AJ12" i="5"/>
  <c r="AA4" i="8"/>
  <c r="Z6" i="9" s="1"/>
  <c r="AA3" i="8"/>
  <c r="AB7" i="8"/>
  <c r="AJ3" i="4"/>
  <c r="AI4" i="4"/>
  <c r="F633" i="3" l="1"/>
  <c r="U29" i="8"/>
  <c r="T7" i="13"/>
  <c r="X13" i="8"/>
  <c r="W6" i="13"/>
  <c r="H633" i="3"/>
  <c r="G633" i="3"/>
  <c r="J633" i="3"/>
  <c r="AA15" i="8"/>
  <c r="AA17" i="8"/>
  <c r="AA16" i="8"/>
  <c r="AA14" i="8"/>
  <c r="I633" i="3"/>
  <c r="AG49" i="6"/>
  <c r="AH47" i="6" s="1"/>
  <c r="V19" i="8"/>
  <c r="V20" i="8" s="1"/>
  <c r="AH118" i="6"/>
  <c r="AH106" i="6"/>
  <c r="AA18" i="8"/>
  <c r="AG94" i="6"/>
  <c r="AG106" i="6"/>
  <c r="AG50" i="6"/>
  <c r="AB600" i="3"/>
  <c r="AH61" i="6"/>
  <c r="AJ600" i="3"/>
  <c r="E633" i="3"/>
  <c r="AJ9" i="5"/>
  <c r="AJ10" i="5"/>
  <c r="AJ11" i="5"/>
  <c r="AJ8" i="5"/>
  <c r="AI4" i="10"/>
  <c r="AI3" i="10"/>
  <c r="AA3" i="9"/>
  <c r="AA20" i="9" s="1"/>
  <c r="AB12" i="8"/>
  <c r="V10" i="9"/>
  <c r="V11" i="9" s="1"/>
  <c r="AB6" i="8"/>
  <c r="T598" i="3"/>
  <c r="L630" i="3"/>
  <c r="Y10" i="8" s="1"/>
  <c r="AJ598" i="3"/>
  <c r="L599" i="3"/>
  <c r="AB598" i="3"/>
  <c r="I631" i="3"/>
  <c r="K631" i="3"/>
  <c r="J631" i="3"/>
  <c r="F631" i="3"/>
  <c r="E631" i="3"/>
  <c r="H631" i="3"/>
  <c r="G631" i="3"/>
  <c r="AI2" i="5"/>
  <c r="AH3" i="5"/>
  <c r="AB8" i="8"/>
  <c r="AB4" i="8"/>
  <c r="AA6" i="9" s="1"/>
  <c r="AB3" i="8"/>
  <c r="AH39" i="10"/>
  <c r="AI110" i="6"/>
  <c r="AI3" i="6"/>
  <c r="AI41" i="6"/>
  <c r="AI17" i="6"/>
  <c r="AI74" i="6"/>
  <c r="AI25" i="6"/>
  <c r="AI2" i="6"/>
  <c r="AI29" i="6"/>
  <c r="AI86" i="6"/>
  <c r="AI56" i="6"/>
  <c r="AI98" i="6"/>
  <c r="AJ13" i="5"/>
  <c r="AK12" i="5"/>
  <c r="AJ34" i="5"/>
  <c r="AH114" i="6"/>
  <c r="AI4" i="7"/>
  <c r="AH3" i="7"/>
  <c r="AH16" i="7" s="1"/>
  <c r="AK3" i="4"/>
  <c r="AJ4" i="4"/>
  <c r="Y13" i="8" l="1"/>
  <c r="X6" i="13"/>
  <c r="V29" i="8"/>
  <c r="U7" i="13"/>
  <c r="L633" i="3"/>
  <c r="AB10" i="8" s="1"/>
  <c r="AA6" i="13" s="1"/>
  <c r="AB14" i="8"/>
  <c r="AB16" i="8"/>
  <c r="AB17" i="8"/>
  <c r="AB15" i="8"/>
  <c r="W19" i="8"/>
  <c r="W20" i="8" s="1"/>
  <c r="AH49" i="6"/>
  <c r="AI47" i="6" s="1"/>
  <c r="AH94" i="6"/>
  <c r="AH50" i="6"/>
  <c r="AI118" i="6"/>
  <c r="AI61" i="6"/>
  <c r="AK9" i="5"/>
  <c r="AK10" i="5"/>
  <c r="AK11" i="5"/>
  <c r="AK8" i="5"/>
  <c r="AA9" i="9"/>
  <c r="I632" i="3"/>
  <c r="H632" i="3"/>
  <c r="AB599" i="3"/>
  <c r="AJ599" i="3"/>
  <c r="T599" i="3"/>
  <c r="G632" i="3"/>
  <c r="E632" i="3"/>
  <c r="F632" i="3"/>
  <c r="J632" i="3"/>
  <c r="K632" i="3"/>
  <c r="L631" i="3"/>
  <c r="Z10" i="8" s="1"/>
  <c r="AJ2" i="5"/>
  <c r="AI3" i="5"/>
  <c r="AI3" i="7"/>
  <c r="AI16" i="7" s="1"/>
  <c r="AI114" i="6"/>
  <c r="AI39" i="10"/>
  <c r="AK13" i="5"/>
  <c r="AK34" i="5"/>
  <c r="AL12" i="5"/>
  <c r="AL3" i="4"/>
  <c r="AL4" i="4" s="1"/>
  <c r="AK4" i="4"/>
  <c r="Z13" i="8" l="1"/>
  <c r="Y6" i="13"/>
  <c r="W29" i="8"/>
  <c r="V7" i="13"/>
  <c r="AB13" i="8"/>
  <c r="X19" i="8"/>
  <c r="X20" i="8" s="1"/>
  <c r="AB18" i="8"/>
  <c r="AI94" i="6"/>
  <c r="AL9" i="5"/>
  <c r="AL10" i="5"/>
  <c r="AL11" i="5"/>
  <c r="AL8" i="5"/>
  <c r="AA10" i="9"/>
  <c r="W10" i="9"/>
  <c r="W11" i="9" s="1"/>
  <c r="Y10" i="9"/>
  <c r="Z10" i="9"/>
  <c r="X10" i="9"/>
  <c r="L632" i="3"/>
  <c r="AA10" i="8" s="1"/>
  <c r="AK2" i="5"/>
  <c r="AJ3" i="5"/>
  <c r="AL13" i="5"/>
  <c r="AL34" i="5"/>
  <c r="AM12" i="5"/>
  <c r="E19" i="4"/>
  <c r="E18" i="4"/>
  <c r="G19" i="4"/>
  <c r="F19" i="4"/>
  <c r="F18" i="4"/>
  <c r="I19" i="4"/>
  <c r="G18" i="4"/>
  <c r="H19" i="4"/>
  <c r="H18" i="4"/>
  <c r="K19" i="4"/>
  <c r="I18" i="4"/>
  <c r="J19" i="4"/>
  <c r="J18" i="4"/>
  <c r="M19" i="4"/>
  <c r="K18" i="4"/>
  <c r="L19" i="4"/>
  <c r="L18" i="4"/>
  <c r="M18" i="4"/>
  <c r="O19" i="4"/>
  <c r="N19" i="4"/>
  <c r="N18" i="4"/>
  <c r="P20" i="4"/>
  <c r="O18" i="4"/>
  <c r="P18" i="4"/>
  <c r="P19" i="4"/>
  <c r="E106" i="6"/>
  <c r="E110" i="6" s="1"/>
  <c r="F106" i="6"/>
  <c r="AA13" i="8" l="1"/>
  <c r="Z6" i="13"/>
  <c r="X29" i="8"/>
  <c r="W7" i="13"/>
  <c r="AI49" i="6"/>
  <c r="AB19" i="8"/>
  <c r="Y19" i="8"/>
  <c r="Y20" i="8" s="1"/>
  <c r="L635" i="3"/>
  <c r="AI106" i="6"/>
  <c r="AI50" i="6"/>
  <c r="AM9" i="5"/>
  <c r="AM10" i="5"/>
  <c r="AM11" i="5"/>
  <c r="AM8" i="5"/>
  <c r="X11" i="9"/>
  <c r="Y11" i="9"/>
  <c r="Z11" i="9"/>
  <c r="AA11" i="9"/>
  <c r="F110" i="6"/>
  <c r="G107" i="6" s="1"/>
  <c r="G108" i="6" s="1"/>
  <c r="G109" i="6" s="1"/>
  <c r="H105" i="6" s="1"/>
  <c r="AL2" i="5"/>
  <c r="AK3" i="5"/>
  <c r="G110" i="6"/>
  <c r="G86" i="6"/>
  <c r="AM34" i="5"/>
  <c r="AN12" i="5"/>
  <c r="AM13" i="5"/>
  <c r="H32" i="4"/>
  <c r="G32" i="4"/>
  <c r="F32" i="4"/>
  <c r="F33" i="4"/>
  <c r="E33" i="4"/>
  <c r="H33" i="4"/>
  <c r="G33" i="4"/>
  <c r="G48" i="4" s="1"/>
  <c r="E32" i="4"/>
  <c r="H47" i="6"/>
  <c r="H23" i="6"/>
  <c r="Y29" i="8" l="1"/>
  <c r="X7" i="13"/>
  <c r="AB20" i="8"/>
  <c r="G36" i="6"/>
  <c r="G82" i="6" s="1"/>
  <c r="Z19" i="8"/>
  <c r="Z20" i="8" s="1"/>
  <c r="E48" i="4"/>
  <c r="AN9" i="5"/>
  <c r="AN10" i="5"/>
  <c r="AN11" i="5"/>
  <c r="AN8" i="5"/>
  <c r="H107" i="6"/>
  <c r="H108" i="6" s="1"/>
  <c r="H109" i="6" s="1"/>
  <c r="I105" i="6" s="1"/>
  <c r="I107" i="6" s="1"/>
  <c r="AM2" i="5"/>
  <c r="AL3" i="5"/>
  <c r="AN13" i="5"/>
  <c r="AN34" i="5"/>
  <c r="AO12" i="5"/>
  <c r="H48" i="4"/>
  <c r="F48" i="4"/>
  <c r="F46" i="4"/>
  <c r="G46" i="4" s="1"/>
  <c r="H46" i="4" s="1"/>
  <c r="I46" i="4" s="1"/>
  <c r="C32" i="4"/>
  <c r="C33" i="4"/>
  <c r="I23" i="6"/>
  <c r="I47" i="6"/>
  <c r="AB29" i="8" l="1"/>
  <c r="AA7" i="13"/>
  <c r="Z29" i="8"/>
  <c r="Y7" i="13"/>
  <c r="F36" i="6"/>
  <c r="F82" i="6" s="1"/>
  <c r="H36" i="6"/>
  <c r="H82" i="6" s="1"/>
  <c r="E36" i="6"/>
  <c r="E41" i="6" s="1"/>
  <c r="AA19" i="8"/>
  <c r="AO9" i="5"/>
  <c r="AO10" i="5"/>
  <c r="AO11" i="5"/>
  <c r="AO8" i="5"/>
  <c r="AN2" i="5"/>
  <c r="AM3" i="5"/>
  <c r="AO13" i="5"/>
  <c r="AO34" i="5"/>
  <c r="AP12" i="5"/>
  <c r="E98" i="6"/>
  <c r="I108" i="6"/>
  <c r="I109" i="6" s="1"/>
  <c r="J105" i="6" s="1"/>
  <c r="J107" i="6" s="1"/>
  <c r="J47" i="6"/>
  <c r="J23" i="6"/>
  <c r="F41" i="6" l="1"/>
  <c r="G37" i="6" s="1"/>
  <c r="H35" i="6" s="1"/>
  <c r="E82" i="6"/>
  <c r="E86" i="6" s="1"/>
  <c r="F86" i="6" s="1"/>
  <c r="G83" i="6" s="1"/>
  <c r="G84" i="6" s="1"/>
  <c r="G85" i="6" s="1"/>
  <c r="H81" i="6" s="1"/>
  <c r="H83" i="6" s="1"/>
  <c r="AA20" i="8"/>
  <c r="Z7" i="13" s="1"/>
  <c r="F98" i="6"/>
  <c r="G95" i="6" s="1"/>
  <c r="AP9" i="5"/>
  <c r="AP10" i="5"/>
  <c r="AP11" i="5"/>
  <c r="AP8" i="5"/>
  <c r="AO2" i="5"/>
  <c r="AN3" i="5"/>
  <c r="G74" i="6"/>
  <c r="G17" i="6"/>
  <c r="G61" i="6" s="1"/>
  <c r="G98" i="6"/>
  <c r="G41" i="6"/>
  <c r="AP34" i="5"/>
  <c r="AQ12" i="5"/>
  <c r="AP13" i="5"/>
  <c r="J108" i="6"/>
  <c r="J109" i="6" s="1"/>
  <c r="K105" i="6" s="1"/>
  <c r="K107" i="6" s="1"/>
  <c r="K23" i="6"/>
  <c r="K47" i="6"/>
  <c r="AA29" i="8" l="1"/>
  <c r="G96" i="6"/>
  <c r="G97" i="6" s="1"/>
  <c r="H93" i="6" s="1"/>
  <c r="H95" i="6" s="1"/>
  <c r="G118" i="6"/>
  <c r="H84" i="6"/>
  <c r="H85" i="6" s="1"/>
  <c r="I81" i="6" s="1"/>
  <c r="I83" i="6" s="1"/>
  <c r="AQ9" i="5"/>
  <c r="AQ10" i="5"/>
  <c r="AQ11" i="5"/>
  <c r="AQ8" i="5"/>
  <c r="AP2" i="5"/>
  <c r="AO3" i="5"/>
  <c r="H37" i="6"/>
  <c r="AQ34" i="5"/>
  <c r="AR12" i="5"/>
  <c r="AQ13" i="5"/>
  <c r="K108" i="6"/>
  <c r="K109" i="6" s="1"/>
  <c r="L105" i="6" s="1"/>
  <c r="L107" i="6" s="1"/>
  <c r="L47" i="6"/>
  <c r="L23" i="6"/>
  <c r="H96" i="6" l="1"/>
  <c r="H97" i="6" s="1"/>
  <c r="I93" i="6" s="1"/>
  <c r="I95" i="6" s="1"/>
  <c r="I84" i="6"/>
  <c r="I85" i="6" s="1"/>
  <c r="J81" i="6" s="1"/>
  <c r="J83" i="6" s="1"/>
  <c r="AR9" i="5"/>
  <c r="AR10" i="5"/>
  <c r="AR11" i="5"/>
  <c r="AR8" i="5"/>
  <c r="AQ2" i="5"/>
  <c r="AP3" i="5"/>
  <c r="I37" i="6"/>
  <c r="I35" i="6"/>
  <c r="AR34" i="5"/>
  <c r="AS12" i="5"/>
  <c r="AR13" i="5"/>
  <c r="L108" i="6"/>
  <c r="L109" i="6" s="1"/>
  <c r="M105" i="6" s="1"/>
  <c r="M107" i="6" s="1"/>
  <c r="M23" i="6"/>
  <c r="M47" i="6"/>
  <c r="I96" i="6" l="1"/>
  <c r="I97" i="6" s="1"/>
  <c r="J93" i="6" s="1"/>
  <c r="J95" i="6" s="1"/>
  <c r="J84" i="6"/>
  <c r="J85" i="6" s="1"/>
  <c r="K81" i="6" s="1"/>
  <c r="K83" i="6" s="1"/>
  <c r="AS9" i="5"/>
  <c r="AS10" i="5"/>
  <c r="AS11" i="5"/>
  <c r="AS8" i="5"/>
  <c r="AR2" i="5"/>
  <c r="AQ3" i="5"/>
  <c r="J37" i="6"/>
  <c r="J35" i="6"/>
  <c r="AS34" i="5"/>
  <c r="AT12" i="5"/>
  <c r="AS13" i="5"/>
  <c r="M108" i="6"/>
  <c r="M109" i="6" s="1"/>
  <c r="N105" i="6" s="1"/>
  <c r="N107" i="6" s="1"/>
  <c r="N47" i="6"/>
  <c r="N23" i="6"/>
  <c r="J96" i="6" l="1"/>
  <c r="J97" i="6" s="1"/>
  <c r="K93" i="6" s="1"/>
  <c r="K95" i="6" s="1"/>
  <c r="K84" i="6"/>
  <c r="K85" i="6" s="1"/>
  <c r="L81" i="6" s="1"/>
  <c r="L83" i="6" s="1"/>
  <c r="AT9" i="5"/>
  <c r="AT10" i="5"/>
  <c r="AT11" i="5"/>
  <c r="AT8" i="5"/>
  <c r="AS2" i="5"/>
  <c r="AR3" i="5"/>
  <c r="K37" i="6"/>
  <c r="K35" i="6"/>
  <c r="AT34" i="5"/>
  <c r="AU12" i="5"/>
  <c r="AT13" i="5"/>
  <c r="N108" i="6"/>
  <c r="N109" i="6" s="1"/>
  <c r="O105" i="6" s="1"/>
  <c r="O107" i="6" s="1"/>
  <c r="O23" i="6"/>
  <c r="O47" i="6"/>
  <c r="K96" i="6" l="1"/>
  <c r="K97" i="6" s="1"/>
  <c r="L93" i="6" s="1"/>
  <c r="L95" i="6" s="1"/>
  <c r="L84" i="6"/>
  <c r="L85" i="6" s="1"/>
  <c r="M81" i="6" s="1"/>
  <c r="M83" i="6" s="1"/>
  <c r="AU9" i="5"/>
  <c r="AU10" i="5"/>
  <c r="AU11" i="5"/>
  <c r="AU8" i="5"/>
  <c r="AT2" i="5"/>
  <c r="AS3" i="5"/>
  <c r="L37" i="6"/>
  <c r="L35" i="6"/>
  <c r="AU13" i="5"/>
  <c r="AU34" i="5"/>
  <c r="AV12" i="5"/>
  <c r="O108" i="6"/>
  <c r="O109" i="6" s="1"/>
  <c r="P105" i="6" s="1"/>
  <c r="P107" i="6" s="1"/>
  <c r="P47" i="6"/>
  <c r="P23" i="6"/>
  <c r="L96" i="6" l="1"/>
  <c r="L97" i="6" s="1"/>
  <c r="M93" i="6" s="1"/>
  <c r="M95" i="6" s="1"/>
  <c r="M84" i="6"/>
  <c r="M85" i="6" s="1"/>
  <c r="N81" i="6" s="1"/>
  <c r="N83" i="6" s="1"/>
  <c r="AV9" i="5"/>
  <c r="AV10" i="5"/>
  <c r="AV11" i="5"/>
  <c r="AV8" i="5"/>
  <c r="AU2" i="5"/>
  <c r="AT3" i="5"/>
  <c r="M37" i="6"/>
  <c r="M35" i="6"/>
  <c r="AV13" i="5"/>
  <c r="AV34" i="5"/>
  <c r="AW12" i="5"/>
  <c r="P108" i="6"/>
  <c r="P109" i="6" s="1"/>
  <c r="Q105" i="6" s="1"/>
  <c r="Q107" i="6" s="1"/>
  <c r="Q23" i="6"/>
  <c r="Q47" i="6"/>
  <c r="M96" i="6" l="1"/>
  <c r="M97" i="6" s="1"/>
  <c r="N93" i="6" s="1"/>
  <c r="N95" i="6" s="1"/>
  <c r="N84" i="6"/>
  <c r="N85" i="6" s="1"/>
  <c r="O81" i="6" s="1"/>
  <c r="O83" i="6" s="1"/>
  <c r="AW9" i="5"/>
  <c r="AW10" i="5"/>
  <c r="AW11" i="5"/>
  <c r="AW8" i="5"/>
  <c r="AV2" i="5"/>
  <c r="AU3" i="5"/>
  <c r="N37" i="6"/>
  <c r="N35" i="6"/>
  <c r="AW13" i="5"/>
  <c r="AW34" i="5"/>
  <c r="AX12" i="5"/>
  <c r="Q108" i="6"/>
  <c r="Q109" i="6" s="1"/>
  <c r="R105" i="6" s="1"/>
  <c r="R107" i="6" s="1"/>
  <c r="R47" i="6"/>
  <c r="R23" i="6"/>
  <c r="N96" i="6" l="1"/>
  <c r="N97" i="6" s="1"/>
  <c r="O93" i="6" s="1"/>
  <c r="O95" i="6" s="1"/>
  <c r="O84" i="6"/>
  <c r="O85" i="6" s="1"/>
  <c r="P81" i="6" s="1"/>
  <c r="P83" i="6" s="1"/>
  <c r="AX9" i="5"/>
  <c r="AX10" i="5"/>
  <c r="AX11" i="5"/>
  <c r="AX8" i="5"/>
  <c r="AW2" i="5"/>
  <c r="AV3" i="5"/>
  <c r="O37" i="6"/>
  <c r="O35" i="6"/>
  <c r="AX13" i="5"/>
  <c r="AX34" i="5"/>
  <c r="AY12" i="5"/>
  <c r="R108" i="6"/>
  <c r="R109" i="6" s="1"/>
  <c r="S105" i="6" s="1"/>
  <c r="S107" i="6" s="1"/>
  <c r="S23" i="6"/>
  <c r="S47" i="6"/>
  <c r="O96" i="6" l="1"/>
  <c r="O97" i="6" s="1"/>
  <c r="P93" i="6" s="1"/>
  <c r="P95" i="6" s="1"/>
  <c r="P84" i="6"/>
  <c r="P85" i="6" s="1"/>
  <c r="Q81" i="6" s="1"/>
  <c r="Q83" i="6" s="1"/>
  <c r="AY9" i="5"/>
  <c r="AY10" i="5"/>
  <c r="AY11" i="5"/>
  <c r="AY8" i="5"/>
  <c r="AX2" i="5"/>
  <c r="AW3" i="5"/>
  <c r="P37" i="6"/>
  <c r="P35" i="6"/>
  <c r="AY13" i="5"/>
  <c r="AY34" i="5"/>
  <c r="AZ12" i="5"/>
  <c r="S108" i="6"/>
  <c r="S109" i="6" s="1"/>
  <c r="T105" i="6" s="1"/>
  <c r="T107" i="6" s="1"/>
  <c r="P96" i="6" l="1"/>
  <c r="P97" i="6" s="1"/>
  <c r="Q93" i="6" s="1"/>
  <c r="Q95" i="6" s="1"/>
  <c r="Q84" i="6"/>
  <c r="Q85" i="6" s="1"/>
  <c r="R81" i="6" s="1"/>
  <c r="R83" i="6" s="1"/>
  <c r="AZ9" i="5"/>
  <c r="AZ10" i="5"/>
  <c r="AZ11" i="5"/>
  <c r="AZ8" i="5"/>
  <c r="AY2" i="5"/>
  <c r="AX3" i="5"/>
  <c r="Q37" i="6"/>
  <c r="Q35" i="6"/>
  <c r="AZ13" i="5"/>
  <c r="AZ34" i="5"/>
  <c r="BA12" i="5"/>
  <c r="T108" i="6"/>
  <c r="T109" i="6" s="1"/>
  <c r="U105" i="6" s="1"/>
  <c r="U107" i="6" s="1"/>
  <c r="Q96" i="6" l="1"/>
  <c r="Q97" i="6" s="1"/>
  <c r="R93" i="6" s="1"/>
  <c r="R95" i="6" s="1"/>
  <c r="R84" i="6"/>
  <c r="R85" i="6" s="1"/>
  <c r="S81" i="6" s="1"/>
  <c r="S83" i="6" s="1"/>
  <c r="BA9" i="5"/>
  <c r="BA10" i="5"/>
  <c r="BA11" i="5"/>
  <c r="BA8" i="5"/>
  <c r="AZ2" i="5"/>
  <c r="AS15" i="5" s="1"/>
  <c r="AY3" i="5"/>
  <c r="R37" i="6"/>
  <c r="R35" i="6"/>
  <c r="BA13" i="5"/>
  <c r="BA34" i="5"/>
  <c r="BB12" i="5"/>
  <c r="BA15" i="5"/>
  <c r="U108" i="6"/>
  <c r="U109" i="6" s="1"/>
  <c r="V105" i="6" s="1"/>
  <c r="V107" i="6" s="1"/>
  <c r="AQ15" i="5" l="1"/>
  <c r="AY15" i="5"/>
  <c r="R96" i="6"/>
  <c r="R97" i="6" s="1"/>
  <c r="S93" i="6" s="1"/>
  <c r="S95" i="6" s="1"/>
  <c r="S84" i="6"/>
  <c r="S85" i="6" s="1"/>
  <c r="T81" i="6" s="1"/>
  <c r="T83" i="6" s="1"/>
  <c r="AU15" i="5"/>
  <c r="BB9" i="5"/>
  <c r="BB10" i="5"/>
  <c r="BB11" i="5"/>
  <c r="BB8" i="5"/>
  <c r="AW15" i="5"/>
  <c r="AZ3" i="5"/>
  <c r="H15" i="5"/>
  <c r="J15" i="5"/>
  <c r="F15" i="5"/>
  <c r="I15" i="5"/>
  <c r="G15" i="5"/>
  <c r="E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R15" i="5"/>
  <c r="AT15" i="5"/>
  <c r="AV15" i="5"/>
  <c r="AX15" i="5"/>
  <c r="AZ15" i="5"/>
  <c r="S37" i="6"/>
  <c r="S35" i="6"/>
  <c r="BB13" i="5"/>
  <c r="BB34" i="5"/>
  <c r="BC12" i="5"/>
  <c r="BB15" i="5"/>
  <c r="V108" i="6"/>
  <c r="V109" i="6" s="1"/>
  <c r="W105" i="6" s="1"/>
  <c r="W107" i="6" s="1"/>
  <c r="S96" i="6" l="1"/>
  <c r="S97" i="6" s="1"/>
  <c r="T93" i="6" s="1"/>
  <c r="T95" i="6" s="1"/>
  <c r="T84" i="6"/>
  <c r="T85" i="6" s="1"/>
  <c r="U81" i="6" s="1"/>
  <c r="U83" i="6" s="1"/>
  <c r="BC9" i="5"/>
  <c r="BC10" i="5"/>
  <c r="BC11" i="5"/>
  <c r="BC8" i="5"/>
  <c r="T37" i="6"/>
  <c r="T35" i="6"/>
  <c r="BC13" i="5"/>
  <c r="BC34" i="5"/>
  <c r="BD12" i="5"/>
  <c r="BC15" i="5"/>
  <c r="W108" i="6"/>
  <c r="W109" i="6" s="1"/>
  <c r="X105" i="6" s="1"/>
  <c r="X107" i="6" s="1"/>
  <c r="T96" i="6" l="1"/>
  <c r="T97" i="6" s="1"/>
  <c r="U93" i="6" s="1"/>
  <c r="U95" i="6" s="1"/>
  <c r="U84" i="6"/>
  <c r="U85" i="6" s="1"/>
  <c r="V81" i="6" s="1"/>
  <c r="V83" i="6" s="1"/>
  <c r="BD9" i="5"/>
  <c r="BD10" i="5"/>
  <c r="BD11" i="5"/>
  <c r="BD8" i="5"/>
  <c r="U37" i="6"/>
  <c r="U35" i="6"/>
  <c r="BD13" i="5"/>
  <c r="BD34" i="5"/>
  <c r="BE12" i="5"/>
  <c r="BD15" i="5"/>
  <c r="X108" i="6"/>
  <c r="X109" i="6" s="1"/>
  <c r="Y105" i="6" s="1"/>
  <c r="Y107" i="6" s="1"/>
  <c r="U96" i="6" l="1"/>
  <c r="U97" i="6" s="1"/>
  <c r="V93" i="6" s="1"/>
  <c r="V95" i="6" s="1"/>
  <c r="V84" i="6"/>
  <c r="V85" i="6" s="1"/>
  <c r="W81" i="6" s="1"/>
  <c r="W83" i="6" s="1"/>
  <c r="BE9" i="5"/>
  <c r="BE10" i="5"/>
  <c r="BE11" i="5"/>
  <c r="BE8" i="5"/>
  <c r="V37" i="6"/>
  <c r="V35" i="6"/>
  <c r="BE13" i="5"/>
  <c r="BE34" i="5"/>
  <c r="BF12" i="5"/>
  <c r="BE15" i="5"/>
  <c r="Y108" i="6"/>
  <c r="Y109" i="6" s="1"/>
  <c r="Z105" i="6" s="1"/>
  <c r="Z107" i="6" s="1"/>
  <c r="V96" i="6" l="1"/>
  <c r="V97" i="6" s="1"/>
  <c r="W93" i="6" s="1"/>
  <c r="W95" i="6" s="1"/>
  <c r="W84" i="6"/>
  <c r="W85" i="6" s="1"/>
  <c r="X81" i="6" s="1"/>
  <c r="X83" i="6" s="1"/>
  <c r="BF9" i="5"/>
  <c r="BF10" i="5"/>
  <c r="BF11" i="5"/>
  <c r="BF8" i="5"/>
  <c r="W37" i="6"/>
  <c r="W35" i="6"/>
  <c r="BF13" i="5"/>
  <c r="BF34" i="5"/>
  <c r="BG12" i="5"/>
  <c r="BF15" i="5"/>
  <c r="Z108" i="6"/>
  <c r="Z109" i="6" s="1"/>
  <c r="AA105" i="6" s="1"/>
  <c r="AA107" i="6" s="1"/>
  <c r="W96" i="6" l="1"/>
  <c r="W97" i="6" s="1"/>
  <c r="X93" i="6" s="1"/>
  <c r="X95" i="6" s="1"/>
  <c r="X84" i="6"/>
  <c r="X85" i="6" s="1"/>
  <c r="Y81" i="6" s="1"/>
  <c r="Y83" i="6" s="1"/>
  <c r="BG9" i="5"/>
  <c r="BG10" i="5"/>
  <c r="BG11" i="5"/>
  <c r="BG8" i="5"/>
  <c r="X37" i="6"/>
  <c r="X35" i="6"/>
  <c r="BG34" i="5"/>
  <c r="BH12" i="5"/>
  <c r="BG13" i="5"/>
  <c r="BG15" i="5"/>
  <c r="AA108" i="6"/>
  <c r="AA109" i="6" s="1"/>
  <c r="AB105" i="6" s="1"/>
  <c r="AB107" i="6" s="1"/>
  <c r="X96" i="6" l="1"/>
  <c r="X97" i="6" s="1"/>
  <c r="Y93" i="6" s="1"/>
  <c r="Y95" i="6" s="1"/>
  <c r="Y84" i="6"/>
  <c r="Y85" i="6" s="1"/>
  <c r="Z81" i="6" s="1"/>
  <c r="Z83" i="6" s="1"/>
  <c r="BH9" i="5"/>
  <c r="BH10" i="5"/>
  <c r="BH11" i="5"/>
  <c r="BH8" i="5"/>
  <c r="Y37" i="6"/>
  <c r="Y35" i="6"/>
  <c r="BH34" i="5"/>
  <c r="BI12" i="5"/>
  <c r="BH13" i="5"/>
  <c r="BH15" i="5"/>
  <c r="AB108" i="6"/>
  <c r="AB109" i="6" s="1"/>
  <c r="AC105" i="6" s="1"/>
  <c r="AC107" i="6" s="1"/>
  <c r="Y96" i="6" l="1"/>
  <c r="Y97" i="6" s="1"/>
  <c r="Z93" i="6" s="1"/>
  <c r="Z95" i="6" s="1"/>
  <c r="Z84" i="6"/>
  <c r="Z85" i="6" s="1"/>
  <c r="AA81" i="6" s="1"/>
  <c r="AA83" i="6" s="1"/>
  <c r="BI9" i="5"/>
  <c r="BI10" i="5"/>
  <c r="BI11" i="5"/>
  <c r="BI8" i="5"/>
  <c r="Z37" i="6"/>
  <c r="Z35" i="6"/>
  <c r="BI34" i="5"/>
  <c r="BJ12" i="5"/>
  <c r="BI13" i="5"/>
  <c r="BI15" i="5"/>
  <c r="AC108" i="6"/>
  <c r="AC109" i="6" s="1"/>
  <c r="AD105" i="6" s="1"/>
  <c r="AD107" i="6" s="1"/>
  <c r="Z96" i="6" l="1"/>
  <c r="Z97" i="6" s="1"/>
  <c r="AA93" i="6" s="1"/>
  <c r="AA95" i="6" s="1"/>
  <c r="AA84" i="6"/>
  <c r="AA85" i="6" s="1"/>
  <c r="AB81" i="6" s="1"/>
  <c r="AB83" i="6" s="1"/>
  <c r="BJ9" i="5"/>
  <c r="BJ10" i="5"/>
  <c r="BJ11" i="5"/>
  <c r="BJ8" i="5"/>
  <c r="AA37" i="6"/>
  <c r="AA35" i="6"/>
  <c r="BJ34" i="5"/>
  <c r="BK12" i="5"/>
  <c r="BJ13" i="5"/>
  <c r="BJ15" i="5"/>
  <c r="AD108" i="6"/>
  <c r="AD109" i="6" s="1"/>
  <c r="AE105" i="6" s="1"/>
  <c r="AE107" i="6" s="1"/>
  <c r="AA96" i="6" l="1"/>
  <c r="AA97" i="6" s="1"/>
  <c r="AB93" i="6" s="1"/>
  <c r="AB95" i="6" s="1"/>
  <c r="AB84" i="6"/>
  <c r="AB85" i="6" s="1"/>
  <c r="AC81" i="6" s="1"/>
  <c r="AC83" i="6" s="1"/>
  <c r="BK9" i="5"/>
  <c r="BK10" i="5"/>
  <c r="BK11" i="5"/>
  <c r="BK8" i="5"/>
  <c r="AB37" i="6"/>
  <c r="AB35" i="6"/>
  <c r="BK34" i="5"/>
  <c r="BL12" i="5"/>
  <c r="BK13" i="5"/>
  <c r="BK15" i="5"/>
  <c r="AE108" i="6"/>
  <c r="AE109" i="6" s="1"/>
  <c r="AF105" i="6" s="1"/>
  <c r="AF107" i="6" s="1"/>
  <c r="AB96" i="6" l="1"/>
  <c r="AB97" i="6" s="1"/>
  <c r="AC93" i="6" s="1"/>
  <c r="AC95" i="6" s="1"/>
  <c r="AC84" i="6"/>
  <c r="AC85" i="6" s="1"/>
  <c r="AD81" i="6" s="1"/>
  <c r="AD83" i="6" s="1"/>
  <c r="BL9" i="5"/>
  <c r="BL10" i="5"/>
  <c r="BL11" i="5"/>
  <c r="BL8" i="5"/>
  <c r="AC37" i="6"/>
  <c r="AC35" i="6"/>
  <c r="BL34" i="5"/>
  <c r="BL13" i="5"/>
  <c r="BL15" i="5"/>
  <c r="C15" i="5" s="1"/>
  <c r="AF108" i="6"/>
  <c r="AF109" i="6" s="1"/>
  <c r="AG105" i="6" s="1"/>
  <c r="AG107" i="6" s="1"/>
  <c r="AC96" i="6" l="1"/>
  <c r="AC97" i="6" s="1"/>
  <c r="AD93" i="6" s="1"/>
  <c r="AD95" i="6" s="1"/>
  <c r="AD84" i="6"/>
  <c r="AD85" i="6" s="1"/>
  <c r="AE81" i="6" s="1"/>
  <c r="AE83" i="6" s="1"/>
  <c r="AD37" i="6"/>
  <c r="AD35" i="6"/>
  <c r="T26" i="5"/>
  <c r="L26" i="5"/>
  <c r="E26" i="5"/>
  <c r="F26" i="5"/>
  <c r="H26" i="5"/>
  <c r="I26" i="5"/>
  <c r="G26" i="5"/>
  <c r="J26" i="5"/>
  <c r="K26" i="5"/>
  <c r="P26" i="5"/>
  <c r="N26" i="5"/>
  <c r="M26" i="5"/>
  <c r="O26" i="5"/>
  <c r="V25" i="5"/>
  <c r="V15" i="10" s="1"/>
  <c r="Q26" i="5"/>
  <c r="S26" i="5"/>
  <c r="R26" i="5"/>
  <c r="U24" i="5"/>
  <c r="U25" i="5"/>
  <c r="U15" i="10" s="1"/>
  <c r="U26" i="5"/>
  <c r="V24" i="5"/>
  <c r="V26" i="5"/>
  <c r="W25" i="5"/>
  <c r="W15" i="10" s="1"/>
  <c r="X25" i="5"/>
  <c r="X15" i="10" s="1"/>
  <c r="W26" i="5"/>
  <c r="W24" i="5"/>
  <c r="Y24" i="5"/>
  <c r="X26" i="5"/>
  <c r="Z25" i="5"/>
  <c r="Z15" i="10" s="1"/>
  <c r="X24" i="5"/>
  <c r="Y25" i="5"/>
  <c r="Y15" i="10" s="1"/>
  <c r="Y26" i="5"/>
  <c r="AB24" i="5"/>
  <c r="Z24" i="5"/>
  <c r="AB25" i="5"/>
  <c r="AB15" i="10" s="1"/>
  <c r="AA25" i="5"/>
  <c r="AA15" i="10" s="1"/>
  <c r="AA24" i="5"/>
  <c r="Z26" i="5"/>
  <c r="AA26" i="5"/>
  <c r="AB26" i="5"/>
  <c r="AC24" i="5"/>
  <c r="AC25" i="5"/>
  <c r="AC15" i="10" s="1"/>
  <c r="AD26" i="5"/>
  <c r="AC26" i="5"/>
  <c r="AD24" i="5"/>
  <c r="AD25" i="5"/>
  <c r="AD15" i="10" s="1"/>
  <c r="AE25" i="5"/>
  <c r="AE15" i="10" s="1"/>
  <c r="AG26" i="5"/>
  <c r="AF26" i="5"/>
  <c r="AE26" i="5"/>
  <c r="AE24" i="5"/>
  <c r="AH24" i="5"/>
  <c r="AF25" i="5"/>
  <c r="AF15" i="10" s="1"/>
  <c r="AF24" i="5"/>
  <c r="AG25" i="5"/>
  <c r="AG15" i="10" s="1"/>
  <c r="AI26" i="5"/>
  <c r="AG24" i="5"/>
  <c r="AH26" i="5"/>
  <c r="AH25" i="5"/>
  <c r="AH15" i="10" s="1"/>
  <c r="AI25" i="5"/>
  <c r="AI15" i="10" s="1"/>
  <c r="AI24" i="5"/>
  <c r="AG108" i="6"/>
  <c r="AG109" i="6" s="1"/>
  <c r="AH105" i="6" s="1"/>
  <c r="AH107" i="6" s="1"/>
  <c r="AG8" i="10" l="1"/>
  <c r="AG14" i="10" s="1"/>
  <c r="AG16" i="10" s="1"/>
  <c r="AD8" i="10"/>
  <c r="AD14" i="10" s="1"/>
  <c r="AD16" i="10" s="1"/>
  <c r="AC8" i="10"/>
  <c r="AC14" i="10" s="1"/>
  <c r="AC16" i="10" s="1"/>
  <c r="AA8" i="10"/>
  <c r="AA14" i="10" s="1"/>
  <c r="AA16" i="10" s="1"/>
  <c r="AB8" i="10"/>
  <c r="AB14" i="10" s="1"/>
  <c r="AB16" i="10" s="1"/>
  <c r="V8" i="10"/>
  <c r="V14" i="10" s="1"/>
  <c r="V16" i="10" s="1"/>
  <c r="AI8" i="10"/>
  <c r="AI14" i="10" s="1"/>
  <c r="AI16" i="10" s="1"/>
  <c r="AH8" i="10"/>
  <c r="AH14" i="10" s="1"/>
  <c r="AH16" i="10" s="1"/>
  <c r="AE8" i="10"/>
  <c r="AE14" i="10" s="1"/>
  <c r="AE16" i="10" s="1"/>
  <c r="Y8" i="10"/>
  <c r="Y14" i="10" s="1"/>
  <c r="Y16" i="10" s="1"/>
  <c r="AF8" i="10"/>
  <c r="AF14" i="10" s="1"/>
  <c r="AF16" i="10" s="1"/>
  <c r="Z8" i="10"/>
  <c r="Z14" i="10" s="1"/>
  <c r="Z16" i="10" s="1"/>
  <c r="X8" i="10"/>
  <c r="X14" i="10" s="1"/>
  <c r="X16" i="10" s="1"/>
  <c r="W8" i="10"/>
  <c r="W14" i="10" s="1"/>
  <c r="W16" i="10" s="1"/>
  <c r="U8" i="10"/>
  <c r="U14" i="10" s="1"/>
  <c r="U16" i="10" s="1"/>
  <c r="AD96" i="6"/>
  <c r="AD97" i="6" s="1"/>
  <c r="AE93" i="6" s="1"/>
  <c r="AE95" i="6" s="1"/>
  <c r="AE84" i="6"/>
  <c r="AE85" i="6" s="1"/>
  <c r="AF81" i="6" s="1"/>
  <c r="AF83" i="6" s="1"/>
  <c r="AE37" i="6"/>
  <c r="AE35" i="6"/>
  <c r="AH40" i="10"/>
  <c r="AI40" i="10"/>
  <c r="AD40" i="10"/>
  <c r="AC40" i="10"/>
  <c r="AA40" i="10"/>
  <c r="X40" i="10"/>
  <c r="V40" i="10"/>
  <c r="AG40" i="10"/>
  <c r="AF40" i="10"/>
  <c r="AE40" i="10"/>
  <c r="AB40" i="10"/>
  <c r="Y40" i="10"/>
  <c r="Z40" i="10"/>
  <c r="W40" i="10"/>
  <c r="U40" i="10"/>
  <c r="AH108" i="6"/>
  <c r="AH109" i="6" s="1"/>
  <c r="AI105" i="6" s="1"/>
  <c r="AI107" i="6" s="1"/>
  <c r="AE96" i="6" l="1"/>
  <c r="AE97" i="6" s="1"/>
  <c r="AF93" i="6" s="1"/>
  <c r="AF95" i="6" s="1"/>
  <c r="AF84" i="6"/>
  <c r="AF85" i="6" s="1"/>
  <c r="AG81" i="6" s="1"/>
  <c r="AG83" i="6" s="1"/>
  <c r="AF37" i="6"/>
  <c r="AF35" i="6"/>
  <c r="AI108" i="6"/>
  <c r="AI109" i="6" s="1"/>
  <c r="AF96" i="6" l="1"/>
  <c r="AF97" i="6" s="1"/>
  <c r="AG93" i="6" s="1"/>
  <c r="AG95" i="6" s="1"/>
  <c r="AG84" i="6"/>
  <c r="AG85" i="6" s="1"/>
  <c r="AH81" i="6" s="1"/>
  <c r="AH83" i="6" s="1"/>
  <c r="AG37" i="6"/>
  <c r="AG35" i="6"/>
  <c r="AG96" i="6" l="1"/>
  <c r="AG97" i="6" s="1"/>
  <c r="AH93" i="6" s="1"/>
  <c r="AH95" i="6" s="1"/>
  <c r="AH84" i="6"/>
  <c r="AH85" i="6" s="1"/>
  <c r="AI81" i="6" s="1"/>
  <c r="AI83" i="6" s="1"/>
  <c r="AH37" i="6"/>
  <c r="AH35" i="6"/>
  <c r="AH96" i="6" l="1"/>
  <c r="AH97" i="6" s="1"/>
  <c r="AI93" i="6" s="1"/>
  <c r="AI95" i="6" s="1"/>
  <c r="AI84" i="6"/>
  <c r="AI85" i="6" s="1"/>
  <c r="AI35" i="6"/>
  <c r="AI37" i="6"/>
  <c r="AI96" i="6" l="1"/>
  <c r="AI97" i="6" s="1"/>
  <c r="C48" i="4"/>
  <c r="C32" i="6" l="1"/>
  <c r="C78" i="6" s="1"/>
  <c r="E38" i="6" l="1"/>
  <c r="E28" i="10" l="1"/>
  <c r="E38" i="10" s="1"/>
  <c r="E39" i="6"/>
  <c r="F38" i="6" s="1"/>
  <c r="F39" i="6" l="1"/>
  <c r="G38" i="6" s="1"/>
  <c r="E40" i="6"/>
  <c r="F28" i="10"/>
  <c r="F38" i="10" s="1"/>
  <c r="F40" i="6" l="1"/>
  <c r="G39" i="6"/>
  <c r="G28" i="10" l="1"/>
  <c r="G38" i="10" s="1"/>
  <c r="G40" i="6"/>
  <c r="H38" i="6"/>
  <c r="H39" i="6" l="1"/>
  <c r="H28" i="10"/>
  <c r="H38" i="10" s="1"/>
  <c r="I38" i="6" l="1"/>
  <c r="H40" i="6"/>
  <c r="I39" i="6" l="1"/>
  <c r="I40" i="6" s="1"/>
  <c r="I28" i="10"/>
  <c r="I38" i="10" s="1"/>
  <c r="J38" i="6" l="1"/>
  <c r="J28" i="10" l="1"/>
  <c r="J38" i="10" s="1"/>
  <c r="J39" i="6"/>
  <c r="K38" i="6" s="1"/>
  <c r="J40" i="6" l="1"/>
  <c r="K39" i="6"/>
  <c r="K40" i="6" s="1"/>
  <c r="K28" i="10"/>
  <c r="K38" i="10" s="1"/>
  <c r="L38" i="6" l="1"/>
  <c r="L39" i="6" s="1"/>
  <c r="M38" i="6" l="1"/>
  <c r="F22" i="8" s="1"/>
  <c r="L40" i="6"/>
  <c r="E8" i="13" l="1"/>
  <c r="E12" i="13" s="1"/>
  <c r="D20" i="16"/>
  <c r="D22" i="16" s="1"/>
  <c r="D30" i="16" s="1"/>
  <c r="L28" i="10"/>
  <c r="L38" i="10" s="1"/>
  <c r="M28" i="10"/>
  <c r="M38" i="10" s="1"/>
  <c r="M39" i="6"/>
  <c r="E9" i="13" l="1"/>
  <c r="E11" i="13" s="1"/>
  <c r="E14" i="13" s="1"/>
  <c r="M40" i="6"/>
  <c r="N38" i="6"/>
  <c r="G22" i="8" s="1"/>
  <c r="F8" i="13" l="1"/>
  <c r="F9" i="13" s="1"/>
  <c r="F11" i="13" s="1"/>
  <c r="E20" i="16"/>
  <c r="E22" i="16" s="1"/>
  <c r="E30" i="16" s="1"/>
  <c r="N39" i="6"/>
  <c r="N28" i="10"/>
  <c r="N38" i="10" s="1"/>
  <c r="F12" i="13" l="1"/>
  <c r="F14" i="13" s="1"/>
  <c r="O38" i="6"/>
  <c r="H22" i="8" s="1"/>
  <c r="N40" i="6"/>
  <c r="G8" i="13" l="1"/>
  <c r="G9" i="13" s="1"/>
  <c r="G11" i="13" s="1"/>
  <c r="F20" i="16"/>
  <c r="F22" i="16" s="1"/>
  <c r="F30" i="16" s="1"/>
  <c r="O28" i="10"/>
  <c r="O38" i="10" s="1"/>
  <c r="O39" i="6"/>
  <c r="G12" i="13" l="1"/>
  <c r="G14" i="13" s="1"/>
  <c r="O40" i="6"/>
  <c r="P38" i="6"/>
  <c r="I22" i="8" s="1"/>
  <c r="H8" i="13" l="1"/>
  <c r="H9" i="13" s="1"/>
  <c r="H11" i="13" s="1"/>
  <c r="G20" i="16"/>
  <c r="G22" i="16" s="1"/>
  <c r="G30" i="16" s="1"/>
  <c r="P39" i="6"/>
  <c r="P28" i="10"/>
  <c r="P38" i="10" s="1"/>
  <c r="H12" i="13" l="1"/>
  <c r="H14" i="13" s="1"/>
  <c r="Q38" i="6"/>
  <c r="J22" i="8" s="1"/>
  <c r="C20" i="18" s="1"/>
  <c r="P40" i="6"/>
  <c r="Q39" i="6" l="1"/>
  <c r="Q40" i="6" s="1"/>
  <c r="Q28" i="10"/>
  <c r="Q38" i="10" s="1"/>
  <c r="R38" i="6" l="1"/>
  <c r="K22" i="8" s="1"/>
  <c r="D20" i="18" s="1"/>
  <c r="R28" i="10" l="1"/>
  <c r="R38" i="10" s="1"/>
  <c r="R39" i="6"/>
  <c r="S38" i="6" s="1"/>
  <c r="L22" i="8" s="1"/>
  <c r="E20" i="18" s="1"/>
  <c r="R40" i="6" l="1"/>
  <c r="S39" i="6"/>
  <c r="S40" i="6" s="1"/>
  <c r="S28" i="10"/>
  <c r="S38" i="10" s="1"/>
  <c r="T38" i="6" l="1"/>
  <c r="M22" i="8" s="1"/>
  <c r="F20" i="18" s="1"/>
  <c r="T28" i="10" l="1"/>
  <c r="T38" i="10" s="1"/>
  <c r="T39" i="6"/>
  <c r="U38" i="6" s="1"/>
  <c r="N22" i="8" s="1"/>
  <c r="G20" i="18" s="1"/>
  <c r="T40" i="6" l="1"/>
  <c r="U39" i="6"/>
  <c r="U40" i="6" s="1"/>
  <c r="U28" i="10"/>
  <c r="U38" i="10" s="1"/>
  <c r="V38" i="6" l="1"/>
  <c r="O22" i="8" s="1"/>
  <c r="H20" i="18" s="1"/>
  <c r="V28" i="10" l="1"/>
  <c r="V38" i="10" s="1"/>
  <c r="V39" i="6"/>
  <c r="W38" i="6" s="1"/>
  <c r="P22" i="8" s="1"/>
  <c r="I20" i="18" s="1"/>
  <c r="V40" i="6" l="1"/>
  <c r="W39" i="6"/>
  <c r="W40" i="6" s="1"/>
  <c r="W28" i="10"/>
  <c r="W38" i="10" s="1"/>
  <c r="X38" i="6" l="1"/>
  <c r="Q22" i="8" s="1"/>
  <c r="J20" i="18" s="1"/>
  <c r="X28" i="10" l="1"/>
  <c r="X38" i="10" s="1"/>
  <c r="X39" i="6"/>
  <c r="Y38" i="6" s="1"/>
  <c r="R22" i="8" s="1"/>
  <c r="K20" i="18" s="1"/>
  <c r="X40" i="6" l="1"/>
  <c r="Y39" i="6"/>
  <c r="Y40" i="6" s="1"/>
  <c r="Y28" i="10"/>
  <c r="Y38" i="10" s="1"/>
  <c r="Z38" i="6" l="1"/>
  <c r="S22" i="8" s="1"/>
  <c r="L20" i="18" s="1"/>
  <c r="Z28" i="10" l="1"/>
  <c r="Z38" i="10" s="1"/>
  <c r="Z39" i="6"/>
  <c r="Z40" i="6" s="1"/>
  <c r="AA38" i="6" l="1"/>
  <c r="T22" i="8" s="1"/>
  <c r="M20" i="18" s="1"/>
  <c r="AA28" i="10" l="1"/>
  <c r="AA38" i="10" s="1"/>
  <c r="AA39" i="6"/>
  <c r="AA40" i="6" s="1"/>
  <c r="AB38" i="6" l="1"/>
  <c r="U22" i="8" s="1"/>
  <c r="N20" i="18" s="1"/>
  <c r="AB28" i="10" l="1"/>
  <c r="AB38" i="10" s="1"/>
  <c r="AB39" i="6"/>
  <c r="AC38" i="6" s="1"/>
  <c r="V22" i="8" s="1"/>
  <c r="O20" i="18" s="1"/>
  <c r="AB40" i="6" l="1"/>
  <c r="AC39" i="6"/>
  <c r="AD38" i="6" s="1"/>
  <c r="W22" i="8" s="1"/>
  <c r="P20" i="18" s="1"/>
  <c r="AC28" i="10"/>
  <c r="AC38" i="10" s="1"/>
  <c r="AC40" i="6" l="1"/>
  <c r="AD39" i="6"/>
  <c r="AD40" i="6" s="1"/>
  <c r="AD28" i="10"/>
  <c r="AD38" i="10" s="1"/>
  <c r="AE38" i="6" l="1"/>
  <c r="X22" i="8" s="1"/>
  <c r="Q20" i="18" s="1"/>
  <c r="AE28" i="10" l="1"/>
  <c r="AE38" i="10" s="1"/>
  <c r="AE39" i="6"/>
  <c r="AF38" i="6" s="1"/>
  <c r="Y22" i="8" s="1"/>
  <c r="R20" i="18" s="1"/>
  <c r="AE40" i="6" l="1"/>
  <c r="AF39" i="6"/>
  <c r="AG38" i="6" s="1"/>
  <c r="Z22" i="8" s="1"/>
  <c r="S20" i="18" s="1"/>
  <c r="AF28" i="10"/>
  <c r="AF38" i="10" s="1"/>
  <c r="AF40" i="6" l="1"/>
  <c r="AG39" i="6"/>
  <c r="AG40" i="6" s="1"/>
  <c r="AG28" i="10"/>
  <c r="AG38" i="10" s="1"/>
  <c r="AH38" i="6" l="1"/>
  <c r="AA22" i="8" s="1"/>
  <c r="T20" i="18" s="1"/>
  <c r="AH28" i="10" l="1"/>
  <c r="AH38" i="10" s="1"/>
  <c r="AH39" i="6"/>
  <c r="AH40" i="6" s="1"/>
  <c r="AI38" i="6" l="1"/>
  <c r="AB22" i="8" s="1"/>
  <c r="AI28" i="10" l="1"/>
  <c r="AI38" i="10" s="1"/>
  <c r="AI39" i="6"/>
  <c r="AI40" i="6" s="1"/>
  <c r="G42" i="4" l="1"/>
  <c r="H42" i="4"/>
  <c r="H39" i="4"/>
  <c r="H43" i="4" l="1"/>
  <c r="H39" i="10" s="1"/>
  <c r="AJ36" i="10"/>
  <c r="AK36" i="10"/>
  <c r="AL36" i="10"/>
  <c r="AM36" i="10"/>
  <c r="AN36" i="10"/>
  <c r="AO36" i="10"/>
  <c r="AP36" i="10"/>
  <c r="AQ36" i="10"/>
  <c r="AR36" i="10"/>
  <c r="AS36" i="10"/>
  <c r="AT36" i="10"/>
  <c r="AJ37" i="10"/>
  <c r="AK37" i="10"/>
  <c r="AL37" i="10"/>
  <c r="AM37" i="10"/>
  <c r="AN37" i="10"/>
  <c r="AO37" i="10"/>
  <c r="AP37" i="10"/>
  <c r="AQ37" i="10"/>
  <c r="AR37" i="10"/>
  <c r="AS37" i="10"/>
  <c r="AT37" i="10"/>
  <c r="AT41" i="10" l="1"/>
  <c r="AR41" i="10"/>
  <c r="AP41" i="10"/>
  <c r="AN41" i="10"/>
  <c r="AL41" i="10"/>
  <c r="AJ41" i="10"/>
  <c r="AS41" i="10"/>
  <c r="AQ41" i="10"/>
  <c r="AO41" i="10"/>
  <c r="AM41" i="10"/>
  <c r="AK41" i="10"/>
  <c r="E51" i="6" l="1"/>
  <c r="E52" i="6" s="1"/>
  <c r="F51" i="6" l="1"/>
  <c r="F52" i="6" l="1"/>
  <c r="G51" i="6"/>
  <c r="G52" i="6" l="1"/>
  <c r="H51" i="6"/>
  <c r="I51" i="6" l="1"/>
  <c r="H52" i="6"/>
  <c r="I52" i="6" l="1"/>
  <c r="J51" i="6"/>
  <c r="J52" i="6" l="1"/>
  <c r="K51" i="6"/>
  <c r="K52" i="6" l="1"/>
  <c r="L51" i="6"/>
  <c r="L52" i="6" l="1"/>
  <c r="M51" i="6"/>
  <c r="N51" i="6" l="1"/>
  <c r="M52" i="6"/>
  <c r="N52" i="6" l="1"/>
  <c r="O51" i="6"/>
  <c r="P51" i="6" l="1"/>
  <c r="O52" i="6"/>
  <c r="P52" i="6" l="1"/>
  <c r="Q51" i="6"/>
  <c r="R51" i="6" l="1"/>
  <c r="Q52" i="6"/>
  <c r="R52" i="6" l="1"/>
  <c r="S51" i="6"/>
  <c r="T51" i="6" l="1"/>
  <c r="S52" i="6"/>
  <c r="T52" i="6" l="1"/>
  <c r="U51" i="6"/>
  <c r="V51" i="6" l="1"/>
  <c r="U52" i="6"/>
  <c r="V52" i="6" l="1"/>
  <c r="W51" i="6"/>
  <c r="X51" i="6" l="1"/>
  <c r="W52" i="6"/>
  <c r="X52" i="6" l="1"/>
  <c r="Y51" i="6"/>
  <c r="Z51" i="6" l="1"/>
  <c r="Y52" i="6"/>
  <c r="Z52" i="6" l="1"/>
  <c r="AA51" i="6"/>
  <c r="AB51" i="6" l="1"/>
  <c r="AA52" i="6"/>
  <c r="AB52" i="6" l="1"/>
  <c r="AC51" i="6"/>
  <c r="AD51" i="6" l="1"/>
  <c r="AC52" i="6"/>
  <c r="AD52" i="6" l="1"/>
  <c r="AE51" i="6"/>
  <c r="AF51" i="6" l="1"/>
  <c r="AE52" i="6"/>
  <c r="AF52" i="6" l="1"/>
  <c r="AG51" i="6"/>
  <c r="AH51" i="6" l="1"/>
  <c r="AG52" i="6"/>
  <c r="AH52" i="6" l="1"/>
  <c r="AI51" i="6"/>
  <c r="AI52" i="6" s="1"/>
  <c r="F50" i="4"/>
  <c r="G50" i="4" s="1"/>
  <c r="H50" i="4" s="1"/>
  <c r="I50" i="4" s="1"/>
  <c r="J50" i="4" s="1"/>
  <c r="K50" i="4" s="1"/>
  <c r="L50" i="4" s="1"/>
  <c r="M50" i="4" s="1"/>
  <c r="L8" i="10"/>
  <c r="L14" i="10" s="1"/>
  <c r="M8" i="10"/>
  <c r="M14" i="10" s="1"/>
  <c r="L27" i="10"/>
  <c r="L37" i="10" s="1"/>
  <c r="L6" i="7"/>
  <c r="L7" i="10"/>
  <c r="E25" i="8"/>
  <c r="L19" i="7" l="1"/>
  <c r="L5" i="7"/>
  <c r="M27" i="10"/>
  <c r="M37" i="10" s="1"/>
  <c r="F25" i="8"/>
  <c r="M6" i="7"/>
  <c r="M7" i="10"/>
  <c r="D25" i="16" l="1"/>
  <c r="M19" i="7"/>
  <c r="M5" i="7"/>
  <c r="M31" i="7" s="1"/>
  <c r="M29" i="10" s="1"/>
  <c r="L31" i="7"/>
  <c r="L29" i="10" s="1"/>
  <c r="E27" i="8"/>
  <c r="L26" i="10" l="1"/>
  <c r="L36" i="10" s="1"/>
  <c r="E28" i="8"/>
  <c r="L31" i="10"/>
  <c r="L6" i="10"/>
  <c r="L11" i="10" s="1"/>
  <c r="E30" i="8"/>
  <c r="F27" i="8"/>
  <c r="D27" i="16" l="1"/>
  <c r="D31" i="16" s="1"/>
  <c r="F28" i="8"/>
  <c r="F30" i="8"/>
  <c r="M6" i="10"/>
  <c r="M11" i="10" s="1"/>
  <c r="M26" i="10"/>
  <c r="M31" i="10" l="1"/>
  <c r="M36" i="10"/>
  <c r="N8" i="10"/>
  <c r="N14" i="10" s="1"/>
  <c r="O8" i="10"/>
  <c r="O14" i="10" s="1"/>
  <c r="N6" i="7"/>
  <c r="N7" i="10"/>
  <c r="N27" i="10"/>
  <c r="N37" i="10" s="1"/>
  <c r="G25" i="8"/>
  <c r="E25" i="16" l="1"/>
  <c r="N19" i="7"/>
  <c r="N5" i="7"/>
  <c r="N31" i="7" l="1"/>
  <c r="N29" i="10" s="1"/>
  <c r="O7" i="10"/>
  <c r="O6" i="7"/>
  <c r="O27" i="10"/>
  <c r="O37" i="10" s="1"/>
  <c r="H25" i="8"/>
  <c r="F25" i="16" l="1"/>
  <c r="O5" i="7"/>
  <c r="O19" i="7"/>
  <c r="G27" i="8"/>
  <c r="E27" i="16" l="1"/>
  <c r="E31" i="16" s="1"/>
  <c r="G28" i="8"/>
  <c r="N26" i="10"/>
  <c r="N6" i="10"/>
  <c r="N11" i="10" s="1"/>
  <c r="G30" i="8"/>
  <c r="N36" i="10" l="1"/>
  <c r="N31" i="10"/>
  <c r="H27" i="8"/>
  <c r="F27" i="16" l="1"/>
  <c r="F31" i="16" s="1"/>
  <c r="H28" i="8"/>
  <c r="O26" i="10"/>
  <c r="H30" i="8"/>
  <c r="O6" i="10"/>
  <c r="O11" i="10" s="1"/>
  <c r="O36" i="10" l="1"/>
  <c r="P8" i="10"/>
  <c r="P14" i="10" s="1"/>
  <c r="P27" i="10"/>
  <c r="P37" i="10" s="1"/>
  <c r="P6" i="7"/>
  <c r="P7" i="10"/>
  <c r="I25" i="8"/>
  <c r="G25" i="16" l="1"/>
  <c r="P19" i="7"/>
  <c r="P5" i="7"/>
  <c r="P31" i="7" l="1"/>
  <c r="P29" i="10" s="1"/>
  <c r="I27" i="8"/>
  <c r="G27" i="16" l="1"/>
  <c r="G31" i="16" s="1"/>
  <c r="I28" i="8"/>
  <c r="I30" i="8"/>
  <c r="P6" i="10"/>
  <c r="P11" i="10" s="1"/>
  <c r="P26" i="10"/>
  <c r="P31" i="10" l="1"/>
  <c r="P36" i="10"/>
  <c r="R8" i="10"/>
  <c r="R14" i="10" s="1"/>
  <c r="Q8" i="10"/>
  <c r="Q14" i="10" s="1"/>
  <c r="T8" i="10"/>
  <c r="T14" i="10" s="1"/>
  <c r="S8" i="10"/>
  <c r="S14" i="10" s="1"/>
  <c r="E39" i="10"/>
  <c r="F39" i="10"/>
  <c r="G39" i="10"/>
  <c r="E40" i="10"/>
  <c r="F40" i="10"/>
  <c r="G40" i="10"/>
  <c r="H40" i="10"/>
  <c r="I40" i="10"/>
  <c r="J40" i="10"/>
  <c r="K40" i="10"/>
  <c r="L40" i="10"/>
  <c r="M40" i="10"/>
  <c r="M41" i="10" s="1"/>
  <c r="N40" i="10"/>
  <c r="O40" i="10"/>
  <c r="P40" i="10"/>
  <c r="Q40" i="10"/>
  <c r="R40" i="10"/>
  <c r="S40" i="10"/>
  <c r="T40" i="10"/>
  <c r="L41" i="10"/>
  <c r="N41" i="10"/>
  <c r="O41" i="10"/>
  <c r="D14" i="9"/>
  <c r="D15" i="9" s="1"/>
  <c r="E14" i="9"/>
  <c r="E15" i="9" s="1"/>
  <c r="F14" i="9"/>
  <c r="F15" i="9" s="1"/>
  <c r="G14" i="9"/>
  <c r="G15" i="9" s="1"/>
  <c r="H14" i="9"/>
  <c r="I14" i="9"/>
  <c r="J14" i="9"/>
  <c r="K14" i="9"/>
  <c r="L14" i="9"/>
  <c r="L15" i="9" s="1"/>
  <c r="M14" i="9"/>
  <c r="M15" i="9" s="1"/>
  <c r="N14" i="9"/>
  <c r="N15" i="9" s="1"/>
  <c r="O14" i="9"/>
  <c r="O15" i="9" s="1"/>
  <c r="P14" i="9"/>
  <c r="Q14" i="9"/>
  <c r="R14" i="9"/>
  <c r="R15" i="9" s="1"/>
  <c r="S14" i="9"/>
  <c r="S15" i="9" s="1"/>
  <c r="T14" i="9"/>
  <c r="T15" i="9" s="1"/>
  <c r="U14" i="9"/>
  <c r="U15" i="9" s="1"/>
  <c r="V14" i="9"/>
  <c r="V15" i="9" s="1"/>
  <c r="W14" i="9"/>
  <c r="W15" i="9" s="1"/>
  <c r="X14" i="9"/>
  <c r="Y14" i="9"/>
  <c r="Z14" i="9"/>
  <c r="Z15" i="9" s="1"/>
  <c r="AA14" i="9"/>
  <c r="AA15" i="9" s="1"/>
  <c r="I15" i="9"/>
  <c r="J15" i="9"/>
  <c r="K15" i="9"/>
  <c r="Q15" i="9"/>
  <c r="Y15" i="9"/>
  <c r="D23" i="9"/>
  <c r="E23" i="9"/>
  <c r="F23" i="9"/>
  <c r="G23" i="9"/>
  <c r="H23" i="9"/>
  <c r="I23" i="9"/>
  <c r="J23" i="9"/>
  <c r="K23" i="9"/>
  <c r="L23" i="9"/>
  <c r="M23" i="9"/>
  <c r="N23" i="9"/>
  <c r="O23" i="9"/>
  <c r="P23" i="9"/>
  <c r="Q23" i="9"/>
  <c r="R23" i="9"/>
  <c r="S23" i="9"/>
  <c r="T23" i="9"/>
  <c r="U23" i="9"/>
  <c r="V23" i="9"/>
  <c r="W23" i="9"/>
  <c r="X23" i="9"/>
  <c r="Y23" i="9"/>
  <c r="Z23" i="9"/>
  <c r="AA23" i="9"/>
  <c r="P41" i="10" l="1"/>
  <c r="X15" i="9"/>
  <c r="P15" i="9"/>
  <c r="H15" i="9"/>
  <c r="D12" i="9" l="1"/>
  <c r="D16" i="9" l="1"/>
  <c r="D17" i="9" s="1"/>
  <c r="E12" i="9" s="1"/>
  <c r="D13" i="9"/>
  <c r="E13" i="9" l="1"/>
  <c r="E16" i="9"/>
  <c r="E17" i="9" s="1"/>
  <c r="F12" i="9" s="1"/>
  <c r="F13" i="9" l="1"/>
  <c r="F16" i="9"/>
  <c r="F17" i="9" s="1"/>
  <c r="G12" i="9" s="1"/>
  <c r="G16" i="9" l="1"/>
  <c r="G17" i="9" s="1"/>
  <c r="H12" i="9" s="1"/>
  <c r="G13" i="9"/>
  <c r="H16" i="9" l="1"/>
  <c r="H17" i="9" s="1"/>
  <c r="I12" i="9" s="1"/>
  <c r="H13" i="9"/>
  <c r="I13" i="9" l="1"/>
  <c r="I16" i="9"/>
  <c r="I17" i="9" s="1"/>
  <c r="J12" i="9" s="1"/>
  <c r="J13" i="9" l="1"/>
  <c r="J16" i="9"/>
  <c r="J17" i="9" s="1"/>
  <c r="K12" i="9" s="1"/>
  <c r="K13" i="9" l="1"/>
  <c r="K16" i="9"/>
  <c r="K17" i="9" s="1"/>
  <c r="L12" i="9" s="1"/>
  <c r="L16" i="9" l="1"/>
  <c r="L17" i="9" s="1"/>
  <c r="M12" i="9" s="1"/>
  <c r="L13" i="9"/>
  <c r="M13" i="9" l="1"/>
  <c r="M16" i="9"/>
  <c r="M17" i="9" s="1"/>
  <c r="N12" i="9" s="1"/>
  <c r="N13" i="9" l="1"/>
  <c r="N16" i="9"/>
  <c r="N17" i="9" s="1"/>
  <c r="O12" i="9" s="1"/>
  <c r="O16" i="9" l="1"/>
  <c r="O17" i="9" s="1"/>
  <c r="P12" i="9" s="1"/>
  <c r="O13" i="9"/>
  <c r="P13" i="9" l="1"/>
  <c r="P16" i="9"/>
  <c r="P17" i="9" s="1"/>
  <c r="Q12" i="9" s="1"/>
  <c r="Q16" i="9" l="1"/>
  <c r="Q17" i="9" s="1"/>
  <c r="R12" i="9" s="1"/>
  <c r="Q13" i="9"/>
  <c r="R16" i="9" l="1"/>
  <c r="R17" i="9" s="1"/>
  <c r="S12" i="9" s="1"/>
  <c r="R13" i="9"/>
  <c r="S13" i="9" l="1"/>
  <c r="S16" i="9"/>
  <c r="S17" i="9" s="1"/>
  <c r="T12" i="9" s="1"/>
  <c r="T16" i="9" l="1"/>
  <c r="T17" i="9" s="1"/>
  <c r="U12" i="9" s="1"/>
  <c r="T13" i="9"/>
  <c r="U13" i="9" l="1"/>
  <c r="U16" i="9"/>
  <c r="U17" i="9" s="1"/>
  <c r="V12" i="9" s="1"/>
  <c r="V13" i="9" l="1"/>
  <c r="V16" i="9"/>
  <c r="V17" i="9" s="1"/>
  <c r="W12" i="9" s="1"/>
  <c r="W16" i="9" l="1"/>
  <c r="W17" i="9" s="1"/>
  <c r="X12" i="9" s="1"/>
  <c r="W13" i="9"/>
  <c r="X13" i="9" l="1"/>
  <c r="X16" i="9"/>
  <c r="X17" i="9" s="1"/>
  <c r="Y12" i="9" s="1"/>
  <c r="Y16" i="9" l="1"/>
  <c r="Y17" i="9" s="1"/>
  <c r="Z12" i="9" s="1"/>
  <c r="Y13" i="9"/>
  <c r="D42" i="10"/>
  <c r="Z13" i="9" l="1"/>
  <c r="Z16" i="9"/>
  <c r="Z17" i="9" s="1"/>
  <c r="AA12" i="9" s="1"/>
  <c r="AA16" i="9" l="1"/>
  <c r="AA17" i="9" s="1"/>
  <c r="AA13" i="9"/>
  <c r="F6" i="10"/>
  <c r="G6" i="10"/>
  <c r="G11" i="10" s="1"/>
  <c r="H6" i="10"/>
  <c r="H11" i="10" s="1"/>
  <c r="I6" i="10"/>
  <c r="J6" i="10"/>
  <c r="K6" i="10"/>
  <c r="F7" i="10"/>
  <c r="G7" i="10"/>
  <c r="H7" i="10"/>
  <c r="I7" i="10"/>
  <c r="J7" i="10"/>
  <c r="K7" i="10"/>
  <c r="F8" i="10"/>
  <c r="F14" i="10" s="1"/>
  <c r="F16" i="10" s="1"/>
  <c r="G8" i="10"/>
  <c r="H8" i="10"/>
  <c r="I8" i="10"/>
  <c r="I14" i="10" s="1"/>
  <c r="I16" i="10" s="1"/>
  <c r="J8" i="10"/>
  <c r="J14" i="10" s="1"/>
  <c r="J16" i="10" s="1"/>
  <c r="K8" i="10"/>
  <c r="K14" i="10" s="1"/>
  <c r="K16" i="10" s="1"/>
  <c r="K18" i="10" s="1"/>
  <c r="K28" i="5" s="1"/>
  <c r="F11" i="10"/>
  <c r="I11" i="10"/>
  <c r="J11" i="10"/>
  <c r="K11" i="10"/>
  <c r="G14" i="10"/>
  <c r="G16" i="10" s="1"/>
  <c r="H14" i="10"/>
  <c r="H16" i="10" s="1"/>
  <c r="F15" i="10"/>
  <c r="G15" i="10"/>
  <c r="H15" i="10"/>
  <c r="I15" i="10"/>
  <c r="J15" i="10"/>
  <c r="K15" i="10"/>
  <c r="E26" i="10"/>
  <c r="E36" i="10" s="1"/>
  <c r="E41" i="10" s="1"/>
  <c r="E43" i="10" s="1"/>
  <c r="F26" i="10"/>
  <c r="G26" i="10"/>
  <c r="G36" i="10" s="1"/>
  <c r="G41" i="10" s="1"/>
  <c r="H26" i="10"/>
  <c r="H36" i="10" s="1"/>
  <c r="H41" i="10" s="1"/>
  <c r="I26" i="10"/>
  <c r="J26" i="10"/>
  <c r="J36" i="10" s="1"/>
  <c r="J41" i="10" s="1"/>
  <c r="K26" i="10"/>
  <c r="K36" i="10" s="1"/>
  <c r="K41" i="10" s="1"/>
  <c r="E27" i="10"/>
  <c r="E37" i="10" s="1"/>
  <c r="F27" i="10"/>
  <c r="F37" i="10" s="1"/>
  <c r="G27" i="10"/>
  <c r="H27" i="10"/>
  <c r="I27" i="10"/>
  <c r="I37" i="10" s="1"/>
  <c r="J27" i="10"/>
  <c r="K27" i="10"/>
  <c r="F36" i="10"/>
  <c r="F41" i="10" s="1"/>
  <c r="I36" i="10"/>
  <c r="I41" i="10" s="1"/>
  <c r="G37" i="10"/>
  <c r="H37" i="10"/>
  <c r="J37" i="10"/>
  <c r="K37" i="10"/>
  <c r="E5" i="7"/>
  <c r="F5" i="7"/>
  <c r="F31" i="7" s="1"/>
  <c r="F29" i="10" s="1"/>
  <c r="G5" i="7"/>
  <c r="G31" i="7" s="1"/>
  <c r="G29" i="10" s="1"/>
  <c r="H5" i="7"/>
  <c r="H31" i="7" s="1"/>
  <c r="H29" i="10" s="1"/>
  <c r="I5" i="7"/>
  <c r="J5" i="7"/>
  <c r="K5" i="7"/>
  <c r="E6" i="7"/>
  <c r="E8" i="7" s="1"/>
  <c r="F6" i="7"/>
  <c r="F8" i="7" s="1"/>
  <c r="G6" i="7"/>
  <c r="H6" i="7"/>
  <c r="I6" i="7"/>
  <c r="J6" i="7"/>
  <c r="K6" i="7"/>
  <c r="E19" i="7"/>
  <c r="F19" i="7"/>
  <c r="G19" i="7"/>
  <c r="H19" i="7"/>
  <c r="I19" i="7"/>
  <c r="J19" i="7"/>
  <c r="K19" i="7"/>
  <c r="E31" i="7"/>
  <c r="E29" i="10" s="1"/>
  <c r="I31" i="7"/>
  <c r="I29" i="10" s="1"/>
  <c r="I31" i="10" s="1"/>
  <c r="J31" i="7"/>
  <c r="J29" i="10" s="1"/>
  <c r="K31" i="7"/>
  <c r="K29" i="10" s="1"/>
  <c r="K31" i="10" s="1"/>
  <c r="F11" i="7" l="1"/>
  <c r="F12" i="7"/>
  <c r="J18" i="10"/>
  <c r="J28" i="5" s="1"/>
  <c r="I18" i="10"/>
  <c r="I28" i="5" s="1"/>
  <c r="H18" i="10"/>
  <c r="H28" i="5" s="1"/>
  <c r="E12" i="7"/>
  <c r="E11" i="7"/>
  <c r="E13" i="7" s="1"/>
  <c r="F10" i="7" s="1"/>
  <c r="F13" i="7" s="1"/>
  <c r="E14" i="7"/>
  <c r="E18" i="7" s="1"/>
  <c r="G18" i="10"/>
  <c r="J31" i="10"/>
  <c r="E20" i="7" l="1"/>
  <c r="E25" i="7"/>
  <c r="G10" i="7"/>
  <c r="F14" i="7"/>
  <c r="F18" i="7" s="1"/>
  <c r="G28" i="5"/>
  <c r="G21" i="10"/>
  <c r="E30" i="5" s="1"/>
  <c r="F20" i="7" l="1"/>
  <c r="F25" i="7"/>
  <c r="E23" i="7"/>
  <c r="E21" i="7"/>
  <c r="E27" i="7"/>
  <c r="E28" i="7" s="1"/>
  <c r="F24" i="7" s="1"/>
  <c r="E30" i="7" l="1"/>
  <c r="F23" i="7"/>
  <c r="F21" i="7"/>
  <c r="F27" i="7"/>
  <c r="F30" i="7" l="1"/>
  <c r="F28" i="7"/>
  <c r="G24" i="7" s="1"/>
  <c r="G20" i="10"/>
  <c r="E29" i="5" s="1"/>
  <c r="D24" i="9"/>
  <c r="C13" i="4"/>
  <c r="E13" i="4"/>
  <c r="F13" i="4"/>
  <c r="G13" i="4"/>
  <c r="H13" i="4"/>
  <c r="I13" i="4"/>
  <c r="J13" i="4"/>
  <c r="K13" i="4"/>
  <c r="L13" i="4"/>
  <c r="M13" i="4"/>
  <c r="N13" i="4"/>
  <c r="O13" i="4"/>
  <c r="P13" i="4"/>
  <c r="Q13" i="4"/>
  <c r="R13" i="4"/>
  <c r="S13" i="4"/>
  <c r="T13" i="4"/>
  <c r="U13" i="4"/>
  <c r="V13" i="4"/>
  <c r="W13" i="4"/>
  <c r="X13" i="4"/>
  <c r="Y13" i="4"/>
  <c r="Z13" i="4"/>
  <c r="AA13" i="4"/>
  <c r="AB13" i="4"/>
  <c r="AC13" i="4"/>
  <c r="AD13" i="4"/>
  <c r="AE13" i="4"/>
  <c r="AF13" i="4"/>
  <c r="AG13" i="4"/>
  <c r="AH13" i="4"/>
  <c r="E20" i="4"/>
  <c r="F20" i="4"/>
  <c r="G20" i="4"/>
  <c r="H20" i="4"/>
  <c r="I20" i="4"/>
  <c r="J20" i="4"/>
  <c r="K20" i="4"/>
  <c r="L20" i="4"/>
  <c r="M20" i="4"/>
  <c r="N20" i="4"/>
  <c r="O20" i="4"/>
  <c r="E21" i="4"/>
  <c r="F21" i="4"/>
  <c r="G21" i="4"/>
  <c r="H21" i="4"/>
  <c r="I21" i="4"/>
  <c r="J21" i="4"/>
  <c r="K21" i="4"/>
  <c r="L21" i="4"/>
  <c r="M21" i="4"/>
  <c r="N21" i="4"/>
  <c r="O21" i="4"/>
  <c r="P21" i="4"/>
  <c r="E22" i="4"/>
  <c r="F22" i="4"/>
  <c r="G22" i="4"/>
  <c r="H22" i="4"/>
  <c r="I22" i="4"/>
  <c r="J22" i="4"/>
  <c r="K22" i="4"/>
  <c r="L22" i="4"/>
  <c r="M22" i="4"/>
  <c r="N22" i="4"/>
  <c r="O22" i="4"/>
  <c r="P22" i="4"/>
  <c r="C24" i="4"/>
  <c r="E24" i="4"/>
  <c r="F24" i="4"/>
  <c r="G24" i="4"/>
  <c r="H24" i="4"/>
  <c r="I24" i="4"/>
  <c r="J24" i="4"/>
  <c r="K24" i="4"/>
  <c r="L24" i="4"/>
  <c r="M24" i="4"/>
  <c r="N24" i="4"/>
  <c r="O24" i="4"/>
  <c r="P24" i="4"/>
  <c r="C25" i="4"/>
  <c r="E25" i="4"/>
  <c r="F25" i="4"/>
  <c r="G25" i="4"/>
  <c r="H25" i="4"/>
  <c r="I25" i="4"/>
  <c r="J25" i="4"/>
  <c r="K25" i="4"/>
  <c r="L25" i="4"/>
  <c r="M25" i="4"/>
  <c r="C26" i="4"/>
  <c r="E26" i="4"/>
  <c r="F26" i="4"/>
  <c r="G26" i="4"/>
  <c r="H26" i="4"/>
  <c r="I26" i="4"/>
  <c r="J26" i="4"/>
  <c r="K26" i="4"/>
  <c r="L26" i="4"/>
  <c r="M26" i="4"/>
  <c r="N26" i="4"/>
  <c r="O26" i="4"/>
  <c r="P26" i="4"/>
  <c r="C27" i="4"/>
  <c r="E27" i="4"/>
  <c r="F27" i="4"/>
  <c r="G27" i="4"/>
  <c r="H27" i="4"/>
  <c r="I27" i="4"/>
  <c r="J27" i="4"/>
  <c r="K27" i="4"/>
  <c r="L27" i="4"/>
  <c r="M27" i="4"/>
  <c r="N27" i="4"/>
  <c r="O27" i="4"/>
  <c r="P27" i="4"/>
  <c r="C28" i="4"/>
  <c r="F28" i="4"/>
  <c r="G28" i="4"/>
  <c r="H28" i="4"/>
  <c r="E29" i="4"/>
  <c r="F29" i="4"/>
  <c r="G29" i="4"/>
  <c r="H29" i="4"/>
  <c r="I29" i="4"/>
  <c r="J29" i="4"/>
  <c r="K29" i="4"/>
  <c r="L29" i="4"/>
  <c r="M29" i="4"/>
  <c r="N29" i="4"/>
  <c r="O29" i="4"/>
  <c r="P29" i="4"/>
  <c r="C34" i="4"/>
  <c r="E34" i="4"/>
  <c r="F34" i="4"/>
  <c r="G34" i="4"/>
  <c r="H34" i="4"/>
  <c r="C35" i="4"/>
  <c r="E35" i="4"/>
  <c r="F35" i="4"/>
  <c r="G35" i="4"/>
  <c r="H35" i="4"/>
  <c r="E36" i="4"/>
  <c r="F36" i="4"/>
  <c r="G36" i="4"/>
  <c r="H36" i="4"/>
  <c r="E38" i="4"/>
  <c r="F38" i="4"/>
  <c r="G38" i="4"/>
  <c r="H38" i="4"/>
  <c r="E39" i="4"/>
  <c r="F39" i="4"/>
  <c r="G39" i="4"/>
  <c r="E40" i="4"/>
  <c r="F40" i="4"/>
  <c r="G40" i="4"/>
  <c r="H40" i="4"/>
  <c r="E41" i="4"/>
  <c r="F41" i="4"/>
  <c r="G41" i="4"/>
  <c r="H41" i="4"/>
  <c r="E42" i="4"/>
  <c r="F42" i="4"/>
  <c r="E43" i="4"/>
  <c r="F43" i="4"/>
  <c r="G43" i="4"/>
  <c r="C47" i="4"/>
  <c r="E47" i="4"/>
  <c r="F47" i="4"/>
  <c r="G47" i="4"/>
  <c r="H47" i="4"/>
  <c r="D52" i="4"/>
  <c r="E52" i="4"/>
  <c r="F52" i="4"/>
  <c r="G52" i="4"/>
  <c r="H52" i="4"/>
  <c r="I52" i="4"/>
  <c r="J52" i="4"/>
  <c r="K52" i="4"/>
  <c r="L52" i="4"/>
  <c r="M52" i="4"/>
  <c r="N52" i="4"/>
  <c r="E53" i="4"/>
  <c r="F53" i="4"/>
  <c r="G53" i="4"/>
  <c r="H53" i="4"/>
  <c r="I53" i="4"/>
  <c r="J53" i="4"/>
  <c r="K53" i="4"/>
  <c r="L53" i="4"/>
  <c r="M53" i="4"/>
  <c r="D55" i="4"/>
  <c r="E55" i="4"/>
  <c r="F55" i="4"/>
  <c r="G55" i="4"/>
  <c r="H55" i="4"/>
  <c r="I55" i="4"/>
  <c r="J55" i="4"/>
  <c r="K55" i="4"/>
  <c r="L55" i="4"/>
  <c r="M55" i="4"/>
  <c r="E56" i="4"/>
  <c r="F56" i="4"/>
  <c r="G56" i="4"/>
  <c r="H56" i="4"/>
  <c r="I56" i="4"/>
  <c r="J56" i="4"/>
  <c r="K56" i="4"/>
  <c r="L56" i="4"/>
  <c r="M56" i="4"/>
  <c r="E58" i="4"/>
  <c r="F58" i="4"/>
  <c r="G58" i="4"/>
  <c r="H58" i="4"/>
  <c r="I58" i="4"/>
  <c r="J58" i="4"/>
  <c r="K58" i="4"/>
  <c r="L58" i="4"/>
  <c r="M58" i="4"/>
  <c r="D60" i="4"/>
  <c r="E60" i="4"/>
  <c r="F60" i="4"/>
  <c r="G60" i="4"/>
  <c r="H60" i="4"/>
  <c r="D61" i="4"/>
  <c r="I61" i="4"/>
  <c r="J61" i="4"/>
  <c r="K61" i="4"/>
  <c r="L61" i="4"/>
  <c r="M61" i="4"/>
  <c r="E62" i="4"/>
  <c r="F62" i="4"/>
  <c r="G62" i="4"/>
  <c r="H62" i="4"/>
  <c r="I62" i="4"/>
  <c r="J62" i="4"/>
  <c r="K62" i="4"/>
  <c r="L62" i="4"/>
  <c r="M62" i="4"/>
  <c r="E63" i="4"/>
  <c r="F63" i="4"/>
  <c r="G63" i="4"/>
  <c r="H63" i="4"/>
  <c r="I63" i="4"/>
  <c r="J63" i="4"/>
  <c r="K63" i="4"/>
  <c r="L63" i="4"/>
  <c r="M63" i="4"/>
  <c r="E64" i="4"/>
  <c r="F64" i="4"/>
  <c r="G64" i="4"/>
  <c r="H64" i="4"/>
  <c r="I64" i="4"/>
  <c r="J64" i="4"/>
  <c r="K64" i="4"/>
  <c r="L64" i="4"/>
  <c r="M64" i="4"/>
  <c r="E65" i="4"/>
  <c r="F65" i="4"/>
  <c r="G65" i="4"/>
  <c r="H65" i="4"/>
  <c r="I65" i="4"/>
  <c r="J65" i="4"/>
  <c r="K65" i="4"/>
  <c r="L65" i="4"/>
  <c r="M65" i="4"/>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C17" i="5"/>
  <c r="E17" i="5"/>
  <c r="F17" i="5"/>
  <c r="G17" i="5"/>
  <c r="H17" i="5"/>
  <c r="I17" i="5"/>
  <c r="J17" i="5"/>
  <c r="K17" i="5"/>
  <c r="L17" i="5"/>
  <c r="M17" i="5"/>
  <c r="N17" i="5"/>
  <c r="O17" i="5"/>
  <c r="P17" i="5"/>
  <c r="C18" i="5"/>
  <c r="E18"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E19"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C20" i="5"/>
  <c r="E20"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E21"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E24" i="5"/>
  <c r="F24" i="5"/>
  <c r="G24" i="5"/>
  <c r="H24" i="5"/>
  <c r="I24" i="5"/>
  <c r="J24" i="5"/>
  <c r="K24" i="5"/>
  <c r="L24" i="5"/>
  <c r="M24" i="5"/>
  <c r="N24" i="5"/>
  <c r="O24" i="5"/>
  <c r="P24" i="5"/>
  <c r="Q24" i="5"/>
  <c r="R24" i="5"/>
  <c r="S24" i="5"/>
  <c r="T24" i="5"/>
  <c r="BI24" i="5"/>
  <c r="C25" i="5"/>
  <c r="E25" i="5"/>
  <c r="F25" i="5"/>
  <c r="G25" i="5"/>
  <c r="H25" i="5"/>
  <c r="I25" i="5"/>
  <c r="J25" i="5"/>
  <c r="K25" i="5"/>
  <c r="L25" i="5"/>
  <c r="M25" i="5"/>
  <c r="N25" i="5"/>
  <c r="O25" i="5"/>
  <c r="P25" i="5"/>
  <c r="Q25" i="5"/>
  <c r="R25" i="5"/>
  <c r="S25" i="5"/>
  <c r="T25" i="5"/>
  <c r="L28" i="5"/>
  <c r="M28" i="5"/>
  <c r="N28" i="5"/>
  <c r="O28" i="5"/>
  <c r="P28" i="5"/>
  <c r="Q28" i="5"/>
  <c r="R28" i="5"/>
  <c r="S28" i="5"/>
  <c r="T28" i="5"/>
  <c r="U28" i="5"/>
  <c r="V28" i="5"/>
  <c r="W28" i="5"/>
  <c r="X28" i="5"/>
  <c r="Y28" i="5"/>
  <c r="Z28" i="5"/>
  <c r="AA28" i="5"/>
  <c r="AB28" i="5"/>
  <c r="AC28" i="5"/>
  <c r="AD28" i="5"/>
  <c r="AE28" i="5"/>
  <c r="AF28" i="5"/>
  <c r="AG28" i="5"/>
  <c r="AH28"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E38" i="5"/>
  <c r="F38" i="5"/>
  <c r="G38" i="5"/>
  <c r="H38" i="5"/>
  <c r="I38" i="5"/>
  <c r="J38" i="5"/>
  <c r="K38" i="5"/>
  <c r="L38" i="5"/>
  <c r="M38" i="5"/>
  <c r="N38" i="5"/>
  <c r="O38" i="5"/>
  <c r="P38" i="5"/>
  <c r="Q38" i="5"/>
  <c r="R38" i="5"/>
  <c r="E40" i="5"/>
  <c r="F40" i="5"/>
  <c r="G40" i="5"/>
  <c r="H40" i="5"/>
  <c r="I40" i="5"/>
  <c r="J40" i="5"/>
  <c r="K40" i="5"/>
  <c r="L40" i="5"/>
  <c r="M40" i="5"/>
  <c r="N40" i="5"/>
  <c r="O40" i="5"/>
  <c r="P40" i="5"/>
  <c r="Q40" i="5"/>
  <c r="R40" i="5"/>
  <c r="E41" i="5"/>
  <c r="F41" i="5"/>
  <c r="G41" i="5"/>
  <c r="H41" i="5"/>
  <c r="I41" i="5"/>
  <c r="J41" i="5"/>
  <c r="K41" i="5"/>
  <c r="L41" i="5"/>
  <c r="M41" i="5"/>
  <c r="N41" i="5"/>
  <c r="O41" i="5"/>
  <c r="P41" i="5"/>
  <c r="Q41" i="5"/>
  <c r="R41" i="5"/>
  <c r="C8"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E12" i="6"/>
  <c r="F12" i="6"/>
  <c r="G12" i="6"/>
  <c r="H12" i="6"/>
  <c r="G13" i="6"/>
  <c r="H13" i="6"/>
  <c r="I13" i="6"/>
  <c r="J13" i="6"/>
  <c r="K13" i="6"/>
  <c r="L13" i="6"/>
  <c r="M13" i="6"/>
  <c r="N13" i="6"/>
  <c r="O13" i="6"/>
  <c r="P13" i="6"/>
  <c r="Q13" i="6"/>
  <c r="R13" i="6"/>
  <c r="S13" i="6"/>
  <c r="T13" i="6"/>
  <c r="U13" i="6"/>
  <c r="V13" i="6"/>
  <c r="W13" i="6"/>
  <c r="X13" i="6"/>
  <c r="Y13" i="6"/>
  <c r="Z13" i="6"/>
  <c r="AA13" i="6"/>
  <c r="AB13" i="6"/>
  <c r="AC13" i="6"/>
  <c r="AD13" i="6"/>
  <c r="AE13" i="6"/>
  <c r="AF13" i="6"/>
  <c r="AG13" i="6"/>
  <c r="AH13" i="6"/>
  <c r="AI13" i="6"/>
  <c r="E14" i="6"/>
  <c r="F14"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E15" i="6"/>
  <c r="F15" i="6"/>
  <c r="G15" i="6"/>
  <c r="H15" i="6"/>
  <c r="I15" i="6"/>
  <c r="J15" i="6"/>
  <c r="K15" i="6"/>
  <c r="L15" i="6"/>
  <c r="M15" i="6"/>
  <c r="N15" i="6"/>
  <c r="O15" i="6"/>
  <c r="P15" i="6"/>
  <c r="Q15" i="6"/>
  <c r="R15" i="6"/>
  <c r="S15" i="6"/>
  <c r="T15" i="6"/>
  <c r="U15" i="6"/>
  <c r="V15" i="6"/>
  <c r="W15" i="6"/>
  <c r="X15" i="6"/>
  <c r="Y15" i="6"/>
  <c r="Z15" i="6"/>
  <c r="AA15" i="6"/>
  <c r="AB15" i="6"/>
  <c r="AC15" i="6"/>
  <c r="AD15" i="6"/>
  <c r="AE15" i="6"/>
  <c r="AF15" i="6"/>
  <c r="AG15" i="6"/>
  <c r="AH15" i="6"/>
  <c r="AI15"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E17" i="6"/>
  <c r="F17" i="6"/>
  <c r="E26"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E27" i="6"/>
  <c r="F27"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E28"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E58" i="6"/>
  <c r="F58"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E59" i="6"/>
  <c r="F59"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E60" i="6"/>
  <c r="F60"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E61" i="6"/>
  <c r="F61" i="6"/>
  <c r="C66" i="6"/>
  <c r="H69" i="6"/>
  <c r="I69" i="6"/>
  <c r="J69" i="6"/>
  <c r="K69" i="6"/>
  <c r="L69" i="6"/>
  <c r="M69" i="6"/>
  <c r="N69" i="6"/>
  <c r="O69" i="6"/>
  <c r="P69" i="6"/>
  <c r="Q69" i="6"/>
  <c r="R69" i="6"/>
  <c r="S69" i="6"/>
  <c r="T69" i="6"/>
  <c r="U69" i="6"/>
  <c r="V69" i="6"/>
  <c r="W69" i="6"/>
  <c r="X69" i="6"/>
  <c r="Y69" i="6"/>
  <c r="Z69" i="6"/>
  <c r="AA69" i="6"/>
  <c r="AB69" i="6"/>
  <c r="AC69" i="6"/>
  <c r="AD69" i="6"/>
  <c r="AE69" i="6"/>
  <c r="AF69" i="6"/>
  <c r="AG69" i="6"/>
  <c r="AH69" i="6"/>
  <c r="AI69" i="6"/>
  <c r="E70" i="6"/>
  <c r="F70" i="6"/>
  <c r="G70" i="6"/>
  <c r="H70" i="6"/>
  <c r="G71" i="6"/>
  <c r="H71" i="6"/>
  <c r="I71" i="6"/>
  <c r="J71" i="6"/>
  <c r="K71" i="6"/>
  <c r="L71" i="6"/>
  <c r="M71" i="6"/>
  <c r="N71" i="6"/>
  <c r="O71" i="6"/>
  <c r="P71" i="6"/>
  <c r="Q71" i="6"/>
  <c r="R71" i="6"/>
  <c r="S71" i="6"/>
  <c r="T71" i="6"/>
  <c r="U71" i="6"/>
  <c r="V71" i="6"/>
  <c r="W71" i="6"/>
  <c r="X71" i="6"/>
  <c r="Y71" i="6"/>
  <c r="Z71" i="6"/>
  <c r="AA71" i="6"/>
  <c r="AB71" i="6"/>
  <c r="AC71" i="6"/>
  <c r="AD71" i="6"/>
  <c r="AE71" i="6"/>
  <c r="AF71" i="6"/>
  <c r="AG71" i="6"/>
  <c r="AH71" i="6"/>
  <c r="AI71" i="6"/>
  <c r="G72" i="6"/>
  <c r="H72" i="6"/>
  <c r="I72" i="6"/>
  <c r="J72" i="6"/>
  <c r="K72" i="6"/>
  <c r="L72" i="6"/>
  <c r="M72" i="6"/>
  <c r="N72" i="6"/>
  <c r="O72" i="6"/>
  <c r="P72" i="6"/>
  <c r="Q72" i="6"/>
  <c r="R72" i="6"/>
  <c r="S72" i="6"/>
  <c r="T72" i="6"/>
  <c r="U72" i="6"/>
  <c r="V72" i="6"/>
  <c r="W72" i="6"/>
  <c r="X72" i="6"/>
  <c r="Y72" i="6"/>
  <c r="Z72" i="6"/>
  <c r="AA72" i="6"/>
  <c r="AB72" i="6"/>
  <c r="AC72" i="6"/>
  <c r="AD72" i="6"/>
  <c r="AE72" i="6"/>
  <c r="AF72" i="6"/>
  <c r="AG72" i="6"/>
  <c r="AH72" i="6"/>
  <c r="AI72" i="6"/>
  <c r="G73" i="6"/>
  <c r="H73" i="6"/>
  <c r="I73" i="6"/>
  <c r="J73" i="6"/>
  <c r="K73" i="6"/>
  <c r="L73" i="6"/>
  <c r="M73" i="6"/>
  <c r="N73" i="6"/>
  <c r="O73" i="6"/>
  <c r="P73" i="6"/>
  <c r="Q73" i="6"/>
  <c r="R73" i="6"/>
  <c r="S73" i="6"/>
  <c r="T73" i="6"/>
  <c r="U73" i="6"/>
  <c r="V73" i="6"/>
  <c r="W73" i="6"/>
  <c r="X73" i="6"/>
  <c r="Y73" i="6"/>
  <c r="Z73" i="6"/>
  <c r="AA73" i="6"/>
  <c r="AB73" i="6"/>
  <c r="AC73" i="6"/>
  <c r="AD73" i="6"/>
  <c r="AE73" i="6"/>
  <c r="AF73" i="6"/>
  <c r="AG73" i="6"/>
  <c r="AH73" i="6"/>
  <c r="AI73" i="6"/>
  <c r="E74" i="6"/>
  <c r="F74" i="6"/>
  <c r="G115" i="6"/>
  <c r="H115" i="6"/>
  <c r="I115" i="6"/>
  <c r="J115" i="6"/>
  <c r="K115" i="6"/>
  <c r="L115" i="6"/>
  <c r="M115" i="6"/>
  <c r="N115" i="6"/>
  <c r="O115" i="6"/>
  <c r="P115" i="6"/>
  <c r="Q115" i="6"/>
  <c r="R115" i="6"/>
  <c r="S115" i="6"/>
  <c r="T115" i="6"/>
  <c r="U115" i="6"/>
  <c r="V115" i="6"/>
  <c r="W115" i="6"/>
  <c r="X115" i="6"/>
  <c r="Y115" i="6"/>
  <c r="Z115" i="6"/>
  <c r="AA115" i="6"/>
  <c r="AB115" i="6"/>
  <c r="AC115" i="6"/>
  <c r="AD115" i="6"/>
  <c r="AE115" i="6"/>
  <c r="AF115" i="6"/>
  <c r="AG115" i="6"/>
  <c r="AH115" i="6"/>
  <c r="AI115"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E118" i="6"/>
  <c r="F118" i="6"/>
  <c r="J21" i="8"/>
  <c r="K21" i="8"/>
  <c r="L21" i="8"/>
  <c r="M21" i="8"/>
  <c r="N21" i="8"/>
  <c r="O21" i="8"/>
  <c r="P21" i="8"/>
  <c r="Q21" i="8"/>
  <c r="R21" i="8"/>
  <c r="S21" i="8"/>
  <c r="T21" i="8"/>
  <c r="U21" i="8"/>
  <c r="V21" i="8"/>
  <c r="W21" i="8"/>
  <c r="X21" i="8"/>
  <c r="Y21" i="8"/>
  <c r="Z21" i="8"/>
  <c r="AA21" i="8"/>
  <c r="AB21" i="8"/>
  <c r="J25" i="8"/>
  <c r="K25" i="8"/>
  <c r="L25" i="8"/>
  <c r="M25" i="8"/>
  <c r="N25" i="8"/>
  <c r="O25" i="8"/>
  <c r="P25" i="8"/>
  <c r="Q25" i="8"/>
  <c r="R25" i="8"/>
  <c r="S25" i="8"/>
  <c r="T25" i="8"/>
  <c r="U25" i="8"/>
  <c r="V25" i="8"/>
  <c r="W25" i="8"/>
  <c r="X25" i="8"/>
  <c r="Y25" i="8"/>
  <c r="Z25" i="8"/>
  <c r="AA25" i="8"/>
  <c r="AB25" i="8"/>
  <c r="J27" i="8"/>
  <c r="K27" i="8"/>
  <c r="L27" i="8"/>
  <c r="M27" i="8"/>
  <c r="N27" i="8"/>
  <c r="O27" i="8"/>
  <c r="P27" i="8"/>
  <c r="Q27" i="8"/>
  <c r="R27" i="8"/>
  <c r="S27" i="8"/>
  <c r="T27" i="8"/>
  <c r="U27" i="8"/>
  <c r="V27" i="8"/>
  <c r="W27" i="8"/>
  <c r="X27" i="8"/>
  <c r="Y27" i="8"/>
  <c r="Z27" i="8"/>
  <c r="AA27" i="8"/>
  <c r="AB27" i="8"/>
  <c r="J28" i="8"/>
  <c r="K28" i="8"/>
  <c r="L28" i="8"/>
  <c r="M28" i="8"/>
  <c r="N28" i="8"/>
  <c r="O28" i="8"/>
  <c r="P28" i="8"/>
  <c r="Q28" i="8"/>
  <c r="R28" i="8"/>
  <c r="S28" i="8"/>
  <c r="T28" i="8"/>
  <c r="U28" i="8"/>
  <c r="V28" i="8"/>
  <c r="W28" i="8"/>
  <c r="X28" i="8"/>
  <c r="Y28" i="8"/>
  <c r="Z28" i="8"/>
  <c r="AA28" i="8"/>
  <c r="AB28" i="8"/>
  <c r="J30" i="8"/>
  <c r="K30" i="8"/>
  <c r="L30" i="8"/>
  <c r="M30" i="8"/>
  <c r="N30" i="8"/>
  <c r="O30" i="8"/>
  <c r="P30" i="8"/>
  <c r="Q30" i="8"/>
  <c r="R30" i="8"/>
  <c r="S30" i="8"/>
  <c r="T30" i="8"/>
  <c r="U30" i="8"/>
  <c r="V30" i="8"/>
  <c r="W30" i="8"/>
  <c r="X30" i="8"/>
  <c r="Y30" i="8"/>
  <c r="Z30" i="8"/>
  <c r="AA30" i="8"/>
  <c r="AB30" i="8"/>
  <c r="K32" i="8"/>
  <c r="L32" i="8"/>
  <c r="M32" i="8"/>
  <c r="N32" i="8"/>
  <c r="O32" i="8"/>
  <c r="P32" i="8"/>
  <c r="Q32" i="8"/>
  <c r="R32" i="8"/>
  <c r="S32" i="8"/>
  <c r="T32" i="8"/>
  <c r="U32" i="8"/>
  <c r="V32" i="8"/>
  <c r="W32" i="8"/>
  <c r="X32" i="8"/>
  <c r="Y32" i="8"/>
  <c r="Z32" i="8"/>
  <c r="AA32" i="8"/>
  <c r="AB32" i="8"/>
  <c r="D34" i="8"/>
  <c r="D35" i="8"/>
  <c r="D36" i="8"/>
  <c r="D37" i="8"/>
  <c r="D38" i="8"/>
  <c r="E34" i="1"/>
  <c r="E35" i="1"/>
  <c r="E36" i="1"/>
  <c r="E41" i="1"/>
  <c r="D42" i="1"/>
  <c r="D43" i="1"/>
  <c r="E43" i="1"/>
  <c r="D44" i="1"/>
  <c r="E44" i="1"/>
  <c r="H44" i="1"/>
  <c r="E46" i="1"/>
  <c r="C19" i="18"/>
  <c r="D19" i="18"/>
  <c r="E19" i="18"/>
  <c r="F19" i="18"/>
  <c r="G19" i="18"/>
  <c r="H19" i="18"/>
  <c r="I19" i="18"/>
  <c r="J19" i="18"/>
  <c r="K19" i="18"/>
  <c r="L19" i="18"/>
  <c r="M19" i="18"/>
  <c r="N19" i="18"/>
  <c r="O19" i="18"/>
  <c r="P19" i="18"/>
  <c r="Q19" i="18"/>
  <c r="R19" i="18"/>
  <c r="S19" i="18"/>
  <c r="T19" i="18"/>
  <c r="C22" i="18"/>
  <c r="D22" i="18"/>
  <c r="E22" i="18"/>
  <c r="F22" i="18"/>
  <c r="G22" i="18"/>
  <c r="H22" i="18"/>
  <c r="I22" i="18"/>
  <c r="J22" i="18"/>
  <c r="K22" i="18"/>
  <c r="L22" i="18"/>
  <c r="M22" i="18"/>
  <c r="N22" i="18"/>
  <c r="O22" i="18"/>
  <c r="P22" i="18"/>
  <c r="Q22" i="18"/>
  <c r="R22" i="18"/>
  <c r="S22" i="18"/>
  <c r="T22" i="18"/>
  <c r="C25" i="18"/>
  <c r="D25" i="18"/>
  <c r="E25" i="18"/>
  <c r="F25" i="18"/>
  <c r="G25" i="18"/>
  <c r="H25" i="18"/>
  <c r="I25" i="18"/>
  <c r="J25" i="18"/>
  <c r="K25" i="18"/>
  <c r="L25" i="18"/>
  <c r="M25" i="18"/>
  <c r="N25" i="18"/>
  <c r="O25" i="18"/>
  <c r="P25" i="18"/>
  <c r="Q25" i="18"/>
  <c r="R25" i="18"/>
  <c r="S25" i="18"/>
  <c r="T25" i="18"/>
  <c r="C27" i="18"/>
  <c r="D27" i="18"/>
  <c r="E27" i="18"/>
  <c r="F27" i="18"/>
  <c r="G27" i="18"/>
  <c r="H27" i="18"/>
  <c r="I27" i="18"/>
  <c r="J27" i="18"/>
  <c r="K27" i="18"/>
  <c r="L27" i="18"/>
  <c r="M27" i="18"/>
  <c r="N27" i="18"/>
  <c r="O27" i="18"/>
  <c r="P27" i="18"/>
  <c r="Q27" i="18"/>
  <c r="R27" i="18"/>
  <c r="S27" i="18"/>
  <c r="T27" i="18"/>
  <c r="C30" i="18"/>
  <c r="D30" i="18"/>
  <c r="E30" i="18"/>
  <c r="F30" i="18"/>
  <c r="G30" i="18"/>
  <c r="H30" i="18"/>
  <c r="I30" i="18"/>
  <c r="J30" i="18"/>
  <c r="K30" i="18"/>
  <c r="L30" i="18"/>
  <c r="M30" i="18"/>
  <c r="N30" i="18"/>
  <c r="O30" i="18"/>
  <c r="P30" i="18"/>
  <c r="Q30" i="18"/>
  <c r="R30" i="18"/>
  <c r="S30" i="18"/>
  <c r="T30" i="18"/>
  <c r="C31" i="18"/>
  <c r="D31" i="18"/>
  <c r="E31" i="18"/>
  <c r="F31" i="18"/>
  <c r="G31" i="18"/>
  <c r="H31" i="18"/>
  <c r="I31" i="18"/>
  <c r="J31" i="18"/>
  <c r="K31" i="18"/>
  <c r="L31" i="18"/>
  <c r="M31" i="18"/>
  <c r="N31" i="18"/>
  <c r="O31" i="18"/>
  <c r="P31" i="18"/>
  <c r="Q31" i="18"/>
  <c r="R31" i="18"/>
  <c r="S31" i="18"/>
  <c r="T31" i="18"/>
  <c r="Q6" i="10"/>
  <c r="R6" i="10"/>
  <c r="S6" i="10"/>
  <c r="T6" i="10"/>
  <c r="U6" i="10"/>
  <c r="V6" i="10"/>
  <c r="W6" i="10"/>
  <c r="X6" i="10"/>
  <c r="Y6" i="10"/>
  <c r="Z6" i="10"/>
  <c r="AA6" i="10"/>
  <c r="AB6" i="10"/>
  <c r="AC6" i="10"/>
  <c r="AD6" i="10"/>
  <c r="AE6" i="10"/>
  <c r="AF6" i="10"/>
  <c r="AG6" i="10"/>
  <c r="AH6" i="10"/>
  <c r="AI6" i="10"/>
  <c r="Q7" i="10"/>
  <c r="R7" i="10"/>
  <c r="S7" i="10"/>
  <c r="T7" i="10"/>
  <c r="U7" i="10"/>
  <c r="V7" i="10"/>
  <c r="W7" i="10"/>
  <c r="X7" i="10"/>
  <c r="Y7" i="10"/>
  <c r="Z7" i="10"/>
  <c r="AA7" i="10"/>
  <c r="AB7" i="10"/>
  <c r="AC7" i="10"/>
  <c r="AD7" i="10"/>
  <c r="AE7" i="10"/>
  <c r="AF7" i="10"/>
  <c r="AG7" i="10"/>
  <c r="AH7" i="10"/>
  <c r="AI7" i="10"/>
  <c r="Q11" i="10"/>
  <c r="R11" i="10"/>
  <c r="S11" i="10"/>
  <c r="T11" i="10"/>
  <c r="U11" i="10"/>
  <c r="V11" i="10"/>
  <c r="W11" i="10"/>
  <c r="X11" i="10"/>
  <c r="Y11" i="10"/>
  <c r="Z11" i="10"/>
  <c r="AA11" i="10"/>
  <c r="AB11" i="10"/>
  <c r="AC11" i="10"/>
  <c r="AD11" i="10"/>
  <c r="AE11" i="10"/>
  <c r="AF11" i="10"/>
  <c r="AG11" i="10"/>
  <c r="AH11" i="10"/>
  <c r="AI11" i="10"/>
  <c r="L15" i="10"/>
  <c r="M15" i="10"/>
  <c r="N15" i="10"/>
  <c r="O15" i="10"/>
  <c r="P15" i="10"/>
  <c r="Q15" i="10"/>
  <c r="R15" i="10"/>
  <c r="S15" i="10"/>
  <c r="T15" i="10"/>
  <c r="L16" i="10"/>
  <c r="M16" i="10"/>
  <c r="N16" i="10"/>
  <c r="O16" i="10"/>
  <c r="P16" i="10"/>
  <c r="Q16" i="10"/>
  <c r="R16" i="10"/>
  <c r="S16" i="10"/>
  <c r="T16"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Q26" i="10"/>
  <c r="R26" i="10"/>
  <c r="S26" i="10"/>
  <c r="T26" i="10"/>
  <c r="U26" i="10"/>
  <c r="V26" i="10"/>
  <c r="W26" i="10"/>
  <c r="X26" i="10"/>
  <c r="Y26" i="10"/>
  <c r="Z26" i="10"/>
  <c r="AA26" i="10"/>
  <c r="AB26" i="10"/>
  <c r="AC26" i="10"/>
  <c r="AD26" i="10"/>
  <c r="AE26" i="10"/>
  <c r="AF26" i="10"/>
  <c r="AG26" i="10"/>
  <c r="AH26" i="10"/>
  <c r="AI26" i="10"/>
  <c r="Q27" i="10"/>
  <c r="R27" i="10"/>
  <c r="S27" i="10"/>
  <c r="T27" i="10"/>
  <c r="U27" i="10"/>
  <c r="V27" i="10"/>
  <c r="W27" i="10"/>
  <c r="X27" i="10"/>
  <c r="Y27" i="10"/>
  <c r="Z27" i="10"/>
  <c r="AA27" i="10"/>
  <c r="AB27" i="10"/>
  <c r="AC27" i="10"/>
  <c r="AD27" i="10"/>
  <c r="AE27" i="10"/>
  <c r="AF27" i="10"/>
  <c r="AG27" i="10"/>
  <c r="AH27" i="10"/>
  <c r="AI27" i="10"/>
  <c r="O29" i="10"/>
  <c r="Q29" i="10"/>
  <c r="R29" i="10"/>
  <c r="S29" i="10"/>
  <c r="T29" i="10"/>
  <c r="U29" i="10"/>
  <c r="V29" i="10"/>
  <c r="W29" i="10"/>
  <c r="X29" i="10"/>
  <c r="Y29" i="10"/>
  <c r="Z29" i="10"/>
  <c r="AA29" i="10"/>
  <c r="AB29" i="10"/>
  <c r="AC29" i="10"/>
  <c r="AD29" i="10"/>
  <c r="AE29" i="10"/>
  <c r="AF29" i="10"/>
  <c r="AG29" i="10"/>
  <c r="AH29" i="10"/>
  <c r="AI29" i="10"/>
  <c r="E30" i="10"/>
  <c r="F30" i="10"/>
  <c r="G30" i="10"/>
  <c r="H30" i="10"/>
  <c r="E31" i="10"/>
  <c r="F31" i="10"/>
  <c r="G31" i="10"/>
  <c r="H31" i="10"/>
  <c r="O31" i="10"/>
  <c r="Q31" i="10"/>
  <c r="R31" i="10"/>
  <c r="S31" i="10"/>
  <c r="T31" i="10"/>
  <c r="U31" i="10"/>
  <c r="V31" i="10"/>
  <c r="W31" i="10"/>
  <c r="X31" i="10"/>
  <c r="Y31" i="10"/>
  <c r="Z31" i="10"/>
  <c r="AA31" i="10"/>
  <c r="AB31" i="10"/>
  <c r="AC31" i="10"/>
  <c r="AD31" i="10"/>
  <c r="AE31" i="10"/>
  <c r="AF31" i="10"/>
  <c r="AG31" i="10"/>
  <c r="AH31" i="10"/>
  <c r="AI31" i="10"/>
  <c r="C33" i="10"/>
  <c r="E33" i="10"/>
  <c r="Q36" i="10"/>
  <c r="R36" i="10"/>
  <c r="S36" i="10"/>
  <c r="T36" i="10"/>
  <c r="U36" i="10"/>
  <c r="V36" i="10"/>
  <c r="W36" i="10"/>
  <c r="X36" i="10"/>
  <c r="Y36" i="10"/>
  <c r="Z36" i="10"/>
  <c r="AA36" i="10"/>
  <c r="AB36" i="10"/>
  <c r="AC36" i="10"/>
  <c r="AD36" i="10"/>
  <c r="AE36" i="10"/>
  <c r="AF36" i="10"/>
  <c r="AG36" i="10"/>
  <c r="AH36" i="10"/>
  <c r="AI36" i="10"/>
  <c r="Q37" i="10"/>
  <c r="R37" i="10"/>
  <c r="S37" i="10"/>
  <c r="T37" i="10"/>
  <c r="U37" i="10"/>
  <c r="V37" i="10"/>
  <c r="W37" i="10"/>
  <c r="X37" i="10"/>
  <c r="Y37" i="10"/>
  <c r="Z37" i="10"/>
  <c r="AA37" i="10"/>
  <c r="AB37" i="10"/>
  <c r="AC37" i="10"/>
  <c r="AD37" i="10"/>
  <c r="AE37" i="10"/>
  <c r="AF37" i="10"/>
  <c r="AG37" i="10"/>
  <c r="AH37" i="10"/>
  <c r="AI37" i="10"/>
  <c r="Q41" i="10"/>
  <c r="R41" i="10"/>
  <c r="S41" i="10"/>
  <c r="T41" i="10"/>
  <c r="U41" i="10"/>
  <c r="V41" i="10"/>
  <c r="W41" i="10"/>
  <c r="X41" i="10"/>
  <c r="Y41" i="10"/>
  <c r="Z41" i="10"/>
  <c r="AA41" i="10"/>
  <c r="AB41" i="10"/>
  <c r="AC41" i="10"/>
  <c r="AD41" i="10"/>
  <c r="AE41" i="10"/>
  <c r="AF41" i="10"/>
  <c r="AG41" i="10"/>
  <c r="AH41" i="10"/>
  <c r="AI41" i="10"/>
  <c r="D22" i="9"/>
  <c r="E22" i="9"/>
  <c r="F22" i="9"/>
  <c r="G22" i="9"/>
  <c r="H22" i="9"/>
  <c r="I22" i="9"/>
  <c r="J22" i="9"/>
  <c r="E24" i="9"/>
  <c r="F24" i="9"/>
  <c r="G24" i="9"/>
  <c r="H24" i="9"/>
  <c r="I24" i="9"/>
  <c r="J24" i="9"/>
  <c r="K24" i="9"/>
  <c r="L24" i="9"/>
  <c r="M24" i="9"/>
  <c r="N24" i="9"/>
  <c r="O24" i="9"/>
  <c r="P24" i="9"/>
  <c r="Q24" i="9"/>
  <c r="R24" i="9"/>
  <c r="S24" i="9"/>
  <c r="T24" i="9"/>
  <c r="U24" i="9"/>
  <c r="V24" i="9"/>
  <c r="W24" i="9"/>
  <c r="X24" i="9"/>
  <c r="Y24" i="9"/>
  <c r="Z24" i="9"/>
  <c r="AA24" i="9"/>
  <c r="D25" i="9"/>
  <c r="E25" i="9"/>
  <c r="F25" i="9"/>
  <c r="G25" i="9"/>
  <c r="H25" i="9"/>
  <c r="I25" i="9"/>
  <c r="J25" i="9"/>
  <c r="K25" i="9"/>
  <c r="L25" i="9"/>
  <c r="M25" i="9"/>
  <c r="N25" i="9"/>
  <c r="O25" i="9"/>
  <c r="P25" i="9"/>
  <c r="Q25" i="9"/>
  <c r="R25" i="9"/>
  <c r="S25" i="9"/>
  <c r="T25" i="9"/>
  <c r="U25" i="9"/>
  <c r="V25" i="9"/>
  <c r="W25" i="9"/>
  <c r="X25" i="9"/>
  <c r="Y25" i="9"/>
  <c r="Z25" i="9"/>
  <c r="AA25" i="9"/>
  <c r="D26" i="9"/>
  <c r="E26" i="9"/>
  <c r="F26" i="9"/>
  <c r="G26" i="9"/>
  <c r="H26" i="9"/>
  <c r="I26" i="9"/>
  <c r="J26" i="9"/>
  <c r="K26" i="9"/>
  <c r="L26" i="9"/>
  <c r="M26" i="9"/>
  <c r="N26" i="9"/>
  <c r="O26" i="9"/>
  <c r="P26" i="9"/>
  <c r="Q26" i="9"/>
  <c r="R26" i="9"/>
  <c r="S26" i="9"/>
  <c r="T26" i="9"/>
  <c r="U26" i="9"/>
  <c r="V26" i="9"/>
  <c r="W26" i="9"/>
  <c r="X26" i="9"/>
  <c r="Y26" i="9"/>
  <c r="Z26" i="9"/>
  <c r="AA26" i="9"/>
  <c r="D27" i="9"/>
  <c r="E27" i="9"/>
  <c r="F27" i="9"/>
  <c r="G27" i="9"/>
  <c r="H27" i="9"/>
  <c r="I27" i="9"/>
  <c r="J27" i="9"/>
  <c r="K27" i="9"/>
  <c r="L27" i="9"/>
  <c r="M27" i="9"/>
  <c r="N27" i="9"/>
  <c r="O27" i="9"/>
  <c r="P27" i="9"/>
  <c r="Q27" i="9"/>
  <c r="R27" i="9"/>
  <c r="S27" i="9"/>
  <c r="T27" i="9"/>
  <c r="U27" i="9"/>
  <c r="V27" i="9"/>
  <c r="W27" i="9"/>
  <c r="X27" i="9"/>
  <c r="Y27" i="9"/>
  <c r="Z27" i="9"/>
  <c r="AA27" i="9"/>
  <c r="I8" i="13"/>
  <c r="J8" i="13"/>
  <c r="K8" i="13"/>
  <c r="L8" i="13"/>
  <c r="M8" i="13"/>
  <c r="N8" i="13"/>
  <c r="O8" i="13"/>
  <c r="P8" i="13"/>
  <c r="Q8" i="13"/>
  <c r="R8" i="13"/>
  <c r="S8" i="13"/>
  <c r="T8" i="13"/>
  <c r="U8" i="13"/>
  <c r="V8" i="13"/>
  <c r="W8" i="13"/>
  <c r="X8" i="13"/>
  <c r="Y8" i="13"/>
  <c r="Z8" i="13"/>
  <c r="AA8" i="13"/>
  <c r="I9" i="13"/>
  <c r="J9" i="13"/>
  <c r="K9" i="13"/>
  <c r="L9" i="13"/>
  <c r="M9" i="13"/>
  <c r="N9" i="13"/>
  <c r="O9" i="13"/>
  <c r="P9" i="13"/>
  <c r="Q9" i="13"/>
  <c r="R9" i="13"/>
  <c r="S9" i="13"/>
  <c r="T9" i="13"/>
  <c r="U9" i="13"/>
  <c r="V9" i="13"/>
  <c r="W9" i="13"/>
  <c r="X9" i="13"/>
  <c r="Y9" i="13"/>
  <c r="Z9" i="13"/>
  <c r="AA9" i="13"/>
  <c r="I11" i="13"/>
  <c r="J11" i="13"/>
  <c r="K11" i="13"/>
  <c r="L11" i="13"/>
  <c r="M11" i="13"/>
  <c r="N11" i="13"/>
  <c r="O11" i="13"/>
  <c r="P11" i="13"/>
  <c r="Q11" i="13"/>
  <c r="R11" i="13"/>
  <c r="S11" i="13"/>
  <c r="T11" i="13"/>
  <c r="U11" i="13"/>
  <c r="V11" i="13"/>
  <c r="W11" i="13"/>
  <c r="X11" i="13"/>
  <c r="Y11" i="13"/>
  <c r="Z11" i="13"/>
  <c r="AA11" i="13"/>
  <c r="I12" i="13"/>
  <c r="J12" i="13"/>
  <c r="K12" i="13"/>
  <c r="L12" i="13"/>
  <c r="M12" i="13"/>
  <c r="N12" i="13"/>
  <c r="O12" i="13"/>
  <c r="P12" i="13"/>
  <c r="Q12" i="13"/>
  <c r="R12" i="13"/>
  <c r="S12" i="13"/>
  <c r="T12" i="13"/>
  <c r="U12" i="13"/>
  <c r="V12" i="13"/>
  <c r="W12" i="13"/>
  <c r="X12" i="13"/>
  <c r="Y12" i="13"/>
  <c r="Z12" i="13"/>
  <c r="AA12" i="13"/>
  <c r="I14" i="13"/>
  <c r="J14" i="13"/>
  <c r="K14" i="13"/>
  <c r="L14" i="13"/>
  <c r="M14" i="13"/>
  <c r="N14" i="13"/>
  <c r="O14" i="13"/>
  <c r="P14" i="13"/>
  <c r="Q14" i="13"/>
  <c r="R14" i="13"/>
  <c r="S14" i="13"/>
  <c r="T14" i="13"/>
  <c r="U14" i="13"/>
  <c r="V14" i="13"/>
  <c r="W14" i="13"/>
  <c r="X14" i="13"/>
  <c r="Y14" i="13"/>
  <c r="Z14" i="13"/>
  <c r="AA14" i="13"/>
  <c r="I19" i="13"/>
  <c r="J19" i="13"/>
  <c r="K19" i="13"/>
  <c r="L19" i="13"/>
  <c r="M19" i="13"/>
  <c r="N19" i="13"/>
  <c r="O19" i="13"/>
  <c r="P19" i="13"/>
  <c r="Q19" i="13"/>
  <c r="R19" i="13"/>
  <c r="S19" i="13"/>
  <c r="T19" i="13"/>
  <c r="U19" i="13"/>
  <c r="V19" i="13"/>
  <c r="W19" i="13"/>
  <c r="X19" i="13"/>
  <c r="Y19" i="13"/>
  <c r="Z19" i="13"/>
  <c r="AA19" i="13"/>
  <c r="I20" i="13"/>
  <c r="C23" i="13"/>
  <c r="Q5" i="7"/>
  <c r="R5" i="7"/>
  <c r="S5" i="7"/>
  <c r="T5" i="7"/>
  <c r="U5" i="7"/>
  <c r="V5" i="7"/>
  <c r="W5" i="7"/>
  <c r="X5" i="7"/>
  <c r="Y5" i="7"/>
  <c r="Z5" i="7"/>
  <c r="AA5" i="7"/>
  <c r="AB5" i="7"/>
  <c r="AC5" i="7"/>
  <c r="AD5" i="7"/>
  <c r="AE5" i="7"/>
  <c r="AF5" i="7"/>
  <c r="AG5" i="7"/>
  <c r="AH5" i="7"/>
  <c r="AI5" i="7"/>
  <c r="Q6" i="7"/>
  <c r="R6" i="7"/>
  <c r="S6" i="7"/>
  <c r="T6" i="7"/>
  <c r="U6" i="7"/>
  <c r="V6" i="7"/>
  <c r="W6" i="7"/>
  <c r="X6" i="7"/>
  <c r="Y6" i="7"/>
  <c r="Z6" i="7"/>
  <c r="AA6" i="7"/>
  <c r="AB6" i="7"/>
  <c r="AC6" i="7"/>
  <c r="AD6" i="7"/>
  <c r="AE6" i="7"/>
  <c r="AF6" i="7"/>
  <c r="AG6" i="7"/>
  <c r="AH6" i="7"/>
  <c r="AI6" i="7"/>
  <c r="G7" i="7"/>
  <c r="H7" i="7"/>
  <c r="I7" i="7"/>
  <c r="J7" i="7"/>
  <c r="K7" i="7"/>
  <c r="L7" i="7"/>
  <c r="M7" i="7"/>
  <c r="N7" i="7"/>
  <c r="O7" i="7"/>
  <c r="P7" i="7"/>
  <c r="Q7" i="7"/>
  <c r="R7" i="7"/>
  <c r="S7" i="7"/>
  <c r="T7" i="7"/>
  <c r="U7" i="7"/>
  <c r="V7" i="7"/>
  <c r="W7" i="7"/>
  <c r="X7" i="7"/>
  <c r="Y7" i="7"/>
  <c r="Z7" i="7"/>
  <c r="AA7" i="7"/>
  <c r="AB7" i="7"/>
  <c r="AC7" i="7"/>
  <c r="AD7" i="7"/>
  <c r="AE7" i="7"/>
  <c r="AF7" i="7"/>
  <c r="AG7" i="7"/>
  <c r="AH7" i="7"/>
  <c r="AI7" i="7"/>
  <c r="G8" i="7"/>
  <c r="H8" i="7"/>
  <c r="I8" i="7"/>
  <c r="J8" i="7"/>
  <c r="K8" i="7"/>
  <c r="L8" i="7"/>
  <c r="M8" i="7"/>
  <c r="N8" i="7"/>
  <c r="O8" i="7"/>
  <c r="P8" i="7"/>
  <c r="Q8" i="7"/>
  <c r="R8" i="7"/>
  <c r="S8" i="7"/>
  <c r="T8" i="7"/>
  <c r="U8" i="7"/>
  <c r="V8" i="7"/>
  <c r="W8" i="7"/>
  <c r="X8" i="7"/>
  <c r="Y8" i="7"/>
  <c r="Z8" i="7"/>
  <c r="AA8" i="7"/>
  <c r="AB8" i="7"/>
  <c r="AC8" i="7"/>
  <c r="AD8" i="7"/>
  <c r="AE8" i="7"/>
  <c r="AF8" i="7"/>
  <c r="AG8" i="7"/>
  <c r="AH8" i="7"/>
  <c r="AI8" i="7"/>
  <c r="H10" i="7"/>
  <c r="I10" i="7"/>
  <c r="J10" i="7"/>
  <c r="K10" i="7"/>
  <c r="L10" i="7"/>
  <c r="M10" i="7"/>
  <c r="N10" i="7"/>
  <c r="O10" i="7"/>
  <c r="P10" i="7"/>
  <c r="Q10" i="7"/>
  <c r="R10" i="7"/>
  <c r="S10" i="7"/>
  <c r="T10" i="7"/>
  <c r="U10" i="7"/>
  <c r="V10" i="7"/>
  <c r="W10" i="7"/>
  <c r="X10" i="7"/>
  <c r="Y10" i="7"/>
  <c r="Z10" i="7"/>
  <c r="AA10" i="7"/>
  <c r="AB10" i="7"/>
  <c r="AC10" i="7"/>
  <c r="AD10" i="7"/>
  <c r="AE10" i="7"/>
  <c r="AF10" i="7"/>
  <c r="AG10" i="7"/>
  <c r="AH10" i="7"/>
  <c r="AI10" i="7"/>
  <c r="G11" i="7"/>
  <c r="H11" i="7"/>
  <c r="I11" i="7"/>
  <c r="J11" i="7"/>
  <c r="K11" i="7"/>
  <c r="L11" i="7"/>
  <c r="M11" i="7"/>
  <c r="N11" i="7"/>
  <c r="O11" i="7"/>
  <c r="P11" i="7"/>
  <c r="Q11" i="7"/>
  <c r="R11" i="7"/>
  <c r="S11" i="7"/>
  <c r="T11" i="7"/>
  <c r="U11" i="7"/>
  <c r="V11" i="7"/>
  <c r="W11" i="7"/>
  <c r="X11" i="7"/>
  <c r="Y11" i="7"/>
  <c r="Z11" i="7"/>
  <c r="AA11" i="7"/>
  <c r="AB11" i="7"/>
  <c r="AC11" i="7"/>
  <c r="AD11" i="7"/>
  <c r="AE11" i="7"/>
  <c r="AF11" i="7"/>
  <c r="AG11" i="7"/>
  <c r="AH11" i="7"/>
  <c r="AI11" i="7"/>
  <c r="G12" i="7"/>
  <c r="H12" i="7"/>
  <c r="I12" i="7"/>
  <c r="J12" i="7"/>
  <c r="K12" i="7"/>
  <c r="L12" i="7"/>
  <c r="M12" i="7"/>
  <c r="N12" i="7"/>
  <c r="O12" i="7"/>
  <c r="P12" i="7"/>
  <c r="Q12" i="7"/>
  <c r="R12" i="7"/>
  <c r="S12" i="7"/>
  <c r="T12" i="7"/>
  <c r="U12" i="7"/>
  <c r="V12" i="7"/>
  <c r="W12" i="7"/>
  <c r="X12" i="7"/>
  <c r="Y12" i="7"/>
  <c r="Z12" i="7"/>
  <c r="AA12" i="7"/>
  <c r="AB12" i="7"/>
  <c r="AC12" i="7"/>
  <c r="AD12" i="7"/>
  <c r="AE12" i="7"/>
  <c r="AF12" i="7"/>
  <c r="AG12" i="7"/>
  <c r="AH12" i="7"/>
  <c r="AI12" i="7"/>
  <c r="G13" i="7"/>
  <c r="H13" i="7"/>
  <c r="I13" i="7"/>
  <c r="J13" i="7"/>
  <c r="K13" i="7"/>
  <c r="L13" i="7"/>
  <c r="M13" i="7"/>
  <c r="N13" i="7"/>
  <c r="O13" i="7"/>
  <c r="P13" i="7"/>
  <c r="Q13" i="7"/>
  <c r="R13" i="7"/>
  <c r="S13" i="7"/>
  <c r="T13" i="7"/>
  <c r="U13" i="7"/>
  <c r="V13" i="7"/>
  <c r="W13" i="7"/>
  <c r="X13" i="7"/>
  <c r="Y13" i="7"/>
  <c r="Z13" i="7"/>
  <c r="AA13" i="7"/>
  <c r="AB13" i="7"/>
  <c r="AC13" i="7"/>
  <c r="AD13" i="7"/>
  <c r="AE13" i="7"/>
  <c r="AF13" i="7"/>
  <c r="AG13" i="7"/>
  <c r="AH13" i="7"/>
  <c r="AI13" i="7"/>
  <c r="G14" i="7"/>
  <c r="H14" i="7"/>
  <c r="I14" i="7"/>
  <c r="J14" i="7"/>
  <c r="K14" i="7"/>
  <c r="L14" i="7"/>
  <c r="M14" i="7"/>
  <c r="N14" i="7"/>
  <c r="O14" i="7"/>
  <c r="P14" i="7"/>
  <c r="Q14" i="7"/>
  <c r="R14" i="7"/>
  <c r="S14" i="7"/>
  <c r="T14" i="7"/>
  <c r="U14" i="7"/>
  <c r="V14" i="7"/>
  <c r="W14" i="7"/>
  <c r="X14" i="7"/>
  <c r="Y14" i="7"/>
  <c r="Z14" i="7"/>
  <c r="AA14" i="7"/>
  <c r="AB14" i="7"/>
  <c r="AC14" i="7"/>
  <c r="AD14" i="7"/>
  <c r="AE14" i="7"/>
  <c r="AF14" i="7"/>
  <c r="AG14" i="7"/>
  <c r="AH14" i="7"/>
  <c r="AI14" i="7"/>
  <c r="G18" i="7"/>
  <c r="H18" i="7"/>
  <c r="I18" i="7"/>
  <c r="J18" i="7"/>
  <c r="K18" i="7"/>
  <c r="L18" i="7"/>
  <c r="M18" i="7"/>
  <c r="N18" i="7"/>
  <c r="O18" i="7"/>
  <c r="P18" i="7"/>
  <c r="Q18" i="7"/>
  <c r="R18" i="7"/>
  <c r="S18" i="7"/>
  <c r="T18" i="7"/>
  <c r="U18" i="7"/>
  <c r="V18" i="7"/>
  <c r="W18" i="7"/>
  <c r="X18" i="7"/>
  <c r="Y18" i="7"/>
  <c r="Z18" i="7"/>
  <c r="AA18" i="7"/>
  <c r="AB18" i="7"/>
  <c r="AC18" i="7"/>
  <c r="AD18" i="7"/>
  <c r="AE18" i="7"/>
  <c r="AF18" i="7"/>
  <c r="AG18" i="7"/>
  <c r="AH18" i="7"/>
  <c r="AI18" i="7"/>
  <c r="Q19" i="7"/>
  <c r="R19" i="7"/>
  <c r="S19" i="7"/>
  <c r="T19" i="7"/>
  <c r="U19" i="7"/>
  <c r="V19" i="7"/>
  <c r="W19" i="7"/>
  <c r="X19" i="7"/>
  <c r="Y19" i="7"/>
  <c r="Z19" i="7"/>
  <c r="AA19" i="7"/>
  <c r="AB19" i="7"/>
  <c r="AC19" i="7"/>
  <c r="AD19" i="7"/>
  <c r="AE19" i="7"/>
  <c r="AF19" i="7"/>
  <c r="AG19" i="7"/>
  <c r="AH19" i="7"/>
  <c r="AI19" i="7"/>
  <c r="G20" i="7"/>
  <c r="H20" i="7"/>
  <c r="I20" i="7"/>
  <c r="J20" i="7"/>
  <c r="K20" i="7"/>
  <c r="L20" i="7"/>
  <c r="M20" i="7"/>
  <c r="N20" i="7"/>
  <c r="O20" i="7"/>
  <c r="P20" i="7"/>
  <c r="Q20" i="7"/>
  <c r="R20" i="7"/>
  <c r="S20" i="7"/>
  <c r="T20" i="7"/>
  <c r="U20" i="7"/>
  <c r="V20" i="7"/>
  <c r="W20" i="7"/>
  <c r="X20" i="7"/>
  <c r="Y20" i="7"/>
  <c r="Z20" i="7"/>
  <c r="AA20" i="7"/>
  <c r="AB20" i="7"/>
  <c r="AC20" i="7"/>
  <c r="AD20" i="7"/>
  <c r="AE20" i="7"/>
  <c r="AF20" i="7"/>
  <c r="AG20" i="7"/>
  <c r="AH20" i="7"/>
  <c r="AI20" i="7"/>
  <c r="G21" i="7"/>
  <c r="H21" i="7"/>
  <c r="I21" i="7"/>
  <c r="J21" i="7"/>
  <c r="K21" i="7"/>
  <c r="L21" i="7"/>
  <c r="M21" i="7"/>
  <c r="N21" i="7"/>
  <c r="O21" i="7"/>
  <c r="P21" i="7"/>
  <c r="Q21" i="7"/>
  <c r="R21" i="7"/>
  <c r="S21" i="7"/>
  <c r="T21" i="7"/>
  <c r="U21" i="7"/>
  <c r="V21" i="7"/>
  <c r="W21" i="7"/>
  <c r="X21" i="7"/>
  <c r="Y21" i="7"/>
  <c r="Z21" i="7"/>
  <c r="AA21" i="7"/>
  <c r="AB21" i="7"/>
  <c r="AC21" i="7"/>
  <c r="AD21" i="7"/>
  <c r="AE21" i="7"/>
  <c r="AF21" i="7"/>
  <c r="AG21" i="7"/>
  <c r="AH21" i="7"/>
  <c r="AI21" i="7"/>
  <c r="G23" i="7"/>
  <c r="H23" i="7"/>
  <c r="I23" i="7"/>
  <c r="J23" i="7"/>
  <c r="K23" i="7"/>
  <c r="L23" i="7"/>
  <c r="M23" i="7"/>
  <c r="N23" i="7"/>
  <c r="O23" i="7"/>
  <c r="P23" i="7"/>
  <c r="Q23" i="7"/>
  <c r="R23" i="7"/>
  <c r="S23" i="7"/>
  <c r="T23" i="7"/>
  <c r="U23" i="7"/>
  <c r="V23" i="7"/>
  <c r="W23" i="7"/>
  <c r="X23" i="7"/>
  <c r="Y23" i="7"/>
  <c r="Z23" i="7"/>
  <c r="AA23" i="7"/>
  <c r="AB23" i="7"/>
  <c r="AC23" i="7"/>
  <c r="AD23" i="7"/>
  <c r="AE23" i="7"/>
  <c r="AF23" i="7"/>
  <c r="AG23" i="7"/>
  <c r="AH23" i="7"/>
  <c r="AI23" i="7"/>
  <c r="H24" i="7"/>
  <c r="I24" i="7"/>
  <c r="J24" i="7"/>
  <c r="K24" i="7"/>
  <c r="L24" i="7"/>
  <c r="M24" i="7"/>
  <c r="N24" i="7"/>
  <c r="O24" i="7"/>
  <c r="P24" i="7"/>
  <c r="Q24" i="7"/>
  <c r="R24" i="7"/>
  <c r="S24" i="7"/>
  <c r="T24" i="7"/>
  <c r="U24" i="7"/>
  <c r="V24" i="7"/>
  <c r="W24" i="7"/>
  <c r="X24" i="7"/>
  <c r="Y24" i="7"/>
  <c r="Z24" i="7"/>
  <c r="AA24" i="7"/>
  <c r="AB24" i="7"/>
  <c r="AC24" i="7"/>
  <c r="AD24" i="7"/>
  <c r="AE24" i="7"/>
  <c r="AF24" i="7"/>
  <c r="AG24" i="7"/>
  <c r="AH24" i="7"/>
  <c r="AI24" i="7"/>
  <c r="G25" i="7"/>
  <c r="H25" i="7"/>
  <c r="I25" i="7"/>
  <c r="J25" i="7"/>
  <c r="K25" i="7"/>
  <c r="L25" i="7"/>
  <c r="M25" i="7"/>
  <c r="N25" i="7"/>
  <c r="O25" i="7"/>
  <c r="P25" i="7"/>
  <c r="Q25" i="7"/>
  <c r="R25" i="7"/>
  <c r="S25" i="7"/>
  <c r="T25" i="7"/>
  <c r="U25" i="7"/>
  <c r="V25" i="7"/>
  <c r="W25" i="7"/>
  <c r="X25" i="7"/>
  <c r="Y25" i="7"/>
  <c r="Z25" i="7"/>
  <c r="AA25" i="7"/>
  <c r="AB25" i="7"/>
  <c r="AC25" i="7"/>
  <c r="AD25" i="7"/>
  <c r="AE25" i="7"/>
  <c r="AF25" i="7"/>
  <c r="AG25" i="7"/>
  <c r="AH25" i="7"/>
  <c r="AI25" i="7"/>
  <c r="N26" i="7"/>
  <c r="O26" i="7"/>
  <c r="P26" i="7"/>
  <c r="Q26" i="7"/>
  <c r="R26" i="7"/>
  <c r="S26" i="7"/>
  <c r="T26" i="7"/>
  <c r="U26" i="7"/>
  <c r="V26" i="7"/>
  <c r="W26" i="7"/>
  <c r="X26" i="7"/>
  <c r="Y26" i="7"/>
  <c r="Z26" i="7"/>
  <c r="AA26" i="7"/>
  <c r="AB26" i="7"/>
  <c r="AC26" i="7"/>
  <c r="AD26" i="7"/>
  <c r="AE26" i="7"/>
  <c r="AF26" i="7"/>
  <c r="AG26" i="7"/>
  <c r="AH26" i="7"/>
  <c r="AI26" i="7"/>
  <c r="G27" i="7"/>
  <c r="H27" i="7"/>
  <c r="I27" i="7"/>
  <c r="J27" i="7"/>
  <c r="K27" i="7"/>
  <c r="L27" i="7"/>
  <c r="M27" i="7"/>
  <c r="N27" i="7"/>
  <c r="O27" i="7"/>
  <c r="P27" i="7"/>
  <c r="Q27" i="7"/>
  <c r="R27" i="7"/>
  <c r="S27" i="7"/>
  <c r="T27" i="7"/>
  <c r="U27" i="7"/>
  <c r="V27" i="7"/>
  <c r="W27" i="7"/>
  <c r="X27" i="7"/>
  <c r="Y27" i="7"/>
  <c r="Z27" i="7"/>
  <c r="AA27" i="7"/>
  <c r="AB27" i="7"/>
  <c r="AC27" i="7"/>
  <c r="AD27" i="7"/>
  <c r="AE27" i="7"/>
  <c r="AF27" i="7"/>
  <c r="AG27" i="7"/>
  <c r="AH27" i="7"/>
  <c r="AI27" i="7"/>
  <c r="G28" i="7"/>
  <c r="H28" i="7"/>
  <c r="I28" i="7"/>
  <c r="J28" i="7"/>
  <c r="K28" i="7"/>
  <c r="L28" i="7"/>
  <c r="M28" i="7"/>
  <c r="N28" i="7"/>
  <c r="O28" i="7"/>
  <c r="P28" i="7"/>
  <c r="Q28" i="7"/>
  <c r="R28" i="7"/>
  <c r="S28" i="7"/>
  <c r="T28" i="7"/>
  <c r="U28" i="7"/>
  <c r="V28" i="7"/>
  <c r="W28" i="7"/>
  <c r="X28" i="7"/>
  <c r="Y28" i="7"/>
  <c r="Z28" i="7"/>
  <c r="AA28" i="7"/>
  <c r="AB28" i="7"/>
  <c r="AC28" i="7"/>
  <c r="AD28" i="7"/>
  <c r="AE28" i="7"/>
  <c r="AF28" i="7"/>
  <c r="AG28" i="7"/>
  <c r="AH28" i="7"/>
  <c r="AI28" i="7"/>
  <c r="G30" i="7"/>
  <c r="H30" i="7"/>
  <c r="I30" i="7"/>
  <c r="J30" i="7"/>
  <c r="K30" i="7"/>
  <c r="L30" i="7"/>
  <c r="M30" i="7"/>
  <c r="N30" i="7"/>
  <c r="O30" i="7"/>
  <c r="P30" i="7"/>
  <c r="Q30" i="7"/>
  <c r="R30" i="7"/>
  <c r="S30" i="7"/>
  <c r="T30" i="7"/>
  <c r="U30" i="7"/>
  <c r="V30" i="7"/>
  <c r="W30" i="7"/>
  <c r="X30" i="7"/>
  <c r="Y30" i="7"/>
  <c r="Z30" i="7"/>
  <c r="AA30" i="7"/>
  <c r="AB30" i="7"/>
  <c r="AC30" i="7"/>
  <c r="AD30" i="7"/>
  <c r="AE30" i="7"/>
  <c r="AF30" i="7"/>
  <c r="AG30" i="7"/>
  <c r="AH30" i="7"/>
  <c r="AI30" i="7"/>
  <c r="O31" i="7"/>
  <c r="Q31" i="7"/>
  <c r="R31" i="7"/>
  <c r="S31" i="7"/>
  <c r="T31" i="7"/>
  <c r="U31" i="7"/>
  <c r="V31" i="7"/>
  <c r="W31" i="7"/>
  <c r="X31" i="7"/>
  <c r="Y31" i="7"/>
  <c r="Z31" i="7"/>
  <c r="AA31" i="7"/>
  <c r="AB31" i="7"/>
  <c r="AC31" i="7"/>
  <c r="AD31" i="7"/>
  <c r="AE31" i="7"/>
  <c r="AF31" i="7"/>
  <c r="AG31" i="7"/>
  <c r="AH31" i="7"/>
  <c r="AI31" i="7"/>
</calcChain>
</file>

<file path=xl/comments1.xml><?xml version="1.0" encoding="utf-8"?>
<comments xmlns="http://schemas.openxmlformats.org/spreadsheetml/2006/main">
  <authors>
    <author>Author</author>
  </authors>
  <commentList>
    <comment ref="E16" authorId="0" shapeId="0">
      <text>
        <r>
          <rPr>
            <b/>
            <sz val="9"/>
            <color indexed="81"/>
            <rFont val="Tahoma"/>
            <family val="2"/>
          </rPr>
          <t>Author:</t>
        </r>
        <r>
          <rPr>
            <sz val="9"/>
            <color indexed="81"/>
            <rFont val="Tahoma"/>
            <family val="2"/>
          </rPr>
          <t xml:space="preserve">
Additional 3 months revenue earned</t>
        </r>
      </text>
    </comment>
  </commentList>
</comments>
</file>

<file path=xl/comments2.xml><?xml version="1.0" encoding="utf-8"?>
<comments xmlns="http://schemas.openxmlformats.org/spreadsheetml/2006/main">
  <authors>
    <author>Author</author>
  </authors>
  <commentList>
    <comment ref="B4" authorId="0" shapeId="0">
      <text>
        <r>
          <rPr>
            <sz val="11"/>
            <color rgb="FF000000"/>
            <rFont val="Calibri"/>
            <family val="2"/>
          </rPr>
          <t>YG:
Applicable year if 09-10, WPI of 6 Jan 09 to be taken i.e. on that date, WPI of Dec 08 was available.</t>
        </r>
      </text>
    </comment>
  </commentList>
</comments>
</file>

<file path=xl/sharedStrings.xml><?xml version="1.0" encoding="utf-8"?>
<sst xmlns="http://schemas.openxmlformats.org/spreadsheetml/2006/main" count="2916" uniqueCount="480">
  <si>
    <t>Project Timelines</t>
  </si>
  <si>
    <t>Quarter Ending</t>
  </si>
  <si>
    <t>FY Ending</t>
  </si>
  <si>
    <t>Finanial Closure</t>
  </si>
  <si>
    <t>Start of construction</t>
  </si>
  <si>
    <t>months</t>
  </si>
  <si>
    <t>years</t>
  </si>
  <si>
    <t xml:space="preserve">COD </t>
  </si>
  <si>
    <t>Concession Period</t>
  </si>
  <si>
    <t>Concession End Date</t>
  </si>
  <si>
    <t>Project Cost (Rs. Cr)</t>
  </si>
  <si>
    <t>Total</t>
  </si>
  <si>
    <t>Finance charges</t>
  </si>
  <si>
    <t>Interest during construction</t>
  </si>
  <si>
    <t>Total Cost</t>
  </si>
  <si>
    <t>Means of finance (Rs. Crore)</t>
  </si>
  <si>
    <t>Debt</t>
  </si>
  <si>
    <t>Equity</t>
  </si>
  <si>
    <t>Upfront Equity</t>
  </si>
  <si>
    <t>Debt Terms</t>
  </si>
  <si>
    <t>Date of first drawdown</t>
  </si>
  <si>
    <t>Moratorium from COD</t>
  </si>
  <si>
    <t>Moratorium end date</t>
  </si>
  <si>
    <t>Repayment start date</t>
  </si>
  <si>
    <t>Repayment period</t>
  </si>
  <si>
    <t>Number of repayments</t>
  </si>
  <si>
    <t>quarters</t>
  </si>
  <si>
    <t>Repayment end date</t>
  </si>
  <si>
    <t>Door to door tenor</t>
  </si>
  <si>
    <t>Location</t>
  </si>
  <si>
    <t>Type</t>
  </si>
  <si>
    <t>SH-10</t>
  </si>
  <si>
    <t>Equity support</t>
  </si>
  <si>
    <t>Earthworks</t>
  </si>
  <si>
    <t>Base &amp; Sub base</t>
  </si>
  <si>
    <t>Bituminous Works</t>
  </si>
  <si>
    <t>Culverts</t>
  </si>
  <si>
    <t>Bridges</t>
  </si>
  <si>
    <t>Drains</t>
  </si>
  <si>
    <t>Road Furniture and Other Items</t>
  </si>
  <si>
    <t>Construction cost</t>
  </si>
  <si>
    <t>Toll Booths</t>
  </si>
  <si>
    <t>Shifting of utilities</t>
  </si>
  <si>
    <t>Contingencies</t>
  </si>
  <si>
    <t>Add for I/C</t>
  </si>
  <si>
    <t>Total Grant</t>
  </si>
  <si>
    <t>Rs. Crore</t>
  </si>
  <si>
    <t>Equity Support</t>
  </si>
  <si>
    <t>O&amp;M Support</t>
  </si>
  <si>
    <t>Depreciation</t>
  </si>
  <si>
    <t>Companies Act</t>
  </si>
  <si>
    <t>Maximum depreciable value</t>
  </si>
  <si>
    <t>IT (WDV)</t>
  </si>
  <si>
    <t>Tax Assumptions</t>
  </si>
  <si>
    <t>Corporate Tax Rate - Base</t>
  </si>
  <si>
    <t>MAT Rate - Base</t>
  </si>
  <si>
    <t>Income Tax surcharge</t>
  </si>
  <si>
    <t>Education Cess</t>
  </si>
  <si>
    <t>Corporate Tax Rate - Effective</t>
  </si>
  <si>
    <t>MAT Rate - Effective</t>
  </si>
  <si>
    <t>80IA Benefit Available</t>
  </si>
  <si>
    <t>LCV</t>
  </si>
  <si>
    <t>MAV</t>
  </si>
  <si>
    <t>Through Traffic</t>
  </si>
  <si>
    <t>Local Pass</t>
  </si>
  <si>
    <t>Return Pass</t>
  </si>
  <si>
    <t>Monthly Pass</t>
  </si>
  <si>
    <t>Year</t>
  </si>
  <si>
    <t>Standard Bus</t>
  </si>
  <si>
    <t>Mini Bus</t>
  </si>
  <si>
    <t>Car/Jeep/Van</t>
  </si>
  <si>
    <t>Two Axle Trucks</t>
  </si>
  <si>
    <t>Three Axle Trucks</t>
  </si>
  <si>
    <t>TP-I</t>
  </si>
  <si>
    <t>TP-II</t>
  </si>
  <si>
    <t>TP-III</t>
  </si>
  <si>
    <t>TP-IV</t>
  </si>
  <si>
    <t>PCU Equivalent</t>
  </si>
  <si>
    <t>Toll Fee - Round Trip</t>
  </si>
  <si>
    <t>Toll Fee Rounded to nearest</t>
  </si>
  <si>
    <t>Rupee</t>
  </si>
  <si>
    <t>Toll Fee - Monthly Pass</t>
  </si>
  <si>
    <t>Toll Growth Rate</t>
  </si>
  <si>
    <t>i.e. the WPI growth rate</t>
  </si>
  <si>
    <t>WPI Growth</t>
  </si>
  <si>
    <t>Impact of WPI on toll fee</t>
  </si>
  <si>
    <t>TOTAL</t>
  </si>
  <si>
    <t>Percentage of Traffic</t>
  </si>
  <si>
    <t>SUM</t>
  </si>
  <si>
    <t>Through</t>
  </si>
  <si>
    <t>km</t>
  </si>
  <si>
    <t>Toll Rates</t>
  </si>
  <si>
    <t>Tollable Traffic</t>
  </si>
  <si>
    <t>Appointed Date</t>
  </si>
  <si>
    <t xml:space="preserve">Construction Period </t>
  </si>
  <si>
    <t>End of construction</t>
  </si>
  <si>
    <t>EPC Cost</t>
  </si>
  <si>
    <t>Month Ending</t>
  </si>
  <si>
    <t>Qtr Ending</t>
  </si>
  <si>
    <t>Construction Month</t>
  </si>
  <si>
    <t>Quarterly Capex Phasing</t>
  </si>
  <si>
    <t>Interest During Construction</t>
  </si>
  <si>
    <t>Repayment Schedule</t>
  </si>
  <si>
    <t>Construction flag</t>
  </si>
  <si>
    <t>FY</t>
  </si>
  <si>
    <t>Quarterly Schedule</t>
  </si>
  <si>
    <t>Opening Loan</t>
  </si>
  <si>
    <t>Rs crore</t>
  </si>
  <si>
    <t>Addition</t>
  </si>
  <si>
    <t>Interest</t>
  </si>
  <si>
    <t>Repayment</t>
  </si>
  <si>
    <t>Closing Loan</t>
  </si>
  <si>
    <t>Annual Interest</t>
  </si>
  <si>
    <t>Annual Repayment</t>
  </si>
  <si>
    <t>Annual repayment Schedule</t>
  </si>
  <si>
    <t>DSCR</t>
  </si>
  <si>
    <t>Avg DSCR</t>
  </si>
  <si>
    <t>Minimum DSCR</t>
  </si>
  <si>
    <t>DSRA</t>
  </si>
  <si>
    <t>DSRA Requirement</t>
  </si>
  <si>
    <t>Annual  DSRA requirement</t>
  </si>
  <si>
    <t>Cash available</t>
  </si>
  <si>
    <t>Balance in DSRA account</t>
  </si>
  <si>
    <t>Transfer to (withdrawal from) DSRA account</t>
  </si>
  <si>
    <t>Balance Requirement</t>
  </si>
  <si>
    <t>Balance Equity</t>
  </si>
  <si>
    <t>Interest rate</t>
  </si>
  <si>
    <t>Days of operation</t>
  </si>
  <si>
    <t>Depreciation by SLM</t>
  </si>
  <si>
    <t>Asset Value</t>
  </si>
  <si>
    <t xml:space="preserve">Depreciation @ </t>
  </si>
  <si>
    <t>Opening balance</t>
  </si>
  <si>
    <t>Additions</t>
  </si>
  <si>
    <t>Gross Block</t>
  </si>
  <si>
    <t>Accumulated Deprication</t>
  </si>
  <si>
    <t>Net Block</t>
  </si>
  <si>
    <t>WIP</t>
  </si>
  <si>
    <t>Equipment</t>
  </si>
  <si>
    <t>Depreciation by WDV</t>
  </si>
  <si>
    <t>Revenue (Rs. Crore)</t>
  </si>
  <si>
    <t>Construction work</t>
  </si>
  <si>
    <t>Pre-operative expenses</t>
  </si>
  <si>
    <t>Annual Capex Phasing</t>
  </si>
  <si>
    <t>Construction Work</t>
  </si>
  <si>
    <t>TAXATION</t>
  </si>
  <si>
    <t>PBT</t>
  </si>
  <si>
    <t>Add: Accounting Depreciation</t>
  </si>
  <si>
    <t>Less: Tax Depreciation</t>
  </si>
  <si>
    <t>Adjusted PBT</t>
  </si>
  <si>
    <t>Opening Carried Forward losses</t>
  </si>
  <si>
    <t>Adjustments  against current profits</t>
  </si>
  <si>
    <t>Closing Carried Forward losses</t>
  </si>
  <si>
    <t>Profit for Taxation</t>
  </si>
  <si>
    <t>Sec80IA availed</t>
  </si>
  <si>
    <t>Corporate Tax</t>
  </si>
  <si>
    <t>MAT</t>
  </si>
  <si>
    <t>Tax Payable</t>
  </si>
  <si>
    <t>Effective Tax Rate</t>
  </si>
  <si>
    <t>Cummulativ Mat Paid</t>
  </si>
  <si>
    <t>Opening MAT Balalnce</t>
  </si>
  <si>
    <t>MAT Credit Lapsed</t>
  </si>
  <si>
    <t>MAT Credit Used</t>
  </si>
  <si>
    <t>MAT Credit Balance</t>
  </si>
  <si>
    <t>Net Tax Payable</t>
  </si>
  <si>
    <t>PROFIT &amp; LOSS STATEMENT</t>
  </si>
  <si>
    <t>No of days</t>
  </si>
  <si>
    <t>EBIDTA</t>
  </si>
  <si>
    <t>Tax</t>
  </si>
  <si>
    <t>PAT</t>
  </si>
  <si>
    <t>EBITDA margin</t>
  </si>
  <si>
    <t>PAT margin</t>
  </si>
  <si>
    <t>DSCR CALCULATION</t>
  </si>
  <si>
    <t>Inflow</t>
  </si>
  <si>
    <t>Outflow</t>
  </si>
  <si>
    <t>Debt repayment</t>
  </si>
  <si>
    <t>10 years</t>
  </si>
  <si>
    <t>Average DSCR</t>
  </si>
  <si>
    <t>PROJECT IRR</t>
  </si>
  <si>
    <t>Net</t>
  </si>
  <si>
    <t>IRR</t>
  </si>
  <si>
    <t>EQUITY IRR</t>
  </si>
  <si>
    <t>Dep</t>
  </si>
  <si>
    <t>Toll Revenue</t>
  </si>
  <si>
    <t>Total Income</t>
  </si>
  <si>
    <t>Total expenses</t>
  </si>
  <si>
    <t>Total Equity</t>
  </si>
  <si>
    <t>Allottment of soft costs</t>
  </si>
  <si>
    <t>Sec 80IA availed</t>
  </si>
  <si>
    <t>years after COD</t>
  </si>
  <si>
    <t>Sec 80 IA applicable for</t>
  </si>
  <si>
    <t>Rs lakh per km per annum</t>
  </si>
  <si>
    <t>per annum</t>
  </si>
  <si>
    <t>Operations &amp; Maintenance</t>
  </si>
  <si>
    <t>Number of Toll Plaza</t>
  </si>
  <si>
    <t>TP I</t>
  </si>
  <si>
    <t>TP II</t>
  </si>
  <si>
    <t>TP III</t>
  </si>
  <si>
    <t>TP IV</t>
  </si>
  <si>
    <t>Traffic Frequency</t>
  </si>
  <si>
    <t>Traffic Projection</t>
  </si>
  <si>
    <t>Total Revenue (Rs. Crore)</t>
  </si>
  <si>
    <t>Grant</t>
  </si>
  <si>
    <t>Annual increment in basic toll rates</t>
  </si>
  <si>
    <t>Local Traffic</t>
  </si>
  <si>
    <t>Trip Frequency - Round Trip</t>
  </si>
  <si>
    <t>Trip Frequency - Monthy pass</t>
  </si>
  <si>
    <t>PCU</t>
  </si>
  <si>
    <t>Amount (Rs. Crore)</t>
  </si>
  <si>
    <t>NPV (Rs. Crore)</t>
  </si>
  <si>
    <t>Year Ending</t>
  </si>
  <si>
    <t>Date of payment</t>
  </si>
  <si>
    <t>Calender Year</t>
  </si>
  <si>
    <t>Road Maintenance &amp; Admn Expense</t>
  </si>
  <si>
    <t>Toll Plaza Maintenance</t>
  </si>
  <si>
    <t>Rs. Lakh per toll plaza per annum</t>
  </si>
  <si>
    <t>Periodic Maintenance</t>
  </si>
  <si>
    <t>Insurance</t>
  </si>
  <si>
    <t>every</t>
  </si>
  <si>
    <t>Year of operation</t>
  </si>
  <si>
    <t>Insurance during operations</t>
  </si>
  <si>
    <t>Toll Rates - Crossing one toll plaza</t>
  </si>
  <si>
    <t>WPI  - FY 2007</t>
  </si>
  <si>
    <t>WPI  - FY 2010</t>
  </si>
  <si>
    <t>for Local traffic</t>
  </si>
  <si>
    <t>Toll Rates - Crossing two toll plaza</t>
  </si>
  <si>
    <t>Traffic from Aland to Ribbanpally</t>
  </si>
  <si>
    <t xml:space="preserve">Traffic from Ribbanpally to Aland  </t>
  </si>
  <si>
    <t>Total Tollable Traffic - As per Financial Year</t>
  </si>
  <si>
    <t>Tollable Traffic from Aland to Ribbanpally</t>
  </si>
  <si>
    <t>Tollable Traffic from Ribbanpally to Aland</t>
  </si>
  <si>
    <t>Traffic crossing only 1 toll plaza as a % of new traffic</t>
  </si>
  <si>
    <t>TP1</t>
  </si>
  <si>
    <t>TP2</t>
  </si>
  <si>
    <t>TP3</t>
  </si>
  <si>
    <t>TP4</t>
  </si>
  <si>
    <t>of total traffic</t>
  </si>
  <si>
    <t>Traffic crossing only 1 toll plaza from Aland to Ribbanpally - TP I</t>
  </si>
  <si>
    <t>Traffic crossing 2 toll plaza from Aland to Ribbanpally - TP I</t>
  </si>
  <si>
    <t>Traffic crossing 1 toll plaza from Aland to Ribbanpally - TP II</t>
  </si>
  <si>
    <t>Traffic crossing 2 toll plaza from Aland to Ribbanpally - TP II</t>
  </si>
  <si>
    <t>New Traffic from Aland to Ribbanpally - TP II</t>
  </si>
  <si>
    <t>New Traffic from Aland to Ribbanpally - TP III</t>
  </si>
  <si>
    <t>Traffic crossing 1 toll plaza from Aland to Ribbanpally - TP III</t>
  </si>
  <si>
    <t>Traffic crossing 2 toll plaza from Aland to Ribbanpally - TP III</t>
  </si>
  <si>
    <t>New Traffic from Aland to Ribbanpally - TP IV</t>
  </si>
  <si>
    <t>Traffic crossing 1 toll plaza from Aland to Ribbanpally - TP IV</t>
  </si>
  <si>
    <t>Traffic crossing 2 toll plaza from Aland to Ribbanpally - TP IV</t>
  </si>
  <si>
    <t>Tollable Traffic from Aland to Ribbanpally - TP I</t>
  </si>
  <si>
    <t>Tollable Traffic from Aland to Ribbanpally - TP II</t>
  </si>
  <si>
    <t>Tollable Traffic from Aland to Ribbanpally - TP III</t>
  </si>
  <si>
    <t>Tollable Traffic from Aland to Ribbanpally - TP IV</t>
  </si>
  <si>
    <t>Tollable Traffic from Ribbanpally to Aland - TP IV</t>
  </si>
  <si>
    <t>Traffic crossing only 1 toll plaza from Ribbanpally to Aland - TP IV</t>
  </si>
  <si>
    <t>Traffic crossing 2 toll plaza from Ribbanpally to Aland - TP IV</t>
  </si>
  <si>
    <t>Tollable Traffic from Ribbanpally to Aland - TP III</t>
  </si>
  <si>
    <t>Traffic crossing only 1 toll plaza from Ribbanpally to Aland - TP III</t>
  </si>
  <si>
    <t>Traffic crossing 2 toll plaza from Ribbanpally to Aland - TP III</t>
  </si>
  <si>
    <t>New Traffic from Ribbanpally to Aland - TP III</t>
  </si>
  <si>
    <t>Tollable Traffic from Ribbanpally to Aland - TP II</t>
  </si>
  <si>
    <t>New Traffic from Ribbanpally to Aland - TP II</t>
  </si>
  <si>
    <t>Traffic crossing only 1 toll plaza from Ribbanpally to Aland - TP II</t>
  </si>
  <si>
    <t>Traffic crossing 2 toll plaza from Ribbanpally to Aland - TP II</t>
  </si>
  <si>
    <t>Tollable Traffic from Ribbanpally to Aland - TP I</t>
  </si>
  <si>
    <t>New Traffic from Ribbanpally to Aland - TP I</t>
  </si>
  <si>
    <t>Traffic crossing only 1 toll plaza from Ribbanpally to Aland - TP I</t>
  </si>
  <si>
    <t>Traffic crossing 2 toll plaza from Ribbanpally to Aland - TP I</t>
  </si>
  <si>
    <t>Bothways traffic crossing 1 toll plza - TP I</t>
  </si>
  <si>
    <t>Bothways traffic crossing 1 toll plza - TP II</t>
  </si>
  <si>
    <t>Bothways traffic crossing 1 toll plza - TP IV</t>
  </si>
  <si>
    <t>Bothways traffic crossing 1 toll plza - TP III</t>
  </si>
  <si>
    <t>Bothways traffic crossing 2 toll plza - TP I</t>
  </si>
  <si>
    <t>Bothways traffic crossing 2 toll plza - TP IV</t>
  </si>
  <si>
    <t>Bothways traffic crossing 2 toll plza - TP III</t>
  </si>
  <si>
    <t>Bothways traffic crossing 2 toll plza - TP II</t>
  </si>
  <si>
    <t>Bothways tollable traffic crossing 1 toll plaza</t>
  </si>
  <si>
    <t>Bothways tollable traffic crossing 2 toll plaza</t>
  </si>
  <si>
    <t>Base Fee - Crossing 1 toll plaza</t>
  </si>
  <si>
    <t>Base Fee - Crossing 2 toll plaza</t>
  </si>
  <si>
    <t>Revenue (Rs. Crore) Crossing 1 toll plaza - TP I</t>
  </si>
  <si>
    <t>Revenue (Rs. Crore) Crossing 1 toll plaza - TP II</t>
  </si>
  <si>
    <t>Revenue (Rs. Crore) Crossing 1 toll plaza - TP III</t>
  </si>
  <si>
    <t>Revenue (Rs. Crore) Crossing 1 toll plaza - TP IV</t>
  </si>
  <si>
    <t>Revenue (Rs. Crore) Crossing 2 toll plaza - TP I</t>
  </si>
  <si>
    <t>Revenue (Rs. Crore) Crossing 2 toll plaza - TP II</t>
  </si>
  <si>
    <t>Revenue (Rs. Crore) Crossing 2 toll plaza - TP III</t>
  </si>
  <si>
    <t>Revenue (Rs. Crore) Crossing 2 toll plaza - TP IV</t>
  </si>
  <si>
    <t>Total Revenue (Rs. Crore) - TP I</t>
  </si>
  <si>
    <t>Total Revenue (Rs. Crore) - TP IV</t>
  </si>
  <si>
    <t>Total Revenue (Rs. Crore) - TP III</t>
  </si>
  <si>
    <t>Total Revenue (Rs. Crore) - TP II</t>
  </si>
  <si>
    <t>Rs.  for monthly pass based on 2010</t>
  </si>
  <si>
    <t>Rs.  for monthly pass based on 2007</t>
  </si>
  <si>
    <t>Rs.  for monthly pass based on 2012</t>
  </si>
  <si>
    <t>Preliminary expenses</t>
  </si>
  <si>
    <t>Major Maintenance Reserve</t>
  </si>
  <si>
    <t>Number of months of operation</t>
  </si>
  <si>
    <t>Yearly Reserve Creation req</t>
  </si>
  <si>
    <t>Balance Required in MMRA A/c</t>
  </si>
  <si>
    <t>Opening Balance in MMR Account</t>
  </si>
  <si>
    <t>Shortage / (Surplus)</t>
  </si>
  <si>
    <t>Cash Avaliable for transfer to MMR Account</t>
  </si>
  <si>
    <t>Closing Balance in MMR Account</t>
  </si>
  <si>
    <t>Less: Transfer to MMR</t>
  </si>
  <si>
    <t>Add: Transfer from MMR</t>
  </si>
  <si>
    <t>Transfer from MMR</t>
  </si>
  <si>
    <t>Transfer to MMR</t>
  </si>
  <si>
    <t>Annual DSRA Requirement</t>
  </si>
  <si>
    <t>Transfer to DSRA Account</t>
  </si>
  <si>
    <t>Cash Avaliable for transfer to DSRA Account</t>
  </si>
  <si>
    <t>Transfer from DSRA Account</t>
  </si>
  <si>
    <t>Closing Balance in DSRA Account</t>
  </si>
  <si>
    <t>Opening Balance</t>
  </si>
  <si>
    <t>Finance charges and preoperative expenses</t>
  </si>
  <si>
    <t>Preliminary Expenses</t>
  </si>
  <si>
    <t>Subtotal</t>
  </si>
  <si>
    <t>Hard cost</t>
  </si>
  <si>
    <t>TP - II</t>
  </si>
  <si>
    <t>TP - I</t>
  </si>
  <si>
    <t>TP - III</t>
  </si>
  <si>
    <t>TP - IV</t>
  </si>
  <si>
    <t>TRIP FREQUENCY</t>
  </si>
  <si>
    <t>as on</t>
  </si>
  <si>
    <t>Operation Year</t>
  </si>
  <si>
    <t>Annual increment available till</t>
  </si>
  <si>
    <t>i.e.</t>
  </si>
  <si>
    <t>years from April 1, 2008</t>
  </si>
  <si>
    <t>Rounded off Toll Rates - Crossing one toll plaza</t>
  </si>
  <si>
    <t>Rounded off Toll Rates - Crossing 2 toll plaza</t>
  </si>
  <si>
    <t>Traffic</t>
  </si>
  <si>
    <t>Cost</t>
  </si>
  <si>
    <t>Increase in Project Cost</t>
  </si>
  <si>
    <t>O&amp;M</t>
  </si>
  <si>
    <t>Increase in O&amp;M expenses</t>
  </si>
  <si>
    <t>Reduction in Traffic</t>
  </si>
  <si>
    <t>Traffic in Model</t>
  </si>
  <si>
    <t>Operation Flag</t>
  </si>
  <si>
    <t>Number of construction months</t>
  </si>
  <si>
    <t>Number of operation month</t>
  </si>
  <si>
    <t>Interest Rate</t>
  </si>
  <si>
    <t>Base case Interest rate</t>
  </si>
  <si>
    <t>Increase in interest rate</t>
  </si>
  <si>
    <t>2 Laning on BOT (Toll) Basis</t>
  </si>
  <si>
    <t>Major Maintenance Expense</t>
  </si>
  <si>
    <t>Capex less IDC</t>
  </si>
  <si>
    <t xml:space="preserve">PAT </t>
  </si>
  <si>
    <t>Interest * (1-t)</t>
  </si>
  <si>
    <t>Single</t>
  </si>
  <si>
    <t>Single - Other way</t>
  </si>
  <si>
    <t>Cumulative Debt</t>
  </si>
  <si>
    <t>Total Depreciation</t>
  </si>
  <si>
    <t>Ammortisation</t>
  </si>
  <si>
    <t>Accumulated Ammortisation</t>
  </si>
  <si>
    <t>Not written off</t>
  </si>
  <si>
    <t>80 IA Benefit</t>
  </si>
  <si>
    <t>80 IA Available</t>
  </si>
  <si>
    <t>(1= Yes, 0 = No)</t>
  </si>
  <si>
    <t>Tollable Length</t>
  </si>
  <si>
    <t>Date</t>
  </si>
  <si>
    <t>times single trip</t>
  </si>
  <si>
    <t>Traffic crossing two toll plazas as a % of new traffic</t>
  </si>
  <si>
    <t>Major Maintenance</t>
  </si>
  <si>
    <t>Major maintenance capitalised</t>
  </si>
  <si>
    <t>(1=Yes, 0 = No)</t>
  </si>
  <si>
    <t xml:space="preserve"> </t>
  </si>
  <si>
    <t>EQUITY</t>
  </si>
  <si>
    <t>CUM EQUITY</t>
  </si>
  <si>
    <t>DEBT</t>
  </si>
  <si>
    <t xml:space="preserve">SH 10 </t>
  </si>
  <si>
    <t>DEBT EQUITY RATIO</t>
  </si>
  <si>
    <t>CUM DEBT</t>
  </si>
  <si>
    <t>DEBT Drawdownable</t>
  </si>
  <si>
    <t>GRANT</t>
  </si>
  <si>
    <t>EQUITY+GRANT</t>
  </si>
  <si>
    <t>NPV @12%</t>
  </si>
  <si>
    <t>Employee Benefit Expenses</t>
  </si>
  <si>
    <t>Operation &amp; Maintenance Expenses</t>
  </si>
  <si>
    <t>Other Expenses</t>
  </si>
  <si>
    <t>Other Income</t>
  </si>
  <si>
    <t>Amortisation</t>
  </si>
  <si>
    <t>Finance Cost</t>
  </si>
  <si>
    <t>Escalation in</t>
  </si>
  <si>
    <t xml:space="preserve">  </t>
  </si>
  <si>
    <t>MM Year</t>
  </si>
  <si>
    <t>NPV 11%</t>
  </si>
  <si>
    <t>NPV 12%</t>
  </si>
  <si>
    <t>NPV 13%</t>
  </si>
  <si>
    <t>NPV 14%</t>
  </si>
  <si>
    <t>NPV 15%</t>
  </si>
  <si>
    <t>Cash Accrual</t>
  </si>
  <si>
    <t>Toll Collection Start Date</t>
  </si>
  <si>
    <t>Cash Accrual for EV</t>
  </si>
  <si>
    <t>WPI HISTORIC INFLATION - ANNUAL</t>
  </si>
  <si>
    <t>Base Year</t>
  </si>
  <si>
    <t>No. of Years</t>
  </si>
  <si>
    <t>WPI Series (94-95)</t>
  </si>
  <si>
    <t>WPI Series (04-05)</t>
  </si>
  <si>
    <t>WPI Series (11-12)</t>
  </si>
  <si>
    <t>Factor to align with 94-95</t>
  </si>
  <si>
    <t>Factor to align with 04-05</t>
  </si>
  <si>
    <t>WPI Series (Composite)</t>
  </si>
  <si>
    <t>Annual Escalation WPI - historic</t>
  </si>
  <si>
    <t>Average WPI</t>
  </si>
  <si>
    <t>From base year to Mar-19</t>
  </si>
  <si>
    <t>From Mar-12 to Mar-19</t>
  </si>
  <si>
    <t>WPI Growth Assumption taken for the future years</t>
  </si>
  <si>
    <t>3 months additional revenue earned by the project</t>
  </si>
  <si>
    <t>Less - D&amp;A</t>
  </si>
  <si>
    <t>EBIT</t>
  </si>
  <si>
    <t>NOPAT</t>
  </si>
  <si>
    <t xml:space="preserve"> - </t>
  </si>
  <si>
    <t>Add - D&amp;A</t>
  </si>
  <si>
    <t>Less - Change in Working Capital</t>
  </si>
  <si>
    <t>Free Cash Flow to Firm (FCFF)</t>
  </si>
  <si>
    <t>Discount Period</t>
  </si>
  <si>
    <t>Discount Factor</t>
  </si>
  <si>
    <t>Present Value of FCFF</t>
  </si>
  <si>
    <t>Present Value of TV</t>
  </si>
  <si>
    <t>M/S Surat-Hazira NH-6 Tollways Private Limited</t>
  </si>
  <si>
    <t>Calculation of free Cash Flow to Firm (FCFF)</t>
  </si>
  <si>
    <t>Particular (In Crores)</t>
  </si>
  <si>
    <t>Comparable Companies</t>
  </si>
  <si>
    <t>Market Capitalisation</t>
  </si>
  <si>
    <t>Beta Value</t>
  </si>
  <si>
    <t>Debt-Equity</t>
  </si>
  <si>
    <t>Average D/E</t>
  </si>
  <si>
    <t>Unlevered Beta</t>
  </si>
  <si>
    <t>Irb Infrastructure Developers Ltd</t>
  </si>
  <si>
    <t>Dilip Buildcon Ltd</t>
  </si>
  <si>
    <t>JMC Projects (India) Ltd.</t>
  </si>
  <si>
    <t>NCC Infra</t>
  </si>
  <si>
    <t>Hindustan Construction Company Ltd.</t>
  </si>
  <si>
    <t>SHNTPL's Data</t>
  </si>
  <si>
    <t>Debt Ratio</t>
  </si>
  <si>
    <t>Equity Ratio</t>
  </si>
  <si>
    <t>D/E Ratio</t>
  </si>
  <si>
    <t>Levered Beta</t>
  </si>
  <si>
    <t>M/S GVRMP Whagdhari Ribbanpally Tollway Private Limited</t>
  </si>
  <si>
    <t>Cost of Equity</t>
  </si>
  <si>
    <t>Cost of Debt</t>
  </si>
  <si>
    <t>https://in.investing.com/rates-bonds/india-10-year-bond-yield-historical-data</t>
  </si>
  <si>
    <t>Risk Free Rate (Rf)</t>
  </si>
  <si>
    <t>Cost of Debt (Kd)</t>
  </si>
  <si>
    <t>https://kunaldesai.blog/nifty-returns/</t>
  </si>
  <si>
    <t>Expected Market Return (Rm) Nifty Fifty 5-year return 2022</t>
  </si>
  <si>
    <t>Tax Rate (t)</t>
  </si>
  <si>
    <t>(Marginal corporate tax rate)</t>
  </si>
  <si>
    <t>Beta (B)</t>
  </si>
  <si>
    <t>Cost of Equity (Ke)</t>
  </si>
  <si>
    <t>Post-Tax Cost of Debt (Kd)</t>
  </si>
  <si>
    <t>Weighted Average Cost of Capital (WACC)</t>
  </si>
  <si>
    <t>Particulars</t>
  </si>
  <si>
    <t>Weightage</t>
  </si>
  <si>
    <t>Required Return</t>
  </si>
  <si>
    <t>Sustainable Debt</t>
  </si>
  <si>
    <t>Equity Shared Capital</t>
  </si>
  <si>
    <t>Company Risk Premium</t>
  </si>
  <si>
    <t>Appropriate Discount Rate</t>
  </si>
  <si>
    <t>Discount Rate (WACC)</t>
  </si>
  <si>
    <t xml:space="preserve">From Provisonal FY 2022 </t>
  </si>
  <si>
    <t>Grants from the Government</t>
  </si>
  <si>
    <t>Revenue Growth % (YOY)</t>
  </si>
  <si>
    <t>EBIT Margin</t>
  </si>
  <si>
    <t>EBITDA Margin</t>
  </si>
  <si>
    <t>Net Profit Margin</t>
  </si>
  <si>
    <t>EBITDA</t>
  </si>
  <si>
    <t>Particular</t>
  </si>
  <si>
    <t>Historical Profit &amp; Loss Statement</t>
  </si>
  <si>
    <t>Enterprise Value Of the Firm</t>
  </si>
  <si>
    <t>Crores</t>
  </si>
  <si>
    <t xml:space="preserve"> EIGHT HUNDRED THIRTY FIVE CRORES AND SIX LAKHS</t>
  </si>
  <si>
    <t>Sensitivity Analysis</t>
  </si>
  <si>
    <t>INPUTS</t>
  </si>
  <si>
    <t>Valuation Date</t>
  </si>
  <si>
    <t>Discount Rate</t>
  </si>
  <si>
    <t>Discount Rate Change</t>
  </si>
  <si>
    <t>Scenario</t>
  </si>
  <si>
    <t>Enterprise Value</t>
  </si>
  <si>
    <t>Bull Case</t>
  </si>
  <si>
    <t>Present Case</t>
  </si>
  <si>
    <t>Bear Case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</si>
</sst>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_);[Red]\(&quot;$&quot;#,##0.00\)"/>
    <numFmt numFmtId="43" formatCode="_(* #,##0.00_);_(* \(#,##0.00\);_(* &quot;-&quot;??_);_(@_)"/>
    <numFmt numFmtId="164" formatCode="&quot;₹&quot;\ #,##0.00;[Red]&quot;₹&quot;\ \-#,##0.00"/>
    <numFmt numFmtId="165" formatCode="_ * #,##0.00_ ;_ * \-#,##0.00_ ;_ * &quot;-&quot;??_ ;_ @_ "/>
    <numFmt numFmtId="166" formatCode="[$-409]d\-mmm\-yy;@"/>
    <numFmt numFmtId="167" formatCode="_(* #,##0_);_(* \(#,##0\);_(* &quot;-&quot;??_);_(@_)"/>
    <numFmt numFmtId="168" formatCode="0.0%"/>
    <numFmt numFmtId="169" formatCode="_(* #,##0.000_);_(* \(#,##0.000\);_(* &quot;-&quot;??_);_(@_)"/>
    <numFmt numFmtId="170" formatCode="0.00_)"/>
    <numFmt numFmtId="171" formatCode="0.000"/>
    <numFmt numFmtId="172" formatCode="_ * #,##0.000_ ;_ * \-#,##0.000_ ;_ * &quot;-&quot;??_ ;_ @_ "/>
    <numFmt numFmtId="173" formatCode="&quot;FY&quot;yy\E"/>
    <numFmt numFmtId="174" formatCode="&quot;FY&quot;yy\ \A"/>
    <numFmt numFmtId="175" formatCode="&quot;FY&quot;yy\ \E"/>
    <numFmt numFmtId="176" formatCode="_ * #,##0_ ;_ * \-#,##0_ ;_ * &quot;-&quot;??_ ;_ @_ "/>
    <numFmt numFmtId="177" formatCode="&quot;FY&quot;\ 0\ &quot;P&quot;"/>
    <numFmt numFmtId="178" formatCode="&quot;FY&quot;\ 0\ &quot;A&quot;"/>
    <numFmt numFmtId="179" formatCode="&quot;FY&quot;\ 0\ &quot;E&quot;"/>
    <numFmt numFmtId="180" formatCode="[$-409]mmm\-yy;@"/>
    <numFmt numFmtId="181" formatCode="dd\ mmm\ yyyy"/>
  </numFmts>
  <fonts count="58" x14ac:knownFonts="1">
    <font>
      <sz val="11"/>
      <color theme="1"/>
      <name val="Calibri"/>
      <family val="2"/>
      <scheme val="minor"/>
    </font>
    <font>
      <sz val="11"/>
      <color theme="1"/>
      <name val="Calibri"/>
      <family val="2"/>
      <scheme val="minor"/>
    </font>
    <font>
      <sz val="11"/>
      <color theme="1"/>
      <name val="Garamond"/>
      <family val="1"/>
    </font>
    <font>
      <sz val="11"/>
      <color indexed="8"/>
      <name val="Calibri"/>
      <family val="2"/>
    </font>
    <font>
      <sz val="11"/>
      <color rgb="FFFF0000"/>
      <name val="Garamond"/>
      <family val="1"/>
    </font>
    <font>
      <b/>
      <sz val="11"/>
      <color theme="1"/>
      <name val="Garamond"/>
      <family val="1"/>
    </font>
    <font>
      <sz val="11"/>
      <name val="Garamond"/>
      <family val="1"/>
    </font>
    <font>
      <b/>
      <sz val="11"/>
      <name val="Garamond"/>
      <family val="1"/>
    </font>
    <font>
      <sz val="11"/>
      <color indexed="9"/>
      <name val="Garamond"/>
      <family val="1"/>
    </font>
    <font>
      <b/>
      <u/>
      <sz val="11"/>
      <color theme="1"/>
      <name val="Garamond"/>
      <family val="1"/>
    </font>
    <font>
      <sz val="11"/>
      <color indexed="8"/>
      <name val="Garamond"/>
      <family val="1"/>
    </font>
    <font>
      <b/>
      <sz val="11"/>
      <color indexed="8"/>
      <name val="Garamond"/>
      <family val="1"/>
    </font>
    <font>
      <i/>
      <sz val="11"/>
      <color theme="1"/>
      <name val="Garamond"/>
      <family val="1"/>
    </font>
    <font>
      <i/>
      <u/>
      <sz val="11"/>
      <color theme="1"/>
      <name val="Garamond"/>
      <family val="1"/>
    </font>
    <font>
      <sz val="11"/>
      <color theme="0"/>
      <name val="Garamond"/>
      <family val="1"/>
    </font>
    <font>
      <b/>
      <sz val="11"/>
      <color rgb="FFFF0000"/>
      <name val="Garamond"/>
      <family val="1"/>
    </font>
    <font>
      <b/>
      <sz val="12"/>
      <color theme="1"/>
      <name val="Garamond"/>
      <family val="1"/>
    </font>
    <font>
      <sz val="12"/>
      <color theme="1"/>
      <name val="Garamond"/>
      <family val="1"/>
    </font>
    <font>
      <sz val="10"/>
      <color indexed="9"/>
      <name val="Book Antiqua"/>
      <family val="1"/>
    </font>
    <font>
      <b/>
      <sz val="10"/>
      <color indexed="9"/>
      <name val="Book Antiqua"/>
      <family val="1"/>
    </font>
    <font>
      <sz val="10"/>
      <name val="Book Antiqua"/>
      <family val="1"/>
    </font>
    <font>
      <sz val="10"/>
      <name val="Arial"/>
      <family val="2"/>
    </font>
    <font>
      <b/>
      <sz val="11"/>
      <color theme="1"/>
      <name val="Calibri"/>
      <family val="2"/>
      <scheme val="minor"/>
    </font>
    <font>
      <sz val="11"/>
      <color rgb="FF0070C0"/>
      <name val="Calibri"/>
      <family val="2"/>
      <scheme val="minor"/>
    </font>
    <font>
      <i/>
      <sz val="11"/>
      <color theme="1"/>
      <name val="Calibri"/>
      <family val="2"/>
      <scheme val="minor"/>
    </font>
    <font>
      <b/>
      <sz val="11"/>
      <color rgb="FF0070C0"/>
      <name val="Garamond"/>
      <family val="1"/>
    </font>
    <font>
      <b/>
      <sz val="12"/>
      <color theme="1"/>
      <name val="Calibri"/>
      <family val="2"/>
      <scheme val="minor"/>
    </font>
    <font>
      <b/>
      <sz val="12"/>
      <color rgb="FFFF0000"/>
      <name val="Garamond"/>
      <family val="1"/>
    </font>
    <font>
      <sz val="10"/>
      <color theme="1"/>
      <name val="Book Antiqua"/>
      <family val="1"/>
    </font>
    <font>
      <sz val="11"/>
      <color rgb="FF000000"/>
      <name val="Calibri"/>
      <family val="2"/>
    </font>
    <font>
      <sz val="14"/>
      <color rgb="FF0070C0"/>
      <name val="Calibri"/>
      <family val="2"/>
    </font>
    <font>
      <b/>
      <sz val="10"/>
      <color rgb="FFED7D31"/>
      <name val="Calibri"/>
      <family val="2"/>
    </font>
    <font>
      <sz val="11"/>
      <name val="Calibri"/>
      <family val="2"/>
    </font>
    <font>
      <sz val="11"/>
      <color rgb="FF0070C0"/>
      <name val="Calibri"/>
      <family val="2"/>
    </font>
    <font>
      <sz val="10"/>
      <color rgb="FF000000"/>
      <name val="Calibri"/>
      <family val="2"/>
    </font>
    <font>
      <b/>
      <sz val="11"/>
      <color rgb="FF000000"/>
      <name val="Calibri"/>
      <family val="2"/>
    </font>
    <font>
      <sz val="11"/>
      <color rgb="FF0070C0"/>
      <name val="Garamond"/>
      <family val="1"/>
    </font>
    <font>
      <sz val="9"/>
      <color indexed="81"/>
      <name val="Tahoma"/>
      <family val="2"/>
    </font>
    <font>
      <b/>
      <sz val="9"/>
      <color indexed="81"/>
      <name val="Tahoma"/>
      <family val="2"/>
    </font>
    <font>
      <b/>
      <sz val="11"/>
      <color theme="0"/>
      <name val="Calibri"/>
      <family val="2"/>
      <scheme val="minor"/>
    </font>
    <font>
      <sz val="11"/>
      <color rgb="FFFF0000"/>
      <name val="Calibri"/>
      <family val="2"/>
      <scheme val="minor"/>
    </font>
    <font>
      <sz val="11"/>
      <color theme="0"/>
      <name val="Calibri"/>
      <family val="2"/>
      <scheme val="minor"/>
    </font>
    <font>
      <b/>
      <sz val="10"/>
      <color theme="0"/>
      <name val="Calibri"/>
      <family val="2"/>
      <scheme val="minor"/>
    </font>
    <font>
      <sz val="10"/>
      <color theme="1"/>
      <name val="Calibri"/>
      <family val="2"/>
      <scheme val="minor"/>
    </font>
    <font>
      <i/>
      <sz val="10"/>
      <color theme="1"/>
      <name val="Calibri"/>
      <family val="2"/>
      <scheme val="minor"/>
    </font>
    <font>
      <b/>
      <sz val="14"/>
      <color theme="0"/>
      <name val="Calibri"/>
      <family val="2"/>
      <scheme val="minor"/>
    </font>
    <font>
      <sz val="14"/>
      <color theme="0"/>
      <name val="Calibri"/>
      <family val="2"/>
      <scheme val="minor"/>
    </font>
    <font>
      <b/>
      <sz val="10"/>
      <color theme="0"/>
      <name val="Arial"/>
      <family val="2"/>
    </font>
    <font>
      <u/>
      <sz val="11"/>
      <color theme="10"/>
      <name val="Calibri"/>
      <family val="2"/>
      <scheme val="minor"/>
    </font>
    <font>
      <b/>
      <sz val="11"/>
      <name val="Calibri"/>
      <family val="2"/>
    </font>
    <font>
      <sz val="11"/>
      <name val="Calibri"/>
      <family val="2"/>
    </font>
    <font>
      <b/>
      <sz val="9"/>
      <color theme="0"/>
      <name val="Arial"/>
      <family val="2"/>
    </font>
    <font>
      <sz val="9"/>
      <color theme="1"/>
      <name val="Arial"/>
      <family val="2"/>
    </font>
    <font>
      <b/>
      <sz val="9"/>
      <color theme="1"/>
      <name val="Arial"/>
      <family val="2"/>
    </font>
    <font>
      <b/>
      <sz val="14"/>
      <color theme="0"/>
      <name val="Calibri"/>
      <family val="2"/>
    </font>
    <font>
      <sz val="11"/>
      <color theme="0"/>
      <name val="Calibri"/>
      <family val="2"/>
    </font>
    <font>
      <b/>
      <sz val="12"/>
      <color theme="0"/>
      <name val="Calibri"/>
      <family val="2"/>
    </font>
    <font>
      <b/>
      <sz val="11"/>
      <name val="Calibri"/>
      <family val="2"/>
      <scheme val="minor"/>
    </font>
  </fonts>
  <fills count="25">
    <fill>
      <patternFill patternType="none"/>
    </fill>
    <fill>
      <patternFill patternType="gray125"/>
    </fill>
    <fill>
      <patternFill patternType="solid">
        <fgColor theme="5" tint="0.3999755851924192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4.9989318521683403E-2"/>
        <bgColor indexed="64"/>
      </patternFill>
    </fill>
    <fill>
      <patternFill patternType="solid">
        <fgColor rgb="FFBDD6EE"/>
        <bgColor rgb="FFBDD6EE"/>
      </patternFill>
    </fill>
    <fill>
      <patternFill patternType="solid">
        <fgColor rgb="FFFBE4D5"/>
        <bgColor rgb="FFFBE4D5"/>
      </patternFill>
    </fill>
    <fill>
      <patternFill patternType="solid">
        <fgColor rgb="FFC5E0B3"/>
        <bgColor rgb="FFC5E0B3"/>
      </patternFill>
    </fill>
    <fill>
      <patternFill patternType="solid">
        <fgColor rgb="FFE2EFD9"/>
        <bgColor rgb="FFE2EFD9"/>
      </patternFill>
    </fill>
    <fill>
      <patternFill patternType="solid">
        <fgColor theme="9" tint="0.59999389629810485"/>
        <bgColor indexed="64"/>
      </patternFill>
    </fill>
    <fill>
      <patternFill patternType="solid">
        <fgColor rgb="FF002060"/>
        <bgColor indexed="64"/>
      </patternFill>
    </fill>
    <fill>
      <patternFill patternType="solid">
        <fgColor theme="9" tint="-0.249977111117893"/>
        <bgColor indexed="64"/>
      </patternFill>
    </fill>
    <fill>
      <patternFill patternType="solid">
        <fgColor theme="3" tint="-0.499984740745262"/>
        <bgColor indexed="64"/>
      </patternFill>
    </fill>
    <fill>
      <patternFill patternType="solid">
        <fgColor theme="4" tint="-0.49998474074526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right style="thin">
        <color rgb="FF000000"/>
      </right>
      <top style="thin">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theme="1"/>
      </top>
      <bottom style="thin">
        <color theme="1"/>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9"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9" fillId="0" borderId="0"/>
    <xf numFmtId="0" fontId="48" fillId="0" borderId="0" applyNumberFormat="0" applyFill="0" applyBorder="0" applyAlignment="0" applyProtection="0"/>
  </cellStyleXfs>
  <cellXfs count="309">
    <xf numFmtId="0" fontId="0" fillId="0" borderId="0" xfId="0"/>
    <xf numFmtId="0" fontId="2" fillId="0" borderId="0" xfId="0" applyFont="1" applyBorder="1"/>
    <xf numFmtId="0" fontId="4" fillId="0" borderId="0" xfId="0" applyFont="1" applyBorder="1"/>
    <xf numFmtId="0" fontId="5" fillId="0" borderId="0" xfId="0" applyFont="1" applyBorder="1"/>
    <xf numFmtId="0" fontId="5" fillId="0" borderId="0" xfId="0" applyFont="1" applyBorder="1" applyAlignment="1">
      <alignment horizontal="right"/>
    </xf>
    <xf numFmtId="1" fontId="6" fillId="0" borderId="0" xfId="0" applyNumberFormat="1" applyFont="1" applyBorder="1"/>
    <xf numFmtId="167" fontId="6" fillId="0" borderId="0" xfId="1" applyNumberFormat="1" applyFont="1" applyBorder="1"/>
    <xf numFmtId="0" fontId="6" fillId="0" borderId="0" xfId="0" applyFont="1" applyBorder="1"/>
    <xf numFmtId="43" fontId="6" fillId="0" borderId="0" xfId="1" applyFont="1" applyBorder="1"/>
    <xf numFmtId="43" fontId="2" fillId="0" borderId="0" xfId="0" applyNumberFormat="1" applyFont="1" applyBorder="1"/>
    <xf numFmtId="0" fontId="2" fillId="2" borderId="0" xfId="0" applyFont="1" applyFill="1" applyBorder="1"/>
    <xf numFmtId="0" fontId="5" fillId="2" borderId="0" xfId="0" applyFont="1" applyFill="1" applyBorder="1"/>
    <xf numFmtId="10" fontId="4" fillId="4" borderId="0" xfId="0" applyNumberFormat="1" applyFont="1" applyFill="1"/>
    <xf numFmtId="0" fontId="2" fillId="0" borderId="0" xfId="0" applyFont="1"/>
    <xf numFmtId="43" fontId="2" fillId="0" borderId="0" xfId="0" applyNumberFormat="1" applyFont="1"/>
    <xf numFmtId="9" fontId="2" fillId="0" borderId="0" xfId="0" applyNumberFormat="1" applyFont="1"/>
    <xf numFmtId="0" fontId="4" fillId="0" borderId="0" xfId="0" applyFont="1"/>
    <xf numFmtId="0" fontId="5" fillId="2" borderId="0" xfId="0" applyFont="1" applyFill="1"/>
    <xf numFmtId="0" fontId="2" fillId="2" borderId="0" xfId="0" applyFont="1" applyFill="1"/>
    <xf numFmtId="166" fontId="4" fillId="0" borderId="0" xfId="0" applyNumberFormat="1" applyFont="1"/>
    <xf numFmtId="166" fontId="2" fillId="0" borderId="0" xfId="0" applyNumberFormat="1" applyFont="1"/>
    <xf numFmtId="43" fontId="4" fillId="0" borderId="0" xfId="1" applyFont="1"/>
    <xf numFmtId="10" fontId="4" fillId="0" borderId="0" xfId="0" applyNumberFormat="1" applyFont="1"/>
    <xf numFmtId="43" fontId="2" fillId="0" borderId="0" xfId="1" applyFont="1"/>
    <xf numFmtId="9" fontId="4" fillId="0" borderId="0" xfId="0" applyNumberFormat="1" applyFont="1"/>
    <xf numFmtId="43" fontId="6" fillId="0" borderId="0" xfId="1" applyFont="1"/>
    <xf numFmtId="10" fontId="2" fillId="0" borderId="0" xfId="0" applyNumberFormat="1" applyFont="1"/>
    <xf numFmtId="9" fontId="6" fillId="0" borderId="0" xfId="0" applyNumberFormat="1" applyFont="1"/>
    <xf numFmtId="43" fontId="6" fillId="0" borderId="0" xfId="0" applyNumberFormat="1" applyFont="1"/>
    <xf numFmtId="0" fontId="5" fillId="0" borderId="0" xfId="0" applyFont="1"/>
    <xf numFmtId="0" fontId="2" fillId="3" borderId="0" xfId="0" applyFont="1" applyFill="1"/>
    <xf numFmtId="0" fontId="6" fillId="0" borderId="0" xfId="0" applyFont="1"/>
    <xf numFmtId="166" fontId="6" fillId="0" borderId="0" xfId="0" applyNumberFormat="1" applyFont="1"/>
    <xf numFmtId="9" fontId="4" fillId="0" borderId="0" xfId="1" applyNumberFormat="1" applyFont="1"/>
    <xf numFmtId="0" fontId="7" fillId="2" borderId="0" xfId="0" applyFont="1" applyFill="1" applyBorder="1"/>
    <xf numFmtId="0" fontId="8" fillId="2" borderId="0" xfId="0" applyFont="1" applyFill="1" applyBorder="1"/>
    <xf numFmtId="0" fontId="9" fillId="0" borderId="0" xfId="0" applyFont="1"/>
    <xf numFmtId="10" fontId="4" fillId="0" borderId="0" xfId="2" applyNumberFormat="1" applyFont="1"/>
    <xf numFmtId="10" fontId="2" fillId="0" borderId="0" xfId="2" applyNumberFormat="1" applyFont="1"/>
    <xf numFmtId="0" fontId="9" fillId="0" borderId="0" xfId="0" applyFont="1" applyBorder="1"/>
    <xf numFmtId="0" fontId="0" fillId="0" borderId="0" xfId="0" applyFont="1"/>
    <xf numFmtId="0" fontId="6" fillId="0" borderId="0" xfId="3" applyNumberFormat="1" applyFont="1" applyFill="1" applyBorder="1" applyAlignment="1">
      <alignment horizontal="left"/>
    </xf>
    <xf numFmtId="9" fontId="4" fillId="0" borderId="0" xfId="2" applyFont="1" applyFill="1" applyBorder="1"/>
    <xf numFmtId="0" fontId="10" fillId="0" borderId="0" xfId="3" applyNumberFormat="1" applyFont="1" applyFill="1" applyBorder="1" applyAlignment="1">
      <alignment horizontal="left"/>
    </xf>
    <xf numFmtId="0" fontId="10" fillId="0" borderId="0" xfId="3" applyFont="1" applyFill="1" applyBorder="1" applyAlignment="1">
      <alignment horizontal="left"/>
    </xf>
    <xf numFmtId="9" fontId="10" fillId="0" borderId="0" xfId="2" applyFont="1" applyFill="1" applyBorder="1"/>
    <xf numFmtId="0" fontId="11" fillId="2" borderId="0" xfId="3" applyFont="1" applyFill="1" applyBorder="1" applyAlignment="1">
      <alignment horizontal="left"/>
    </xf>
    <xf numFmtId="9" fontId="10" fillId="2" borderId="0" xfId="2" applyFont="1" applyFill="1" applyBorder="1"/>
    <xf numFmtId="43" fontId="5" fillId="0" borderId="0" xfId="0" applyNumberFormat="1" applyFont="1"/>
    <xf numFmtId="0" fontId="2" fillId="4" borderId="0" xfId="0" applyFont="1" applyFill="1"/>
    <xf numFmtId="10" fontId="2" fillId="4" borderId="0" xfId="0" applyNumberFormat="1" applyFont="1" applyFill="1"/>
    <xf numFmtId="10" fontId="6" fillId="4" borderId="0" xfId="0" applyNumberFormat="1" applyFont="1" applyFill="1"/>
    <xf numFmtId="9" fontId="6" fillId="0" borderId="0" xfId="2" applyFont="1"/>
    <xf numFmtId="10" fontId="6" fillId="0" borderId="0" xfId="0" applyNumberFormat="1" applyFont="1"/>
    <xf numFmtId="0" fontId="12" fillId="0" borderId="0" xfId="0" applyFont="1"/>
    <xf numFmtId="168" fontId="2" fillId="0" borderId="0" xfId="2" applyNumberFormat="1" applyFont="1"/>
    <xf numFmtId="10" fontId="6" fillId="0" borderId="0" xfId="2" applyNumberFormat="1" applyFont="1"/>
    <xf numFmtId="0" fontId="2" fillId="5" borderId="0" xfId="0" applyFont="1" applyFill="1"/>
    <xf numFmtId="0" fontId="7" fillId="5" borderId="0" xfId="0" applyFont="1" applyFill="1"/>
    <xf numFmtId="169" fontId="2" fillId="0" borderId="0" xfId="0" applyNumberFormat="1" applyFont="1"/>
    <xf numFmtId="0" fontId="5" fillId="0" borderId="0" xfId="0" applyFont="1" applyAlignment="1">
      <alignment horizontal="right"/>
    </xf>
    <xf numFmtId="1" fontId="2" fillId="0" borderId="0" xfId="0" applyNumberFormat="1" applyFont="1"/>
    <xf numFmtId="0" fontId="2" fillId="6" borderId="0" xfId="0" applyFont="1" applyFill="1"/>
    <xf numFmtId="0" fontId="5" fillId="6" borderId="0" xfId="0" applyFont="1" applyFill="1"/>
    <xf numFmtId="170" fontId="2" fillId="0" borderId="0" xfId="0" applyNumberFormat="1" applyFont="1"/>
    <xf numFmtId="2" fontId="2" fillId="0" borderId="0" xfId="0" applyNumberFormat="1" applyFont="1"/>
    <xf numFmtId="0" fontId="5" fillId="3" borderId="0" xfId="0" applyFont="1" applyFill="1"/>
    <xf numFmtId="0" fontId="5" fillId="5" borderId="0" xfId="0" applyFont="1" applyFill="1"/>
    <xf numFmtId="0" fontId="2" fillId="0" borderId="0" xfId="0" applyFont="1" applyFill="1"/>
    <xf numFmtId="10" fontId="6" fillId="0" borderId="0" xfId="2" applyNumberFormat="1" applyFont="1" applyBorder="1"/>
    <xf numFmtId="0" fontId="13" fillId="0" borderId="0" xfId="0" applyFont="1"/>
    <xf numFmtId="166" fontId="2" fillId="0" borderId="0" xfId="0" applyNumberFormat="1" applyFont="1" applyFill="1"/>
    <xf numFmtId="43" fontId="2" fillId="0" borderId="0" xfId="0" applyNumberFormat="1" applyFont="1" applyFill="1"/>
    <xf numFmtId="0" fontId="14" fillId="0" borderId="0" xfId="0" applyFont="1"/>
    <xf numFmtId="8" fontId="2" fillId="0" borderId="0" xfId="0" applyNumberFormat="1" applyFont="1"/>
    <xf numFmtId="0" fontId="4" fillId="0" borderId="0" xfId="0" applyFont="1" applyFill="1"/>
    <xf numFmtId="9" fontId="5" fillId="0" borderId="0" xfId="0" applyNumberFormat="1" applyFont="1"/>
    <xf numFmtId="0" fontId="5" fillId="8" borderId="0" xfId="0" applyFont="1" applyFill="1" applyBorder="1"/>
    <xf numFmtId="0" fontId="2" fillId="8" borderId="0" xfId="0" applyFont="1" applyFill="1" applyBorder="1"/>
    <xf numFmtId="167" fontId="4" fillId="0" borderId="0" xfId="1" applyNumberFormat="1" applyFont="1"/>
    <xf numFmtId="43" fontId="5" fillId="0" borderId="0" xfId="1" applyFont="1"/>
    <xf numFmtId="167" fontId="2" fillId="0" borderId="0" xfId="0" applyNumberFormat="1" applyFont="1" applyBorder="1"/>
    <xf numFmtId="1" fontId="2" fillId="0" borderId="0" xfId="0" applyNumberFormat="1" applyFont="1" applyBorder="1"/>
    <xf numFmtId="43" fontId="5" fillId="0" borderId="0" xfId="0" applyNumberFormat="1" applyFont="1" applyBorder="1"/>
    <xf numFmtId="166" fontId="5" fillId="0" borderId="0" xfId="0" applyNumberFormat="1" applyFont="1" applyBorder="1" applyAlignment="1">
      <alignment horizontal="right"/>
    </xf>
    <xf numFmtId="166" fontId="5" fillId="0" borderId="0" xfId="0" applyNumberFormat="1" applyFont="1" applyBorder="1"/>
    <xf numFmtId="166" fontId="5" fillId="0" borderId="0" xfId="0" applyNumberFormat="1" applyFont="1"/>
    <xf numFmtId="10" fontId="4" fillId="0" borderId="0" xfId="1" applyNumberFormat="1" applyFont="1"/>
    <xf numFmtId="167" fontId="4" fillId="0" borderId="0" xfId="0" applyNumberFormat="1" applyFont="1" applyBorder="1"/>
    <xf numFmtId="0" fontId="11" fillId="0" borderId="0" xfId="3" applyFont="1" applyFill="1" applyBorder="1" applyAlignment="1">
      <alignment horizontal="left"/>
    </xf>
    <xf numFmtId="9" fontId="15" fillId="0" borderId="0" xfId="2" applyFont="1" applyFill="1" applyBorder="1"/>
    <xf numFmtId="9" fontId="11" fillId="0" borderId="0" xfId="2" applyFont="1" applyFill="1" applyBorder="1"/>
    <xf numFmtId="0" fontId="5" fillId="9" borderId="0" xfId="0" applyFont="1" applyFill="1" applyBorder="1"/>
    <xf numFmtId="0" fontId="2" fillId="9" borderId="0" xfId="0" applyFont="1" applyFill="1" applyBorder="1"/>
    <xf numFmtId="0" fontId="16" fillId="2" borderId="0" xfId="0" applyFont="1" applyFill="1" applyBorder="1"/>
    <xf numFmtId="0" fontId="17" fillId="2" borderId="0" xfId="0" applyFont="1" applyFill="1" applyBorder="1"/>
    <xf numFmtId="0" fontId="5" fillId="10" borderId="0" xfId="0" applyFont="1" applyFill="1" applyBorder="1"/>
    <xf numFmtId="0" fontId="2" fillId="10" borderId="0" xfId="0" applyFont="1" applyFill="1" applyBorder="1"/>
    <xf numFmtId="0" fontId="5" fillId="11" borderId="0" xfId="0" applyFont="1" applyFill="1" applyBorder="1"/>
    <xf numFmtId="0" fontId="2" fillId="11" borderId="0" xfId="0" applyFont="1" applyFill="1" applyBorder="1"/>
    <xf numFmtId="167" fontId="6" fillId="0" borderId="0" xfId="0" applyNumberFormat="1" applyFont="1" applyBorder="1"/>
    <xf numFmtId="43" fontId="2" fillId="0" borderId="0" xfId="1" applyFont="1" applyBorder="1"/>
    <xf numFmtId="0" fontId="5" fillId="11" borderId="0" xfId="0" applyFont="1" applyFill="1"/>
    <xf numFmtId="0" fontId="2" fillId="11" borderId="0" xfId="0" applyFont="1" applyFill="1"/>
    <xf numFmtId="0" fontId="5" fillId="10" borderId="0" xfId="0" applyFont="1" applyFill="1"/>
    <xf numFmtId="0" fontId="2" fillId="10" borderId="0" xfId="0" applyFont="1" applyFill="1"/>
    <xf numFmtId="0" fontId="20" fillId="12" borderId="0" xfId="0" applyNumberFormat="1" applyFont="1" applyFill="1"/>
    <xf numFmtId="0" fontId="20" fillId="13" borderId="0" xfId="0" applyNumberFormat="1" applyFont="1" applyFill="1"/>
    <xf numFmtId="15" fontId="20" fillId="13" borderId="0" xfId="0" applyNumberFormat="1" applyFont="1" applyFill="1"/>
    <xf numFmtId="0" fontId="18" fillId="2" borderId="0" xfId="0" applyNumberFormat="1" applyFont="1" applyFill="1"/>
    <xf numFmtId="0" fontId="19" fillId="2" borderId="0" xfId="0" applyNumberFormat="1" applyFont="1" applyFill="1"/>
    <xf numFmtId="4" fontId="4" fillId="0" borderId="0" xfId="1" applyNumberFormat="1" applyFont="1"/>
    <xf numFmtId="0" fontId="0" fillId="5" borderId="0" xfId="0" applyFill="1"/>
    <xf numFmtId="10" fontId="4" fillId="0" borderId="0" xfId="0" applyNumberFormat="1" applyFont="1" applyBorder="1"/>
    <xf numFmtId="0" fontId="2" fillId="0" borderId="0" xfId="3" applyFont="1" applyFill="1" applyBorder="1" applyAlignment="1">
      <alignment horizontal="left"/>
    </xf>
    <xf numFmtId="10" fontId="2" fillId="0" borderId="0" xfId="0" applyNumberFormat="1" applyFont="1" applyBorder="1"/>
    <xf numFmtId="0" fontId="2" fillId="7" borderId="0" xfId="0" applyFont="1" applyFill="1" applyBorder="1"/>
    <xf numFmtId="0" fontId="9" fillId="7" borderId="0" xfId="0" applyFont="1" applyFill="1" applyBorder="1"/>
    <xf numFmtId="0" fontId="0" fillId="7" borderId="0" xfId="0" applyFont="1" applyFill="1"/>
    <xf numFmtId="43" fontId="6" fillId="0" borderId="0" xfId="1" applyNumberFormat="1" applyFont="1"/>
    <xf numFmtId="9" fontId="6" fillId="0" borderId="0" xfId="0" applyNumberFormat="1" applyFont="1" applyFill="1"/>
    <xf numFmtId="10" fontId="15" fillId="6" borderId="0" xfId="0" applyNumberFormat="1" applyFont="1" applyFill="1"/>
    <xf numFmtId="0" fontId="2" fillId="0" borderId="0" xfId="1" applyNumberFormat="1" applyFont="1"/>
    <xf numFmtId="167" fontId="2" fillId="0" borderId="0" xfId="1" applyNumberFormat="1" applyFont="1"/>
    <xf numFmtId="9" fontId="5" fillId="0" borderId="0" xfId="2" applyFont="1" applyBorder="1"/>
    <xf numFmtId="166" fontId="6" fillId="0" borderId="0" xfId="0" applyNumberFormat="1" applyFont="1" applyFill="1"/>
    <xf numFmtId="10" fontId="4" fillId="0" borderId="0" xfId="0" applyNumberFormat="1" applyFont="1" applyBorder="1" applyAlignment="1">
      <alignment horizontal="right" vertical="center"/>
    </xf>
    <xf numFmtId="10" fontId="4" fillId="0" borderId="0" xfId="2" applyNumberFormat="1" applyFont="1" applyFill="1" applyBorder="1" applyAlignment="1">
      <alignment horizontal="right"/>
    </xf>
    <xf numFmtId="10" fontId="4" fillId="0" borderId="0" xfId="0" applyNumberFormat="1" applyFont="1" applyBorder="1" applyAlignment="1">
      <alignment horizontal="right"/>
    </xf>
    <xf numFmtId="0" fontId="2" fillId="14" borderId="0" xfId="0" applyFont="1" applyFill="1"/>
    <xf numFmtId="0" fontId="2" fillId="0" borderId="1" xfId="0" applyFont="1" applyBorder="1"/>
    <xf numFmtId="43" fontId="2" fillId="0" borderId="1" xfId="0" applyNumberFormat="1" applyFont="1" applyBorder="1"/>
    <xf numFmtId="166" fontId="2" fillId="0" borderId="1" xfId="0" applyNumberFormat="1" applyFont="1" applyBorder="1"/>
    <xf numFmtId="171" fontId="2" fillId="0" borderId="1" xfId="0" applyNumberFormat="1" applyFont="1" applyBorder="1"/>
    <xf numFmtId="0" fontId="0" fillId="14" borderId="0" xfId="0" applyFont="1" applyFill="1"/>
    <xf numFmtId="0" fontId="22" fillId="14" borderId="0" xfId="0" applyFont="1" applyFill="1"/>
    <xf numFmtId="0" fontId="22" fillId="0" borderId="0" xfId="0" applyFont="1"/>
    <xf numFmtId="43" fontId="0" fillId="0" borderId="0" xfId="1" applyFont="1"/>
    <xf numFmtId="0" fontId="0" fillId="0" borderId="0" xfId="0" applyFont="1" applyFill="1"/>
    <xf numFmtId="0" fontId="0" fillId="14" borderId="2" xfId="0" applyFont="1" applyFill="1" applyBorder="1"/>
    <xf numFmtId="168" fontId="0" fillId="14" borderId="2" xfId="0" applyNumberFormat="1" applyFont="1" applyFill="1" applyBorder="1"/>
    <xf numFmtId="0" fontId="22" fillId="0" borderId="2" xfId="0" applyFont="1" applyBorder="1"/>
    <xf numFmtId="166" fontId="22" fillId="0" borderId="2" xfId="0" applyNumberFormat="1" applyFont="1" applyBorder="1"/>
    <xf numFmtId="0" fontId="0" fillId="0" borderId="2" xfId="0" applyFont="1" applyBorder="1"/>
    <xf numFmtId="1" fontId="0" fillId="0" borderId="2" xfId="0" applyNumberFormat="1" applyFont="1" applyBorder="1"/>
    <xf numFmtId="43" fontId="0" fillId="0" borderId="2" xfId="1" applyFont="1" applyBorder="1"/>
    <xf numFmtId="9" fontId="0" fillId="0" borderId="2" xfId="0" applyNumberFormat="1" applyFont="1" applyBorder="1"/>
    <xf numFmtId="9" fontId="22" fillId="0" borderId="2" xfId="0" applyNumberFormat="1" applyFont="1" applyBorder="1"/>
    <xf numFmtId="43" fontId="22" fillId="0" borderId="2" xfId="1" applyFont="1" applyBorder="1"/>
    <xf numFmtId="0" fontId="24" fillId="0" borderId="2" xfId="0" applyFont="1" applyBorder="1"/>
    <xf numFmtId="10" fontId="22" fillId="0" borderId="2" xfId="0" applyNumberFormat="1" applyFont="1" applyBorder="1"/>
    <xf numFmtId="43" fontId="22" fillId="0" borderId="2" xfId="0" applyNumberFormat="1" applyFont="1" applyBorder="1"/>
    <xf numFmtId="0" fontId="0" fillId="0" borderId="2" xfId="0" applyFont="1" applyFill="1" applyBorder="1"/>
    <xf numFmtId="10" fontId="0" fillId="0" borderId="2" xfId="0" applyNumberFormat="1" applyFont="1" applyFill="1" applyBorder="1"/>
    <xf numFmtId="43" fontId="0" fillId="0" borderId="2" xfId="1" applyFont="1" applyFill="1" applyBorder="1"/>
    <xf numFmtId="10" fontId="0" fillId="0" borderId="2" xfId="2" applyNumberFormat="1" applyFont="1" applyBorder="1"/>
    <xf numFmtId="166" fontId="22" fillId="15" borderId="2" xfId="0" applyNumberFormat="1" applyFont="1" applyFill="1" applyBorder="1"/>
    <xf numFmtId="1" fontId="0" fillId="15" borderId="2" xfId="0" applyNumberFormat="1" applyFont="1" applyFill="1" applyBorder="1"/>
    <xf numFmtId="43" fontId="23" fillId="15" borderId="2" xfId="1" applyFont="1" applyFill="1" applyBorder="1"/>
    <xf numFmtId="43" fontId="22" fillId="15" borderId="2" xfId="1" applyFont="1" applyFill="1" applyBorder="1"/>
    <xf numFmtId="43" fontId="0" fillId="15" borderId="2" xfId="1" applyFont="1" applyFill="1" applyBorder="1"/>
    <xf numFmtId="10" fontId="0" fillId="15" borderId="2" xfId="2" applyNumberFormat="1" applyFont="1" applyFill="1" applyBorder="1"/>
    <xf numFmtId="0" fontId="4" fillId="6" borderId="0" xfId="0" applyFont="1" applyFill="1" applyBorder="1"/>
    <xf numFmtId="166" fontId="5" fillId="6" borderId="0" xfId="0" applyNumberFormat="1" applyFont="1" applyFill="1" applyBorder="1"/>
    <xf numFmtId="0" fontId="5" fillId="6" borderId="0" xfId="0" applyFont="1" applyFill="1" applyBorder="1"/>
    <xf numFmtId="1" fontId="2" fillId="6" borderId="0" xfId="0" applyNumberFormat="1" applyFont="1" applyFill="1" applyBorder="1"/>
    <xf numFmtId="9" fontId="25" fillId="6" borderId="0" xfId="0" applyNumberFormat="1" applyFont="1" applyFill="1" applyBorder="1"/>
    <xf numFmtId="1" fontId="4" fillId="6" borderId="0" xfId="0" applyNumberFormat="1" applyFont="1" applyFill="1" applyBorder="1"/>
    <xf numFmtId="1" fontId="4" fillId="0" borderId="0" xfId="0" applyNumberFormat="1" applyFont="1" applyFill="1" applyBorder="1"/>
    <xf numFmtId="1" fontId="2" fillId="0" borderId="0" xfId="0" applyNumberFormat="1" applyFont="1" applyFill="1" applyBorder="1"/>
    <xf numFmtId="0" fontId="0" fillId="0" borderId="0" xfId="0" applyFont="1" applyBorder="1"/>
    <xf numFmtId="43" fontId="27" fillId="0" borderId="0" xfId="1" applyFont="1"/>
    <xf numFmtId="0" fontId="28" fillId="0" borderId="0" xfId="0" applyFont="1"/>
    <xf numFmtId="0" fontId="26" fillId="0" borderId="3" xfId="0" applyFont="1" applyBorder="1"/>
    <xf numFmtId="164" fontId="26" fillId="0" borderId="4" xfId="7" applyNumberFormat="1" applyFont="1" applyBorder="1"/>
    <xf numFmtId="9" fontId="26" fillId="0" borderId="4" xfId="7" applyNumberFormat="1" applyFont="1" applyBorder="1"/>
    <xf numFmtId="43" fontId="23" fillId="0" borderId="2" xfId="1" applyFont="1" applyFill="1" applyBorder="1"/>
    <xf numFmtId="0" fontId="29" fillId="0" borderId="0" xfId="8"/>
    <xf numFmtId="0" fontId="29" fillId="19" borderId="5" xfId="8" applyFill="1" applyBorder="1"/>
    <xf numFmtId="10" fontId="29" fillId="19" borderId="5" xfId="8" applyNumberFormat="1" applyFill="1" applyBorder="1"/>
    <xf numFmtId="0" fontId="29" fillId="18" borderId="7" xfId="8" applyFill="1" applyBorder="1"/>
    <xf numFmtId="15" fontId="34" fillId="18" borderId="5" xfId="8" applyNumberFormat="1" applyFont="1" applyFill="1" applyBorder="1" applyAlignment="1">
      <alignment horizontal="center" vertical="center"/>
    </xf>
    <xf numFmtId="0" fontId="29" fillId="18" borderId="7" xfId="8" applyFill="1" applyBorder="1" applyAlignment="1">
      <alignment wrapText="1"/>
    </xf>
    <xf numFmtId="0" fontId="33" fillId="19" borderId="5" xfId="8" applyFont="1" applyFill="1" applyBorder="1"/>
    <xf numFmtId="0" fontId="29" fillId="0" borderId="5" xfId="8" applyBorder="1"/>
    <xf numFmtId="165" fontId="33" fillId="19" borderId="5" xfId="8" applyNumberFormat="1" applyFont="1" applyFill="1" applyBorder="1"/>
    <xf numFmtId="165" fontId="33" fillId="0" borderId="5" xfId="8" applyNumberFormat="1" applyFont="1" applyBorder="1"/>
    <xf numFmtId="172" fontId="33" fillId="19" borderId="5" xfId="8" applyNumberFormat="1" applyFont="1" applyFill="1" applyBorder="1"/>
    <xf numFmtId="172" fontId="33" fillId="0" borderId="5" xfId="8" applyNumberFormat="1" applyFont="1" applyBorder="1"/>
    <xf numFmtId="165" fontId="32" fillId="19" borderId="5" xfId="8" applyNumberFormat="1" applyFont="1" applyFill="1" applyBorder="1"/>
    <xf numFmtId="4" fontId="32" fillId="19" borderId="5" xfId="8" applyNumberFormat="1" applyFont="1" applyFill="1" applyBorder="1"/>
    <xf numFmtId="4" fontId="32" fillId="0" borderId="5" xfId="8" applyNumberFormat="1" applyFont="1" applyBorder="1"/>
    <xf numFmtId="10" fontId="29" fillId="0" borderId="5" xfId="8" applyNumberFormat="1" applyBorder="1"/>
    <xf numFmtId="0" fontId="29" fillId="0" borderId="1" xfId="8" applyBorder="1"/>
    <xf numFmtId="10" fontId="29" fillId="0" borderId="1" xfId="8" applyNumberFormat="1" applyBorder="1"/>
    <xf numFmtId="0" fontId="35" fillId="0" borderId="0" xfId="8" applyFont="1"/>
    <xf numFmtId="0" fontId="29" fillId="0" borderId="1" xfId="8" applyBorder="1" applyAlignment="1">
      <alignment wrapText="1"/>
    </xf>
    <xf numFmtId="10" fontId="30" fillId="16" borderId="1" xfId="8" applyNumberFormat="1" applyFont="1" applyFill="1" applyBorder="1"/>
    <xf numFmtId="166" fontId="5" fillId="20" borderId="0" xfId="0" applyNumberFormat="1" applyFont="1" applyFill="1" applyBorder="1"/>
    <xf numFmtId="0" fontId="5" fillId="20" borderId="0" xfId="0" applyFont="1" applyFill="1" applyBorder="1"/>
    <xf numFmtId="0" fontId="2" fillId="20" borderId="0" xfId="0" applyFont="1" applyFill="1" applyBorder="1"/>
    <xf numFmtId="167" fontId="36" fillId="20" borderId="0" xfId="0" applyNumberFormat="1" applyFont="1" applyFill="1" applyBorder="1"/>
    <xf numFmtId="167" fontId="36" fillId="20" borderId="0" xfId="1" applyNumberFormat="1" applyFont="1" applyFill="1" applyBorder="1"/>
    <xf numFmtId="0" fontId="22" fillId="0" borderId="0" xfId="0" applyFont="1" applyFill="1"/>
    <xf numFmtId="166" fontId="2" fillId="7" borderId="0" xfId="0" applyNumberFormat="1" applyFont="1" applyFill="1"/>
    <xf numFmtId="2" fontId="0" fillId="0" borderId="0" xfId="0" applyNumberFormat="1"/>
    <xf numFmtId="43" fontId="0" fillId="0" borderId="0" xfId="0" applyNumberFormat="1"/>
    <xf numFmtId="2" fontId="0" fillId="0" borderId="0" xfId="0" applyNumberFormat="1" applyAlignment="1">
      <alignment horizontal="center"/>
    </xf>
    <xf numFmtId="0" fontId="0" fillId="0" borderId="0" xfId="0" applyAlignment="1">
      <alignment horizontal="center"/>
    </xf>
    <xf numFmtId="0" fontId="42" fillId="21" borderId="0" xfId="0" applyFont="1" applyFill="1" applyBorder="1" applyAlignment="1">
      <alignment vertical="center"/>
    </xf>
    <xf numFmtId="2" fontId="42" fillId="21" borderId="0" xfId="0" applyNumberFormat="1" applyFont="1" applyFill="1" applyBorder="1" applyAlignment="1">
      <alignment vertical="center"/>
    </xf>
    <xf numFmtId="0" fontId="43" fillId="0" borderId="0" xfId="0" applyFont="1" applyBorder="1" applyAlignment="1">
      <alignment vertical="center"/>
    </xf>
    <xf numFmtId="0" fontId="44" fillId="0" borderId="0" xfId="0" applyFont="1" applyBorder="1" applyAlignment="1">
      <alignment vertical="center"/>
    </xf>
    <xf numFmtId="0" fontId="45" fillId="22" borderId="0" xfId="0" applyFont="1" applyFill="1"/>
    <xf numFmtId="0" fontId="46" fillId="22" borderId="0" xfId="0" applyFont="1" applyFill="1"/>
    <xf numFmtId="0" fontId="39" fillId="21" borderId="0" xfId="0" applyFont="1" applyFill="1" applyAlignment="1">
      <alignment vertical="center"/>
    </xf>
    <xf numFmtId="0" fontId="39" fillId="21" borderId="0" xfId="0" applyFont="1" applyFill="1"/>
    <xf numFmtId="173" fontId="42" fillId="21" borderId="0" xfId="0" applyNumberFormat="1" applyFont="1" applyFill="1" applyBorder="1" applyAlignment="1">
      <alignment horizontal="left" vertical="center"/>
    </xf>
    <xf numFmtId="174" fontId="42" fillId="21" borderId="0" xfId="0" applyNumberFormat="1" applyFont="1" applyFill="1" applyBorder="1" applyAlignment="1">
      <alignment horizontal="center" vertical="center"/>
    </xf>
    <xf numFmtId="175" fontId="42" fillId="21" borderId="0" xfId="0" applyNumberFormat="1" applyFont="1" applyFill="1" applyBorder="1" applyAlignment="1">
      <alignment horizontal="center" vertical="center"/>
    </xf>
    <xf numFmtId="0" fontId="41" fillId="23" borderId="13" xfId="0" applyFont="1" applyFill="1" applyBorder="1" applyAlignment="1">
      <alignment horizontal="center" wrapText="1"/>
    </xf>
    <xf numFmtId="0" fontId="41" fillId="23" borderId="1" xfId="0" applyFont="1" applyFill="1" applyBorder="1"/>
    <xf numFmtId="0" fontId="0" fillId="0" borderId="1" xfId="0" applyBorder="1"/>
    <xf numFmtId="176" fontId="1" fillId="0" borderId="1" xfId="7" applyNumberFormat="1" applyFont="1" applyBorder="1"/>
    <xf numFmtId="2" fontId="0" fillId="0" borderId="1" xfId="0" applyNumberFormat="1" applyBorder="1"/>
    <xf numFmtId="0" fontId="40" fillId="0" borderId="1" xfId="0" applyFont="1" applyBorder="1"/>
    <xf numFmtId="0" fontId="22" fillId="0" borderId="15" xfId="0" applyFont="1" applyBorder="1"/>
    <xf numFmtId="2" fontId="22" fillId="0" borderId="15" xfId="0" applyNumberFormat="1" applyFont="1" applyBorder="1"/>
    <xf numFmtId="0" fontId="48" fillId="0" borderId="0" xfId="9"/>
    <xf numFmtId="0" fontId="49" fillId="0" borderId="1" xfId="0" applyFont="1" applyBorder="1"/>
    <xf numFmtId="10" fontId="50" fillId="0" borderId="1" xfId="0" applyNumberFormat="1" applyFont="1" applyBorder="1"/>
    <xf numFmtId="0" fontId="50" fillId="0" borderId="0" xfId="0" applyFont="1"/>
    <xf numFmtId="0" fontId="49" fillId="0" borderId="3" xfId="0" applyFont="1" applyBorder="1"/>
    <xf numFmtId="0" fontId="48" fillId="0" borderId="0" xfId="9" applyAlignment="1">
      <alignment vertical="center"/>
    </xf>
    <xf numFmtId="0" fontId="49" fillId="0" borderId="1" xfId="0" applyFont="1" applyBorder="1" applyAlignment="1">
      <alignment vertical="center" wrapText="1"/>
    </xf>
    <xf numFmtId="168" fontId="50" fillId="0" borderId="1" xfId="0" applyNumberFormat="1" applyFont="1" applyBorder="1" applyAlignment="1">
      <alignment vertical="center"/>
    </xf>
    <xf numFmtId="2" fontId="50" fillId="0" borderId="1" xfId="0" applyNumberFormat="1" applyFont="1" applyBorder="1"/>
    <xf numFmtId="0" fontId="0" fillId="0" borderId="16" xfId="0" applyBorder="1"/>
    <xf numFmtId="0" fontId="0" fillId="0" borderId="10" xfId="0" applyBorder="1"/>
    <xf numFmtId="0" fontId="49" fillId="0" borderId="17" xfId="0" applyFont="1" applyBorder="1"/>
    <xf numFmtId="10" fontId="50" fillId="0" borderId="13" xfId="0" applyNumberFormat="1" applyFont="1" applyBorder="1"/>
    <xf numFmtId="0" fontId="51" fillId="24" borderId="1" xfId="0" applyFont="1" applyFill="1" applyBorder="1" applyAlignment="1">
      <alignment horizontal="center"/>
    </xf>
    <xf numFmtId="0" fontId="52" fillId="0" borderId="1" xfId="0" applyFont="1" applyBorder="1" applyAlignment="1">
      <alignment horizontal="left"/>
    </xf>
    <xf numFmtId="168" fontId="52" fillId="0" borderId="1" xfId="2" applyNumberFormat="1" applyFont="1" applyBorder="1"/>
    <xf numFmtId="10" fontId="52" fillId="0" borderId="1" xfId="2" applyNumberFormat="1" applyFont="1" applyBorder="1"/>
    <xf numFmtId="0" fontId="53" fillId="4" borderId="1" xfId="0" applyFont="1" applyFill="1" applyBorder="1"/>
    <xf numFmtId="9" fontId="53" fillId="4" borderId="1" xfId="2" applyFont="1" applyFill="1" applyBorder="1"/>
    <xf numFmtId="10" fontId="53" fillId="4" borderId="1" xfId="2" applyNumberFormat="1" applyFont="1" applyFill="1" applyBorder="1"/>
    <xf numFmtId="10" fontId="0" fillId="0" borderId="0" xfId="0" applyNumberFormat="1"/>
    <xf numFmtId="10" fontId="22" fillId="0" borderId="0" xfId="0" applyNumberFormat="1" applyFont="1"/>
    <xf numFmtId="0" fontId="49" fillId="0" borderId="0" xfId="0" applyFont="1"/>
    <xf numFmtId="10" fontId="0" fillId="0" borderId="0" xfId="0" applyNumberFormat="1" applyAlignment="1">
      <alignment horizontal="center"/>
    </xf>
    <xf numFmtId="0" fontId="0" fillId="7" borderId="0" xfId="0" applyFill="1"/>
    <xf numFmtId="10" fontId="0" fillId="0" borderId="18" xfId="2" applyNumberFormat="1" applyFont="1" applyBorder="1" applyAlignment="1">
      <alignment horizontal="center" vertical="center"/>
    </xf>
    <xf numFmtId="0" fontId="22" fillId="0" borderId="18" xfId="0" applyFont="1" applyBorder="1"/>
    <xf numFmtId="10" fontId="0" fillId="0" borderId="0" xfId="2" applyNumberFormat="1" applyFont="1" applyBorder="1" applyAlignment="1">
      <alignment horizontal="center" vertical="center"/>
    </xf>
    <xf numFmtId="10" fontId="0" fillId="0" borderId="12" xfId="2" applyNumberFormat="1" applyFont="1" applyBorder="1" applyAlignment="1">
      <alignment horizontal="center" vertical="center"/>
    </xf>
    <xf numFmtId="0" fontId="22" fillId="0" borderId="12" xfId="0" applyFont="1" applyBorder="1"/>
    <xf numFmtId="2" fontId="22" fillId="0" borderId="15" xfId="0" applyNumberFormat="1" applyFont="1" applyBorder="1" applyAlignment="1">
      <alignment horizontal="center" vertical="center"/>
    </xf>
    <xf numFmtId="15" fontId="22" fillId="0" borderId="15" xfId="0" applyNumberFormat="1" applyFont="1" applyBorder="1"/>
    <xf numFmtId="2" fontId="0" fillId="0" borderId="0" xfId="0" applyNumberFormat="1" applyAlignment="1">
      <alignment horizontal="center" vertical="center"/>
    </xf>
    <xf numFmtId="15" fontId="0" fillId="0" borderId="0" xfId="0" applyNumberFormat="1"/>
    <xf numFmtId="177" fontId="39" fillId="21" borderId="19" xfId="0" applyNumberFormat="1" applyFont="1" applyFill="1" applyBorder="1" applyAlignment="1">
      <alignment horizontal="center" vertical="center"/>
    </xf>
    <xf numFmtId="178" fontId="39" fillId="21" borderId="19" xfId="0" applyNumberFormat="1" applyFont="1" applyFill="1" applyBorder="1" applyAlignment="1">
      <alignment horizontal="center" vertical="center"/>
    </xf>
    <xf numFmtId="0" fontId="39" fillId="21" borderId="19" xfId="0" applyFont="1" applyFill="1" applyBorder="1" applyAlignment="1">
      <alignment vertical="center"/>
    </xf>
    <xf numFmtId="15" fontId="22" fillId="0" borderId="0" xfId="0" applyNumberFormat="1" applyFont="1" applyBorder="1"/>
    <xf numFmtId="0" fontId="22" fillId="0" borderId="0" xfId="0" applyFont="1" applyBorder="1"/>
    <xf numFmtId="43" fontId="22" fillId="0" borderId="15" xfId="0" applyNumberFormat="1" applyFont="1" applyBorder="1"/>
    <xf numFmtId="10" fontId="0" fillId="0" borderId="0" xfId="2" applyNumberFormat="1" applyFont="1"/>
    <xf numFmtId="0" fontId="0" fillId="0" borderId="18" xfId="0" applyBorder="1"/>
    <xf numFmtId="10" fontId="0" fillId="0" borderId="18" xfId="2" applyNumberFormat="1" applyFont="1" applyBorder="1"/>
    <xf numFmtId="179" fontId="39" fillId="21" borderId="19" xfId="0" applyNumberFormat="1" applyFont="1" applyFill="1" applyBorder="1" applyAlignment="1">
      <alignment horizontal="center" vertical="center"/>
    </xf>
    <xf numFmtId="43" fontId="0" fillId="0" borderId="0" xfId="0" applyNumberFormat="1" applyFont="1" applyBorder="1"/>
    <xf numFmtId="0" fontId="32" fillId="0" borderId="0" xfId="0" applyFont="1"/>
    <xf numFmtId="0" fontId="54" fillId="21" borderId="0" xfId="0" applyFont="1" applyFill="1" applyAlignment="1">
      <alignment vertical="center"/>
    </xf>
    <xf numFmtId="2" fontId="54" fillId="21" borderId="0" xfId="0" applyNumberFormat="1" applyFont="1" applyFill="1" applyAlignment="1">
      <alignment horizontal="center" vertical="center"/>
    </xf>
    <xf numFmtId="2" fontId="54" fillId="21" borderId="0" xfId="0" applyNumberFormat="1" applyFont="1" applyFill="1" applyAlignment="1">
      <alignment horizontal="left" vertical="center"/>
    </xf>
    <xf numFmtId="0" fontId="55" fillId="21" borderId="0" xfId="0" applyFont="1" applyFill="1"/>
    <xf numFmtId="0" fontId="56" fillId="21" borderId="0" xfId="0" applyFont="1" applyFill="1" applyAlignment="1">
      <alignment vertical="center"/>
    </xf>
    <xf numFmtId="0" fontId="56" fillId="21" borderId="0" xfId="0" applyFont="1" applyFill="1"/>
    <xf numFmtId="0" fontId="22" fillId="0" borderId="1" xfId="0" applyFont="1" applyBorder="1"/>
    <xf numFmtId="181" fontId="22" fillId="0" borderId="1" xfId="0" applyNumberFormat="1" applyFont="1" applyBorder="1" applyAlignment="1">
      <alignment horizontal="center"/>
    </xf>
    <xf numFmtId="10" fontId="57" fillId="0" borderId="1" xfId="0" applyNumberFormat="1" applyFont="1" applyBorder="1" applyAlignment="1">
      <alignment horizontal="center"/>
    </xf>
    <xf numFmtId="9" fontId="57" fillId="0" borderId="1" xfId="0" applyNumberFormat="1" applyFont="1" applyBorder="1" applyAlignment="1">
      <alignment horizontal="center"/>
    </xf>
    <xf numFmtId="0" fontId="39" fillId="21" borderId="1" xfId="0" applyFont="1" applyFill="1" applyBorder="1" applyAlignment="1">
      <alignment horizontal="center" vertical="center" wrapText="1"/>
    </xf>
    <xf numFmtId="10" fontId="0" fillId="0" borderId="1" xfId="0" applyNumberFormat="1" applyFont="1" applyBorder="1" applyAlignment="1">
      <alignment horizontal="center" vertical="center"/>
    </xf>
    <xf numFmtId="43" fontId="0" fillId="0" borderId="1" xfId="1" applyFont="1" applyBorder="1" applyAlignment="1">
      <alignment horizontal="right"/>
    </xf>
    <xf numFmtId="10" fontId="22" fillId="0" borderId="1" xfId="0" applyNumberFormat="1" applyFont="1" applyBorder="1" applyAlignment="1">
      <alignment horizontal="center" vertical="center"/>
    </xf>
    <xf numFmtId="43" fontId="22" fillId="0" borderId="1" xfId="1" applyFont="1" applyBorder="1" applyAlignment="1">
      <alignment horizontal="right"/>
    </xf>
    <xf numFmtId="10" fontId="0" fillId="22" borderId="0" xfId="2" applyNumberFormat="1" applyFont="1" applyFill="1"/>
    <xf numFmtId="0" fontId="54" fillId="21" borderId="0" xfId="0" applyFont="1" applyFill="1" applyAlignment="1">
      <alignment horizontal="left"/>
    </xf>
    <xf numFmtId="180" fontId="39" fillId="21" borderId="1" xfId="0" applyNumberFormat="1" applyFont="1" applyFill="1" applyBorder="1" applyAlignment="1">
      <alignment horizontal="center"/>
    </xf>
    <xf numFmtId="0" fontId="26" fillId="0" borderId="0" xfId="0" applyFont="1" applyAlignment="1">
      <alignment horizontal="center"/>
    </xf>
    <xf numFmtId="0" fontId="41" fillId="23" borderId="10" xfId="0" applyFont="1" applyFill="1" applyBorder="1" applyAlignment="1">
      <alignment horizontal="center" wrapText="1"/>
    </xf>
    <xf numFmtId="0" fontId="41" fillId="23" borderId="13" xfId="0" applyFont="1" applyFill="1" applyBorder="1" applyAlignment="1">
      <alignment horizontal="center" wrapText="1"/>
    </xf>
    <xf numFmtId="0" fontId="39" fillId="21" borderId="11" xfId="0" applyFont="1" applyFill="1" applyBorder="1" applyAlignment="1">
      <alignment horizontal="center"/>
    </xf>
    <xf numFmtId="0" fontId="39" fillId="21" borderId="14" xfId="0" applyFont="1" applyFill="1" applyBorder="1" applyAlignment="1">
      <alignment horizontal="center"/>
    </xf>
    <xf numFmtId="0" fontId="41" fillId="23" borderId="11" xfId="0" applyFont="1" applyFill="1" applyBorder="1" applyAlignment="1">
      <alignment horizontal="center"/>
    </xf>
    <xf numFmtId="0" fontId="41" fillId="23" borderId="12" xfId="0" applyFont="1" applyFill="1" applyBorder="1" applyAlignment="1">
      <alignment horizontal="center"/>
    </xf>
    <xf numFmtId="0" fontId="47" fillId="21" borderId="1" xfId="0" applyFont="1" applyFill="1" applyBorder="1" applyAlignment="1">
      <alignment horizontal="center" vertical="center"/>
    </xf>
    <xf numFmtId="0" fontId="47" fillId="21" borderId="3" xfId="0" applyFont="1" applyFill="1" applyBorder="1" applyAlignment="1">
      <alignment horizontal="center" vertical="center"/>
    </xf>
    <xf numFmtId="0" fontId="47" fillId="21" borderId="4" xfId="0" applyFont="1" applyFill="1" applyBorder="1" applyAlignment="1">
      <alignment horizontal="center" vertical="center"/>
    </xf>
    <xf numFmtId="0" fontId="51" fillId="24" borderId="3" xfId="0" applyFont="1" applyFill="1" applyBorder="1" applyAlignment="1">
      <alignment horizontal="center"/>
    </xf>
    <xf numFmtId="0" fontId="51" fillId="24" borderId="15" xfId="0" applyFont="1" applyFill="1" applyBorder="1" applyAlignment="1">
      <alignment horizontal="center"/>
    </xf>
    <xf numFmtId="0" fontId="51" fillId="24" borderId="4" xfId="0" applyFont="1" applyFill="1" applyBorder="1" applyAlignment="1">
      <alignment horizontal="center"/>
    </xf>
    <xf numFmtId="0" fontId="2" fillId="3" borderId="0" xfId="0" applyFont="1" applyFill="1" applyBorder="1" applyAlignment="1">
      <alignment horizontal="center"/>
    </xf>
    <xf numFmtId="0" fontId="31" fillId="17" borderId="6" xfId="8" applyFont="1" applyFill="1" applyBorder="1" applyAlignment="1">
      <alignment horizontal="center" vertical="center" textRotation="90" wrapText="1"/>
    </xf>
    <xf numFmtId="0" fontId="32" fillId="0" borderId="8" xfId="8" applyFont="1" applyBorder="1"/>
    <xf numFmtId="0" fontId="32" fillId="0" borderId="9" xfId="8" applyFont="1" applyBorder="1"/>
  </cellXfs>
  <cellStyles count="10">
    <cellStyle name="Comma" xfId="1" builtinId="3"/>
    <cellStyle name="Comma 100" xfId="7"/>
    <cellStyle name="Comma 2" xfId="5"/>
    <cellStyle name="Comma 3" xfId="6"/>
    <cellStyle name="Hyperlink" xfId="9" builtinId="8"/>
    <cellStyle name="Normal" xfId="0" builtinId="0"/>
    <cellStyle name="Normal 2" xfId="8"/>
    <cellStyle name="Normal_toll_revenue_model" xfId="3"/>
    <cellStyle name="Percent" xfId="2" builtinId="5"/>
    <cellStyle name="Percent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9.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63" Type="http://schemas.openxmlformats.org/officeDocument/2006/relationships/externalLink" Target="externalLinks/externalLink45.xml"/><Relationship Id="rId84" Type="http://schemas.openxmlformats.org/officeDocument/2006/relationships/externalLink" Target="externalLinks/externalLink66.xml"/><Relationship Id="rId138" Type="http://schemas.openxmlformats.org/officeDocument/2006/relationships/externalLink" Target="externalLinks/externalLink120.xml"/><Relationship Id="rId159" Type="http://schemas.openxmlformats.org/officeDocument/2006/relationships/externalLink" Target="externalLinks/externalLink141.xml"/><Relationship Id="rId170" Type="http://schemas.openxmlformats.org/officeDocument/2006/relationships/externalLink" Target="externalLinks/externalLink152.xml"/><Relationship Id="rId191" Type="http://schemas.openxmlformats.org/officeDocument/2006/relationships/externalLink" Target="externalLinks/externalLink173.xml"/><Relationship Id="rId205" Type="http://schemas.openxmlformats.org/officeDocument/2006/relationships/externalLink" Target="externalLinks/externalLink187.xml"/><Relationship Id="rId107" Type="http://schemas.openxmlformats.org/officeDocument/2006/relationships/externalLink" Target="externalLinks/externalLink89.xml"/><Relationship Id="rId11" Type="http://schemas.openxmlformats.org/officeDocument/2006/relationships/worksheet" Target="worksheets/sheet11.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74" Type="http://schemas.openxmlformats.org/officeDocument/2006/relationships/externalLink" Target="externalLinks/externalLink56.xml"/><Relationship Id="rId79" Type="http://schemas.openxmlformats.org/officeDocument/2006/relationships/externalLink" Target="externalLinks/externalLink61.xml"/><Relationship Id="rId102" Type="http://schemas.openxmlformats.org/officeDocument/2006/relationships/externalLink" Target="externalLinks/externalLink84.xml"/><Relationship Id="rId123" Type="http://schemas.openxmlformats.org/officeDocument/2006/relationships/externalLink" Target="externalLinks/externalLink105.xml"/><Relationship Id="rId128" Type="http://schemas.openxmlformats.org/officeDocument/2006/relationships/externalLink" Target="externalLinks/externalLink110.xml"/><Relationship Id="rId144" Type="http://schemas.openxmlformats.org/officeDocument/2006/relationships/externalLink" Target="externalLinks/externalLink126.xml"/><Relationship Id="rId149" Type="http://schemas.openxmlformats.org/officeDocument/2006/relationships/externalLink" Target="externalLinks/externalLink131.xml"/><Relationship Id="rId5" Type="http://schemas.openxmlformats.org/officeDocument/2006/relationships/worksheet" Target="worksheets/sheet5.xml"/><Relationship Id="rId90" Type="http://schemas.openxmlformats.org/officeDocument/2006/relationships/externalLink" Target="externalLinks/externalLink72.xml"/><Relationship Id="rId95" Type="http://schemas.openxmlformats.org/officeDocument/2006/relationships/externalLink" Target="externalLinks/externalLink77.xml"/><Relationship Id="rId160" Type="http://schemas.openxmlformats.org/officeDocument/2006/relationships/externalLink" Target="externalLinks/externalLink142.xml"/><Relationship Id="rId165" Type="http://schemas.openxmlformats.org/officeDocument/2006/relationships/externalLink" Target="externalLinks/externalLink147.xml"/><Relationship Id="rId181" Type="http://schemas.openxmlformats.org/officeDocument/2006/relationships/externalLink" Target="externalLinks/externalLink163.xml"/><Relationship Id="rId186" Type="http://schemas.openxmlformats.org/officeDocument/2006/relationships/externalLink" Target="externalLinks/externalLink168.xml"/><Relationship Id="rId211" Type="http://schemas.openxmlformats.org/officeDocument/2006/relationships/calcChain" Target="calcChain.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113" Type="http://schemas.openxmlformats.org/officeDocument/2006/relationships/externalLink" Target="externalLinks/externalLink95.xml"/><Relationship Id="rId118" Type="http://schemas.openxmlformats.org/officeDocument/2006/relationships/externalLink" Target="externalLinks/externalLink100.xml"/><Relationship Id="rId134" Type="http://schemas.openxmlformats.org/officeDocument/2006/relationships/externalLink" Target="externalLinks/externalLink116.xml"/><Relationship Id="rId139" Type="http://schemas.openxmlformats.org/officeDocument/2006/relationships/externalLink" Target="externalLinks/externalLink121.xml"/><Relationship Id="rId80" Type="http://schemas.openxmlformats.org/officeDocument/2006/relationships/externalLink" Target="externalLinks/externalLink62.xml"/><Relationship Id="rId85" Type="http://schemas.openxmlformats.org/officeDocument/2006/relationships/externalLink" Target="externalLinks/externalLink67.xml"/><Relationship Id="rId150" Type="http://schemas.openxmlformats.org/officeDocument/2006/relationships/externalLink" Target="externalLinks/externalLink132.xml"/><Relationship Id="rId155" Type="http://schemas.openxmlformats.org/officeDocument/2006/relationships/externalLink" Target="externalLinks/externalLink137.xml"/><Relationship Id="rId171" Type="http://schemas.openxmlformats.org/officeDocument/2006/relationships/externalLink" Target="externalLinks/externalLink153.xml"/><Relationship Id="rId176" Type="http://schemas.openxmlformats.org/officeDocument/2006/relationships/externalLink" Target="externalLinks/externalLink158.xml"/><Relationship Id="rId192" Type="http://schemas.openxmlformats.org/officeDocument/2006/relationships/externalLink" Target="externalLinks/externalLink174.xml"/><Relationship Id="rId197" Type="http://schemas.openxmlformats.org/officeDocument/2006/relationships/externalLink" Target="externalLinks/externalLink179.xml"/><Relationship Id="rId206" Type="http://schemas.openxmlformats.org/officeDocument/2006/relationships/externalLink" Target="externalLinks/externalLink188.xml"/><Relationship Id="rId201" Type="http://schemas.openxmlformats.org/officeDocument/2006/relationships/externalLink" Target="externalLinks/externalLink18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59" Type="http://schemas.openxmlformats.org/officeDocument/2006/relationships/externalLink" Target="externalLinks/externalLink41.xml"/><Relationship Id="rId103" Type="http://schemas.openxmlformats.org/officeDocument/2006/relationships/externalLink" Target="externalLinks/externalLink85.xml"/><Relationship Id="rId108" Type="http://schemas.openxmlformats.org/officeDocument/2006/relationships/externalLink" Target="externalLinks/externalLink90.xml"/><Relationship Id="rId124" Type="http://schemas.openxmlformats.org/officeDocument/2006/relationships/externalLink" Target="externalLinks/externalLink106.xml"/><Relationship Id="rId129" Type="http://schemas.openxmlformats.org/officeDocument/2006/relationships/externalLink" Target="externalLinks/externalLink111.xml"/><Relationship Id="rId54" Type="http://schemas.openxmlformats.org/officeDocument/2006/relationships/externalLink" Target="externalLinks/externalLink36.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91" Type="http://schemas.openxmlformats.org/officeDocument/2006/relationships/externalLink" Target="externalLinks/externalLink73.xml"/><Relationship Id="rId96" Type="http://schemas.openxmlformats.org/officeDocument/2006/relationships/externalLink" Target="externalLinks/externalLink78.xml"/><Relationship Id="rId140" Type="http://schemas.openxmlformats.org/officeDocument/2006/relationships/externalLink" Target="externalLinks/externalLink122.xml"/><Relationship Id="rId145" Type="http://schemas.openxmlformats.org/officeDocument/2006/relationships/externalLink" Target="externalLinks/externalLink127.xml"/><Relationship Id="rId161" Type="http://schemas.openxmlformats.org/officeDocument/2006/relationships/externalLink" Target="externalLinks/externalLink143.xml"/><Relationship Id="rId166" Type="http://schemas.openxmlformats.org/officeDocument/2006/relationships/externalLink" Target="externalLinks/externalLink148.xml"/><Relationship Id="rId182" Type="http://schemas.openxmlformats.org/officeDocument/2006/relationships/externalLink" Target="externalLinks/externalLink164.xml"/><Relationship Id="rId187" Type="http://schemas.openxmlformats.org/officeDocument/2006/relationships/externalLink" Target="externalLinks/externalLink16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49" Type="http://schemas.openxmlformats.org/officeDocument/2006/relationships/externalLink" Target="externalLinks/externalLink31.xml"/><Relationship Id="rId114" Type="http://schemas.openxmlformats.org/officeDocument/2006/relationships/externalLink" Target="externalLinks/externalLink96.xml"/><Relationship Id="rId119" Type="http://schemas.openxmlformats.org/officeDocument/2006/relationships/externalLink" Target="externalLinks/externalLink101.xml"/><Relationship Id="rId44" Type="http://schemas.openxmlformats.org/officeDocument/2006/relationships/externalLink" Target="externalLinks/externalLink26.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81" Type="http://schemas.openxmlformats.org/officeDocument/2006/relationships/externalLink" Target="externalLinks/externalLink63.xml"/><Relationship Id="rId86" Type="http://schemas.openxmlformats.org/officeDocument/2006/relationships/externalLink" Target="externalLinks/externalLink68.xml"/><Relationship Id="rId130" Type="http://schemas.openxmlformats.org/officeDocument/2006/relationships/externalLink" Target="externalLinks/externalLink112.xml"/><Relationship Id="rId135" Type="http://schemas.openxmlformats.org/officeDocument/2006/relationships/externalLink" Target="externalLinks/externalLink117.xml"/><Relationship Id="rId151" Type="http://schemas.openxmlformats.org/officeDocument/2006/relationships/externalLink" Target="externalLinks/externalLink133.xml"/><Relationship Id="rId156" Type="http://schemas.openxmlformats.org/officeDocument/2006/relationships/externalLink" Target="externalLinks/externalLink138.xml"/><Relationship Id="rId177" Type="http://schemas.openxmlformats.org/officeDocument/2006/relationships/externalLink" Target="externalLinks/externalLink159.xml"/><Relationship Id="rId198" Type="http://schemas.openxmlformats.org/officeDocument/2006/relationships/externalLink" Target="externalLinks/externalLink180.xml"/><Relationship Id="rId172" Type="http://schemas.openxmlformats.org/officeDocument/2006/relationships/externalLink" Target="externalLinks/externalLink154.xml"/><Relationship Id="rId193" Type="http://schemas.openxmlformats.org/officeDocument/2006/relationships/externalLink" Target="externalLinks/externalLink175.xml"/><Relationship Id="rId202" Type="http://schemas.openxmlformats.org/officeDocument/2006/relationships/externalLink" Target="externalLinks/externalLink184.xml"/><Relationship Id="rId207" Type="http://schemas.openxmlformats.org/officeDocument/2006/relationships/externalLink" Target="externalLinks/externalLink18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04" Type="http://schemas.openxmlformats.org/officeDocument/2006/relationships/externalLink" Target="externalLinks/externalLink86.xml"/><Relationship Id="rId120" Type="http://schemas.openxmlformats.org/officeDocument/2006/relationships/externalLink" Target="externalLinks/externalLink102.xml"/><Relationship Id="rId125" Type="http://schemas.openxmlformats.org/officeDocument/2006/relationships/externalLink" Target="externalLinks/externalLink107.xml"/><Relationship Id="rId141" Type="http://schemas.openxmlformats.org/officeDocument/2006/relationships/externalLink" Target="externalLinks/externalLink123.xml"/><Relationship Id="rId146" Type="http://schemas.openxmlformats.org/officeDocument/2006/relationships/externalLink" Target="externalLinks/externalLink128.xml"/><Relationship Id="rId167" Type="http://schemas.openxmlformats.org/officeDocument/2006/relationships/externalLink" Target="externalLinks/externalLink149.xml"/><Relationship Id="rId188" Type="http://schemas.openxmlformats.org/officeDocument/2006/relationships/externalLink" Target="externalLinks/externalLink170.xml"/><Relationship Id="rId7" Type="http://schemas.openxmlformats.org/officeDocument/2006/relationships/worksheet" Target="worksheets/sheet7.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162" Type="http://schemas.openxmlformats.org/officeDocument/2006/relationships/externalLink" Target="externalLinks/externalLink144.xml"/><Relationship Id="rId183" Type="http://schemas.openxmlformats.org/officeDocument/2006/relationships/externalLink" Target="externalLinks/externalLink165.xml"/><Relationship Id="rId2" Type="http://schemas.openxmlformats.org/officeDocument/2006/relationships/worksheet" Target="worksheets/sheet2.xml"/><Relationship Id="rId29" Type="http://schemas.openxmlformats.org/officeDocument/2006/relationships/externalLink" Target="externalLinks/externalLink11.xml"/><Relationship Id="rId24" Type="http://schemas.openxmlformats.org/officeDocument/2006/relationships/externalLink" Target="externalLinks/externalLink6.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externalLink" Target="externalLinks/externalLink69.xml"/><Relationship Id="rId110" Type="http://schemas.openxmlformats.org/officeDocument/2006/relationships/externalLink" Target="externalLinks/externalLink92.xml"/><Relationship Id="rId115" Type="http://schemas.openxmlformats.org/officeDocument/2006/relationships/externalLink" Target="externalLinks/externalLink97.xml"/><Relationship Id="rId131" Type="http://schemas.openxmlformats.org/officeDocument/2006/relationships/externalLink" Target="externalLinks/externalLink113.xml"/><Relationship Id="rId136" Type="http://schemas.openxmlformats.org/officeDocument/2006/relationships/externalLink" Target="externalLinks/externalLink118.xml"/><Relationship Id="rId157" Type="http://schemas.openxmlformats.org/officeDocument/2006/relationships/externalLink" Target="externalLinks/externalLink139.xml"/><Relationship Id="rId178" Type="http://schemas.openxmlformats.org/officeDocument/2006/relationships/externalLink" Target="externalLinks/externalLink160.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152" Type="http://schemas.openxmlformats.org/officeDocument/2006/relationships/externalLink" Target="externalLinks/externalLink134.xml"/><Relationship Id="rId173" Type="http://schemas.openxmlformats.org/officeDocument/2006/relationships/externalLink" Target="externalLinks/externalLink155.xml"/><Relationship Id="rId194" Type="http://schemas.openxmlformats.org/officeDocument/2006/relationships/externalLink" Target="externalLinks/externalLink176.xml"/><Relationship Id="rId199" Type="http://schemas.openxmlformats.org/officeDocument/2006/relationships/externalLink" Target="externalLinks/externalLink181.xml"/><Relationship Id="rId203" Type="http://schemas.openxmlformats.org/officeDocument/2006/relationships/externalLink" Target="externalLinks/externalLink185.xml"/><Relationship Id="rId208" Type="http://schemas.openxmlformats.org/officeDocument/2006/relationships/theme" Target="theme/theme1.xml"/><Relationship Id="rId19"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56" Type="http://schemas.openxmlformats.org/officeDocument/2006/relationships/externalLink" Target="externalLinks/externalLink38.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126" Type="http://schemas.openxmlformats.org/officeDocument/2006/relationships/externalLink" Target="externalLinks/externalLink108.xml"/><Relationship Id="rId147" Type="http://schemas.openxmlformats.org/officeDocument/2006/relationships/externalLink" Target="externalLinks/externalLink129.xml"/><Relationship Id="rId168" Type="http://schemas.openxmlformats.org/officeDocument/2006/relationships/externalLink" Target="externalLinks/externalLink150.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121" Type="http://schemas.openxmlformats.org/officeDocument/2006/relationships/externalLink" Target="externalLinks/externalLink103.xml"/><Relationship Id="rId142" Type="http://schemas.openxmlformats.org/officeDocument/2006/relationships/externalLink" Target="externalLinks/externalLink124.xml"/><Relationship Id="rId163" Type="http://schemas.openxmlformats.org/officeDocument/2006/relationships/externalLink" Target="externalLinks/externalLink145.xml"/><Relationship Id="rId184" Type="http://schemas.openxmlformats.org/officeDocument/2006/relationships/externalLink" Target="externalLinks/externalLink166.xml"/><Relationship Id="rId189" Type="http://schemas.openxmlformats.org/officeDocument/2006/relationships/externalLink" Target="externalLinks/externalLink171.xml"/><Relationship Id="rId3" Type="http://schemas.openxmlformats.org/officeDocument/2006/relationships/worksheet" Target="worksheets/sheet3.xml"/><Relationship Id="rId25" Type="http://schemas.openxmlformats.org/officeDocument/2006/relationships/externalLink" Target="externalLinks/externalLink7.xml"/><Relationship Id="rId46" Type="http://schemas.openxmlformats.org/officeDocument/2006/relationships/externalLink" Target="externalLinks/externalLink28.xml"/><Relationship Id="rId67" Type="http://schemas.openxmlformats.org/officeDocument/2006/relationships/externalLink" Target="externalLinks/externalLink49.xml"/><Relationship Id="rId116" Type="http://schemas.openxmlformats.org/officeDocument/2006/relationships/externalLink" Target="externalLinks/externalLink98.xml"/><Relationship Id="rId137" Type="http://schemas.openxmlformats.org/officeDocument/2006/relationships/externalLink" Target="externalLinks/externalLink119.xml"/><Relationship Id="rId158" Type="http://schemas.openxmlformats.org/officeDocument/2006/relationships/externalLink" Target="externalLinks/externalLink140.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62" Type="http://schemas.openxmlformats.org/officeDocument/2006/relationships/externalLink" Target="externalLinks/externalLink44.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111" Type="http://schemas.openxmlformats.org/officeDocument/2006/relationships/externalLink" Target="externalLinks/externalLink93.xml"/><Relationship Id="rId132" Type="http://schemas.openxmlformats.org/officeDocument/2006/relationships/externalLink" Target="externalLinks/externalLink114.xml"/><Relationship Id="rId153" Type="http://schemas.openxmlformats.org/officeDocument/2006/relationships/externalLink" Target="externalLinks/externalLink135.xml"/><Relationship Id="rId174" Type="http://schemas.openxmlformats.org/officeDocument/2006/relationships/externalLink" Target="externalLinks/externalLink156.xml"/><Relationship Id="rId179" Type="http://schemas.openxmlformats.org/officeDocument/2006/relationships/externalLink" Target="externalLinks/externalLink161.xml"/><Relationship Id="rId195" Type="http://schemas.openxmlformats.org/officeDocument/2006/relationships/externalLink" Target="externalLinks/externalLink177.xml"/><Relationship Id="rId209" Type="http://schemas.openxmlformats.org/officeDocument/2006/relationships/styles" Target="styles.xml"/><Relationship Id="rId190" Type="http://schemas.openxmlformats.org/officeDocument/2006/relationships/externalLink" Target="externalLinks/externalLink172.xml"/><Relationship Id="rId204" Type="http://schemas.openxmlformats.org/officeDocument/2006/relationships/externalLink" Target="externalLinks/externalLink186.xml"/><Relationship Id="rId15" Type="http://schemas.openxmlformats.org/officeDocument/2006/relationships/worksheet" Target="worksheets/sheet15.xml"/><Relationship Id="rId36" Type="http://schemas.openxmlformats.org/officeDocument/2006/relationships/externalLink" Target="externalLinks/externalLink18.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27" Type="http://schemas.openxmlformats.org/officeDocument/2006/relationships/externalLink" Target="externalLinks/externalLink109.xml"/><Relationship Id="rId10" Type="http://schemas.openxmlformats.org/officeDocument/2006/relationships/worksheet" Target="worksheets/sheet10.xml"/><Relationship Id="rId31" Type="http://schemas.openxmlformats.org/officeDocument/2006/relationships/externalLink" Target="externalLinks/externalLink13.xml"/><Relationship Id="rId52" Type="http://schemas.openxmlformats.org/officeDocument/2006/relationships/externalLink" Target="externalLinks/externalLink34.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 Id="rId122" Type="http://schemas.openxmlformats.org/officeDocument/2006/relationships/externalLink" Target="externalLinks/externalLink104.xml"/><Relationship Id="rId143" Type="http://schemas.openxmlformats.org/officeDocument/2006/relationships/externalLink" Target="externalLinks/externalLink125.xml"/><Relationship Id="rId148" Type="http://schemas.openxmlformats.org/officeDocument/2006/relationships/externalLink" Target="externalLinks/externalLink130.xml"/><Relationship Id="rId164" Type="http://schemas.openxmlformats.org/officeDocument/2006/relationships/externalLink" Target="externalLinks/externalLink146.xml"/><Relationship Id="rId169" Type="http://schemas.openxmlformats.org/officeDocument/2006/relationships/externalLink" Target="externalLinks/externalLink151.xml"/><Relationship Id="rId185" Type="http://schemas.openxmlformats.org/officeDocument/2006/relationships/externalLink" Target="externalLinks/externalLink16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2.xml"/><Relationship Id="rId210" Type="http://schemas.openxmlformats.org/officeDocument/2006/relationships/sharedStrings" Target="sharedStrings.xml"/><Relationship Id="rId26" Type="http://schemas.openxmlformats.org/officeDocument/2006/relationships/externalLink" Target="externalLinks/externalLink8.xml"/><Relationship Id="rId47" Type="http://schemas.openxmlformats.org/officeDocument/2006/relationships/externalLink" Target="externalLinks/externalLink29.xml"/><Relationship Id="rId68" Type="http://schemas.openxmlformats.org/officeDocument/2006/relationships/externalLink" Target="externalLinks/externalLink50.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33" Type="http://schemas.openxmlformats.org/officeDocument/2006/relationships/externalLink" Target="externalLinks/externalLink115.xml"/><Relationship Id="rId154" Type="http://schemas.openxmlformats.org/officeDocument/2006/relationships/externalLink" Target="externalLinks/externalLink136.xml"/><Relationship Id="rId175" Type="http://schemas.openxmlformats.org/officeDocument/2006/relationships/externalLink" Target="externalLinks/externalLink157.xml"/><Relationship Id="rId196" Type="http://schemas.openxmlformats.org/officeDocument/2006/relationships/externalLink" Target="externalLinks/externalLink178.xml"/><Relationship Id="rId200" Type="http://schemas.openxmlformats.org/officeDocument/2006/relationships/externalLink" Target="externalLinks/externalLink182.xml"/><Relationship Id="rId16" Type="http://schemas.openxmlformats.org/officeDocument/2006/relationships/worksheet" Target="worksheets/sheet1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EBITDA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RK'!$C$31:$F$31</c:f>
              <c:numCache>
                <c:formatCode>0.00%</c:formatCode>
                <c:ptCount val="4"/>
                <c:pt idx="0">
                  <c:v>0.8290112749349523</c:v>
                </c:pt>
                <c:pt idx="1">
                  <c:v>0.84499713576475088</c:v>
                </c:pt>
                <c:pt idx="2">
                  <c:v>0.70299968152596337</c:v>
                </c:pt>
                <c:pt idx="3">
                  <c:v>0.64267668250759791</c:v>
                </c:pt>
              </c:numCache>
            </c:numRef>
          </c:val>
          <c:extLst xmlns:c16r2="http://schemas.microsoft.com/office/drawing/2015/06/chart">
            <c:ext xmlns:c16="http://schemas.microsoft.com/office/drawing/2014/chart" uri="{C3380CC4-5D6E-409C-BE32-E72D297353CC}">
              <c16:uniqueId val="{00000001-84B8-4C8A-B031-A138E1EA39E5}"/>
            </c:ext>
          </c:extLst>
        </c:ser>
        <c:dLbls>
          <c:dLblPos val="outEnd"/>
          <c:showLegendKey val="0"/>
          <c:showVal val="1"/>
          <c:showCatName val="0"/>
          <c:showSerName val="0"/>
          <c:showPercent val="0"/>
          <c:showBubbleSize val="0"/>
        </c:dLbls>
        <c:gapWidth val="219"/>
        <c:overlap val="-27"/>
        <c:axId val="299951920"/>
        <c:axId val="299952312"/>
      </c:barChart>
      <c:catAx>
        <c:axId val="2999519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9952312"/>
        <c:crosses val="autoZero"/>
        <c:auto val="1"/>
        <c:lblAlgn val="ctr"/>
        <c:lblOffset val="100"/>
        <c:noMultiLvlLbl val="0"/>
      </c:catAx>
      <c:valAx>
        <c:axId val="299952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995192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Net Profit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RK'!$C$30:$F$30</c:f>
              <c:numCache>
                <c:formatCode>0.00%</c:formatCode>
                <c:ptCount val="4"/>
                <c:pt idx="0">
                  <c:v>-1.2385516045099738</c:v>
                </c:pt>
                <c:pt idx="1">
                  <c:v>-0.66755776207752515</c:v>
                </c:pt>
                <c:pt idx="2">
                  <c:v>-3.0222060718394776</c:v>
                </c:pt>
                <c:pt idx="3">
                  <c:v>-0.81299938778947767</c:v>
                </c:pt>
              </c:numCache>
            </c:numRef>
          </c:val>
          <c:extLst xmlns:c16r2="http://schemas.microsoft.com/office/drawing/2015/06/chart">
            <c:ext xmlns:c16="http://schemas.microsoft.com/office/drawing/2014/chart" uri="{C3380CC4-5D6E-409C-BE32-E72D297353CC}">
              <c16:uniqueId val="{00000001-8CCD-4074-ADA2-191749FEE9EB}"/>
            </c:ext>
          </c:extLst>
        </c:ser>
        <c:dLbls>
          <c:dLblPos val="outEnd"/>
          <c:showLegendKey val="0"/>
          <c:showVal val="1"/>
          <c:showCatName val="0"/>
          <c:showSerName val="0"/>
          <c:showPercent val="0"/>
          <c:showBubbleSize val="0"/>
        </c:dLbls>
        <c:gapWidth val="219"/>
        <c:overlap val="-27"/>
        <c:axId val="299955448"/>
        <c:axId val="299953096"/>
      </c:barChart>
      <c:catAx>
        <c:axId val="299955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9953096"/>
        <c:crosses val="autoZero"/>
        <c:auto val="1"/>
        <c:lblAlgn val="ctr"/>
        <c:lblOffset val="100"/>
        <c:noMultiLvlLbl val="0"/>
      </c:catAx>
      <c:valAx>
        <c:axId val="299953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995544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5705668283243"/>
          <c:y val="0.13325359144512453"/>
          <c:w val="0.83090727005716969"/>
          <c:h val="0.6897526861100029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RK'!$C$32:$F$32</c:f>
              <c:numCache>
                <c:formatCode>0.00%</c:formatCode>
                <c:ptCount val="4"/>
                <c:pt idx="0">
                  <c:v>0.32367736339982656</c:v>
                </c:pt>
                <c:pt idx="1">
                  <c:v>0.41660301699446256</c:v>
                </c:pt>
                <c:pt idx="2">
                  <c:v>1.4993842433006365E-2</c:v>
                </c:pt>
                <c:pt idx="3">
                  <c:v>0.17099392932928792</c:v>
                </c:pt>
              </c:numCache>
            </c:numRef>
          </c:val>
          <c:extLst xmlns:c16r2="http://schemas.microsoft.com/office/drawing/2015/06/chart">
            <c:ext xmlns:c16="http://schemas.microsoft.com/office/drawing/2014/chart" uri="{C3380CC4-5D6E-409C-BE32-E72D297353CC}">
              <c16:uniqueId val="{00000001-AC49-4B4E-A676-268A3014FCC2}"/>
            </c:ext>
          </c:extLst>
        </c:ser>
        <c:dLbls>
          <c:dLblPos val="outEnd"/>
          <c:showLegendKey val="0"/>
          <c:showVal val="1"/>
          <c:showCatName val="0"/>
          <c:showSerName val="0"/>
          <c:showPercent val="0"/>
          <c:showBubbleSize val="0"/>
        </c:dLbls>
        <c:gapWidth val="219"/>
        <c:overlap val="-27"/>
        <c:axId val="299960936"/>
        <c:axId val="299958976"/>
      </c:barChart>
      <c:catAx>
        <c:axId val="299960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9958976"/>
        <c:crosses val="autoZero"/>
        <c:auto val="1"/>
        <c:lblAlgn val="ctr"/>
        <c:lblOffset val="100"/>
        <c:noMultiLvlLbl val="0"/>
      </c:catAx>
      <c:valAx>
        <c:axId val="299958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996093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Revenue Growth</a:t>
            </a:r>
            <a:r>
              <a:rPr lang="en-US" sz="1100" b="1" baseline="0">
                <a:solidFill>
                  <a:schemeClr val="bg1"/>
                </a:solidFill>
              </a:rPr>
              <a:t> %</a:t>
            </a:r>
          </a:p>
          <a:p>
            <a:pPr>
              <a:defRPr/>
            </a:pPr>
            <a:r>
              <a:rPr lang="en-US" sz="1100" b="1" baseline="0">
                <a:solidFill>
                  <a:schemeClr val="bg1"/>
                </a:solidFill>
              </a:rPr>
              <a:t>(Y.O.Y.)</a:t>
            </a:r>
            <a:endParaRPr lang="en-US" sz="1100"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'Historical P&amp;L RK'!$C$33</c:f>
              <c:strCache>
                <c:ptCount val="1"/>
              </c:strCache>
            </c:strRef>
          </c:tx>
          <c:spPr>
            <a:solidFill>
              <a:schemeClr val="accent1"/>
            </a:solidFill>
            <a:ln>
              <a:noFill/>
            </a:ln>
            <a:effectLst/>
          </c:spPr>
          <c:invertIfNegative val="0"/>
          <c:dLbls>
            <c:dLbl>
              <c:idx val="0"/>
              <c:tx>
                <c:rich>
                  <a:bodyPr/>
                  <a:lstStyle/>
                  <a:p>
                    <a:fld id="{DDE4A13D-D365-4856-A423-94DD1485F892}" type="VALUE">
                      <a:rPr lang="en-US" b="1"/>
                      <a:pPr/>
                      <a:t>[VALUE]</a:t>
                    </a:fld>
                    <a:endParaRPr 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25F-4FA7-94EC-C65D7020DC03}"/>
                </c:ex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RK'!$D$6:$F$6</c:f>
              <c:numCache>
                <c:formatCode>"FY"\ 0\ "A"</c:formatCode>
                <c:ptCount val="3"/>
                <c:pt idx="0">
                  <c:v>2020</c:v>
                </c:pt>
                <c:pt idx="1">
                  <c:v>2021</c:v>
                </c:pt>
                <c:pt idx="2" formatCode="&quot;FY&quot;\ 0\ &quot;P&quot;">
                  <c:v>2022</c:v>
                </c:pt>
              </c:numCache>
            </c:numRef>
          </c:cat>
          <c:val>
            <c:numRef>
              <c:f>'Historical P&amp;L RK'!$D$33:$F$33</c:f>
              <c:numCache>
                <c:formatCode>0.00%</c:formatCode>
                <c:ptCount val="3"/>
                <c:pt idx="0">
                  <c:v>-9.1587163920208159E-2</c:v>
                </c:pt>
                <c:pt idx="1">
                  <c:v>-0.18270455890777182</c:v>
                </c:pt>
                <c:pt idx="2">
                  <c:v>8.6429378267012913E-2</c:v>
                </c:pt>
              </c:numCache>
            </c:numRef>
          </c:val>
          <c:extLst xmlns:c16r2="http://schemas.microsoft.com/office/drawing/2015/06/chart">
            <c:ext xmlns:c16="http://schemas.microsoft.com/office/drawing/2014/chart" uri="{C3380CC4-5D6E-409C-BE32-E72D297353CC}">
              <c16:uniqueId val="{00000002-525F-4FA7-94EC-C65D7020DC03}"/>
            </c:ext>
          </c:extLst>
        </c:ser>
        <c:dLbls>
          <c:dLblPos val="outEnd"/>
          <c:showLegendKey val="0"/>
          <c:showVal val="1"/>
          <c:showCatName val="0"/>
          <c:showSerName val="0"/>
          <c:showPercent val="0"/>
          <c:showBubbleSize val="0"/>
        </c:dLbls>
        <c:gapWidth val="219"/>
        <c:overlap val="-27"/>
        <c:axId val="299959760"/>
        <c:axId val="299961720"/>
      </c:barChart>
      <c:catAx>
        <c:axId val="2999597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9961720"/>
        <c:crosses val="autoZero"/>
        <c:auto val="1"/>
        <c:lblAlgn val="ctr"/>
        <c:lblOffset val="100"/>
        <c:noMultiLvlLbl val="0"/>
      </c:catAx>
      <c:valAx>
        <c:axId val="299961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995976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EBITDA Margin</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ot"/>
              </a:ln>
              <a:effectLst/>
            </c:spPr>
            <c:trendlineType val="linear"/>
            <c:dispRSqr val="0"/>
            <c:dispEq val="0"/>
          </c:trendline>
          <c:cat>
            <c:numRef>
              <c:f>'Historicals RK'!$C$6:$G$6</c:f>
              <c:numCache>
                <c:formatCode>"FY"\ 0\ "A"</c:formatCode>
                <c:ptCount val="5"/>
                <c:pt idx="0">
                  <c:v>2018</c:v>
                </c:pt>
                <c:pt idx="1">
                  <c:v>2019</c:v>
                </c:pt>
                <c:pt idx="2">
                  <c:v>2020</c:v>
                </c:pt>
                <c:pt idx="3">
                  <c:v>2021</c:v>
                </c:pt>
                <c:pt idx="4" formatCode="&quot;FY&quot;\ 0\ &quot;P&quot;">
                  <c:v>2022</c:v>
                </c:pt>
              </c:numCache>
            </c:numRef>
          </c:cat>
          <c:val>
            <c:numRef>
              <c:f>'Historicals RK'!$C$29:$G$29</c:f>
              <c:numCache>
                <c:formatCode>0.00%</c:formatCode>
                <c:ptCount val="5"/>
                <c:pt idx="0">
                  <c:v>0.734596300910904</c:v>
                </c:pt>
                <c:pt idx="1">
                  <c:v>0.63668545220100425</c:v>
                </c:pt>
                <c:pt idx="2">
                  <c:v>0.84991717973560021</c:v>
                </c:pt>
                <c:pt idx="3">
                  <c:v>0.71945508942628467</c:v>
                </c:pt>
                <c:pt idx="4">
                  <c:v>0.69276669990029904</c:v>
                </c:pt>
              </c:numCache>
            </c:numRef>
          </c:val>
        </c:ser>
        <c:dLbls>
          <c:dLblPos val="outEnd"/>
          <c:showLegendKey val="0"/>
          <c:showVal val="1"/>
          <c:showCatName val="0"/>
          <c:showSerName val="0"/>
          <c:showPercent val="0"/>
          <c:showBubbleSize val="0"/>
        </c:dLbls>
        <c:gapWidth val="219"/>
        <c:overlap val="-27"/>
        <c:axId val="299951528"/>
        <c:axId val="299960152"/>
      </c:barChart>
      <c:catAx>
        <c:axId val="2999515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Financial</a:t>
                </a:r>
                <a:r>
                  <a:rPr lang="en-US" b="1" baseline="0">
                    <a:solidFill>
                      <a:sysClr val="windowText" lastClr="000000"/>
                    </a:solidFill>
                  </a:rPr>
                  <a:t> Year</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9960152"/>
        <c:crosses val="autoZero"/>
        <c:auto val="1"/>
        <c:lblAlgn val="ctr"/>
        <c:lblOffset val="100"/>
        <c:noMultiLvlLbl val="0"/>
      </c:catAx>
      <c:valAx>
        <c:axId val="299960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9951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EBIT Margin</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ot"/>
              </a:ln>
              <a:effectLst/>
            </c:spPr>
            <c:trendlineType val="linear"/>
            <c:dispRSqr val="0"/>
            <c:dispEq val="0"/>
          </c:trendline>
          <c:cat>
            <c:numRef>
              <c:f>'Historicals RK'!$C$6:$G$6</c:f>
              <c:numCache>
                <c:formatCode>"FY"\ 0\ "A"</c:formatCode>
                <c:ptCount val="5"/>
                <c:pt idx="0">
                  <c:v>2018</c:v>
                </c:pt>
                <c:pt idx="1">
                  <c:v>2019</c:v>
                </c:pt>
                <c:pt idx="2">
                  <c:v>2020</c:v>
                </c:pt>
                <c:pt idx="3">
                  <c:v>2021</c:v>
                </c:pt>
                <c:pt idx="4" formatCode="&quot;FY&quot;\ 0\ &quot;P&quot;">
                  <c:v>2022</c:v>
                </c:pt>
              </c:numCache>
            </c:numRef>
          </c:cat>
          <c:val>
            <c:numRef>
              <c:f>'Historicals RK'!$C$30:$G$30</c:f>
              <c:numCache>
                <c:formatCode>0.00%</c:formatCode>
                <c:ptCount val="5"/>
                <c:pt idx="0">
                  <c:v>0.46578276546753722</c:v>
                </c:pt>
                <c:pt idx="1">
                  <c:v>0.34401554812202501</c:v>
                </c:pt>
                <c:pt idx="2">
                  <c:v>0.3520111260430665</c:v>
                </c:pt>
                <c:pt idx="3">
                  <c:v>0.43466287328449854</c:v>
                </c:pt>
                <c:pt idx="4">
                  <c:v>0.39399800598205376</c:v>
                </c:pt>
              </c:numCache>
            </c:numRef>
          </c:val>
        </c:ser>
        <c:dLbls>
          <c:dLblPos val="outEnd"/>
          <c:showLegendKey val="0"/>
          <c:showVal val="1"/>
          <c:showCatName val="0"/>
          <c:showSerName val="0"/>
          <c:showPercent val="0"/>
          <c:showBubbleSize val="0"/>
        </c:dLbls>
        <c:gapWidth val="219"/>
        <c:overlap val="-27"/>
        <c:axId val="299958584"/>
        <c:axId val="266931896"/>
      </c:barChart>
      <c:catAx>
        <c:axId val="2999585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chemeClr val="tx1"/>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6931896"/>
        <c:crosses val="autoZero"/>
        <c:auto val="1"/>
        <c:lblAlgn val="ctr"/>
        <c:lblOffset val="100"/>
        <c:noMultiLvlLbl val="0"/>
      </c:catAx>
      <c:valAx>
        <c:axId val="266931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chemeClr val="tx1"/>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9958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Net Profit Margin</a:t>
            </a:r>
          </a:p>
        </c:rich>
      </c:tx>
      <c:layout>
        <c:manualLayout>
          <c:xMode val="edge"/>
          <c:yMode val="edge"/>
          <c:x val="0.41227077865266848"/>
          <c:y val="3.2407407407407406E-2"/>
        </c:manualLayout>
      </c:layout>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ot"/>
              </a:ln>
              <a:effectLst/>
            </c:spPr>
            <c:trendlineType val="linear"/>
            <c:dispRSqr val="0"/>
            <c:dispEq val="0"/>
          </c:trendline>
          <c:val>
            <c:numRef>
              <c:f>'Historicals RK'!$C$31:$G$31</c:f>
              <c:numCache>
                <c:formatCode>0.00%</c:formatCode>
                <c:ptCount val="5"/>
                <c:pt idx="0">
                  <c:v>-0.10088624926806283</c:v>
                </c:pt>
                <c:pt idx="1">
                  <c:v>-0.24930388516174148</c:v>
                </c:pt>
                <c:pt idx="2">
                  <c:v>-0.4480263774728882</c:v>
                </c:pt>
                <c:pt idx="3">
                  <c:v>0.16179753666401728</c:v>
                </c:pt>
                <c:pt idx="4">
                  <c:v>-0.66898803589232314</c:v>
                </c:pt>
              </c:numCache>
            </c:numRef>
          </c:val>
        </c:ser>
        <c:dLbls>
          <c:dLblPos val="outEnd"/>
          <c:showLegendKey val="0"/>
          <c:showVal val="1"/>
          <c:showCatName val="0"/>
          <c:showSerName val="0"/>
          <c:showPercent val="0"/>
          <c:showBubbleSize val="0"/>
        </c:dLbls>
        <c:gapWidth val="219"/>
        <c:overlap val="-27"/>
        <c:axId val="266927584"/>
        <c:axId val="266928760"/>
      </c:barChart>
      <c:catAx>
        <c:axId val="2669275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chemeClr val="tx1"/>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6928760"/>
        <c:crosses val="autoZero"/>
        <c:auto val="1"/>
        <c:lblAlgn val="ctr"/>
        <c:lblOffset val="100"/>
        <c:noMultiLvlLbl val="0"/>
      </c:catAx>
      <c:valAx>
        <c:axId val="266928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chemeClr val="tx1"/>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6927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Revenue</a:t>
            </a:r>
            <a:r>
              <a:rPr lang="en-US" sz="1100" b="1" baseline="0">
                <a:solidFill>
                  <a:schemeClr val="bg1"/>
                </a:solidFill>
              </a:rPr>
              <a:t> Growth % (YOY)</a:t>
            </a:r>
            <a:endParaRPr lang="en-US" sz="1100"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ot"/>
              </a:ln>
              <a:effectLst/>
            </c:spPr>
            <c:trendlineType val="linear"/>
            <c:dispRSqr val="0"/>
            <c:dispEq val="0"/>
          </c:trendline>
          <c:cat>
            <c:numRef>
              <c:f>'Historicals RK'!$C$6:$G$6</c:f>
              <c:numCache>
                <c:formatCode>"FY"\ 0\ "A"</c:formatCode>
                <c:ptCount val="5"/>
                <c:pt idx="0">
                  <c:v>2018</c:v>
                </c:pt>
                <c:pt idx="1">
                  <c:v>2019</c:v>
                </c:pt>
                <c:pt idx="2">
                  <c:v>2020</c:v>
                </c:pt>
                <c:pt idx="3">
                  <c:v>2021</c:v>
                </c:pt>
                <c:pt idx="4" formatCode="&quot;FY&quot;\ 0\ &quot;P&quot;">
                  <c:v>2022</c:v>
                </c:pt>
              </c:numCache>
            </c:numRef>
          </c:cat>
          <c:val>
            <c:numRef>
              <c:f>'Historicals RK'!$D$32:$G$32</c:f>
              <c:numCache>
                <c:formatCode>0.00%</c:formatCode>
                <c:ptCount val="4"/>
                <c:pt idx="0">
                  <c:v>-0.1754337690468748</c:v>
                </c:pt>
                <c:pt idx="1">
                  <c:v>-0.14578767095859624</c:v>
                </c:pt>
                <c:pt idx="2">
                  <c:v>-0.38263899740600682</c:v>
                </c:pt>
                <c:pt idx="3">
                  <c:v>1.5505955846246477E-2</c:v>
                </c:pt>
              </c:numCache>
            </c:numRef>
          </c:val>
        </c:ser>
        <c:dLbls>
          <c:dLblPos val="outEnd"/>
          <c:showLegendKey val="0"/>
          <c:showVal val="1"/>
          <c:showCatName val="0"/>
          <c:showSerName val="0"/>
          <c:showPercent val="0"/>
          <c:showBubbleSize val="0"/>
        </c:dLbls>
        <c:gapWidth val="219"/>
        <c:overlap val="-27"/>
        <c:axId val="300276224"/>
        <c:axId val="300273088"/>
      </c:barChart>
      <c:catAx>
        <c:axId val="300276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Financial</a:t>
                </a:r>
                <a:r>
                  <a:rPr lang="en-US" b="1" baseline="0">
                    <a:solidFill>
                      <a:sysClr val="windowText" lastClr="000000"/>
                    </a:solidFill>
                  </a:rPr>
                  <a:t> Year</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273088"/>
        <c:crosses val="autoZero"/>
        <c:auto val="1"/>
        <c:lblAlgn val="ctr"/>
        <c:lblOffset val="100"/>
        <c:noMultiLvlLbl val="0"/>
      </c:catAx>
      <c:valAx>
        <c:axId val="300273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276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6</xdr:col>
      <xdr:colOff>404812</xdr:colOff>
      <xdr:row>33</xdr:row>
      <xdr:rowOff>147637</xdr:rowOff>
    </xdr:from>
    <xdr:to>
      <xdr:col>14</xdr:col>
      <xdr:colOff>100012</xdr:colOff>
      <xdr:row>48</xdr:row>
      <xdr:rowOff>33337</xdr:rowOff>
    </xdr:to>
    <xdr:graphicFrame macro="">
      <xdr:nvGraphicFramePr>
        <xdr:cNvPr id="2" name="Chart 1">
          <a:extLst>
            <a:ext uri="{FF2B5EF4-FFF2-40B4-BE49-F238E27FC236}">
              <a16:creationId xmlns="" xmlns:a16="http://schemas.microsoft.com/office/drawing/2014/main" id="{0F4A1D92-4653-48EC-B0E4-C3943B87E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42861</xdr:colOff>
      <xdr:row>36</xdr:row>
      <xdr:rowOff>14286</xdr:rowOff>
    </xdr:from>
    <xdr:to>
      <xdr:col>5</xdr:col>
      <xdr:colOff>800099</xdr:colOff>
      <xdr:row>52</xdr:row>
      <xdr:rowOff>133349</xdr:rowOff>
    </xdr:to>
    <xdr:graphicFrame macro="">
      <xdr:nvGraphicFramePr>
        <xdr:cNvPr id="3" name="Chart 2">
          <a:extLst>
            <a:ext uri="{FF2B5EF4-FFF2-40B4-BE49-F238E27FC236}">
              <a16:creationId xmlns="" xmlns:a16="http://schemas.microsoft.com/office/drawing/2014/main" id="{046B95DB-B668-4BFC-B2FD-E1C70990F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xdr:colOff>
      <xdr:row>55</xdr:row>
      <xdr:rowOff>166686</xdr:rowOff>
    </xdr:from>
    <xdr:to>
      <xdr:col>5</xdr:col>
      <xdr:colOff>533400</xdr:colOff>
      <xdr:row>72</xdr:row>
      <xdr:rowOff>114299</xdr:rowOff>
    </xdr:to>
    <xdr:graphicFrame macro="">
      <xdr:nvGraphicFramePr>
        <xdr:cNvPr id="4" name="Chart 3">
          <a:extLst>
            <a:ext uri="{FF2B5EF4-FFF2-40B4-BE49-F238E27FC236}">
              <a16:creationId xmlns="" xmlns:a16="http://schemas.microsoft.com/office/drawing/2014/main" id="{24C82D98-3388-485E-AE73-24BD643E18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890587</xdr:colOff>
      <xdr:row>55</xdr:row>
      <xdr:rowOff>161925</xdr:rowOff>
    </xdr:from>
    <xdr:to>
      <xdr:col>15</xdr:col>
      <xdr:colOff>409575</xdr:colOff>
      <xdr:row>72</xdr:row>
      <xdr:rowOff>114300</xdr:rowOff>
    </xdr:to>
    <xdr:graphicFrame macro="">
      <xdr:nvGraphicFramePr>
        <xdr:cNvPr id="5" name="Chart 4">
          <a:extLst>
            <a:ext uri="{FF2B5EF4-FFF2-40B4-BE49-F238E27FC236}">
              <a16:creationId xmlns="" xmlns:a16="http://schemas.microsoft.com/office/drawing/2014/main" id="{E7AB0E8B-4983-4220-8385-B31999F4F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68580</xdr:colOff>
      <xdr:row>33</xdr:row>
      <xdr:rowOff>87630</xdr:rowOff>
    </xdr:from>
    <xdr:to>
      <xdr:col>5</xdr:col>
      <xdr:colOff>76200</xdr:colOff>
      <xdr:row>48</xdr:row>
      <xdr:rowOff>87630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472440</xdr:colOff>
      <xdr:row>33</xdr:row>
      <xdr:rowOff>95250</xdr:rowOff>
    </xdr:from>
    <xdr:to>
      <xdr:col>13</xdr:col>
      <xdr:colOff>167640</xdr:colOff>
      <xdr:row>48</xdr:row>
      <xdr:rowOff>95250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76200</xdr:colOff>
      <xdr:row>49</xdr:row>
      <xdr:rowOff>125730</xdr:rowOff>
    </xdr:from>
    <xdr:to>
      <xdr:col>5</xdr:col>
      <xdr:colOff>83820</xdr:colOff>
      <xdr:row>64</xdr:row>
      <xdr:rowOff>125730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464820</xdr:colOff>
      <xdr:row>49</xdr:row>
      <xdr:rowOff>133350</xdr:rowOff>
    </xdr:from>
    <xdr:to>
      <xdr:col>13</xdr:col>
      <xdr:colOff>160020</xdr:colOff>
      <xdr:row>64</xdr:row>
      <xdr:rowOff>133350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nish\network-mani\My%20Documents\Book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Rohan\Capital%20Adequacy\Mar-06\Capital%20Adequecy%20March%20Tentative%20WITHOUT%20gtricl%20as%20NBF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gonzalez\publico\COMPANY\BUDJET\BGTREVS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SURAT2\economico\ISOLUX_PRESUPUESTO%20SURAT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0%20Property%20Combined%20Leadsheet%202"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EQ&#65305;&#65304;&#65297;&#65298;\Affiliates4Q\EQ&#22806;.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1002%20Non%20Convertible%20Debentures%20Combined%20Leadsheet"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utocad1\anand\GROUP%201%20QUANTITY%20CALCULATIONS\Causeway\pipe%20culvert%2018.06.0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utocad1\anand\GROUP%201%20QUANTITY%20CALCULATIONS\ODR%20-%20ver-11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30.2.2.75\c\Annual%20BUDGET%202003-04\BUDGETFORMS%202003-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30.2.1.203\BUDGETFORMS\WINDOWS\TEMP\KGT\YR98-99\DPR_9697\PLAN16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8%20mpr\WINDOWS\Desktop\NRB\naneen%20backup\FORMATS\Lab\Alp-c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7\BOQ_M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92.168.7.176\Documents%20and%20Settings\vishal\Local%20Settings\Temporary%20Internet%20Files\Content.IE5\JZMFU5UX\Bank%20Statement\Metro%20Hyderabad\Mytas%20Metro%20Line_1212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IL1\SYS\LOTUS\MIS9900\MIS20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Projects\Tamilnadu\2647%20Group%20-%201\ref\ODR%20-%20ver-11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utocad1\anand\GROUP%201%20QUANTITY%20CALCULATIONS\Vetri\Pipe%20culvert\pipe%20culvert%2018.06.0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IPC\IPC-25\My%20data\Office\IPC\IPC%20of%20NH%208%20by%20Concessionaire\12%20-%20(January%20-%202011)\rajesh%20billing%20work\draw\MPR_Jan-07\Amit\RFI\Agu\Assam\Monthly%20Progress%20Report%20(Revise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OMP-8\D\user\PSK\MISC\TUM-WT~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A020S20\a011\ORX-FILE\BMN\&#36009;&#31649;&#36027;\&#36035;&#20511;2.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Worksheet%20in%20(C)%205640.03%20%20%20Property%20(Fixed%20Assets)%20-%20Substantive%20Testing%20%20December%2007"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LIK\d\My%20Documents\300\Commercial\300\Housing\Unitech\PalmV.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unilTData\ddrivebkp\SUNIL\Book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A020S20\a011\ORX-FILE\BMN\&#36009;&#31649;&#36027;\EXLSGAA.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ll-nks\PROGRESS%20REPORTS\MPR_HO\mpr\Revised%20MPR\Documents%20and%20Settings\Administrator.AKHIL_GUPTA\Desktop\Amul_230406\Assam\AS-8\AS-8%20Monthwise%20Schedul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2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es_server4\inter-dept\Public\Bridge\BOQ-2002085-05.10.04\Culverts\culverts_Pkg_I.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Z:\DOCUME~1\Atish\LOCALS~1\Temp\notesFFF692\PP_Master%20Templat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Documents%20and%20Settings\SMITA\Local%20Settings\Temporary%20Internet%20Files\OLK9D\GVK%20JKEP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ahadurgarh-2\era-hngl\RA%20BILLS\7th%20RA%20Bil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My%20Documents\Quarter%20&amp;%20&#26376;&#27425;\05&#26376;\&#36899;&#32080;&#27770;&#31639;(&#20869;&#26449;&#2999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1Jitendra\Reports\Structures\StrStatusq.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Kohinoor\ITNL\ITNL\IM\final\recieved\Noida%20Financial%20Model%20Mar%202006-sutanu.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Ay2002-2003\ROI2002-2003\Branch%20Addres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tonio\c\WINDOWS\Temporary%20Internet%20Files\Content.IE5\89ABCDEF\EEFF%20AL%2030-09-02_V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dhiman_mpe\Dhiman\dhiman%20backup%20290500\dhiman\B9798-D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WINDOWS\TEMP\BS10-13.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140%20Revenue%20ITNL%20-%2031.03.2008"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dit\Audit\Users\karthik\Desktop\Financials%20new%20Schedule%20VI.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Pratik\2014-2015\Q3\Inte%20&amp;%20Prepaid\LT%20IDPL%20Financials%202011-12%2016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Documents%20and%20Settings\jai.keswani\Local%20Settings\Temporary%20Internet%20Files\Content.Outlook\ZW5GVHP1\SGTL_13-14%20final.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Julius\c\SEED04-05\MB51ALLMVTSEP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el-fs-01\Projects\Office\NH-13_28-08-09\Details%20of%20Qnty-%20Dismantling%20&amp;%20Site%20Clearance.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BACKUP\IDPL%20Files\Accounts\ACCOUNTS%2013%20-%2014\Q4\Q4%20SCHEDULES\Non%20-%20Current%20Assets%2013-14-Q4.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C)%208304%20Operation%20&amp;%20maintenance"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seshaiah\Feed%20back%20projects\Kerala\Analysis\TVC\CVC%20_%20Vengalam%20to%20Edapally%20NH-17.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SunilTData\ddrivebkp\SUNIL\MIS\FY%202005\2005-03\MIS%20FY%202005%20-%20FINA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Julius\c\SEED04-05\allmvtdepotsep0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92.168.7.176\Users\IERS\AppData\Local\Temp\Rar$DI00.986\Dheeraj-MRG%2027%20Feb\PNL%20for%20DLF%2022%20Dec.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AmitTData\ddrivebkp\SUNIL\MIS\2004-10\Estimates%20October%202004-new.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5_G6_formul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Imports\LC\LC-C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Users\saikrishna\AppData\Local\Microsoft\Windows\Temporary%20Internet%20Files\Content.Outlook\34KOP905\IFS%20of%20LT%20TIL%20March%202011-draft%2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mcrdp\e\u8%20mpr\WINDOWS\Desktop\NRB\naneen%20backup\FORMATS\Lab\Alp-c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Vipul\vl(vg)\VIPUL\vfbl\ROI9899H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A00EBBA\Loan%20classification%20as%20on%20August%2031,%20200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ntegrateitr6\VersionI_CD_Z5_ADVANCED.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Worksheet%20in%206244%20gratuity%20Charge"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Documents%20and%20Settings\abagve\Desktop\Book2.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Worksheet%20in%20(C)%206110%20SUNDRY%20CREDITORS%20Combined%20Leadsheet%202004-05"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Documents%20and%20Settings\Vijay%20Kini\kini\FFC\AUG%202007\6520%20Deferred%20Tax%20Working.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prayas.mahajan\Desktop\Raghav%20Sir\Spotmentor\Model\SpotmentorPPA_Databook_27Apr2020.xlsb"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8\Isolux\modelos\REPORTING%202007.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Siva\T&amp;R%20Budget\July\data\NH%206\traficos_NH6_2016_06_30.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Documents%20and%20Settings\bhmehta\Desktop\NKEL\Documents%20and%20Settings\jchande\Desktop\NKEL%20March%2005\Fixed%20Assets\Fixed%20Assets%20Sol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6_newu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PREETA~1\LOCALS~1\Temp\notesE1EF34\Final%20lender%20model_0212.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C)%205641%20fixed%20asset%20addition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Worksheet%20in%20(C)%206340%20Secured%20&amp;%20Unsecured%20Borrowings%20&amp;%20Interest%20Payable%20-%20AMRP"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Users\nvyas\AppData\Local\Microsoft\Windows\Temporary%20Internet%20Files\Content.Outlook\ZRDZS483\GRICL%20Requirement%20check%20list-March%202009.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Worksheet%20in%205640.1%20FA%20of%20ITNL%20%20-%20New%20Format%20-%2031%201%20.03.06"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Worksheet%20in%20%20%208440%20%20Payroll"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akesh\AUDIT%20FY2006\Rakesh\Income%20Tax\Asst.%20Yr.2005-06\Final%203CD%20&amp;%20Annexures\1006%20TAX-AUDIT-SCHEDULES--2004-05.xls" TargetMode="External"/></Relationships>
</file>

<file path=xl/externalLinks/_rels/externalLink167.xml.rels><?xml version="1.0" encoding="UTF-8" standalone="yes"?>
<Relationships xmlns="http://schemas.openxmlformats.org/package/2006/relationships"><Relationship Id="rId1" Type="http://schemas.microsoft.com/office/2006/relationships/xlExternalLinkPath/xlPathMissing" Target="Worksheet%20in%205640%20Fixed%20Asset%20(TOP%20SHEET)"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Bhavik\Audit\IETS%20-%20All%20files\IETS%20-%20March%202007\Fixed%20Assets\5611%20Fixed%20Asset%20(TOP%20SHEET)%20as%20on%2031%20March%202007.xls" TargetMode="External"/></Relationships>
</file>

<file path=xl/externalLinks/_rels/externalLink169.xml.rels><?xml version="1.0" encoding="UTF-8" standalone="yes"?>
<Relationships xmlns="http://schemas.openxmlformats.org/package/2006/relationships"><Relationship Id="rId1" Type="http://schemas.microsoft.com/office/2006/relationships/xlExternalLinkPath/xlPathMissing" Target="Worksheet%20in%20(C)%205730.1.a%20Fixed%20Asset%20%20%20Depreciation%20Calculatio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ritika\AppData\Local\Microsoft\Windows\Temporary%20Internet%20Files\Content.Outlook\KP5AP573\KM%20182_TL108.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Worksheet%20in%205642.1%20Fixed%20Assets%20Top%20Sheet%20-%20March%202008%20-%20VHRP"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Worksheet%20in%205641%20Fixed%20Assets%20schedule%20and%20Calculation%20of%20Depreciation%20-%20VHRP"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Worksheet%20in%205643%20Fa%20register,%20deprn%20,profit%20and%20loss%20calcn" TargetMode="External"/></Relationships>
</file>

<file path=xl/externalLinks/_rels/externalLink173.xml.rels><?xml version="1.0" encoding="UTF-8" standalone="yes"?>
<Relationships xmlns="http://schemas.openxmlformats.org/package/2006/relationships"><Relationship Id="rId1" Type="http://schemas.microsoft.com/office/2006/relationships/xlExternalLinkPath/xlPathMissing" Target="Worksheet%20in%205610%20Property%20CombinedPY"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Documents%20and%20Settings\bhmehta\Desktop\NKEL\Documents%20and%20Settings\jchande\Desktop\FA_LAST%20YEAR.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Financial%20Model%20(Final)%20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Nks\PROGRESS%20REPORTS\MPR_Client\MPR_HO\mpr\Revised%20MPR\Agu\Assam\Monthly%20Progress%20Report%20(Revised).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C:\RENKETU\Secapp\&#31185;&#30446;&#20998;&#26512;&#12539;&#20316;&#25104;&#36039;&#26009;\&#36024;&#20184;&#37329;\&#31192;&#23494;&#12288;&#19968;&#30007;&#12501;&#12457;&#12523;&#12480;\&#36024;&#20184;&#37329;&#65286;&#36024;&#20498;\SEC&#36024;&#20498;\SFAS%23114\&#20206;&#12405;&#12435;2003-08\&#12405;&#12435;&#12393;&#12375;0308.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Documents%20and%20Settings\C001008010\My%20Documents\&#21033;&#30410;&#35336;&#30011;G&#20250;&#31038;\&#31532;5&#26399;\&#65406;&#65400;&#65438;&#65426;&#65437;&#65412;\0&#35336;&#30011;&#36899;&#3208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RENKETU\Secapp\&#31185;&#30446;&#20998;&#26512;&#12539;&#20316;&#25104;&#36039;&#26009;\&#26377;&#20385;&#35388;&#21048;\3%202004-3q\200312&#21253;&#25324;&#21033;&#304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ignesh\share_c\My%20Documents\MYDOCU\Hps_chawla\Closing%20December%202003\HO%20Final%20Files%20Dec%202003\CURRAC03-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9734;&#65398;&#65436;&#65425;&#65431;&#9734;\&#26377;&#20385;&#35388;&#21048;&#27531;&#39640;&#26126;&#32048;031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WINDOWS\&#65411;&#65438;&#65405;&#65400;&#65412;&#65391;&#65420;&#65439;\&#38306;&#20418;&#20250;&#31038;&#26126;&#3204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RENKETU\Secapp\Package\%23Fy2001.3&#26399;&#12288;&#65305;&#26376;\D009%20&#65393;&#65433;&#65420;&#65383;\&#12288;&#30330;&#36865;&#36039;&#26009;&#12288;&#12288;&#65305;&#65305;&#24180;&#65299;&#26376;&#26399;\@&#30330;&#36865;99.3.4Q\&#23713;&#26412;&#20462;&#27491;&#24460;fy99pkg.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Documents%20and%20Settings\C184141010\My%20Documents\SEC&#23455;&#36074;&#36002;&#29486;&#21033;&#30410;\2003&#24180;3&#26376;&#26399;&#31532;&#65300;&#65329;\FIN2002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9733;&#65422;&#65438;&#65431;&#65411;&#65384;&#65432;&#65411;&#65384;\vol.200409.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A020S20\a011\BUMON\&#35336;&#30011;\43(200603)\&#21462;&#24341;&#21029;&#36039;&#26009;\SGA\&#36899;&#32080;&#38598;&#35336;\200703&#35336;&#30011;&#20154;&#21729;SGA&#38598;&#35336;&#30446;&#27161;&#20250;&#35696;&#24460;&#65288;01-23&#6528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A020S20\a011\&#37096;&#38272;&#21029;\haifuadd.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Users\hp\Desktop\Chhavi%20desktop\EV\Surat%20Hazira%20NH-6%20Tollway%20Pvt%20Ltd\RK%20Working%20July%202022\EV%20July%202022\Latest_NH-6%20SHNTPL%20FM_2807_RKA.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Users\hp\Desktop\Chhavi%20desktop\EV\Surat%20Hazira%20NH-6%20Tollway%20Pvt%20Ltd\RK%20Working%20July%202022\EV%20July%202022\NH-6%20SHNTPL%20FM_1807_RKA.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Z:\Anshul\Prodigy\Model\Prodigy_7%20July%20201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30.2.1.203\BUDGETFORMS\WINDOWS\TEMP\KGT\YR98-99\BHAND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IIL%20to%20DHS\IndiaIdeas%20Accounts%20-%20Final%2006-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KGT\YR98-99\BHANDU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7.176\DOCUME~1\PREETA~1\LOCALS~1\Temp\notesE1EF34\Final%20lender%20model_02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nil\share_c\ANIL\CEP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s-del-pc-193\D\%23rajib\modfly\TRANS\500\DETAI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nuj.gupta\AppData\Local\Microsoft\Windows\Temporary%20Internet%20Files\Content.Outlook\27H550YD\Details%20of%20Qnty-%20Dismantling%20&amp;%20Site%20Clearan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l-fs-01\Projects\Projects\IQQ%20747\BOQ%20&amp;%20Estimate\Final_30-12-09\Details%20of%20Qnty-%20Dismantling%20&amp;%20Site%20Clearan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30.2.2.75\c\1Jitendra\WB\strpln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utola\d\My%20Documents\My%20Documents\300\30014\300145\DLF\RwoodRev.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HEME9\G\WINDOWS\Desktop\Complete%20Data%20for%20DPR\PRIORITY%20ROADS\BADAMALAHRA\Belda\Complete%20Data%20for%20DPR\Tests\Badamalahra\Bhelda\bhelda%20300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mp-12\d\Ramesh\Urban%20Transport\FINAL%20ESTIMATES%20AND%20RATE%20ANALYSIS\Dandeli\Tender%20Purpose\Road%20Works%20-%20Dandeli%20(Phase1)_R5_30.03.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IPC\IPC-25\SOMA\Finalised\1.%20PROJECT%20MONITORING%20UNIT\C.%20Technical%20Inf\Manjula\NS-40(42.00-80.00)%20ANALYS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Transco\Accounts\10-11\L&amp;T%20TRANSCO%20IFS%20%202010-11%20New%20Schedule%20VI%20(Autosave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7.176\Users\IERS\Desktop\Final%20Models\Bank%20Statement_23th%20Feb%20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1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IPC\IPC-25\Planning\IPC\GIPL\Jinesh\All%20sites\CAP\CTP%20Draft%20Mob\CIAL%20Mobilisation%20Budget-with%20latest%20rate09_07_05.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Worksheet%20in%205340%20Accounts%20Receivable%20Test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Cvg40J\4&#31038;_&#20840;&#31038;&#36899;&#32080;&#24115;&#31080;&#65288;6&#26376;&#65289;\from&#12356;&#12426;&#12360;\990329\&#12521;&#12480;&#12540;\&#21336;&#65431;&#65408;&#65438;&#65392;&#37329;.xlw"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cvg40j\&#36899;&#32080;\&#20986;&#21147;&#24115;&#31080;\&#36899;&#65431;&#65408;&#65438;&#65392;&#37329;.xlw"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ortjsdiaz\filiales\Eudora\Attach\Comercio%20Internacional\C.P.O\SAL_C.P.O.-0003a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RENKETU\Secapp\&#31185;&#30446;&#20998;&#26512;&#12539;&#20316;&#25104;&#36039;&#26009;\&#25345;&#20998;&#27861;\&#25345;&#20998;&#27861;0503&#26399;\&#25345;&#20998;&#27861;0412\SECAFFI&#20869;&#35379;0412-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RENKETU\&#20250;&#31038;&#21029;\SFAS131\2004.06\&#21942;&#26989;&#21454;&#30410;Hyper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Kohinoor\Documents%20and%20Settings\Knatarajan\Local%20Settings\Temporary%20Internet%20Files\Content.IE5\TNELBM06\SATs\Financial%20Model\FinModellingCourse\CS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Documents%20and%20Settings\admin\Local%20Settings\Temporary%20Internet%20Files\Content.Outlook\MS6D52AD\Reporting%20Mensual%20Contabilidad%20(Englis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utola\d\My%20Documents\My%20Documents\300\30014\300145\GoldenEnclav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Jagannadh\c\Program%20Files\My%20Documents\Urmodi\CO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aptop\D\Orrisa%20Project\Working%20folder\Est%20Economic%20Viability\Project_2\My%20Documents\Works%20Branch.I\IRQP%20-%202002-03\Rourkela%20241%20-%20269\Analysis%20New%20Data%20Bo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Admin\LOCALS~1\Temp\BUDGET\Budget%20NE-II%20Pk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itrakant\PICTORIAL\Pictorial%20Presentation_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gahlot\SHARED\PROJECTS\Jharkhand%20Project\FINAL%20PPR\Bridge-%20Package%20IV(transfered%20to%20sonia)\PROJECTS\Jharkhand%20Project\FINAL%20PPR\Bridges-Package%20III\Br.-%2062.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mi\d\Jharkhand(draft%20dpr)\Package%20III\Bridges\Br.19.285(r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SOMA\My%20Documents\Measurements\IPC%20-08\Final%20DPR%20MP1%20srinivas\Volume%20V%20Rate%20Analysis\Rate%20Analysis%20%20%20MP-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020S20\a011\&#37096;&#38272;&#21029;EXCEL\&#21942;&#26989;&#36039;&#29987;\listbox.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ES-DEL-PC-054\C\SHANT\pr\BOXTRN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thpal\from%20mathpal\My%20Documents\g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IPC\IPC-25\My%20data\Office\IPC\IPC%20of%20NH%208%20by%20Concessionaire\12%20-%20(January%20-%202011)\rajesh%20billing%20work\draw\MPR_Jan-07\Amit\RFI\Agu\Assam\AS-8\AS-8%20Monthwise%20Schedul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IPC\IPC-25\My%20data\Office\IPC\IPC%20of%20NH%208%20by%20Concessionaire\12%20-%20(January%20-%202011)\Documents%20and%20Settings\USER\My%20Documents\K.D%20PANDEY\6th%20RA%20BI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Y:\Audit%202011-12\Urban\Arasan\Budget\Budget%20-%202010-11\Final%20-%20UIL%20-%2006.03.10\Combined%20-%20Budget%20Template%2010-11%20xl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g\WINDOWS\Desktop\Complete%20Data%20for%20DPR\PRIORITY%20ROADS\BADAMALAHRA\Belda\Ghuwara-%20Indora%20Road%20to%20Bhelda%20Village_DPR_21-11-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rk\vl\vl\Taxaudit\Ay-9899\Taudit9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LIK\d\My%20Documents\300\Commercial\300\Hotel\StarHotel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AC06AB9\Rate%20Analysis%20%20%20MP-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Documents%20and%20Settings\ndalal\Desktop\Client\TAGIC\Fixed%20Assets\Industry%20Workbook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puagrawal\Desktop\ITNL\PSRDCL-Base%20Ca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25345;&#20998;&#27861;99.9\SEC\SECEQ&#28023;&#22806;%2099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Traffic\due%20diligence\2018\1.%20ILFS%20DD\Final%20Analysis_R0\MBEL\Final%20Analysis_R4_27.06.2018\OD_km%20172.968_Day%20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js\c\Users\Vijai\AppData\Local\Microsoft\Windows\Temporary%20Internet%20Files\Content.Outlook\YLG9H0QK\FROM%20D\BUDGETS\Budget%202008-09\FINAL%20BUDGET%202008-09\Budget%20Template%2008-09%20(R&amp;B)%20rev-%20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Rameshkumar\C\0798\JUNE2006\6th%20RA%20BI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Rohan\MIS\MIS%202008\Quarter%204\MIS%20March.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Mar%202005%20files%20for%20audit\Detailed%20Workings%20for%20subs%20and%20associat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Kohinoor\Documents%20and%20Settings\Knatarajan\Local%20Settings\Temporary%20Internet%20Files\Content.IE5\TNELBM06\PROJECTS\satin\satin\satin\hci\chefair\MODELS\SA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ndrabose\SHARED\APURMS\Bhainsa\Rate%20Analysis\Rate%20Analysis%20-%20Bhainsa\final_datas_of_Bhainsa_2004-05_-new_print%20ou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bhilash\shared\Shared\Others\Samples\Copy%20of%20Q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dit\Audit\IDPL%20Files\Accounts\ACCOUNTS%2011%20-%2012\FINAL%20SCHEDULES%20MAR%202012\EXPENSES%20SCHEDULE\Interest%20and%20Finance%20Charges%2011-1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temp\notesEA312D\Reporting%20ISO%20CON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thpal\from%20mathpal\My%20Documents\Comm.multi\ggp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vivek.sood\Desktop\Loan%20Avail%20NH-2\Model%2019.09.2017\2017%2009%2014%20_%20NH2%20_%20v1.5.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Projects\2.%20DD,%20Post%20Bid%20%20&amp;%20Others\Brookfield-Reliance\1.SU\Traffic\1.CVC_SU_Corrected.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anuj.gupta\AppData\Local\Microsoft\Windows\Temporary%20Internet%20Files\Content.Outlook\27H550YD\New%20Project\Details%20of%20Qnty-%20Dismantling%20&amp;%20Site%20Clearanc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el-fs-01\Projects\Parwanoo%20-%20Solan\BOQ-Parwanoo-Solan%20(Rao)\Breakup%20Quantity%20for%20Viaduct%20NH-2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Vipul\vl(vg)\vl\Taxaudit\AY-9900\TA99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lob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My%20Documents\Others\GMI%20&amp;%20GPA\Renewal\2015-16\GMI\NH%208_GMI%20Renew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25CDAC2E\Rate%20Analysis%20%20%20MP-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anuragk\AppData\Local\Microsoft\Windows\INetCache\Content.Outlook\HP3A850Z\2.%20OD_km%20800.000.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utola\VIRUS%20UPDATE\30014\300145\DLF\RwoodRev.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ipul\vl(vg)\SUBS%20&amp;%20ASSO%20CO\taxprov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Pawan%20Khanna\Local%20Settings\Temporary%20Internet%20Files\Content.Outlook\D40BNABO\Documents%20and%20Settings\kamlesh.vishwakarma\Local%20Settings\Temp\A%204%20wtb%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ocuments%20and%20Settings\kamlesh.vishwakarma\Local%20Settings\Temp\foreign%20portion%20wt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ks\PROGRESS%20REPORTS\MPR_HO\mpr\Revised%20MPR\Documents%20and%20Settings\Administrator.AKHIL_GUPTA\Desktop\Amul_230406\Assam\AS-8\AS-8%20Monthwise%20Schedul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ortjsdiaz\filiales\windows\TEMP\Mis%20documentos\correos\cierres\Mis%20documentos\Comercio%20Internacional\Salvador\SAL_EEFF%20Septiembre-20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ARTH\VBX08\PANDA\PROJECTS\BELGAUM%20-%20MAHARASTRA%20BORDER\PLANNING%20AND%20SCHEDULING\ANALYSIS\Analysis-Dharwad-Rigid+flexi%20-%20Fina-budget-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modelos\modeloEEFF.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25345;&#20998;&#27861;0006\SECAFFI&#20869;&#35379;0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gp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idplaudit6\Downloads\EIP%20Account_code%20maste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ritika\AppData\Local\Microsoft\Windows\Temporary%20Internet%20Files\Content.Outlook\KP5AP573\Copy%20of%20Toll%20Traffic%20and%20Revenue%20-PJv3_2011%20stud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9\Isolux\modelos\Reporting%20Package%20IFRS%20Espa&#241;olv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Local%20disk%20d\PANIPAT-JALANDHAR\refresh\financial%20Final\March,13%20closing\BS%20FINAL\DOCUME~1\C02003~1\LOCALS~1\Temp\&#26989;&#31278;&#21029;&#20998;&#26512;040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A020S20\a011\USERS\SUZUKI\EXCEL\&#37197;&#36070;E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NH%2017\Midblock%20volume%20count\Midblock%20traffic%20volum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Kohinoor\Documents%20and%20Settings\Knatarajan\Local%20Settings\Temporary%20Internet%20Files\Content.IE5\TNELBM06\DBS\Financial%20Model\Financial%20Model%20(Final)%2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temp\notesEA312D\EJEMPLOS\REPORTING%2020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Kohinoor\Documents%20and%20Settings\Knatarajan\Local%20Settings\Temporary%20Internet%20Files\Content.IE5\TNELBM06\desktop\greentree\FINAL%20MCKINSEY%20MODEL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ocurement"/>
      <sheetName val="EPC  PAYMENTS"/>
      <sheetName val="As per PCA"/>
      <sheetName val="ANALYSIS"/>
      <sheetName val="Appendix"/>
      <sheetName val="PLAN_FEB97"/>
      <sheetName val="@?_rageG"/>
      <sheetName val="Material "/>
      <sheetName val="Measurment"/>
      <sheetName val="Graph"/>
      <sheetName val="S Curve"/>
      <sheetName val="BOQ"/>
      <sheetName val="Sheet7"/>
      <sheetName val="TCS"/>
      <sheetName val="Rate Analysis"/>
      <sheetName val="BOQ-"/>
      <sheetName val="SOR"/>
      <sheetName val="PROG_DATA"/>
      <sheetName val="#REF"/>
      <sheetName val="horizontal"/>
      <sheetName val="ETC Plant Cost"/>
      <sheetName val="ENCL10-C"/>
      <sheetName val="Boiler&amp;TG"/>
      <sheetName val="MRATES"/>
      <sheetName val="Steel qty"/>
      <sheetName val="Load Details(B1)"/>
      <sheetName val="Codes"/>
      <sheetName val="FORM-16"/>
      <sheetName val="BOQ-Road"/>
      <sheetName val="SITE DATA"/>
      <sheetName val="Bar Budget"/>
      <sheetName val="Final Qty"/>
      <sheetName val="Machine HC - 19.08 "/>
      <sheetName val="PNM Justi"/>
      <sheetName val="Analysed rate"/>
      <sheetName val="Shutter"/>
      <sheetName val="BOQ Backup"/>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BC (2)"/>
      <sheetName val="Part ABC"/>
      <sheetName val="Sheet1 "/>
      <sheetName val="Part D"/>
      <sheetName val="Internal CAPAD (2)"/>
      <sheetName val="Internal CAPAD"/>
      <sheetName val="Exposure Anx III "/>
      <sheetName val="B S-31-3-2006"/>
      <sheetName val="RBI_Assets"/>
      <sheetName val="capitall_Banks"/>
      <sheetName val="capitalall"/>
      <sheetName val="B S"/>
      <sheetName val="CAPADwithout SubDebt"/>
      <sheetName val="Summary"/>
      <sheetName val="Ratings_Basel"/>
      <sheetName val="Ratings_Internal"/>
      <sheetName val="Bkp-rated"/>
      <sheetName val="August"/>
      <sheetName val="Exp Sep 2005"/>
      <sheetName val="Subdebts"/>
      <sheetName val="August (2)"/>
      <sheetName val="Part E"/>
      <sheetName val="Exposure"/>
      <sheetName val="Yield-COB sum"/>
      <sheetName val="MIS reports"/>
      <sheetName val="B S_31_3_2006"/>
      <sheetName val="営業収益"/>
      <sheetName val="Part_ABC_(2)"/>
      <sheetName val="Part_ABC"/>
      <sheetName val="Sheet1_"/>
      <sheetName val="Part_D"/>
      <sheetName val="Internal_CAPAD_(2)"/>
      <sheetName val="Internal_CAPAD"/>
      <sheetName val="Exposure_Anx_III_"/>
      <sheetName val="B_S-31-3-2006"/>
      <sheetName val="B_S"/>
      <sheetName val="CAPADwithout_SubDebt"/>
      <sheetName val="Exp_Sep_2005"/>
      <sheetName val="August_(2)"/>
      <sheetName val="Part_E"/>
      <sheetName val="Yield-COB_sum"/>
      <sheetName val="MIS_reports"/>
      <sheetName val="36(I)(viii)"/>
      <sheetName val="Loans &amp; aDVANCES"/>
      <sheetName val="CEP99"/>
      <sheetName val="Statistics {pbc}"/>
      <sheetName val="Pool"/>
      <sheetName val="ROMM Data for Validation"/>
      <sheetName val="MAIN-COMP"/>
      <sheetName val="Lists"/>
      <sheetName val="lease_tally"/>
      <sheetName val="BOD_PL_NEW"/>
      <sheetName val="Cntrl_Sheet"/>
      <sheetName val="DTPL"/>
      <sheetName val="P_L"/>
      <sheetName val="Sheet1"/>
      <sheetName val="Pondi"/>
      <sheetName val="#REF"/>
      <sheetName val="MISBS"/>
      <sheetName val="BOD PL NEW"/>
      <sheetName val="Cntrl Sheet"/>
      <sheetName val="NFF"/>
      <sheetName val="Facility"/>
      <sheetName val="Sheet3"/>
      <sheetName val="BKCSTOCKVAL"/>
      <sheetName val="MAHSTOCKVAL"/>
      <sheetName val="DropDown"/>
      <sheetName val="Sensitivitie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Budget"/>
      <sheetName val="Trnsp.payable"/>
      <sheetName val="Trn"/>
      <sheetName val="Bdgt"/>
      <sheetName val="Balance Sheet"/>
      <sheetName val="P&amp;L"/>
      <sheetName val="FXD Assets"/>
      <sheetName val="Notes"/>
      <sheetName val="Iso-Spain"/>
      <sheetName val="WAPDA-Deb"/>
      <sheetName val="Csh-LHR"/>
      <sheetName val="Csh-Shik"/>
      <sheetName val="Csh-Tndo"/>
      <sheetName val="Csh-$"/>
      <sheetName val="Bnk-Unin"/>
      <sheetName val="Bnk-Unin1"/>
      <sheetName val="Bnk-Mtro"/>
      <sheetName val="Bnk-ABN$"/>
      <sheetName val="Bnk-ABN"/>
      <sheetName val="Trnsp_payable"/>
      <sheetName val="Balance_Sheet"/>
      <sheetName val="FXD_Assets"/>
      <sheetName val="sum"/>
      <sheetName val="Sheet1"/>
      <sheetName val="Loan Status"/>
      <sheetName val="Repayment"/>
      <sheetName val="Nov-19 SIVATPL Interest"/>
      <sheetName val="RECONCILATION"/>
      <sheetName val="TPM12"/>
      <sheetName val="PNB-Senior"/>
      <sheetName val="Sheet3"/>
      <sheetName val="PNB-Sub"/>
      <sheetName val="Andhra"/>
      <sheetName val="BOI"/>
      <sheetName val="BOB"/>
      <sheetName val="CBI"/>
      <sheetName val="IIFCL Beginning"/>
      <sheetName val="IOB"/>
      <sheetName val="SBI"/>
      <sheetName val="UBI "/>
      <sheetName val="UBI"/>
      <sheetName val="BOI Since Begining"/>
      <sheetName val="BOB Since Begining"/>
      <sheetName val="GL Dump"/>
      <sheetName val="DJ1"/>
    </sheetNames>
    <sheetDataSet>
      <sheetData sheetId="0">
        <row r="13">
          <cell r="E13">
            <v>38</v>
          </cell>
        </row>
        <row r="82">
          <cell r="E82">
            <v>100000</v>
          </cell>
        </row>
        <row r="89">
          <cell r="E89">
            <v>27</v>
          </cell>
        </row>
        <row r="108">
          <cell r="E108">
            <v>300000</v>
          </cell>
        </row>
        <row r="124">
          <cell r="E124">
            <v>100000</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13">
          <cell r="E13">
            <v>38</v>
          </cell>
        </row>
      </sheetData>
      <sheetData sheetId="22"/>
      <sheetData sheetId="23" refreshError="1"/>
      <sheetData sheetId="24" refreshError="1"/>
      <sheetData sheetId="25">
        <row r="13">
          <cell r="E13">
            <v>1072900000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sheet"/>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uct total"/>
      <sheetName val="site clearance"/>
      <sheetName val="earth work &amp; drainage"/>
      <sheetName val="Sub base &amp; base"/>
      <sheetName val="bases &amp; surfaces"/>
      <sheetName val="ST"/>
      <sheetName val="Traffic signs"/>
      <sheetName val="TOLL PLAZA &amp; REST AREAS"/>
      <sheetName val="Facilities"/>
      <sheetName val="Wearing Course"/>
      <sheetName val="BOQ"/>
      <sheetName val="FORM7"/>
    </sheetNames>
    <sheetDataSet>
      <sheetData sheetId="0">
        <row r="7">
          <cell r="B7">
            <v>1.01</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2. Balance Test"/>
      <sheetName val="3. list of samples"/>
      <sheetName val="4. Depreciation Test"/>
      <sheetName val="5. Repairs &amp; Maintenance"/>
      <sheetName val="Tickmarks "/>
      <sheetName val="ﾏﾁｭﾘﾃｨﾗﾀﾞｰ（月次ベース）"/>
      <sheetName val="Sheet1"/>
      <sheetName val="Worksheet in 5610 Property Comb"/>
      <sheetName val="SCH 10"/>
      <sheetName val="Keyratios"/>
      <sheetName val="P&amp;L"/>
      <sheetName val="Table 5"/>
      <sheetName val="P L"/>
      <sheetName val="NKEL O&amp;M"/>
      <sheetName val="tipos de cambioC"/>
      <sheetName val="traducciones"/>
      <sheetName val="HBI NCD"/>
      <sheetName val="Cover sheet"/>
      <sheetName val="sch 5-8"/>
      <sheetName val="FA Register_Detailed "/>
      <sheetName val="FORM7"/>
      <sheetName val="dghn"/>
      <sheetName val="P-LIST"/>
      <sheetName val="コスト"/>
      <sheetName val="DJ1"/>
      <sheetName val="water prop."/>
      <sheetName val="Analysis Plan vs For"/>
      <sheetName val="Ins Erection"/>
      <sheetName val="Feiertage"/>
      <sheetName val="XREF"/>
    </sheetNames>
    <sheetDataSet>
      <sheetData sheetId="0" refreshError="1">
        <row r="28">
          <cell r="F28">
            <v>585389.05000000005</v>
          </cell>
        </row>
        <row r="34">
          <cell r="F34">
            <v>1766229.43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Lead"/>
      <sheetName val="m3&amp;4"/>
      <sheetName val="rm9900"/>
      <sheetName val="HBI NCD"/>
      <sheetName val="Mar 05 tb"/>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 val="海外WORK"/>
      <sheetName val="TB"/>
      <sheetName val="BS"/>
      <sheetName val="Chiet tinh"/>
      <sheetName val="TB Jan-Dec96"/>
      <sheetName val="Managerial Remuneration-Dec96"/>
      <sheetName val="BS&amp;PL_DEC96"/>
    </sheetNames>
    <sheetDataSet>
      <sheetData sheetId="0" refreshError="1"/>
      <sheetData sheetId="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-200000000</v>
          </cell>
          <cell r="G6">
            <v>0</v>
          </cell>
          <cell r="H6">
            <v>-200000000</v>
          </cell>
          <cell r="I6">
            <v>0</v>
          </cell>
          <cell r="J6">
            <v>-200000000</v>
          </cell>
          <cell r="K6">
            <v>-200000000</v>
          </cell>
        </row>
        <row r="7">
          <cell r="F7">
            <v>-200000000</v>
          </cell>
          <cell r="G7">
            <v>0</v>
          </cell>
          <cell r="H7">
            <v>-200000000</v>
          </cell>
          <cell r="I7">
            <v>0</v>
          </cell>
          <cell r="J7">
            <v>-200000000</v>
          </cell>
          <cell r="K7">
            <v>-200000000</v>
          </cell>
        </row>
        <row r="8">
          <cell r="F8">
            <v>-121053848</v>
          </cell>
          <cell r="G8">
            <v>0</v>
          </cell>
          <cell r="H8">
            <v>-121053848</v>
          </cell>
          <cell r="I8">
            <v>0</v>
          </cell>
          <cell r="J8">
            <v>-121053848</v>
          </cell>
          <cell r="K8">
            <v>-108207743</v>
          </cell>
        </row>
        <row r="9">
          <cell r="F9">
            <v>0</v>
          </cell>
          <cell r="G9">
            <v>0</v>
          </cell>
          <cell r="H9">
            <v>0</v>
          </cell>
          <cell r="I9">
            <v>0</v>
          </cell>
          <cell r="J9">
            <v>0</v>
          </cell>
          <cell r="K9">
            <v>0</v>
          </cell>
        </row>
        <row r="10">
          <cell r="F10">
            <v>-100000000</v>
          </cell>
          <cell r="G10">
            <v>0</v>
          </cell>
          <cell r="H10">
            <v>-100000000</v>
          </cell>
          <cell r="I10">
            <v>0</v>
          </cell>
          <cell r="J10">
            <v>-100000000</v>
          </cell>
          <cell r="K10">
            <v>-100000000</v>
          </cell>
        </row>
        <row r="11">
          <cell r="F11">
            <v>0</v>
          </cell>
          <cell r="G11">
            <v>0</v>
          </cell>
          <cell r="H11">
            <v>0</v>
          </cell>
          <cell r="I11">
            <v>0</v>
          </cell>
          <cell r="J11">
            <v>0</v>
          </cell>
          <cell r="K11">
            <v>0</v>
          </cell>
        </row>
        <row r="12">
          <cell r="F12">
            <v>-100000000</v>
          </cell>
          <cell r="G12">
            <v>0</v>
          </cell>
          <cell r="H12">
            <v>-100000000</v>
          </cell>
          <cell r="I12">
            <v>0</v>
          </cell>
          <cell r="J12">
            <v>-100000000</v>
          </cell>
          <cell r="K12">
            <v>-100000000</v>
          </cell>
        </row>
        <row r="13">
          <cell r="F13">
            <v>-978512098</v>
          </cell>
          <cell r="G13">
            <v>0</v>
          </cell>
          <cell r="H13">
            <v>-978512098</v>
          </cell>
          <cell r="I13">
            <v>0</v>
          </cell>
          <cell r="J13">
            <v>-978512098</v>
          </cell>
          <cell r="K13">
            <v>-920780660</v>
          </cell>
        </row>
        <row r="14">
          <cell r="F14">
            <v>0</v>
          </cell>
          <cell r="G14">
            <v>0</v>
          </cell>
          <cell r="H14">
            <v>0</v>
          </cell>
          <cell r="I14">
            <v>0</v>
          </cell>
          <cell r="J14">
            <v>0</v>
          </cell>
          <cell r="K14">
            <v>0</v>
          </cell>
        </row>
        <row r="15">
          <cell r="F15">
            <v>-76569454</v>
          </cell>
          <cell r="G15">
            <v>0</v>
          </cell>
          <cell r="H15">
            <v>-76569454</v>
          </cell>
          <cell r="I15">
            <v>0</v>
          </cell>
          <cell r="J15">
            <v>-76569454</v>
          </cell>
          <cell r="K15">
            <v>-88562253</v>
          </cell>
        </row>
        <row r="16">
          <cell r="F16">
            <v>-76569454</v>
          </cell>
          <cell r="G16">
            <v>0</v>
          </cell>
          <cell r="H16">
            <v>-76569454</v>
          </cell>
          <cell r="I16">
            <v>0</v>
          </cell>
          <cell r="J16">
            <v>-76569454</v>
          </cell>
          <cell r="K16">
            <v>-88562253</v>
          </cell>
        </row>
        <row r="17">
          <cell r="F17">
            <v>-15399887</v>
          </cell>
          <cell r="G17">
            <v>0</v>
          </cell>
          <cell r="H17">
            <v>-15399887</v>
          </cell>
          <cell r="I17">
            <v>0</v>
          </cell>
          <cell r="J17">
            <v>-15399887</v>
          </cell>
          <cell r="K17">
            <v>-17653523</v>
          </cell>
        </row>
        <row r="18">
          <cell r="F18">
            <v>-95548202</v>
          </cell>
          <cell r="G18">
            <v>0</v>
          </cell>
          <cell r="H18">
            <v>-95548202</v>
          </cell>
          <cell r="I18">
            <v>0</v>
          </cell>
          <cell r="J18">
            <v>-95548202</v>
          </cell>
          <cell r="K18">
            <v>-110513581</v>
          </cell>
        </row>
        <row r="19">
          <cell r="F19">
            <v>-95548202</v>
          </cell>
          <cell r="G19">
            <v>0</v>
          </cell>
          <cell r="H19">
            <v>-95548202</v>
          </cell>
          <cell r="I19">
            <v>0</v>
          </cell>
          <cell r="J19">
            <v>-95548202</v>
          </cell>
          <cell r="K19">
            <v>-110513581</v>
          </cell>
        </row>
        <row r="20">
          <cell r="F20">
            <v>-228072250</v>
          </cell>
          <cell r="G20">
            <v>0</v>
          </cell>
          <cell r="H20">
            <v>-228072250</v>
          </cell>
          <cell r="I20">
            <v>0</v>
          </cell>
          <cell r="J20">
            <v>-228072250</v>
          </cell>
          <cell r="K20">
            <v>-263794404</v>
          </cell>
        </row>
        <row r="21">
          <cell r="F21">
            <v>-95548202</v>
          </cell>
          <cell r="G21">
            <v>0</v>
          </cell>
          <cell r="H21">
            <v>-95548202</v>
          </cell>
          <cell r="I21">
            <v>0</v>
          </cell>
          <cell r="J21">
            <v>-95548202</v>
          </cell>
          <cell r="K21">
            <v>-110513581</v>
          </cell>
        </row>
        <row r="22">
          <cell r="F22">
            <v>-37957508</v>
          </cell>
          <cell r="G22">
            <v>0</v>
          </cell>
          <cell r="H22">
            <v>-37957508</v>
          </cell>
          <cell r="I22">
            <v>0</v>
          </cell>
          <cell r="J22">
            <v>-37957508</v>
          </cell>
          <cell r="K22">
            <v>-43902655</v>
          </cell>
        </row>
        <row r="23">
          <cell r="F23">
            <v>-95548202</v>
          </cell>
          <cell r="G23">
            <v>0</v>
          </cell>
          <cell r="H23">
            <v>-95548202</v>
          </cell>
          <cell r="I23">
            <v>0</v>
          </cell>
          <cell r="J23">
            <v>-95548202</v>
          </cell>
          <cell r="K23">
            <v>-110513581</v>
          </cell>
        </row>
        <row r="24">
          <cell r="F24">
            <v>-648222566</v>
          </cell>
          <cell r="G24">
            <v>0</v>
          </cell>
          <cell r="H24">
            <v>-648222566</v>
          </cell>
          <cell r="I24">
            <v>0</v>
          </cell>
          <cell r="J24">
            <v>-648222566</v>
          </cell>
          <cell r="K24">
            <v>-749751383</v>
          </cell>
        </row>
        <row r="25">
          <cell r="F25">
            <v>-47198516</v>
          </cell>
          <cell r="G25">
            <v>0</v>
          </cell>
          <cell r="H25">
            <v>-47198516</v>
          </cell>
          <cell r="I25">
            <v>0</v>
          </cell>
          <cell r="J25">
            <v>-47198516</v>
          </cell>
          <cell r="K25">
            <v>-54105614</v>
          </cell>
        </row>
        <row r="26">
          <cell r="F26">
            <v>0</v>
          </cell>
          <cell r="G26">
            <v>0</v>
          </cell>
          <cell r="H26">
            <v>0</v>
          </cell>
          <cell r="I26">
            <v>0</v>
          </cell>
          <cell r="J26">
            <v>0</v>
          </cell>
          <cell r="K26">
            <v>0</v>
          </cell>
        </row>
        <row r="27">
          <cell r="F27">
            <v>-50900000</v>
          </cell>
          <cell r="G27">
            <v>0</v>
          </cell>
          <cell r="H27">
            <v>-50900000</v>
          </cell>
          <cell r="I27">
            <v>0</v>
          </cell>
          <cell r="J27">
            <v>-50900000</v>
          </cell>
          <cell r="K27">
            <v>0</v>
          </cell>
        </row>
        <row r="28">
          <cell r="F28">
            <v>0</v>
          </cell>
          <cell r="G28">
            <v>0</v>
          </cell>
          <cell r="H28">
            <v>0</v>
          </cell>
          <cell r="I28">
            <v>0</v>
          </cell>
          <cell r="J28">
            <v>0</v>
          </cell>
          <cell r="K28">
            <v>0</v>
          </cell>
        </row>
        <row r="29">
          <cell r="F29">
            <v>-327219863</v>
          </cell>
          <cell r="G29">
            <v>0</v>
          </cell>
          <cell r="H29">
            <v>-327219863</v>
          </cell>
          <cell r="I29">
            <v>0</v>
          </cell>
          <cell r="J29">
            <v>-327219863</v>
          </cell>
          <cell r="K29">
            <v>-378471167</v>
          </cell>
        </row>
        <row r="30">
          <cell r="F30">
            <v>-90737500</v>
          </cell>
          <cell r="G30">
            <v>0</v>
          </cell>
          <cell r="H30">
            <v>-90737500</v>
          </cell>
          <cell r="I30">
            <v>0</v>
          </cell>
          <cell r="J30">
            <v>-90737500</v>
          </cell>
          <cell r="K30">
            <v>-91500000</v>
          </cell>
        </row>
        <row r="31">
          <cell r="F31">
            <v>-468857363</v>
          </cell>
          <cell r="G31">
            <v>0</v>
          </cell>
          <cell r="H31">
            <v>-468857363</v>
          </cell>
          <cell r="I31">
            <v>0</v>
          </cell>
          <cell r="J31">
            <v>-468857363</v>
          </cell>
          <cell r="K31">
            <v>-469971167</v>
          </cell>
        </row>
        <row r="32">
          <cell r="F32">
            <v>-31028358</v>
          </cell>
          <cell r="G32">
            <v>0</v>
          </cell>
          <cell r="H32">
            <v>-31028358</v>
          </cell>
          <cell r="I32">
            <v>0</v>
          </cell>
          <cell r="J32">
            <v>-31028358</v>
          </cell>
          <cell r="K32">
            <v>-35569092</v>
          </cell>
        </row>
        <row r="33">
          <cell r="F33">
            <v>0</v>
          </cell>
          <cell r="G33">
            <v>0</v>
          </cell>
          <cell r="H33">
            <v>0</v>
          </cell>
          <cell r="I33">
            <v>0</v>
          </cell>
          <cell r="J33">
            <v>0</v>
          </cell>
          <cell r="K33">
            <v>0</v>
          </cell>
        </row>
        <row r="34">
          <cell r="F34">
            <v>0</v>
          </cell>
          <cell r="G34">
            <v>0</v>
          </cell>
          <cell r="H34">
            <v>0</v>
          </cell>
          <cell r="I34">
            <v>0</v>
          </cell>
          <cell r="J34">
            <v>0</v>
          </cell>
          <cell r="K34">
            <v>0</v>
          </cell>
        </row>
        <row r="36">
          <cell r="F36">
            <v>0</v>
          </cell>
          <cell r="G36">
            <v>0</v>
          </cell>
          <cell r="H36">
            <v>0</v>
          </cell>
          <cell r="I36">
            <v>0</v>
          </cell>
          <cell r="J36">
            <v>0</v>
          </cell>
          <cell r="K36">
            <v>0</v>
          </cell>
        </row>
        <row r="37">
          <cell r="F37">
            <v>-161638727</v>
          </cell>
          <cell r="G37">
            <v>0</v>
          </cell>
          <cell r="H37">
            <v>-161638727</v>
          </cell>
          <cell r="I37">
            <v>0</v>
          </cell>
          <cell r="J37">
            <v>-161638727</v>
          </cell>
          <cell r="K37">
            <v>-185293175</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13529462</v>
          </cell>
          <cell r="G40">
            <v>0</v>
          </cell>
          <cell r="H40">
            <v>13529462</v>
          </cell>
          <cell r="I40">
            <v>0</v>
          </cell>
          <cell r="J40">
            <v>13529462</v>
          </cell>
          <cell r="K40">
            <v>12299511</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840029</v>
          </cell>
          <cell r="G43">
            <v>0</v>
          </cell>
          <cell r="H43">
            <v>840029</v>
          </cell>
          <cell r="I43">
            <v>0</v>
          </cell>
          <cell r="J43">
            <v>840029</v>
          </cell>
          <cell r="K43">
            <v>0</v>
          </cell>
        </row>
        <row r="44">
          <cell r="F44">
            <v>20000001</v>
          </cell>
          <cell r="G44">
            <v>0</v>
          </cell>
          <cell r="H44">
            <v>20000001</v>
          </cell>
          <cell r="I44">
            <v>0</v>
          </cell>
          <cell r="J44">
            <v>20000001</v>
          </cell>
          <cell r="K44">
            <v>20000000</v>
          </cell>
        </row>
        <row r="45">
          <cell r="F45">
            <v>0</v>
          </cell>
          <cell r="G45">
            <v>0</v>
          </cell>
          <cell r="H45">
            <v>0</v>
          </cell>
          <cell r="I45">
            <v>0</v>
          </cell>
          <cell r="J45">
            <v>0</v>
          </cell>
          <cell r="K45">
            <v>0</v>
          </cell>
        </row>
        <row r="46">
          <cell r="F46">
            <v>9996139</v>
          </cell>
          <cell r="G46">
            <v>0</v>
          </cell>
          <cell r="H46">
            <v>9996139</v>
          </cell>
          <cell r="I46">
            <v>0</v>
          </cell>
          <cell r="J46">
            <v>9996139</v>
          </cell>
          <cell r="K46">
            <v>14580555</v>
          </cell>
        </row>
        <row r="47">
          <cell r="F47">
            <v>10731395</v>
          </cell>
          <cell r="G47">
            <v>0</v>
          </cell>
          <cell r="H47">
            <v>10731395</v>
          </cell>
          <cell r="I47">
            <v>0</v>
          </cell>
          <cell r="J47">
            <v>10731395</v>
          </cell>
          <cell r="K47">
            <v>14580555</v>
          </cell>
        </row>
        <row r="48">
          <cell r="F48">
            <v>0</v>
          </cell>
          <cell r="G48">
            <v>0</v>
          </cell>
          <cell r="H48">
            <v>0</v>
          </cell>
          <cell r="I48">
            <v>0</v>
          </cell>
          <cell r="J48">
            <v>0</v>
          </cell>
          <cell r="K48">
            <v>0</v>
          </cell>
        </row>
        <row r="49">
          <cell r="F49">
            <v>24639125</v>
          </cell>
          <cell r="G49">
            <v>0</v>
          </cell>
          <cell r="H49">
            <v>24639125</v>
          </cell>
          <cell r="I49">
            <v>0</v>
          </cell>
          <cell r="J49">
            <v>24639125</v>
          </cell>
          <cell r="K49">
            <v>36541771</v>
          </cell>
        </row>
        <row r="50">
          <cell r="F50">
            <v>35287251</v>
          </cell>
          <cell r="G50">
            <v>0</v>
          </cell>
          <cell r="H50">
            <v>35287251</v>
          </cell>
          <cell r="I50">
            <v>0</v>
          </cell>
          <cell r="J50">
            <v>35287251</v>
          </cell>
          <cell r="K50">
            <v>49966702</v>
          </cell>
        </row>
        <row r="51">
          <cell r="F51">
            <v>9149791</v>
          </cell>
          <cell r="G51">
            <v>0</v>
          </cell>
          <cell r="H51">
            <v>9149791</v>
          </cell>
          <cell r="I51">
            <v>0</v>
          </cell>
          <cell r="J51">
            <v>9149791</v>
          </cell>
          <cell r="K51">
            <v>9149999</v>
          </cell>
        </row>
        <row r="52">
          <cell r="F52">
            <v>10303875</v>
          </cell>
          <cell r="G52">
            <v>0</v>
          </cell>
          <cell r="H52">
            <v>10303875</v>
          </cell>
          <cell r="I52">
            <v>0</v>
          </cell>
          <cell r="J52">
            <v>10303875</v>
          </cell>
          <cell r="K52">
            <v>14580555</v>
          </cell>
        </row>
        <row r="53">
          <cell r="F53">
            <v>8257217</v>
          </cell>
          <cell r="G53">
            <v>0</v>
          </cell>
          <cell r="H53">
            <v>8257217</v>
          </cell>
          <cell r="I53">
            <v>0</v>
          </cell>
          <cell r="J53">
            <v>8257217</v>
          </cell>
          <cell r="K53">
            <v>11692212</v>
          </cell>
        </row>
        <row r="54">
          <cell r="F54">
            <v>3728133</v>
          </cell>
          <cell r="G54">
            <v>0</v>
          </cell>
          <cell r="H54">
            <v>3728133</v>
          </cell>
          <cell r="I54">
            <v>0</v>
          </cell>
          <cell r="J54">
            <v>3728133</v>
          </cell>
          <cell r="K54">
            <v>5792276</v>
          </cell>
        </row>
        <row r="55">
          <cell r="F55">
            <v>11146104</v>
          </cell>
          <cell r="G55">
            <v>0</v>
          </cell>
          <cell r="H55">
            <v>11146104</v>
          </cell>
          <cell r="I55">
            <v>0</v>
          </cell>
          <cell r="J55">
            <v>11146104</v>
          </cell>
          <cell r="K55">
            <v>14580555</v>
          </cell>
        </row>
        <row r="56">
          <cell r="F56">
            <v>157608522</v>
          </cell>
          <cell r="G56">
            <v>0</v>
          </cell>
          <cell r="H56">
            <v>157608522</v>
          </cell>
          <cell r="I56">
            <v>0</v>
          </cell>
          <cell r="J56">
            <v>157608522</v>
          </cell>
          <cell r="K56">
            <v>203764691</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-48824078</v>
          </cell>
          <cell r="G60">
            <v>0</v>
          </cell>
          <cell r="H60">
            <v>-48824078</v>
          </cell>
          <cell r="I60">
            <v>0</v>
          </cell>
          <cell r="J60">
            <v>-48824078</v>
          </cell>
          <cell r="K60">
            <v>-35294616</v>
          </cell>
        </row>
        <row r="61">
          <cell r="F61">
            <v>-48824078</v>
          </cell>
          <cell r="G61">
            <v>0</v>
          </cell>
          <cell r="H61">
            <v>-48824078</v>
          </cell>
          <cell r="I61">
            <v>0</v>
          </cell>
          <cell r="J61">
            <v>-48824078</v>
          </cell>
          <cell r="K61">
            <v>-35294616</v>
          </cell>
        </row>
        <row r="62">
          <cell r="F62">
            <v>-1384864939</v>
          </cell>
          <cell r="G62">
            <v>0</v>
          </cell>
          <cell r="H62">
            <v>-1384864939</v>
          </cell>
          <cell r="I62">
            <v>0</v>
          </cell>
          <cell r="J62">
            <v>-1384864939</v>
          </cell>
          <cell r="K62">
            <v>-1439814728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Material "/>
      <sheetName val="estimate"/>
      <sheetName val="budget"/>
      <sheetName val="UNP-NCW "/>
      <sheetName val="Wordsdata"/>
      <sheetName val="Cover sheet"/>
      <sheetName val="JCR TOP(ITEM)-KTRP"/>
      <sheetName val="Break up Sheet"/>
      <sheetName val="Output"/>
      <sheetName val="Av.G Level"/>
      <sheetName val="PLAN_FEB97"/>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Publicbuilding"/>
      <sheetName val="S2groupcode"/>
      <sheetName val="Index"/>
      <sheetName val="doq"/>
      <sheetName val="Materials "/>
      <sheetName val="Links"/>
      <sheetName val="HBI NCD"/>
      <sheetName val="FORM7"/>
      <sheetName val="BOQ"/>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Improvements"/>
      <sheetName val="VAC BDWN"/>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Lead"/>
      <sheetName val="MRATES"/>
      <sheetName val="maing1"/>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Debit_Transit"/>
      <sheetName val="Debit_RMC"/>
      <sheetName val="CrRajWMM"/>
      <sheetName val="Debit_Pump"/>
      <sheetName val="Machinery"/>
      <sheetName val="Details_Transit"/>
      <sheetName val="Details_RMC"/>
      <sheetName val="Labour &amp; Plant"/>
      <sheetName val="NA-27"/>
      <sheetName val="Onsite-Infra"/>
      <sheetName val="pipe culvert 18.06.07"/>
      <sheetName val="Civil"/>
      <sheetName val="10.Minor Structure"/>
      <sheetName val="STEEL"/>
      <sheetName val="Non debit-RMC"/>
      <sheetName val="RMC_Debit_Panjar_MB"/>
      <sheetName val="RMC_Debit"/>
      <sheetName val="2.2"/>
      <sheetName val="NonSSR"/>
      <sheetName val="doq-1 DOQ Culvert"/>
      <sheetName val="LOCAL RATES"/>
      <sheetName val="AOC-8"/>
      <sheetName val="Master"/>
      <sheetName val="Aoc"/>
      <sheetName val="1x2x2"/>
      <sheetName val="Design_abf"/>
      <sheetName val="purpose&amp;input"/>
      <sheetName val="doq-10"/>
      <sheetName val="BillForm"/>
      <sheetName val="EqpPerf"/>
      <sheetName val="BOQ Ref"/>
      <sheetName val="Plant _  Machinery"/>
      <sheetName val="RATE COMPILATION"/>
      <sheetName val="Rates Basic"/>
      <sheetName val="Steel-Circular"/>
      <sheetName val="L040"/>
      <sheetName val="old boq"/>
      <sheetName val="Supply_RMC"/>
      <sheetName val="Fill this out first..."/>
      <sheetName val="basic-data"/>
      <sheetName val="basdat"/>
      <sheetName val="HP(9.200)"/>
      <sheetName val="Cul_detail"/>
      <sheetName val="basdat-f"/>
      <sheetName val="Evaluate"/>
      <sheetName val="DATA"/>
      <sheetName val="PROG_DATA"/>
      <sheetName val="doq7"/>
      <sheetName val="Wayside amenities"/>
      <sheetName val="doq-1"/>
      <sheetName val="doq 2"/>
      <sheetName val="doq-9"/>
      <sheetName val="Abstruct total"/>
      <sheetName val="MOTOR"/>
      <sheetName val="DATA SHEET"/>
      <sheetName val="Landslide-(124.040-124.110)"/>
      <sheetName val="VAT &amp; ST"/>
      <sheetName val="Boiler&amp;TG"/>
      <sheetName val="Rate"/>
      <sheetName val="102-25.01.17"/>
      <sheetName val="doq-I"/>
      <sheetName val="SALIENT"/>
      <sheetName val="horizontal"/>
      <sheetName val="Sweeper Machine"/>
      <sheetName val="Abt Foundation "/>
      <sheetName val="pier Foundation"/>
      <sheetName val="(31)"/>
      <sheetName val="Ex- 94.500 RHS"/>
      <sheetName val="5"/>
      <sheetName val="SITE DATA"/>
      <sheetName val="Bar Budget"/>
      <sheetName val="Final Qty"/>
      <sheetName val="Machine HC - 19.08 "/>
      <sheetName val="PNM Justi"/>
      <sheetName val="Bar"/>
      <sheetName val="Analysed rate"/>
      <sheetName val="Shutter"/>
      <sheetName val="BOQ Backup"/>
      <sheetName val="ANALYSIS"/>
      <sheetName val="Contractor &amp; Material Price"/>
      <sheetName val="Exist"/>
      <sheetName val="LEFT"/>
      <sheetName val="RIGHT"/>
      <sheetName val="Voucher"/>
      <sheetName val="fco"/>
      <sheetName val="Customers"/>
      <sheetName val="BOQ Distribution"/>
      <sheetName val="#REF"/>
      <sheetName val="S1BOQ"/>
      <sheetName val="INPUT"/>
      <sheetName val="DETAILED  BOQ"/>
      <sheetName val="Design(600)"/>
      <sheetName val="S4"/>
      <sheetName val="tb"/>
      <sheetName val="3MLKQ"/>
      <sheetName val="Curve Details"/>
      <sheetName val="Final FRL"/>
      <sheetName val="Data Base"/>
      <sheetName val="Cal"/>
      <sheetName val="Factors"/>
      <sheetName val="ETC Plant Cost"/>
      <sheetName val="Road work"/>
      <sheetName val="P&amp;L01-02GR"/>
      <sheetName val="01"/>
      <sheetName val="s"/>
      <sheetName val="ecc_res"/>
      <sheetName val="Intro"/>
      <sheetName val="Data-Month"/>
      <sheetName val="04"/>
      <sheetName val="05"/>
      <sheetName val="TB-9-01"/>
      <sheetName val="REL"/>
      <sheetName val="M+MC"/>
      <sheetName val="준검 내역서"/>
      <sheetName val="Database"/>
      <sheetName val="schedule nos"/>
      <sheetName val="HOC"/>
      <sheetName val="Existing Emb Ht"/>
      <sheetName val="TCS"/>
      <sheetName val="floor slab-RS2"/>
      <sheetName val="Input Sheet"/>
      <sheetName val="General Data"/>
      <sheetName val="Stability"/>
      <sheetName val="Embk top (2)"/>
      <sheetName val="PRECAST lightconc-II"/>
      <sheetName val="temp - raina"/>
      <sheetName val="CABLE"/>
      <sheetName val="Manpower"/>
      <sheetName val="Design of two-way slab"/>
      <sheetName val="3. GSB-WMM-SHLD"/>
      <sheetName val="RATE LINK UP"/>
      <sheetName val="ANAL"/>
      <sheetName val="C &amp; G RHS"/>
      <sheetName val=" AnalysisPCC"/>
      <sheetName val="A.O.R."/>
      <sheetName val="Analysis-NH-Culverts"/>
      <sheetName val="UGPIPING"/>
      <sheetName val="EQUIP1000"/>
      <sheetName val="Pier"/>
      <sheetName val="장비집계"/>
      <sheetName val="Qty SR"/>
      <sheetName val="dlvoid"/>
      <sheetName val="New Construction"/>
      <sheetName val="MAIN"/>
      <sheetName val="Rectangular Beam"/>
      <sheetName val="BOQ (2)"/>
      <sheetName val="bASICDATA"/>
      <sheetName val="BOQ-II"/>
      <sheetName val="Longitudinal"/>
      <sheetName val="Linked Lead"/>
      <sheetName val="INPUT-DATA"/>
      <sheetName val=""/>
      <sheetName val="MPR_PA_1"/>
      <sheetName val="Res-P&amp;E (PLL)"/>
      <sheetName val="Prdn Cost"/>
      <sheetName val="40mm"/>
      <sheetName val="20mm"/>
      <sheetName val="ABBDATASHEET"/>
      <sheetName val="Schedule"/>
      <sheetName val="ENCL10-C"/>
      <sheetName val="BHANDUP"/>
      <sheetName val="Calculation (modi final)"/>
      <sheetName val="Plant_&amp;__Machinery4"/>
      <sheetName val="Summary_of_Rates4"/>
      <sheetName val="Basic_Approach4"/>
      <sheetName val="Rate_Analysis4"/>
      <sheetName val="Plant_&amp;__Machinery2"/>
      <sheetName val="Summary_of_Rates2"/>
      <sheetName val="Basic_Approach2"/>
      <sheetName val="Rate_Analysis2"/>
      <sheetName val="Plant_&amp;__Machinery1"/>
      <sheetName val="Summary_of_Rates1"/>
      <sheetName val="Basic_Approach1"/>
      <sheetName val="Rate_Analysis1"/>
      <sheetName val="Plant_&amp;__Machinery3"/>
      <sheetName val="Summary_of_Rates3"/>
      <sheetName val="Basic_Approach3"/>
      <sheetName val="Rate_Analysis3"/>
      <sheetName val="FT-05-02IsoBOM"/>
      <sheetName val="Anl"/>
      <sheetName val="معد .ث"/>
      <sheetName val="INTSHEET"/>
      <sheetName val="INTSHEET3"/>
      <sheetName val="BP"/>
      <sheetName val="sc-mar2000"/>
      <sheetName val="sc-sepVdec99"/>
      <sheetName val="AoR Finishing"/>
      <sheetName val="BC &amp; MNB "/>
      <sheetName val="Assumptions"/>
      <sheetName val="海外WORK"/>
      <sheetName val="OpTrack"/>
      <sheetName val="Mechanical"/>
      <sheetName val="FORM-W3"/>
      <sheetName val="p1-costg"/>
      <sheetName val="P&amp;E - T"/>
      <sheetName val="P&amp;E - U"/>
      <sheetName val="TYPE-1"/>
      <sheetName val="TYPE-3"/>
      <sheetName val="number"/>
      <sheetName val="TBAL9697 -group wise  sdpl"/>
      <sheetName val="eq. mobilization"/>
      <sheetName val="p-ins &amp; bonds"/>
      <sheetName val="dBase"/>
      <sheetName val="Rates"/>
      <sheetName val="lmp &amp; salse"/>
      <sheetName val="Design SUS"/>
      <sheetName val="m3&amp;4"/>
      <sheetName val="rm9900"/>
      <sheetName val="SCHEDULES"/>
      <sheetName val="Summary Minor Jns."/>
      <sheetName val="Abutment "/>
      <sheetName val="Bituminous"/>
      <sheetName val="seismic coeffs"/>
      <sheetName val="NSR_E"/>
      <sheetName val="TOT_COST"/>
      <sheetName val="pile Fabrication"/>
      <sheetName val="JV請款"/>
      <sheetName val="proctor"/>
      <sheetName val="Activity No (A) ( 12)  "/>
      <sheetName val="77S(O)"/>
      <sheetName val="EZ"/>
      <sheetName val="Backup"/>
    </sheetNames>
    <sheetDataSet>
      <sheetData sheetId="0" refreshError="1"/>
      <sheetData sheetId="1" refreshError="1"/>
      <sheetData sheetId="2" refreshError="1">
        <row r="11">
          <cell r="G11">
            <v>188</v>
          </cell>
        </row>
      </sheetData>
      <sheetData sheetId="3" refreshError="1">
        <row r="3">
          <cell r="D3">
            <v>90</v>
          </cell>
        </row>
        <row r="14">
          <cell r="D14">
            <v>160</v>
          </cell>
        </row>
      </sheetData>
      <sheetData sheetId="4" refreshError="1">
        <row r="11">
          <cell r="G11">
            <v>188</v>
          </cell>
        </row>
        <row r="17">
          <cell r="D17">
            <v>553.54999999999995</v>
          </cell>
        </row>
        <row r="18">
          <cell r="D18">
            <v>773.55</v>
          </cell>
        </row>
        <row r="19">
          <cell r="D19">
            <v>578.54999999999995</v>
          </cell>
        </row>
        <row r="51">
          <cell r="D51">
            <v>4300</v>
          </cell>
        </row>
        <row r="113">
          <cell r="D113">
            <v>1700</v>
          </cell>
        </row>
        <row r="125">
          <cell r="D125">
            <v>462.5</v>
          </cell>
        </row>
        <row r="144">
          <cell r="D144">
            <v>143.55000000000001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11">
          <cell r="G11">
            <v>188</v>
          </cell>
        </row>
      </sheetData>
      <sheetData sheetId="130">
        <row r="11">
          <cell r="G11">
            <v>188</v>
          </cell>
        </row>
      </sheetData>
      <sheetData sheetId="131">
        <row r="11">
          <cell r="G11">
            <v>188</v>
          </cell>
        </row>
      </sheetData>
      <sheetData sheetId="132">
        <row r="11">
          <cell r="G11">
            <v>188</v>
          </cell>
        </row>
      </sheetData>
      <sheetData sheetId="133">
        <row r="11">
          <cell r="G11">
            <v>188</v>
          </cell>
        </row>
      </sheetData>
      <sheetData sheetId="134">
        <row r="11">
          <cell r="G11">
            <v>188</v>
          </cell>
        </row>
      </sheetData>
      <sheetData sheetId="135">
        <row r="11">
          <cell r="G11">
            <v>188</v>
          </cell>
        </row>
      </sheetData>
      <sheetData sheetId="136">
        <row r="11">
          <cell r="G11">
            <v>188</v>
          </cell>
        </row>
      </sheetData>
      <sheetData sheetId="137">
        <row r="11">
          <cell r="G11">
            <v>188</v>
          </cell>
        </row>
      </sheetData>
      <sheetData sheetId="138">
        <row r="11">
          <cell r="G11">
            <v>188</v>
          </cell>
        </row>
      </sheetData>
      <sheetData sheetId="139">
        <row r="11">
          <cell r="G11">
            <v>188</v>
          </cell>
        </row>
      </sheetData>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efreshError="1"/>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ow r="11">
          <cell r="G11">
            <v>188</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row r="11">
          <cell r="G11">
            <v>188</v>
          </cell>
        </row>
      </sheetData>
      <sheetData sheetId="323"/>
      <sheetData sheetId="324"/>
      <sheetData sheetId="325"/>
      <sheetData sheetId="326">
        <row r="11">
          <cell r="G11">
            <v>188</v>
          </cell>
        </row>
      </sheetData>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O.R."/>
      <sheetName val="Abstruct total"/>
      <sheetName val="Design"/>
      <sheetName val="BOQ"/>
      <sheetName val="water prop."/>
      <sheetName val="budget"/>
      <sheetName val="Output"/>
      <sheetName val="Break up Sheet"/>
      <sheetName val="#REF"/>
      <sheetName val="Fill this out first..."/>
      <sheetName val="ETC Plant Cost"/>
      <sheetName val="Calendar"/>
      <sheetName val="DETAILED  BOQ"/>
      <sheetName val="Links"/>
      <sheetName val="Cover sheet"/>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3"/>
      <sheetName val="FT-05-02IsoBOM"/>
      <sheetName val="FORM7"/>
      <sheetName val="dBase"/>
      <sheetName val="Cover_sheet"/>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Codes"/>
      <sheetName val="except wiring"/>
      <sheetName val=""/>
      <sheetName val="Ranges"/>
      <sheetName val="Report"/>
      <sheetName val="REL"/>
      <sheetName val="Av.G Level"/>
      <sheetName val="Material "/>
      <sheetName val="Labour &amp; Plant"/>
      <sheetName val=" Analysis"/>
      <sheetName val="BOQ "/>
      <sheetName val="DWR"/>
      <sheetName val="Priced_DWR "/>
      <sheetName val="DWR(Priced)"/>
      <sheetName val=" AnalysisPCC"/>
      <sheetName val=" AnalysisNH"/>
      <sheetName val="Estimates"/>
      <sheetName val="LOCAL RATES"/>
      <sheetName val="Data"/>
      <sheetName val="BOQ Distribution"/>
      <sheetName val="PLAN_FEB97"/>
      <sheetName val="BOQ_M7"/>
      <sheetName val="beam-reinft-IIInd floor"/>
      <sheetName val="Scurve-details"/>
      <sheetName val="Steel_Circular"/>
      <sheetName val="basdat-f"/>
      <sheetName val="Box Details"/>
      <sheetName val="Input"/>
      <sheetName val="S2groupcode"/>
      <sheetName val="Index"/>
      <sheetName val="concrete"/>
      <sheetName val="5"/>
      <sheetName val="Extra Item"/>
      <sheetName val="Plant_&amp;__Machinery"/>
      <sheetName val="Summary_of_Rates"/>
      <sheetName val="Basic_Approach"/>
      <sheetName val="A_O_R_"/>
      <sheetName val="Abstruct_total"/>
      <sheetName val="water_prop_"/>
      <sheetName val="Fill_this_out_first___"/>
      <sheetName val="Break_up_Sheet"/>
      <sheetName val="ETC_Plant_Cost"/>
      <sheetName val="Debit_Transit"/>
      <sheetName val="CrRajWMM"/>
      <sheetName val="Sheet4"/>
      <sheetName val="Details_RMC"/>
      <sheetName val="Evaluate"/>
      <sheetName val="Debit_Pump"/>
      <sheetName val="Details_Transit"/>
      <sheetName val="Rates Basic"/>
      <sheetName val="Debit_RMC"/>
      <sheetName val="Monthly Turnover (Final)"/>
      <sheetName val="Monthly Programme"/>
      <sheetName val="Machinery"/>
      <sheetName val="Publicbuilding"/>
      <sheetName val="BAW(D)"/>
      <sheetName val="VAC BDWN"/>
      <sheetName val="Supply_RMC"/>
      <sheetName val="master"/>
      <sheetName val="Landslide-(124.040-124.110)"/>
      <sheetName val="RMC_Debit_Panjar_MB"/>
      <sheetName val="RMC_Debit"/>
      <sheetName val="2.2"/>
      <sheetName val="doq-1 DOQ Culvert"/>
      <sheetName val="PROG_DATA"/>
      <sheetName val="PRECAST lightconc-II"/>
      <sheetName val="Lead"/>
      <sheetName val="102-25.01.17"/>
      <sheetName val="Rate Analysis"/>
      <sheetName val="old boq"/>
      <sheetName val="doq-10"/>
      <sheetName val="sheeet7"/>
      <sheetName val="section"/>
      <sheetName val="foundation"/>
      <sheetName val="AOC-8"/>
      <sheetName val="Bill-12"/>
      <sheetName val="cul-invSUBMITTED"/>
      <sheetName val="Bill-5"/>
      <sheetName val="MPR_PA_1"/>
      <sheetName val="june(SG)(Badnawar)"/>
      <sheetName val="Input_data"/>
      <sheetName val="Anl"/>
      <sheetName val="RATE COMPILATION"/>
      <sheetName val="doq7"/>
      <sheetName val="Wayside amenities"/>
      <sheetName val="doq-1"/>
      <sheetName val="doq 2"/>
      <sheetName val="doq-9"/>
      <sheetName val="trans"/>
      <sheetName val="maing1"/>
      <sheetName val="HP(9.200)"/>
      <sheetName val="BOQ-II"/>
      <sheetName val="Non debit-RMC"/>
      <sheetName val="Improvements"/>
      <sheetName val="Mechanical"/>
      <sheetName val="VAT &amp; ST"/>
      <sheetName val="SITE DATA"/>
      <sheetName val="Bar Budget"/>
      <sheetName val="Final Qty"/>
      <sheetName val="Machine HC - 19.08 "/>
      <sheetName val="PNM Justi"/>
      <sheetName val="Bar"/>
      <sheetName val="Analysed rate"/>
      <sheetName val="Shutter"/>
      <sheetName val="BOQ Backup"/>
      <sheetName val="Cal"/>
      <sheetName val="Voucher"/>
      <sheetName val="Exhibit Q"/>
      <sheetName val="Dayworks Bill"/>
      <sheetName val="Bills of Quantities"/>
      <sheetName val="SALIENT"/>
      <sheetName val="Sweeper Machine"/>
      <sheetName val="Basicdata-f"/>
      <sheetName val="fco"/>
      <sheetName val="1x2x2"/>
      <sheetName val="procurement"/>
      <sheetName val="Cul_detail"/>
      <sheetName val="Contractor &amp; Material Price"/>
      <sheetName val="ANALYSIS"/>
      <sheetName val="MRATES"/>
      <sheetName val="Intro"/>
      <sheetName val="(31)"/>
      <sheetName val="Assmpns"/>
      <sheetName val="BOQ DIS"/>
      <sheetName val="3MLKQ"/>
      <sheetName val="Embk top (2)"/>
      <sheetName val="Boiler&amp;TG"/>
      <sheetName val="Road work"/>
      <sheetName val="P&amp;L01-02GR"/>
      <sheetName val="Exist"/>
      <sheetName val="LEFT"/>
      <sheetName val="RIGHT"/>
      <sheetName val="Curve Details"/>
      <sheetName val="Final FRL"/>
      <sheetName val="COST"/>
      <sheetName val="NLD - Assum"/>
      <sheetName val="Capex-fixed"/>
      <sheetName val="SC revtrgt"/>
      <sheetName val="海外WORK"/>
      <sheetName val="basdat"/>
      <sheetName val="bASICDATA"/>
      <sheetName val="doq"/>
      <sheetName val="FAMILY TEXT"/>
      <sheetName val="Timesheet"/>
      <sheetName val="Main"/>
      <sheetName val="doq-I"/>
      <sheetName val="S4"/>
      <sheetName val="estimate"/>
      <sheetName val="MOTOR"/>
      <sheetName val="M+MC"/>
      <sheetName val="Database"/>
      <sheetName val="SCHEDULE"/>
      <sheetName val="schedule nos"/>
      <sheetName val="Design(600)"/>
      <sheetName val="dlvoid"/>
      <sheetName val="Reference"/>
      <sheetName val="Plant _  Machinery"/>
      <sheetName val="RATE LINK UP"/>
      <sheetName val="New Construction"/>
      <sheetName val="PROCTOR"/>
      <sheetName val="Inputs"/>
      <sheetName val="strand"/>
      <sheetName val="Portal (Double lacing)"/>
      <sheetName val="Calculation (modi final)"/>
      <sheetName val="wearing course"/>
      <sheetName val="inter"/>
      <sheetName val="complexall"/>
      <sheetName val="Qty SR"/>
      <sheetName val="준검 내역서"/>
      <sheetName val="SOR"/>
      <sheetName val="L040"/>
      <sheetName val="B2.MB_Deck"/>
      <sheetName val="maing2"/>
      <sheetName val="Back_Cal_for OMC"/>
      <sheetName val="EQUIP1000"/>
      <sheetName val="Pier"/>
      <sheetName val="7"/>
      <sheetName val="8"/>
      <sheetName val="10"/>
      <sheetName val="11"/>
      <sheetName val="13"/>
      <sheetName val="15"/>
      <sheetName val="16"/>
      <sheetName val="2"/>
      <sheetName val="3"/>
      <sheetName val="4"/>
      <sheetName val="6"/>
      <sheetName val="9"/>
      <sheetName val="14"/>
      <sheetName val="Config"/>
      <sheetName val="Plant_&amp;__Machinery4"/>
      <sheetName val="Summary_of_Rates4"/>
      <sheetName val="Basic_Approach4"/>
      <sheetName val="DETAILED__BOQ4"/>
      <sheetName val="A_O_R_4"/>
      <sheetName val="Plant_&amp;__Machinery2"/>
      <sheetName val="Summary_of_Rates2"/>
      <sheetName val="Basic_Approach2"/>
      <sheetName val="DETAILED__BOQ2"/>
      <sheetName val="A_O_R_2"/>
      <sheetName val="Plant_&amp;__Machinery1"/>
      <sheetName val="Summary_of_Rates1"/>
      <sheetName val="Basic_Approach1"/>
      <sheetName val="DETAILED__BOQ1"/>
      <sheetName val="A_O_R_1"/>
      <sheetName val="Plant_&amp;__Machinery3"/>
      <sheetName val="Summary_of_Rates3"/>
      <sheetName val="Basic_Approach3"/>
      <sheetName val="DETAILED__BOQ3"/>
      <sheetName val="A_O_R_3"/>
      <sheetName val="Name"/>
      <sheetName val="BP"/>
      <sheetName val="ecc_res"/>
      <sheetName val="Final VA"/>
      <sheetName val="s"/>
      <sheetName val="01"/>
      <sheetName val="Customers"/>
      <sheetName val="BOQ_MNB_Box"/>
      <sheetName val="OpTrack"/>
      <sheetName val="m3&amp;4"/>
      <sheetName val="rm9900"/>
      <sheetName val="LA- lookups"/>
      <sheetName val="Other assumptions"/>
      <sheetName val="PC"/>
      <sheetName val="Macros"/>
      <sheetName val="SCHEDULES"/>
      <sheetName val="NOA Data"/>
      <sheetName val="SUB-GRADE"/>
      <sheetName val="ABBDATASHEET"/>
      <sheetName val="40mm"/>
      <sheetName val="20mm"/>
      <sheetName val="UGPIPING"/>
      <sheetName val="Bituminous"/>
      <sheetName val="p1-costg"/>
      <sheetName val="TCS"/>
      <sheetName val="FORM-W3"/>
      <sheetName val="dummy"/>
      <sheetName val="IO LIST"/>
    </sheetNames>
    <sheetDataSet>
      <sheetData sheetId="0" refreshError="1"/>
      <sheetData sheetId="1" refreshError="1"/>
      <sheetData sheetId="2" refreshError="1">
        <row r="4">
          <cell r="D4">
            <v>113</v>
          </cell>
          <cell r="G4">
            <v>258</v>
          </cell>
        </row>
        <row r="8">
          <cell r="G8">
            <v>25</v>
          </cell>
        </row>
        <row r="9">
          <cell r="G9">
            <v>160</v>
          </cell>
        </row>
        <row r="10">
          <cell r="G10">
            <v>645</v>
          </cell>
        </row>
        <row r="12">
          <cell r="G12">
            <v>688</v>
          </cell>
        </row>
        <row r="13">
          <cell r="G13">
            <v>1779</v>
          </cell>
        </row>
        <row r="17">
          <cell r="G17">
            <v>650</v>
          </cell>
        </row>
        <row r="19">
          <cell r="G19">
            <v>288</v>
          </cell>
        </row>
        <row r="20">
          <cell r="G20">
            <v>1050</v>
          </cell>
        </row>
        <row r="24">
          <cell r="G24">
            <v>8938</v>
          </cell>
        </row>
        <row r="25">
          <cell r="G25">
            <v>1931</v>
          </cell>
        </row>
        <row r="33">
          <cell r="G33">
            <v>14700</v>
          </cell>
        </row>
        <row r="34">
          <cell r="G34">
            <v>175</v>
          </cell>
        </row>
        <row r="45">
          <cell r="G45">
            <v>250</v>
          </cell>
        </row>
        <row r="48">
          <cell r="G48">
            <v>293</v>
          </cell>
        </row>
        <row r="50">
          <cell r="G50">
            <v>270</v>
          </cell>
        </row>
        <row r="53">
          <cell r="G53">
            <v>250</v>
          </cell>
        </row>
      </sheetData>
      <sheetData sheetId="3" refreshError="1">
        <row r="4">
          <cell r="D4">
            <v>113</v>
          </cell>
        </row>
        <row r="5">
          <cell r="D5">
            <v>115</v>
          </cell>
        </row>
        <row r="16">
          <cell r="D16">
            <v>100</v>
          </cell>
        </row>
        <row r="17">
          <cell r="D17">
            <v>102</v>
          </cell>
        </row>
        <row r="18">
          <cell r="D18">
            <v>113</v>
          </cell>
        </row>
        <row r="19">
          <cell r="D19">
            <v>119</v>
          </cell>
        </row>
      </sheetData>
      <sheetData sheetId="4" refreshError="1">
        <row r="4">
          <cell r="D4">
            <v>113</v>
          </cell>
        </row>
        <row r="21">
          <cell r="D21">
            <v>43</v>
          </cell>
        </row>
        <row r="24">
          <cell r="D24">
            <v>239</v>
          </cell>
        </row>
        <row r="38">
          <cell r="D38">
            <v>33</v>
          </cell>
        </row>
        <row r="42">
          <cell r="D42">
            <v>23293.31</v>
          </cell>
        </row>
        <row r="44">
          <cell r="D44">
            <v>22540.86</v>
          </cell>
        </row>
        <row r="45">
          <cell r="D45">
            <v>22540.86</v>
          </cell>
        </row>
        <row r="54">
          <cell r="D54">
            <v>50</v>
          </cell>
        </row>
        <row r="60">
          <cell r="D60">
            <v>25</v>
          </cell>
        </row>
        <row r="64">
          <cell r="D64">
            <v>648</v>
          </cell>
        </row>
        <row r="65">
          <cell r="D65">
            <v>503</v>
          </cell>
        </row>
        <row r="88">
          <cell r="D88">
            <v>327.64999999999998</v>
          </cell>
        </row>
        <row r="112">
          <cell r="D112">
            <v>200</v>
          </cell>
        </row>
        <row r="126">
          <cell r="D126">
            <v>95</v>
          </cell>
        </row>
        <row r="129">
          <cell r="D129">
            <v>32025</v>
          </cell>
        </row>
        <row r="132">
          <cell r="D132">
            <v>150</v>
          </cell>
        </row>
        <row r="146">
          <cell r="D146">
            <v>120</v>
          </cell>
        </row>
        <row r="163">
          <cell r="D163">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4">
          <cell r="G4">
            <v>258</v>
          </cell>
        </row>
      </sheetData>
      <sheetData sheetId="271"/>
      <sheetData sheetId="272"/>
      <sheetData sheetId="273"/>
      <sheetData sheetId="274"/>
      <sheetData sheetId="275">
        <row r="4">
          <cell r="G4">
            <v>258</v>
          </cell>
        </row>
      </sheetData>
      <sheetData sheetId="276"/>
      <sheetData sheetId="277"/>
      <sheetData sheetId="278"/>
      <sheetData sheetId="279"/>
      <sheetData sheetId="280">
        <row r="4">
          <cell r="G4">
            <v>258</v>
          </cell>
        </row>
      </sheetData>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orm1 "/>
      <sheetName val="Form 2"/>
      <sheetName val="Form 3"/>
      <sheetName val="Form 4"/>
      <sheetName val="Form 5"/>
      <sheetName val="Form 6"/>
      <sheetName val="Form 7"/>
      <sheetName val="Form 8"/>
      <sheetName val="Form 9"/>
      <sheetName val="Form 10"/>
      <sheetName val="Form 11"/>
      <sheetName val="S1BOQ"/>
      <sheetName val="S2groupcode"/>
      <sheetName val="S3workplan"/>
      <sheetName val="S4cycle"/>
      <sheetName val="S5escl"/>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3Mancost"/>
      <sheetName val="S25EQPout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
      <sheetName val="Cost of O &amp; O"/>
      <sheetName val="Analysis"/>
      <sheetName val="준검 내역서"/>
      <sheetName val="C &amp; G RHS"/>
      <sheetName val="BOQ"/>
      <sheetName val="STEEL"/>
      <sheetName val="PS1"/>
      <sheetName val="11-hsd"/>
      <sheetName val="18-misc"/>
      <sheetName val="5-pipe"/>
      <sheetName val="13-septic"/>
      <sheetName val="7-ug"/>
      <sheetName val="2-utility"/>
      <sheetName val="doq-10"/>
      <sheetName val="Output"/>
      <sheetName val="Manpower"/>
      <sheetName val="Embk top (2)"/>
      <sheetName val="budget"/>
      <sheetName val="data"/>
      <sheetName val="well"/>
      <sheetName val="Input"/>
      <sheetName val="Labour"/>
      <sheetName val="Material"/>
      <sheetName val="Plant &amp;  Machinery"/>
      <sheetName val="LOCAL RATES"/>
      <sheetName val="FORM7"/>
      <sheetName val="L"/>
      <sheetName val="M"/>
      <sheetName val="P"/>
      <sheetName val="S"/>
      <sheetName val="WS"/>
      <sheetName val="Design"/>
      <sheetName val="Abstruct total"/>
      <sheetName val="TB-9-01"/>
      <sheetName val="INPUT SHEET"/>
      <sheetName val="RES-PLANNING"/>
      <sheetName val="Macro1"/>
      <sheetName val="S3workplanqty"/>
      <sheetName val="Intro"/>
      <sheetName val="TBAL9697 -group wise  sdpl"/>
      <sheetName val="SOR"/>
      <sheetName val="Front Page"/>
      <sheetName val="Abstract"/>
      <sheetName val="ABSTRACT OF COST "/>
      <sheetName val="A.Cost"/>
      <sheetName val="Total-Highway"/>
      <sheetName val="executed length"/>
      <sheetName val="balance length"/>
      <sheetName val="Total (2)-Highway"/>
      <sheetName val="tcs-length"/>
      <sheetName val="TCS 1"/>
      <sheetName val="TCS 2"/>
      <sheetName val="TCS 3"/>
      <sheetName val="TCS 4"/>
      <sheetName val="TCS 5"/>
      <sheetName val="TCS 6"/>
      <sheetName val="TCS 7"/>
      <sheetName val="TCS 8"/>
      <sheetName val="TCS 9"/>
      <sheetName val="TCS 10"/>
      <sheetName val="Pipe Culverts"/>
      <sheetName val="Pipe Cul 1x1.20 mtr"/>
      <sheetName val="Pipe Cul 2.00x1.20mtr"/>
      <sheetName val="Pipe Cul 4.00x1.20 mtr"/>
      <sheetName val="Summary(Slab Culvert)"/>
      <sheetName val="Size =1x2.0x2.00m"/>
      <sheetName val="Size=1x1.20"/>
      <sheetName val="Size=1x1.50"/>
      <sheetName val="Size=1x3.0 M"/>
      <sheetName val="Size=1x6.0m"/>
      <sheetName val="Box Summary"/>
      <sheetName val="Box Culvert"/>
      <sheetName val="CUL-WIDEN"/>
      <sheetName val="Size=1.0x1.5m rcc slab culvert"/>
      <sheetName val="Size=1x2.45+1x2.60m RCC slab"/>
      <sheetName val="Size=1.0x3.00m RCC sla Culvert"/>
      <sheetName val="MNB Recontn"/>
      <sheetName val="RCC Slab Bridge 4x12m"/>
      <sheetName val="RCC Slab Bridge 2x12M"/>
      <sheetName val="RCC Slab Bridge 1x10M"/>
      <sheetName val="RCC Slab Bridge 2x10M"/>
      <sheetName val="MNB Widening"/>
      <sheetName val="RCC Slab Bridge 13.910M (2)"/>
      <sheetName val="BOQ of ROB"/>
      <sheetName val="Measurement for ROB"/>
      <sheetName val="TOLL"/>
      <sheetName val="Drainage Works"/>
      <sheetName val="Drains Det)"/>
      <sheetName val="Drains Construction"/>
      <sheetName val="Bus Stops"/>
      <sheetName val="TRUCK LAYBYE"/>
      <sheetName val="Minor Junctions"/>
      <sheetName val="Major Junction"/>
      <sheetName val="MJB"/>
      <sheetName val="Min"/>
      <sheetName val="ABSTRACT OF COST ESTIMATE"/>
      <sheetName val="misc"/>
      <sheetName val="Traffic signs"/>
      <sheetName val="Sheet2"/>
      <sheetName val="Sheet3"/>
      <sheetName val="Sheet6"/>
      <sheetName val="HOC"/>
      <sheetName val="TKP"/>
      <sheetName val="PA1(ham1)"/>
      <sheetName val="PA1(Ham2)"/>
      <sheetName val="PA2(Ham2)"/>
      <sheetName val="DG(Ham)"/>
      <sheetName val="Cau358(PA1)"/>
      <sheetName val="Cau358(PA2)"/>
      <sheetName val="Cau360"/>
      <sheetName val="DG(Cau)"/>
      <sheetName val="GVL"/>
      <sheetName val="NC"/>
      <sheetName val="M+MC"/>
      <sheetName val="ptvc"/>
      <sheetName val="TKP(1)"/>
      <sheetName val="TKP (2)"/>
      <sheetName val="TKP (3)"/>
      <sheetName val="NC (2)"/>
      <sheetName val="Cal"/>
      <sheetName val="Voucher"/>
      <sheetName val="procurement"/>
      <sheetName val="Trial Balance - MARCH 2006"/>
      <sheetName val="1"/>
      <sheetName val="Legend"/>
      <sheetName val="VCH-SLC"/>
      <sheetName val="Supplier"/>
      <sheetName val="except wiring"/>
      <sheetName val="Civil Boq"/>
      <sheetName val="3cd Annexure"/>
      <sheetName val="Summary"/>
      <sheetName val="SITE DATA"/>
      <sheetName val="Bar Budget"/>
      <sheetName val="Final Qty"/>
      <sheetName val="Machine HC - 19.08 "/>
      <sheetName val="PNM Justi"/>
      <sheetName val="Bar"/>
      <sheetName val="Analysed rate"/>
      <sheetName val="Shutter"/>
      <sheetName val="BOQ Backup"/>
      <sheetName val="HP(9.200)"/>
      <sheetName val="dBase"/>
      <sheetName val="estimate"/>
      <sheetName val="fco"/>
      <sheetName val="UGPIPING"/>
      <sheetName val="PLAN_FEB97"/>
      <sheetName val="Factors"/>
      <sheetName val="old boq"/>
      <sheetName val="3MLKQ"/>
      <sheetName val="MPR_PA_1"/>
      <sheetName val="Material "/>
      <sheetName val="S N"/>
      <sheetName val="Plant _  Machinery"/>
      <sheetName val="Sheet1"/>
      <sheetName val="Rate Analysis"/>
      <sheetName val="#REF"/>
      <sheetName val="Fill this out first..."/>
      <sheetName val="COST"/>
      <sheetName val="NLD - Assum"/>
      <sheetName val="Capex-fixed"/>
      <sheetName val="01"/>
      <sheetName val="77S(O)"/>
      <sheetName val="Elect."/>
      <sheetName val="BOQ Distribution"/>
      <sheetName val="ETC Plant Cost"/>
      <sheetName val="MRATES"/>
      <sheetName val="Labour &amp; Plant"/>
      <sheetName val="JV請款"/>
      <sheetName val="foundation"/>
      <sheetName val="Form1_"/>
      <sheetName val="Form_2"/>
      <sheetName val="Form_3"/>
      <sheetName val="Form_4"/>
      <sheetName val="Form_5"/>
      <sheetName val="Form_6"/>
      <sheetName val="Form_7"/>
      <sheetName val="Form_8"/>
      <sheetName val="Form_9"/>
      <sheetName val="Form_10"/>
      <sheetName val="Form_11"/>
      <sheetName val="S16Elec_"/>
      <sheetName val="S20MSE_Items"/>
      <sheetName val="S42HSE_"/>
      <sheetName val="Cost_of_O_&amp;_O"/>
      <sheetName val="준검_내역서"/>
      <sheetName val="C_&amp;_G_RHS"/>
      <sheetName val="Embk_top_(2)"/>
      <sheetName val="LOCAL_RATES"/>
      <sheetName val="Improvements"/>
      <sheetName val="evaluate"/>
      <sheetName val="a"/>
      <sheetName val="Database"/>
      <sheetName val="SCHEDULE"/>
      <sheetName val="schedule nos"/>
      <sheetName val="Plant_&amp;__Machinery"/>
      <sheetName val="INPUT_SHEET"/>
      <sheetName val="Abstruct_total"/>
      <sheetName val="except_wiring"/>
      <sheetName val="Civil_Boq"/>
      <sheetName val="3cd_Annexure"/>
      <sheetName val="TBAL9697_-group_wise__sdpl"/>
      <sheetName val="Form1_1"/>
      <sheetName val="Form_21"/>
      <sheetName val="Form_31"/>
      <sheetName val="Form_41"/>
      <sheetName val="Form_51"/>
      <sheetName val="Form_61"/>
      <sheetName val="Form_71"/>
      <sheetName val="Form_81"/>
      <sheetName val="Form_91"/>
      <sheetName val="Form_101"/>
      <sheetName val="Form_111"/>
      <sheetName val="S16Elec_1"/>
      <sheetName val="S20MSE_Items1"/>
      <sheetName val="S42HSE_1"/>
      <sheetName val="Cost_of_O_&amp;_O1"/>
      <sheetName val="준검_내역서1"/>
      <sheetName val="C_&amp;_G_RHS1"/>
      <sheetName val="LOCAL_RATES1"/>
      <sheetName val="Embk_top_(2)1"/>
      <sheetName val="TKP_(2)"/>
      <sheetName val="TKP_(3)"/>
      <sheetName val="NC_(2)"/>
      <sheetName val="Front_Page"/>
      <sheetName val="ABSTRACT_OF_COST_"/>
      <sheetName val="A_Cost"/>
      <sheetName val="executed_length"/>
      <sheetName val="balance_length"/>
      <sheetName val="Total_(2)-Highway"/>
      <sheetName val="TCS_1"/>
      <sheetName val="TCS_2"/>
      <sheetName val="TCS_3"/>
      <sheetName val="TCS_4"/>
      <sheetName val="TCS_5"/>
      <sheetName val="TCS_6"/>
      <sheetName val="TCS_7"/>
      <sheetName val="TCS_8"/>
      <sheetName val="TCS_9"/>
      <sheetName val="TCS_10"/>
      <sheetName val="Pipe_Culverts"/>
      <sheetName val="Pipe_Cul_1x1_20_mtr"/>
      <sheetName val="Pipe_Cul_2_00x1_20mtr"/>
      <sheetName val="Pipe_Cul_4_00x1_20_mtr"/>
      <sheetName val="Summary(Slab_Culvert)"/>
      <sheetName val="Size_=1x2_0x2_00m"/>
      <sheetName val="Size=1x1_20"/>
      <sheetName val="Size=1x1_50"/>
      <sheetName val="Size=1x3_0_M"/>
      <sheetName val="Size=1x6_0m"/>
      <sheetName val="Box_Summary"/>
      <sheetName val="Box_Culvert"/>
      <sheetName val="Size=1_0x1_5m_rcc_slab_culvert"/>
      <sheetName val="Size=1x2_45+1x2_60m_RCC_slab"/>
      <sheetName val="Size=1_0x3_00m_RCC_sla_Culvert"/>
      <sheetName val="MNB_Recontn"/>
      <sheetName val="RCC_Slab_Bridge_4x12m"/>
      <sheetName val="RCC_Slab_Bridge_2x12M"/>
      <sheetName val="RCC_Slab_Bridge_1x10M"/>
      <sheetName val="RCC_Slab_Bridge_2x10M"/>
      <sheetName val="MNB_Widening"/>
      <sheetName val="RCC_Slab_Bridge_13_910M_(2)"/>
      <sheetName val="BOQ_of_ROB"/>
      <sheetName val="Measurement_for_ROB"/>
      <sheetName val="Drainage_Works"/>
      <sheetName val="Drains_Det)"/>
      <sheetName val="Drains_Construction"/>
      <sheetName val="Bus_Stops"/>
      <sheetName val="TRUCK_LAYBYE"/>
      <sheetName val="Minor_Junctions"/>
      <sheetName val="Major_Junction"/>
      <sheetName val="ABSTRACT_OF_COST_ESTIMATE"/>
      <sheetName val="Traffic_signs"/>
      <sheetName val="S_N"/>
      <sheetName val="Plant____Machinery"/>
      <sheetName val="old_boq"/>
      <sheetName val="schedule_nos"/>
      <sheetName val="Publicbuilding"/>
      <sheetName val="Report"/>
      <sheetName val="Set"/>
      <sheetName val="A.O.R."/>
      <sheetName val="Cover sheet"/>
      <sheetName val="trafo-size"/>
      <sheetName val="CIF COST ITEM"/>
      <sheetName val="Form1_2"/>
      <sheetName val="Form_22"/>
      <sheetName val="Form_32"/>
      <sheetName val="Form_42"/>
      <sheetName val="Form_52"/>
      <sheetName val="Form_62"/>
      <sheetName val="Form_72"/>
      <sheetName val="Form_82"/>
      <sheetName val="Form_92"/>
      <sheetName val="Form_102"/>
      <sheetName val="Form_112"/>
      <sheetName val="S16Elec_2"/>
      <sheetName val="S20MSE_Items2"/>
      <sheetName val="S42HSE_2"/>
      <sheetName val="Cost_of_O_&amp;_O2"/>
      <sheetName val="준검_내역서2"/>
      <sheetName val="C_&amp;_G_RHS2"/>
      <sheetName val="Form1_3"/>
      <sheetName val="Form_23"/>
      <sheetName val="Form_33"/>
      <sheetName val="Form_43"/>
      <sheetName val="Form_53"/>
      <sheetName val="Form_63"/>
      <sheetName val="Form_73"/>
      <sheetName val="Form_83"/>
      <sheetName val="Form_93"/>
      <sheetName val="Form_103"/>
      <sheetName val="Form_113"/>
      <sheetName val="S16Elec_3"/>
      <sheetName val="S20MSE_Items3"/>
      <sheetName val="S42HSE_3"/>
      <sheetName val="Cost_of_O_&amp;_O3"/>
      <sheetName val="준검_내역서3"/>
      <sheetName val="C_&amp;_G_RHS3"/>
      <sheetName val="(Do not delete)"/>
      <sheetName val="Form1_4"/>
      <sheetName val="Form_24"/>
      <sheetName val="Form_34"/>
      <sheetName val="Form_44"/>
      <sheetName val="Form_54"/>
      <sheetName val="Form_64"/>
      <sheetName val="Form_74"/>
      <sheetName val="Form_84"/>
      <sheetName val="Form_94"/>
      <sheetName val="Form_104"/>
      <sheetName val="Form_114"/>
      <sheetName val="S16Elec_4"/>
      <sheetName val="S20MSE_Items4"/>
      <sheetName val="S42HSE_4"/>
      <sheetName val="Cost_of_O_&amp;_O4"/>
      <sheetName val="준검_내역서4"/>
      <sheetName val="C_&amp;_G_RHS4"/>
      <sheetName val="basic-data"/>
      <sheetName val="mem-property"/>
      <sheetName val="GSB+WMM"/>
      <sheetName val="Cut&amp;Grub"/>
      <sheetName val="proctor"/>
      <sheetName val="DATA_PILE_BG"/>
      <sheetName val="DATA_PCC"/>
      <sheetName val="DATA_PILECAP"/>
      <sheetName val="DATA_PILE_RT1 "/>
      <sheetName val="DATA_PILE_RT2"/>
      <sheetName val="DATA_PILE _SM"/>
      <sheetName val="5"/>
      <sheetName val="Inputs"/>
      <sheetName val="Input Data"/>
      <sheetName val="P&amp;L01-02GR"/>
      <sheetName val="Exist"/>
      <sheetName val="LEFT"/>
      <sheetName val="RIGHT"/>
      <sheetName val="Road work"/>
      <sheetName val="Curve Details"/>
      <sheetName val="Boiler&amp;TG"/>
      <sheetName val="Final FRL"/>
      <sheetName val="Contractor &amp; Material Price"/>
      <sheetName val="Staff Acco."/>
      <sheetName val="Rates Basic"/>
      <sheetName val="ecc_res"/>
      <sheetName val="SC revtrgt"/>
      <sheetName val="Plant_&amp;__Machinery1"/>
      <sheetName val="Abstruct_total1"/>
      <sheetName val="TBAL9697_-group_wise__sdpl1"/>
      <sheetName val="INPUT_SHEET1"/>
      <sheetName val="TKP_(2)1"/>
      <sheetName val="TKP_(3)1"/>
      <sheetName val="NC_(2)1"/>
      <sheetName val="S_N1"/>
      <sheetName val="Plant____Machinery1"/>
      <sheetName val="except_wiring1"/>
      <sheetName val="Civil_Boq1"/>
      <sheetName val="3cd_Annexure1"/>
      <sheetName val="Front_Page1"/>
      <sheetName val="ABSTRACT_OF_COST_1"/>
      <sheetName val="A_Cost1"/>
      <sheetName val="executed_length1"/>
      <sheetName val="balance_length1"/>
      <sheetName val="Total_(2)-Highway1"/>
      <sheetName val="TCS_11"/>
      <sheetName val="TCS_21"/>
      <sheetName val="TCS_31"/>
      <sheetName val="TCS_41"/>
      <sheetName val="TCS_51"/>
      <sheetName val="TCS_61"/>
      <sheetName val="TCS_71"/>
      <sheetName val="TCS_81"/>
      <sheetName val="TCS_91"/>
      <sheetName val="TCS_101"/>
      <sheetName val="Pipe_Culverts1"/>
      <sheetName val="Pipe_Cul_1x1_20_mtr1"/>
      <sheetName val="Pipe_Cul_2_00x1_20mtr1"/>
      <sheetName val="Pipe_Cul_4_00x1_20_mtr1"/>
      <sheetName val="Summary(Slab_Culvert)1"/>
      <sheetName val="Size_=1x2_0x2_00m1"/>
      <sheetName val="Size=1x1_201"/>
      <sheetName val="Size=1x1_501"/>
      <sheetName val="Size=1x3_0_M1"/>
      <sheetName val="Size=1x6_0m1"/>
      <sheetName val="Box_Summary1"/>
      <sheetName val="Box_Culvert1"/>
      <sheetName val="Size=1_0x1_5m_rcc_slab_culvert1"/>
      <sheetName val="Size=1x2_45+1x2_60m_RCC_slab1"/>
      <sheetName val="Size=1_0x3_00m_RCC_sla_Culvert1"/>
      <sheetName val="MNB_Recontn1"/>
      <sheetName val="RCC_Slab_Bridge_4x12m1"/>
      <sheetName val="RCC_Slab_Bridge_2x12M1"/>
      <sheetName val="RCC_Slab_Bridge_1x10M1"/>
      <sheetName val="RCC_Slab_Bridge_2x10M1"/>
      <sheetName val="MNB_Widening1"/>
      <sheetName val="RCC_Slab_Bridge_13_910M_(2)1"/>
      <sheetName val="BOQ_of_ROB1"/>
      <sheetName val="Measurement_for_ROB1"/>
      <sheetName val="Drainage_Works1"/>
      <sheetName val="Drains_Det)1"/>
      <sheetName val="Drains_Construction1"/>
      <sheetName val="Bus_Stops1"/>
      <sheetName val="TRUCK_LAYBYE1"/>
      <sheetName val="Minor_Junctions1"/>
      <sheetName val="Major_Junction1"/>
      <sheetName val="ABSTRACT_OF_COST_ESTIMATE1"/>
      <sheetName val="Traffic_signs1"/>
      <sheetName val="old_boq1"/>
      <sheetName val="HP(9_200)1"/>
      <sheetName val="SITE_DATA1"/>
      <sheetName val="Bar_Budget1"/>
      <sheetName val="Final_Qty1"/>
      <sheetName val="Machine_HC_-_19_08_1"/>
      <sheetName val="PNM_Justi1"/>
      <sheetName val="Analysed_rate1"/>
      <sheetName val="BOQ_Backup1"/>
      <sheetName val="Rate_Analysis1"/>
      <sheetName val="HP(9_200)"/>
      <sheetName val="SITE_DATA"/>
      <sheetName val="Bar_Budget"/>
      <sheetName val="Final_Qty"/>
      <sheetName val="Machine_HC_-_19_08_"/>
      <sheetName val="PNM_Justi"/>
      <sheetName val="Analysed_rate"/>
      <sheetName val="BOQ_Backup"/>
      <sheetName val="Rate_Analysis"/>
      <sheetName val="Embk_top_(2)2"/>
      <sheetName val="LOCAL_RATES2"/>
      <sheetName val="Abstruct_total2"/>
      <sheetName val="Plant_&amp;__Machinery2"/>
      <sheetName val="TBAL9697_-group_wise__sdpl2"/>
      <sheetName val="INPUT_SHEET2"/>
      <sheetName val="TKP_(2)2"/>
      <sheetName val="TKP_(3)2"/>
      <sheetName val="NC_(2)2"/>
      <sheetName val="Front_Page2"/>
      <sheetName val="ABSTRACT_OF_COST_2"/>
      <sheetName val="A_Cost2"/>
      <sheetName val="executed_length2"/>
      <sheetName val="balance_length2"/>
      <sheetName val="Total_(2)-Highway2"/>
      <sheetName val="TCS_12"/>
      <sheetName val="TCS_22"/>
      <sheetName val="TCS_32"/>
      <sheetName val="TCS_42"/>
      <sheetName val="TCS_52"/>
      <sheetName val="TCS_62"/>
      <sheetName val="TCS_72"/>
      <sheetName val="TCS_82"/>
      <sheetName val="TCS_92"/>
      <sheetName val="TCS_102"/>
      <sheetName val="Pipe_Culverts2"/>
      <sheetName val="Pipe_Cul_1x1_20_mtr2"/>
      <sheetName val="Pipe_Cul_2_00x1_20mtr2"/>
      <sheetName val="Pipe_Cul_4_00x1_20_mtr2"/>
      <sheetName val="Summary(Slab_Culvert)2"/>
      <sheetName val="Size_=1x2_0x2_00m2"/>
      <sheetName val="Size=1x1_202"/>
      <sheetName val="Size=1x1_502"/>
      <sheetName val="Size=1x3_0_M2"/>
      <sheetName val="Size=1x6_0m2"/>
      <sheetName val="Box_Summary2"/>
      <sheetName val="Box_Culvert2"/>
      <sheetName val="Size=1_0x1_5m_rcc_slab_culvert2"/>
      <sheetName val="Size=1x2_45+1x2_60m_RCC_slab2"/>
      <sheetName val="Size=1_0x3_00m_RCC_sla_Culvert2"/>
      <sheetName val="MNB_Recontn2"/>
      <sheetName val="RCC_Slab_Bridge_4x12m2"/>
      <sheetName val="RCC_Slab_Bridge_2x12M2"/>
      <sheetName val="RCC_Slab_Bridge_1x10M2"/>
      <sheetName val="RCC_Slab_Bridge_2x10M2"/>
      <sheetName val="MNB_Widening2"/>
      <sheetName val="RCC_Slab_Bridge_13_910M_(2)2"/>
      <sheetName val="BOQ_of_ROB2"/>
      <sheetName val="Measurement_for_ROB2"/>
      <sheetName val="Drainage_Works2"/>
      <sheetName val="Drains_Det)2"/>
      <sheetName val="Drains_Construction2"/>
      <sheetName val="Bus_Stops2"/>
      <sheetName val="TRUCK_LAYBYE2"/>
      <sheetName val="Minor_Junctions2"/>
      <sheetName val="Major_Junction2"/>
      <sheetName val="ABSTRACT_OF_COST_ESTIMATE2"/>
      <sheetName val="Traffic_signs2"/>
      <sheetName val="S_N2"/>
      <sheetName val="except_wiring2"/>
      <sheetName val="Civil_Boq2"/>
      <sheetName val="3cd_Annexure2"/>
      <sheetName val="old_boq2"/>
      <sheetName val="Plant____Machinery2"/>
      <sheetName val="HP(9_200)2"/>
      <sheetName val="SITE_DATA2"/>
      <sheetName val="Bar_Budget2"/>
      <sheetName val="Final_Qty2"/>
      <sheetName val="Machine_HC_-_19_08_2"/>
      <sheetName val="PNM_Justi2"/>
      <sheetName val="Analysed_rate2"/>
      <sheetName val="BOQ_Backup2"/>
      <sheetName val="Rate_Analysis2"/>
      <sheetName val="C-12"/>
      <sheetName val="Bill-12"/>
      <sheetName val=""/>
      <sheetName val="4 annex 1 basic rate"/>
      <sheetName val="Financial"/>
      <sheetName val="basdat"/>
      <sheetName val="eq. mobilization"/>
      <sheetName val="Analysis-NH-Roads"/>
      <sheetName val="p-ins &amp; bonds"/>
      <sheetName val="TCS"/>
      <sheetName val="General Analysis"/>
      <sheetName val="BM"/>
      <sheetName val="doq"/>
      <sheetName val="LTG-STG"/>
      <sheetName val="Package-2"/>
      <sheetName val="BUDGETFORMS 2003-2004"/>
      <sheetName val="ancillary"/>
      <sheetName val="BUDGETFORMS_2003-2004"/>
      <sheetName val="bhandup"/>
      <sheetName val="pile Fabrication"/>
      <sheetName val="Rates"/>
      <sheetName val="Retaining 1.5m"/>
      <sheetName val="DRAINAGE AND PROTECTION"/>
      <sheetName val="Sweeper Machine"/>
      <sheetName val="detail in door stad"/>
    </sheetNames>
    <sheetDataSet>
      <sheetData sheetId="0" refreshError="1">
        <row r="2">
          <cell r="C2" t="str">
            <v>PROJECT 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PROJECT NAME</v>
          </cell>
          <cell r="G2">
            <v>100000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2">
          <cell r="G2">
            <v>100000</v>
          </cell>
        </row>
      </sheetData>
      <sheetData sheetId="95">
        <row r="2">
          <cell r="G2">
            <v>100000</v>
          </cell>
        </row>
      </sheetData>
      <sheetData sheetId="96">
        <row r="2">
          <cell r="G2">
            <v>100000</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refreshError="1"/>
      <sheetData sheetId="471" refreshError="1"/>
      <sheetData sheetId="472"/>
      <sheetData sheetId="473" refreshError="1"/>
      <sheetData sheetId="474" refreshError="1"/>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5"/>
      <sheetName val="Sheet4"/>
      <sheetName val="PLAN_FEB97"/>
      <sheetName val="FORM7"/>
      <sheetName val="Abstruct total"/>
      <sheetName val="SIGNED E-MARK"/>
      <sheetName val="S2groupcode"/>
      <sheetName val="Index"/>
      <sheetName val="Labour"/>
      <sheetName val="Material"/>
      <sheetName val="Plant &amp;  Machinery"/>
      <sheetName val="CS PIPING"/>
      <sheetName val="TECH DATA"/>
      <sheetName val="준검 내역서"/>
      <sheetName val="10"/>
      <sheetName val="5"/>
      <sheetName val="9"/>
      <sheetName val="BQLIST"/>
      <sheetName val="budget"/>
      <sheetName val="Design"/>
      <sheetName val="Loads"/>
      <sheetName val="Trial Balance - MARCH 2006"/>
      <sheetName val="LOCAL RATES"/>
      <sheetName val="Cover sheet"/>
      <sheetName val="Cooling off pit"/>
      <sheetName val="Store&amp;Toilet"/>
      <sheetName val="Asr-MSSR"/>
      <sheetName val="Publicbuilding"/>
      <sheetName val="Timesheet"/>
      <sheetName val="summery"/>
      <sheetName val="Abstruct_total"/>
      <sheetName val="Plant_&amp;__Machinery"/>
      <sheetName val="CS_PIPING"/>
      <sheetName val="TECH_DATA"/>
      <sheetName val="준검_내역서"/>
      <sheetName val="SIGNED_E-MARK"/>
      <sheetName val="Cover_sheet"/>
      <sheetName val="LOCAL_RATES"/>
      <sheetName val="Scurve-details"/>
      <sheetName val="Sheet3"/>
      <sheetName val="BOQ"/>
      <sheetName val="Cal"/>
      <sheetName val="Data"/>
      <sheetName val="Erection grider"/>
      <sheetName val="Voucher"/>
      <sheetName val="doq-10"/>
      <sheetName val="BHANDUP"/>
      <sheetName val="PS1"/>
      <sheetName val="MOTOR"/>
      <sheetName val="#REF"/>
      <sheetName val="Sheet2"/>
      <sheetName val="Manpower"/>
      <sheetName val="C &amp; G RHS"/>
      <sheetName val="기구표"/>
      <sheetName val="일반공사"/>
      <sheetName val="정부노임단가"/>
      <sheetName val="Headings"/>
      <sheetName val="Rates_PVC"/>
      <sheetName val="Embk top (2)"/>
      <sheetName val="water prop."/>
      <sheetName val="sheeet7"/>
      <sheetName val="106C0300"/>
      <sheetName val="Sump_cal"/>
      <sheetName val="Erection_grider"/>
      <sheetName val="준검_내역서1"/>
      <sheetName val="LOCAL_RATES1"/>
      <sheetName val="Erection_grider1"/>
      <sheetName val="31 Mar-09  closing stock"/>
      <sheetName val="Abstruct_total1"/>
      <sheetName val="Plant_&amp;__Machinery1"/>
      <sheetName val="CS_PIPING1"/>
      <sheetName val="TECH_DATA1"/>
      <sheetName val="SIGNED_E-MARK1"/>
      <sheetName val="Cover_sheet1"/>
      <sheetName val="BOQ Distribution"/>
      <sheetName val="1"/>
    </sheetNames>
    <sheetDataSet>
      <sheetData sheetId="0" refreshError="1"/>
      <sheetData sheetId="1" refreshError="1"/>
      <sheetData sheetId="2" refreshError="1">
        <row r="2">
          <cell r="A2">
            <v>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refreshError="1"/>
      <sheetData sheetId="7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GRAIN_SIZE_"/>
      <sheetName val="Sp_Gr_"/>
      <sheetName val="C_B_R"/>
      <sheetName val="sp_CBR"/>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DWR(Priced)"/>
      <sheetName val=" AnalysisPCC"/>
      <sheetName val=" AnalysisNH"/>
      <sheetName val="Estimates"/>
      <sheetName val="Data"/>
      <sheetName val="BOQ Distribution"/>
      <sheetName val="Labour"/>
      <sheetName val="Material"/>
      <sheetName val="Plant &amp;  Machinery"/>
      <sheetName val="Cover sheet"/>
      <sheetName val="LOCAL RATES"/>
      <sheetName val="water prop."/>
      <sheetName val="beam-reinft-IIInd floor"/>
      <sheetName val="#REF"/>
      <sheetName val="PLAN_FEB97"/>
      <sheetName val="BOQ_M7"/>
      <sheetName val="Scurve-details"/>
      <sheetName val="Steel_Circular"/>
      <sheetName val="basdat-f"/>
      <sheetName val="Box Details"/>
      <sheetName val="Input"/>
      <sheetName val="S2groupcode"/>
      <sheetName val="Index"/>
      <sheetName val="concrete"/>
      <sheetName val="Fill this out first..."/>
      <sheetName val="5"/>
      <sheetName val="Staff Acco."/>
      <sheetName val="S1BOQ"/>
      <sheetName val="Indices"/>
      <sheetName val="Publicbuilding"/>
      <sheetName val="Lead (Final)"/>
      <sheetName val="REL"/>
      <sheetName val="Contents"/>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estimate"/>
      <sheetName val="budget"/>
      <sheetName val="Wordsdata"/>
      <sheetName val="UNP-NCW "/>
      <sheetName val="Monthly Turnover (Final)"/>
      <sheetName val="Monthly Programme"/>
      <sheetName val="Break up Sheet"/>
      <sheetName val="Output"/>
      <sheetName val="Av.G Level"/>
      <sheetName val="DATA_PILE_BG"/>
      <sheetName val="DATA_PCC"/>
      <sheetName val="DATA_PILECAP"/>
      <sheetName val="DATA_PILE_RT2"/>
      <sheetName val="DATA_PILE_RT1 "/>
      <sheetName val="DATA_PILE _SM"/>
      <sheetName val="Sheet3"/>
      <sheetName val="loadcal"/>
      <sheetName val="Abstruct total"/>
      <sheetName val="BOQ"/>
      <sheetName val="Design"/>
      <sheetName val="dlvoid"/>
      <sheetName val="Trial Balance - MARCH 2006"/>
      <sheetName val="Labour_&amp;_Plant"/>
      <sheetName val="Material_"/>
      <sheetName val="_Analysis"/>
      <sheetName val="BOQ_"/>
      <sheetName val="Priced_DWR_"/>
      <sheetName val="_AnalysisPCC"/>
      <sheetName val="_AnalysisNH"/>
      <sheetName val="Cover_sheet"/>
      <sheetName val="LOCAL_RATES"/>
      <sheetName val="BOQ_Distribution"/>
      <sheetName val="water_prop_"/>
      <sheetName val="beam-reinft-IIInd_floor"/>
      <sheetName val="Plant_&amp;__Machinery"/>
      <sheetName val="Box_Details"/>
      <sheetName val="Fill_this_out_first___"/>
      <sheetName val="Staff_Acco_"/>
      <sheetName val="Lead_(Final)"/>
      <sheetName val="steam table"/>
      <sheetName val="Expanded OD"/>
      <sheetName val="misc"/>
      <sheetName val="BOQ_M7.xls"/>
      <sheetName val="\\Moss3\d\WINDOWS\DESKTOP\All_N"/>
      <sheetName val="stone"/>
      <sheetName val="COST-MTRS"/>
      <sheetName val="COMPANY"/>
      <sheetName val="Base"/>
      <sheetName val="labour &amp; Centering"/>
      <sheetName val="HP(9.200)"/>
      <sheetName val="BillForm"/>
      <sheetName val="EqpPerf"/>
      <sheetName val="ANALYSIS"/>
      <sheetName val="Debit_Transit"/>
      <sheetName val="ABSTRACT"/>
      <sheetName val="FORM7"/>
      <sheetName val="doq-10"/>
      <sheetName val="Abt Foundation "/>
      <sheetName val="pier Foundation"/>
      <sheetName val="Input_data"/>
      <sheetName val="dBase"/>
      <sheetName val="Longitudinal"/>
      <sheetName val="foundation"/>
      <sheetName val="07"/>
      <sheetName val="AOC"/>
      <sheetName val="Timesheet"/>
      <sheetName val="doq7"/>
      <sheetName val="Wayside amenities"/>
      <sheetName val="doq-1"/>
      <sheetName val="doq 2"/>
      <sheetName val="doq-9"/>
      <sheetName val="PROG_DATA"/>
      <sheetName val="doq-10 (Traffic)"/>
      <sheetName val="doq-11(Miscellaneous)"/>
      <sheetName val="maing1"/>
      <sheetName val="CrRajWMM"/>
      <sheetName val="Sheet4"/>
      <sheetName val="TCS"/>
      <sheetName val="EJ Pier"/>
      <sheetName val="section"/>
      <sheetName val="Intaccrual"/>
      <sheetName val="Machinery"/>
      <sheetName val="GR"/>
      <sheetName val="Abutment "/>
      <sheetName val="Intro"/>
      <sheetName val="P&amp;L01-02GR"/>
      <sheetName val="Exist"/>
      <sheetName val="LEFT"/>
      <sheetName val="RIGHT"/>
      <sheetName val="PS1"/>
      <sheetName val="DATA-DPR"/>
      <sheetName val="Office Instal"/>
      <sheetName val="f65.85"/>
      <sheetName val="TCS Proposed"/>
      <sheetName val="TCS_Schedule"/>
      <sheetName val="BID"/>
      <sheetName val="op"/>
      <sheetName val="BHANDUP"/>
      <sheetName val="old boq"/>
      <sheetName val="SITE DATA"/>
      <sheetName val="Bar Budget"/>
      <sheetName val="Final Qty"/>
      <sheetName val="Machine HC - 19.08 "/>
      <sheetName val="PNM Justi"/>
      <sheetName val="Bar"/>
      <sheetName val="Analysed rate"/>
      <sheetName val="Shutter"/>
      <sheetName val="BOQ Backup"/>
      <sheetName val="__Moss3_d_WINDOWS_DESKTOP_All_N"/>
      <sheetName val="summery"/>
      <sheetName val="Anl"/>
      <sheetName val="Sweeper Machine"/>
      <sheetName val="horizontal"/>
      <sheetName val="Design_abf"/>
      <sheetName val="Master"/>
      <sheetName val="Labour_&amp;_Plant1"/>
      <sheetName val="Material_1"/>
      <sheetName val="_Analysis1"/>
      <sheetName val="BOQ_1"/>
      <sheetName val="Priced_DWR_1"/>
      <sheetName val="_AnalysisPCC1"/>
      <sheetName val="_AnalysisNH1"/>
      <sheetName val="Labour_&amp;_Plant2"/>
      <sheetName val="Material_2"/>
      <sheetName val="_Analysis2"/>
      <sheetName val="BOQ_2"/>
      <sheetName val="Priced_DWR_2"/>
      <sheetName val="_AnalysisPCC2"/>
      <sheetName val="_AnalysisNH2"/>
      <sheetName val="Labour_&amp;_Plant3"/>
      <sheetName val="Material_3"/>
      <sheetName val="_Analysis3"/>
      <sheetName val="BOQ_3"/>
      <sheetName val="Priced_DWR_3"/>
      <sheetName val="_AnalysisPCC3"/>
      <sheetName val="_AnalysisNH3"/>
      <sheetName val="S4"/>
      <sheetName val="Backup"/>
      <sheetName val="Customers"/>
      <sheetName val="scurve(2)"/>
      <sheetName val="New Construction"/>
      <sheetName val="Qty SR"/>
      <sheetName val="RATE COMPILATION"/>
      <sheetName val="Debit_RMC"/>
      <sheetName val="Boiler&amp;TG"/>
      <sheetName val="MRATES"/>
      <sheetName val="UGPIPING"/>
      <sheetName val="Assmpns"/>
      <sheetName val="ETC Plant Cost"/>
      <sheetName val="Bituminous"/>
      <sheetName val="BP"/>
      <sheetName val="01"/>
      <sheetName val="Steel"/>
      <sheetName val="(31)"/>
      <sheetName val="Improvements"/>
      <sheetName val="NAME"/>
      <sheetName val="RMC_Debit_Panjar_MB"/>
      <sheetName val="RMC_Debit"/>
      <sheetName val="2.2"/>
      <sheetName val="Details_RMC"/>
      <sheetName val="Debit_Pump"/>
      <sheetName val="Details_Transit"/>
      <sheetName val="102-25.01.17"/>
      <sheetName val="fco"/>
      <sheetName val="Cal"/>
      <sheetName val="Voucher"/>
      <sheetName val="Cul_detail"/>
      <sheetName val="Contractor &amp; Material Price"/>
      <sheetName val="proctor"/>
      <sheetName val="sor"/>
      <sheetName val="tables"/>
      <sheetName val="Design(600)"/>
      <sheetName val="Portal (Double lacing)"/>
      <sheetName val="Road Qty pw 1"/>
      <sheetName val="concise prog"/>
      <sheetName val="Cover_sheet2"/>
      <sheetName val="LOCAL_RATES2"/>
      <sheetName val="BOQ_Distribution2"/>
      <sheetName val="water_prop_2"/>
      <sheetName val="beam-reinft-IIInd_floor2"/>
      <sheetName val="Plant_&amp;__Machinery2"/>
      <sheetName val="Box_Details2"/>
      <sheetName val="Fill_this_out_first___2"/>
      <sheetName val="Staff_Acco_2"/>
      <sheetName val="Lead_(Final)2"/>
      <sheetName val="Summary_of_Rates1"/>
      <sheetName val="Basic_Approach1"/>
      <sheetName val="Rate_Analysis1"/>
      <sheetName val="UNP-NCW_1"/>
      <sheetName val="Monthly_Turnover_(Final)1"/>
      <sheetName val="Monthly_Programme1"/>
      <sheetName val="Break_up_Sheet1"/>
      <sheetName val="Av_G_Level1"/>
      <sheetName val="DATA_PILE_RT1_1"/>
      <sheetName val="DATA_PILE__SM1"/>
      <sheetName val="Abstruct_total1"/>
      <sheetName val="steam_table1"/>
      <sheetName val="Cover_sheet1"/>
      <sheetName val="LOCAL_RATES1"/>
      <sheetName val="BOQ_Distribution1"/>
      <sheetName val="water_prop_1"/>
      <sheetName val="beam-reinft-IIInd_floor1"/>
      <sheetName val="Plant_&amp;__Machinery1"/>
      <sheetName val="Box_Details1"/>
      <sheetName val="Fill_this_out_first___1"/>
      <sheetName val="Staff_Acco_1"/>
      <sheetName val="Lead_(Final)1"/>
      <sheetName val="Summary_of_Rates"/>
      <sheetName val="Basic_Approach"/>
      <sheetName val="Rate_Analysis"/>
      <sheetName val="UNP-NCW_"/>
      <sheetName val="Monthly_Turnover_(Final)"/>
      <sheetName val="Monthly_Programme"/>
      <sheetName val="Break_up_Sheet"/>
      <sheetName val="Av_G_Level"/>
      <sheetName val="DATA_PILE_RT1_"/>
      <sheetName val="DATA_PILE__SM"/>
      <sheetName val="Abstruct_total"/>
      <sheetName val="steam_table"/>
      <sheetName val="BOQ_M7_xls"/>
      <sheetName val="f65_85"/>
      <sheetName val="BOQ_M7_xls1"/>
      <sheetName val="f65_851"/>
      <sheetName val="Abt_Foundation_"/>
      <sheetName val="pier_Foundation"/>
      <sheetName val="HP(9_200)"/>
      <sheetName val="LOCAL_RATES3"/>
      <sheetName val="Cover_sheet3"/>
      <sheetName val="BOQ_Distribution3"/>
      <sheetName val="water_prop_3"/>
      <sheetName val="beam-reinft-IIInd_floor3"/>
      <sheetName val="Plant_&amp;__Machinery3"/>
      <sheetName val="Box_Details3"/>
      <sheetName val="Fill_this_out_first___3"/>
      <sheetName val="Staff_Acco_3"/>
      <sheetName val="Summary_of_Rates2"/>
      <sheetName val="Basic_Approach2"/>
      <sheetName val="Rate_Analysis2"/>
      <sheetName val="UNP-NCW_2"/>
      <sheetName val="Monthly_Turnover_(Final)2"/>
      <sheetName val="Monthly_Programme2"/>
      <sheetName val="Break_up_Sheet2"/>
      <sheetName val="Av_G_Level2"/>
      <sheetName val="DATA_PILE_RT1_2"/>
      <sheetName val="DATA_PILE__SM2"/>
      <sheetName val="Lead_(Final)3"/>
      <sheetName val="Abstruct_total2"/>
      <sheetName val="BOQ_M7_xls2"/>
      <sheetName val="steam_table2"/>
      <sheetName val="f65_852"/>
      <sheetName val="Abt_Foundation_1"/>
      <sheetName val="pier_Foundation1"/>
      <sheetName val="HP(9_200)1"/>
      <sheetName val="Labour_&amp;_Plant4"/>
      <sheetName val="Material_4"/>
      <sheetName val="_Analysis4"/>
      <sheetName val="BOQ_4"/>
      <sheetName val="Priced_DWR_4"/>
      <sheetName val="_AnalysisPCC4"/>
      <sheetName val="_AnalysisNH4"/>
      <sheetName val="LOCAL_RATES4"/>
      <sheetName val="Cover_sheet4"/>
      <sheetName val="BOQ_Distribution4"/>
      <sheetName val="water_prop_4"/>
      <sheetName val="beam-reinft-IIInd_floor4"/>
      <sheetName val="Plant_&amp;__Machinery4"/>
      <sheetName val="Box_Details4"/>
      <sheetName val="Fill_this_out_first___4"/>
      <sheetName val="Staff_Acco_4"/>
      <sheetName val="Summary_of_Rates3"/>
      <sheetName val="Basic_Approach3"/>
      <sheetName val="Rate_Analysis3"/>
      <sheetName val="UNP-NCW_3"/>
      <sheetName val="Monthly_Turnover_(Final)3"/>
      <sheetName val="Monthly_Programme3"/>
      <sheetName val="Break_up_Sheet3"/>
      <sheetName val="Av_G_Level3"/>
      <sheetName val="DATA_PILE_RT1_3"/>
      <sheetName val="DATA_PILE__SM3"/>
      <sheetName val="Lead_(Final)4"/>
      <sheetName val="Abstruct_total3"/>
      <sheetName val="BOQ_M7_xls3"/>
      <sheetName val="steam_table3"/>
      <sheetName val="f65_853"/>
      <sheetName val="Abt_Foundation_2"/>
      <sheetName val="pier_Foundation2"/>
      <sheetName val="HP(9_200)2"/>
      <sheetName val="Drain-2"/>
      <sheetName val="FT-05-02IsoBOM"/>
      <sheetName val="Sheet7"/>
      <sheetName val="section 3_dpr"/>
      <sheetName val="COS SR MNB 823.655 LHS"/>
      <sheetName val="Road work"/>
      <sheetName val="MPR_PA_1"/>
      <sheetName val="ecc_res"/>
      <sheetName val="NLD - Assum"/>
      <sheetName val="Capex-fixed"/>
      <sheetName val="sc-mar2000"/>
      <sheetName val="sc-sepVdec99"/>
      <sheetName val="SC revtrgt"/>
      <sheetName val="A3"/>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BOQ (2)"/>
      <sheetName val="sorna-lanjera"/>
      <sheetName val="Wayside_amenities"/>
      <sheetName val="doq_2"/>
      <sheetName val="doq-10_(Traffic)"/>
      <sheetName val="EJ_Pier"/>
      <sheetName val="Expanded_OD"/>
      <sheetName val="old_boq"/>
      <sheetName val="SITE_DATA"/>
      <sheetName val="Bar_Budget"/>
      <sheetName val="Final_Qty"/>
      <sheetName val="Machine_HC_-_19_08_"/>
      <sheetName val="PNM_Justi"/>
      <sheetName val="Analysed_rate"/>
      <sheetName val="BOQ_Backup"/>
      <sheetName val="Office_Instal"/>
      <sheetName val="labour_&amp;_Centering"/>
      <sheetName val="ETC_Plant_Cost"/>
      <sheetName val="Contractor_&amp;_Material_Price"/>
      <sheetName val="Road_work"/>
      <sheetName val="NLD_-_Assum"/>
      <sheetName val="SC_revtrgt"/>
      <sheetName val="TCS_Proposed"/>
      <sheetName val="R1-A3 Prime coat"/>
      <sheetName val="ep"/>
      <sheetName val="Rate"/>
    </sheetNames>
    <sheetDataSet>
      <sheetData sheetId="0" refreshError="1"/>
      <sheetData sheetId="1" refreshError="1">
        <row r="11">
          <cell r="S11">
            <v>53.900000000000006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refreshError="1"/>
      <sheetData sheetId="248" refreshError="1"/>
      <sheetData sheetId="249"/>
      <sheetData sheetId="250"/>
      <sheetData sheetId="251"/>
      <sheetData sheetId="252"/>
      <sheetData sheetId="253"/>
      <sheetData sheetId="254">
        <row r="11">
          <cell r="S11">
            <v>53.900000000000006</v>
          </cell>
        </row>
      </sheetData>
      <sheetData sheetId="255">
        <row r="11">
          <cell r="S11">
            <v>53.900000000000006</v>
          </cell>
        </row>
      </sheetData>
      <sheetData sheetId="256"/>
      <sheetData sheetId="257">
        <row r="11">
          <cell r="S11">
            <v>53.900000000000006</v>
          </cell>
        </row>
      </sheetData>
      <sheetData sheetId="258">
        <row r="11">
          <cell r="S11">
            <v>53.900000000000006</v>
          </cell>
        </row>
      </sheetData>
      <sheetData sheetId="259"/>
      <sheetData sheetId="260">
        <row r="11">
          <cell r="S11">
            <v>53.900000000000006</v>
          </cell>
        </row>
      </sheetData>
      <sheetData sheetId="261">
        <row r="11">
          <cell r="S11">
            <v>53.900000000000006</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11">
          <cell r="S11">
            <v>53.900000000000006</v>
          </cell>
        </row>
      </sheetData>
      <sheetData sheetId="284"/>
      <sheetData sheetId="285"/>
      <sheetData sheetId="286">
        <row r="11">
          <cell r="S11">
            <v>53.900000000000006</v>
          </cell>
        </row>
      </sheetData>
      <sheetData sheetId="287"/>
      <sheetData sheetId="288"/>
      <sheetData sheetId="289">
        <row r="11">
          <cell r="S11">
            <v>53.900000000000006</v>
          </cell>
        </row>
      </sheetData>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ow r="11">
          <cell r="S11">
            <v>53.900000000000006</v>
          </cell>
        </row>
      </sheetData>
      <sheetData sheetId="311"/>
      <sheetData sheetId="312"/>
      <sheetData sheetId="313">
        <row r="11">
          <cell r="S11">
            <v>53.900000000000006</v>
          </cell>
        </row>
      </sheetData>
      <sheetData sheetId="314"/>
      <sheetData sheetId="315"/>
      <sheetData sheetId="316">
        <row r="11">
          <cell r="S11">
            <v>53.900000000000006</v>
          </cell>
        </row>
      </sheetData>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Indicators"/>
      <sheetName val="Assum"/>
      <sheetName val="Phasing"/>
      <sheetName val="PC"/>
      <sheetName val="Capex Phasing &amp; financing"/>
      <sheetName val="LC Drawdown"/>
      <sheetName val="Capex Phasing &amp; Fin-RE"/>
      <sheetName val="Addl Capex &amp; Debt"/>
      <sheetName val="TrafficRev"/>
      <sheetName val="CDM"/>
      <sheetName val="RE-Revenue"/>
      <sheetName val="Sheet2"/>
      <sheetName val="Sheet3"/>
      <sheetName val="Opex"/>
      <sheetName val="FA Schedule"/>
      <sheetName val="Deprn"/>
      <sheetName val="ITDeprn"/>
      <sheetName val="Tax"/>
      <sheetName val="P&amp;L"/>
      <sheetName val="Cash Flow"/>
      <sheetName val="BS"/>
      <sheetName val="Sheet1"/>
      <sheetName val="CAPEX"/>
      <sheetName val="SCH 10"/>
      <sheetName val="Table 5"/>
      <sheetName val="COMPUTATION"/>
      <sheetName val="Keyratios"/>
      <sheetName val="P L"/>
      <sheetName val="Links"/>
      <sheetName val="Prodn Report"/>
      <sheetName val="KEY INPUTS"/>
      <sheetName val="Material "/>
      <sheetName val="海外WORK"/>
      <sheetName val="NKEL O&amp;M"/>
      <sheetName val="Input"/>
      <sheetName val="Intaccrual"/>
      <sheetName val="Lead"/>
    </sheetNames>
    <sheetDataSet>
      <sheetData sheetId="0" refreshError="1">
        <row r="10">
          <cell r="D10">
            <v>24.344199232892635</v>
          </cell>
        </row>
        <row r="29">
          <cell r="C29">
            <v>17388.939000025483</v>
          </cell>
        </row>
      </sheetData>
      <sheetData sheetId="1"/>
      <sheetData sheetId="2"/>
      <sheetData sheetId="3" refreshError="1"/>
      <sheetData sheetId="4" refreshError="1">
        <row r="10">
          <cell r="D10">
            <v>24.344199232892635</v>
          </cell>
        </row>
        <row r="31">
          <cell r="D31">
            <v>1</v>
          </cell>
        </row>
      </sheetData>
      <sheetData sheetId="5"/>
      <sheetData sheetId="6"/>
      <sheetData sheetId="7"/>
      <sheetData sheetId="8" refreshError="1"/>
      <sheetData sheetId="9"/>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3&amp;4 rev"/>
      <sheetName val="m01"/>
      <sheetName val="m02"/>
      <sheetName val="m3&amp;4"/>
      <sheetName val="costsheet"/>
      <sheetName val="m05"/>
      <sheetName val="m05rev"/>
      <sheetName val="m06"/>
      <sheetName val="m7a"/>
      <sheetName val="m7a rev"/>
      <sheetName val="m08"/>
      <sheetName val="M09"/>
      <sheetName val="m10"/>
      <sheetName val="TB "/>
      <sheetName val="m11"/>
      <sheetName val="OUT0999"/>
      <sheetName val="RMCN"/>
      <sheetName val="rm9900"/>
      <sheetName val="notes&amp;cover"/>
      <sheetName val="M6ANAL"/>
      <sheetName val="SALE9900"/>
      <sheetName val="enrg"/>
      <sheetName val="Foil &amp; die"/>
      <sheetName val="Links"/>
      <sheetName val="Tax"/>
      <sheetName val="10W"/>
      <sheetName val="BS Rec Control Sheet"/>
      <sheetName val="rm"/>
      <sheetName val="FA Schedule Dec 07"/>
      <sheetName val="海外WORK"/>
      <sheetName val="OpTrack"/>
      <sheetName val="LA- lookups"/>
      <sheetName val="Other assumptions"/>
      <sheetName val="Assumption"/>
      <sheetName val="Dom Tax &amp; Over Tax"/>
      <sheetName val="PC"/>
      <sheetName val="Macros"/>
      <sheetName val="BS"/>
      <sheetName val="VOLUMES "/>
      <sheetName val="Internal-Bid-Summary"/>
      <sheetName val="MIS Bakup"/>
      <sheetName val="3.Grouping - Profit &amp; Loss(mio)"/>
      <sheetName val="COMPUTATION"/>
      <sheetName val="P L"/>
      <sheetName val="Keyratios"/>
      <sheetName val="SCH 10"/>
      <sheetName val="Summary"/>
      <sheetName val="Additions"/>
      <sheetName val="NSR_E"/>
      <sheetName val="TOT_COST"/>
      <sheetName val="LabourRates"/>
      <sheetName val="budget"/>
      <sheetName val="Workings"/>
      <sheetName val="LS_TGT"/>
      <sheetName val="Input"/>
      <sheetName val="GRAPH"/>
      <sheetName val="Lead"/>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bstruct total"/>
      <sheetName val="Lead"/>
      <sheetName val="Exhibit Q"/>
      <sheetName val="Mechanical"/>
      <sheetName val="PRECAST lightconc-II"/>
      <sheetName val="Material "/>
      <sheetName val="PLAN_FEB97"/>
      <sheetName val="m3&amp;4"/>
    </sheetNames>
    <sheetDataSet>
      <sheetData sheetId="0"/>
      <sheetData sheetId="1"/>
      <sheetData sheetId="2"/>
      <sheetData sheetId="3"/>
      <sheetData sheetId="4" refreshError="1">
        <row r="28">
          <cell r="D28">
            <v>4200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Material "/>
      <sheetName val="procurement"/>
      <sheetName val="sheeet7"/>
      <sheetName val="Rate Analysis"/>
      <sheetName val="budget"/>
      <sheetName val="S2groupcode"/>
      <sheetName val="Index"/>
      <sheetName val="PLAN_FEB97"/>
      <sheetName val="Wordsdata"/>
      <sheetName val="estimate"/>
      <sheetName val="UNP-NCW "/>
      <sheetName val="Cover sheet"/>
      <sheetName val="Break up Sheet"/>
      <sheetName val="Output"/>
      <sheetName val="Av.G Level"/>
      <sheetName val="JCR TOP(ITEM)-KTRP"/>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Materials "/>
      <sheetName val="Publicbuilding"/>
      <sheetName val="doq"/>
      <sheetName val="NSR_E"/>
      <sheetName val="TOT_COST"/>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FORM7"/>
      <sheetName val="Lead"/>
      <sheetName val="BOQ"/>
      <sheetName val="Improvements"/>
      <sheetName val="VAC BDWN"/>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MRATES"/>
      <sheetName val="maing1"/>
      <sheetName val="RATE COMPILATION"/>
      <sheetName val="Labour &amp; Plant"/>
      <sheetName val="Debit_Pump"/>
      <sheetName val="Details_Transit"/>
      <sheetName val="Debit_Transit"/>
      <sheetName val="Non debit-RMC"/>
      <sheetName val="CrRajWMM"/>
      <sheetName val="Details_RMC"/>
      <sheetName val="Rates Basic"/>
      <sheetName val="Debit_RMC"/>
      <sheetName val="DATA SHEET"/>
      <sheetName val="Landslide-(124.040-124.110)"/>
      <sheetName val="AOC-8"/>
      <sheetName val="Master"/>
      <sheetName val="Aoc"/>
      <sheetName val="OpTrack"/>
      <sheetName val="1x2x2"/>
      <sheetName val="Design_abf"/>
      <sheetName val="purpose&amp;input"/>
      <sheetName val="doq-10"/>
      <sheetName val="Rate"/>
      <sheetName val="basdat-f"/>
      <sheetName val="Ex- 94.500 RHS"/>
      <sheetName val="Machinery"/>
      <sheetName val="Supply_RMC"/>
      <sheetName val="102-25.01.17"/>
      <sheetName val="doq-9"/>
      <sheetName val="horizontal"/>
      <sheetName val="(31)"/>
      <sheetName val="Evaluate"/>
      <sheetName val="NonSSR"/>
      <sheetName val="5"/>
      <sheetName val="Rectangular Beam"/>
      <sheetName val="INPUT SHEET"/>
      <sheetName val="BOQ (2)"/>
      <sheetName val="BOQ-II"/>
      <sheetName val="New Construction"/>
      <sheetName val="MAIN"/>
      <sheetName val="LOCAL RATES"/>
      <sheetName val="dlvoid"/>
      <sheetName val="m3&amp;4"/>
      <sheetName val="rm9900"/>
      <sheetName val="SCHEDULES"/>
      <sheetName val=""/>
      <sheetName val="Longitudinal"/>
      <sheetName val="pipe culvert 18.06.07"/>
      <sheetName val="Onsite-Infra"/>
      <sheetName val="basdat"/>
      <sheetName val="Intro"/>
      <sheetName val="SALIENT"/>
      <sheetName val="ANALYSIS"/>
      <sheetName val="old boq"/>
      <sheetName val="PROG_DATA"/>
      <sheetName val="Fill this out first..."/>
      <sheetName val="Linked Lead"/>
      <sheetName val="doq-1 DOQ Culvert"/>
      <sheetName val="Civil"/>
      <sheetName val="basic-data"/>
      <sheetName val="HP(9.200)"/>
      <sheetName val="Cul_detail"/>
      <sheetName val="C &amp; G RHS"/>
      <sheetName val="INPUT-DATA"/>
      <sheetName val="ENCL10-C"/>
      <sheetName val="VAT &amp; ST"/>
      <sheetName val="lmp &amp; salse"/>
      <sheetName val="M+MC"/>
      <sheetName val="RMC_Debit_Panjar_MB"/>
      <sheetName val="RMC_Debit"/>
      <sheetName val="2.2"/>
      <sheetName val="10.Minor Structure"/>
      <sheetName val="STEEL"/>
      <sheetName val="Design(600)"/>
      <sheetName val="Plant _  Machinery"/>
      <sheetName val="S4"/>
      <sheetName val="Design SUS"/>
      <sheetName val="Mechanical"/>
      <sheetName val="MHNO_LEV"/>
      <sheetName val=" AnalysisPCC"/>
      <sheetName val="DATA"/>
      <sheetName val="INPUT"/>
      <sheetName val="TYPE-1"/>
      <sheetName val="TYPE-3"/>
      <sheetName val="CABLE"/>
      <sheetName val="number"/>
      <sheetName val="SITE DATA"/>
      <sheetName val="BOQ Distribution"/>
      <sheetName val="Bar Budget"/>
      <sheetName val="Final Qty"/>
      <sheetName val="Machine HC - 19.08 "/>
      <sheetName val="PNM Justi"/>
      <sheetName val="Bar"/>
      <sheetName val="Analysed rate"/>
      <sheetName val="Shutter"/>
      <sheetName val="BOQ Backup"/>
      <sheetName val="Boiler&amp;TG"/>
      <sheetName val="Res-P&amp;E (PLL)"/>
      <sheetName val="Prdn Cost"/>
      <sheetName val="40mm"/>
      <sheetName val="20mm"/>
      <sheetName val="ABBDATASHEET"/>
      <sheetName val="MPR_PA_1"/>
      <sheetName val="Curve Details"/>
      <sheetName val="Final FRL"/>
      <sheetName val="P&amp;L01-02GR"/>
      <sheetName val="Exist"/>
      <sheetName val="LEFT"/>
      <sheetName val="RIGHT"/>
      <sheetName val="Cal"/>
      <sheetName val="Voucher"/>
      <sheetName val="UGPIPING"/>
      <sheetName val="3MLKQ"/>
      <sheetName val="Contractor &amp; Material Price"/>
      <sheetName val="s"/>
      <sheetName val="01"/>
      <sheetName val="Schedule"/>
      <sheetName val="p1-costg"/>
      <sheetName val="P&amp;E - T"/>
      <sheetName val="P&amp;E - U"/>
      <sheetName val="FORM-W3"/>
      <sheetName val="#REF"/>
      <sheetName val="dBase"/>
      <sheetName val="Bituminous"/>
      <sheetName val="Calculation (modi final)"/>
      <sheetName val="L040"/>
      <sheetName val="준검 내역서"/>
      <sheetName val="doq-I"/>
      <sheetName val="HOC"/>
      <sheetName val="Links"/>
      <sheetName val="海外WORK"/>
      <sheetName val="PRECAST lightconc-II"/>
      <sheetName val="04"/>
      <sheetName val="05"/>
      <sheetName val="Existing Emb Ht"/>
      <sheetName val="TCS"/>
      <sheetName val="Abstruct total"/>
      <sheetName val="Embk top (2)"/>
      <sheetName val="ETC Plant Cost"/>
      <sheetName val="RATE LINK UP"/>
      <sheetName val="Anl"/>
      <sheetName val="REL"/>
      <sheetName val="TBAL9697 -group wise  sdpl"/>
      <sheetName val="eq. mobilization"/>
      <sheetName val="Abt Foundation "/>
      <sheetName val="pier Foundation"/>
      <sheetName val="p-ins &amp; bonds"/>
      <sheetName val="fco"/>
      <sheetName val="3. GSB-WMM-SHLD"/>
      <sheetName val="Sweeper Machine"/>
      <sheetName val="doq7"/>
      <sheetName val="Wayside amenities"/>
      <sheetName val="doq-1"/>
      <sheetName val="doq 2"/>
      <sheetName val="MOTOR"/>
      <sheetName val="DETAILED  BOQ"/>
      <sheetName val="General Data"/>
      <sheetName val="Steel-Circular"/>
      <sheetName val="doq-10 (Traffic)"/>
      <sheetName val="doq-11(Miscellaneous)"/>
      <sheetName val="seismic coeffs"/>
      <sheetName val="EZ"/>
      <sheetName val="Capex"/>
      <sheetName val="BC &amp; MNB "/>
      <sheetName val="Sheet1-14"/>
      <sheetName val="Sheet2-76"/>
      <sheetName val="Database"/>
      <sheetName val="schedule nos"/>
      <sheetName val="pile Fabrication"/>
      <sheetName val="BHANDUP"/>
      <sheetName val="Data Base"/>
    </sheetNames>
    <sheetDataSet>
      <sheetData sheetId="0" refreshError="1"/>
      <sheetData sheetId="1" refreshError="1"/>
      <sheetData sheetId="2" refreshError="1"/>
      <sheetData sheetId="3" refreshError="1"/>
      <sheetData sheetId="4" refreshError="1">
        <row r="11">
          <cell r="G11">
            <v>188</v>
          </cell>
        </row>
        <row r="136">
          <cell r="D136">
            <v>318.55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ow r="11">
          <cell r="G11">
            <v>188</v>
          </cell>
        </row>
      </sheetData>
      <sheetData sheetId="114"/>
      <sheetData sheetId="115">
        <row r="19">
          <cell r="D19" t="str">
            <v>KIAL/EPC-1/AGL/34305</v>
          </cell>
        </row>
      </sheetData>
      <sheetData sheetId="116">
        <row r="11">
          <cell r="G11">
            <v>188</v>
          </cell>
        </row>
      </sheetData>
      <sheetData sheetId="117">
        <row r="11">
          <cell r="G11">
            <v>188</v>
          </cell>
        </row>
      </sheetData>
      <sheetData sheetId="118">
        <row r="19">
          <cell r="D19" t="str">
            <v>KIAL/EPC-1/AGL/34305</v>
          </cell>
        </row>
      </sheetData>
      <sheetData sheetId="119"/>
      <sheetData sheetId="120"/>
      <sheetData sheetId="121"/>
      <sheetData sheetId="122"/>
      <sheetData sheetId="123">
        <row r="11">
          <cell r="G11">
            <v>188</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ow r="11">
          <cell r="G11">
            <v>188</v>
          </cell>
        </row>
      </sheetData>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row r="11">
          <cell r="G11">
            <v>188</v>
          </cell>
        </row>
      </sheetData>
      <sheetData sheetId="155">
        <row r="11">
          <cell r="G11">
            <v>188</v>
          </cell>
        </row>
      </sheetData>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Mão_Obra"/>
      <sheetName val="Encargos"/>
      <sheetName val="Resumo"/>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row r="7">
          <cell r="B7" t="str">
            <v>Road Works</v>
          </cell>
        </row>
        <row r="8">
          <cell r="B8" t="str">
            <v>Clearing &amp; Grubbing</v>
          </cell>
        </row>
        <row r="10">
          <cell r="B10" t="str">
            <v>Excavation</v>
          </cell>
        </row>
        <row r="12">
          <cell r="B12" t="str">
            <v>Earthwork in Embankment</v>
          </cell>
        </row>
        <row r="14">
          <cell r="B14" t="str">
            <v>Earthwork in Subgrade</v>
          </cell>
        </row>
        <row r="16">
          <cell r="B16" t="str">
            <v>Median Filling</v>
          </cell>
        </row>
        <row r="18">
          <cell r="B18" t="str">
            <v>Turfing</v>
          </cell>
        </row>
        <row r="20">
          <cell r="B20" t="str">
            <v>Granular Sub Base Course</v>
          </cell>
        </row>
        <row r="22">
          <cell r="B22" t="str">
            <v>Wet Mix Macadam</v>
          </cell>
        </row>
        <row r="24">
          <cell r="B24" t="str">
            <v>Bitumenous Macadam</v>
          </cell>
        </row>
        <row r="26">
          <cell r="B26" t="str">
            <v>Profile Corrective Course</v>
          </cell>
        </row>
        <row r="28">
          <cell r="B28" t="str">
            <v>Dense Bituminous Macadam</v>
          </cell>
        </row>
        <row r="30">
          <cell r="B30" t="str">
            <v>Bituminous Concrete</v>
          </cell>
        </row>
        <row r="32">
          <cell r="B32" t="str">
            <v>Semi Dense Bitumenous Course</v>
          </cell>
        </row>
        <row r="34">
          <cell r="B34" t="str">
            <v>Dry Lean Concrete</v>
          </cell>
        </row>
        <row r="36">
          <cell r="B36" t="str">
            <v>Pavement Quality Concrete</v>
          </cell>
        </row>
        <row r="38">
          <cell r="B38" t="str">
            <v>Drainage &amp; Protection Work</v>
          </cell>
        </row>
        <row r="40">
          <cell r="B40" t="str">
            <v>Median Kerb</v>
          </cell>
        </row>
        <row r="42">
          <cell r="B42" t="str">
            <v>Road Marking</v>
          </cell>
        </row>
        <row r="44">
          <cell r="B44" t="str">
            <v>Junctions</v>
          </cell>
        </row>
        <row r="46">
          <cell r="B46" t="str">
            <v>Misc Road Works</v>
          </cell>
        </row>
        <row r="48">
          <cell r="B48" t="str">
            <v>Culverts &amp; Minor Bridges</v>
          </cell>
        </row>
        <row r="50">
          <cell r="B50" t="str">
            <v>Excavation</v>
          </cell>
        </row>
        <row r="52">
          <cell r="B52" t="str">
            <v>Reinforcement</v>
          </cell>
        </row>
        <row r="54">
          <cell r="B54" t="str">
            <v>Levelling Course  / PCC</v>
          </cell>
        </row>
        <row r="56">
          <cell r="B56" t="str">
            <v>Concrete Works - RCC</v>
          </cell>
        </row>
        <row r="58">
          <cell r="B58" t="str">
            <v>Back Filling</v>
          </cell>
        </row>
        <row r="60">
          <cell r="B60" t="str">
            <v>Miscellenious - Culverts</v>
          </cell>
        </row>
        <row r="62">
          <cell r="B62" t="str">
            <v>Major Bridges</v>
          </cell>
        </row>
        <row r="63">
          <cell r="B63" t="str">
            <v>Excavation</v>
          </cell>
        </row>
        <row r="65">
          <cell r="B65" t="str">
            <v>Levelling Course  / PCC</v>
          </cell>
        </row>
        <row r="67">
          <cell r="B67" t="str">
            <v>Foundation Concrete</v>
          </cell>
        </row>
        <row r="69">
          <cell r="B69" t="str">
            <v>Reinforcement</v>
          </cell>
        </row>
        <row r="71">
          <cell r="B71" t="str">
            <v>Well Foundation Kerb</v>
          </cell>
        </row>
        <row r="73">
          <cell r="B73" t="str">
            <v>Well Foundation Steining</v>
          </cell>
        </row>
        <row r="75">
          <cell r="B75" t="str">
            <v>Well Foundation Cap</v>
          </cell>
        </row>
        <row r="77">
          <cell r="B77" t="str">
            <v>Back Filling</v>
          </cell>
        </row>
        <row r="79">
          <cell r="B79" t="str">
            <v>Well Foundation Bottom Plug</v>
          </cell>
        </row>
        <row r="81">
          <cell r="B81" t="str">
            <v>Well Foundation Top Plug</v>
          </cell>
        </row>
        <row r="83">
          <cell r="B83" t="str">
            <v>Super Structure Concrete</v>
          </cell>
        </row>
        <row r="85">
          <cell r="B85" t="str">
            <v>Miscellenious - Bridges</v>
          </cell>
        </row>
        <row r="87">
          <cell r="B87" t="str">
            <v>Rehabilisation of Structures</v>
          </cell>
        </row>
        <row r="89">
          <cell r="B89" t="str">
            <v>Other Works</v>
          </cell>
        </row>
        <row r="90">
          <cell r="B90" t="str">
            <v>Road Maintenance</v>
          </cell>
        </row>
        <row r="92">
          <cell r="B92" t="str">
            <v>Miscellanious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ments"/>
      <sheetName val="LOCAL RATES"/>
      <sheetName val="Labour"/>
      <sheetName val="Material"/>
      <sheetName val="Plant &amp;  Machinery"/>
      <sheetName val="ETC Plant Cost"/>
      <sheetName val="MHR"/>
      <sheetName val="Material "/>
      <sheetName val="PLAN_FEB97"/>
      <sheetName val="Sheet1"/>
      <sheetName val="basis"/>
      <sheetName val="Rates Basic"/>
      <sheetName val="budget"/>
      <sheetName val="FT-05-02IsoBOM"/>
      <sheetName val="Tax Details"/>
      <sheetName val="Clause 9"/>
      <sheetName val="TDT"/>
      <sheetName val="dtct"/>
      <sheetName val="GVT§CT"/>
      <sheetName val="§G"/>
      <sheetName val="TC"/>
      <sheetName val="VCTH"/>
      <sheetName val="Tkp"/>
      <sheetName val="ksp"/>
      <sheetName val="M+MC"/>
      <sheetName val="00000000"/>
      <sheetName val="PEP-DATA"/>
      <sheetName val="Lead (Final)"/>
      <sheetName val="LOCAL_RATES"/>
      <sheetName val="Plant_&amp;__Machinery"/>
      <sheetName val="ETC_Plant_Cost"/>
      <sheetName val="Material_"/>
      <sheetName val="Rates_Basic"/>
      <sheetName val="BSE"/>
      <sheetName val="Mactan"/>
      <sheetName val="Mandaue"/>
      <sheetName val="INPUT"/>
      <sheetName val="MB,MAT,MAC"/>
      <sheetName val="ANALYSIS"/>
      <sheetName val="oresreqsum"/>
      <sheetName val="Machinery"/>
      <sheetName val="Supply_RMC"/>
      <sheetName val="Debit_RMC"/>
      <sheetName val="doq-10"/>
      <sheetName val="doq-9"/>
      <sheetName val="Labour &amp; Plant"/>
      <sheetName val="ABSTRACT"/>
      <sheetName val="MPR_PA_1"/>
      <sheetName val="sheeet7"/>
      <sheetName val="SALIENT"/>
      <sheetName val="old boq"/>
      <sheetName val="Rate"/>
      <sheetName val="LOAD CALCULATIONS"/>
      <sheetName val="Bill-5"/>
      <sheetName val="REL"/>
      <sheetName val="cul-invSUBMITTED"/>
      <sheetName val="RIP1"/>
      <sheetName val="basdat"/>
      <sheetName val="Sheet4"/>
      <sheetName val="DATA SHEET"/>
      <sheetName val="Labour rates"/>
      <sheetName val="AoR Finishing"/>
      <sheetName val="PROCTOR"/>
      <sheetName val="water prop."/>
      <sheetName val="RATE LINK UP"/>
      <sheetName val="Details_RMC"/>
      <sheetName val="doq-I"/>
      <sheetName val=" Type III"/>
      <sheetName val=" Type I"/>
      <sheetName val="BOQ-II"/>
      <sheetName val="Asmp"/>
      <sheetName val="Steel-Circular"/>
      <sheetName val="Account"/>
      <sheetName val="Intro"/>
      <sheetName val="Abstract of cost"/>
      <sheetName val="Customers"/>
      <sheetName val="FORM7"/>
      <sheetName val="Rate Analysis"/>
      <sheetName val="3MLKQ"/>
      <sheetName val="hyperstatic"/>
      <sheetName val="Wkgs"/>
      <sheetName val="BOQ"/>
      <sheetName val="Debit_Transit"/>
      <sheetName val="Live_Load_tables"/>
      <sheetName val="Bill No 8 - A"/>
      <sheetName val="Purlin(7m)"/>
      <sheetName val="Sheet7"/>
      <sheetName val="ENCL10-C"/>
      <sheetName val="Project Budget Worksheet"/>
      <sheetName val="Timesheet"/>
      <sheetName val="ESOP ECAL TABLES"/>
      <sheetName val="Assumptions"/>
      <sheetName val="BHANDUP"/>
      <sheetName val=" AnalysisPCC"/>
      <sheetName val="Non debit-RMC"/>
      <sheetName val="CrRajWMM"/>
      <sheetName val="Landslide-(124.040-124.110)"/>
      <sheetName val="Ex- 94.500 RHS"/>
      <sheetName val="Evaluate"/>
      <sheetName val="102-PMC format"/>
      <sheetName val="2.01a-Ex."/>
      <sheetName val="BOQ-Roadworks"/>
      <sheetName val="NAME"/>
      <sheetName val="3. GSB-WMM-SHLD"/>
      <sheetName val="MAIN"/>
      <sheetName val="Miscellaneous"/>
      <sheetName val="Road_All"/>
      <sheetName val="Summary_Slab_Karbook"/>
      <sheetName val="scurve(2)"/>
      <sheetName val="estimate"/>
      <sheetName val="A.O.R."/>
      <sheetName val="Cost of O &amp; O"/>
      <sheetName val="dummy"/>
      <sheetName val="Rate An"/>
      <sheetName val="FORM-W3"/>
      <sheetName val="Rate Ana"/>
      <sheetName val="Boiler&amp;TG"/>
      <sheetName val="UNP-NCW "/>
      <sheetName val="MRATES"/>
      <sheetName val="BOQ Distribution"/>
      <sheetName val="Resourc - Material"/>
      <sheetName val="fco"/>
      <sheetName val="Summary Minor Jns."/>
      <sheetName val="Cover sheet"/>
      <sheetName val="Design_abf"/>
      <sheetName val="Input_data"/>
      <sheetName val="Master"/>
      <sheetName val="Inputs"/>
      <sheetName val="Labour Working-Rev-2"/>
      <sheetName val="Material Rates"/>
      <sheetName val="NC-CM"/>
      <sheetName val="Design SUS"/>
      <sheetName val="Design"/>
      <sheetName val="Sheet3"/>
      <sheetName val="DATA_PILE_BG"/>
      <sheetName val="DATA_PCC"/>
      <sheetName val="DATA_PILECAP"/>
      <sheetName val="DATA_PILE_RT2"/>
      <sheetName val="DATA_PILE_RT1 "/>
      <sheetName val="DATA_PILE _SM"/>
      <sheetName val="TCS"/>
      <sheetName val="Sheet2"/>
      <sheetName val="#REF"/>
      <sheetName val="UGPIPING"/>
      <sheetName val="01"/>
      <sheetName val="sc-mar2000"/>
      <sheetName val="sc-sepVdec99"/>
      <sheetName val="SITE DATA"/>
      <sheetName val="Cal"/>
      <sheetName val="Data"/>
      <sheetName val="Voucher"/>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賃借2"/>
      <sheetName val="Sheet1"/>
      <sheetName val="賃借2.XLS"/>
      <sheetName val="%E8%B3%83%E5%80%9F2.XLS"/>
      <sheetName val="SCH 10"/>
      <sheetName val="Lead"/>
      <sheetName val="Improvements"/>
      <sheetName val="Tax Details"/>
      <sheetName val="Asmp"/>
      <sheetName val="ADVTAX"/>
      <sheetName val="Details"/>
      <sheetName val="Key"/>
      <sheetName val="Group Summary"/>
      <sheetName val="FA Leadsheet &amp; Movement"/>
      <sheetName val="Table 5"/>
      <sheetName val="P&amp;L"/>
      <sheetName val="Keyratios"/>
      <sheetName val="NKEL O&amp;M (2)"/>
      <sheetName val="CAPEX"/>
      <sheetName val="P L"/>
      <sheetName val="blockwise"/>
      <sheetName val="Assumptions"/>
      <sheetName val="m3&amp;4"/>
      <sheetName val="rm9900"/>
      <sheetName val="Lists"/>
      <sheetName val="Dep AY 6-7"/>
      <sheetName val="Kwh and O2 bal"/>
    </sheetNames>
    <definedNames>
      <definedName name="Module1.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Legends (2)"/>
      <sheetName val="Samples For FA Additions (2)"/>
      <sheetName val="Guidance"/>
      <sheetName val="FA Schedule Dec 07"/>
      <sheetName val="Additions Dec 07"/>
      <sheetName val="FA SHEDULE-Audited Mar 07"/>
      <sheetName val="Reco- FAMS &amp; Tally"/>
      <sheetName val="FA Additions Apr- Dec 07"/>
      <sheetName val="FA register Dec 07"/>
      <sheetName val="Reco-FAMS &amp; Tally"/>
      <sheetName val="Sheet1"/>
      <sheetName val="Total Additions Apr to Nov 07"/>
      <sheetName val="Samples For FA Additions"/>
      <sheetName val="Sampling-CMA-DP"/>
      <sheetName val="Sampling-CMA-OE"/>
      <sheetName val="FA Register-Additions"/>
      <sheetName val="Additions"/>
      <sheetName val="Disposals"/>
      <sheetName val="Fixed Asset Register Dec 07"/>
      <sheetName val="Schedule Dec 06"/>
      <sheetName val="Expectation"/>
      <sheetName val="Audited MArch 07"/>
      <sheetName val="FA register Nov 07"/>
      <sheetName val="Retirements"/>
      <sheetName val="XREF"/>
      <sheetName val="Tickmarks"/>
      <sheetName val="IAA"/>
      <sheetName val="Worksheet in (C) 5640"/>
      <sheetName val="#REF"/>
      <sheetName val="Company"/>
      <sheetName val="NKEL O&amp;M (2)"/>
      <sheetName val="Keyratios"/>
      <sheetName val="Sept 06"/>
      <sheetName val="COMPUTATION"/>
      <sheetName val="NKEL O&amp;M"/>
      <sheetName val="Improvements"/>
      <sheetName val="Intaccrual"/>
      <sheetName val="SBU"/>
      <sheetName val="Params"/>
      <sheetName val="Drilling"/>
      <sheetName val="Title Page"/>
      <sheetName val="per unit"/>
      <sheetName val="Balance Sheet "/>
      <sheetName val="CTbe tong"/>
      <sheetName val="CTDZ 0.4+cto"/>
      <sheetName val="Périodes"/>
      <sheetName val="Index"/>
      <sheetName val="Reference"/>
      <sheetName val="269T(final)"/>
      <sheetName val="W2 FOB _Exports"/>
      <sheetName val="TB"/>
      <sheetName val="Analysis"/>
      <sheetName val="Base Inputs"/>
      <sheetName val="F1ACS"/>
      <sheetName val="Assumption"/>
      <sheetName val="DCF"/>
      <sheetName val="Variante Operai"/>
      <sheetName val="IRR"/>
      <sheetName val="Tax"/>
      <sheetName val="P&amp;L"/>
      <sheetName val="Dividends"/>
      <sheetName val="Production &amp; Revenue Schedules"/>
      <sheetName val="ADV-TK-HORT"/>
      <sheetName val="paramètres"/>
      <sheetName val="Earnings"/>
      <sheetName val="Worksheet%20in%20(C)%205640.03%"/>
    </sheetNames>
    <sheetDataSet>
      <sheetData sheetId="0">
        <row r="12">
          <cell r="M12" t="str">
            <v>!</v>
          </cell>
        </row>
      </sheetData>
      <sheetData sheetId="1"/>
      <sheetData sheetId="2"/>
      <sheetData sheetId="3"/>
      <sheetData sheetId="4" refreshError="1">
        <row r="12">
          <cell r="M12" t="str">
            <v>!</v>
          </cell>
        </row>
        <row r="15">
          <cell r="M15" t="str">
            <v>!</v>
          </cell>
        </row>
        <row r="21">
          <cell r="M21" t="str">
            <v>!</v>
          </cell>
        </row>
        <row r="25">
          <cell r="M25" t="str">
            <v>!</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tion"/>
      <sheetName val="EMD"/>
      <sheetName val="Scrutiny"/>
      <sheetName val="RateList"/>
      <sheetName val="Overheads"/>
      <sheetName val="AOR"/>
      <sheetName val="formwork"/>
      <sheetName val="Submittals"/>
      <sheetName val="Sheet6"/>
      <sheetName val="Sheet7"/>
      <sheetName val="Sheet8"/>
      <sheetName val="Sheet9"/>
      <sheetName val="Sheet10"/>
      <sheetName val="Sheet11"/>
      <sheetName val="Sheet12"/>
      <sheetName val="Sheet13"/>
      <sheetName val="Sheet14"/>
      <sheetName val="Sheet15"/>
      <sheetName val="Sheet16"/>
      <sheetName val="formworks"/>
      <sheetName val="DEBTORS"/>
      <sheetName val="FA Schedule Dec 07"/>
    </sheetNames>
    <sheetDataSet>
      <sheetData sheetId="0" refreshError="1"/>
      <sheetData sheetId="1" refreshError="1"/>
      <sheetData sheetId="2" refreshError="1"/>
      <sheetData sheetId="3" refreshError="1"/>
      <sheetData sheetId="4" refreshError="1"/>
      <sheetData sheetId="5" refreshError="1">
        <row r="689">
          <cell r="K689">
            <v>22119923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1"/>
      <sheetName val="Cons PL"/>
      <sheetName val="PAP"/>
      <sheetName val="SPR"/>
      <sheetName val="Facility"/>
      <sheetName val="deb"/>
      <sheetName val="Keyratios"/>
      <sheetName val="#REF"/>
      <sheetName val="Input"/>
      <sheetName val="P L"/>
      <sheetName val="Cntrl Sheet"/>
      <sheetName val="NFF"/>
      <sheetName val="MISBS"/>
      <sheetName val="BOD PL NEW"/>
      <sheetName val="Intang"/>
      <sheetName val="_REF"/>
      <sheetName val="Schedules"/>
      <sheetName val="Balance Sheet"/>
      <sheetName val="Profit &amp; Loss"/>
      <sheetName val="sum"/>
      <sheetName val="Data Sheet 1"/>
      <sheetName val="main"/>
      <sheetName val="末残計画(四半期ベース)"/>
      <sheetName val="ﾏﾁｭﾘﾃｨﾗﾀﾞｰ（月次ベース）"/>
      <sheetName val="ﾏﾁｭﾘﾃｨﾗﾀﾞｰ（四半期ベー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LSGAA"/>
      <sheetName val="FA Schedule Dec 07"/>
      <sheetName val="EXLSGAA.XLS"/>
      <sheetName val="Title"/>
      <sheetName val="Keyratios"/>
      <sheetName val="Intaccrual"/>
      <sheetName val="SBU"/>
      <sheetName val="Other assumptions"/>
      <sheetName val="Annexure D1"/>
      <sheetName val="Menu"/>
      <sheetName val="OH Budget"/>
      <sheetName val="OH Actuals"/>
      <sheetName val="OGL"/>
      <sheetName val="Assumptions"/>
      <sheetName val="tb"/>
      <sheetName val="master"/>
      <sheetName val="Main Bs Cr"/>
      <sheetName val="Sept 06"/>
      <sheetName val="Sheet1"/>
      <sheetName val="P&amp;L"/>
      <sheetName val="Tax"/>
      <sheetName val="Table 5"/>
      <sheetName val="Leasehold mprovements"/>
      <sheetName val="XREF"/>
      <sheetName val="海外WORK"/>
      <sheetName val="Notes to Accounts"/>
      <sheetName val="slips"/>
      <sheetName val="dBase"/>
      <sheetName val="2007"/>
      <sheetName val="Parametres"/>
      <sheetName val="Dep AY 6-7"/>
      <sheetName val="Upto the Month-4"/>
      <sheetName val="Bal"/>
      <sheetName val="L1L2L3"/>
      <sheetName val="P_Par"/>
      <sheetName val="P_Prt"/>
      <sheetName val="Staff Cost - Q"/>
      <sheetName val="Prd &amp; Sales - Y"/>
      <sheetName val="No of Personnel"/>
    </sheetNames>
    <definedNames>
      <definedName name="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AS-8 Monthwise Schedule"/>
    </sheetNames>
    <sheetDataSet>
      <sheetData sheetId="0" refreshError="1"/>
      <sheetData sheetId="1" refreshError="1">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Labour _ Plant"/>
      <sheetName val="DWR(Priced)"/>
      <sheetName val=" AnalysisPCC"/>
      <sheetName val=" AnalysisNH"/>
      <sheetName val="Estimates"/>
      <sheetName val="Sheet4"/>
      <sheetName val="CrRajWMM"/>
      <sheetName val="estimate"/>
      <sheetName val="REL"/>
      <sheetName val="costing"/>
      <sheetName val="Timesheet"/>
      <sheetName val="beam-reinft-IIInd floor"/>
      <sheetName val="purpose&amp;input"/>
      <sheetName val="1. Acquisition"/>
      <sheetName val="Final Basic rate"/>
      <sheetName val="Material"/>
      <sheetName val="Basic Rates"/>
      <sheetName val="Aoc"/>
      <sheetName val="REVENUES &amp; BS"/>
      <sheetName val="Results"/>
      <sheetName val="PLGroupings"/>
      <sheetName val="S2groupcode"/>
      <sheetName val="Index"/>
      <sheetName val="beam-reinft"/>
      <sheetName val="pa-mtly"/>
      <sheetName val="단가비교표"/>
      <sheetName val="RA-markate"/>
      <sheetName val="LOCAL RATES"/>
      <sheetName val="p1-costg"/>
      <sheetName val="Improvements"/>
      <sheetName val="duyetI-I"/>
      <sheetName val="TH3"/>
      <sheetName val="NLuc"/>
      <sheetName val="Abutment"/>
      <sheetName val="cxac"/>
      <sheetName val="tinhbe"/>
      <sheetName val="soliªu"/>
      <sheetName val="entitlements"/>
      <sheetName val="Labour_&amp;_Plant"/>
      <sheetName val="Material_"/>
      <sheetName val="_Analysis"/>
      <sheetName val="BOQ_"/>
      <sheetName val="Priced_DWR_"/>
      <sheetName val="Labour___Plant"/>
      <sheetName val="_AnalysisPCC"/>
      <sheetName val="_AnalysisNH"/>
      <sheetName val="beam-reinft-IIInd_floor"/>
      <sheetName val="1__Acquisition"/>
      <sheetName val="Final_Basic_rate"/>
      <sheetName val="Basic_Rates"/>
      <sheetName val="REVENUES_&amp;_BS"/>
      <sheetName val="LOCAL_RATES"/>
      <sheetName val=""/>
      <sheetName val="BOQ_M26"/>
      <sheetName val="EDWise"/>
      <sheetName val="Wkgs"/>
      <sheetName val="leads"/>
      <sheetName val="BS8007"/>
      <sheetName val="ANNEXURE-A"/>
      <sheetName val="Labour"/>
      <sheetName val="Perf Distribution"/>
      <sheetName val="Assumptions"/>
      <sheetName val="Fill this out first..."/>
      <sheetName val="Abutment "/>
      <sheetName val="Wearing Course"/>
      <sheetName val="AOR"/>
      <sheetName val="Grouping TB"/>
      <sheetName val="RATE COMPILATION"/>
      <sheetName val="RATE LINK UP"/>
      <sheetName val="ABSTRACT"/>
      <sheetName val="Plant &amp;  Machinery"/>
      <sheetName val="MPR_PA_1"/>
      <sheetName val="Working3"/>
      <sheetName val="Working2"/>
      <sheetName val="Variables"/>
      <sheetName val="Assumption2"/>
      <sheetName val="@RISK Correlations"/>
      <sheetName val="Customers"/>
      <sheetName val="Currency Sheet"/>
      <sheetName val="JV請款"/>
      <sheetName val="MWC 1 - Cash Flow"/>
      <sheetName val="OD Shares"/>
      <sheetName val="DATA"/>
      <sheetName val="PLAN_FEB97"/>
      <sheetName val="Cul_detail"/>
      <sheetName val="BOQ Distribution"/>
      <sheetName val="Excavation"/>
      <sheetName val="doq-10"/>
      <sheetName val="PROG_DATA"/>
      <sheetName val="cul-invSUBMITTED"/>
      <sheetName val="Rate"/>
      <sheetName val="Sheet3"/>
      <sheetName val="bASICDATA"/>
      <sheetName val="doq br."/>
      <sheetName val="water prop."/>
      <sheetName val="Input_data"/>
      <sheetName val="Cover sheet"/>
      <sheetName val="MRATES"/>
      <sheetName val="Sheet2"/>
      <sheetName val="Non debit-RMC"/>
      <sheetName val="Machinery"/>
      <sheetName val="Supply_RMC"/>
      <sheetName val="Debit_RMC"/>
      <sheetName val="Debit_Pump"/>
      <sheetName val="Details_Transit"/>
      <sheetName val="DATA SHEET"/>
      <sheetName val="basdat"/>
      <sheetName val="Reserves &amp; Surplus"/>
      <sheetName val="Other Expenses"/>
      <sheetName val="Staff Acco."/>
      <sheetName val="Agency BS"/>
      <sheetName val="SOR"/>
      <sheetName val="CUM-Mar07"/>
      <sheetName val="CABLE"/>
      <sheetName val="number"/>
      <sheetName val="SALIENT"/>
      <sheetName val="DATA_PILE_BG"/>
      <sheetName val="DATA_PCC"/>
      <sheetName val="DATA_PILECAP"/>
      <sheetName val="DATA_PILE_RT2"/>
      <sheetName val="DATA_PILE_RT1 "/>
      <sheetName val="DATA_PILE _SM"/>
      <sheetName val="BOQ"/>
      <sheetName val="old boq"/>
      <sheetName val="Debit_Transit"/>
      <sheetName val="Abt Foundation "/>
      <sheetName val="PRICE BID"/>
      <sheetName val="Main"/>
      <sheetName val="Labor abs-NMR"/>
      <sheetName val="Design"/>
      <sheetName val="EZ"/>
      <sheetName val="oresreqsum"/>
      <sheetName val="S1BOQ"/>
      <sheetName val="Analysis"/>
      <sheetName val="TCS"/>
      <sheetName val="Cal"/>
      <sheetName val="Voucher"/>
      <sheetName val="Rate Analysis"/>
      <sheetName val="INPUT SHEET"/>
      <sheetName val="Summary"/>
      <sheetName val="section"/>
      <sheetName val="RMC_Debit_Panjar_MB"/>
      <sheetName val="RMC_Debit"/>
      <sheetName val="(31)"/>
      <sheetName val="2.2"/>
      <sheetName val="Details_RMC"/>
      <sheetName val="Evaluate"/>
      <sheetName val="PROCTOR"/>
      <sheetName val="102-25.01.17"/>
      <sheetName val="Rates Basic"/>
      <sheetName val="Steel-Circular"/>
      <sheetName val="Labour_&amp;_Plant4"/>
      <sheetName val="Material_4"/>
      <sheetName val="_Analysis4"/>
      <sheetName val="BOQ_4"/>
      <sheetName val="Priced_DWR_4"/>
      <sheetName val="_AnalysisPCC4"/>
      <sheetName val="_AnalysisNH4"/>
      <sheetName val="Labour___Plant4"/>
      <sheetName val="Labour_&amp;_Plant2"/>
      <sheetName val="Material_2"/>
      <sheetName val="_Analysis2"/>
      <sheetName val="BOQ_2"/>
      <sheetName val="Priced_DWR_2"/>
      <sheetName val="_AnalysisPCC2"/>
      <sheetName val="_AnalysisNH2"/>
      <sheetName val="Labour___Plant2"/>
      <sheetName val="Labour_&amp;_Plant1"/>
      <sheetName val="Material_1"/>
      <sheetName val="_Analysis1"/>
      <sheetName val="BOQ_1"/>
      <sheetName val="Priced_DWR_1"/>
      <sheetName val="_AnalysisPCC1"/>
      <sheetName val="_AnalysisNH1"/>
      <sheetName val="Labour___Plant1"/>
      <sheetName val="Labour_&amp;_Plant3"/>
      <sheetName val="Material_3"/>
      <sheetName val="_Analysis3"/>
      <sheetName val="BOQ_3"/>
      <sheetName val="Priced_DWR_3"/>
      <sheetName val="_AnalysisPCC3"/>
      <sheetName val="_AnalysisNH3"/>
      <sheetName val="Labour___Plant3"/>
      <sheetName val="SUB-GRADE"/>
      <sheetName val="doq"/>
      <sheetName val="MP"/>
      <sheetName val="std.wt."/>
      <sheetName val="6000"/>
      <sheetName val="Rate Ana"/>
      <sheetName val="Kristal Court"/>
      <sheetName val="Road work"/>
      <sheetName val="P&amp;L01-02GR"/>
      <sheetName val="Exist"/>
      <sheetName val="Boiler&amp;TG"/>
      <sheetName val="LEFT"/>
      <sheetName val="RIGHT"/>
      <sheetName val="ecc_res"/>
      <sheetName val="Schedule"/>
      <sheetName val="SITE DATA"/>
      <sheetName val="Intro"/>
      <sheetName val="NAME"/>
      <sheetName val="OGL"/>
      <sheetName val="INPUT"/>
      <sheetName val="Inc.St.-Link"/>
      <sheetName val="P&amp;E - T"/>
      <sheetName val="P&amp;E - U"/>
      <sheetName val="40mm"/>
      <sheetName val="20mm"/>
      <sheetName val="DETAIL SHEET"/>
      <sheetName val="3"/>
      <sheetName val="fco"/>
      <sheetName val="ETC Plant Cost"/>
      <sheetName val="PWD SR(Sub Est)"/>
      <sheetName val="s"/>
      <sheetName val="TB"/>
      <sheetName val="HBI NCD"/>
      <sheetName val="A"/>
      <sheetName val="BOQ (2)"/>
      <sheetName val="ENCL9"/>
      <sheetName val="RUB plan"/>
      <sheetName val="Qty Benchmarking"/>
      <sheetName val="conc-foot-gradeslab"/>
      <sheetName val="Design sheet"/>
      <sheetName val="Inputs"/>
      <sheetName val="bs BP 04 SA"/>
      <sheetName val="Letter"/>
      <sheetName val="Bar Budget"/>
      <sheetName val="Final Qty"/>
      <sheetName val="Machine HC - 19.08 "/>
      <sheetName val="PNM Justi"/>
      <sheetName val="Bar"/>
      <sheetName val="Analysed rate"/>
      <sheetName val="Shutter"/>
      <sheetName val="BOQ Backup"/>
      <sheetName val="BP"/>
      <sheetName val="EQUIP1000"/>
      <sheetName val="3MLKQ"/>
      <sheetName val="Bills of Quantities"/>
      <sheetName val="ogl A 10"/>
      <sheetName val="E_Summary"/>
      <sheetName val="D_Cntnts"/>
      <sheetName val="B7 MW SUB SUMMARY"/>
      <sheetName val="BQLIST"/>
      <sheetName val="FORM7"/>
      <sheetName val="BILL 3J"/>
      <sheetName val="BILL 3R"/>
      <sheetName val="BILL 6J"/>
      <sheetName val="UNP-NCW "/>
      <sheetName val="beam-reinft-IIInd_floor1"/>
      <sheetName val="1__Acquisition1"/>
      <sheetName val="Final_Basic_rate1"/>
      <sheetName val="Basic_Rates1"/>
      <sheetName val="REVENUES_&amp;_BS1"/>
      <sheetName val="LOCAL_RATES1"/>
      <sheetName val="Perf_Distribution"/>
      <sheetName val="Fill_this_out_first___"/>
      <sheetName val="BOQ_Distribution"/>
      <sheetName val="RATE_COMPILATION"/>
      <sheetName val="RATE_LINK_UP"/>
      <sheetName val="Plant_&amp;__Machinery"/>
      <sheetName val="Abt_Foundation_"/>
      <sheetName val="Currency_Sheet"/>
      <sheetName val="Abutment_"/>
      <sheetName val="Labor_abs-NMR"/>
      <sheetName val="beam-reinft-IIInd_floor2"/>
      <sheetName val="1__Acquisition2"/>
      <sheetName val="Final_Basic_rate2"/>
      <sheetName val="Basic_Rates2"/>
      <sheetName val="REVENUES_&amp;_BS2"/>
      <sheetName val="LOCAL_RATES2"/>
      <sheetName val="Perf_Distribution1"/>
      <sheetName val="Fill_this_out_first___1"/>
      <sheetName val="BOQ_Distribution1"/>
      <sheetName val="RATE_COMPILATION1"/>
      <sheetName val="RATE_LINK_UP1"/>
      <sheetName val="Plant_&amp;__Machinery1"/>
      <sheetName val="Abt_Foundation_1"/>
      <sheetName val="Currency_Sheet1"/>
      <sheetName val="Abutment_1"/>
      <sheetName val="Labor_abs-NMR1"/>
      <sheetName val="MWC_1_-_Cash_Flow"/>
      <sheetName val="RUB_plan"/>
      <sheetName val="beam-reinft-IIInd_floor3"/>
      <sheetName val="1__Acquisition3"/>
      <sheetName val="Final_Basic_rate3"/>
      <sheetName val="Basic_Rates3"/>
      <sheetName val="REVENUES_&amp;_BS3"/>
      <sheetName val="LOCAL_RATES3"/>
      <sheetName val="Perf_Distribution2"/>
      <sheetName val="Fill_this_out_first___2"/>
      <sheetName val="BOQ_Distribution2"/>
      <sheetName val="RATE_COMPILATION2"/>
      <sheetName val="RATE_LINK_UP2"/>
      <sheetName val="Plant_&amp;__Machinery2"/>
      <sheetName val="Abt_Foundation_2"/>
      <sheetName val="Currency_Sheet2"/>
      <sheetName val="Abutment_2"/>
      <sheetName val="Labor_abs-NMR2"/>
      <sheetName val="MWC_1_-_Cash_Flow1"/>
      <sheetName val="RUB_plan1"/>
      <sheetName val="water_prop_"/>
      <sheetName val="Cover_sheet"/>
      <sheetName val="doq_br_"/>
      <sheetName val="Non_debit-RMC"/>
      <sheetName val="DATA_SHEET"/>
      <sheetName val="Staff_Acco_"/>
      <sheetName val="Design_sheet"/>
      <sheetName val="OD_Shares"/>
      <sheetName val="Qty_Benchmarking"/>
      <sheetName val="beam-reinft-IIInd_floor4"/>
      <sheetName val="1__Acquisition4"/>
      <sheetName val="Final_Basic_rate4"/>
      <sheetName val="Basic_Rates4"/>
      <sheetName val="REVENUES_&amp;_BS4"/>
      <sheetName val="LOCAL_RATES4"/>
      <sheetName val="Perf_Distribution3"/>
      <sheetName val="Fill_this_out_first___3"/>
      <sheetName val="BOQ_Distribution3"/>
      <sheetName val="RATE_COMPILATION3"/>
      <sheetName val="RATE_LINK_UP3"/>
      <sheetName val="Plant_&amp;__Machinery3"/>
      <sheetName val="Abt_Foundation_3"/>
      <sheetName val="Currency_Sheet3"/>
      <sheetName val="Abutment_3"/>
      <sheetName val="Labor_abs-NMR3"/>
      <sheetName val="MWC_1_-_Cash_Flow2"/>
      <sheetName val="RUB_plan2"/>
      <sheetName val="water_prop_1"/>
      <sheetName val="Cover_sheet1"/>
      <sheetName val="doq_br_1"/>
      <sheetName val="Non_debit-RMC1"/>
      <sheetName val="DATA_SHEET1"/>
      <sheetName val="Staff_Acco_1"/>
      <sheetName val="Design_sheet1"/>
      <sheetName val="OD_Shares1"/>
      <sheetName val="Qty_Benchmarking1"/>
      <sheetName val="analy"/>
      <sheetName val="SLAB DESIGN"/>
      <sheetName val="Top Sheet"/>
      <sheetName val="MEASUREMENT SHEET"/>
      <sheetName val="LAB DPR"/>
      <sheetName val="Labour "/>
      <sheetName val="DPR-PKG-06"/>
      <sheetName val="Store DPR"/>
      <sheetName val="Mech DPR"/>
      <sheetName val="Data Input for DPR"/>
      <sheetName val="DPR-PKG-06 "/>
      <sheetName val="Top_Sheet"/>
      <sheetName val="MEASUREMENT_SHEET"/>
      <sheetName val="LAB_DPR"/>
      <sheetName val="Labour_"/>
      <sheetName val="Store_DPR"/>
      <sheetName val="Mech_DPR"/>
      <sheetName val="Data_Input_for_DPR"/>
      <sheetName val="DPR-PKG-06_"/>
      <sheetName val="7"/>
      <sheetName val="8"/>
      <sheetName val="9"/>
      <sheetName val="10"/>
      <sheetName val="11"/>
      <sheetName val="12"/>
      <sheetName val="13"/>
      <sheetName val="15"/>
      <sheetName val="16"/>
      <sheetName val="1"/>
      <sheetName val="2"/>
      <sheetName val="4"/>
      <sheetName val="5"/>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Notes"/>
      <sheetName val="Man"/>
      <sheetName val="9. Package split - Cost "/>
      <sheetName val="Labour productivity"/>
      <sheetName val="Existing"/>
      <sheetName val="07"/>
      <sheetName val="BHANDUP"/>
      <sheetName val="SC revtrgt"/>
      <sheetName val="MHR"/>
      <sheetName val="JCR TOP(ITEM)-KTRP"/>
      <sheetName val="OHDETAIL"/>
      <sheetName val="dBase"/>
    </sheetNames>
    <sheetDataSet>
      <sheetData sheetId="0" refreshError="1">
        <row r="32">
          <cell r="C32">
            <v>120</v>
          </cell>
        </row>
      </sheetData>
      <sheetData sheetId="1" refreshError="1"/>
      <sheetData sheetId="2" refreshError="1"/>
      <sheetData sheetId="3" refreshError="1"/>
      <sheetData sheetId="4" refreshError="1"/>
      <sheetData sheetId="5" refreshError="1"/>
      <sheetData sheetId="6" refreshError="1"/>
      <sheetData sheetId="7">
        <row r="32">
          <cell r="C32">
            <v>120</v>
          </cell>
        </row>
      </sheetData>
      <sheetData sheetId="8">
        <row r="32">
          <cell r="C32">
            <v>120</v>
          </cell>
        </row>
      </sheetData>
      <sheetData sheetId="9">
        <row r="32">
          <cell r="C32">
            <v>120</v>
          </cell>
        </row>
      </sheetData>
      <sheetData sheetId="10">
        <row r="32">
          <cell r="C32">
            <v>120</v>
          </cell>
        </row>
      </sheetData>
      <sheetData sheetId="11">
        <row r="32">
          <cell r="C32">
            <v>120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32">
          <cell r="C32">
            <v>120</v>
          </cell>
        </row>
      </sheetData>
      <sheetData sheetId="46">
        <row r="32">
          <cell r="C32">
            <v>120</v>
          </cell>
        </row>
      </sheetData>
      <sheetData sheetId="47">
        <row r="32">
          <cell r="C32">
            <v>120</v>
          </cell>
        </row>
      </sheetData>
      <sheetData sheetId="48">
        <row r="32">
          <cell r="C32">
            <v>120</v>
          </cell>
        </row>
      </sheetData>
      <sheetData sheetId="49">
        <row r="32">
          <cell r="C32">
            <v>120</v>
          </cell>
        </row>
      </sheetData>
      <sheetData sheetId="50" refreshError="1"/>
      <sheetData sheetId="51">
        <row r="32">
          <cell r="C32">
            <v>120</v>
          </cell>
        </row>
      </sheetData>
      <sheetData sheetId="52">
        <row r="32">
          <cell r="C32">
            <v>120</v>
          </cell>
        </row>
      </sheetData>
      <sheetData sheetId="53">
        <row r="32">
          <cell r="C32">
            <v>120</v>
          </cell>
        </row>
      </sheetData>
      <sheetData sheetId="54" refreshError="1"/>
      <sheetData sheetId="55" refreshError="1"/>
      <sheetData sheetId="56" refreshError="1"/>
      <sheetData sheetId="57">
        <row r="32">
          <cell r="C32">
            <v>120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ow r="32">
          <cell r="C32">
            <v>120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32">
          <cell r="C32">
            <v>120</v>
          </cell>
        </row>
      </sheetData>
      <sheetData sheetId="159"/>
      <sheetData sheetId="160"/>
      <sheetData sheetId="161">
        <row r="32">
          <cell r="C32">
            <v>120</v>
          </cell>
        </row>
      </sheetData>
      <sheetData sheetId="162">
        <row r="32">
          <cell r="C32">
            <v>120</v>
          </cell>
        </row>
      </sheetData>
      <sheetData sheetId="163"/>
      <sheetData sheetId="164">
        <row r="32">
          <cell r="C32">
            <v>120</v>
          </cell>
        </row>
      </sheetData>
      <sheetData sheetId="165">
        <row r="32">
          <cell r="C32">
            <v>120</v>
          </cell>
        </row>
      </sheetData>
      <sheetData sheetId="166"/>
      <sheetData sheetId="167"/>
      <sheetData sheetId="168">
        <row r="32">
          <cell r="C32">
            <v>120</v>
          </cell>
        </row>
      </sheetData>
      <sheetData sheetId="169"/>
      <sheetData sheetId="170"/>
      <sheetData sheetId="171"/>
      <sheetData sheetId="172">
        <row r="32">
          <cell r="C32">
            <v>120</v>
          </cell>
        </row>
      </sheetData>
      <sheetData sheetId="173">
        <row r="32">
          <cell r="C32">
            <v>120</v>
          </cell>
        </row>
      </sheetData>
      <sheetData sheetId="174">
        <row r="32">
          <cell r="C32">
            <v>120</v>
          </cell>
        </row>
      </sheetData>
      <sheetData sheetId="175">
        <row r="32">
          <cell r="C32">
            <v>120</v>
          </cell>
        </row>
      </sheetData>
      <sheetData sheetId="176">
        <row r="32">
          <cell r="C32">
            <v>120</v>
          </cell>
        </row>
      </sheetData>
      <sheetData sheetId="177">
        <row r="32">
          <cell r="C32">
            <v>120</v>
          </cell>
        </row>
      </sheetData>
      <sheetData sheetId="178">
        <row r="32">
          <cell r="C32">
            <v>120</v>
          </cell>
        </row>
      </sheetData>
      <sheetData sheetId="179">
        <row r="32">
          <cell r="C32">
            <v>120</v>
          </cell>
        </row>
      </sheetData>
      <sheetData sheetId="180">
        <row r="32">
          <cell r="C32">
            <v>120</v>
          </cell>
        </row>
      </sheetData>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ow r="32">
          <cell r="C32">
            <v>120</v>
          </cell>
        </row>
      </sheetData>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ow r="32">
          <cell r="C32">
            <v>120</v>
          </cell>
        </row>
      </sheetData>
      <sheetData sheetId="285">
        <row r="32">
          <cell r="C32">
            <v>120</v>
          </cell>
        </row>
      </sheetData>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ow r="32">
          <cell r="C32">
            <v>120</v>
          </cell>
        </row>
      </sheetData>
      <sheetData sheetId="346">
        <row r="32">
          <cell r="C32">
            <v>120</v>
          </cell>
        </row>
      </sheetData>
      <sheetData sheetId="347">
        <row r="32">
          <cell r="C32">
            <v>120</v>
          </cell>
        </row>
      </sheetData>
      <sheetData sheetId="348">
        <row r="32">
          <cell r="C32">
            <v>120</v>
          </cell>
        </row>
      </sheetData>
      <sheetData sheetId="349">
        <row r="32">
          <cell r="C32">
            <v>120</v>
          </cell>
        </row>
      </sheetData>
      <sheetData sheetId="350">
        <row r="32">
          <cell r="C32">
            <v>120</v>
          </cell>
        </row>
      </sheetData>
      <sheetData sheetId="351">
        <row r="32">
          <cell r="C32">
            <v>120</v>
          </cell>
        </row>
      </sheetData>
      <sheetData sheetId="352">
        <row r="32">
          <cell r="C32">
            <v>120</v>
          </cell>
        </row>
      </sheetData>
      <sheetData sheetId="353">
        <row r="32">
          <cell r="C32">
            <v>120</v>
          </cell>
        </row>
      </sheetData>
      <sheetData sheetId="354"/>
      <sheetData sheetId="355"/>
      <sheetData sheetId="356"/>
      <sheetData sheetId="357"/>
      <sheetData sheetId="358"/>
      <sheetData sheetId="359"/>
      <sheetData sheetId="360">
        <row r="32">
          <cell r="C32">
            <v>120</v>
          </cell>
        </row>
      </sheetData>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ow r="32">
          <cell r="C32">
            <v>120</v>
          </cell>
        </row>
      </sheetData>
      <sheetData sheetId="376">
        <row r="32">
          <cell r="C32">
            <v>120</v>
          </cell>
        </row>
      </sheetData>
      <sheetData sheetId="377">
        <row r="32">
          <cell r="C32">
            <v>120</v>
          </cell>
        </row>
      </sheetData>
      <sheetData sheetId="378">
        <row r="32">
          <cell r="C32">
            <v>120</v>
          </cell>
        </row>
      </sheetData>
      <sheetData sheetId="379"/>
      <sheetData sheetId="380">
        <row r="32">
          <cell r="C32">
            <v>120</v>
          </cell>
        </row>
      </sheetData>
      <sheetData sheetId="381"/>
      <sheetData sheetId="382"/>
      <sheetData sheetId="383"/>
      <sheetData sheetId="384"/>
      <sheetData sheetId="385"/>
      <sheetData sheetId="386"/>
      <sheetData sheetId="387">
        <row r="32">
          <cell r="C32">
            <v>120</v>
          </cell>
        </row>
      </sheetData>
      <sheetData sheetId="388">
        <row r="32">
          <cell r="C32">
            <v>120</v>
          </cell>
        </row>
      </sheetData>
      <sheetData sheetId="389"/>
      <sheetData sheetId="390">
        <row r="32">
          <cell r="C32">
            <v>120</v>
          </cell>
        </row>
      </sheetData>
      <sheetData sheetId="391">
        <row r="32">
          <cell r="C32">
            <v>120</v>
          </cell>
        </row>
      </sheetData>
      <sheetData sheetId="392"/>
      <sheetData sheetId="393">
        <row r="32">
          <cell r="C32">
            <v>120</v>
          </cell>
        </row>
      </sheetData>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No. 5A"/>
      <sheetName val="cul-invSUBMITTED"/>
      <sheetName val="slc"/>
      <sheetName val="hpc"/>
      <sheetName val="Reference Tables"/>
      <sheetName val="Instructions"/>
      <sheetName val="Quantity"/>
      <sheetName val="Bill-5(Pack-1)"/>
      <sheetName val="BOQ Distribution"/>
      <sheetName val="MPR_PA_1"/>
      <sheetName val="AOR"/>
      <sheetName val="단가비교표"/>
      <sheetName val="노임"/>
      <sheetName val="Stock"/>
      <sheetName val="ActualData"/>
      <sheetName val="HDFC"/>
      <sheetName val="PLAN_FEB97"/>
      <sheetName val="Labour &amp; Plant"/>
      <sheetName val="Sheet4"/>
      <sheetName val="CrRajWMM"/>
      <sheetName val="Sheet1"/>
      <sheetName val="C &amp; G RHS"/>
      <sheetName val="costing"/>
      <sheetName val="Labour _ Plant"/>
      <sheetName val="FORM7"/>
      <sheetName val="Abstruct total"/>
      <sheetName val="ETC Plant Cost"/>
      <sheetName val="procurement"/>
      <sheetName val="Measurment"/>
      <sheetName val="Bill_No__5A"/>
      <sheetName val="Reference_Tables"/>
      <sheetName val="BOQ_Distribution"/>
      <sheetName val="ANALYSIS"/>
      <sheetName val="S2groupcode"/>
      <sheetName val="Index"/>
      <sheetName val="Sec-prop"/>
      <sheetName val="Currency Sheet"/>
      <sheetName val="culverts_Pkg_I"/>
      <sheetName val="Packages"/>
      <sheetName val="Rates"/>
      <sheetName val="Intro"/>
      <sheetName val="MPR"/>
      <sheetName val="RA-markate"/>
      <sheetName val="Customers"/>
      <sheetName val="Vcap1500"/>
      <sheetName val="BHANDUP"/>
      <sheetName val="Load Details-220kV"/>
      <sheetName val="Fill this out first..."/>
      <sheetName val="Embk top (2)"/>
      <sheetName val="07"/>
      <sheetName val="BOQ"/>
      <sheetName val="Abutment "/>
      <sheetName val="REL"/>
      <sheetName val="LOCAL RATES"/>
      <sheetName val="estimate"/>
      <sheetName val="Billing Schedule"/>
      <sheetName val="Summary"/>
      <sheetName val="Mat_Req"/>
      <sheetName val="Mat_Req_Summary"/>
      <sheetName val="C-Summary"/>
      <sheetName val="TCS"/>
      <sheetName val="TCS WT"/>
      <sheetName val="TCS 10m"/>
      <sheetName val="ALL STRS"/>
      <sheetName val="Sheet2"/>
      <sheetName val="ABBDATASHEET"/>
      <sheetName val="Improvements"/>
      <sheetName val="p1-costg"/>
      <sheetName val="Material"/>
      <sheetName val="SC revtrgt"/>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An"/>
      <sheetName val="SCURVE"/>
      <sheetName val="Bill_No__5A1"/>
      <sheetName val="Reference_Tables1"/>
      <sheetName val="BOQ_Distribution1"/>
      <sheetName val="ETC_Plant_Cost"/>
      <sheetName val="Labour___Plant"/>
      <sheetName val="Labour_&amp;_Plant"/>
      <sheetName val="Abstruct_total"/>
      <sheetName val="attach(2)"/>
      <sheetName val="misce"/>
      <sheetName val="mp_rate"/>
      <sheetName val="Labour"/>
      <sheetName val="Plant &amp;  Machinery"/>
      <sheetName val="Anl"/>
      <sheetName val="EJ Pier"/>
      <sheetName val="流程編號"/>
      <sheetName val="Cul_detail"/>
      <sheetName val="Manpower"/>
      <sheetName val="Longitudinal"/>
      <sheetName val="Man"/>
      <sheetName val="Material "/>
      <sheetName val="Machinery"/>
      <sheetName val="Supply_RMC"/>
      <sheetName val="Debit_RMC"/>
      <sheetName val="SOR"/>
      <sheetName val="Steel-Circular"/>
      <sheetName val="UNP-NCW "/>
      <sheetName val="RIP1"/>
      <sheetName val="B2.MB_Deck"/>
      <sheetName val="bASICDATA"/>
      <sheetName val="MRATES"/>
      <sheetName val="Timesheet"/>
      <sheetName val="scurve(2)"/>
      <sheetName val="Rates Basic"/>
      <sheetName val="#REF"/>
      <sheetName val="PROCTOR"/>
      <sheetName val="3MLKQ"/>
      <sheetName val="oresreqsum"/>
      <sheetName val="P&amp;E - T"/>
      <sheetName val="P&amp;E - U"/>
      <sheetName val="Box- Girder"/>
      <sheetName val="EQUIP1000"/>
      <sheetName val="6000"/>
      <sheetName val="Contractor &amp; Material Price"/>
      <sheetName val="dummy"/>
      <sheetName val="Sheet3 (2)"/>
      <sheetName val="Kristal Court"/>
      <sheetName val="Labor abs-NMR"/>
      <sheetName val="Abt Foundation "/>
      <sheetName val="WORK"/>
      <sheetName val="A.O.R."/>
      <sheetName val="MAIN"/>
      <sheetName val="9.Major Bridge"/>
      <sheetName val="8. ROB"/>
      <sheetName val="10.Minor Structure"/>
      <sheetName val="7. FLYOVER"/>
      <sheetName val="ABSTRACT"/>
      <sheetName val="2. Earthwork"/>
      <sheetName val="INPUT-DATA"/>
      <sheetName val="Cal"/>
      <sheetName val="Data"/>
      <sheetName val="FORM-W3"/>
      <sheetName val="Voucher"/>
      <sheetName val="Equipment"/>
      <sheetName val="Assumptions"/>
      <sheetName val="Exist"/>
      <sheetName val="LEFT"/>
      <sheetName val="RIGHT"/>
      <sheetName val="OGL"/>
      <sheetName val="Main-Material"/>
      <sheetName val="MATER._TO`T"/>
      <sheetName val="TEST_PREL_PROD"/>
      <sheetName val="P &amp; L"/>
      <sheetName val="C_&amp;_G_RHS"/>
      <sheetName val="Financial"/>
      <sheetName val="Total"/>
      <sheetName val="june(SG)(Badnaw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6">
          <cell r="C16" t="str">
            <v>Partner</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 Structure - JKEPL"/>
      <sheetName val="Revenues - Op. Parameters"/>
      <sheetName val="Financials - VHPL"/>
      <sheetName val="GTRICL"/>
      <sheetName val="Expenses - Op. Parameters"/>
    </sheetNames>
    <sheetDataSet>
      <sheetData sheetId="0" refreshError="1"/>
      <sheetData sheetId="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Overall"/>
      <sheetName val="Abstract This Bill"/>
      <sheetName val="Measurment"/>
      <sheetName val="Steel Consp. Dtl"/>
      <sheetName val="Steel Reconcile"/>
      <sheetName val="Mat Consp."/>
      <sheetName val="Summary Extra"/>
      <sheetName val="Measurment Extra"/>
      <sheetName val="Ref"/>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推移"/>
      <sheetName val="ﾁｪｯｸ"/>
      <sheetName val="総括（月次）"/>
      <sheetName val="ﾜｰｸｼｰﾄ"/>
      <sheetName val="PL（月次）"/>
      <sheetName val="BS（月次）"/>
      <sheetName val="解説"/>
      <sheetName val="総括（1～3Q）"/>
      <sheetName val="Masters"/>
      <sheetName val="cul-invSUBMITTED"/>
      <sheetName val="GLEVEL RHS"/>
      <sheetName val="MFG"/>
      <sheetName val="Control Sheet"/>
      <sheetName val="PLCGBVEUR"/>
      <sheetName val="Sheet1"/>
      <sheetName val="PLCFIN4USD"/>
      <sheetName val="Inputs and Output"/>
      <sheetName val="7. Notas 2007"/>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QTY"/>
      <sheetName val="Cul_detail"/>
      <sheetName val="HP"/>
      <sheetName val="HP Sts"/>
      <sheetName val="Slab"/>
      <sheetName val="Sl Sts"/>
      <sheetName val="M-F-03"/>
      <sheetName val="M-C"/>
      <sheetName val="M-J-03"/>
      <sheetName val="EPC  PAYMENTS"/>
      <sheetName val="総括（1～3Q）"/>
    </sheetNames>
    <sheetDataSet>
      <sheetData sheetId="0"/>
      <sheetData sheetId="1" refreshError="1">
        <row r="2">
          <cell r="B2" t="str">
            <v>Culvert Details</v>
          </cell>
        </row>
        <row r="4">
          <cell r="B4" t="str">
            <v>Chainage</v>
          </cell>
          <cell r="D4" t="str">
            <v>Culvert Description</v>
          </cell>
          <cell r="F4" t="str">
            <v>Distance from C/L(Existing)</v>
          </cell>
          <cell r="H4" t="str">
            <v>Dia of Pipe</v>
          </cell>
          <cell r="L4" t="str">
            <v>Invert Level(Existing)</v>
          </cell>
          <cell r="N4" t="str">
            <v>FRL</v>
          </cell>
          <cell r="O4" t="str">
            <v>Super Elevation</v>
          </cell>
          <cell r="Q4" t="str">
            <v>Invert Level(Prop)</v>
          </cell>
          <cell r="S4" t="str">
            <v>Bed Slope</v>
          </cell>
          <cell r="T4" t="str">
            <v>Length Of Pipe</v>
          </cell>
          <cell r="V4" t="str">
            <v>Draw</v>
          </cell>
          <cell r="W4" t="str">
            <v>Rev</v>
          </cell>
          <cell r="X4" t="str">
            <v>Subm. Date</v>
          </cell>
          <cell r="Z4" t="str">
            <v>Appr. Date</v>
          </cell>
          <cell r="AB4" t="str">
            <v>Remarks</v>
          </cell>
        </row>
        <row r="5">
          <cell r="B5" t="str">
            <v>As per BOQ</v>
          </cell>
          <cell r="C5" t="str">
            <v>As per Actual</v>
          </cell>
          <cell r="D5" t="str">
            <v>No.</v>
          </cell>
          <cell r="E5" t="str">
            <v>Type</v>
          </cell>
          <cell r="F5" t="str">
            <v>Left</v>
          </cell>
          <cell r="G5" t="str">
            <v>Right</v>
          </cell>
          <cell r="H5" t="str">
            <v>Existing</v>
          </cell>
          <cell r="J5" t="str">
            <v>Proposed</v>
          </cell>
          <cell r="L5" t="str">
            <v>LHS</v>
          </cell>
          <cell r="M5" t="str">
            <v>RHS</v>
          </cell>
          <cell r="O5" t="str">
            <v>Left</v>
          </cell>
          <cell r="P5" t="str">
            <v>Right</v>
          </cell>
          <cell r="Q5" t="str">
            <v>Left</v>
          </cell>
          <cell r="R5" t="str">
            <v>Right</v>
          </cell>
          <cell r="S5" t="str">
            <v>1/-----</v>
          </cell>
          <cell r="T5" t="str">
            <v>Left</v>
          </cell>
          <cell r="U5" t="str">
            <v>Right</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
      <sheetName val="Traffic"/>
      <sheetName val="P&amp;L "/>
      <sheetName val="Tax"/>
      <sheetName val="Tax summary"/>
      <sheetName val="CF"/>
      <sheetName val="BS"/>
      <sheetName val="RTL"/>
      <sheetName val="P&amp;L-1"/>
      <sheetName val="P&amp;L Work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Masters"/>
      <sheetName val="Loans &amp; aDVANCES"/>
      <sheetName val="_REF"/>
      <sheetName val="BRP&amp;L"/>
      <sheetName val="YE-SW2"/>
      <sheetName val="Cost Breakup Depreciation&amp; Tax"/>
      <sheetName val="Debt-Schedule-DSR-Ops Factor"/>
      <sheetName val="Staffing"/>
      <sheetName val="Statistics {pbc}"/>
      <sheetName val="MISBS"/>
      <sheetName val="BOD PL NEW"/>
      <sheetName val="関係会社貸付金データ"/>
      <sheetName val="Lead"/>
      <sheetName val="Pool"/>
      <sheetName val="MAIN-COMP"/>
      <sheetName val="H.O"/>
      <sheetName val="ENGG_VAL"/>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C PROPIOS"/>
      <sheetName val="Obra en curso"/>
      <sheetName val="gastos tlf"/>
      <sheetName val="gastos adm. publica"/>
      <sheetName val="balance"/>
      <sheetName val="CPO"/>
      <sheetName val="GENERALES"/>
      <sheetName val="intercompa"/>
      <sheetName val="intercompa$"/>
      <sheetName val="DIVERSOS"/>
      <sheetName val="asunciones"/>
      <sheetName val="tesoreria"/>
      <sheetName val="EPC  PAYMENTS"/>
      <sheetName val="tipos_de_cambio"/>
      <sheetName val="REC_PROPIOS"/>
      <sheetName val="Obra_en_curso"/>
      <sheetName val="gastos_tlf"/>
      <sheetName val="gastos_adm__publica"/>
      <sheetName val="EPC__PAYMENTS"/>
      <sheetName val="TOTAL PRICES as per hardcop (2)"/>
      <sheetName val="Cul_detail"/>
      <sheetName val="P&amp;L "/>
    </sheetNames>
    <sheetDataSet>
      <sheetData sheetId="0"/>
      <sheetData sheetId="1"/>
      <sheetData sheetId="2"/>
      <sheetData sheetId="3"/>
      <sheetData sheetId="4"/>
      <sheetData sheetId="5"/>
      <sheetData sheetId="6"/>
      <sheetData sheetId="7"/>
      <sheetData sheetId="8"/>
      <sheetData sheetId="9"/>
      <sheetData sheetId="10">
        <row r="2">
          <cell r="C2" t="str">
            <v>NOMBRE DE LA SOCIEDAD</v>
          </cell>
        </row>
        <row r="3">
          <cell r="C3" t="str">
            <v>DESGLOSE GASTOS DIVERSOS 2000</v>
          </cell>
          <cell r="D3" t="str">
            <v>SUNDRY</v>
          </cell>
        </row>
        <row r="5">
          <cell r="E5" t="str">
            <v xml:space="preserve"> (En MONEDA LOCAL)</v>
          </cell>
          <cell r="G5" t="str">
            <v>(Local currency)</v>
          </cell>
        </row>
        <row r="6">
          <cell r="C6" t="str">
            <v>(En moneda Local)</v>
          </cell>
          <cell r="D6" t="str">
            <v>(Local currency)</v>
          </cell>
          <cell r="E6" t="str">
            <v>1/1 al 30/9//00</v>
          </cell>
          <cell r="F6" t="str">
            <v>1/1 al 31/12/00</v>
          </cell>
          <cell r="G6" t="str">
            <v>Año 2001</v>
          </cell>
          <cell r="H6" t="str">
            <v>AJUSTES</v>
          </cell>
          <cell r="I6" t="str">
            <v>SALDOS AJUSTADOS</v>
          </cell>
          <cell r="J6" t="str">
            <v>SALDOS AJUSTADOS (ptas)</v>
          </cell>
        </row>
        <row r="7">
          <cell r="E7" t="str">
            <v>Real</v>
          </cell>
          <cell r="F7" t="str">
            <v>Previsto</v>
          </cell>
        </row>
        <row r="9">
          <cell r="C9" t="str">
            <v>Reparaciones y Conservación</v>
          </cell>
          <cell r="D9" t="str">
            <v>Repair and Maintenance</v>
          </cell>
        </row>
        <row r="10">
          <cell r="C10" t="str">
            <v>Suministros exteriores</v>
          </cell>
          <cell r="D10" t="str">
            <v>Supplies</v>
          </cell>
        </row>
        <row r="11">
          <cell r="C11" t="str">
            <v>Seguros</v>
          </cell>
          <cell r="D11" t="str">
            <v>Insurances</v>
          </cell>
        </row>
        <row r="12">
          <cell r="C12" t="str">
            <v>Viajes y Locomociones</v>
          </cell>
          <cell r="D12" t="str">
            <v>Travelling &amp; Conveyance</v>
          </cell>
        </row>
        <row r="13">
          <cell r="C13" t="str">
            <v>Impuestos y Tasas</v>
          </cell>
          <cell r="D13" t="str">
            <v>Taxes</v>
          </cell>
        </row>
        <row r="14">
          <cell r="C14" t="str">
            <v>Pequeño Material</v>
          </cell>
          <cell r="D14" t="str">
            <v>Other Materials</v>
          </cell>
        </row>
        <row r="15">
          <cell r="C15" t="str">
            <v>Transportes y Fletes</v>
          </cell>
          <cell r="D15" t="str">
            <v>Transports and freight</v>
          </cell>
        </row>
        <row r="16">
          <cell r="C16" t="str">
            <v>Alquileres</v>
          </cell>
          <cell r="D16" t="str">
            <v>Rents</v>
          </cell>
        </row>
        <row r="17">
          <cell r="C17" t="str">
            <v>Estudios Técnicos y Servicios Contratados</v>
          </cell>
          <cell r="D17" t="str">
            <v>Legal &amp; Prof. - Consultants Fee</v>
          </cell>
        </row>
        <row r="18">
          <cell r="C18" t="str">
            <v>Relaciones Públicas</v>
          </cell>
          <cell r="D18" t="str">
            <v>public Relations</v>
          </cell>
        </row>
        <row r="19">
          <cell r="C19" t="str">
            <v>Otros Diversos... (A RELACIONAR)</v>
          </cell>
          <cell r="D19" t="str">
            <v>Other… (please detail)</v>
          </cell>
        </row>
        <row r="22">
          <cell r="C22" t="str">
            <v>TOTAL GASTOS DIVERSOS</v>
          </cell>
          <cell r="D22" t="str">
            <v>TOTAL SUNDRY</v>
          </cell>
        </row>
      </sheetData>
      <sheetData sheetId="11"/>
      <sheetData sheetId="12"/>
      <sheetData sheetId="13" refreshError="1"/>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W3"/>
      <sheetName val="Cul_detail"/>
      <sheetName val="B9798-D4"/>
      <sheetName val="유동표"/>
      <sheetName val="제출내역 (2)"/>
      <sheetName val="BOQ"/>
      <sheetName val="DIVERSOS"/>
      <sheetName val="PLAN_FEB97"/>
      <sheetName val="S2groupcode"/>
      <sheetName val="Index"/>
      <sheetName val="Manpower"/>
      <sheetName val="Plant Cost"/>
      <sheetName val="cul-invSUBMITTED"/>
      <sheetName val="Fill this out first..."/>
      <sheetName val="FORM7"/>
      <sheetName val="Material"/>
      <sheetName val="Steel Structure"/>
      <sheetName val="Qty-5.04"/>
      <sheetName val="RIP1"/>
      <sheetName val="Longitudinal"/>
      <sheetName val="Fin M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0"/>
      <sheetName val="SCH 11A"/>
      <sheetName val="SCH 11B"/>
      <sheetName val="SCH 11C"/>
      <sheetName val="SCH 11D"/>
      <sheetName val="SCH 11E"/>
      <sheetName val="SCH 11F"/>
      <sheetName val="SCH 11G"/>
      <sheetName val="SCH 11H"/>
      <sheetName val="SCH 11 I"/>
      <sheetName val="SCH 11J"/>
      <sheetName val="SCH 12"/>
      <sheetName val="SCH 12A"/>
      <sheetName val="SCH 12B"/>
      <sheetName val="SCHD 12C"/>
      <sheetName val="SCH 12D"/>
      <sheetName val="SCH 12E"/>
      <sheetName val="SCH 13"/>
      <sheetName val="Titles"/>
      <sheetName val="43B"/>
      <sheetName val="192"/>
      <sheetName val="194C"/>
      <sheetName val="PAP"/>
      <sheetName val="Keyratios"/>
      <sheetName val="Facility"/>
      <sheetName val="P L"/>
      <sheetName val="営業収益"/>
      <sheetName val="Valuation of Advertisement righ"/>
      <sheetName val="BS10-13"/>
      <sheetName val="B S-31-3-2006"/>
      <sheetName val="総括（1～3Q）"/>
      <sheetName val="VIR CG"/>
      <sheetName val="QTY. PROV.LAB"/>
      <sheetName val="Dels"/>
      <sheetName val="section"/>
      <sheetName val="TRIALBALANCE"/>
      <sheetName val="Data"/>
      <sheetName val="Hyp-mstr"/>
      <sheetName val="BS_ABRIDGED"/>
      <sheetName val="INI"/>
      <sheetName val="wor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
      <sheetName val="Revenue Summary"/>
      <sheetName val="Revenue Template"/>
      <sheetName val="SVBTC"/>
      <sheetName val="Consultant"/>
      <sheetName val="VHRP O&amp;M"/>
      <sheetName val="APEL working"/>
      <sheetName val="East Hyberabad"/>
      <sheetName val="WGEL Status"/>
      <sheetName val="WGEL O&amp;M"/>
      <sheetName val="Wgel extra work"/>
      <sheetName val="TRDCL schedule"/>
      <sheetName val="TRDCL extra work"/>
      <sheetName val="NKEL O&amp;M"/>
      <sheetName val="AMRP Oper and maint"/>
      <sheetName val="AMRP Toll"/>
      <sheetName val="Tickmarks"/>
      <sheetName val="SCH 10"/>
      <sheetName val="NKEL O_M"/>
      <sheetName val="FA Leadsheet &amp; Movement"/>
      <sheetName val="QTY. PROV.LAB"/>
      <sheetName val="PAP"/>
      <sheetName val="Keyratios"/>
      <sheetName val="Facility"/>
      <sheetName val="P L"/>
      <sheetName val="BS"/>
      <sheetName val="Logistics"/>
      <sheetName val="P&amp;L "/>
      <sheetName val="Resignation"/>
      <sheetName val="COMPUTATION"/>
      <sheetName val="Tax"/>
      <sheetName val="TopSheet"/>
      <sheetName val="Dels"/>
      <sheetName val="Cul_detail"/>
      <sheetName val="Inpu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9">
          <cell r="A9" t="str">
            <v>{d}</v>
          </cell>
        </row>
      </sheetData>
      <sheetData sheetId="15">
        <row r="9">
          <cell r="A9" t="str">
            <v>{d}</v>
          </cell>
        </row>
      </sheetData>
      <sheetData sheetId="16">
        <row r="9">
          <cell r="A9" t="str">
            <v>{d}</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A-B"/>
      <sheetName val="C"/>
      <sheetName val="D"/>
      <sheetName val="E(i)-(ii)"/>
      <sheetName val="E(iii)"/>
      <sheetName val="F1"/>
      <sheetName val="F2"/>
      <sheetName val="F3"/>
      <sheetName val="G"/>
      <sheetName val="H"/>
      <sheetName val="CF"/>
      <sheetName val="F1-old"/>
      <sheetName val="F2-old"/>
      <sheetName val="I-J-K-L"/>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D1" t="str">
            <v>31.12.2011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CF"/>
      <sheetName val="F3"/>
      <sheetName val="F1-old"/>
      <sheetName val="F2-old"/>
      <sheetName val="Note A-C"/>
      <sheetName val="Note F-P"/>
      <sheetName val="Note D"/>
      <sheetName val="Note D(iii)"/>
      <sheetName val="Note E"/>
      <sheetName val="Note E(I)"/>
      <sheetName val="Note Q"/>
      <sheetName val="Note R"/>
      <sheetName val="Master Copy"/>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E1" t="str">
            <v>2011-12</v>
          </cell>
          <cell r="U1" t="str">
            <v>30.06.2009</v>
          </cell>
          <cell r="V1" t="str">
            <v>June 30, 2009</v>
          </cell>
          <cell r="W1" t="str">
            <v>period ended Jun 30, 2009</v>
          </cell>
        </row>
        <row r="2">
          <cell r="U2" t="str">
            <v>30.06.2010</v>
          </cell>
          <cell r="V2" t="str">
            <v>June30,2010</v>
          </cell>
          <cell r="W2" t="str">
            <v>period ended Jun 30, 2010</v>
          </cell>
        </row>
        <row r="3">
          <cell r="U3" t="str">
            <v>30.09.2009</v>
          </cell>
          <cell r="V3" t="str">
            <v>September 30, 2009</v>
          </cell>
          <cell r="W3" t="str">
            <v>period ended Sep 30, 2009</v>
          </cell>
        </row>
        <row r="4">
          <cell r="U4" t="str">
            <v>30.09.2010</v>
          </cell>
          <cell r="V4" t="str">
            <v>September30,2010</v>
          </cell>
          <cell r="W4" t="str">
            <v>period ended Sep 30, 2010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S"/>
      <sheetName val="P&amp;L"/>
      <sheetName val="CF"/>
      <sheetName val="Notes - A to D"/>
      <sheetName val="Note-E"/>
      <sheetName val="Note- E(III) Pre op"/>
      <sheetName val="Note F-I"/>
      <sheetName val="Notes J-O"/>
      <sheetName val="Note P(1)-P(4)"/>
      <sheetName val="Note P(5)-P(7)"/>
      <sheetName val="Note P(8)-P(12)"/>
      <sheetName val="Note P(5)-P(77)"/>
      <sheetName val="Policies"/>
      <sheetName val="Codes to be zero"/>
      <sheetName val="Grouping TB"/>
      <sheetName val="EIPCTB 31032014"/>
      <sheetName val="EIPCTB 31032013"/>
      <sheetName val="VENDOR TB"/>
      <sheetName val="CWIP Details"/>
      <sheetName val="Adj Entries"/>
      <sheetName val="Related parties"/>
      <sheetName val="Depn IT 31032013"/>
      <sheetName val="MAT"/>
      <sheetName val="Sheet2"/>
      <sheetName val="Properative Q3"/>
      <sheetName val="Sheet4"/>
    </sheetNames>
    <sheetDataSet>
      <sheetData sheetId="0"/>
      <sheetData sheetId="1">
        <row r="54">
          <cell r="B54" t="str">
            <v>As per our report of even date</v>
          </cell>
        </row>
      </sheetData>
      <sheetData sheetId="2"/>
      <sheetData sheetId="3"/>
      <sheetData sheetId="4"/>
      <sheetData sheetId="5">
        <row r="29">
          <cell r="J29">
            <v>2857419</v>
          </cell>
        </row>
      </sheetData>
      <sheetData sheetId="6"/>
      <sheetData sheetId="7"/>
      <sheetData sheetId="8">
        <row r="20">
          <cell r="G20">
            <v>0</v>
          </cell>
        </row>
      </sheetData>
      <sheetData sheetId="9"/>
      <sheetData sheetId="10"/>
      <sheetData sheetId="11"/>
      <sheetData sheetId="12"/>
      <sheetData sheetId="13"/>
      <sheetData sheetId="14"/>
      <sheetData sheetId="15">
        <row r="1">
          <cell r="D1" t="str">
            <v>31.03.2014</v>
          </cell>
          <cell r="E1" t="str">
            <v>31.03.2013</v>
          </cell>
        </row>
        <row r="2">
          <cell r="D2" t="str">
            <v>2013-14</v>
          </cell>
          <cell r="E2" t="str">
            <v>2012-13</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3&amp;4"/>
      <sheetName val="rm9900"/>
      <sheetName val="Links"/>
      <sheetName val="Tax"/>
      <sheetName val="P L"/>
      <sheetName val="FA Leadsheet &amp; Movement"/>
      <sheetName val="Keyratios"/>
      <sheetName val="P&amp;L"/>
      <sheetName val="Table 5"/>
      <sheetName val="BOQ-II"/>
      <sheetName val="Asmp"/>
      <sheetName val="LOCAL RATES"/>
      <sheetName val="Assumptions"/>
      <sheetName val="ADVTAX"/>
      <sheetName val="Sheet2 (2)"/>
      <sheetName val="Params"/>
      <sheetName val="SCH 10"/>
      <sheetName val="Input"/>
      <sheetName val="Sensitivity"/>
      <sheetName val="HBI NCD"/>
      <sheetName val="Tax Details"/>
      <sheetName val="PC"/>
      <sheetName val="Macros"/>
    </sheetNames>
    <sheetDataSet>
      <sheetData sheetId="0" refreshError="1">
        <row r="2">
          <cell r="G2" t="str">
            <v>5100005139</v>
          </cell>
        </row>
        <row r="3">
          <cell r="G3" t="str">
            <v>5100005139</v>
          </cell>
        </row>
        <row r="4">
          <cell r="G4" t="str">
            <v>5100005139</v>
          </cell>
        </row>
        <row r="5">
          <cell r="G5" t="str">
            <v>5100005139</v>
          </cell>
        </row>
        <row r="6">
          <cell r="G6" t="str">
            <v>5100005138</v>
          </cell>
        </row>
        <row r="7">
          <cell r="G7" t="str">
            <v>5100005138</v>
          </cell>
        </row>
        <row r="8">
          <cell r="G8" t="str">
            <v>5100005138</v>
          </cell>
        </row>
        <row r="9">
          <cell r="G9" t="str">
            <v>5100005138</v>
          </cell>
        </row>
        <row r="10">
          <cell r="G10" t="str">
            <v>5100005138</v>
          </cell>
        </row>
        <row r="11">
          <cell r="G11" t="str">
            <v>5100005138</v>
          </cell>
        </row>
        <row r="12">
          <cell r="G12" t="str">
            <v>5100005138</v>
          </cell>
        </row>
        <row r="13">
          <cell r="G13" t="str">
            <v>5100005138</v>
          </cell>
        </row>
        <row r="14">
          <cell r="G14" t="str">
            <v>5100005138</v>
          </cell>
        </row>
        <row r="15">
          <cell r="G15" t="str">
            <v>5100005138</v>
          </cell>
        </row>
        <row r="16">
          <cell r="G16" t="str">
            <v>5100005138</v>
          </cell>
        </row>
        <row r="17">
          <cell r="G17" t="str">
            <v>5100005138</v>
          </cell>
        </row>
        <row r="18">
          <cell r="G18" t="str">
            <v>5100005138</v>
          </cell>
        </row>
        <row r="19">
          <cell r="G19" t="str">
            <v>5100005138</v>
          </cell>
        </row>
        <row r="20">
          <cell r="G20" t="str">
            <v>5100005138</v>
          </cell>
        </row>
        <row r="21">
          <cell r="G21" t="str">
            <v>5100005138</v>
          </cell>
        </row>
        <row r="22">
          <cell r="G22" t="str">
            <v>5100005138</v>
          </cell>
        </row>
        <row r="23">
          <cell r="G23" t="str">
            <v>5100005138</v>
          </cell>
        </row>
        <row r="24">
          <cell r="G24" t="str">
            <v>5100005138</v>
          </cell>
        </row>
        <row r="25">
          <cell r="G25" t="str">
            <v>5100005138</v>
          </cell>
        </row>
        <row r="26">
          <cell r="G26" t="str">
            <v>5100005138</v>
          </cell>
        </row>
        <row r="27">
          <cell r="G27" t="str">
            <v>5100005138</v>
          </cell>
        </row>
        <row r="28">
          <cell r="G28" t="str">
            <v>5100005137</v>
          </cell>
        </row>
        <row r="29">
          <cell r="G29" t="str">
            <v>5100005137</v>
          </cell>
        </row>
        <row r="30">
          <cell r="G30" t="str">
            <v>5100005137</v>
          </cell>
        </row>
        <row r="31">
          <cell r="G31" t="str">
            <v>5100005137</v>
          </cell>
        </row>
        <row r="32">
          <cell r="G32" t="str">
            <v>5100005137</v>
          </cell>
        </row>
        <row r="33">
          <cell r="G33" t="str">
            <v>5100005137</v>
          </cell>
        </row>
        <row r="34">
          <cell r="G34" t="str">
            <v>5100005134</v>
          </cell>
        </row>
        <row r="35">
          <cell r="G35" t="str">
            <v>5100005134</v>
          </cell>
        </row>
        <row r="36">
          <cell r="G36" t="str">
            <v>5100005134</v>
          </cell>
        </row>
        <row r="37">
          <cell r="G37" t="str">
            <v>5100005134</v>
          </cell>
        </row>
        <row r="38">
          <cell r="G38" t="str">
            <v>5100005134</v>
          </cell>
        </row>
        <row r="39">
          <cell r="G39" t="str">
            <v>5100005134</v>
          </cell>
        </row>
        <row r="40">
          <cell r="G40" t="str">
            <v>5100005068</v>
          </cell>
        </row>
        <row r="41">
          <cell r="G41" t="str">
            <v>5100005068</v>
          </cell>
        </row>
        <row r="42">
          <cell r="G42" t="str">
            <v>5100005068</v>
          </cell>
        </row>
        <row r="43">
          <cell r="G43" t="str">
            <v>5100005068</v>
          </cell>
        </row>
        <row r="44">
          <cell r="G44" t="str">
            <v>5100005068</v>
          </cell>
        </row>
        <row r="45">
          <cell r="G45" t="str">
            <v>5100005068</v>
          </cell>
        </row>
        <row r="46">
          <cell r="G46" t="str">
            <v>5100005068</v>
          </cell>
        </row>
        <row r="47">
          <cell r="G47" t="str">
            <v>5100005068</v>
          </cell>
        </row>
        <row r="48">
          <cell r="G48" t="str">
            <v>5100005068</v>
          </cell>
        </row>
        <row r="49">
          <cell r="G49" t="str">
            <v>5100005064</v>
          </cell>
        </row>
        <row r="50">
          <cell r="G50" t="str">
            <v>5100005064</v>
          </cell>
        </row>
        <row r="51">
          <cell r="G51" t="str">
            <v>5100005064</v>
          </cell>
        </row>
        <row r="52">
          <cell r="G52" t="str">
            <v>5100005064</v>
          </cell>
        </row>
        <row r="53">
          <cell r="G53" t="str">
            <v>5100005064</v>
          </cell>
        </row>
        <row r="54">
          <cell r="G54" t="str">
            <v>5100005064</v>
          </cell>
        </row>
        <row r="55">
          <cell r="G55" t="str">
            <v>5100005035</v>
          </cell>
        </row>
        <row r="56">
          <cell r="G56" t="str">
            <v>5100005035</v>
          </cell>
        </row>
        <row r="57">
          <cell r="G57" t="str">
            <v>5100005035</v>
          </cell>
        </row>
        <row r="58">
          <cell r="G58" t="str">
            <v>5100005035</v>
          </cell>
        </row>
        <row r="59">
          <cell r="G59" t="str">
            <v>5100005035</v>
          </cell>
        </row>
        <row r="60">
          <cell r="G60" t="str">
            <v>5100005035</v>
          </cell>
        </row>
        <row r="61">
          <cell r="G61" t="str">
            <v>5100005035</v>
          </cell>
        </row>
        <row r="62">
          <cell r="G62" t="str">
            <v>5100005035</v>
          </cell>
        </row>
        <row r="63">
          <cell r="G63" t="str">
            <v>5100005035</v>
          </cell>
        </row>
        <row r="64">
          <cell r="G64" t="str">
            <v>5100005035</v>
          </cell>
        </row>
        <row r="65">
          <cell r="G65" t="str">
            <v>5100005035</v>
          </cell>
        </row>
        <row r="66">
          <cell r="G66" t="str">
            <v>5100005035</v>
          </cell>
        </row>
        <row r="67">
          <cell r="G67" t="str">
            <v>5100005035</v>
          </cell>
        </row>
        <row r="68">
          <cell r="G68" t="str">
            <v>5100005035</v>
          </cell>
        </row>
        <row r="69">
          <cell r="G69" t="str">
            <v>5100005035</v>
          </cell>
        </row>
        <row r="70">
          <cell r="G70" t="str">
            <v>5100005035</v>
          </cell>
        </row>
        <row r="71">
          <cell r="G71" t="str">
            <v>5100005035</v>
          </cell>
        </row>
        <row r="72">
          <cell r="G72" t="str">
            <v>5100005035</v>
          </cell>
        </row>
        <row r="73">
          <cell r="G73" t="str">
            <v>5100005035</v>
          </cell>
        </row>
        <row r="74">
          <cell r="G74" t="str">
            <v>5100005035</v>
          </cell>
        </row>
        <row r="75">
          <cell r="G75" t="str">
            <v>5100005035</v>
          </cell>
        </row>
        <row r="76">
          <cell r="G76" t="str">
            <v>5100005035</v>
          </cell>
        </row>
        <row r="77">
          <cell r="G77" t="str">
            <v>5100005035</v>
          </cell>
        </row>
        <row r="78">
          <cell r="G78" t="str">
            <v>5100005035</v>
          </cell>
        </row>
        <row r="79">
          <cell r="G79" t="str">
            <v>5100005035</v>
          </cell>
        </row>
        <row r="80">
          <cell r="G80" t="str">
            <v>5100005035</v>
          </cell>
        </row>
        <row r="81">
          <cell r="G81" t="str">
            <v>5100005035</v>
          </cell>
        </row>
        <row r="82">
          <cell r="G82" t="str">
            <v>5100005035</v>
          </cell>
        </row>
        <row r="83">
          <cell r="G83" t="str">
            <v>5100005035</v>
          </cell>
        </row>
        <row r="84">
          <cell r="G84" t="str">
            <v>5100005035</v>
          </cell>
        </row>
        <row r="85">
          <cell r="G85" t="str">
            <v>5100005035</v>
          </cell>
        </row>
        <row r="86">
          <cell r="G86" t="str">
            <v>5100005035</v>
          </cell>
        </row>
        <row r="87">
          <cell r="G87" t="str">
            <v>5100005035</v>
          </cell>
        </row>
        <row r="88">
          <cell r="G88" t="str">
            <v>5100005035</v>
          </cell>
        </row>
        <row r="89">
          <cell r="G89" t="str">
            <v>5100005035</v>
          </cell>
        </row>
        <row r="90">
          <cell r="G90" t="str">
            <v>5100005035</v>
          </cell>
        </row>
        <row r="91">
          <cell r="G91" t="str">
            <v>5100005035</v>
          </cell>
        </row>
        <row r="92">
          <cell r="G92" t="str">
            <v>5100005035</v>
          </cell>
        </row>
        <row r="93">
          <cell r="G93" t="str">
            <v>5100005035</v>
          </cell>
        </row>
        <row r="94">
          <cell r="G94" t="str">
            <v>5100005035</v>
          </cell>
        </row>
        <row r="95">
          <cell r="G95" t="str">
            <v>5100005035</v>
          </cell>
        </row>
        <row r="96">
          <cell r="G96" t="str">
            <v>5100005035</v>
          </cell>
        </row>
        <row r="97">
          <cell r="G97" t="str">
            <v>5100005035</v>
          </cell>
        </row>
        <row r="98">
          <cell r="G98" t="str">
            <v>5100005035</v>
          </cell>
        </row>
        <row r="99">
          <cell r="G99" t="str">
            <v>5100005035</v>
          </cell>
        </row>
        <row r="100">
          <cell r="G100" t="str">
            <v>5100005035</v>
          </cell>
        </row>
        <row r="101">
          <cell r="G101" t="str">
            <v>5100005035</v>
          </cell>
        </row>
        <row r="102">
          <cell r="G102" t="str">
            <v>5100005035</v>
          </cell>
        </row>
        <row r="103">
          <cell r="G103" t="str">
            <v>5100005035</v>
          </cell>
        </row>
        <row r="104">
          <cell r="G104" t="str">
            <v>5100005035</v>
          </cell>
        </row>
        <row r="105">
          <cell r="G105" t="str">
            <v>5100005035</v>
          </cell>
        </row>
        <row r="106">
          <cell r="G106" t="str">
            <v>5100005035</v>
          </cell>
        </row>
        <row r="107">
          <cell r="G107" t="str">
            <v>5100005035</v>
          </cell>
        </row>
        <row r="108">
          <cell r="G108" t="str">
            <v>5100005035</v>
          </cell>
        </row>
        <row r="109">
          <cell r="G109" t="str">
            <v>5100005035</v>
          </cell>
        </row>
        <row r="110">
          <cell r="G110" t="str">
            <v>5100005035</v>
          </cell>
        </row>
        <row r="111">
          <cell r="G111" t="str">
            <v>5100005035</v>
          </cell>
        </row>
        <row r="112">
          <cell r="G112" t="str">
            <v>5100005035</v>
          </cell>
        </row>
        <row r="113">
          <cell r="G113" t="str">
            <v>5100005035</v>
          </cell>
        </row>
        <row r="114">
          <cell r="G114" t="str">
            <v>5100005035</v>
          </cell>
        </row>
        <row r="115">
          <cell r="G115" t="str">
            <v>5100005035</v>
          </cell>
        </row>
        <row r="116">
          <cell r="G116" t="str">
            <v>5100005035</v>
          </cell>
        </row>
        <row r="117">
          <cell r="G117" t="str">
            <v>5100005035</v>
          </cell>
        </row>
        <row r="118">
          <cell r="G118" t="str">
            <v>5100005035</v>
          </cell>
        </row>
        <row r="119">
          <cell r="G119" t="str">
            <v>5100004971</v>
          </cell>
        </row>
        <row r="120">
          <cell r="G120" t="str">
            <v>5100004971</v>
          </cell>
        </row>
        <row r="121">
          <cell r="G121" t="str">
            <v>5100004971</v>
          </cell>
        </row>
        <row r="122">
          <cell r="G122" t="str">
            <v>5100004971</v>
          </cell>
        </row>
        <row r="123">
          <cell r="G123" t="str">
            <v>5100004971</v>
          </cell>
        </row>
        <row r="124">
          <cell r="G124" t="str">
            <v>5100004971</v>
          </cell>
        </row>
        <row r="125">
          <cell r="G125" t="str">
            <v>5100004944</v>
          </cell>
        </row>
        <row r="126">
          <cell r="G126" t="str">
            <v>5100004944</v>
          </cell>
        </row>
        <row r="127">
          <cell r="G127" t="str">
            <v>5100004944</v>
          </cell>
        </row>
        <row r="128">
          <cell r="G128" t="str">
            <v>5100004943</v>
          </cell>
        </row>
        <row r="129">
          <cell r="G129" t="str">
            <v>5100004943</v>
          </cell>
        </row>
        <row r="130">
          <cell r="G130" t="str">
            <v>5100004943</v>
          </cell>
        </row>
        <row r="131">
          <cell r="G131" t="str">
            <v>5100004925</v>
          </cell>
        </row>
        <row r="132">
          <cell r="G132" t="str">
            <v>5100004925</v>
          </cell>
        </row>
        <row r="133">
          <cell r="G133" t="str">
            <v>5100004925</v>
          </cell>
        </row>
        <row r="134">
          <cell r="G134" t="str">
            <v>5100004925</v>
          </cell>
        </row>
        <row r="135">
          <cell r="G135" t="str">
            <v>5100004925</v>
          </cell>
        </row>
        <row r="136">
          <cell r="G136" t="str">
            <v>5100004925</v>
          </cell>
        </row>
        <row r="137">
          <cell r="G137" t="str">
            <v>5100004925</v>
          </cell>
        </row>
        <row r="138">
          <cell r="G138" t="str">
            <v>5100004925</v>
          </cell>
        </row>
        <row r="139">
          <cell r="G139" t="str">
            <v>5100004925</v>
          </cell>
        </row>
        <row r="140">
          <cell r="G140" t="str">
            <v>5100004915</v>
          </cell>
        </row>
        <row r="141">
          <cell r="G141" t="str">
            <v>5100004915</v>
          </cell>
        </row>
        <row r="142">
          <cell r="G142" t="str">
            <v>5100004915</v>
          </cell>
        </row>
        <row r="143">
          <cell r="G143" t="str">
            <v>5100004915</v>
          </cell>
        </row>
        <row r="144">
          <cell r="G144" t="str">
            <v>5100004915</v>
          </cell>
        </row>
        <row r="145">
          <cell r="G145" t="str">
            <v>5100004915</v>
          </cell>
        </row>
        <row r="146">
          <cell r="G146" t="str">
            <v>5100004914</v>
          </cell>
        </row>
        <row r="147">
          <cell r="G147" t="str">
            <v>5100004914</v>
          </cell>
        </row>
        <row r="148">
          <cell r="G148" t="str">
            <v>5100004914</v>
          </cell>
        </row>
        <row r="149">
          <cell r="G149" t="str">
            <v>5100004914</v>
          </cell>
        </row>
        <row r="150">
          <cell r="G150" t="str">
            <v>5100004914</v>
          </cell>
        </row>
        <row r="151">
          <cell r="G151" t="str">
            <v>5100004914</v>
          </cell>
        </row>
        <row r="152">
          <cell r="G152" t="str">
            <v>5100004914</v>
          </cell>
        </row>
        <row r="153">
          <cell r="G153" t="str">
            <v>5100004914</v>
          </cell>
        </row>
        <row r="154">
          <cell r="G154" t="str">
            <v>5100004914</v>
          </cell>
        </row>
        <row r="155">
          <cell r="G155" t="str">
            <v>5100004908</v>
          </cell>
        </row>
        <row r="156">
          <cell r="G156" t="str">
            <v>5100004908</v>
          </cell>
        </row>
        <row r="157">
          <cell r="G157" t="str">
            <v>5100004908</v>
          </cell>
        </row>
        <row r="158">
          <cell r="G158" t="str">
            <v>5100004894</v>
          </cell>
        </row>
        <row r="159">
          <cell r="G159" t="str">
            <v>5100004894</v>
          </cell>
        </row>
        <row r="160">
          <cell r="G160" t="str">
            <v>5100004894</v>
          </cell>
        </row>
        <row r="161">
          <cell r="G161" t="str">
            <v>5100004894</v>
          </cell>
        </row>
        <row r="162">
          <cell r="G162" t="str">
            <v>5100004894</v>
          </cell>
        </row>
        <row r="163">
          <cell r="G163" t="str">
            <v>5100004894</v>
          </cell>
        </row>
        <row r="164">
          <cell r="G164" t="str">
            <v>5100004894</v>
          </cell>
        </row>
        <row r="165">
          <cell r="G165" t="str">
            <v>5100004894</v>
          </cell>
        </row>
        <row r="166">
          <cell r="G166" t="str">
            <v>5100004894</v>
          </cell>
        </row>
        <row r="167">
          <cell r="G167" t="str">
            <v>5100004894</v>
          </cell>
        </row>
        <row r="168">
          <cell r="G168" t="str">
            <v>5100004894</v>
          </cell>
        </row>
        <row r="169">
          <cell r="G169" t="str">
            <v>5100004894</v>
          </cell>
        </row>
        <row r="170">
          <cell r="G170" t="str">
            <v>5100004894</v>
          </cell>
        </row>
        <row r="171">
          <cell r="G171" t="str">
            <v>5100004894</v>
          </cell>
        </row>
        <row r="172">
          <cell r="G172" t="str">
            <v>5100004894</v>
          </cell>
        </row>
        <row r="173">
          <cell r="G173" t="str">
            <v>5100004894</v>
          </cell>
        </row>
        <row r="174">
          <cell r="G174" t="str">
            <v>5100004894</v>
          </cell>
        </row>
        <row r="175">
          <cell r="G175" t="str">
            <v>5100004894</v>
          </cell>
        </row>
        <row r="176">
          <cell r="G176" t="str">
            <v>5100004894</v>
          </cell>
        </row>
        <row r="177">
          <cell r="G177" t="str">
            <v>5100004894</v>
          </cell>
        </row>
        <row r="178">
          <cell r="G178" t="str">
            <v>5100004894</v>
          </cell>
        </row>
        <row r="179">
          <cell r="G179" t="str">
            <v>5100004894</v>
          </cell>
        </row>
        <row r="180">
          <cell r="G180" t="str">
            <v>5100004894</v>
          </cell>
        </row>
        <row r="181">
          <cell r="G181" t="str">
            <v>5100004894</v>
          </cell>
        </row>
        <row r="182">
          <cell r="G182" t="str">
            <v>5100004849</v>
          </cell>
        </row>
        <row r="183">
          <cell r="G183" t="str">
            <v>5100004849</v>
          </cell>
        </row>
        <row r="184">
          <cell r="G184" t="str">
            <v>5100004849</v>
          </cell>
        </row>
        <row r="185">
          <cell r="G185" t="str">
            <v>5100004849</v>
          </cell>
        </row>
        <row r="186">
          <cell r="G186" t="str">
            <v>5100004849</v>
          </cell>
        </row>
        <row r="187">
          <cell r="G187" t="str">
            <v>5100004849</v>
          </cell>
        </row>
        <row r="188">
          <cell r="G188" t="str">
            <v>5100004836</v>
          </cell>
        </row>
        <row r="189">
          <cell r="G189" t="str">
            <v>5100004836</v>
          </cell>
        </row>
        <row r="190">
          <cell r="G190" t="str">
            <v>5100004836</v>
          </cell>
        </row>
        <row r="191">
          <cell r="G191" t="str">
            <v>5100004836</v>
          </cell>
        </row>
        <row r="192">
          <cell r="G192" t="str">
            <v>5100004836</v>
          </cell>
        </row>
        <row r="193">
          <cell r="G193" t="str">
            <v>5100004836</v>
          </cell>
        </row>
        <row r="194">
          <cell r="G194" t="str">
            <v>5100004836</v>
          </cell>
        </row>
        <row r="195">
          <cell r="G195" t="str">
            <v>5100004836</v>
          </cell>
        </row>
        <row r="196">
          <cell r="G196" t="str">
            <v>5100004836</v>
          </cell>
        </row>
        <row r="197">
          <cell r="G197" t="str">
            <v>5100004831</v>
          </cell>
        </row>
        <row r="198">
          <cell r="G198" t="str">
            <v>5100004831</v>
          </cell>
        </row>
        <row r="199">
          <cell r="G199" t="str">
            <v>5100004831</v>
          </cell>
        </row>
        <row r="200">
          <cell r="G200" t="str">
            <v>5100004831</v>
          </cell>
        </row>
        <row r="201">
          <cell r="G201" t="str">
            <v>5100004831</v>
          </cell>
        </row>
        <row r="202">
          <cell r="G202" t="str">
            <v>5100004831</v>
          </cell>
        </row>
        <row r="203">
          <cell r="G203" t="str">
            <v>5100004831</v>
          </cell>
        </row>
        <row r="204">
          <cell r="G204" t="str">
            <v>5100004831</v>
          </cell>
        </row>
        <row r="205">
          <cell r="G205" t="str">
            <v>5100004831</v>
          </cell>
        </row>
        <row r="206">
          <cell r="G206" t="str">
            <v>5100004831</v>
          </cell>
        </row>
        <row r="207">
          <cell r="G207" t="str">
            <v>5100004831</v>
          </cell>
        </row>
        <row r="208">
          <cell r="G208" t="str">
            <v>5100004831</v>
          </cell>
        </row>
        <row r="209">
          <cell r="G209" t="str">
            <v>5100004831</v>
          </cell>
        </row>
        <row r="210">
          <cell r="G210" t="str">
            <v>5100004831</v>
          </cell>
        </row>
        <row r="211">
          <cell r="G211" t="str">
            <v>5100004831</v>
          </cell>
        </row>
        <row r="212">
          <cell r="G212" t="str">
            <v>5100004821</v>
          </cell>
        </row>
        <row r="213">
          <cell r="G213" t="str">
            <v>5100004821</v>
          </cell>
        </row>
        <row r="214">
          <cell r="G214" t="str">
            <v>5100004821</v>
          </cell>
        </row>
        <row r="215">
          <cell r="G215" t="str">
            <v>5100004821</v>
          </cell>
        </row>
        <row r="216">
          <cell r="G216" t="str">
            <v>5100004821</v>
          </cell>
        </row>
        <row r="217">
          <cell r="G217" t="str">
            <v>5100004821</v>
          </cell>
        </row>
        <row r="218">
          <cell r="G218" t="str">
            <v>5100004821</v>
          </cell>
        </row>
        <row r="219">
          <cell r="G219" t="str">
            <v>5100004821</v>
          </cell>
        </row>
        <row r="220">
          <cell r="G220" t="str">
            <v>5100004821</v>
          </cell>
        </row>
        <row r="221">
          <cell r="G221" t="str">
            <v>5100004821</v>
          </cell>
        </row>
        <row r="222">
          <cell r="G222" t="str">
            <v>5100004821</v>
          </cell>
        </row>
        <row r="223">
          <cell r="G223" t="str">
            <v>5100004821</v>
          </cell>
        </row>
        <row r="224">
          <cell r="G224" t="str">
            <v>5100004821</v>
          </cell>
        </row>
        <row r="225">
          <cell r="G225" t="str">
            <v>5100004821</v>
          </cell>
        </row>
        <row r="226">
          <cell r="G226" t="str">
            <v>5100004821</v>
          </cell>
        </row>
        <row r="227">
          <cell r="G227" t="str">
            <v>5100004821</v>
          </cell>
        </row>
        <row r="228">
          <cell r="G228" t="str">
            <v>5100004821</v>
          </cell>
        </row>
        <row r="229">
          <cell r="G229" t="str">
            <v>5100004821</v>
          </cell>
        </row>
        <row r="230">
          <cell r="G230" t="str">
            <v>5100004793</v>
          </cell>
        </row>
        <row r="231">
          <cell r="G231" t="str">
            <v>5100004793</v>
          </cell>
        </row>
        <row r="232">
          <cell r="G232" t="str">
            <v>5100004793</v>
          </cell>
        </row>
        <row r="233">
          <cell r="G233" t="str">
            <v>5100004793</v>
          </cell>
        </row>
        <row r="234">
          <cell r="G234" t="str">
            <v>5100004793</v>
          </cell>
        </row>
        <row r="235">
          <cell r="G235" t="str">
            <v>5100004793</v>
          </cell>
        </row>
        <row r="236">
          <cell r="G236" t="str">
            <v>5100004793</v>
          </cell>
        </row>
        <row r="237">
          <cell r="G237" t="str">
            <v>5100004793</v>
          </cell>
        </row>
        <row r="238">
          <cell r="G238" t="str">
            <v>5100004793</v>
          </cell>
        </row>
        <row r="239">
          <cell r="G239" t="str">
            <v>5100004793</v>
          </cell>
        </row>
        <row r="240">
          <cell r="G240" t="str">
            <v>5100004793</v>
          </cell>
        </row>
        <row r="241">
          <cell r="G241" t="str">
            <v>5100004793</v>
          </cell>
        </row>
        <row r="242">
          <cell r="G242" t="str">
            <v>5100004793</v>
          </cell>
        </row>
        <row r="243">
          <cell r="G243" t="str">
            <v>5100004793</v>
          </cell>
        </row>
        <row r="244">
          <cell r="G244" t="str">
            <v>5100004793</v>
          </cell>
        </row>
        <row r="245">
          <cell r="G245" t="str">
            <v>5100004792</v>
          </cell>
        </row>
        <row r="246">
          <cell r="G246" t="str">
            <v>5100004792</v>
          </cell>
        </row>
        <row r="247">
          <cell r="G247" t="str">
            <v>5100004792</v>
          </cell>
        </row>
        <row r="248">
          <cell r="G248" t="str">
            <v>5100004792</v>
          </cell>
        </row>
        <row r="249">
          <cell r="G249" t="str">
            <v>5100004792</v>
          </cell>
        </row>
        <row r="250">
          <cell r="G250" t="str">
            <v>5100004792</v>
          </cell>
        </row>
        <row r="251">
          <cell r="G251" t="str">
            <v>5100004792</v>
          </cell>
        </row>
        <row r="252">
          <cell r="G252" t="str">
            <v>5100004792</v>
          </cell>
        </row>
        <row r="253">
          <cell r="G253" t="str">
            <v>5100004792</v>
          </cell>
        </row>
        <row r="254">
          <cell r="G254" t="str">
            <v>5100004790</v>
          </cell>
        </row>
        <row r="255">
          <cell r="G255" t="str">
            <v>5100004790</v>
          </cell>
        </row>
        <row r="256">
          <cell r="G256" t="str">
            <v>5100004790</v>
          </cell>
        </row>
        <row r="257">
          <cell r="G257" t="str">
            <v>5100004790</v>
          </cell>
        </row>
        <row r="258">
          <cell r="G258" t="str">
            <v>5100004790</v>
          </cell>
        </row>
        <row r="259">
          <cell r="G259" t="str">
            <v>5100004790</v>
          </cell>
        </row>
        <row r="260">
          <cell r="G260" t="str">
            <v>5100004790</v>
          </cell>
        </row>
        <row r="261">
          <cell r="G261" t="str">
            <v>5100004790</v>
          </cell>
        </row>
        <row r="262">
          <cell r="G262" t="str">
            <v>5100004790</v>
          </cell>
        </row>
        <row r="263">
          <cell r="G263" t="str">
            <v>5100004790</v>
          </cell>
        </row>
        <row r="264">
          <cell r="G264" t="str">
            <v>5100004790</v>
          </cell>
        </row>
        <row r="265">
          <cell r="G265" t="str">
            <v>5100004790</v>
          </cell>
        </row>
        <row r="266">
          <cell r="G266" t="str">
            <v>5100004790</v>
          </cell>
        </row>
        <row r="267">
          <cell r="G267" t="str">
            <v>5100004790</v>
          </cell>
        </row>
        <row r="268">
          <cell r="G268" t="str">
            <v>5100004790</v>
          </cell>
        </row>
        <row r="269">
          <cell r="G269" t="str">
            <v>5100004790</v>
          </cell>
        </row>
        <row r="270">
          <cell r="G270" t="str">
            <v>5100004790</v>
          </cell>
        </row>
        <row r="271">
          <cell r="G271" t="str">
            <v>5100004790</v>
          </cell>
        </row>
        <row r="272">
          <cell r="G272" t="str">
            <v>5100004790</v>
          </cell>
        </row>
        <row r="273">
          <cell r="G273" t="str">
            <v>5100004790</v>
          </cell>
        </row>
        <row r="274">
          <cell r="G274" t="str">
            <v>5100004790</v>
          </cell>
        </row>
        <row r="275">
          <cell r="G275" t="str">
            <v>5100004790</v>
          </cell>
        </row>
        <row r="276">
          <cell r="G276" t="str">
            <v>5100004790</v>
          </cell>
        </row>
        <row r="277">
          <cell r="G277" t="str">
            <v>5100004790</v>
          </cell>
        </row>
        <row r="278">
          <cell r="G278" t="str">
            <v>5100004790</v>
          </cell>
        </row>
        <row r="279">
          <cell r="G279" t="str">
            <v>5100004790</v>
          </cell>
        </row>
        <row r="280">
          <cell r="G280" t="str">
            <v>5100004790</v>
          </cell>
        </row>
        <row r="281">
          <cell r="G281" t="str">
            <v>5100004779</v>
          </cell>
        </row>
        <row r="282">
          <cell r="G282" t="str">
            <v>5100004779</v>
          </cell>
        </row>
        <row r="283">
          <cell r="G283" t="str">
            <v>5100004768</v>
          </cell>
        </row>
        <row r="284">
          <cell r="G284" t="str">
            <v>5100004768</v>
          </cell>
        </row>
        <row r="285">
          <cell r="G285" t="str">
            <v>5100004768</v>
          </cell>
        </row>
        <row r="286">
          <cell r="G286" t="str">
            <v>5100004768</v>
          </cell>
        </row>
        <row r="287">
          <cell r="G287" t="str">
            <v>5100004768</v>
          </cell>
        </row>
        <row r="288">
          <cell r="G288" t="str">
            <v>5100004768</v>
          </cell>
        </row>
        <row r="289">
          <cell r="G289" t="str">
            <v>5100004768</v>
          </cell>
        </row>
        <row r="290">
          <cell r="G290" t="str">
            <v>5100004768</v>
          </cell>
        </row>
        <row r="291">
          <cell r="G291" t="str">
            <v>5100004768</v>
          </cell>
        </row>
        <row r="292">
          <cell r="G292" t="str">
            <v>5100004768</v>
          </cell>
        </row>
        <row r="293">
          <cell r="G293" t="str">
            <v>5100004768</v>
          </cell>
        </row>
        <row r="294">
          <cell r="G294" t="str">
            <v>5100004768</v>
          </cell>
        </row>
        <row r="295">
          <cell r="G295" t="str">
            <v>5100004768</v>
          </cell>
        </row>
        <row r="296">
          <cell r="G296" t="str">
            <v>5100004768</v>
          </cell>
        </row>
        <row r="297">
          <cell r="G297" t="str">
            <v>5100004768</v>
          </cell>
        </row>
        <row r="298">
          <cell r="G298" t="str">
            <v>5100004767</v>
          </cell>
        </row>
        <row r="299">
          <cell r="G299" t="str">
            <v>5100004767</v>
          </cell>
        </row>
        <row r="300">
          <cell r="G300" t="str">
            <v>5100004767</v>
          </cell>
        </row>
        <row r="301">
          <cell r="G301" t="str">
            <v>5100004767</v>
          </cell>
        </row>
        <row r="302">
          <cell r="G302" t="str">
            <v>5100004767</v>
          </cell>
        </row>
        <row r="303">
          <cell r="G303" t="str">
            <v>5100004767</v>
          </cell>
        </row>
        <row r="304">
          <cell r="G304" t="str">
            <v>5100004767</v>
          </cell>
        </row>
        <row r="305">
          <cell r="G305" t="str">
            <v>5100004767</v>
          </cell>
        </row>
        <row r="306">
          <cell r="G306" t="str">
            <v>5100004767</v>
          </cell>
        </row>
        <row r="307">
          <cell r="G307" t="str">
            <v>5100004767</v>
          </cell>
        </row>
        <row r="308">
          <cell r="G308" t="str">
            <v>5100004767</v>
          </cell>
        </row>
        <row r="309">
          <cell r="G309" t="str">
            <v>5100004767</v>
          </cell>
        </row>
        <row r="310">
          <cell r="G310" t="str">
            <v>5100004767</v>
          </cell>
        </row>
        <row r="311">
          <cell r="G311" t="str">
            <v>5100004767</v>
          </cell>
        </row>
        <row r="312">
          <cell r="G312" t="str">
            <v>5100004767</v>
          </cell>
        </row>
        <row r="313">
          <cell r="G313" t="str">
            <v>5100004767</v>
          </cell>
        </row>
        <row r="314">
          <cell r="G314" t="str">
            <v>5100004740</v>
          </cell>
        </row>
        <row r="315">
          <cell r="G315" t="str">
            <v>5100004740</v>
          </cell>
        </row>
        <row r="316">
          <cell r="G316" t="str">
            <v>5100004740</v>
          </cell>
        </row>
        <row r="317">
          <cell r="G317" t="str">
            <v>5100004740</v>
          </cell>
        </row>
        <row r="318">
          <cell r="G318" t="str">
            <v>5100004740</v>
          </cell>
        </row>
        <row r="319">
          <cell r="G319" t="str">
            <v>5100004740</v>
          </cell>
        </row>
        <row r="320">
          <cell r="G320" t="str">
            <v>5100004740</v>
          </cell>
        </row>
        <row r="321">
          <cell r="G321" t="str">
            <v>5100004740</v>
          </cell>
        </row>
        <row r="322">
          <cell r="G322" t="str">
            <v>5100004740</v>
          </cell>
        </row>
        <row r="323">
          <cell r="G323" t="str">
            <v>5100004740</v>
          </cell>
        </row>
        <row r="324">
          <cell r="G324" t="str">
            <v>5100004740</v>
          </cell>
        </row>
        <row r="325">
          <cell r="G325" t="str">
            <v>5100004740</v>
          </cell>
        </row>
        <row r="326">
          <cell r="G326" t="str">
            <v>5100004740</v>
          </cell>
        </row>
        <row r="327">
          <cell r="G327" t="str">
            <v>5100004740</v>
          </cell>
        </row>
        <row r="328">
          <cell r="G328" t="str">
            <v>5100004740</v>
          </cell>
        </row>
        <row r="329">
          <cell r="G329" t="str">
            <v>5100004740</v>
          </cell>
        </row>
        <row r="330">
          <cell r="G330" t="str">
            <v>5100004740</v>
          </cell>
        </row>
        <row r="331">
          <cell r="G331" t="str">
            <v>5100004740</v>
          </cell>
        </row>
        <row r="332">
          <cell r="G332" t="str">
            <v>5100004740</v>
          </cell>
        </row>
        <row r="333">
          <cell r="G333" t="str">
            <v>5100004740</v>
          </cell>
        </row>
        <row r="334">
          <cell r="G334" t="str">
            <v>5100004740</v>
          </cell>
        </row>
        <row r="335">
          <cell r="G335" t="str">
            <v>5100004740</v>
          </cell>
        </row>
        <row r="336">
          <cell r="G336" t="str">
            <v>5100004740</v>
          </cell>
        </row>
        <row r="337">
          <cell r="G337" t="str">
            <v>5100004740</v>
          </cell>
        </row>
        <row r="338">
          <cell r="G338" t="str">
            <v>5100004740</v>
          </cell>
        </row>
        <row r="339">
          <cell r="G339" t="str">
            <v>5100004740</v>
          </cell>
        </row>
        <row r="340">
          <cell r="G340" t="str">
            <v>5100004740</v>
          </cell>
        </row>
        <row r="341">
          <cell r="G341" t="str">
            <v>5100004740</v>
          </cell>
        </row>
        <row r="342">
          <cell r="G342" t="str">
            <v>5100004740</v>
          </cell>
        </row>
        <row r="343">
          <cell r="G343" t="str">
            <v>5100004740</v>
          </cell>
        </row>
        <row r="344">
          <cell r="G344" t="str">
            <v>5100004740</v>
          </cell>
        </row>
        <row r="345">
          <cell r="G345" t="str">
            <v>5100004740</v>
          </cell>
        </row>
        <row r="346">
          <cell r="G346" t="str">
            <v>5100004740</v>
          </cell>
        </row>
        <row r="347">
          <cell r="G347" t="str">
            <v>5100004740</v>
          </cell>
        </row>
        <row r="348">
          <cell r="G348" t="str">
            <v>5100004740</v>
          </cell>
        </row>
        <row r="349">
          <cell r="G349" t="str">
            <v>5100004740</v>
          </cell>
        </row>
        <row r="350">
          <cell r="G350" t="str">
            <v>5100004740</v>
          </cell>
        </row>
        <row r="351">
          <cell r="G351" t="str">
            <v>5100004740</v>
          </cell>
        </row>
        <row r="352">
          <cell r="G352" t="str">
            <v>5100004740</v>
          </cell>
        </row>
        <row r="353">
          <cell r="G353" t="str">
            <v>5100004740</v>
          </cell>
        </row>
        <row r="354">
          <cell r="G354" t="str">
            <v>5100004740</v>
          </cell>
        </row>
        <row r="355">
          <cell r="G355" t="str">
            <v>5100004740</v>
          </cell>
        </row>
        <row r="356">
          <cell r="G356" t="str">
            <v>5100004740</v>
          </cell>
        </row>
        <row r="357">
          <cell r="G357" t="str">
            <v>5100004740</v>
          </cell>
        </row>
        <row r="358">
          <cell r="G358" t="str">
            <v>5100004716</v>
          </cell>
        </row>
        <row r="359">
          <cell r="G359" t="str">
            <v>5100004716</v>
          </cell>
        </row>
        <row r="360">
          <cell r="G360" t="str">
            <v>5100004716</v>
          </cell>
        </row>
        <row r="361">
          <cell r="G361" t="str">
            <v>5100004716</v>
          </cell>
        </row>
        <row r="362">
          <cell r="G362" t="str">
            <v>5100004716</v>
          </cell>
        </row>
        <row r="363">
          <cell r="G363" t="str">
            <v>5100004716</v>
          </cell>
        </row>
        <row r="364">
          <cell r="G364" t="str">
            <v>5100004690</v>
          </cell>
        </row>
        <row r="365">
          <cell r="G365" t="str">
            <v>5100004690</v>
          </cell>
        </row>
        <row r="366">
          <cell r="G366" t="str">
            <v>5100004690</v>
          </cell>
        </row>
        <row r="367">
          <cell r="G367" t="str">
            <v>5100004689</v>
          </cell>
        </row>
        <row r="368">
          <cell r="G368" t="str">
            <v>5100004689</v>
          </cell>
        </row>
        <row r="369">
          <cell r="G369" t="str">
            <v>5100004689</v>
          </cell>
        </row>
        <row r="370">
          <cell r="G370" t="str">
            <v>5100004689</v>
          </cell>
        </row>
        <row r="371">
          <cell r="G371" t="str">
            <v>5100004689</v>
          </cell>
        </row>
        <row r="372">
          <cell r="G372" t="str">
            <v>5100004689</v>
          </cell>
        </row>
        <row r="373">
          <cell r="G373" t="str">
            <v>5100004654</v>
          </cell>
        </row>
        <row r="374">
          <cell r="G374" t="str">
            <v>5100004654</v>
          </cell>
        </row>
        <row r="375">
          <cell r="G375" t="str">
            <v>5100004654</v>
          </cell>
        </row>
        <row r="376">
          <cell r="G376" t="str">
            <v>5100004654</v>
          </cell>
        </row>
        <row r="377">
          <cell r="G377" t="str">
            <v>5100004654</v>
          </cell>
        </row>
        <row r="378">
          <cell r="G378" t="str">
            <v>5100004654</v>
          </cell>
        </row>
        <row r="379">
          <cell r="G379" t="str">
            <v>5100004654</v>
          </cell>
        </row>
        <row r="380">
          <cell r="G380" t="str">
            <v>5100004654</v>
          </cell>
        </row>
        <row r="381">
          <cell r="G381" t="str">
            <v>5100004654</v>
          </cell>
        </row>
        <row r="382">
          <cell r="G382" t="str">
            <v>5100004654</v>
          </cell>
        </row>
        <row r="383">
          <cell r="G383" t="str">
            <v>5100004654</v>
          </cell>
        </row>
        <row r="384">
          <cell r="G384" t="str">
            <v>5100004654</v>
          </cell>
        </row>
        <row r="385">
          <cell r="G385" t="str">
            <v>5100004654</v>
          </cell>
        </row>
        <row r="386">
          <cell r="G386" t="str">
            <v>5100004654</v>
          </cell>
        </row>
        <row r="387">
          <cell r="G387" t="str">
            <v>5100004654</v>
          </cell>
        </row>
        <row r="388">
          <cell r="G388" t="str">
            <v>5100004654</v>
          </cell>
        </row>
        <row r="389">
          <cell r="G389" t="str">
            <v>5100004654</v>
          </cell>
        </row>
        <row r="390">
          <cell r="G390" t="str">
            <v>5100004654</v>
          </cell>
        </row>
        <row r="391">
          <cell r="G391" t="str">
            <v>5100004654</v>
          </cell>
        </row>
        <row r="392">
          <cell r="G392" t="str">
            <v>5100004654</v>
          </cell>
        </row>
        <row r="393">
          <cell r="G393" t="str">
            <v>5100004654</v>
          </cell>
        </row>
        <row r="394">
          <cell r="G394" t="str">
            <v>5100004654</v>
          </cell>
        </row>
        <row r="395">
          <cell r="G395" t="str">
            <v>5100004654</v>
          </cell>
        </row>
        <row r="396">
          <cell r="G396" t="str">
            <v>5100004654</v>
          </cell>
        </row>
        <row r="397">
          <cell r="G397" t="str">
            <v>5100004618</v>
          </cell>
        </row>
        <row r="398">
          <cell r="G398" t="str">
            <v>5100004618</v>
          </cell>
        </row>
        <row r="399">
          <cell r="G399" t="str">
            <v>5100004618</v>
          </cell>
        </row>
        <row r="400">
          <cell r="G400" t="str">
            <v>5100004618</v>
          </cell>
        </row>
        <row r="401">
          <cell r="G401" t="str">
            <v>5100004618</v>
          </cell>
        </row>
        <row r="402">
          <cell r="G402" t="str">
            <v>5100004618</v>
          </cell>
        </row>
        <row r="403">
          <cell r="G403" t="str">
            <v>5100004616</v>
          </cell>
        </row>
        <row r="404">
          <cell r="G404" t="str">
            <v>5100004616</v>
          </cell>
        </row>
        <row r="405">
          <cell r="G405" t="str">
            <v>5100004616</v>
          </cell>
        </row>
        <row r="406">
          <cell r="G406" t="str">
            <v>5100004616</v>
          </cell>
        </row>
        <row r="407">
          <cell r="G407" t="str">
            <v>5100004616</v>
          </cell>
        </row>
        <row r="408">
          <cell r="G408" t="str">
            <v>5100004616</v>
          </cell>
        </row>
        <row r="409">
          <cell r="G409" t="str">
            <v>5100004616</v>
          </cell>
        </row>
        <row r="410">
          <cell r="G410" t="str">
            <v>5100004616</v>
          </cell>
        </row>
        <row r="411">
          <cell r="G411" t="str">
            <v>5100004616</v>
          </cell>
        </row>
        <row r="412">
          <cell r="G412" t="str">
            <v>5100004616</v>
          </cell>
        </row>
        <row r="413">
          <cell r="G413" t="str">
            <v>5100004612</v>
          </cell>
        </row>
        <row r="414">
          <cell r="G414" t="str">
            <v>5100004612</v>
          </cell>
        </row>
        <row r="415">
          <cell r="G415" t="str">
            <v>5100004612</v>
          </cell>
        </row>
        <row r="416">
          <cell r="G416" t="str">
            <v>5100004612</v>
          </cell>
        </row>
        <row r="417">
          <cell r="G417" t="str">
            <v>5100004612</v>
          </cell>
        </row>
        <row r="418">
          <cell r="G418" t="str">
            <v>5100004612</v>
          </cell>
        </row>
        <row r="419">
          <cell r="G419" t="str">
            <v>5100004612</v>
          </cell>
        </row>
        <row r="420">
          <cell r="G420" t="str">
            <v>5100004612</v>
          </cell>
        </row>
        <row r="421">
          <cell r="G421" t="str">
            <v>5100004612</v>
          </cell>
        </row>
        <row r="422">
          <cell r="G422" t="str">
            <v>5100004612</v>
          </cell>
        </row>
        <row r="423">
          <cell r="G423" t="str">
            <v>5100004612</v>
          </cell>
        </row>
        <row r="424">
          <cell r="G424" t="str">
            <v>5100004612</v>
          </cell>
        </row>
        <row r="425">
          <cell r="G425" t="str">
            <v>5100004612</v>
          </cell>
        </row>
        <row r="426">
          <cell r="G426" t="str">
            <v>5100004612</v>
          </cell>
        </row>
        <row r="427">
          <cell r="G427" t="str">
            <v>5100004612</v>
          </cell>
        </row>
        <row r="428">
          <cell r="G428" t="str">
            <v>5100004612</v>
          </cell>
        </row>
        <row r="429">
          <cell r="G429" t="str">
            <v>5100004612</v>
          </cell>
        </row>
        <row r="430">
          <cell r="G430" t="str">
            <v>5100004612</v>
          </cell>
        </row>
        <row r="431">
          <cell r="G431" t="str">
            <v>5100004612</v>
          </cell>
        </row>
        <row r="432">
          <cell r="G432" t="str">
            <v>5100004612</v>
          </cell>
        </row>
        <row r="433">
          <cell r="G433" t="str">
            <v>5100004612</v>
          </cell>
        </row>
        <row r="434">
          <cell r="G434" t="str">
            <v>5100004612</v>
          </cell>
        </row>
        <row r="435">
          <cell r="G435" t="str">
            <v>5100004612</v>
          </cell>
        </row>
        <row r="436">
          <cell r="G436" t="str">
            <v>5100004612</v>
          </cell>
        </row>
        <row r="437">
          <cell r="G437" t="str">
            <v>5100004612</v>
          </cell>
        </row>
        <row r="438">
          <cell r="G438" t="str">
            <v>5100004612</v>
          </cell>
        </row>
        <row r="439">
          <cell r="G439" t="str">
            <v>5100004612</v>
          </cell>
        </row>
        <row r="440">
          <cell r="G440" t="str">
            <v>5100004612</v>
          </cell>
        </row>
        <row r="441">
          <cell r="G441" t="str">
            <v>5100004612</v>
          </cell>
        </row>
        <row r="442">
          <cell r="G442" t="str">
            <v>5100004612</v>
          </cell>
        </row>
        <row r="443">
          <cell r="G443" t="str">
            <v>5100004612</v>
          </cell>
        </row>
        <row r="444">
          <cell r="G444" t="str">
            <v>5100004612</v>
          </cell>
        </row>
        <row r="445">
          <cell r="G445" t="str">
            <v>5100004612</v>
          </cell>
        </row>
        <row r="446">
          <cell r="G446" t="str">
            <v>5100004612</v>
          </cell>
        </row>
        <row r="447">
          <cell r="G447" t="str">
            <v>5100004612</v>
          </cell>
        </row>
        <row r="448">
          <cell r="G448" t="str">
            <v>5100004612</v>
          </cell>
        </row>
        <row r="449">
          <cell r="G449" t="str">
            <v>5100004612</v>
          </cell>
        </row>
        <row r="450">
          <cell r="G450" t="str">
            <v>5100004612</v>
          </cell>
        </row>
        <row r="451">
          <cell r="G451" t="str">
            <v>5100004612</v>
          </cell>
        </row>
        <row r="452">
          <cell r="G452" t="str">
            <v>5100004612</v>
          </cell>
        </row>
        <row r="453">
          <cell r="G453" t="str">
            <v>5100004612</v>
          </cell>
        </row>
        <row r="454">
          <cell r="G454" t="str">
            <v>5100004612</v>
          </cell>
        </row>
        <row r="455">
          <cell r="G455" t="str">
            <v>5100004612</v>
          </cell>
        </row>
        <row r="456">
          <cell r="G456" t="str">
            <v>5100004612</v>
          </cell>
        </row>
        <row r="457">
          <cell r="G457" t="str">
            <v>5100004612</v>
          </cell>
        </row>
        <row r="458">
          <cell r="G458" t="str">
            <v>5100004612</v>
          </cell>
        </row>
        <row r="459">
          <cell r="G459" t="str">
            <v>5100004612</v>
          </cell>
        </row>
        <row r="460">
          <cell r="G460" t="str">
            <v>5100004612</v>
          </cell>
        </row>
        <row r="461">
          <cell r="G461" t="str">
            <v>5100004612</v>
          </cell>
        </row>
        <row r="462">
          <cell r="G462" t="str">
            <v>5100004612</v>
          </cell>
        </row>
        <row r="463">
          <cell r="G463" t="str">
            <v>5100004612</v>
          </cell>
        </row>
        <row r="464">
          <cell r="G464" t="str">
            <v>5100004612</v>
          </cell>
        </row>
        <row r="465">
          <cell r="G465" t="str">
            <v>5100004612</v>
          </cell>
        </row>
        <row r="466">
          <cell r="G466" t="str">
            <v>5100004612</v>
          </cell>
        </row>
        <row r="467">
          <cell r="G467" t="str">
            <v>5100004520</v>
          </cell>
        </row>
        <row r="468">
          <cell r="G468" t="str">
            <v>5100004520</v>
          </cell>
        </row>
        <row r="469">
          <cell r="G469" t="str">
            <v>5100004520</v>
          </cell>
        </row>
        <row r="470">
          <cell r="G470" t="str">
            <v>5100004520</v>
          </cell>
        </row>
        <row r="471">
          <cell r="G471" t="str">
            <v>5100004520</v>
          </cell>
        </row>
        <row r="472">
          <cell r="G472" t="str">
            <v>5100004520</v>
          </cell>
        </row>
        <row r="473">
          <cell r="G473" t="str">
            <v>5100004520</v>
          </cell>
        </row>
        <row r="474">
          <cell r="G474" t="str">
            <v>5100004520</v>
          </cell>
        </row>
        <row r="475">
          <cell r="G475" t="str">
            <v>5100004520</v>
          </cell>
        </row>
        <row r="476">
          <cell r="G476" t="str">
            <v>5100004520</v>
          </cell>
        </row>
        <row r="477">
          <cell r="G477" t="str">
            <v>5100004520</v>
          </cell>
        </row>
        <row r="478">
          <cell r="G478" t="str">
            <v>5100004520</v>
          </cell>
        </row>
        <row r="479">
          <cell r="G479" t="str">
            <v>5100004520</v>
          </cell>
        </row>
        <row r="480">
          <cell r="G480" t="str">
            <v>5100004520</v>
          </cell>
        </row>
        <row r="481">
          <cell r="G481" t="str">
            <v>5100004520</v>
          </cell>
        </row>
        <row r="482">
          <cell r="G482" t="str">
            <v>5100004501</v>
          </cell>
        </row>
        <row r="483">
          <cell r="G483" t="str">
            <v>5100004501</v>
          </cell>
        </row>
        <row r="484">
          <cell r="G484" t="str">
            <v>5100004501</v>
          </cell>
        </row>
        <row r="485">
          <cell r="G485" t="str">
            <v>5100004501</v>
          </cell>
        </row>
        <row r="486">
          <cell r="G486" t="str">
            <v>5100004501</v>
          </cell>
        </row>
        <row r="487">
          <cell r="G487" t="str">
            <v>5100004501</v>
          </cell>
        </row>
        <row r="488">
          <cell r="G488" t="str">
            <v>5100004501</v>
          </cell>
        </row>
        <row r="489">
          <cell r="G489" t="str">
            <v>5100004501</v>
          </cell>
        </row>
        <row r="490">
          <cell r="G490" t="str">
            <v>5100004501</v>
          </cell>
        </row>
        <row r="491">
          <cell r="G491" t="str">
            <v>5100004501</v>
          </cell>
        </row>
        <row r="492">
          <cell r="G492" t="str">
            <v>5100004501</v>
          </cell>
        </row>
        <row r="493">
          <cell r="G493" t="str">
            <v>5100004501</v>
          </cell>
        </row>
        <row r="494">
          <cell r="G494" t="str">
            <v>5100004501</v>
          </cell>
        </row>
        <row r="495">
          <cell r="G495" t="str">
            <v>5100004501</v>
          </cell>
        </row>
        <row r="496">
          <cell r="G496" t="str">
            <v>5100004501</v>
          </cell>
        </row>
        <row r="497">
          <cell r="G497" t="str">
            <v>5100004501</v>
          </cell>
        </row>
        <row r="498">
          <cell r="G498" t="str">
            <v>5100004501</v>
          </cell>
        </row>
        <row r="499">
          <cell r="G499" t="str">
            <v>5100004501</v>
          </cell>
        </row>
        <row r="500">
          <cell r="G500" t="str">
            <v>5100004501</v>
          </cell>
        </row>
        <row r="501">
          <cell r="G501" t="str">
            <v>5100004501</v>
          </cell>
        </row>
        <row r="502">
          <cell r="G502" t="str">
            <v>5100004501</v>
          </cell>
        </row>
        <row r="503">
          <cell r="G503" t="str">
            <v>5100004501</v>
          </cell>
        </row>
        <row r="504">
          <cell r="G504" t="str">
            <v>5100004501</v>
          </cell>
        </row>
        <row r="505">
          <cell r="G505" t="str">
            <v>5100004501</v>
          </cell>
        </row>
        <row r="506">
          <cell r="G506" t="str">
            <v>5100004501</v>
          </cell>
        </row>
        <row r="507">
          <cell r="G507" t="str">
            <v>5100004501</v>
          </cell>
        </row>
        <row r="508">
          <cell r="G508" t="str">
            <v>5100004464</v>
          </cell>
        </row>
        <row r="509">
          <cell r="G509" t="str">
            <v>5100004464</v>
          </cell>
        </row>
        <row r="510">
          <cell r="G510" t="str">
            <v>5100004464</v>
          </cell>
        </row>
        <row r="511">
          <cell r="G511" t="str">
            <v>5100004464</v>
          </cell>
        </row>
        <row r="512">
          <cell r="G512" t="str">
            <v>5100004464</v>
          </cell>
        </row>
        <row r="513">
          <cell r="G513" t="str">
            <v>5100004464</v>
          </cell>
        </row>
        <row r="514">
          <cell r="G514" t="str">
            <v>5100004464</v>
          </cell>
        </row>
        <row r="515">
          <cell r="G515" t="str">
            <v>5100004464</v>
          </cell>
        </row>
        <row r="516">
          <cell r="G516" t="str">
            <v>5100004464</v>
          </cell>
        </row>
        <row r="517">
          <cell r="G517" t="str">
            <v>5100004464</v>
          </cell>
        </row>
        <row r="518">
          <cell r="G518" t="str">
            <v>5100004464</v>
          </cell>
        </row>
        <row r="519">
          <cell r="G519" t="str">
            <v>5100004464</v>
          </cell>
        </row>
        <row r="520">
          <cell r="G520" t="str">
            <v>5100004464</v>
          </cell>
        </row>
        <row r="521">
          <cell r="G521" t="str">
            <v>5100004464</v>
          </cell>
        </row>
        <row r="522">
          <cell r="G522" t="str">
            <v>5100004464</v>
          </cell>
        </row>
        <row r="523">
          <cell r="G523" t="str">
            <v>5100004464</v>
          </cell>
        </row>
        <row r="524">
          <cell r="G524" t="str">
            <v>5100004464</v>
          </cell>
        </row>
        <row r="525">
          <cell r="G525" t="str">
            <v>5100004464</v>
          </cell>
        </row>
        <row r="526">
          <cell r="G526" t="str">
            <v>5100004464</v>
          </cell>
        </row>
        <row r="527">
          <cell r="G527" t="str">
            <v>5100004464</v>
          </cell>
        </row>
        <row r="528">
          <cell r="G528" t="str">
            <v>5100004464</v>
          </cell>
        </row>
        <row r="529">
          <cell r="G529" t="str">
            <v>5100004464</v>
          </cell>
        </row>
        <row r="530">
          <cell r="G530" t="str">
            <v>5100004464</v>
          </cell>
        </row>
        <row r="531">
          <cell r="G531" t="str">
            <v>5100004464</v>
          </cell>
        </row>
        <row r="532">
          <cell r="G532" t="str">
            <v>5100004464</v>
          </cell>
        </row>
        <row r="533">
          <cell r="G533" t="str">
            <v>5100004464</v>
          </cell>
        </row>
        <row r="534">
          <cell r="G534" t="str">
            <v>5100004464</v>
          </cell>
        </row>
        <row r="535">
          <cell r="G535" t="str">
            <v>5100004463</v>
          </cell>
        </row>
        <row r="536">
          <cell r="G536" t="str">
            <v>5100004463</v>
          </cell>
        </row>
        <row r="537">
          <cell r="G537" t="str">
            <v>5100004463</v>
          </cell>
        </row>
        <row r="538">
          <cell r="G538" t="str">
            <v>5100004463</v>
          </cell>
        </row>
        <row r="539">
          <cell r="G539" t="str">
            <v>5100004463</v>
          </cell>
        </row>
        <row r="540">
          <cell r="G540" t="str">
            <v>5100004463</v>
          </cell>
        </row>
        <row r="541">
          <cell r="G541" t="str">
            <v>5100004463</v>
          </cell>
        </row>
        <row r="542">
          <cell r="G542" t="str">
            <v>5100004463</v>
          </cell>
        </row>
        <row r="543">
          <cell r="G543" t="str">
            <v>5100004463</v>
          </cell>
        </row>
        <row r="544">
          <cell r="G544" t="str">
            <v>5100004463</v>
          </cell>
        </row>
        <row r="545">
          <cell r="G545" t="str">
            <v>5100004463</v>
          </cell>
        </row>
        <row r="546">
          <cell r="G546" t="str">
            <v>5100004463</v>
          </cell>
        </row>
        <row r="547">
          <cell r="G547" t="str">
            <v>5100004463</v>
          </cell>
        </row>
        <row r="548">
          <cell r="G548" t="str">
            <v>5100004463</v>
          </cell>
        </row>
        <row r="549">
          <cell r="G549" t="str">
            <v>5100004463</v>
          </cell>
        </row>
        <row r="550">
          <cell r="G550" t="str">
            <v>5100004463</v>
          </cell>
        </row>
        <row r="551">
          <cell r="G551" t="str">
            <v>5100004463</v>
          </cell>
        </row>
        <row r="552">
          <cell r="G552" t="str">
            <v>5100004463</v>
          </cell>
        </row>
        <row r="553">
          <cell r="G553" t="str">
            <v>5100004463</v>
          </cell>
        </row>
        <row r="554">
          <cell r="G554" t="str">
            <v>5100004463</v>
          </cell>
        </row>
        <row r="555">
          <cell r="G555" t="str">
            <v>5100004463</v>
          </cell>
        </row>
        <row r="556">
          <cell r="G556" t="str">
            <v>5100004463</v>
          </cell>
        </row>
        <row r="557">
          <cell r="G557" t="str">
            <v>5100004463</v>
          </cell>
        </row>
        <row r="558">
          <cell r="G558" t="str">
            <v>5100004463</v>
          </cell>
        </row>
        <row r="559">
          <cell r="G559" t="str">
            <v>5100004463</v>
          </cell>
        </row>
        <row r="560">
          <cell r="G560" t="str">
            <v>5100004463</v>
          </cell>
        </row>
        <row r="561">
          <cell r="G561" t="str">
            <v>5100004463</v>
          </cell>
        </row>
        <row r="562">
          <cell r="G562" t="str">
            <v>5100004463</v>
          </cell>
        </row>
        <row r="563">
          <cell r="G563" t="str">
            <v>5100004463</v>
          </cell>
        </row>
        <row r="564">
          <cell r="G564" t="str">
            <v>5100004463</v>
          </cell>
        </row>
        <row r="565">
          <cell r="G565" t="str">
            <v>5100004463</v>
          </cell>
        </row>
        <row r="566">
          <cell r="G566" t="str">
            <v>5100004463</v>
          </cell>
        </row>
        <row r="567">
          <cell r="G567" t="str">
            <v>5100004463</v>
          </cell>
        </row>
        <row r="568">
          <cell r="G568" t="str">
            <v>5100004462</v>
          </cell>
        </row>
        <row r="569">
          <cell r="G569" t="str">
            <v>5100004462</v>
          </cell>
        </row>
        <row r="570">
          <cell r="G570" t="str">
            <v>5100004462</v>
          </cell>
        </row>
        <row r="571">
          <cell r="G571" t="str">
            <v>5100004462</v>
          </cell>
        </row>
        <row r="572">
          <cell r="G572" t="str">
            <v>5100004462</v>
          </cell>
        </row>
        <row r="573">
          <cell r="G573" t="str">
            <v>5100004462</v>
          </cell>
        </row>
        <row r="574">
          <cell r="G574" t="str">
            <v>5100004462</v>
          </cell>
        </row>
        <row r="575">
          <cell r="G575" t="str">
            <v>5100004462</v>
          </cell>
        </row>
        <row r="576">
          <cell r="G576" t="str">
            <v>5100004462</v>
          </cell>
        </row>
        <row r="577">
          <cell r="G577" t="str">
            <v>5100004462</v>
          </cell>
        </row>
        <row r="578">
          <cell r="G578" t="str">
            <v>5100004462</v>
          </cell>
        </row>
        <row r="579">
          <cell r="G579" t="str">
            <v>5100004462</v>
          </cell>
        </row>
        <row r="580">
          <cell r="G580" t="str">
            <v>5100004462</v>
          </cell>
        </row>
        <row r="581">
          <cell r="G581" t="str">
            <v>5100004462</v>
          </cell>
        </row>
        <row r="582">
          <cell r="G582" t="str">
            <v>5100004462</v>
          </cell>
        </row>
        <row r="583">
          <cell r="G583" t="str">
            <v>5100004462</v>
          </cell>
        </row>
        <row r="584">
          <cell r="G584" t="str">
            <v>5100004462</v>
          </cell>
        </row>
        <row r="585">
          <cell r="G585" t="str">
            <v>5100004462</v>
          </cell>
        </row>
        <row r="586">
          <cell r="G586" t="str">
            <v>5100004462</v>
          </cell>
        </row>
        <row r="587">
          <cell r="G587" t="str">
            <v>5100004462</v>
          </cell>
        </row>
        <row r="588">
          <cell r="G588" t="str">
            <v>5100004462</v>
          </cell>
        </row>
        <row r="589">
          <cell r="G589" t="str">
            <v>5100004462</v>
          </cell>
        </row>
        <row r="590">
          <cell r="G590" t="str">
            <v>5100004462</v>
          </cell>
        </row>
        <row r="591">
          <cell r="G591" t="str">
            <v>5100004462</v>
          </cell>
        </row>
        <row r="592">
          <cell r="G592" t="str">
            <v>5100004462</v>
          </cell>
        </row>
        <row r="593">
          <cell r="G593" t="str">
            <v>5100004462</v>
          </cell>
        </row>
        <row r="594">
          <cell r="G594" t="str">
            <v>5100004462</v>
          </cell>
        </row>
        <row r="595">
          <cell r="G595" t="str">
            <v>5100004462</v>
          </cell>
        </row>
        <row r="596">
          <cell r="G596" t="str">
            <v>5100004462</v>
          </cell>
        </row>
        <row r="597">
          <cell r="G597" t="str">
            <v>5100004462</v>
          </cell>
        </row>
        <row r="598">
          <cell r="G598" t="str">
            <v>5100004462</v>
          </cell>
        </row>
        <row r="599">
          <cell r="G599" t="str">
            <v>5100004462</v>
          </cell>
        </row>
        <row r="600">
          <cell r="G600" t="str">
            <v>5100004462</v>
          </cell>
        </row>
        <row r="601">
          <cell r="G601" t="str">
            <v>5100004461</v>
          </cell>
        </row>
        <row r="602">
          <cell r="G602" t="str">
            <v>5100004461</v>
          </cell>
        </row>
        <row r="603">
          <cell r="G603" t="str">
            <v>5100004461</v>
          </cell>
        </row>
        <row r="604">
          <cell r="G604" t="str">
            <v>5100004461</v>
          </cell>
        </row>
        <row r="605">
          <cell r="G605" t="str">
            <v>5100004461</v>
          </cell>
        </row>
        <row r="606">
          <cell r="G606" t="str">
            <v>5100004461</v>
          </cell>
        </row>
        <row r="607">
          <cell r="G607" t="str">
            <v>5100004461</v>
          </cell>
        </row>
        <row r="608">
          <cell r="G608" t="str">
            <v>5100004461</v>
          </cell>
        </row>
        <row r="609">
          <cell r="G609" t="str">
            <v>5100004461</v>
          </cell>
        </row>
        <row r="610">
          <cell r="G610" t="str">
            <v>5100004461</v>
          </cell>
        </row>
        <row r="611">
          <cell r="G611" t="str">
            <v>5100004461</v>
          </cell>
        </row>
        <row r="612">
          <cell r="G612" t="str">
            <v>5100004461</v>
          </cell>
        </row>
        <row r="613">
          <cell r="G613" t="str">
            <v>5100004460</v>
          </cell>
        </row>
        <row r="614">
          <cell r="G614" t="str">
            <v>5100004460</v>
          </cell>
        </row>
        <row r="615">
          <cell r="G615" t="str">
            <v>5100004460</v>
          </cell>
        </row>
        <row r="616">
          <cell r="G616" t="str">
            <v>5100004460</v>
          </cell>
        </row>
        <row r="617">
          <cell r="G617" t="str">
            <v>5100004460</v>
          </cell>
        </row>
        <row r="618">
          <cell r="G618" t="str">
            <v>5100004460</v>
          </cell>
        </row>
        <row r="619">
          <cell r="G619" t="str">
            <v>5100004460</v>
          </cell>
        </row>
        <row r="620">
          <cell r="G620" t="str">
            <v>5100004460</v>
          </cell>
        </row>
        <row r="621">
          <cell r="G621" t="str">
            <v>5100004460</v>
          </cell>
        </row>
        <row r="622">
          <cell r="G622" t="str">
            <v>5100004460</v>
          </cell>
        </row>
        <row r="623">
          <cell r="G623" t="str">
            <v>5100004460</v>
          </cell>
        </row>
        <row r="624">
          <cell r="G624" t="str">
            <v>5100004460</v>
          </cell>
        </row>
        <row r="625">
          <cell r="G625" t="str">
            <v>5100004460</v>
          </cell>
        </row>
        <row r="626">
          <cell r="G626" t="str">
            <v>5100004460</v>
          </cell>
        </row>
        <row r="627">
          <cell r="G627" t="str">
            <v>5100004460</v>
          </cell>
        </row>
        <row r="628">
          <cell r="G628" t="str">
            <v>5100004460</v>
          </cell>
        </row>
        <row r="629">
          <cell r="G629" t="str">
            <v>5100004460</v>
          </cell>
        </row>
        <row r="630">
          <cell r="G630" t="str">
            <v>5100004460</v>
          </cell>
        </row>
        <row r="631">
          <cell r="G631" t="str">
            <v>5100004460</v>
          </cell>
        </row>
        <row r="632">
          <cell r="G632" t="str">
            <v>5100004460</v>
          </cell>
        </row>
        <row r="633">
          <cell r="G633" t="str">
            <v>5100004460</v>
          </cell>
        </row>
        <row r="634">
          <cell r="G634" t="str">
            <v>5100004460</v>
          </cell>
        </row>
        <row r="635">
          <cell r="G635" t="str">
            <v>5100004460</v>
          </cell>
        </row>
        <row r="636">
          <cell r="G636" t="str">
            <v>5100004460</v>
          </cell>
        </row>
        <row r="637">
          <cell r="G637" t="str">
            <v>5100004460</v>
          </cell>
        </row>
        <row r="638">
          <cell r="G638" t="str">
            <v>5100004460</v>
          </cell>
        </row>
        <row r="639">
          <cell r="G639" t="str">
            <v>5100004460</v>
          </cell>
        </row>
        <row r="640">
          <cell r="G640" t="str">
            <v>5100004460</v>
          </cell>
        </row>
        <row r="641">
          <cell r="G641" t="str">
            <v>5100004460</v>
          </cell>
        </row>
        <row r="642">
          <cell r="G642" t="str">
            <v>5100004460</v>
          </cell>
        </row>
        <row r="643">
          <cell r="G643" t="str">
            <v>5100004460</v>
          </cell>
        </row>
        <row r="644">
          <cell r="G644" t="str">
            <v>5100004460</v>
          </cell>
        </row>
        <row r="645">
          <cell r="G645" t="str">
            <v>5100004460</v>
          </cell>
        </row>
        <row r="646">
          <cell r="G646" t="str">
            <v>5100004460</v>
          </cell>
        </row>
        <row r="647">
          <cell r="G647" t="str">
            <v>5100004460</v>
          </cell>
        </row>
        <row r="648">
          <cell r="G648" t="str">
            <v>5100004460</v>
          </cell>
        </row>
        <row r="649">
          <cell r="G649" t="str">
            <v>5100004460</v>
          </cell>
        </row>
        <row r="650">
          <cell r="G650" t="str">
            <v>5100004460</v>
          </cell>
        </row>
        <row r="651">
          <cell r="G651" t="str">
            <v>5100004460</v>
          </cell>
        </row>
        <row r="652">
          <cell r="G652" t="str">
            <v>5100004460</v>
          </cell>
        </row>
        <row r="653">
          <cell r="G653" t="str">
            <v>5100004460</v>
          </cell>
        </row>
        <row r="654">
          <cell r="G654" t="str">
            <v>5100004460</v>
          </cell>
        </row>
        <row r="655">
          <cell r="G655" t="str">
            <v>5100004452</v>
          </cell>
        </row>
        <row r="656">
          <cell r="G656" t="str">
            <v>5100004452</v>
          </cell>
        </row>
        <row r="657">
          <cell r="G657" t="str">
            <v>5100004452</v>
          </cell>
        </row>
        <row r="658">
          <cell r="G658" t="str">
            <v>5100004452</v>
          </cell>
        </row>
        <row r="659">
          <cell r="G659" t="str">
            <v>5100004452</v>
          </cell>
        </row>
        <row r="660">
          <cell r="G660" t="str">
            <v>5100004452</v>
          </cell>
        </row>
        <row r="661">
          <cell r="G661" t="str">
            <v>5100004452</v>
          </cell>
        </row>
        <row r="662">
          <cell r="G662" t="str">
            <v>5100004452</v>
          </cell>
        </row>
        <row r="663">
          <cell r="G663" t="str">
            <v>5100004452</v>
          </cell>
        </row>
        <row r="664">
          <cell r="G664" t="str">
            <v>5100004452</v>
          </cell>
        </row>
        <row r="665">
          <cell r="G665" t="str">
            <v>5100004452</v>
          </cell>
        </row>
        <row r="666">
          <cell r="G666" t="str">
            <v>5100004452</v>
          </cell>
        </row>
        <row r="667">
          <cell r="G667" t="str">
            <v>5100004452</v>
          </cell>
        </row>
        <row r="668">
          <cell r="G668" t="str">
            <v>5100004452</v>
          </cell>
        </row>
        <row r="669">
          <cell r="G669" t="str">
            <v>5100004452</v>
          </cell>
        </row>
        <row r="670">
          <cell r="G670" t="str">
            <v>5100004452</v>
          </cell>
        </row>
        <row r="671">
          <cell r="G671" t="str">
            <v>5100004452</v>
          </cell>
        </row>
        <row r="672">
          <cell r="G672" t="str">
            <v>5100004452</v>
          </cell>
        </row>
        <row r="673">
          <cell r="G673" t="str">
            <v>5100004439</v>
          </cell>
        </row>
        <row r="674">
          <cell r="G674" t="str">
            <v>5100004439</v>
          </cell>
        </row>
        <row r="675">
          <cell r="G675" t="str">
            <v>5100004439</v>
          </cell>
        </row>
        <row r="676">
          <cell r="G676" t="str">
            <v>5100004439</v>
          </cell>
        </row>
        <row r="677">
          <cell r="G677" t="str">
            <v>5100004439</v>
          </cell>
        </row>
        <row r="678">
          <cell r="G678" t="str">
            <v>5100004439</v>
          </cell>
        </row>
        <row r="679">
          <cell r="G679" t="str">
            <v>5100004439</v>
          </cell>
        </row>
        <row r="680">
          <cell r="G680" t="str">
            <v>5100004439</v>
          </cell>
        </row>
        <row r="681">
          <cell r="G681" t="str">
            <v>5100004439</v>
          </cell>
        </row>
        <row r="682">
          <cell r="G682" t="str">
            <v>5100004439</v>
          </cell>
        </row>
        <row r="683">
          <cell r="G683" t="str">
            <v>5100004439</v>
          </cell>
        </row>
        <row r="684">
          <cell r="G684" t="str">
            <v>5100004439</v>
          </cell>
        </row>
        <row r="685">
          <cell r="G685" t="str">
            <v>5100004439</v>
          </cell>
        </row>
        <row r="686">
          <cell r="G686" t="str">
            <v>5100004439</v>
          </cell>
        </row>
        <row r="687">
          <cell r="G687" t="str">
            <v>5100004439</v>
          </cell>
        </row>
        <row r="688">
          <cell r="G688" t="str">
            <v>5100004439</v>
          </cell>
        </row>
        <row r="689">
          <cell r="G689" t="str">
            <v>5100004439</v>
          </cell>
        </row>
        <row r="690">
          <cell r="G690" t="str">
            <v>5100004439</v>
          </cell>
        </row>
        <row r="691">
          <cell r="G691" t="str">
            <v>5100004439</v>
          </cell>
        </row>
        <row r="692">
          <cell r="G692" t="str">
            <v>5100004439</v>
          </cell>
        </row>
        <row r="693">
          <cell r="G693" t="str">
            <v>5100004439</v>
          </cell>
        </row>
        <row r="694">
          <cell r="G694" t="str">
            <v>5100004439</v>
          </cell>
        </row>
        <row r="695">
          <cell r="G695" t="str">
            <v>5100004439</v>
          </cell>
        </row>
        <row r="696">
          <cell r="G696" t="str">
            <v>5100004439</v>
          </cell>
        </row>
        <row r="697">
          <cell r="G697" t="str">
            <v>5100004439</v>
          </cell>
        </row>
        <row r="698">
          <cell r="G698" t="str">
            <v>5100004439</v>
          </cell>
        </row>
        <row r="699">
          <cell r="G699" t="str">
            <v>5100004439</v>
          </cell>
        </row>
        <row r="700">
          <cell r="G700" t="str">
            <v>5100004439</v>
          </cell>
        </row>
        <row r="701">
          <cell r="G701" t="str">
            <v>5100004439</v>
          </cell>
        </row>
        <row r="702">
          <cell r="G702" t="str">
            <v>5100004439</v>
          </cell>
        </row>
        <row r="703">
          <cell r="G703" t="str">
            <v>5100004439</v>
          </cell>
        </row>
        <row r="704">
          <cell r="G704" t="str">
            <v>5100004439</v>
          </cell>
        </row>
        <row r="705">
          <cell r="G705" t="str">
            <v>5100004439</v>
          </cell>
        </row>
        <row r="706">
          <cell r="G706" t="str">
            <v>5100004439</v>
          </cell>
        </row>
        <row r="707">
          <cell r="G707" t="str">
            <v>5100004439</v>
          </cell>
        </row>
        <row r="708">
          <cell r="G708" t="str">
            <v>5100004439</v>
          </cell>
        </row>
        <row r="709">
          <cell r="G709" t="str">
            <v>5100004438</v>
          </cell>
        </row>
        <row r="710">
          <cell r="G710" t="str">
            <v>5100004438</v>
          </cell>
        </row>
        <row r="711">
          <cell r="G711" t="str">
            <v>5100004438</v>
          </cell>
        </row>
        <row r="712">
          <cell r="G712" t="str">
            <v>5100004438</v>
          </cell>
        </row>
        <row r="713">
          <cell r="G713" t="str">
            <v>5100004438</v>
          </cell>
        </row>
        <row r="714">
          <cell r="G714" t="str">
            <v>5100004438</v>
          </cell>
        </row>
        <row r="715">
          <cell r="G715" t="str">
            <v>5100004438</v>
          </cell>
        </row>
        <row r="716">
          <cell r="G716" t="str">
            <v>5100004438</v>
          </cell>
        </row>
        <row r="717">
          <cell r="G717" t="str">
            <v>5100004438</v>
          </cell>
        </row>
        <row r="718">
          <cell r="G718" t="str">
            <v>5100004438</v>
          </cell>
        </row>
        <row r="719">
          <cell r="G719" t="str">
            <v>5100004438</v>
          </cell>
        </row>
        <row r="720">
          <cell r="G720" t="str">
            <v>5100004438</v>
          </cell>
        </row>
        <row r="721">
          <cell r="G721" t="str">
            <v>5100004438</v>
          </cell>
        </row>
        <row r="722">
          <cell r="G722" t="str">
            <v>5100004438</v>
          </cell>
        </row>
        <row r="723">
          <cell r="G723" t="str">
            <v>5100004438</v>
          </cell>
        </row>
        <row r="724">
          <cell r="G724" t="str">
            <v>5100004438</v>
          </cell>
        </row>
        <row r="725">
          <cell r="G725" t="str">
            <v>5100004438</v>
          </cell>
        </row>
        <row r="726">
          <cell r="G726" t="str">
            <v>5100004438</v>
          </cell>
        </row>
        <row r="727">
          <cell r="G727" t="str">
            <v>5100004438</v>
          </cell>
        </row>
        <row r="728">
          <cell r="G728" t="str">
            <v>5100004438</v>
          </cell>
        </row>
        <row r="729">
          <cell r="G729" t="str">
            <v>5100004438</v>
          </cell>
        </row>
        <row r="730">
          <cell r="G730" t="str">
            <v>5100004438</v>
          </cell>
        </row>
        <row r="731">
          <cell r="G731" t="str">
            <v>5100004438</v>
          </cell>
        </row>
        <row r="732">
          <cell r="G732" t="str">
            <v>5100004438</v>
          </cell>
        </row>
        <row r="733">
          <cell r="G733" t="str">
            <v>5100004438</v>
          </cell>
        </row>
        <row r="734">
          <cell r="G734" t="str">
            <v>5100004438</v>
          </cell>
        </row>
        <row r="735">
          <cell r="G735" t="str">
            <v>5100004438</v>
          </cell>
        </row>
        <row r="736">
          <cell r="G736" t="str">
            <v>5100004438</v>
          </cell>
        </row>
        <row r="737">
          <cell r="G737" t="str">
            <v>5100004438</v>
          </cell>
        </row>
        <row r="738">
          <cell r="G738" t="str">
            <v>5100004438</v>
          </cell>
        </row>
        <row r="739">
          <cell r="G739" t="str">
            <v>5100004438</v>
          </cell>
        </row>
        <row r="740">
          <cell r="G740" t="str">
            <v>5100004438</v>
          </cell>
        </row>
        <row r="741">
          <cell r="G741" t="str">
            <v>5100004436</v>
          </cell>
        </row>
        <row r="742">
          <cell r="G742" t="str">
            <v>5100004436</v>
          </cell>
        </row>
        <row r="743">
          <cell r="G743" t="str">
            <v>5100004436</v>
          </cell>
        </row>
        <row r="744">
          <cell r="G744" t="str">
            <v>5100004436</v>
          </cell>
        </row>
        <row r="745">
          <cell r="G745" t="str">
            <v>5100004436</v>
          </cell>
        </row>
        <row r="746">
          <cell r="G746" t="str">
            <v>5100004436</v>
          </cell>
        </row>
        <row r="747">
          <cell r="G747" t="str">
            <v>5100004426</v>
          </cell>
        </row>
        <row r="748">
          <cell r="G748" t="str">
            <v>5100004426</v>
          </cell>
        </row>
        <row r="749">
          <cell r="G749" t="str">
            <v>5100004426</v>
          </cell>
        </row>
        <row r="750">
          <cell r="G750" t="str">
            <v>5100004426</v>
          </cell>
        </row>
        <row r="751">
          <cell r="G751" t="str">
            <v>5100004426</v>
          </cell>
        </row>
        <row r="752">
          <cell r="G752" t="str">
            <v>5100004426</v>
          </cell>
        </row>
        <row r="753">
          <cell r="G753" t="str">
            <v>5100004425</v>
          </cell>
        </row>
        <row r="754">
          <cell r="G754" t="str">
            <v>5100004425</v>
          </cell>
        </row>
        <row r="755">
          <cell r="G755" t="str">
            <v>5100004425</v>
          </cell>
        </row>
        <row r="756">
          <cell r="G756" t="str">
            <v>5100004424</v>
          </cell>
        </row>
        <row r="757">
          <cell r="G757" t="str">
            <v>5100004424</v>
          </cell>
        </row>
        <row r="758">
          <cell r="G758" t="str">
            <v>5100004424</v>
          </cell>
        </row>
        <row r="759">
          <cell r="G759" t="str">
            <v>5100004423</v>
          </cell>
        </row>
        <row r="760">
          <cell r="G760" t="str">
            <v>5100004423</v>
          </cell>
        </row>
        <row r="761">
          <cell r="G761" t="str">
            <v>5100004423</v>
          </cell>
        </row>
        <row r="762">
          <cell r="G762" t="str">
            <v>5100004423</v>
          </cell>
        </row>
        <row r="763">
          <cell r="G763" t="str">
            <v>5100004423</v>
          </cell>
        </row>
        <row r="764">
          <cell r="G764" t="str">
            <v>5100004423</v>
          </cell>
        </row>
        <row r="765">
          <cell r="G765" t="str">
            <v>5100004410</v>
          </cell>
        </row>
        <row r="766">
          <cell r="G766" t="str">
            <v>5100004410</v>
          </cell>
        </row>
        <row r="767">
          <cell r="G767" t="str">
            <v>5100004410</v>
          </cell>
        </row>
        <row r="768">
          <cell r="G768" t="str">
            <v>5100004410</v>
          </cell>
        </row>
        <row r="769">
          <cell r="G769" t="str">
            <v>5100004410</v>
          </cell>
        </row>
        <row r="770">
          <cell r="G770" t="str">
            <v>5100004410</v>
          </cell>
        </row>
        <row r="771">
          <cell r="G771" t="str">
            <v>5100004410</v>
          </cell>
        </row>
        <row r="772">
          <cell r="G772" t="str">
            <v>5100004410</v>
          </cell>
        </row>
        <row r="773">
          <cell r="G773" t="str">
            <v>5100004410</v>
          </cell>
        </row>
        <row r="774">
          <cell r="G774" t="str">
            <v>5100004410</v>
          </cell>
        </row>
        <row r="775">
          <cell r="G775" t="str">
            <v>5100004410</v>
          </cell>
        </row>
        <row r="776">
          <cell r="G776" t="str">
            <v>5100004410</v>
          </cell>
        </row>
        <row r="777">
          <cell r="G777" t="str">
            <v>5100004410</v>
          </cell>
        </row>
        <row r="778">
          <cell r="G778" t="str">
            <v>5100004410</v>
          </cell>
        </row>
        <row r="779">
          <cell r="G779" t="str">
            <v>5100004410</v>
          </cell>
        </row>
        <row r="780">
          <cell r="G780" t="str">
            <v>5100004410</v>
          </cell>
        </row>
        <row r="781">
          <cell r="G781" t="str">
            <v>5100004410</v>
          </cell>
        </row>
        <row r="782">
          <cell r="G782" t="str">
            <v>5100004410</v>
          </cell>
        </row>
        <row r="783">
          <cell r="G783" t="str">
            <v>5100004410</v>
          </cell>
        </row>
        <row r="784">
          <cell r="G784" t="str">
            <v>5100004410</v>
          </cell>
        </row>
        <row r="785">
          <cell r="G785" t="str">
            <v>5100004410</v>
          </cell>
        </row>
        <row r="786">
          <cell r="G786" t="str">
            <v>5100004410</v>
          </cell>
        </row>
        <row r="787">
          <cell r="G787" t="str">
            <v>5100004410</v>
          </cell>
        </row>
        <row r="788">
          <cell r="G788" t="str">
            <v>5100004410</v>
          </cell>
        </row>
        <row r="789">
          <cell r="G789" t="str">
            <v>5100004410</v>
          </cell>
        </row>
        <row r="790">
          <cell r="G790" t="str">
            <v>5100004410</v>
          </cell>
        </row>
        <row r="791">
          <cell r="G791" t="str">
            <v>5100004410</v>
          </cell>
        </row>
        <row r="792">
          <cell r="G792" t="str">
            <v>5100004410</v>
          </cell>
        </row>
        <row r="793">
          <cell r="G793" t="str">
            <v>5100004410</v>
          </cell>
        </row>
        <row r="794">
          <cell r="G794" t="str">
            <v>5100004410</v>
          </cell>
        </row>
        <row r="795">
          <cell r="G795" t="str">
            <v>5100004410</v>
          </cell>
        </row>
        <row r="796">
          <cell r="G796" t="str">
            <v>5100004410</v>
          </cell>
        </row>
        <row r="797">
          <cell r="G797" t="str">
            <v>5100004410</v>
          </cell>
        </row>
        <row r="798">
          <cell r="G798" t="str">
            <v>5100004410</v>
          </cell>
        </row>
        <row r="799">
          <cell r="G799" t="str">
            <v>5100004410</v>
          </cell>
        </row>
        <row r="800">
          <cell r="G800" t="str">
            <v>5100004410</v>
          </cell>
        </row>
        <row r="801">
          <cell r="G801" t="str">
            <v>5100004410</v>
          </cell>
        </row>
        <row r="802">
          <cell r="G802" t="str">
            <v>5100004410</v>
          </cell>
        </row>
        <row r="803">
          <cell r="G803" t="str">
            <v>5100004410</v>
          </cell>
        </row>
        <row r="804">
          <cell r="G804" t="str">
            <v>5100004410</v>
          </cell>
        </row>
        <row r="805">
          <cell r="G805" t="str">
            <v>5100004410</v>
          </cell>
        </row>
        <row r="806">
          <cell r="G806" t="str">
            <v>5100004410</v>
          </cell>
        </row>
        <row r="807">
          <cell r="G807" t="str">
            <v>5100004410</v>
          </cell>
        </row>
        <row r="808">
          <cell r="G808" t="str">
            <v>5100004409</v>
          </cell>
        </row>
        <row r="809">
          <cell r="G809" t="str">
            <v>5100004409</v>
          </cell>
        </row>
        <row r="810">
          <cell r="G810" t="str">
            <v>5100004409</v>
          </cell>
        </row>
        <row r="811">
          <cell r="G811" t="str">
            <v>5100004409</v>
          </cell>
        </row>
        <row r="812">
          <cell r="G812" t="str">
            <v>5100004409</v>
          </cell>
        </row>
        <row r="813">
          <cell r="G813" t="str">
            <v>5100004409</v>
          </cell>
        </row>
        <row r="814">
          <cell r="G814" t="str">
            <v>5100004409</v>
          </cell>
        </row>
        <row r="815">
          <cell r="G815" t="str">
            <v>5100004409</v>
          </cell>
        </row>
        <row r="816">
          <cell r="G816" t="str">
            <v>5100004409</v>
          </cell>
        </row>
        <row r="817">
          <cell r="G817" t="str">
            <v>5100004405</v>
          </cell>
        </row>
        <row r="818">
          <cell r="G818" t="str">
            <v>5100004405</v>
          </cell>
        </row>
        <row r="819">
          <cell r="G819" t="str">
            <v>5100004405</v>
          </cell>
        </row>
        <row r="820">
          <cell r="G820" t="str">
            <v>5100004405</v>
          </cell>
        </row>
        <row r="821">
          <cell r="G821" t="str">
            <v>5100004405</v>
          </cell>
        </row>
        <row r="822">
          <cell r="G822" t="str">
            <v>5100004405</v>
          </cell>
        </row>
        <row r="823">
          <cell r="G823" t="str">
            <v>5100004405</v>
          </cell>
        </row>
        <row r="824">
          <cell r="G824" t="str">
            <v>5100004405</v>
          </cell>
        </row>
        <row r="825">
          <cell r="G825" t="str">
            <v>5100004405</v>
          </cell>
        </row>
        <row r="826">
          <cell r="G826" t="str">
            <v>5100004405</v>
          </cell>
        </row>
        <row r="827">
          <cell r="G827" t="str">
            <v>5100004405</v>
          </cell>
        </row>
        <row r="828">
          <cell r="G828" t="str">
            <v>5100004405</v>
          </cell>
        </row>
        <row r="829">
          <cell r="G829" t="str">
            <v>5100004405</v>
          </cell>
        </row>
        <row r="830">
          <cell r="G830" t="str">
            <v>5100004405</v>
          </cell>
        </row>
        <row r="831">
          <cell r="G831" t="str">
            <v>5100004271</v>
          </cell>
        </row>
        <row r="832">
          <cell r="G832" t="str">
            <v>5100004271</v>
          </cell>
        </row>
        <row r="833">
          <cell r="G833" t="str">
            <v>5100004271</v>
          </cell>
        </row>
        <row r="834">
          <cell r="G834" t="str">
            <v>5100004271</v>
          </cell>
        </row>
        <row r="835">
          <cell r="G835" t="str">
            <v>5100004271</v>
          </cell>
        </row>
        <row r="836">
          <cell r="G836" t="str">
            <v>5100004271</v>
          </cell>
        </row>
        <row r="837">
          <cell r="G837" t="str">
            <v>5100004271</v>
          </cell>
        </row>
        <row r="838">
          <cell r="G838" t="str">
            <v>5100004271</v>
          </cell>
        </row>
        <row r="839">
          <cell r="G839" t="str">
            <v>5100004271</v>
          </cell>
        </row>
        <row r="840">
          <cell r="G840" t="str">
            <v>5100004271</v>
          </cell>
        </row>
        <row r="841">
          <cell r="G841" t="str">
            <v>5100004271</v>
          </cell>
        </row>
        <row r="842">
          <cell r="G842" t="str">
            <v>5100004271</v>
          </cell>
        </row>
        <row r="843">
          <cell r="G843" t="str">
            <v>5100004271</v>
          </cell>
        </row>
        <row r="844">
          <cell r="G844" t="str">
            <v>5100004271</v>
          </cell>
        </row>
        <row r="845">
          <cell r="G845" t="str">
            <v>5100004271</v>
          </cell>
        </row>
        <row r="846">
          <cell r="G846" t="str">
            <v>5100004267</v>
          </cell>
        </row>
        <row r="847">
          <cell r="G847" t="str">
            <v>5100004267</v>
          </cell>
        </row>
        <row r="848">
          <cell r="G848" t="str">
            <v>5100004267</v>
          </cell>
        </row>
        <row r="849">
          <cell r="G849" t="str">
            <v>5100004267</v>
          </cell>
        </row>
        <row r="850">
          <cell r="G850" t="str">
            <v>5100004267</v>
          </cell>
        </row>
        <row r="851">
          <cell r="G851" t="str">
            <v>5100004267</v>
          </cell>
        </row>
        <row r="852">
          <cell r="G852" t="str">
            <v>5100004266</v>
          </cell>
        </row>
        <row r="853">
          <cell r="G853" t="str">
            <v>5100004266</v>
          </cell>
        </row>
        <row r="854">
          <cell r="G854" t="str">
            <v>5100004266</v>
          </cell>
        </row>
        <row r="855">
          <cell r="G855" t="str">
            <v>5100004259</v>
          </cell>
        </row>
        <row r="856">
          <cell r="G856" t="str">
            <v>5100004259</v>
          </cell>
        </row>
        <row r="857">
          <cell r="G857" t="str">
            <v>5100004259</v>
          </cell>
        </row>
        <row r="858">
          <cell r="G858" t="str">
            <v>5100004258</v>
          </cell>
        </row>
        <row r="859">
          <cell r="G859" t="str">
            <v>5100004258</v>
          </cell>
        </row>
        <row r="860">
          <cell r="G860" t="str">
            <v>5100004258</v>
          </cell>
        </row>
        <row r="861">
          <cell r="G861" t="str">
            <v>5100004255</v>
          </cell>
        </row>
        <row r="862">
          <cell r="G862" t="str">
            <v>5100004255</v>
          </cell>
        </row>
        <row r="863">
          <cell r="G863" t="str">
            <v>5100004255</v>
          </cell>
        </row>
        <row r="864">
          <cell r="G864" t="str">
            <v>5100004255</v>
          </cell>
        </row>
        <row r="865">
          <cell r="G865" t="str">
            <v>5100004255</v>
          </cell>
        </row>
        <row r="866">
          <cell r="G866" t="str">
            <v>5100004255</v>
          </cell>
        </row>
        <row r="867">
          <cell r="G867" t="str">
            <v>5100004255</v>
          </cell>
        </row>
        <row r="868">
          <cell r="G868" t="str">
            <v>5100004255</v>
          </cell>
        </row>
        <row r="869">
          <cell r="G869" t="str">
            <v>5100004255</v>
          </cell>
        </row>
        <row r="870">
          <cell r="G870" t="str">
            <v>5100004255</v>
          </cell>
        </row>
        <row r="871">
          <cell r="G871" t="str">
            <v>5100004255</v>
          </cell>
        </row>
        <row r="872">
          <cell r="G872" t="str">
            <v>5100004255</v>
          </cell>
        </row>
        <row r="873">
          <cell r="G873" t="str">
            <v>5100004255</v>
          </cell>
        </row>
        <row r="874">
          <cell r="G874" t="str">
            <v>5100004255</v>
          </cell>
        </row>
        <row r="875">
          <cell r="G875" t="str">
            <v>5100004255</v>
          </cell>
        </row>
        <row r="876">
          <cell r="G876" t="str">
            <v>5100004255</v>
          </cell>
        </row>
        <row r="877">
          <cell r="G877" t="str">
            <v>5100004255</v>
          </cell>
        </row>
        <row r="878">
          <cell r="G878" t="str">
            <v>5100004255</v>
          </cell>
        </row>
        <row r="879">
          <cell r="G879" t="str">
            <v>5100004255</v>
          </cell>
        </row>
        <row r="880">
          <cell r="G880" t="str">
            <v>5100004255</v>
          </cell>
        </row>
        <row r="881">
          <cell r="G881" t="str">
            <v>5100004255</v>
          </cell>
        </row>
        <row r="882">
          <cell r="G882" t="str">
            <v>5100004255</v>
          </cell>
        </row>
        <row r="883">
          <cell r="G883" t="str">
            <v>5100004255</v>
          </cell>
        </row>
        <row r="884">
          <cell r="G884" t="str">
            <v>5100004255</v>
          </cell>
        </row>
        <row r="885">
          <cell r="G885" t="str">
            <v>5100004255</v>
          </cell>
        </row>
        <row r="886">
          <cell r="G886" t="str">
            <v>5100004255</v>
          </cell>
        </row>
        <row r="887">
          <cell r="G887" t="str">
            <v>5100004255</v>
          </cell>
        </row>
        <row r="888">
          <cell r="G888" t="str">
            <v>5100004254</v>
          </cell>
        </row>
        <row r="889">
          <cell r="G889" t="str">
            <v>5100004254</v>
          </cell>
        </row>
        <row r="890">
          <cell r="G890" t="str">
            <v>5100004254</v>
          </cell>
        </row>
        <row r="891">
          <cell r="G891" t="str">
            <v>5100004254</v>
          </cell>
        </row>
        <row r="892">
          <cell r="G892" t="str">
            <v>5100004254</v>
          </cell>
        </row>
        <row r="893">
          <cell r="G893" t="str">
            <v>5100004254</v>
          </cell>
        </row>
        <row r="894">
          <cell r="G894" t="str">
            <v>5100004254</v>
          </cell>
        </row>
        <row r="895">
          <cell r="G895" t="str">
            <v>5100004254</v>
          </cell>
        </row>
        <row r="896">
          <cell r="G896" t="str">
            <v>5100004254</v>
          </cell>
        </row>
        <row r="897">
          <cell r="G897" t="str">
            <v>5100004253</v>
          </cell>
        </row>
        <row r="898">
          <cell r="G898" t="str">
            <v>5100004253</v>
          </cell>
        </row>
        <row r="899">
          <cell r="G899" t="str">
            <v>5100004253</v>
          </cell>
        </row>
        <row r="900">
          <cell r="G900" t="str">
            <v>5100004253</v>
          </cell>
        </row>
        <row r="901">
          <cell r="G901" t="str">
            <v>5100004253</v>
          </cell>
        </row>
        <row r="902">
          <cell r="G902" t="str">
            <v>5100004253</v>
          </cell>
        </row>
        <row r="903">
          <cell r="G903" t="str">
            <v>5100004253</v>
          </cell>
        </row>
        <row r="904">
          <cell r="G904" t="str">
            <v>5100004253</v>
          </cell>
        </row>
        <row r="905">
          <cell r="G905" t="str">
            <v>5100004253</v>
          </cell>
        </row>
        <row r="906">
          <cell r="G906" t="str">
            <v>5100004253</v>
          </cell>
        </row>
        <row r="907">
          <cell r="G907" t="str">
            <v>5100004253</v>
          </cell>
        </row>
        <row r="908">
          <cell r="G908" t="str">
            <v>5100004253</v>
          </cell>
        </row>
        <row r="909">
          <cell r="G909" t="str">
            <v>5100004253</v>
          </cell>
        </row>
        <row r="910">
          <cell r="G910" t="str">
            <v>5100004253</v>
          </cell>
        </row>
        <row r="911">
          <cell r="G911" t="str">
            <v>5100004253</v>
          </cell>
        </row>
        <row r="912">
          <cell r="G912" t="str">
            <v>5100004253</v>
          </cell>
        </row>
        <row r="913">
          <cell r="G913" t="str">
            <v>5100004253</v>
          </cell>
        </row>
        <row r="914">
          <cell r="G914" t="str">
            <v>5100004253</v>
          </cell>
        </row>
        <row r="915">
          <cell r="G915" t="str">
            <v>5100004253</v>
          </cell>
        </row>
        <row r="916">
          <cell r="G916" t="str">
            <v>5100004253</v>
          </cell>
        </row>
        <row r="917">
          <cell r="G917" t="str">
            <v>5100004253</v>
          </cell>
        </row>
        <row r="918">
          <cell r="G918" t="str">
            <v>5100004253</v>
          </cell>
        </row>
        <row r="919">
          <cell r="G919" t="str">
            <v>5100004253</v>
          </cell>
        </row>
        <row r="920">
          <cell r="G920" t="str">
            <v>5100004253</v>
          </cell>
        </row>
        <row r="921">
          <cell r="G921" t="str">
            <v>5100004253</v>
          </cell>
        </row>
        <row r="922">
          <cell r="G922" t="str">
            <v>5100004253</v>
          </cell>
        </row>
        <row r="923">
          <cell r="G923" t="str">
            <v>5100004253</v>
          </cell>
        </row>
        <row r="924">
          <cell r="G924" t="str">
            <v>5100004253</v>
          </cell>
        </row>
        <row r="925">
          <cell r="G925" t="str">
            <v>5100004253</v>
          </cell>
        </row>
        <row r="926">
          <cell r="G926" t="str">
            <v>5100004253</v>
          </cell>
        </row>
        <row r="927">
          <cell r="G927" t="str">
            <v>5100004253</v>
          </cell>
        </row>
        <row r="928">
          <cell r="G928" t="str">
            <v>5100004253</v>
          </cell>
        </row>
        <row r="929">
          <cell r="G929" t="str">
            <v>5100004253</v>
          </cell>
        </row>
        <row r="930">
          <cell r="G930" t="str">
            <v>5100004253</v>
          </cell>
        </row>
        <row r="931">
          <cell r="G931" t="str">
            <v>5100004253</v>
          </cell>
        </row>
        <row r="932">
          <cell r="G932" t="str">
            <v>5100004253</v>
          </cell>
        </row>
        <row r="933">
          <cell r="G933" t="str">
            <v>5100004253</v>
          </cell>
        </row>
        <row r="934">
          <cell r="G934" t="str">
            <v>5100004253</v>
          </cell>
        </row>
        <row r="935">
          <cell r="G935" t="str">
            <v>5100004253</v>
          </cell>
        </row>
        <row r="936">
          <cell r="G936" t="str">
            <v>5100004253</v>
          </cell>
        </row>
        <row r="937">
          <cell r="G937" t="str">
            <v>5100004253</v>
          </cell>
        </row>
        <row r="938">
          <cell r="G938" t="str">
            <v>5100004253</v>
          </cell>
        </row>
        <row r="939">
          <cell r="G939" t="str">
            <v>5100004253</v>
          </cell>
        </row>
        <row r="940">
          <cell r="G940" t="str">
            <v>5100004253</v>
          </cell>
        </row>
        <row r="941">
          <cell r="G941" t="str">
            <v>5100004253</v>
          </cell>
        </row>
        <row r="942">
          <cell r="G942" t="str">
            <v>5100004253</v>
          </cell>
        </row>
        <row r="943">
          <cell r="G943" t="str">
            <v>5100004253</v>
          </cell>
        </row>
        <row r="944">
          <cell r="G944" t="str">
            <v>5100004253</v>
          </cell>
        </row>
        <row r="945">
          <cell r="G945" t="str">
            <v>5100004253</v>
          </cell>
        </row>
        <row r="946">
          <cell r="G946" t="str">
            <v>5100004253</v>
          </cell>
        </row>
        <row r="947">
          <cell r="G947" t="str">
            <v>5100004253</v>
          </cell>
        </row>
        <row r="948">
          <cell r="G948" t="str">
            <v>5100004253</v>
          </cell>
        </row>
        <row r="949">
          <cell r="G949" t="str">
            <v>5100004253</v>
          </cell>
        </row>
        <row r="950">
          <cell r="G950" t="str">
            <v>5100004253</v>
          </cell>
        </row>
        <row r="951">
          <cell r="G951" t="str">
            <v>5100004244</v>
          </cell>
        </row>
        <row r="952">
          <cell r="G952" t="str">
            <v>5100004244</v>
          </cell>
        </row>
        <row r="953">
          <cell r="G953" t="str">
            <v>5100004244</v>
          </cell>
        </row>
        <row r="954">
          <cell r="G954" t="str">
            <v>5100004244</v>
          </cell>
        </row>
        <row r="955">
          <cell r="G955" t="str">
            <v>5100004244</v>
          </cell>
        </row>
        <row r="956">
          <cell r="G956" t="str">
            <v>5100004244</v>
          </cell>
        </row>
        <row r="957">
          <cell r="G957" t="str">
            <v>5100004244</v>
          </cell>
        </row>
        <row r="958">
          <cell r="G958" t="str">
            <v>5100004244</v>
          </cell>
        </row>
        <row r="959">
          <cell r="G959" t="str">
            <v>5100004242</v>
          </cell>
        </row>
        <row r="960">
          <cell r="G960" t="str">
            <v>5100004242</v>
          </cell>
        </row>
        <row r="961">
          <cell r="G961" t="str">
            <v>5100004242</v>
          </cell>
        </row>
        <row r="962">
          <cell r="G962" t="str">
            <v>5100004242</v>
          </cell>
        </row>
        <row r="963">
          <cell r="G963" t="str">
            <v>5100004242</v>
          </cell>
        </row>
        <row r="964">
          <cell r="G964" t="str">
            <v>5100004242</v>
          </cell>
        </row>
        <row r="965">
          <cell r="G965" t="str">
            <v>5100004242</v>
          </cell>
        </row>
        <row r="966">
          <cell r="G966" t="str">
            <v>5100004242</v>
          </cell>
        </row>
        <row r="967">
          <cell r="G967" t="str">
            <v>5100004242</v>
          </cell>
        </row>
        <row r="968">
          <cell r="G968" t="str">
            <v>5100004242</v>
          </cell>
        </row>
        <row r="969">
          <cell r="G969" t="str">
            <v>5100004242</v>
          </cell>
        </row>
        <row r="970">
          <cell r="G970" t="str">
            <v>5100004242</v>
          </cell>
        </row>
        <row r="971">
          <cell r="G971" t="str">
            <v>5100004242</v>
          </cell>
        </row>
        <row r="972">
          <cell r="G972" t="str">
            <v>5100004242</v>
          </cell>
        </row>
        <row r="973">
          <cell r="G973" t="str">
            <v>5100004242</v>
          </cell>
        </row>
        <row r="974">
          <cell r="G974" t="str">
            <v>5100004242</v>
          </cell>
        </row>
        <row r="975">
          <cell r="G975" t="str">
            <v>5100004242</v>
          </cell>
        </row>
        <row r="976">
          <cell r="G976" t="str">
            <v>5100004242</v>
          </cell>
        </row>
        <row r="977">
          <cell r="G977" t="str">
            <v>5100004242</v>
          </cell>
        </row>
        <row r="978">
          <cell r="G978" t="str">
            <v>5100004242</v>
          </cell>
        </row>
        <row r="979">
          <cell r="G979" t="str">
            <v>5100004242</v>
          </cell>
        </row>
        <row r="980">
          <cell r="G980" t="str">
            <v>5100004242</v>
          </cell>
        </row>
        <row r="981">
          <cell r="G981" t="str">
            <v>5100004242</v>
          </cell>
        </row>
        <row r="982">
          <cell r="G982" t="str">
            <v>5100004242</v>
          </cell>
        </row>
        <row r="983">
          <cell r="G983" t="str">
            <v>5100004242</v>
          </cell>
        </row>
        <row r="984">
          <cell r="G984" t="str">
            <v>5100004242</v>
          </cell>
        </row>
        <row r="985">
          <cell r="G985" t="str">
            <v>5100004242</v>
          </cell>
        </row>
        <row r="986">
          <cell r="G986" t="str">
            <v>5100004242</v>
          </cell>
        </row>
        <row r="987">
          <cell r="G987" t="str">
            <v>5100004242</v>
          </cell>
        </row>
        <row r="988">
          <cell r="G988" t="str">
            <v>5100004242</v>
          </cell>
        </row>
        <row r="989">
          <cell r="G989" t="str">
            <v>5100004119</v>
          </cell>
        </row>
        <row r="990">
          <cell r="G990" t="str">
            <v>5100004119</v>
          </cell>
        </row>
        <row r="991">
          <cell r="G991" t="str">
            <v>5100004119</v>
          </cell>
        </row>
        <row r="992">
          <cell r="G992" t="str">
            <v>5100004119</v>
          </cell>
        </row>
        <row r="993">
          <cell r="G993" t="str">
            <v>5100004119</v>
          </cell>
        </row>
        <row r="994">
          <cell r="G994" t="str">
            <v>5100004119</v>
          </cell>
        </row>
        <row r="995">
          <cell r="G995" t="str">
            <v>5100004119</v>
          </cell>
        </row>
        <row r="996">
          <cell r="G996" t="str">
            <v>5100004119</v>
          </cell>
        </row>
        <row r="997">
          <cell r="G997" t="str">
            <v>5100004119</v>
          </cell>
        </row>
        <row r="998">
          <cell r="G998" t="str">
            <v>5100004119</v>
          </cell>
        </row>
        <row r="999">
          <cell r="G999" t="str">
            <v>5100004119</v>
          </cell>
        </row>
        <row r="1000">
          <cell r="G1000" t="str">
            <v>5100004119</v>
          </cell>
        </row>
        <row r="1001">
          <cell r="G1001" t="str">
            <v>5100004119</v>
          </cell>
        </row>
        <row r="1002">
          <cell r="G1002" t="str">
            <v>5100004119</v>
          </cell>
        </row>
        <row r="1003">
          <cell r="G1003" t="str">
            <v>5100004119</v>
          </cell>
        </row>
        <row r="1004">
          <cell r="G1004" t="str">
            <v>5100004119</v>
          </cell>
        </row>
        <row r="1005">
          <cell r="G1005" t="str">
            <v>5100004062</v>
          </cell>
        </row>
        <row r="1006">
          <cell r="G1006" t="str">
            <v>5100004062</v>
          </cell>
        </row>
        <row r="1007">
          <cell r="G1007" t="str">
            <v>5100004062</v>
          </cell>
        </row>
        <row r="1008">
          <cell r="G1008" t="str">
            <v>5100004062</v>
          </cell>
        </row>
        <row r="1009">
          <cell r="G1009" t="str">
            <v>5100004062</v>
          </cell>
        </row>
        <row r="1010">
          <cell r="G1010" t="str">
            <v>5100004062</v>
          </cell>
        </row>
        <row r="1011">
          <cell r="G1011" t="str">
            <v>5100004062</v>
          </cell>
        </row>
        <row r="1012">
          <cell r="G1012" t="str">
            <v>5100004062</v>
          </cell>
        </row>
        <row r="1013">
          <cell r="G1013" t="str">
            <v>5100004062</v>
          </cell>
        </row>
        <row r="1014">
          <cell r="G1014" t="str">
            <v>5100004062</v>
          </cell>
        </row>
        <row r="1015">
          <cell r="G1015" t="str">
            <v>5100004062</v>
          </cell>
        </row>
        <row r="1016">
          <cell r="G1016" t="str">
            <v>5100004062</v>
          </cell>
        </row>
        <row r="1017">
          <cell r="G1017" t="str">
            <v>5100004062</v>
          </cell>
        </row>
        <row r="1018">
          <cell r="G1018" t="str">
            <v>5100004062</v>
          </cell>
        </row>
        <row r="1019">
          <cell r="G1019" t="str">
            <v>5100004062</v>
          </cell>
        </row>
        <row r="1020">
          <cell r="G1020" t="str">
            <v>5100004062</v>
          </cell>
        </row>
        <row r="1021">
          <cell r="G1021" t="str">
            <v>5100004062</v>
          </cell>
        </row>
        <row r="1022">
          <cell r="G1022" t="str">
            <v>5100004062</v>
          </cell>
        </row>
        <row r="1023">
          <cell r="G1023" t="str">
            <v>5100004062</v>
          </cell>
        </row>
        <row r="1024">
          <cell r="G1024" t="str">
            <v>5100004062</v>
          </cell>
        </row>
        <row r="1025">
          <cell r="G1025" t="str">
            <v>5100004062</v>
          </cell>
        </row>
        <row r="1026">
          <cell r="G1026" t="str">
            <v>5100004062</v>
          </cell>
        </row>
        <row r="1027">
          <cell r="G1027" t="str">
            <v>5100004062</v>
          </cell>
        </row>
        <row r="1028">
          <cell r="G1028" t="str">
            <v>5100004062</v>
          </cell>
        </row>
        <row r="1029">
          <cell r="G1029" t="str">
            <v>5100004062</v>
          </cell>
        </row>
        <row r="1030">
          <cell r="G1030" t="str">
            <v>5100004062</v>
          </cell>
        </row>
        <row r="1031">
          <cell r="G1031" t="str">
            <v>5100004062</v>
          </cell>
        </row>
        <row r="1032">
          <cell r="G1032" t="str">
            <v>5100004062</v>
          </cell>
        </row>
        <row r="1033">
          <cell r="G1033" t="str">
            <v>5100004062</v>
          </cell>
        </row>
        <row r="1034">
          <cell r="G1034" t="str">
            <v>5100004061</v>
          </cell>
        </row>
        <row r="1035">
          <cell r="G1035" t="str">
            <v>5100004061</v>
          </cell>
        </row>
        <row r="1036">
          <cell r="G1036" t="str">
            <v>5100004061</v>
          </cell>
        </row>
        <row r="1037">
          <cell r="G1037" t="str">
            <v>5100004061</v>
          </cell>
        </row>
        <row r="1038">
          <cell r="G1038" t="str">
            <v>5100004061</v>
          </cell>
        </row>
        <row r="1039">
          <cell r="G1039" t="str">
            <v>5100004061</v>
          </cell>
        </row>
        <row r="1040">
          <cell r="G1040" t="str">
            <v>5100004061</v>
          </cell>
        </row>
        <row r="1041">
          <cell r="G1041" t="str">
            <v>5100004061</v>
          </cell>
        </row>
        <row r="1042">
          <cell r="G1042" t="str">
            <v>5100004061</v>
          </cell>
        </row>
        <row r="1043">
          <cell r="G1043" t="str">
            <v>5100004061</v>
          </cell>
        </row>
        <row r="1044">
          <cell r="G1044" t="str">
            <v>5100004061</v>
          </cell>
        </row>
        <row r="1045">
          <cell r="G1045" t="str">
            <v>5100004061</v>
          </cell>
        </row>
        <row r="1046">
          <cell r="G1046" t="str">
            <v>5100004061</v>
          </cell>
        </row>
        <row r="1047">
          <cell r="G1047" t="str">
            <v>5100004061</v>
          </cell>
        </row>
        <row r="1048">
          <cell r="G1048" t="str">
            <v>5100004061</v>
          </cell>
        </row>
        <row r="1049">
          <cell r="G1049" t="str">
            <v>5100004061</v>
          </cell>
        </row>
        <row r="1050">
          <cell r="G1050" t="str">
            <v>5100004061</v>
          </cell>
        </row>
        <row r="1051">
          <cell r="G1051" t="str">
            <v>5100004061</v>
          </cell>
        </row>
        <row r="1052">
          <cell r="G1052" t="str">
            <v>5100004061</v>
          </cell>
        </row>
        <row r="1053">
          <cell r="G1053" t="str">
            <v>5100004061</v>
          </cell>
        </row>
        <row r="1054">
          <cell r="G1054" t="str">
            <v>5100004061</v>
          </cell>
        </row>
        <row r="1055">
          <cell r="G1055" t="str">
            <v>5100004061</v>
          </cell>
        </row>
        <row r="1056">
          <cell r="G1056" t="str">
            <v>5100004061</v>
          </cell>
        </row>
        <row r="1057">
          <cell r="G1057" t="str">
            <v>5100004061</v>
          </cell>
        </row>
        <row r="1058">
          <cell r="G1058" t="str">
            <v>5100004061</v>
          </cell>
        </row>
        <row r="1059">
          <cell r="G1059" t="str">
            <v>5100004061</v>
          </cell>
        </row>
        <row r="1060">
          <cell r="G1060" t="str">
            <v>5100004061</v>
          </cell>
        </row>
        <row r="1061">
          <cell r="G1061" t="str">
            <v>5100004061</v>
          </cell>
        </row>
        <row r="1062">
          <cell r="G1062" t="str">
            <v>5100004061</v>
          </cell>
        </row>
        <row r="1063">
          <cell r="G1063" t="str">
            <v>5100004061</v>
          </cell>
        </row>
        <row r="1064">
          <cell r="G1064" t="str">
            <v>5100004061</v>
          </cell>
        </row>
        <row r="1065">
          <cell r="G1065" t="str">
            <v>5100004061</v>
          </cell>
        </row>
        <row r="1066">
          <cell r="G1066" t="str">
            <v>5100004061</v>
          </cell>
        </row>
        <row r="1067">
          <cell r="G1067" t="str">
            <v>5100004061</v>
          </cell>
        </row>
        <row r="1068">
          <cell r="G1068" t="str">
            <v>5100004061</v>
          </cell>
        </row>
        <row r="1069">
          <cell r="G1069" t="str">
            <v>5100004061</v>
          </cell>
        </row>
        <row r="1070">
          <cell r="G1070" t="str">
            <v>5100004061</v>
          </cell>
        </row>
        <row r="1071">
          <cell r="G1071" t="str">
            <v>5100004061</v>
          </cell>
        </row>
        <row r="1072">
          <cell r="G1072" t="str">
            <v>5100004061</v>
          </cell>
        </row>
        <row r="1073">
          <cell r="G1073" t="str">
            <v>5100004061</v>
          </cell>
        </row>
        <row r="1074">
          <cell r="G1074" t="str">
            <v>5100004061</v>
          </cell>
        </row>
        <row r="1075">
          <cell r="G1075" t="str">
            <v>5100004061</v>
          </cell>
        </row>
        <row r="1076">
          <cell r="G1076" t="str">
            <v>5100004061</v>
          </cell>
        </row>
        <row r="1077">
          <cell r="G1077" t="str">
            <v>5100004061</v>
          </cell>
        </row>
        <row r="1078">
          <cell r="G1078" t="str">
            <v>5100004061</v>
          </cell>
        </row>
        <row r="1079">
          <cell r="G1079" t="str">
            <v>5100004061</v>
          </cell>
        </row>
        <row r="1080">
          <cell r="G1080" t="str">
            <v>5100004061</v>
          </cell>
        </row>
        <row r="1081">
          <cell r="G1081" t="str">
            <v>5100004061</v>
          </cell>
        </row>
        <row r="1082">
          <cell r="G1082" t="str">
            <v>5100004061</v>
          </cell>
        </row>
        <row r="1083">
          <cell r="G1083" t="str">
            <v>5100004061</v>
          </cell>
        </row>
        <row r="1084">
          <cell r="G1084" t="str">
            <v>5100004061</v>
          </cell>
        </row>
        <row r="1085">
          <cell r="G1085" t="str">
            <v>5100004061</v>
          </cell>
        </row>
        <row r="1086">
          <cell r="G1086" t="str">
            <v>5100004061</v>
          </cell>
        </row>
        <row r="1087">
          <cell r="G1087" t="str">
            <v>5100004061</v>
          </cell>
        </row>
        <row r="1088">
          <cell r="G1088" t="str">
            <v>5100004061</v>
          </cell>
        </row>
        <row r="1089">
          <cell r="G1089" t="str">
            <v>5100004061</v>
          </cell>
        </row>
        <row r="1090">
          <cell r="G1090" t="str">
            <v>5100004061</v>
          </cell>
        </row>
        <row r="1091">
          <cell r="G1091" t="str">
            <v>5100004061</v>
          </cell>
        </row>
        <row r="1092">
          <cell r="G1092" t="str">
            <v>5100004061</v>
          </cell>
        </row>
        <row r="1093">
          <cell r="G1093" t="str">
            <v>5100004061</v>
          </cell>
        </row>
        <row r="1094">
          <cell r="G1094" t="str">
            <v>5100004061</v>
          </cell>
        </row>
        <row r="1095">
          <cell r="G1095" t="str">
            <v>5100004061</v>
          </cell>
        </row>
        <row r="1096">
          <cell r="G1096" t="str">
            <v>5100004061</v>
          </cell>
        </row>
        <row r="1097">
          <cell r="G1097" t="str">
            <v>5100004060</v>
          </cell>
        </row>
        <row r="1098">
          <cell r="G1098" t="str">
            <v>5100004060</v>
          </cell>
        </row>
        <row r="1099">
          <cell r="G1099" t="str">
            <v>5100004060</v>
          </cell>
        </row>
        <row r="1100">
          <cell r="G1100" t="str">
            <v>5100004060</v>
          </cell>
        </row>
        <row r="1101">
          <cell r="G1101" t="str">
            <v>5100004060</v>
          </cell>
        </row>
        <row r="1102">
          <cell r="G1102" t="str">
            <v>5100004060</v>
          </cell>
        </row>
        <row r="1103">
          <cell r="G1103" t="str">
            <v>5100004060</v>
          </cell>
        </row>
        <row r="1104">
          <cell r="G1104" t="str">
            <v>5100004060</v>
          </cell>
        </row>
        <row r="1105">
          <cell r="G1105" t="str">
            <v>5100004060</v>
          </cell>
        </row>
        <row r="1106">
          <cell r="G1106" t="str">
            <v>5100004060</v>
          </cell>
        </row>
        <row r="1107">
          <cell r="G1107" t="str">
            <v>5100004060</v>
          </cell>
        </row>
        <row r="1108">
          <cell r="G1108" t="str">
            <v>5100004060</v>
          </cell>
        </row>
        <row r="1109">
          <cell r="G1109" t="str">
            <v>5100004060</v>
          </cell>
        </row>
        <row r="1110">
          <cell r="G1110" t="str">
            <v>5100004060</v>
          </cell>
        </row>
        <row r="1111">
          <cell r="G1111" t="str">
            <v>5100004060</v>
          </cell>
        </row>
        <row r="1112">
          <cell r="G1112" t="str">
            <v>5100004060</v>
          </cell>
        </row>
        <row r="1113">
          <cell r="G1113" t="str">
            <v>5100004060</v>
          </cell>
        </row>
        <row r="1114">
          <cell r="G1114" t="str">
            <v>5100004060</v>
          </cell>
        </row>
        <row r="1115">
          <cell r="G1115" t="str">
            <v>5100004060</v>
          </cell>
        </row>
        <row r="1116">
          <cell r="G1116" t="str">
            <v>5100004060</v>
          </cell>
        </row>
        <row r="1117">
          <cell r="G1117" t="str">
            <v>5100004060</v>
          </cell>
        </row>
        <row r="1118">
          <cell r="G1118" t="str">
            <v>5100004060</v>
          </cell>
        </row>
        <row r="1119">
          <cell r="G1119" t="str">
            <v>5100004060</v>
          </cell>
        </row>
        <row r="1120">
          <cell r="G1120" t="str">
            <v>5100004060</v>
          </cell>
        </row>
        <row r="1121">
          <cell r="G1121" t="str">
            <v>5100004060</v>
          </cell>
        </row>
        <row r="1122">
          <cell r="G1122" t="str">
            <v>5100004060</v>
          </cell>
        </row>
        <row r="1123">
          <cell r="G1123" t="str">
            <v>5100004060</v>
          </cell>
        </row>
        <row r="1124">
          <cell r="G1124" t="str">
            <v>5100004060</v>
          </cell>
        </row>
        <row r="1125">
          <cell r="G1125" t="str">
            <v>5100004060</v>
          </cell>
        </row>
        <row r="1126">
          <cell r="G1126" t="str">
            <v>5100004060</v>
          </cell>
        </row>
        <row r="1127">
          <cell r="G1127" t="str">
            <v>5100004060</v>
          </cell>
        </row>
        <row r="1128">
          <cell r="G1128" t="str">
            <v>5100004060</v>
          </cell>
        </row>
        <row r="1129">
          <cell r="G1129" t="str">
            <v>5100004060</v>
          </cell>
        </row>
        <row r="1130">
          <cell r="G1130" t="str">
            <v>5100004059</v>
          </cell>
        </row>
        <row r="1131">
          <cell r="G1131" t="str">
            <v>5100004059</v>
          </cell>
        </row>
        <row r="1132">
          <cell r="G1132" t="str">
            <v>5100004059</v>
          </cell>
        </row>
        <row r="1133">
          <cell r="G1133" t="str">
            <v>5100004059</v>
          </cell>
        </row>
        <row r="1134">
          <cell r="G1134" t="str">
            <v>5100004059</v>
          </cell>
        </row>
        <row r="1135">
          <cell r="G1135" t="str">
            <v>5100004059</v>
          </cell>
        </row>
        <row r="1136">
          <cell r="G1136" t="str">
            <v>5100004059</v>
          </cell>
        </row>
        <row r="1137">
          <cell r="G1137" t="str">
            <v>5100004059</v>
          </cell>
        </row>
        <row r="1138">
          <cell r="G1138" t="str">
            <v>5100004059</v>
          </cell>
        </row>
        <row r="1139">
          <cell r="G1139" t="str">
            <v>5100004059</v>
          </cell>
        </row>
        <row r="1140">
          <cell r="G1140" t="str">
            <v>5100004059</v>
          </cell>
        </row>
        <row r="1141">
          <cell r="G1141" t="str">
            <v>5100004059</v>
          </cell>
        </row>
        <row r="1142">
          <cell r="G1142" t="str">
            <v>5100004059</v>
          </cell>
        </row>
        <row r="1143">
          <cell r="G1143" t="str">
            <v>5100004059</v>
          </cell>
        </row>
        <row r="1144">
          <cell r="G1144" t="str">
            <v>5100004059</v>
          </cell>
        </row>
        <row r="1145">
          <cell r="G1145" t="str">
            <v>5100004059</v>
          </cell>
        </row>
        <row r="1146">
          <cell r="G1146" t="str">
            <v>5100004059</v>
          </cell>
        </row>
        <row r="1147">
          <cell r="G1147" t="str">
            <v>5100004059</v>
          </cell>
        </row>
        <row r="1148">
          <cell r="G1148" t="str">
            <v>5100004059</v>
          </cell>
        </row>
        <row r="1149">
          <cell r="G1149" t="str">
            <v>5100004059</v>
          </cell>
        </row>
        <row r="1150">
          <cell r="G1150" t="str">
            <v>5100004059</v>
          </cell>
        </row>
        <row r="1151">
          <cell r="G1151" t="str">
            <v>5100004059</v>
          </cell>
        </row>
        <row r="1152">
          <cell r="G1152" t="str">
            <v>5100004059</v>
          </cell>
        </row>
        <row r="1153">
          <cell r="G1153" t="str">
            <v>5100004059</v>
          </cell>
        </row>
        <row r="1154">
          <cell r="G1154" t="str">
            <v>5100004059</v>
          </cell>
        </row>
        <row r="1155">
          <cell r="G1155" t="str">
            <v>5100004059</v>
          </cell>
        </row>
        <row r="1156">
          <cell r="G1156" t="str">
            <v>5100004059</v>
          </cell>
        </row>
        <row r="1157">
          <cell r="G1157" t="str">
            <v>5100004059</v>
          </cell>
        </row>
        <row r="1158">
          <cell r="G1158" t="str">
            <v>5100004059</v>
          </cell>
        </row>
        <row r="1159">
          <cell r="G1159" t="str">
            <v>5100004059</v>
          </cell>
        </row>
        <row r="1160">
          <cell r="G1160" t="str">
            <v>5100004059</v>
          </cell>
        </row>
        <row r="1161">
          <cell r="G1161" t="str">
            <v>5100004059</v>
          </cell>
        </row>
        <row r="1162">
          <cell r="G1162" t="str">
            <v>5100004059</v>
          </cell>
        </row>
        <row r="1163">
          <cell r="G1163" t="str">
            <v>5100004058</v>
          </cell>
        </row>
        <row r="1164">
          <cell r="G1164" t="str">
            <v>5100004058</v>
          </cell>
        </row>
        <row r="1165">
          <cell r="G1165" t="str">
            <v>5100004058</v>
          </cell>
        </row>
        <row r="1166">
          <cell r="G1166" t="str">
            <v>5100004058</v>
          </cell>
        </row>
        <row r="1167">
          <cell r="G1167" t="str">
            <v>5100004058</v>
          </cell>
        </row>
        <row r="1168">
          <cell r="G1168" t="str">
            <v>5100004058</v>
          </cell>
        </row>
        <row r="1169">
          <cell r="G1169" t="str">
            <v>5100004058</v>
          </cell>
        </row>
        <row r="1170">
          <cell r="G1170" t="str">
            <v>5100004058</v>
          </cell>
        </row>
        <row r="1171">
          <cell r="G1171" t="str">
            <v>5100004058</v>
          </cell>
        </row>
        <row r="1172">
          <cell r="G1172" t="str">
            <v>5100004058</v>
          </cell>
        </row>
        <row r="1173">
          <cell r="G1173" t="str">
            <v>5100004058</v>
          </cell>
        </row>
        <row r="1174">
          <cell r="G1174" t="str">
            <v>5100004058</v>
          </cell>
        </row>
        <row r="1175">
          <cell r="G1175" t="str">
            <v>5100004058</v>
          </cell>
        </row>
        <row r="1176">
          <cell r="G1176" t="str">
            <v>5100004058</v>
          </cell>
        </row>
        <row r="1177">
          <cell r="G1177" t="str">
            <v>5100004058</v>
          </cell>
        </row>
        <row r="1178">
          <cell r="G1178" t="str">
            <v>5100004058</v>
          </cell>
        </row>
        <row r="1179">
          <cell r="G1179" t="str">
            <v>5100004058</v>
          </cell>
        </row>
        <row r="1180">
          <cell r="G1180" t="str">
            <v>5100004058</v>
          </cell>
        </row>
        <row r="1181">
          <cell r="G1181" t="str">
            <v>5100004058</v>
          </cell>
        </row>
        <row r="1182">
          <cell r="G1182" t="str">
            <v>5100004058</v>
          </cell>
        </row>
        <row r="1183">
          <cell r="G1183" t="str">
            <v>5100004058</v>
          </cell>
        </row>
        <row r="1184">
          <cell r="G1184" t="str">
            <v>5100004058</v>
          </cell>
        </row>
        <row r="1185">
          <cell r="G1185" t="str">
            <v>5100004058</v>
          </cell>
        </row>
        <row r="1186">
          <cell r="G1186" t="str">
            <v>5100004058</v>
          </cell>
        </row>
        <row r="1187">
          <cell r="G1187" t="str">
            <v>5100004058</v>
          </cell>
        </row>
        <row r="1188">
          <cell r="G1188" t="str">
            <v>5100004058</v>
          </cell>
        </row>
        <row r="1189">
          <cell r="G1189" t="str">
            <v>5100004058</v>
          </cell>
        </row>
        <row r="1190">
          <cell r="G1190" t="str">
            <v>5100004057</v>
          </cell>
        </row>
        <row r="1191">
          <cell r="G1191" t="str">
            <v>5100004057</v>
          </cell>
        </row>
        <row r="1192">
          <cell r="G1192" t="str">
            <v>5100004057</v>
          </cell>
        </row>
        <row r="1193">
          <cell r="G1193" t="str">
            <v>5100004057</v>
          </cell>
        </row>
        <row r="1194">
          <cell r="G1194" t="str">
            <v>5100004057</v>
          </cell>
        </row>
        <row r="1195">
          <cell r="G1195" t="str">
            <v>5100004057</v>
          </cell>
        </row>
        <row r="1196">
          <cell r="G1196" t="str">
            <v>5100004057</v>
          </cell>
        </row>
        <row r="1197">
          <cell r="G1197" t="str">
            <v>5100004057</v>
          </cell>
        </row>
        <row r="1198">
          <cell r="G1198" t="str">
            <v>5100004057</v>
          </cell>
        </row>
        <row r="1199">
          <cell r="G1199" t="str">
            <v>5100004038</v>
          </cell>
        </row>
        <row r="1200">
          <cell r="G1200" t="str">
            <v>5100004038</v>
          </cell>
        </row>
        <row r="1201">
          <cell r="G1201" t="str">
            <v>5100004038</v>
          </cell>
        </row>
        <row r="1202">
          <cell r="G1202" t="str">
            <v>5100004038</v>
          </cell>
        </row>
        <row r="1203">
          <cell r="G1203" t="str">
            <v>5100004038</v>
          </cell>
        </row>
        <row r="1204">
          <cell r="G1204" t="str">
            <v>5100004038</v>
          </cell>
        </row>
        <row r="1205">
          <cell r="G1205" t="str">
            <v>5100004038</v>
          </cell>
        </row>
        <row r="1206">
          <cell r="G1206" t="str">
            <v>5100004038</v>
          </cell>
        </row>
        <row r="1207">
          <cell r="G1207" t="str">
            <v>5100004038</v>
          </cell>
        </row>
        <row r="1208">
          <cell r="G1208" t="str">
            <v>5100004038</v>
          </cell>
        </row>
        <row r="1209">
          <cell r="G1209" t="str">
            <v>5100004038</v>
          </cell>
        </row>
        <row r="1210">
          <cell r="G1210" t="str">
            <v>5100004038</v>
          </cell>
        </row>
        <row r="1211">
          <cell r="G1211" t="str">
            <v>5100004038</v>
          </cell>
        </row>
        <row r="1212">
          <cell r="G1212" t="str">
            <v>5100004038</v>
          </cell>
        </row>
        <row r="1213">
          <cell r="G1213" t="str">
            <v>5100004038</v>
          </cell>
        </row>
        <row r="1214">
          <cell r="G1214" t="str">
            <v>5100004038</v>
          </cell>
        </row>
        <row r="1215">
          <cell r="G1215" t="str">
            <v>5100004038</v>
          </cell>
        </row>
        <row r="1216">
          <cell r="G1216" t="str">
            <v>5100004038</v>
          </cell>
        </row>
        <row r="1217">
          <cell r="G1217" t="str">
            <v>5100004038</v>
          </cell>
        </row>
        <row r="1218">
          <cell r="G1218" t="str">
            <v>5100004038</v>
          </cell>
        </row>
        <row r="1219">
          <cell r="G1219" t="str">
            <v>5100004038</v>
          </cell>
        </row>
        <row r="1220">
          <cell r="G1220" t="str">
            <v>5100004038</v>
          </cell>
        </row>
        <row r="1221">
          <cell r="G1221" t="str">
            <v>5100004038</v>
          </cell>
        </row>
        <row r="1222">
          <cell r="G1222" t="str">
            <v>5100004038</v>
          </cell>
        </row>
        <row r="1223">
          <cell r="G1223" t="str">
            <v>5100004038</v>
          </cell>
        </row>
        <row r="1224">
          <cell r="G1224" t="str">
            <v>5100004038</v>
          </cell>
        </row>
        <row r="1225">
          <cell r="G1225" t="str">
            <v>5100004038</v>
          </cell>
        </row>
        <row r="1226">
          <cell r="G1226" t="str">
            <v>5100004007</v>
          </cell>
        </row>
        <row r="1227">
          <cell r="G1227" t="str">
            <v>5100004007</v>
          </cell>
        </row>
        <row r="1228">
          <cell r="G1228" t="str">
            <v>5100004007</v>
          </cell>
        </row>
        <row r="1229">
          <cell r="G1229" t="str">
            <v>5100004007</v>
          </cell>
        </row>
        <row r="1230">
          <cell r="G1230" t="str">
            <v>5100004007</v>
          </cell>
        </row>
        <row r="1231">
          <cell r="G1231" t="str">
            <v>5100004007</v>
          </cell>
        </row>
        <row r="1232">
          <cell r="G1232" t="str">
            <v>5100004007</v>
          </cell>
        </row>
        <row r="1233">
          <cell r="G1233" t="str">
            <v>5100004007</v>
          </cell>
        </row>
        <row r="1234">
          <cell r="G1234" t="str">
            <v>5100004007</v>
          </cell>
        </row>
        <row r="1235">
          <cell r="G1235" t="str">
            <v>5100004007</v>
          </cell>
        </row>
        <row r="1236">
          <cell r="G1236" t="str">
            <v>5100004007</v>
          </cell>
        </row>
        <row r="1237">
          <cell r="G1237" t="str">
            <v>5100004007</v>
          </cell>
        </row>
        <row r="1238">
          <cell r="G1238" t="str">
            <v>5100004007</v>
          </cell>
        </row>
        <row r="1239">
          <cell r="G1239" t="str">
            <v>5100003994</v>
          </cell>
        </row>
        <row r="1240">
          <cell r="G1240" t="str">
            <v>5100003994</v>
          </cell>
        </row>
        <row r="1241">
          <cell r="G1241" t="str">
            <v>5100003994</v>
          </cell>
        </row>
        <row r="1242">
          <cell r="G1242" t="str">
            <v>5100003994</v>
          </cell>
        </row>
        <row r="1243">
          <cell r="G1243" t="str">
            <v>5100003994</v>
          </cell>
        </row>
        <row r="1244">
          <cell r="G1244" t="str">
            <v>5100003994</v>
          </cell>
        </row>
        <row r="1245">
          <cell r="G1245" t="str">
            <v>5100003994</v>
          </cell>
        </row>
        <row r="1246">
          <cell r="G1246" t="str">
            <v>5100003994</v>
          </cell>
        </row>
        <row r="1247">
          <cell r="G1247" t="str">
            <v>5100003994</v>
          </cell>
        </row>
        <row r="1248">
          <cell r="G1248" t="str">
            <v>5100003994</v>
          </cell>
        </row>
        <row r="1249">
          <cell r="G1249" t="str">
            <v>5100003994</v>
          </cell>
        </row>
        <row r="1250">
          <cell r="G1250" t="str">
            <v>5100003994</v>
          </cell>
        </row>
        <row r="1251">
          <cell r="G1251" t="str">
            <v>5100003994</v>
          </cell>
        </row>
        <row r="1252">
          <cell r="G1252" t="str">
            <v>5100003994</v>
          </cell>
        </row>
        <row r="1253">
          <cell r="G1253" t="str">
            <v>5100003994</v>
          </cell>
        </row>
        <row r="1254">
          <cell r="G1254" t="str">
            <v>5100003994</v>
          </cell>
        </row>
        <row r="1255">
          <cell r="G1255" t="str">
            <v>5100003994</v>
          </cell>
        </row>
        <row r="1256">
          <cell r="G1256" t="str">
            <v>5100003994</v>
          </cell>
        </row>
        <row r="1257">
          <cell r="G1257" t="str">
            <v>5100003994</v>
          </cell>
        </row>
        <row r="1258">
          <cell r="G1258" t="str">
            <v>5100003994</v>
          </cell>
        </row>
        <row r="1259">
          <cell r="G1259" t="str">
            <v>5100003994</v>
          </cell>
        </row>
        <row r="1260">
          <cell r="G1260" t="str">
            <v>5100003994</v>
          </cell>
        </row>
        <row r="1261">
          <cell r="G1261" t="str">
            <v>5100003994</v>
          </cell>
        </row>
        <row r="1262">
          <cell r="G1262" t="str">
            <v>5100003994</v>
          </cell>
        </row>
        <row r="1263">
          <cell r="G1263" t="str">
            <v>5100003994</v>
          </cell>
        </row>
        <row r="1264">
          <cell r="G1264" t="str">
            <v>5100003994</v>
          </cell>
        </row>
        <row r="1265">
          <cell r="G1265" t="str">
            <v>5100003994</v>
          </cell>
        </row>
        <row r="1266">
          <cell r="G1266" t="str">
            <v>5100003994</v>
          </cell>
        </row>
        <row r="1267">
          <cell r="G1267" t="str">
            <v>5100003994</v>
          </cell>
        </row>
        <row r="1268">
          <cell r="G1268" t="str">
            <v>5100003994</v>
          </cell>
        </row>
        <row r="1269">
          <cell r="G1269" t="str">
            <v>5100003994</v>
          </cell>
        </row>
        <row r="1270">
          <cell r="G1270" t="str">
            <v>5100003994</v>
          </cell>
        </row>
        <row r="1271">
          <cell r="G1271" t="str">
            <v>5100003994</v>
          </cell>
        </row>
        <row r="1272">
          <cell r="G1272" t="str">
            <v>5100003994</v>
          </cell>
        </row>
        <row r="1273">
          <cell r="G1273" t="str">
            <v>5100003994</v>
          </cell>
        </row>
        <row r="1274">
          <cell r="G1274" t="str">
            <v>5100003994</v>
          </cell>
        </row>
        <row r="1275">
          <cell r="G1275" t="str">
            <v>5100003994</v>
          </cell>
        </row>
        <row r="1276">
          <cell r="G1276" t="str">
            <v>5100003994</v>
          </cell>
        </row>
        <row r="1277">
          <cell r="G1277" t="str">
            <v>5100003994</v>
          </cell>
        </row>
        <row r="1278">
          <cell r="G1278" t="str">
            <v>5100003994</v>
          </cell>
        </row>
        <row r="1279">
          <cell r="G1279" t="str">
            <v>5100003994</v>
          </cell>
        </row>
        <row r="1280">
          <cell r="G1280" t="str">
            <v>5100003994</v>
          </cell>
        </row>
        <row r="1281">
          <cell r="G1281" t="str">
            <v>5100003994</v>
          </cell>
        </row>
        <row r="1282">
          <cell r="G1282" t="str">
            <v>5100003994</v>
          </cell>
        </row>
        <row r="1283">
          <cell r="G1283" t="str">
            <v>5100003994</v>
          </cell>
        </row>
        <row r="1284">
          <cell r="G1284" t="str">
            <v>5100003994</v>
          </cell>
        </row>
        <row r="1285">
          <cell r="G1285" t="str">
            <v>5100003994</v>
          </cell>
        </row>
        <row r="1286">
          <cell r="G1286" t="str">
            <v>5100003994</v>
          </cell>
        </row>
        <row r="1287">
          <cell r="G1287" t="str">
            <v>5100003965</v>
          </cell>
        </row>
        <row r="1288">
          <cell r="G1288" t="str">
            <v>5100003965</v>
          </cell>
        </row>
        <row r="1289">
          <cell r="G1289" t="str">
            <v>5100003965</v>
          </cell>
        </row>
        <row r="1290">
          <cell r="G1290" t="str">
            <v>5100003965</v>
          </cell>
        </row>
        <row r="1291">
          <cell r="G1291" t="str">
            <v>5100003965</v>
          </cell>
        </row>
        <row r="1292">
          <cell r="G1292" t="str">
            <v>5100003965</v>
          </cell>
        </row>
        <row r="1293">
          <cell r="G1293" t="str">
            <v>5100003965</v>
          </cell>
        </row>
        <row r="1294">
          <cell r="G1294" t="str">
            <v>5100003965</v>
          </cell>
        </row>
        <row r="1295">
          <cell r="G1295" t="str">
            <v>5100003965</v>
          </cell>
        </row>
        <row r="1296">
          <cell r="G1296" t="str">
            <v>5100003965</v>
          </cell>
        </row>
        <row r="1297">
          <cell r="G1297" t="str">
            <v>5100003965</v>
          </cell>
        </row>
        <row r="1298">
          <cell r="G1298" t="str">
            <v>5100003965</v>
          </cell>
        </row>
        <row r="1299">
          <cell r="G1299" t="str">
            <v>5100003965</v>
          </cell>
        </row>
        <row r="1300">
          <cell r="G1300" t="str">
            <v>5100003965</v>
          </cell>
        </row>
        <row r="1301">
          <cell r="G1301" t="str">
            <v>5100003965</v>
          </cell>
        </row>
        <row r="1302">
          <cell r="G1302" t="str">
            <v>5100003965</v>
          </cell>
        </row>
        <row r="1303">
          <cell r="G1303" t="str">
            <v>5100003881</v>
          </cell>
        </row>
        <row r="1304">
          <cell r="G1304" t="str">
            <v>5100003881</v>
          </cell>
        </row>
        <row r="1305">
          <cell r="G1305" t="str">
            <v>5100003881</v>
          </cell>
        </row>
        <row r="1306">
          <cell r="G1306" t="str">
            <v>5100003881</v>
          </cell>
        </row>
        <row r="1307">
          <cell r="G1307" t="str">
            <v>5100003881</v>
          </cell>
        </row>
        <row r="1308">
          <cell r="G1308" t="str">
            <v>5100003881</v>
          </cell>
        </row>
        <row r="1309">
          <cell r="G1309" t="str">
            <v>5100003881</v>
          </cell>
        </row>
        <row r="1310">
          <cell r="G1310" t="str">
            <v>5100003881</v>
          </cell>
        </row>
        <row r="1311">
          <cell r="G1311" t="str">
            <v>5100003881</v>
          </cell>
        </row>
        <row r="1312">
          <cell r="G1312" t="str">
            <v>5100003881</v>
          </cell>
        </row>
        <row r="1313">
          <cell r="G1313" t="str">
            <v>5100003881</v>
          </cell>
        </row>
        <row r="1314">
          <cell r="G1314" t="str">
            <v>5100003881</v>
          </cell>
        </row>
        <row r="1315">
          <cell r="G1315" t="str">
            <v>5100003881</v>
          </cell>
        </row>
        <row r="1316">
          <cell r="G1316" t="str">
            <v>5100003881</v>
          </cell>
        </row>
        <row r="1317">
          <cell r="G1317" t="str">
            <v>5100003881</v>
          </cell>
        </row>
        <row r="1318">
          <cell r="G1318" t="str">
            <v>5100003881</v>
          </cell>
        </row>
        <row r="1319">
          <cell r="G1319" t="str">
            <v>5100003881</v>
          </cell>
        </row>
        <row r="1320">
          <cell r="G1320" t="str">
            <v>5100003881</v>
          </cell>
        </row>
        <row r="1321">
          <cell r="G1321" t="str">
            <v>5100003881</v>
          </cell>
        </row>
        <row r="1322">
          <cell r="G1322" t="str">
            <v>5100003723</v>
          </cell>
        </row>
        <row r="1323">
          <cell r="G1323" t="str">
            <v>5100003723</v>
          </cell>
        </row>
        <row r="1324">
          <cell r="G1324" t="str">
            <v>5100003723</v>
          </cell>
        </row>
        <row r="1325">
          <cell r="G1325" t="str">
            <v>5100003723</v>
          </cell>
        </row>
        <row r="1326">
          <cell r="G1326" t="str">
            <v>5100003723</v>
          </cell>
        </row>
        <row r="1327">
          <cell r="G1327" t="str">
            <v>5100003723</v>
          </cell>
        </row>
        <row r="1328">
          <cell r="G1328" t="str">
            <v>5100003723</v>
          </cell>
        </row>
        <row r="1329">
          <cell r="G1329" t="str">
            <v>5100003723</v>
          </cell>
        </row>
        <row r="1330">
          <cell r="G1330" t="str">
            <v>5100003723</v>
          </cell>
        </row>
        <row r="1331">
          <cell r="G1331" t="str">
            <v>5100003723</v>
          </cell>
        </row>
        <row r="1332">
          <cell r="G1332" t="str">
            <v>5100003723</v>
          </cell>
        </row>
        <row r="1333">
          <cell r="G1333" t="str">
            <v>5100003723</v>
          </cell>
        </row>
        <row r="1334">
          <cell r="G1334" t="str">
            <v>5100003723</v>
          </cell>
        </row>
        <row r="1335">
          <cell r="G1335" t="str">
            <v>5100003723</v>
          </cell>
        </row>
        <row r="1336">
          <cell r="G1336" t="str">
            <v>5100003723</v>
          </cell>
        </row>
        <row r="1337">
          <cell r="G1337" t="str">
            <v>5100003723</v>
          </cell>
        </row>
        <row r="1338">
          <cell r="G1338" t="str">
            <v>5100003723</v>
          </cell>
        </row>
        <row r="1339">
          <cell r="G1339" t="str">
            <v>5100003723</v>
          </cell>
        </row>
        <row r="1340">
          <cell r="G1340" t="str">
            <v>5100003723</v>
          </cell>
        </row>
        <row r="1341">
          <cell r="G1341" t="str">
            <v>5100003723</v>
          </cell>
        </row>
        <row r="1342">
          <cell r="G1342" t="str">
            <v>5100003723</v>
          </cell>
        </row>
        <row r="1343">
          <cell r="G1343" t="str">
            <v>5100003723</v>
          </cell>
        </row>
        <row r="1344">
          <cell r="G1344" t="str">
            <v>5100003723</v>
          </cell>
        </row>
        <row r="1345">
          <cell r="G1345" t="str">
            <v>5100003723</v>
          </cell>
        </row>
        <row r="1346">
          <cell r="G1346" t="str">
            <v>5100003723</v>
          </cell>
        </row>
        <row r="1347">
          <cell r="G1347" t="str">
            <v>5100003723</v>
          </cell>
        </row>
        <row r="1348">
          <cell r="G1348" t="str">
            <v>5100003723</v>
          </cell>
        </row>
        <row r="1349">
          <cell r="G1349" t="str">
            <v>5100003723</v>
          </cell>
        </row>
        <row r="1350">
          <cell r="G1350" t="str">
            <v>5100003723</v>
          </cell>
        </row>
        <row r="1351">
          <cell r="G1351" t="str">
            <v>5100003723</v>
          </cell>
        </row>
        <row r="1352">
          <cell r="G1352" t="str">
            <v>5100003723</v>
          </cell>
        </row>
        <row r="1353">
          <cell r="G1353" t="str">
            <v>5100003723</v>
          </cell>
        </row>
        <row r="1354">
          <cell r="G1354" t="str">
            <v>5100003723</v>
          </cell>
        </row>
        <row r="1355">
          <cell r="G1355" t="str">
            <v>5100003723</v>
          </cell>
        </row>
        <row r="1356">
          <cell r="G1356" t="str">
            <v>5100003723</v>
          </cell>
        </row>
        <row r="1357">
          <cell r="G1357" t="str">
            <v>5100003723</v>
          </cell>
        </row>
        <row r="1358">
          <cell r="G1358" t="str">
            <v>5100003723</v>
          </cell>
        </row>
        <row r="1359">
          <cell r="G1359" t="str">
            <v>5100003723</v>
          </cell>
        </row>
        <row r="1360">
          <cell r="G1360" t="str">
            <v>5100003723</v>
          </cell>
        </row>
        <row r="1361">
          <cell r="G1361" t="str">
            <v>5100003723</v>
          </cell>
        </row>
        <row r="1362">
          <cell r="G1362" t="str">
            <v>5100003723</v>
          </cell>
        </row>
        <row r="1363">
          <cell r="G1363" t="str">
            <v>5100003723</v>
          </cell>
        </row>
        <row r="1364">
          <cell r="G1364" t="str">
            <v>5100003723</v>
          </cell>
        </row>
        <row r="1365">
          <cell r="G1365" t="str">
            <v>5100003723</v>
          </cell>
        </row>
        <row r="1366">
          <cell r="G1366" t="str">
            <v>5100003723</v>
          </cell>
        </row>
        <row r="1367">
          <cell r="G1367" t="str">
            <v>5100003710</v>
          </cell>
        </row>
        <row r="1368">
          <cell r="G1368" t="str">
            <v>5100003710</v>
          </cell>
        </row>
        <row r="1369">
          <cell r="G1369" t="str">
            <v>5100003710</v>
          </cell>
        </row>
        <row r="1370">
          <cell r="G1370" t="str">
            <v>5100003709</v>
          </cell>
        </row>
        <row r="1371">
          <cell r="G1371" t="str">
            <v>5100003709</v>
          </cell>
        </row>
        <row r="1372">
          <cell r="G1372" t="str">
            <v>5100003709</v>
          </cell>
        </row>
        <row r="1373">
          <cell r="G1373" t="str">
            <v>5100003704</v>
          </cell>
        </row>
        <row r="1374">
          <cell r="G1374" t="str">
            <v>5100003704</v>
          </cell>
        </row>
        <row r="1375">
          <cell r="G1375" t="str">
            <v>5100003704</v>
          </cell>
        </row>
        <row r="1376">
          <cell r="G1376" t="str">
            <v>5100003704</v>
          </cell>
        </row>
        <row r="1377">
          <cell r="G1377" t="str">
            <v>5100003704</v>
          </cell>
        </row>
        <row r="1378">
          <cell r="G1378" t="str">
            <v>5100003704</v>
          </cell>
        </row>
        <row r="1379">
          <cell r="G1379" t="str">
            <v>5100003655</v>
          </cell>
        </row>
        <row r="1380">
          <cell r="G1380" t="str">
            <v>5100003655</v>
          </cell>
        </row>
        <row r="1381">
          <cell r="G1381" t="str">
            <v>5100003655</v>
          </cell>
        </row>
        <row r="1382">
          <cell r="G1382" t="str">
            <v>5100003655</v>
          </cell>
        </row>
        <row r="1383">
          <cell r="G1383" t="str">
            <v>5100003655</v>
          </cell>
        </row>
        <row r="1384">
          <cell r="G1384" t="str">
            <v>5100003655</v>
          </cell>
        </row>
        <row r="1385">
          <cell r="G1385" t="str">
            <v>5100003655</v>
          </cell>
        </row>
        <row r="1386">
          <cell r="G1386" t="str">
            <v>5100003655</v>
          </cell>
        </row>
        <row r="1387">
          <cell r="G1387" t="str">
            <v>5100003655</v>
          </cell>
        </row>
        <row r="1388">
          <cell r="G1388" t="str">
            <v>5100003655</v>
          </cell>
        </row>
        <row r="1389">
          <cell r="G1389" t="str">
            <v>5100003655</v>
          </cell>
        </row>
        <row r="1390">
          <cell r="G1390" t="str">
            <v>5100003655</v>
          </cell>
        </row>
        <row r="1391">
          <cell r="G1391" t="str">
            <v>5100003655</v>
          </cell>
        </row>
        <row r="1392">
          <cell r="G1392" t="str">
            <v>5100003655</v>
          </cell>
        </row>
        <row r="1393">
          <cell r="G1393" t="str">
            <v>5100003655</v>
          </cell>
        </row>
        <row r="1394">
          <cell r="G1394" t="str">
            <v>5100003636</v>
          </cell>
        </row>
        <row r="1395">
          <cell r="G1395" t="str">
            <v>5100003636</v>
          </cell>
        </row>
        <row r="1396">
          <cell r="G1396" t="str">
            <v>5100003636</v>
          </cell>
        </row>
        <row r="1397">
          <cell r="G1397" t="str">
            <v>5100003636</v>
          </cell>
        </row>
        <row r="1398">
          <cell r="G1398" t="str">
            <v>5100003636</v>
          </cell>
        </row>
        <row r="1399">
          <cell r="G1399" t="str">
            <v>5100003636</v>
          </cell>
        </row>
        <row r="1400">
          <cell r="G1400" t="str">
            <v>5100003636</v>
          </cell>
        </row>
        <row r="1401">
          <cell r="G1401" t="str">
            <v>5100003636</v>
          </cell>
        </row>
        <row r="1402">
          <cell r="G1402" t="str">
            <v>5100003636</v>
          </cell>
        </row>
        <row r="1403">
          <cell r="G1403" t="str">
            <v>5100003636</v>
          </cell>
        </row>
        <row r="1404">
          <cell r="G1404" t="str">
            <v>5100003636</v>
          </cell>
        </row>
        <row r="1405">
          <cell r="G1405" t="str">
            <v>5100003636</v>
          </cell>
        </row>
        <row r="1406">
          <cell r="G1406" t="str">
            <v>5100003636</v>
          </cell>
        </row>
        <row r="1407">
          <cell r="G1407" t="str">
            <v>5100003636</v>
          </cell>
        </row>
        <row r="1408">
          <cell r="G1408" t="str">
            <v>5100003636</v>
          </cell>
        </row>
        <row r="1409">
          <cell r="G1409" t="str">
            <v>5100003636</v>
          </cell>
        </row>
        <row r="1410">
          <cell r="G1410" t="str">
            <v>5100003636</v>
          </cell>
        </row>
        <row r="1411">
          <cell r="G1411" t="str">
            <v>5100003636</v>
          </cell>
        </row>
        <row r="1412">
          <cell r="G1412" t="str">
            <v>5100003636</v>
          </cell>
        </row>
        <row r="1413">
          <cell r="G1413" t="str">
            <v>5100003636</v>
          </cell>
        </row>
        <row r="1414">
          <cell r="G1414" t="str">
            <v>5100003636</v>
          </cell>
        </row>
        <row r="1415">
          <cell r="G1415" t="str">
            <v>5100003636</v>
          </cell>
        </row>
        <row r="1416">
          <cell r="G1416" t="str">
            <v>5100003636</v>
          </cell>
        </row>
        <row r="1417">
          <cell r="G1417" t="str">
            <v>5100003636</v>
          </cell>
        </row>
        <row r="1418">
          <cell r="G1418" t="str">
            <v>5100003636</v>
          </cell>
        </row>
        <row r="1419">
          <cell r="G1419" t="str">
            <v>5100003636</v>
          </cell>
        </row>
        <row r="1420">
          <cell r="G1420" t="str">
            <v>5100003636</v>
          </cell>
        </row>
        <row r="1421">
          <cell r="G1421" t="str">
            <v>5100003566</v>
          </cell>
        </row>
        <row r="1422">
          <cell r="G1422" t="str">
            <v>5100003566</v>
          </cell>
        </row>
        <row r="1423">
          <cell r="G1423" t="str">
            <v>5100003566</v>
          </cell>
        </row>
        <row r="1424">
          <cell r="G1424" t="str">
            <v>5100003501</v>
          </cell>
        </row>
        <row r="1425">
          <cell r="G1425" t="str">
            <v>5100003501</v>
          </cell>
        </row>
        <row r="1426">
          <cell r="G1426" t="str">
            <v>5100003501</v>
          </cell>
        </row>
        <row r="1427">
          <cell r="G1427" t="str">
            <v>5100003501</v>
          </cell>
        </row>
        <row r="1428">
          <cell r="G1428" t="str">
            <v>5100003501</v>
          </cell>
        </row>
        <row r="1429">
          <cell r="G1429" t="str">
            <v>5100003501</v>
          </cell>
        </row>
        <row r="1430">
          <cell r="G1430" t="str">
            <v>5100003501</v>
          </cell>
        </row>
        <row r="1431">
          <cell r="G1431" t="str">
            <v>5100003501</v>
          </cell>
        </row>
        <row r="1432">
          <cell r="G1432" t="str">
            <v>5100003501</v>
          </cell>
        </row>
        <row r="1433">
          <cell r="G1433" t="str">
            <v>5100003501</v>
          </cell>
        </row>
        <row r="1434">
          <cell r="G1434" t="str">
            <v>5100003501</v>
          </cell>
        </row>
        <row r="1435">
          <cell r="G1435" t="str">
            <v>5100003501</v>
          </cell>
        </row>
        <row r="1436">
          <cell r="G1436" t="str">
            <v>5100003501</v>
          </cell>
        </row>
        <row r="1437">
          <cell r="G1437" t="str">
            <v>5100003501</v>
          </cell>
        </row>
        <row r="1438">
          <cell r="G1438" t="str">
            <v>5100003501</v>
          </cell>
        </row>
        <row r="1439">
          <cell r="G1439" t="str">
            <v>5100003501</v>
          </cell>
        </row>
        <row r="1440">
          <cell r="G1440" t="str">
            <v>5100003501</v>
          </cell>
        </row>
        <row r="1441">
          <cell r="G1441" t="str">
            <v>5100003501</v>
          </cell>
        </row>
        <row r="1442">
          <cell r="G1442" t="str">
            <v>5100003501</v>
          </cell>
        </row>
        <row r="1443">
          <cell r="G1443" t="str">
            <v>5100003501</v>
          </cell>
        </row>
        <row r="1444">
          <cell r="G1444" t="str">
            <v>5100003501</v>
          </cell>
        </row>
        <row r="1445">
          <cell r="G1445" t="str">
            <v>5100003501</v>
          </cell>
        </row>
        <row r="1446">
          <cell r="G1446" t="str">
            <v>5100003501</v>
          </cell>
        </row>
        <row r="1447">
          <cell r="G1447" t="str">
            <v>5100003501</v>
          </cell>
        </row>
        <row r="1448">
          <cell r="G1448" t="str">
            <v>5100003500</v>
          </cell>
        </row>
        <row r="1449">
          <cell r="G1449" t="str">
            <v>5100003500</v>
          </cell>
        </row>
        <row r="1450">
          <cell r="G1450" t="str">
            <v>5100003500</v>
          </cell>
        </row>
        <row r="1451">
          <cell r="G1451" t="str">
            <v>5100003500</v>
          </cell>
        </row>
        <row r="1452">
          <cell r="G1452" t="str">
            <v>5100003500</v>
          </cell>
        </row>
        <row r="1453">
          <cell r="G1453" t="str">
            <v>5100003500</v>
          </cell>
        </row>
        <row r="1454">
          <cell r="G1454" t="str">
            <v>5100003500</v>
          </cell>
        </row>
        <row r="1455">
          <cell r="G1455" t="str">
            <v>5100003500</v>
          </cell>
        </row>
        <row r="1456">
          <cell r="G1456" t="str">
            <v>5100003500</v>
          </cell>
        </row>
        <row r="1457">
          <cell r="G1457" t="str">
            <v>5100003500</v>
          </cell>
        </row>
        <row r="1458">
          <cell r="G1458" t="str">
            <v>5100003500</v>
          </cell>
        </row>
        <row r="1459">
          <cell r="G1459" t="str">
            <v>5100003500</v>
          </cell>
        </row>
        <row r="1460">
          <cell r="G1460" t="str">
            <v>5100003500</v>
          </cell>
        </row>
        <row r="1461">
          <cell r="G1461" t="str">
            <v>5100003500</v>
          </cell>
        </row>
        <row r="1462">
          <cell r="G1462" t="str">
            <v>5100003500</v>
          </cell>
        </row>
        <row r="1463">
          <cell r="G1463" t="str">
            <v>5100003500</v>
          </cell>
        </row>
        <row r="1464">
          <cell r="G1464" t="str">
            <v>5100003500</v>
          </cell>
        </row>
        <row r="1465">
          <cell r="G1465" t="str">
            <v>5100003500</v>
          </cell>
        </row>
        <row r="1466">
          <cell r="G1466" t="str">
            <v>5100003500</v>
          </cell>
        </row>
        <row r="1467">
          <cell r="G1467" t="str">
            <v>5100003500</v>
          </cell>
        </row>
        <row r="1468">
          <cell r="G1468" t="str">
            <v>5100003500</v>
          </cell>
        </row>
        <row r="1469">
          <cell r="G1469" t="str">
            <v>5100003500</v>
          </cell>
        </row>
        <row r="1470">
          <cell r="G1470" t="str">
            <v>5100003500</v>
          </cell>
        </row>
        <row r="1471">
          <cell r="G1471" t="str">
            <v>5100003500</v>
          </cell>
        </row>
        <row r="1472">
          <cell r="G1472" t="str">
            <v>5100003500</v>
          </cell>
        </row>
        <row r="1473">
          <cell r="G1473" t="str">
            <v>5100003500</v>
          </cell>
        </row>
        <row r="1474">
          <cell r="G1474" t="str">
            <v>5100003500</v>
          </cell>
        </row>
        <row r="1475">
          <cell r="G1475" t="str">
            <v>5100003500</v>
          </cell>
        </row>
        <row r="1476">
          <cell r="G1476" t="str">
            <v>5100003500</v>
          </cell>
        </row>
        <row r="1477">
          <cell r="G1477" t="str">
            <v>5100003500</v>
          </cell>
        </row>
        <row r="1478">
          <cell r="G1478" t="str">
            <v>5100003499</v>
          </cell>
        </row>
        <row r="1479">
          <cell r="G1479" t="str">
            <v>5100003499</v>
          </cell>
        </row>
        <row r="1480">
          <cell r="G1480" t="str">
            <v>5100003499</v>
          </cell>
        </row>
        <row r="1481">
          <cell r="G1481" t="str">
            <v>5100003499</v>
          </cell>
        </row>
        <row r="1482">
          <cell r="G1482" t="str">
            <v>5100003499</v>
          </cell>
        </row>
        <row r="1483">
          <cell r="G1483" t="str">
            <v>5100003499</v>
          </cell>
        </row>
        <row r="1484">
          <cell r="G1484" t="str">
            <v>5100003499</v>
          </cell>
        </row>
        <row r="1485">
          <cell r="G1485" t="str">
            <v>5100003499</v>
          </cell>
        </row>
        <row r="1486">
          <cell r="G1486" t="str">
            <v>5100003499</v>
          </cell>
        </row>
        <row r="1487">
          <cell r="G1487" t="str">
            <v>5100003499</v>
          </cell>
        </row>
        <row r="1488">
          <cell r="G1488" t="str">
            <v>5100003499</v>
          </cell>
        </row>
        <row r="1489">
          <cell r="G1489" t="str">
            <v>5100003499</v>
          </cell>
        </row>
        <row r="1490">
          <cell r="G1490" t="str">
            <v>5100003499</v>
          </cell>
        </row>
        <row r="1491">
          <cell r="G1491" t="str">
            <v>5100003499</v>
          </cell>
        </row>
        <row r="1492">
          <cell r="G1492" t="str">
            <v>5100003499</v>
          </cell>
        </row>
        <row r="1493">
          <cell r="G1493" t="str">
            <v>5100003499</v>
          </cell>
        </row>
        <row r="1494">
          <cell r="G1494" t="str">
            <v>5100003499</v>
          </cell>
        </row>
        <row r="1495">
          <cell r="G1495" t="str">
            <v>5100003499</v>
          </cell>
        </row>
        <row r="1496">
          <cell r="G1496" t="str">
            <v>5100003499</v>
          </cell>
        </row>
        <row r="1497">
          <cell r="G1497" t="str">
            <v>5100003499</v>
          </cell>
        </row>
        <row r="1498">
          <cell r="G1498" t="str">
            <v>5100003499</v>
          </cell>
        </row>
        <row r="1499">
          <cell r="G1499" t="str">
            <v>5100003499</v>
          </cell>
        </row>
        <row r="1500">
          <cell r="G1500" t="str">
            <v>5100003499</v>
          </cell>
        </row>
        <row r="1501">
          <cell r="G1501" t="str">
            <v>5100003499</v>
          </cell>
        </row>
        <row r="1502">
          <cell r="G1502" t="str">
            <v>5100003499</v>
          </cell>
        </row>
        <row r="1503">
          <cell r="G1503" t="str">
            <v>5100003499</v>
          </cell>
        </row>
        <row r="1504">
          <cell r="G1504" t="str">
            <v>5100003499</v>
          </cell>
        </row>
        <row r="1505">
          <cell r="G1505" t="str">
            <v>5100003499</v>
          </cell>
        </row>
        <row r="1506">
          <cell r="G1506" t="str">
            <v>5100003499</v>
          </cell>
        </row>
        <row r="1507">
          <cell r="G1507" t="str">
            <v>5100003499</v>
          </cell>
        </row>
        <row r="1508">
          <cell r="G1508" t="str">
            <v>5100003490</v>
          </cell>
        </row>
        <row r="1509">
          <cell r="G1509" t="str">
            <v>5100003490</v>
          </cell>
        </row>
        <row r="1510">
          <cell r="G1510" t="str">
            <v>5100003490</v>
          </cell>
        </row>
        <row r="1511">
          <cell r="G1511" t="str">
            <v>5100003490</v>
          </cell>
        </row>
        <row r="1512">
          <cell r="G1512" t="str">
            <v>5100003490</v>
          </cell>
        </row>
        <row r="1513">
          <cell r="G1513" t="str">
            <v>5100003490</v>
          </cell>
        </row>
        <row r="1514">
          <cell r="G1514" t="str">
            <v>5100003490</v>
          </cell>
        </row>
        <row r="1515">
          <cell r="G1515" t="str">
            <v>5100003490</v>
          </cell>
        </row>
        <row r="1516">
          <cell r="G1516" t="str">
            <v>5100003490</v>
          </cell>
        </row>
        <row r="1517">
          <cell r="G1517" t="str">
            <v>5100003490</v>
          </cell>
        </row>
        <row r="1518">
          <cell r="G1518" t="str">
            <v>5100003490</v>
          </cell>
        </row>
        <row r="1519">
          <cell r="G1519" t="str">
            <v>5100003490</v>
          </cell>
        </row>
        <row r="1520">
          <cell r="G1520" t="str">
            <v>5100003490</v>
          </cell>
        </row>
        <row r="1521">
          <cell r="G1521" t="str">
            <v>5100003460</v>
          </cell>
        </row>
        <row r="1522">
          <cell r="G1522" t="str">
            <v>5100003460</v>
          </cell>
        </row>
        <row r="1523">
          <cell r="G1523" t="str">
            <v>5100003460</v>
          </cell>
        </row>
        <row r="1524">
          <cell r="G1524" t="str">
            <v>5100003460</v>
          </cell>
        </row>
        <row r="1525">
          <cell r="G1525" t="str">
            <v>5100003460</v>
          </cell>
        </row>
        <row r="1526">
          <cell r="G1526" t="str">
            <v>5100003460</v>
          </cell>
        </row>
        <row r="1527">
          <cell r="G1527" t="str">
            <v>5100003460</v>
          </cell>
        </row>
        <row r="1528">
          <cell r="G1528" t="str">
            <v>5100003460</v>
          </cell>
        </row>
        <row r="1529">
          <cell r="G1529" t="str">
            <v>5100003460</v>
          </cell>
        </row>
        <row r="1530">
          <cell r="G1530" t="str">
            <v>5100003460</v>
          </cell>
        </row>
        <row r="1531">
          <cell r="G1531" t="str">
            <v>5100003460</v>
          </cell>
        </row>
        <row r="1532">
          <cell r="G1532" t="str">
            <v>5100003460</v>
          </cell>
        </row>
        <row r="1533">
          <cell r="G1533" t="str">
            <v>5100003460</v>
          </cell>
        </row>
        <row r="1534">
          <cell r="G1534" t="str">
            <v>5100003460</v>
          </cell>
        </row>
        <row r="1535">
          <cell r="G1535" t="str">
            <v>5100003460</v>
          </cell>
        </row>
        <row r="1536">
          <cell r="G1536" t="str">
            <v>5100003460</v>
          </cell>
        </row>
        <row r="1537">
          <cell r="G1537" t="str">
            <v>5100003460</v>
          </cell>
        </row>
        <row r="1538">
          <cell r="G1538" t="str">
            <v>5100003460</v>
          </cell>
        </row>
        <row r="1539">
          <cell r="G1539" t="str">
            <v>5100003460</v>
          </cell>
        </row>
        <row r="1540">
          <cell r="G1540" t="str">
            <v>5100003460</v>
          </cell>
        </row>
        <row r="1541">
          <cell r="G1541" t="str">
            <v>5100003460</v>
          </cell>
        </row>
        <row r="1542">
          <cell r="G1542" t="str">
            <v>5100003460</v>
          </cell>
        </row>
        <row r="1543">
          <cell r="G1543" t="str">
            <v>5100003460</v>
          </cell>
        </row>
        <row r="1544">
          <cell r="G1544" t="str">
            <v>5100003460</v>
          </cell>
        </row>
        <row r="1545">
          <cell r="G1545" t="str">
            <v>5100003460</v>
          </cell>
        </row>
        <row r="1546">
          <cell r="G1546" t="str">
            <v>5100003460</v>
          </cell>
        </row>
        <row r="1547">
          <cell r="G1547" t="str">
            <v>5100003460</v>
          </cell>
        </row>
        <row r="1548">
          <cell r="G1548" t="str">
            <v>5100003460</v>
          </cell>
        </row>
        <row r="1549">
          <cell r="G1549" t="str">
            <v>5100003460</v>
          </cell>
        </row>
        <row r="1550">
          <cell r="G1550" t="str">
            <v>5100003460</v>
          </cell>
        </row>
        <row r="1551">
          <cell r="G1551" t="str">
            <v>5100003460</v>
          </cell>
        </row>
        <row r="1552">
          <cell r="G1552" t="str">
            <v>5100003460</v>
          </cell>
        </row>
        <row r="1553">
          <cell r="G1553" t="str">
            <v>5100003460</v>
          </cell>
        </row>
        <row r="1554">
          <cell r="G1554" t="str">
            <v>5100003460</v>
          </cell>
        </row>
        <row r="1555">
          <cell r="G1555" t="str">
            <v>5100003460</v>
          </cell>
        </row>
        <row r="1556">
          <cell r="G1556" t="str">
            <v>5100003460</v>
          </cell>
        </row>
        <row r="1557">
          <cell r="G1557" t="str">
            <v>5100003460</v>
          </cell>
        </row>
        <row r="1558">
          <cell r="G1558" t="str">
            <v>5100003460</v>
          </cell>
        </row>
        <row r="1559">
          <cell r="G1559" t="str">
            <v>5100003460</v>
          </cell>
        </row>
        <row r="1560">
          <cell r="G1560" t="str">
            <v>5100003456</v>
          </cell>
        </row>
        <row r="1561">
          <cell r="G1561" t="str">
            <v>5100003456</v>
          </cell>
        </row>
        <row r="1562">
          <cell r="G1562" t="str">
            <v>5100003456</v>
          </cell>
        </row>
        <row r="1563">
          <cell r="G1563" t="str">
            <v>5100003456</v>
          </cell>
        </row>
        <row r="1564">
          <cell r="G1564" t="str">
            <v>5100003456</v>
          </cell>
        </row>
        <row r="1565">
          <cell r="G1565" t="str">
            <v>5100003456</v>
          </cell>
        </row>
        <row r="1566">
          <cell r="G1566" t="str">
            <v>5100003456</v>
          </cell>
        </row>
        <row r="1567">
          <cell r="G1567" t="str">
            <v>5100003456</v>
          </cell>
        </row>
        <row r="1568">
          <cell r="G1568" t="str">
            <v>5100003456</v>
          </cell>
        </row>
        <row r="1569">
          <cell r="G1569" t="str">
            <v>5100003456</v>
          </cell>
        </row>
        <row r="1570">
          <cell r="G1570" t="str">
            <v>5100003456</v>
          </cell>
        </row>
        <row r="1571">
          <cell r="G1571" t="str">
            <v>5100003456</v>
          </cell>
        </row>
        <row r="1572">
          <cell r="G1572" t="str">
            <v>5100003456</v>
          </cell>
        </row>
        <row r="1573">
          <cell r="G1573" t="str">
            <v>5100003456</v>
          </cell>
        </row>
        <row r="1574">
          <cell r="G1574" t="str">
            <v>5100003456</v>
          </cell>
        </row>
        <row r="1575">
          <cell r="G1575" t="str">
            <v>5100003456</v>
          </cell>
        </row>
        <row r="1576">
          <cell r="G1576" t="str">
            <v>5100003456</v>
          </cell>
        </row>
        <row r="1577">
          <cell r="G1577" t="str">
            <v>5100003456</v>
          </cell>
        </row>
        <row r="1578">
          <cell r="G1578" t="str">
            <v>5100003455</v>
          </cell>
        </row>
        <row r="1579">
          <cell r="G1579" t="str">
            <v>5100003455</v>
          </cell>
        </row>
        <row r="1580">
          <cell r="G1580" t="str">
            <v>5100003455</v>
          </cell>
        </row>
        <row r="1581">
          <cell r="G1581" t="str">
            <v>5100003455</v>
          </cell>
        </row>
        <row r="1582">
          <cell r="G1582" t="str">
            <v>5100003455</v>
          </cell>
        </row>
        <row r="1583">
          <cell r="G1583" t="str">
            <v>5100003455</v>
          </cell>
        </row>
        <row r="1584">
          <cell r="G1584" t="str">
            <v>5100003455</v>
          </cell>
        </row>
        <row r="1585">
          <cell r="G1585" t="str">
            <v>5100003455</v>
          </cell>
        </row>
        <row r="1586">
          <cell r="G1586" t="str">
            <v>5100003455</v>
          </cell>
        </row>
        <row r="1587">
          <cell r="G1587" t="str">
            <v>5100003454</v>
          </cell>
        </row>
        <row r="1588">
          <cell r="G1588" t="str">
            <v>5100003454</v>
          </cell>
        </row>
        <row r="1589">
          <cell r="G1589" t="str">
            <v>5100003454</v>
          </cell>
        </row>
        <row r="1590">
          <cell r="G1590" t="str">
            <v>5100003454</v>
          </cell>
        </row>
        <row r="1591">
          <cell r="G1591" t="str">
            <v>5100003454</v>
          </cell>
        </row>
        <row r="1592">
          <cell r="G1592" t="str">
            <v>5100003454</v>
          </cell>
        </row>
        <row r="1593">
          <cell r="G1593" t="str">
            <v>5100003454</v>
          </cell>
        </row>
        <row r="1594">
          <cell r="G1594" t="str">
            <v>5100003454</v>
          </cell>
        </row>
        <row r="1595">
          <cell r="G1595" t="str">
            <v>5100003454</v>
          </cell>
        </row>
        <row r="1596">
          <cell r="G1596" t="str">
            <v>5100003454</v>
          </cell>
        </row>
        <row r="1597">
          <cell r="G1597" t="str">
            <v>5100003454</v>
          </cell>
        </row>
        <row r="1598">
          <cell r="G1598" t="str">
            <v>5100003454</v>
          </cell>
        </row>
        <row r="1599">
          <cell r="G1599" t="str">
            <v>5100003454</v>
          </cell>
        </row>
        <row r="1600">
          <cell r="G1600" t="str">
            <v>5100003454</v>
          </cell>
        </row>
        <row r="1601">
          <cell r="G1601" t="str">
            <v>5100003454</v>
          </cell>
        </row>
        <row r="1602">
          <cell r="G1602" t="str">
            <v>5100003454</v>
          </cell>
        </row>
        <row r="1603">
          <cell r="G1603" t="str">
            <v>5100003454</v>
          </cell>
        </row>
        <row r="1604">
          <cell r="G1604" t="str">
            <v>5100003454</v>
          </cell>
        </row>
        <row r="1605">
          <cell r="G1605" t="str">
            <v>5100003454</v>
          </cell>
        </row>
        <row r="1606">
          <cell r="G1606" t="str">
            <v>5100003454</v>
          </cell>
        </row>
        <row r="1607">
          <cell r="G1607" t="str">
            <v>5100003454</v>
          </cell>
        </row>
        <row r="1608">
          <cell r="G1608" t="str">
            <v>5100003454</v>
          </cell>
        </row>
        <row r="1609">
          <cell r="G1609" t="str">
            <v>5100003454</v>
          </cell>
        </row>
        <row r="1610">
          <cell r="G1610" t="str">
            <v>5100003454</v>
          </cell>
        </row>
        <row r="1611">
          <cell r="G1611" t="str">
            <v>5100003450</v>
          </cell>
        </row>
        <row r="1612">
          <cell r="G1612" t="str">
            <v>5100003450</v>
          </cell>
        </row>
        <row r="1613">
          <cell r="G1613" t="str">
            <v>5100003439</v>
          </cell>
        </row>
        <row r="1614">
          <cell r="G1614" t="str">
            <v>5100003439</v>
          </cell>
        </row>
        <row r="1615">
          <cell r="G1615" t="str">
            <v>5100003439</v>
          </cell>
        </row>
        <row r="1616">
          <cell r="G1616" t="str">
            <v>5100003439</v>
          </cell>
        </row>
        <row r="1617">
          <cell r="G1617" t="str">
            <v>5100003439</v>
          </cell>
        </row>
        <row r="1618">
          <cell r="G1618" t="str">
            <v>5100003439</v>
          </cell>
        </row>
        <row r="1619">
          <cell r="G1619" t="str">
            <v>5100003439</v>
          </cell>
        </row>
        <row r="1620">
          <cell r="G1620" t="str">
            <v>5100003439</v>
          </cell>
        </row>
        <row r="1621">
          <cell r="G1621" t="str">
            <v>5100003439</v>
          </cell>
        </row>
        <row r="1622">
          <cell r="G1622" t="str">
            <v>5100003439</v>
          </cell>
        </row>
        <row r="1623">
          <cell r="G1623" t="str">
            <v>5100003439</v>
          </cell>
        </row>
        <row r="1624">
          <cell r="G1624" t="str">
            <v>5100003439</v>
          </cell>
        </row>
        <row r="1625">
          <cell r="G1625" t="str">
            <v>5100003439</v>
          </cell>
        </row>
        <row r="1626">
          <cell r="G1626" t="str">
            <v>5100003439</v>
          </cell>
        </row>
        <row r="1627">
          <cell r="G1627" t="str">
            <v>5100003439</v>
          </cell>
        </row>
        <row r="1628">
          <cell r="G1628" t="str">
            <v>5100003439</v>
          </cell>
        </row>
        <row r="1629">
          <cell r="G1629" t="str">
            <v>5100003439</v>
          </cell>
        </row>
        <row r="1630">
          <cell r="G1630" t="str">
            <v>5100003439</v>
          </cell>
        </row>
        <row r="1631">
          <cell r="G1631" t="str">
            <v>5100003439</v>
          </cell>
        </row>
        <row r="1632">
          <cell r="G1632" t="str">
            <v>5100003439</v>
          </cell>
        </row>
        <row r="1633">
          <cell r="G1633" t="str">
            <v>5100003439</v>
          </cell>
        </row>
        <row r="1634">
          <cell r="G1634" t="str">
            <v>5100003439</v>
          </cell>
        </row>
        <row r="1635">
          <cell r="G1635" t="str">
            <v>5100003439</v>
          </cell>
        </row>
        <row r="1636">
          <cell r="G1636" t="str">
            <v>5100003439</v>
          </cell>
        </row>
        <row r="1637">
          <cell r="G1637" t="str">
            <v>5100003439</v>
          </cell>
        </row>
        <row r="1638">
          <cell r="G1638" t="str">
            <v>5100003439</v>
          </cell>
        </row>
        <row r="1639">
          <cell r="G1639" t="str">
            <v>5100003439</v>
          </cell>
        </row>
        <row r="1640">
          <cell r="G1640" t="str">
            <v>5100003439</v>
          </cell>
        </row>
        <row r="1641">
          <cell r="G1641" t="str">
            <v>5100003439</v>
          </cell>
        </row>
        <row r="1642">
          <cell r="G1642" t="str">
            <v>5100003439</v>
          </cell>
        </row>
        <row r="1643">
          <cell r="G1643" t="str">
            <v>5100003439</v>
          </cell>
        </row>
        <row r="1644">
          <cell r="G1644" t="str">
            <v>5100003439</v>
          </cell>
        </row>
        <row r="1645">
          <cell r="G1645" t="str">
            <v>5100003439</v>
          </cell>
        </row>
        <row r="1646">
          <cell r="G1646" t="str">
            <v>5100003439</v>
          </cell>
        </row>
        <row r="1647">
          <cell r="G1647" t="str">
            <v>5100003439</v>
          </cell>
        </row>
        <row r="1648">
          <cell r="G1648" t="str">
            <v>5100003439</v>
          </cell>
        </row>
        <row r="1649">
          <cell r="G1649" t="str">
            <v>5100003439</v>
          </cell>
        </row>
        <row r="1650">
          <cell r="G1650" t="str">
            <v>5100003439</v>
          </cell>
        </row>
        <row r="1651">
          <cell r="G1651" t="str">
            <v>5100003439</v>
          </cell>
        </row>
        <row r="1652">
          <cell r="G1652" t="str">
            <v>5100003439</v>
          </cell>
        </row>
        <row r="1653">
          <cell r="G1653" t="str">
            <v>5100003439</v>
          </cell>
        </row>
        <row r="1654">
          <cell r="G1654" t="str">
            <v>5100003439</v>
          </cell>
        </row>
        <row r="1655">
          <cell r="G1655" t="str">
            <v>5100003439</v>
          </cell>
        </row>
        <row r="1656">
          <cell r="G1656" t="str">
            <v>5100003439</v>
          </cell>
        </row>
        <row r="1657">
          <cell r="G1657" t="str">
            <v>5100003439</v>
          </cell>
        </row>
        <row r="1658">
          <cell r="G1658" t="str">
            <v>5100003439</v>
          </cell>
        </row>
        <row r="1659">
          <cell r="G1659" t="str">
            <v>5100003439</v>
          </cell>
        </row>
        <row r="1660">
          <cell r="G1660" t="str">
            <v>5100003416</v>
          </cell>
        </row>
        <row r="1661">
          <cell r="G1661" t="str">
            <v>5100003416</v>
          </cell>
        </row>
        <row r="1662">
          <cell r="G1662" t="str">
            <v>5100003416</v>
          </cell>
        </row>
        <row r="1663">
          <cell r="G1663" t="str">
            <v>5100003415</v>
          </cell>
        </row>
        <row r="1664">
          <cell r="G1664" t="str">
            <v>5100003415</v>
          </cell>
        </row>
        <row r="1665">
          <cell r="G1665" t="str">
            <v>5100003415</v>
          </cell>
        </row>
        <row r="1666">
          <cell r="G1666" t="str">
            <v>5100003388</v>
          </cell>
        </row>
        <row r="1667">
          <cell r="G1667" t="str">
            <v>5100003388</v>
          </cell>
        </row>
        <row r="1668">
          <cell r="G1668" t="str">
            <v>5100003388</v>
          </cell>
        </row>
        <row r="1669">
          <cell r="G1669" t="str">
            <v>5100003388</v>
          </cell>
        </row>
        <row r="1670">
          <cell r="G1670" t="str">
            <v>5100003388</v>
          </cell>
        </row>
        <row r="1671">
          <cell r="G1671" t="str">
            <v>5100003388</v>
          </cell>
        </row>
        <row r="1672">
          <cell r="G1672" t="str">
            <v>5100003388</v>
          </cell>
        </row>
        <row r="1673">
          <cell r="G1673" t="str">
            <v>5100003388</v>
          </cell>
        </row>
        <row r="1674">
          <cell r="G1674" t="str">
            <v>5100003388</v>
          </cell>
        </row>
        <row r="1675">
          <cell r="G1675" t="str">
            <v>5100003388</v>
          </cell>
        </row>
        <row r="1676">
          <cell r="G1676" t="str">
            <v>5100003388</v>
          </cell>
        </row>
        <row r="1677">
          <cell r="G1677" t="str">
            <v>5100003388</v>
          </cell>
        </row>
        <row r="1678">
          <cell r="G1678" t="str">
            <v>5100003342</v>
          </cell>
        </row>
        <row r="1679">
          <cell r="G1679" t="str">
            <v>5100003342</v>
          </cell>
        </row>
        <row r="1680">
          <cell r="G1680" t="str">
            <v>5100003342</v>
          </cell>
        </row>
        <row r="1681">
          <cell r="G1681" t="str">
            <v>5100003342</v>
          </cell>
        </row>
        <row r="1682">
          <cell r="G1682" t="str">
            <v>5100003342</v>
          </cell>
        </row>
        <row r="1683">
          <cell r="G1683" t="str">
            <v>5100003342</v>
          </cell>
        </row>
        <row r="1684">
          <cell r="G1684" t="str">
            <v>5100003342</v>
          </cell>
        </row>
        <row r="1685">
          <cell r="G1685" t="str">
            <v>5100003342</v>
          </cell>
        </row>
        <row r="1686">
          <cell r="G1686" t="str">
            <v>5100003342</v>
          </cell>
        </row>
        <row r="1687">
          <cell r="G1687" t="str">
            <v>5100003342</v>
          </cell>
        </row>
        <row r="1688">
          <cell r="G1688" t="str">
            <v>5100003342</v>
          </cell>
        </row>
        <row r="1689">
          <cell r="G1689" t="str">
            <v>5100003342</v>
          </cell>
        </row>
        <row r="1690">
          <cell r="G1690" t="str">
            <v>5100003342</v>
          </cell>
        </row>
        <row r="1691">
          <cell r="G1691" t="str">
            <v>5100003256</v>
          </cell>
        </row>
        <row r="1692">
          <cell r="G1692" t="str">
            <v>5100003256</v>
          </cell>
        </row>
        <row r="1693">
          <cell r="G1693" t="str">
            <v>5100003256</v>
          </cell>
        </row>
        <row r="1694">
          <cell r="G1694" t="str">
            <v>5100003256</v>
          </cell>
        </row>
        <row r="1695">
          <cell r="G1695" t="str">
            <v>5100003256</v>
          </cell>
        </row>
        <row r="1696">
          <cell r="G1696" t="str">
            <v>5100003256</v>
          </cell>
        </row>
        <row r="1697">
          <cell r="G1697" t="str">
            <v>5100003256</v>
          </cell>
        </row>
        <row r="1698">
          <cell r="G1698" t="str">
            <v>5100003256</v>
          </cell>
        </row>
        <row r="1699">
          <cell r="G1699" t="str">
            <v>5100003256</v>
          </cell>
        </row>
        <row r="1700">
          <cell r="G1700" t="str">
            <v>5100003256</v>
          </cell>
        </row>
        <row r="1701">
          <cell r="G1701" t="str">
            <v>5100003256</v>
          </cell>
        </row>
        <row r="1702">
          <cell r="G1702" t="str">
            <v>5100003256</v>
          </cell>
        </row>
        <row r="1703">
          <cell r="G1703" t="str">
            <v>5100003256</v>
          </cell>
        </row>
        <row r="1704">
          <cell r="G1704" t="str">
            <v>5100003256</v>
          </cell>
        </row>
        <row r="1705">
          <cell r="G1705" t="str">
            <v>5100003256</v>
          </cell>
        </row>
        <row r="1706">
          <cell r="G1706" t="str">
            <v>5100003256</v>
          </cell>
        </row>
        <row r="1707">
          <cell r="G1707" t="str">
            <v>5100003256</v>
          </cell>
        </row>
        <row r="1708">
          <cell r="G1708" t="str">
            <v>5100003256</v>
          </cell>
        </row>
        <row r="1709">
          <cell r="G1709" t="str">
            <v>5100003256</v>
          </cell>
        </row>
        <row r="1710">
          <cell r="G1710" t="str">
            <v>5100003256</v>
          </cell>
        </row>
        <row r="1711">
          <cell r="G1711" t="str">
            <v>5100003256</v>
          </cell>
        </row>
        <row r="1712">
          <cell r="G1712" t="str">
            <v>5100003256</v>
          </cell>
        </row>
        <row r="1713">
          <cell r="G1713" t="str">
            <v>5100003256</v>
          </cell>
        </row>
        <row r="1714">
          <cell r="G1714" t="str">
            <v>5100003256</v>
          </cell>
        </row>
        <row r="1715">
          <cell r="G1715" t="str">
            <v>5100003256</v>
          </cell>
        </row>
        <row r="1716">
          <cell r="G1716" t="str">
            <v>5100003256</v>
          </cell>
        </row>
        <row r="1717">
          <cell r="G1717" t="str">
            <v>5100003256</v>
          </cell>
        </row>
        <row r="1718">
          <cell r="G1718" t="str">
            <v>5100003256</v>
          </cell>
        </row>
        <row r="1719">
          <cell r="G1719" t="str">
            <v>5100003256</v>
          </cell>
        </row>
        <row r="1720">
          <cell r="G1720" t="str">
            <v>5100003256</v>
          </cell>
        </row>
        <row r="1721">
          <cell r="G1721" t="str">
            <v>5100003256</v>
          </cell>
        </row>
        <row r="1722">
          <cell r="G1722" t="str">
            <v>5100003256</v>
          </cell>
        </row>
        <row r="1723">
          <cell r="G1723" t="str">
            <v>5100003256</v>
          </cell>
        </row>
        <row r="1724">
          <cell r="G1724" t="str">
            <v>5100003256</v>
          </cell>
        </row>
        <row r="1725">
          <cell r="G1725" t="str">
            <v>5100003256</v>
          </cell>
        </row>
        <row r="1726">
          <cell r="G1726" t="str">
            <v>5100003256</v>
          </cell>
        </row>
        <row r="1727">
          <cell r="G1727" t="str">
            <v>5100003256</v>
          </cell>
        </row>
        <row r="1728">
          <cell r="G1728" t="str">
            <v>5100003256</v>
          </cell>
        </row>
        <row r="1729">
          <cell r="G1729" t="str">
            <v>5100003256</v>
          </cell>
        </row>
        <row r="1730">
          <cell r="G1730" t="str">
            <v>5100003256</v>
          </cell>
        </row>
        <row r="1731">
          <cell r="G1731" t="str">
            <v>5100003256</v>
          </cell>
        </row>
        <row r="1732">
          <cell r="G1732" t="str">
            <v>5100003256</v>
          </cell>
        </row>
        <row r="1733">
          <cell r="G1733" t="str">
            <v>5100003256</v>
          </cell>
        </row>
        <row r="1734">
          <cell r="G1734" t="str">
            <v>5100003256</v>
          </cell>
        </row>
        <row r="1735">
          <cell r="G1735" t="str">
            <v>5100003256</v>
          </cell>
        </row>
        <row r="1736">
          <cell r="G1736" t="str">
            <v>5100003256</v>
          </cell>
        </row>
        <row r="1737">
          <cell r="G1737" t="str">
            <v>5100003256</v>
          </cell>
        </row>
        <row r="1738">
          <cell r="G1738" t="str">
            <v>5100003256</v>
          </cell>
        </row>
        <row r="1739">
          <cell r="G1739" t="str">
            <v>5100003256</v>
          </cell>
        </row>
        <row r="1740">
          <cell r="G1740" t="str">
            <v>5100003256</v>
          </cell>
        </row>
        <row r="1741">
          <cell r="G1741" t="str">
            <v>5100003256</v>
          </cell>
        </row>
        <row r="1742">
          <cell r="G1742" t="str">
            <v>5100003150</v>
          </cell>
        </row>
        <row r="1743">
          <cell r="G1743" t="str">
            <v>5100003150</v>
          </cell>
        </row>
        <row r="1744">
          <cell r="G1744" t="str">
            <v>5100003150</v>
          </cell>
        </row>
        <row r="1745">
          <cell r="G1745" t="str">
            <v>5100003112</v>
          </cell>
        </row>
        <row r="1746">
          <cell r="G1746" t="str">
            <v>5100003112</v>
          </cell>
        </row>
        <row r="1747">
          <cell r="G1747" t="str">
            <v>5100003112</v>
          </cell>
        </row>
        <row r="1748">
          <cell r="G1748" t="str">
            <v>5100003112</v>
          </cell>
        </row>
        <row r="1749">
          <cell r="G1749" t="str">
            <v>5100003112</v>
          </cell>
        </row>
        <row r="1750">
          <cell r="G1750" t="str">
            <v>5100003112</v>
          </cell>
        </row>
        <row r="1751">
          <cell r="G1751" t="str">
            <v>5100003112</v>
          </cell>
        </row>
        <row r="1752">
          <cell r="G1752" t="str">
            <v>5100003112</v>
          </cell>
        </row>
        <row r="1753">
          <cell r="G1753" t="str">
            <v>5100003112</v>
          </cell>
        </row>
        <row r="1754">
          <cell r="G1754" t="str">
            <v>5100003112</v>
          </cell>
        </row>
        <row r="1755">
          <cell r="G1755" t="str">
            <v>5100003031</v>
          </cell>
        </row>
        <row r="1756">
          <cell r="G1756" t="str">
            <v>5100003031</v>
          </cell>
        </row>
        <row r="1757">
          <cell r="G1757" t="str">
            <v>5100003031</v>
          </cell>
        </row>
        <row r="1758">
          <cell r="G1758" t="str">
            <v>5100002967</v>
          </cell>
        </row>
        <row r="1759">
          <cell r="G1759" t="str">
            <v>5100002967</v>
          </cell>
        </row>
        <row r="1760">
          <cell r="G1760" t="str">
            <v>5100002967</v>
          </cell>
        </row>
        <row r="1761">
          <cell r="G1761" t="str">
            <v>5100002967</v>
          </cell>
        </row>
        <row r="1762">
          <cell r="G1762" t="str">
            <v>5100002967</v>
          </cell>
        </row>
        <row r="1763">
          <cell r="G1763" t="str">
            <v>5100002967</v>
          </cell>
        </row>
        <row r="1764">
          <cell r="G1764" t="str">
            <v>5100002967</v>
          </cell>
        </row>
        <row r="1765">
          <cell r="G1765" t="str">
            <v>5100002967</v>
          </cell>
        </row>
        <row r="1766">
          <cell r="G1766" t="str">
            <v>5100002967</v>
          </cell>
        </row>
        <row r="1767">
          <cell r="G1767" t="str">
            <v>5100002967</v>
          </cell>
        </row>
        <row r="1768">
          <cell r="G1768" t="str">
            <v>5100002967</v>
          </cell>
        </row>
        <row r="1769">
          <cell r="G1769" t="str">
            <v>5100002912</v>
          </cell>
        </row>
        <row r="1770">
          <cell r="G1770" t="str">
            <v>5100002912</v>
          </cell>
        </row>
        <row r="1771">
          <cell r="G1771" t="str">
            <v>5100002912</v>
          </cell>
        </row>
        <row r="1772">
          <cell r="G1772" t="str">
            <v>5100002912</v>
          </cell>
        </row>
        <row r="1773">
          <cell r="G1773" t="str">
            <v>5100002912</v>
          </cell>
        </row>
        <row r="1774">
          <cell r="G1774" t="str">
            <v>5100002912</v>
          </cell>
        </row>
        <row r="1775">
          <cell r="G1775" t="str">
            <v>5100002912</v>
          </cell>
        </row>
        <row r="1776">
          <cell r="G1776" t="str">
            <v>5100002912</v>
          </cell>
        </row>
        <row r="1777">
          <cell r="G1777" t="str">
            <v>5100002912</v>
          </cell>
        </row>
        <row r="1778">
          <cell r="G1778" t="str">
            <v>5100002912</v>
          </cell>
        </row>
        <row r="1779">
          <cell r="G1779" t="str">
            <v>5100002912</v>
          </cell>
        </row>
        <row r="1780">
          <cell r="G1780" t="str">
            <v>5100002912</v>
          </cell>
        </row>
        <row r="1781">
          <cell r="G1781" t="str">
            <v>5100002912</v>
          </cell>
        </row>
        <row r="1782">
          <cell r="G1782" t="str">
            <v>5100002912</v>
          </cell>
        </row>
        <row r="1783">
          <cell r="G1783" t="str">
            <v>5100002912</v>
          </cell>
        </row>
        <row r="1784">
          <cell r="G1784" t="str">
            <v>5100002912</v>
          </cell>
        </row>
        <row r="1785">
          <cell r="G1785" t="str">
            <v>5100002912</v>
          </cell>
        </row>
        <row r="1786">
          <cell r="G1786" t="str">
            <v>5100002912</v>
          </cell>
        </row>
        <row r="1787">
          <cell r="G1787" t="str">
            <v>5100002911</v>
          </cell>
        </row>
        <row r="1788">
          <cell r="G1788" t="str">
            <v>5100002911</v>
          </cell>
        </row>
        <row r="1789">
          <cell r="G1789" t="str">
            <v>5100002741</v>
          </cell>
        </row>
        <row r="1790">
          <cell r="G1790" t="str">
            <v>5100002741</v>
          </cell>
        </row>
        <row r="1791">
          <cell r="G1791" t="str">
            <v>5100002741</v>
          </cell>
        </row>
        <row r="1792">
          <cell r="G1792" t="str">
            <v>5100002741</v>
          </cell>
        </row>
        <row r="1793">
          <cell r="G1793" t="str">
            <v>5100002741</v>
          </cell>
        </row>
        <row r="1794">
          <cell r="G1794" t="str">
            <v>5100002741</v>
          </cell>
        </row>
        <row r="1795">
          <cell r="G1795" t="str">
            <v>5100002741</v>
          </cell>
        </row>
        <row r="1796">
          <cell r="G1796" t="str">
            <v>5100002741</v>
          </cell>
        </row>
        <row r="1797">
          <cell r="G1797" t="str">
            <v>5100002741</v>
          </cell>
        </row>
        <row r="1798">
          <cell r="G1798" t="str">
            <v>5100002741</v>
          </cell>
        </row>
        <row r="1799">
          <cell r="G1799" t="str">
            <v>5100002703</v>
          </cell>
        </row>
        <row r="1800">
          <cell r="G1800" t="str">
            <v>5100002703</v>
          </cell>
        </row>
        <row r="1801">
          <cell r="G1801" t="str">
            <v>5100002703</v>
          </cell>
        </row>
        <row r="1802">
          <cell r="G1802" t="str">
            <v>5100002660</v>
          </cell>
        </row>
        <row r="1803">
          <cell r="G1803" t="str">
            <v>5100002660</v>
          </cell>
        </row>
        <row r="1804">
          <cell r="G1804" t="str">
            <v>5100002660</v>
          </cell>
        </row>
        <row r="1805">
          <cell r="G1805" t="str">
            <v>5100002647</v>
          </cell>
        </row>
        <row r="1806">
          <cell r="G1806" t="str">
            <v>5100002647</v>
          </cell>
        </row>
        <row r="1807">
          <cell r="G1807" t="str">
            <v>5100002647</v>
          </cell>
        </row>
        <row r="1808">
          <cell r="G1808" t="str">
            <v>5100002641</v>
          </cell>
        </row>
        <row r="1809">
          <cell r="G1809" t="str">
            <v>5100002641</v>
          </cell>
        </row>
        <row r="1810">
          <cell r="G1810" t="str">
            <v>5100002641</v>
          </cell>
        </row>
        <row r="1811">
          <cell r="G1811" t="str">
            <v>5100002634</v>
          </cell>
        </row>
        <row r="1812">
          <cell r="G1812" t="str">
            <v>5100002634</v>
          </cell>
        </row>
        <row r="1813">
          <cell r="G1813" t="str">
            <v>5100002634</v>
          </cell>
        </row>
        <row r="1814">
          <cell r="G1814" t="str">
            <v>5100002634</v>
          </cell>
        </row>
        <row r="1815">
          <cell r="G1815" t="str">
            <v>5100002634</v>
          </cell>
        </row>
        <row r="1816">
          <cell r="G1816" t="str">
            <v>5100002634</v>
          </cell>
        </row>
        <row r="1817">
          <cell r="G1817" t="str">
            <v>5100002634</v>
          </cell>
        </row>
        <row r="1818">
          <cell r="G1818" t="str">
            <v>5100002634</v>
          </cell>
        </row>
        <row r="1819">
          <cell r="G1819" t="str">
            <v>5100002634</v>
          </cell>
        </row>
        <row r="1820">
          <cell r="G1820" t="str">
            <v>5100002634</v>
          </cell>
        </row>
        <row r="1821">
          <cell r="G1821" t="str">
            <v>5100002634</v>
          </cell>
        </row>
        <row r="1822">
          <cell r="G1822" t="str">
            <v>5100002634</v>
          </cell>
        </row>
        <row r="1823">
          <cell r="G1823" t="str">
            <v>5100002634</v>
          </cell>
        </row>
        <row r="1824">
          <cell r="G1824" t="str">
            <v>5100002634</v>
          </cell>
        </row>
        <row r="1825">
          <cell r="G1825" t="str">
            <v>5100002634</v>
          </cell>
        </row>
        <row r="1826">
          <cell r="G1826" t="str">
            <v>5100002576</v>
          </cell>
        </row>
        <row r="1827">
          <cell r="G1827" t="str">
            <v>5100002576</v>
          </cell>
        </row>
        <row r="1828">
          <cell r="G1828" t="str">
            <v>5100002576</v>
          </cell>
        </row>
        <row r="1829">
          <cell r="G1829" t="str">
            <v>5100002576</v>
          </cell>
        </row>
        <row r="1830">
          <cell r="G1830" t="str">
            <v>5100002576</v>
          </cell>
        </row>
        <row r="1831">
          <cell r="G1831" t="str">
            <v>5100002576</v>
          </cell>
        </row>
        <row r="1832">
          <cell r="G1832" t="str">
            <v>5100002576</v>
          </cell>
        </row>
        <row r="1833">
          <cell r="G1833" t="str">
            <v>5100002576</v>
          </cell>
        </row>
        <row r="1834">
          <cell r="G1834" t="str">
            <v>5100002576</v>
          </cell>
        </row>
        <row r="1835">
          <cell r="G1835" t="str">
            <v>5100002576</v>
          </cell>
        </row>
        <row r="1836">
          <cell r="G1836" t="str">
            <v>5100002576</v>
          </cell>
        </row>
        <row r="1837">
          <cell r="G1837" t="str">
            <v>5100002576</v>
          </cell>
        </row>
        <row r="1838">
          <cell r="G1838" t="str">
            <v>5100002576</v>
          </cell>
        </row>
        <row r="1839">
          <cell r="G1839" t="str">
            <v>5100002576</v>
          </cell>
        </row>
        <row r="1840">
          <cell r="G1840" t="str">
            <v>5100002576</v>
          </cell>
        </row>
        <row r="1841">
          <cell r="G1841" t="str">
            <v>5100002576</v>
          </cell>
        </row>
        <row r="1842">
          <cell r="G1842" t="str">
            <v>5100002576</v>
          </cell>
        </row>
        <row r="1843">
          <cell r="G1843" t="str">
            <v>5100002576</v>
          </cell>
        </row>
        <row r="1844">
          <cell r="G1844" t="str">
            <v>5100002576</v>
          </cell>
        </row>
        <row r="1845">
          <cell r="G1845" t="str">
            <v>5100002576</v>
          </cell>
        </row>
        <row r="1846">
          <cell r="G1846" t="str">
            <v>5100002576</v>
          </cell>
        </row>
        <row r="1847">
          <cell r="G1847" t="str">
            <v>5100002576</v>
          </cell>
        </row>
        <row r="1848">
          <cell r="G1848" t="str">
            <v>5100002576</v>
          </cell>
        </row>
        <row r="1849">
          <cell r="G1849" t="str">
            <v>5100002576</v>
          </cell>
        </row>
        <row r="1850">
          <cell r="G1850" t="str">
            <v>5100002576</v>
          </cell>
        </row>
        <row r="1851">
          <cell r="G1851" t="str">
            <v>5100002576</v>
          </cell>
        </row>
        <row r="1852">
          <cell r="G1852" t="str">
            <v>5100002576</v>
          </cell>
        </row>
        <row r="1853">
          <cell r="G1853" t="str">
            <v>5100002576</v>
          </cell>
        </row>
        <row r="1854">
          <cell r="G1854" t="str">
            <v>5100002576</v>
          </cell>
        </row>
        <row r="1855">
          <cell r="G1855" t="str">
            <v>5100002576</v>
          </cell>
        </row>
        <row r="1856">
          <cell r="G1856" t="str">
            <v>5100002576</v>
          </cell>
        </row>
        <row r="1857">
          <cell r="G1857" t="str">
            <v>5100002576</v>
          </cell>
        </row>
        <row r="1858">
          <cell r="G1858" t="str">
            <v>5100002576</v>
          </cell>
        </row>
        <row r="1859">
          <cell r="G1859" t="str">
            <v>5100002576</v>
          </cell>
        </row>
        <row r="1860">
          <cell r="G1860" t="str">
            <v>5100002576</v>
          </cell>
        </row>
        <row r="1861">
          <cell r="G1861" t="str">
            <v>5100002576</v>
          </cell>
        </row>
        <row r="1862">
          <cell r="G1862" t="str">
            <v>5100002576</v>
          </cell>
        </row>
        <row r="1863">
          <cell r="G1863" t="str">
            <v>5100002576</v>
          </cell>
        </row>
        <row r="1864">
          <cell r="G1864" t="str">
            <v>5100002576</v>
          </cell>
        </row>
        <row r="1865">
          <cell r="G1865" t="str">
            <v>5100002576</v>
          </cell>
        </row>
        <row r="1866">
          <cell r="G1866" t="str">
            <v>5100002576</v>
          </cell>
        </row>
        <row r="1867">
          <cell r="G1867" t="str">
            <v>5100002576</v>
          </cell>
        </row>
        <row r="1868">
          <cell r="G1868" t="str">
            <v>5100002576</v>
          </cell>
        </row>
        <row r="1869">
          <cell r="G1869" t="str">
            <v>5100002576</v>
          </cell>
        </row>
        <row r="1870">
          <cell r="G1870" t="str">
            <v>5100002576</v>
          </cell>
        </row>
        <row r="1871">
          <cell r="G1871" t="str">
            <v>5100002576</v>
          </cell>
        </row>
        <row r="1872">
          <cell r="G1872" t="str">
            <v>5100002576</v>
          </cell>
        </row>
        <row r="1873">
          <cell r="G1873" t="str">
            <v>5100002576</v>
          </cell>
        </row>
        <row r="1874">
          <cell r="G1874" t="str">
            <v>5100002576</v>
          </cell>
        </row>
        <row r="1875">
          <cell r="G1875" t="str">
            <v>5100002576</v>
          </cell>
        </row>
        <row r="1876">
          <cell r="G1876" t="str">
            <v>5100002576</v>
          </cell>
        </row>
        <row r="1877">
          <cell r="G1877" t="str">
            <v>5100002576</v>
          </cell>
        </row>
        <row r="1878">
          <cell r="G1878" t="str">
            <v>5100002576</v>
          </cell>
        </row>
        <row r="1879">
          <cell r="G1879" t="str">
            <v>5100002576</v>
          </cell>
        </row>
        <row r="1880">
          <cell r="G1880" t="str">
            <v>5100002576</v>
          </cell>
        </row>
        <row r="1881">
          <cell r="G1881" t="str">
            <v>5100002576</v>
          </cell>
        </row>
        <row r="1882">
          <cell r="G1882" t="str">
            <v>5100002576</v>
          </cell>
        </row>
        <row r="1883">
          <cell r="G1883" t="str">
            <v>5100002576</v>
          </cell>
        </row>
        <row r="1884">
          <cell r="G1884" t="str">
            <v>5100002576</v>
          </cell>
        </row>
        <row r="1885">
          <cell r="G1885" t="str">
            <v>5100002576</v>
          </cell>
        </row>
        <row r="1886">
          <cell r="G1886" t="str">
            <v>5100002576</v>
          </cell>
        </row>
        <row r="1887">
          <cell r="G1887" t="str">
            <v>5100002576</v>
          </cell>
        </row>
        <row r="1888">
          <cell r="G1888" t="str">
            <v>5100002576</v>
          </cell>
        </row>
        <row r="1889">
          <cell r="G1889" t="str">
            <v>5100002576</v>
          </cell>
        </row>
        <row r="1890">
          <cell r="G1890" t="str">
            <v>5100002576</v>
          </cell>
        </row>
        <row r="1891">
          <cell r="G1891" t="str">
            <v>5100002576</v>
          </cell>
        </row>
        <row r="1892">
          <cell r="G1892" t="str">
            <v>5100002576</v>
          </cell>
        </row>
        <row r="1893">
          <cell r="G1893" t="str">
            <v>5100002576</v>
          </cell>
        </row>
        <row r="1894">
          <cell r="G1894" t="str">
            <v>5100002576</v>
          </cell>
        </row>
        <row r="1895">
          <cell r="G1895" t="str">
            <v>5100002576</v>
          </cell>
        </row>
        <row r="1896">
          <cell r="G1896" t="str">
            <v>5100002576</v>
          </cell>
        </row>
        <row r="1897">
          <cell r="G1897" t="str">
            <v>5100002576</v>
          </cell>
        </row>
        <row r="1898">
          <cell r="G1898" t="str">
            <v>5100002576</v>
          </cell>
        </row>
        <row r="1899">
          <cell r="G1899" t="str">
            <v>5100002576</v>
          </cell>
        </row>
        <row r="1900">
          <cell r="G1900" t="str">
            <v>5100002576</v>
          </cell>
        </row>
        <row r="1901">
          <cell r="G1901" t="str">
            <v>5100002576</v>
          </cell>
        </row>
        <row r="1902">
          <cell r="G1902" t="str">
            <v>5100002576</v>
          </cell>
        </row>
        <row r="1903">
          <cell r="G1903" t="str">
            <v>5100002576</v>
          </cell>
        </row>
        <row r="1904">
          <cell r="G1904" t="str">
            <v>5100002576</v>
          </cell>
        </row>
        <row r="1905">
          <cell r="G1905" t="str">
            <v>5100002576</v>
          </cell>
        </row>
        <row r="1906">
          <cell r="G1906" t="str">
            <v>5100002576</v>
          </cell>
        </row>
        <row r="1907">
          <cell r="G1907" t="str">
            <v>5100002576</v>
          </cell>
        </row>
        <row r="1908">
          <cell r="G1908" t="str">
            <v>5100002576</v>
          </cell>
        </row>
        <row r="1909">
          <cell r="G1909" t="str">
            <v>5100002576</v>
          </cell>
        </row>
        <row r="1910">
          <cell r="G1910" t="str">
            <v>5100002576</v>
          </cell>
        </row>
        <row r="1911">
          <cell r="G1911" t="str">
            <v>5100002576</v>
          </cell>
        </row>
        <row r="1912">
          <cell r="G1912" t="str">
            <v>5100002576</v>
          </cell>
        </row>
        <row r="1913">
          <cell r="G1913" t="str">
            <v>5100002576</v>
          </cell>
        </row>
        <row r="1914">
          <cell r="G1914" t="str">
            <v>5100002576</v>
          </cell>
        </row>
        <row r="1915">
          <cell r="G1915" t="str">
            <v>5100002576</v>
          </cell>
        </row>
        <row r="1916">
          <cell r="G1916" t="str">
            <v>5100002576</v>
          </cell>
        </row>
        <row r="1917">
          <cell r="G1917" t="str">
            <v>5100002576</v>
          </cell>
        </row>
        <row r="1918">
          <cell r="G1918" t="str">
            <v>5100002576</v>
          </cell>
        </row>
        <row r="1919">
          <cell r="G1919" t="str">
            <v>5100002576</v>
          </cell>
        </row>
        <row r="1920">
          <cell r="G1920" t="str">
            <v>5100002576</v>
          </cell>
        </row>
        <row r="1921">
          <cell r="G1921" t="str">
            <v>5100002576</v>
          </cell>
        </row>
        <row r="1922">
          <cell r="G1922" t="str">
            <v>5100002576</v>
          </cell>
        </row>
        <row r="1923">
          <cell r="G1923" t="str">
            <v>5100002576</v>
          </cell>
        </row>
        <row r="1924">
          <cell r="G1924" t="str">
            <v>5100002576</v>
          </cell>
        </row>
        <row r="1925">
          <cell r="G1925" t="str">
            <v>5100002576</v>
          </cell>
        </row>
        <row r="1926">
          <cell r="G1926" t="str">
            <v>5100002576</v>
          </cell>
        </row>
        <row r="1927">
          <cell r="G1927" t="str">
            <v>5100002576</v>
          </cell>
        </row>
        <row r="1928">
          <cell r="G1928" t="str">
            <v>5100002576</v>
          </cell>
        </row>
        <row r="1929">
          <cell r="G1929" t="str">
            <v>5100002576</v>
          </cell>
        </row>
        <row r="1930">
          <cell r="G1930" t="str">
            <v>5100002575</v>
          </cell>
        </row>
        <row r="1931">
          <cell r="G1931" t="str">
            <v>5100002575</v>
          </cell>
        </row>
        <row r="1932">
          <cell r="G1932" t="str">
            <v>5100002575</v>
          </cell>
        </row>
        <row r="1933">
          <cell r="G1933" t="str">
            <v>5100002575</v>
          </cell>
        </row>
        <row r="1934">
          <cell r="G1934" t="str">
            <v>5100002575</v>
          </cell>
        </row>
        <row r="1935">
          <cell r="G1935" t="str">
            <v>5100002575</v>
          </cell>
        </row>
        <row r="1936">
          <cell r="G1936" t="str">
            <v>5100002573</v>
          </cell>
        </row>
        <row r="1937">
          <cell r="G1937" t="str">
            <v>5100002573</v>
          </cell>
        </row>
        <row r="1938">
          <cell r="G1938" t="str">
            <v>5100002573</v>
          </cell>
        </row>
        <row r="1939">
          <cell r="G1939" t="str">
            <v>5100002573</v>
          </cell>
        </row>
        <row r="1940">
          <cell r="G1940" t="str">
            <v>5100002573</v>
          </cell>
        </row>
        <row r="1941">
          <cell r="G1941" t="str">
            <v>5100002573</v>
          </cell>
        </row>
        <row r="1942">
          <cell r="G1942" t="str">
            <v>5100002571</v>
          </cell>
        </row>
        <row r="1943">
          <cell r="G1943" t="str">
            <v>5100002571</v>
          </cell>
        </row>
        <row r="1944">
          <cell r="G1944" t="str">
            <v>5100002571</v>
          </cell>
        </row>
        <row r="1945">
          <cell r="G1945" t="str">
            <v>5100002571</v>
          </cell>
        </row>
        <row r="1946">
          <cell r="G1946" t="str">
            <v>5100002571</v>
          </cell>
        </row>
        <row r="1947">
          <cell r="G1947" t="str">
            <v>5100002571</v>
          </cell>
        </row>
        <row r="1948">
          <cell r="G1948" t="str">
            <v>5100002571</v>
          </cell>
        </row>
        <row r="1949">
          <cell r="G1949" t="str">
            <v>5100002571</v>
          </cell>
        </row>
        <row r="1950">
          <cell r="G1950" t="str">
            <v>5100002571</v>
          </cell>
        </row>
        <row r="1951">
          <cell r="G1951" t="str">
            <v>5100002571</v>
          </cell>
        </row>
        <row r="1952">
          <cell r="G1952" t="str">
            <v>5100002536</v>
          </cell>
        </row>
        <row r="1953">
          <cell r="G1953" t="str">
            <v>5100002536</v>
          </cell>
        </row>
        <row r="1954">
          <cell r="G1954" t="str">
            <v>5100002536</v>
          </cell>
        </row>
        <row r="1955">
          <cell r="G1955" t="str">
            <v>5100002536</v>
          </cell>
        </row>
        <row r="1956">
          <cell r="G1956" t="str">
            <v>5100002536</v>
          </cell>
        </row>
        <row r="1957">
          <cell r="G1957" t="str">
            <v>5100002536</v>
          </cell>
        </row>
        <row r="1958">
          <cell r="G1958" t="str">
            <v>5100002536</v>
          </cell>
        </row>
        <row r="1959">
          <cell r="G1959" t="str">
            <v>5100002536</v>
          </cell>
        </row>
        <row r="1960">
          <cell r="G1960" t="str">
            <v>5100002536</v>
          </cell>
        </row>
        <row r="1961">
          <cell r="G1961" t="str">
            <v>5100002536</v>
          </cell>
        </row>
        <row r="1962">
          <cell r="G1962" t="str">
            <v>5100002536</v>
          </cell>
        </row>
        <row r="1963">
          <cell r="G1963" t="str">
            <v>5100002536</v>
          </cell>
        </row>
        <row r="1964">
          <cell r="G1964" t="str">
            <v>5100002487</v>
          </cell>
        </row>
        <row r="1965">
          <cell r="G1965" t="str">
            <v>5100002487</v>
          </cell>
        </row>
        <row r="1966">
          <cell r="G1966" t="str">
            <v>5100002487</v>
          </cell>
        </row>
        <row r="1967">
          <cell r="G1967" t="str">
            <v>5100002486</v>
          </cell>
        </row>
        <row r="1968">
          <cell r="G1968" t="str">
            <v>5100002486</v>
          </cell>
        </row>
        <row r="1969">
          <cell r="G1969" t="str">
            <v>5100002486</v>
          </cell>
        </row>
        <row r="1970">
          <cell r="G1970" t="str">
            <v>5100002486</v>
          </cell>
        </row>
        <row r="1971">
          <cell r="G1971" t="str">
            <v>5100002486</v>
          </cell>
        </row>
        <row r="1972">
          <cell r="G1972" t="str">
            <v>5100002486</v>
          </cell>
        </row>
        <row r="1973">
          <cell r="G1973" t="str">
            <v>5100002482</v>
          </cell>
        </row>
        <row r="1974">
          <cell r="G1974" t="str">
            <v>5100002482</v>
          </cell>
        </row>
        <row r="1975">
          <cell r="G1975" t="str">
            <v>5100002482</v>
          </cell>
        </row>
        <row r="1976">
          <cell r="G1976" t="str">
            <v>5100002481</v>
          </cell>
        </row>
        <row r="1977">
          <cell r="G1977" t="str">
            <v>5100002481</v>
          </cell>
        </row>
        <row r="1978">
          <cell r="G1978" t="str">
            <v>5100002481</v>
          </cell>
        </row>
        <row r="1979">
          <cell r="G1979" t="str">
            <v>5100002476</v>
          </cell>
        </row>
        <row r="1980">
          <cell r="G1980" t="str">
            <v>5100002476</v>
          </cell>
        </row>
        <row r="1981">
          <cell r="G1981" t="str">
            <v>5100002476</v>
          </cell>
        </row>
        <row r="1982">
          <cell r="G1982" t="str">
            <v>5100002476</v>
          </cell>
        </row>
        <row r="1983">
          <cell r="G1983" t="str">
            <v>5100002476</v>
          </cell>
        </row>
        <row r="1984">
          <cell r="G1984" t="str">
            <v>5100002476</v>
          </cell>
        </row>
        <row r="1985">
          <cell r="G1985" t="str">
            <v>5100002476</v>
          </cell>
        </row>
        <row r="1986">
          <cell r="G1986" t="str">
            <v>5100002476</v>
          </cell>
        </row>
        <row r="1987">
          <cell r="G1987" t="str">
            <v>5100002476</v>
          </cell>
        </row>
        <row r="1988">
          <cell r="G1988" t="str">
            <v>5100002449</v>
          </cell>
        </row>
        <row r="1989">
          <cell r="G1989" t="str">
            <v>5100002449</v>
          </cell>
        </row>
        <row r="1990">
          <cell r="G1990" t="str">
            <v>5100002449</v>
          </cell>
        </row>
        <row r="1991">
          <cell r="G1991" t="str">
            <v>5100002449</v>
          </cell>
        </row>
        <row r="1992">
          <cell r="G1992" t="str">
            <v>5100002449</v>
          </cell>
        </row>
        <row r="1993">
          <cell r="G1993" t="str">
            <v>5100002449</v>
          </cell>
        </row>
        <row r="1994">
          <cell r="G1994" t="str">
            <v>5100002440</v>
          </cell>
        </row>
        <row r="1995">
          <cell r="G1995" t="str">
            <v>5100002440</v>
          </cell>
        </row>
        <row r="1996">
          <cell r="G1996" t="str">
            <v>5100002440</v>
          </cell>
        </row>
        <row r="1997">
          <cell r="G1997" t="str">
            <v>5100002440</v>
          </cell>
        </row>
        <row r="1998">
          <cell r="G1998" t="str">
            <v>5100002440</v>
          </cell>
        </row>
        <row r="1999">
          <cell r="G1999" t="str">
            <v>5100002440</v>
          </cell>
        </row>
        <row r="2000">
          <cell r="G2000" t="str">
            <v>5100002440</v>
          </cell>
        </row>
        <row r="2001">
          <cell r="G2001" t="str">
            <v>5100002440</v>
          </cell>
        </row>
        <row r="2002">
          <cell r="G2002" t="str">
            <v>5100002440</v>
          </cell>
        </row>
        <row r="2003">
          <cell r="G2003" t="str">
            <v>5100002410</v>
          </cell>
        </row>
        <row r="2004">
          <cell r="G2004" t="str">
            <v>5100002410</v>
          </cell>
        </row>
        <row r="2005">
          <cell r="G2005" t="str">
            <v>5100002410</v>
          </cell>
        </row>
        <row r="2006">
          <cell r="G2006" t="str">
            <v>5100002410</v>
          </cell>
        </row>
        <row r="2007">
          <cell r="G2007" t="str">
            <v>5100002410</v>
          </cell>
        </row>
        <row r="2008">
          <cell r="G2008" t="str">
            <v>5100002410</v>
          </cell>
        </row>
        <row r="2009">
          <cell r="G2009" t="str">
            <v>5100002410</v>
          </cell>
        </row>
        <row r="2010">
          <cell r="G2010" t="str">
            <v>5100002410</v>
          </cell>
        </row>
        <row r="2011">
          <cell r="G2011" t="str">
            <v>5100002410</v>
          </cell>
        </row>
        <row r="2012">
          <cell r="G2012" t="str">
            <v>5100002410</v>
          </cell>
        </row>
        <row r="2013">
          <cell r="G2013" t="str">
            <v>5100002410</v>
          </cell>
        </row>
        <row r="2014">
          <cell r="G2014" t="str">
            <v>5100002410</v>
          </cell>
        </row>
        <row r="2015">
          <cell r="G2015" t="str">
            <v>5100002410</v>
          </cell>
        </row>
        <row r="2016">
          <cell r="G2016" t="str">
            <v>5100002410</v>
          </cell>
        </row>
        <row r="2017">
          <cell r="G2017" t="str">
            <v>5100002410</v>
          </cell>
        </row>
        <row r="2018">
          <cell r="G2018" t="str">
            <v>5100002388</v>
          </cell>
        </row>
        <row r="2019">
          <cell r="G2019" t="str">
            <v>5100002388</v>
          </cell>
        </row>
        <row r="2020">
          <cell r="G2020" t="str">
            <v>5100002388</v>
          </cell>
        </row>
        <row r="2021">
          <cell r="G2021" t="str">
            <v>5100002388</v>
          </cell>
        </row>
        <row r="2022">
          <cell r="G2022" t="str">
            <v>5100002388</v>
          </cell>
        </row>
        <row r="2023">
          <cell r="G2023" t="str">
            <v>5100002388</v>
          </cell>
        </row>
        <row r="2024">
          <cell r="G2024" t="str">
            <v>5100002387</v>
          </cell>
        </row>
        <row r="2025">
          <cell r="G2025" t="str">
            <v>5100002387</v>
          </cell>
        </row>
        <row r="2026">
          <cell r="G2026" t="str">
            <v>5100002387</v>
          </cell>
        </row>
        <row r="2027">
          <cell r="G2027" t="str">
            <v>5100002387</v>
          </cell>
        </row>
        <row r="2028">
          <cell r="G2028" t="str">
            <v>5100002387</v>
          </cell>
        </row>
        <row r="2029">
          <cell r="G2029" t="str">
            <v>5100002387</v>
          </cell>
        </row>
        <row r="2030">
          <cell r="G2030" t="str">
            <v>5100002387</v>
          </cell>
        </row>
        <row r="2031">
          <cell r="G2031" t="str">
            <v>5100002387</v>
          </cell>
        </row>
        <row r="2032">
          <cell r="G2032" t="str">
            <v>5100002387</v>
          </cell>
        </row>
        <row r="2033">
          <cell r="G2033" t="str">
            <v>5100002387</v>
          </cell>
        </row>
        <row r="2034">
          <cell r="G2034" t="str">
            <v>5100002387</v>
          </cell>
        </row>
        <row r="2035">
          <cell r="G2035" t="str">
            <v>5100002387</v>
          </cell>
        </row>
        <row r="2036">
          <cell r="G2036" t="str">
            <v>5100002387</v>
          </cell>
        </row>
        <row r="2037">
          <cell r="G2037" t="str">
            <v>5100002387</v>
          </cell>
        </row>
        <row r="2038">
          <cell r="G2038" t="str">
            <v>5100002387</v>
          </cell>
        </row>
        <row r="2039">
          <cell r="G2039" t="str">
            <v>5100002387</v>
          </cell>
        </row>
        <row r="2040">
          <cell r="G2040" t="str">
            <v>5100002387</v>
          </cell>
        </row>
        <row r="2041">
          <cell r="G2041" t="str">
            <v>5100002387</v>
          </cell>
        </row>
        <row r="2042">
          <cell r="G2042" t="str">
            <v>5100002386</v>
          </cell>
        </row>
        <row r="2043">
          <cell r="G2043" t="str">
            <v>5100002386</v>
          </cell>
        </row>
        <row r="2044">
          <cell r="G2044" t="str">
            <v>5100002386</v>
          </cell>
        </row>
        <row r="2045">
          <cell r="G2045" t="str">
            <v>5100002385</v>
          </cell>
        </row>
        <row r="2046">
          <cell r="G2046" t="str">
            <v>5100002385</v>
          </cell>
        </row>
        <row r="2047">
          <cell r="G2047" t="str">
            <v>5100002385</v>
          </cell>
        </row>
        <row r="2048">
          <cell r="G2048" t="str">
            <v>5100002384</v>
          </cell>
        </row>
        <row r="2049">
          <cell r="G2049" t="str">
            <v>5100002384</v>
          </cell>
        </row>
        <row r="2050">
          <cell r="G2050" t="str">
            <v>5100002384</v>
          </cell>
        </row>
        <row r="2051">
          <cell r="G2051" t="str">
            <v>5100002384</v>
          </cell>
        </row>
        <row r="2052">
          <cell r="G2052" t="str">
            <v>5100002384</v>
          </cell>
        </row>
        <row r="2053">
          <cell r="G2053" t="str">
            <v>5100002384</v>
          </cell>
        </row>
        <row r="2054">
          <cell r="G2054" t="str">
            <v>5100002384</v>
          </cell>
        </row>
        <row r="2055">
          <cell r="G2055" t="str">
            <v>5100002384</v>
          </cell>
        </row>
        <row r="2056">
          <cell r="G2056" t="str">
            <v>5100002384</v>
          </cell>
        </row>
        <row r="2057">
          <cell r="G2057" t="str">
            <v>5100002379</v>
          </cell>
        </row>
        <row r="2058">
          <cell r="G2058" t="str">
            <v>5100002379</v>
          </cell>
        </row>
        <row r="2059">
          <cell r="G2059" t="str">
            <v>5100002379</v>
          </cell>
        </row>
        <row r="2060">
          <cell r="G2060" t="str">
            <v>5100002379</v>
          </cell>
        </row>
        <row r="2061">
          <cell r="G2061" t="str">
            <v>5100002379</v>
          </cell>
        </row>
        <row r="2062">
          <cell r="G2062" t="str">
            <v>5100002379</v>
          </cell>
        </row>
        <row r="2063">
          <cell r="G2063" t="str">
            <v>5100002379</v>
          </cell>
        </row>
        <row r="2064">
          <cell r="G2064" t="str">
            <v>5100002379</v>
          </cell>
        </row>
        <row r="2065">
          <cell r="G2065" t="str">
            <v>5100002379</v>
          </cell>
        </row>
        <row r="2066">
          <cell r="G2066" t="str">
            <v>5100002379</v>
          </cell>
        </row>
        <row r="2067">
          <cell r="G2067" t="str">
            <v>5100002379</v>
          </cell>
        </row>
        <row r="2068">
          <cell r="G2068" t="str">
            <v>5100002379</v>
          </cell>
        </row>
        <row r="2069">
          <cell r="G2069" t="str">
            <v>5100002379</v>
          </cell>
        </row>
        <row r="2070">
          <cell r="G2070" t="str">
            <v>5100002379</v>
          </cell>
        </row>
        <row r="2071">
          <cell r="G2071" t="str">
            <v>5100002379</v>
          </cell>
        </row>
        <row r="2072">
          <cell r="G2072" t="str">
            <v>5100002369</v>
          </cell>
        </row>
        <row r="2073">
          <cell r="G2073" t="str">
            <v>5100002369</v>
          </cell>
        </row>
        <row r="2074">
          <cell r="G2074" t="str">
            <v>5100002369</v>
          </cell>
        </row>
        <row r="2075">
          <cell r="G2075" t="str">
            <v>5100002369</v>
          </cell>
        </row>
        <row r="2076">
          <cell r="G2076" t="str">
            <v>5100002369</v>
          </cell>
        </row>
        <row r="2077">
          <cell r="G2077" t="str">
            <v>5100002369</v>
          </cell>
        </row>
        <row r="2078">
          <cell r="G2078" t="str">
            <v>5100002369</v>
          </cell>
        </row>
        <row r="2079">
          <cell r="G2079" t="str">
            <v>5100002369</v>
          </cell>
        </row>
        <row r="2080">
          <cell r="G2080" t="str">
            <v>5100002369</v>
          </cell>
        </row>
        <row r="2081">
          <cell r="G2081" t="str">
            <v>5100002363</v>
          </cell>
        </row>
        <row r="2082">
          <cell r="G2082" t="str">
            <v>5100002363</v>
          </cell>
        </row>
        <row r="2083">
          <cell r="G2083" t="str">
            <v>5100002363</v>
          </cell>
        </row>
        <row r="2084">
          <cell r="G2084" t="str">
            <v>5100002363</v>
          </cell>
        </row>
        <row r="2085">
          <cell r="G2085" t="str">
            <v>5100002363</v>
          </cell>
        </row>
        <row r="2086">
          <cell r="G2086" t="str">
            <v>5100002363</v>
          </cell>
        </row>
        <row r="2087">
          <cell r="G2087" t="str">
            <v>5100002363</v>
          </cell>
        </row>
        <row r="2088">
          <cell r="G2088" t="str">
            <v>5100002363</v>
          </cell>
        </row>
        <row r="2089">
          <cell r="G2089" t="str">
            <v>5100002363</v>
          </cell>
        </row>
        <row r="2090">
          <cell r="G2090" t="str">
            <v>5100002363</v>
          </cell>
        </row>
        <row r="2091">
          <cell r="G2091" t="str">
            <v>5100002363</v>
          </cell>
        </row>
        <row r="2092">
          <cell r="G2092" t="str">
            <v>5100002363</v>
          </cell>
        </row>
        <row r="2093">
          <cell r="G2093" t="str">
            <v>5100002350</v>
          </cell>
        </row>
        <row r="2094">
          <cell r="G2094" t="str">
            <v>5100002350</v>
          </cell>
        </row>
        <row r="2095">
          <cell r="G2095" t="str">
            <v>5100002350</v>
          </cell>
        </row>
        <row r="2096">
          <cell r="G2096" t="str">
            <v>5100002349</v>
          </cell>
        </row>
        <row r="2097">
          <cell r="G2097" t="str">
            <v>5100002349</v>
          </cell>
        </row>
        <row r="2098">
          <cell r="G2098" t="str">
            <v>5100002349</v>
          </cell>
        </row>
        <row r="2099">
          <cell r="G2099" t="str">
            <v>5100002300</v>
          </cell>
        </row>
        <row r="2100">
          <cell r="G2100" t="str">
            <v>5100002300</v>
          </cell>
        </row>
        <row r="2101">
          <cell r="G2101" t="str">
            <v>5100002300</v>
          </cell>
        </row>
        <row r="2102">
          <cell r="G2102" t="str">
            <v>5100002300</v>
          </cell>
        </row>
        <row r="2103">
          <cell r="G2103" t="str">
            <v>5100002300</v>
          </cell>
        </row>
        <row r="2104">
          <cell r="G2104" t="str">
            <v>5100002300</v>
          </cell>
        </row>
        <row r="2105">
          <cell r="G2105" t="str">
            <v>5100002300</v>
          </cell>
        </row>
        <row r="2106">
          <cell r="G2106" t="str">
            <v>5100002300</v>
          </cell>
        </row>
        <row r="2107">
          <cell r="G2107" t="str">
            <v>5100002300</v>
          </cell>
        </row>
        <row r="2108">
          <cell r="G2108" t="str">
            <v>5100002300</v>
          </cell>
        </row>
        <row r="2109">
          <cell r="G2109" t="str">
            <v>5100002300</v>
          </cell>
        </row>
        <row r="2110">
          <cell r="G2110" t="str">
            <v>5100002300</v>
          </cell>
        </row>
        <row r="2111">
          <cell r="G2111" t="str">
            <v>5100002300</v>
          </cell>
        </row>
        <row r="2112">
          <cell r="G2112" t="str">
            <v>5100002300</v>
          </cell>
        </row>
        <row r="2113">
          <cell r="G2113" t="str">
            <v>5100002300</v>
          </cell>
        </row>
        <row r="2114">
          <cell r="G2114" t="str">
            <v>5100002300</v>
          </cell>
        </row>
        <row r="2115">
          <cell r="G2115" t="str">
            <v>5100002300</v>
          </cell>
        </row>
        <row r="2116">
          <cell r="G2116" t="str">
            <v>5100002300</v>
          </cell>
        </row>
        <row r="2117">
          <cell r="G2117" t="str">
            <v>5100002300</v>
          </cell>
        </row>
        <row r="2118">
          <cell r="G2118" t="str">
            <v>5100002300</v>
          </cell>
        </row>
        <row r="2119">
          <cell r="G2119" t="str">
            <v>5100002300</v>
          </cell>
        </row>
        <row r="2120">
          <cell r="G2120" t="str">
            <v>5100002300</v>
          </cell>
        </row>
        <row r="2121">
          <cell r="G2121" t="str">
            <v>5100002300</v>
          </cell>
        </row>
        <row r="2122">
          <cell r="G2122" t="str">
            <v>5100002300</v>
          </cell>
        </row>
        <row r="2123">
          <cell r="G2123" t="str">
            <v>5100002300</v>
          </cell>
        </row>
        <row r="2124">
          <cell r="G2124" t="str">
            <v>5100002300</v>
          </cell>
        </row>
        <row r="2125">
          <cell r="G2125" t="str">
            <v>5100002300</v>
          </cell>
        </row>
        <row r="2126">
          <cell r="G2126" t="str">
            <v>5100002300</v>
          </cell>
        </row>
        <row r="2127">
          <cell r="G2127" t="str">
            <v>5100002300</v>
          </cell>
        </row>
        <row r="2128">
          <cell r="G2128" t="str">
            <v>5100002300</v>
          </cell>
        </row>
        <row r="2129">
          <cell r="G2129" t="str">
            <v>5100002300</v>
          </cell>
        </row>
        <row r="2130">
          <cell r="G2130" t="str">
            <v>5100002300</v>
          </cell>
        </row>
        <row r="2131">
          <cell r="G2131" t="str">
            <v>5100002300</v>
          </cell>
        </row>
        <row r="2132">
          <cell r="G2132" t="str">
            <v>5100002300</v>
          </cell>
        </row>
        <row r="2133">
          <cell r="G2133" t="str">
            <v>5100002300</v>
          </cell>
        </row>
        <row r="2134">
          <cell r="G2134" t="str">
            <v>5100002300</v>
          </cell>
        </row>
        <row r="2135">
          <cell r="G2135" t="str">
            <v>5100002300</v>
          </cell>
        </row>
        <row r="2136">
          <cell r="G2136" t="str">
            <v>5100002300</v>
          </cell>
        </row>
        <row r="2137">
          <cell r="G2137" t="str">
            <v>5100002300</v>
          </cell>
        </row>
        <row r="2138">
          <cell r="G2138" t="str">
            <v>5100002300</v>
          </cell>
        </row>
        <row r="2139">
          <cell r="G2139" t="str">
            <v>5100002300</v>
          </cell>
        </row>
        <row r="2140">
          <cell r="G2140" t="str">
            <v>5100002300</v>
          </cell>
        </row>
        <row r="2141">
          <cell r="G2141" t="str">
            <v>5100002300</v>
          </cell>
        </row>
        <row r="2142">
          <cell r="G2142" t="str">
            <v>5100002300</v>
          </cell>
        </row>
        <row r="2143">
          <cell r="G2143" t="str">
            <v>5100002300</v>
          </cell>
        </row>
        <row r="2144">
          <cell r="G2144" t="str">
            <v>5100002300</v>
          </cell>
        </row>
        <row r="2145">
          <cell r="G2145" t="str">
            <v>5100002300</v>
          </cell>
        </row>
        <row r="2146">
          <cell r="G2146" t="str">
            <v>5100002300</v>
          </cell>
        </row>
        <row r="2147">
          <cell r="G2147" t="str">
            <v>5100002300</v>
          </cell>
        </row>
        <row r="2148">
          <cell r="G2148" t="str">
            <v>5100002300</v>
          </cell>
        </row>
        <row r="2149">
          <cell r="G2149" t="str">
            <v>5100002300</v>
          </cell>
        </row>
        <row r="2150">
          <cell r="G2150" t="str">
            <v>5100002300</v>
          </cell>
        </row>
        <row r="2151">
          <cell r="G2151" t="str">
            <v>5100002300</v>
          </cell>
        </row>
        <row r="2152">
          <cell r="G2152" t="str">
            <v>5100002300</v>
          </cell>
        </row>
        <row r="2153">
          <cell r="G2153" t="str">
            <v>5100002300</v>
          </cell>
        </row>
        <row r="2154">
          <cell r="G2154" t="str">
            <v>5100002300</v>
          </cell>
        </row>
        <row r="2155">
          <cell r="G2155" t="str">
            <v>5100002300</v>
          </cell>
        </row>
        <row r="2156">
          <cell r="G2156" t="str">
            <v>5100002300</v>
          </cell>
        </row>
        <row r="2157">
          <cell r="G2157" t="str">
            <v>5100002300</v>
          </cell>
        </row>
        <row r="2158">
          <cell r="G2158" t="str">
            <v>5100002300</v>
          </cell>
        </row>
        <row r="2159">
          <cell r="G2159" t="str">
            <v>5100002300</v>
          </cell>
        </row>
        <row r="2160">
          <cell r="G2160" t="str">
            <v>5100002300</v>
          </cell>
        </row>
        <row r="2161">
          <cell r="G2161" t="str">
            <v>5100002300</v>
          </cell>
        </row>
        <row r="2162">
          <cell r="G2162" t="str">
            <v>5100002300</v>
          </cell>
        </row>
        <row r="2163">
          <cell r="G2163" t="str">
            <v>5100002300</v>
          </cell>
        </row>
        <row r="2164">
          <cell r="G2164" t="str">
            <v>5100002300</v>
          </cell>
        </row>
        <row r="2165">
          <cell r="G2165" t="str">
            <v>5100002300</v>
          </cell>
        </row>
        <row r="2166">
          <cell r="G2166" t="str">
            <v>5100002300</v>
          </cell>
        </row>
        <row r="2167">
          <cell r="G2167" t="str">
            <v>5100002300</v>
          </cell>
        </row>
        <row r="2168">
          <cell r="G2168" t="str">
            <v>5100002300</v>
          </cell>
        </row>
        <row r="2169">
          <cell r="G2169" t="str">
            <v>5100002300</v>
          </cell>
        </row>
        <row r="2170">
          <cell r="G2170" t="str">
            <v>5100002300</v>
          </cell>
        </row>
        <row r="2171">
          <cell r="G2171" t="str">
            <v>5100002300</v>
          </cell>
        </row>
        <row r="2172">
          <cell r="G2172" t="str">
            <v>5100002300</v>
          </cell>
        </row>
        <row r="2173">
          <cell r="G2173" t="str">
            <v>5100002300</v>
          </cell>
        </row>
        <row r="2174">
          <cell r="G2174" t="str">
            <v>5100002287</v>
          </cell>
        </row>
        <row r="2175">
          <cell r="G2175" t="str">
            <v>5100002287</v>
          </cell>
        </row>
        <row r="2176">
          <cell r="G2176" t="str">
            <v>5100002287</v>
          </cell>
        </row>
        <row r="2177">
          <cell r="G2177" t="str">
            <v>5100002284</v>
          </cell>
        </row>
        <row r="2178">
          <cell r="G2178" t="str">
            <v>5100002284</v>
          </cell>
        </row>
        <row r="2179">
          <cell r="G2179" t="str">
            <v>5100002284</v>
          </cell>
        </row>
        <row r="2180">
          <cell r="G2180" t="str">
            <v>5100002284</v>
          </cell>
        </row>
        <row r="2181">
          <cell r="G2181" t="str">
            <v>5100002284</v>
          </cell>
        </row>
        <row r="2182">
          <cell r="G2182" t="str">
            <v>5100002284</v>
          </cell>
        </row>
        <row r="2183">
          <cell r="G2183" t="str">
            <v>5100002284</v>
          </cell>
        </row>
        <row r="2184">
          <cell r="G2184" t="str">
            <v>5100002284</v>
          </cell>
        </row>
        <row r="2185">
          <cell r="G2185" t="str">
            <v>5100002284</v>
          </cell>
        </row>
        <row r="2186">
          <cell r="G2186" t="str">
            <v>5100002280</v>
          </cell>
        </row>
        <row r="2187">
          <cell r="G2187" t="str">
            <v>5100002280</v>
          </cell>
        </row>
        <row r="2188">
          <cell r="G2188" t="str">
            <v>5100002280</v>
          </cell>
        </row>
        <row r="2189">
          <cell r="G2189" t="str">
            <v>5100002280</v>
          </cell>
        </row>
        <row r="2190">
          <cell r="G2190" t="str">
            <v>5100002280</v>
          </cell>
        </row>
        <row r="2191">
          <cell r="G2191" t="str">
            <v>5100002280</v>
          </cell>
        </row>
        <row r="2192">
          <cell r="G2192" t="str">
            <v>5100002280</v>
          </cell>
        </row>
        <row r="2193">
          <cell r="G2193" t="str">
            <v>5100002278</v>
          </cell>
        </row>
        <row r="2194">
          <cell r="G2194" t="str">
            <v>5100002278</v>
          </cell>
        </row>
        <row r="2195">
          <cell r="G2195" t="str">
            <v>5100002278</v>
          </cell>
        </row>
        <row r="2196">
          <cell r="G2196" t="str">
            <v>5100002278</v>
          </cell>
        </row>
        <row r="2197">
          <cell r="G2197" t="str">
            <v>5100002278</v>
          </cell>
        </row>
        <row r="2198">
          <cell r="G2198" t="str">
            <v>5100002278</v>
          </cell>
        </row>
        <row r="2199">
          <cell r="G2199" t="str">
            <v>5100002276</v>
          </cell>
        </row>
        <row r="2200">
          <cell r="G2200" t="str">
            <v>5100002276</v>
          </cell>
        </row>
        <row r="2201">
          <cell r="G2201" t="str">
            <v>5100002276</v>
          </cell>
        </row>
        <row r="2202">
          <cell r="G2202" t="str">
            <v>5100002276</v>
          </cell>
        </row>
        <row r="2203">
          <cell r="G2203" t="str">
            <v>5100002276</v>
          </cell>
        </row>
        <row r="2204">
          <cell r="G2204" t="str">
            <v>5100002276</v>
          </cell>
        </row>
        <row r="2205">
          <cell r="G2205" t="str">
            <v>5100002276</v>
          </cell>
        </row>
        <row r="2206">
          <cell r="G2206" t="str">
            <v>5100002276</v>
          </cell>
        </row>
        <row r="2207">
          <cell r="G2207" t="str">
            <v>5100002276</v>
          </cell>
        </row>
        <row r="2208">
          <cell r="G2208" t="str">
            <v>5100002276</v>
          </cell>
        </row>
        <row r="2209">
          <cell r="G2209" t="str">
            <v>5100002276</v>
          </cell>
        </row>
        <row r="2210">
          <cell r="G2210" t="str">
            <v>5100002276</v>
          </cell>
        </row>
        <row r="2211">
          <cell r="G2211" t="str">
            <v>5100002258</v>
          </cell>
        </row>
        <row r="2212">
          <cell r="G2212" t="str">
            <v>5100002258</v>
          </cell>
        </row>
        <row r="2213">
          <cell r="G2213" t="str">
            <v>5100002258</v>
          </cell>
        </row>
        <row r="2214">
          <cell r="G2214" t="str">
            <v>5100002258</v>
          </cell>
        </row>
        <row r="2215">
          <cell r="G2215" t="str">
            <v>5100002258</v>
          </cell>
        </row>
        <row r="2216">
          <cell r="G2216" t="str">
            <v>5100002258</v>
          </cell>
        </row>
        <row r="2217">
          <cell r="G2217" t="str">
            <v>5100002257</v>
          </cell>
        </row>
        <row r="2218">
          <cell r="G2218" t="str">
            <v>5100002257</v>
          </cell>
        </row>
        <row r="2219">
          <cell r="G2219" t="str">
            <v>5100002257</v>
          </cell>
        </row>
        <row r="2220">
          <cell r="G2220" t="str">
            <v>5100002257</v>
          </cell>
        </row>
        <row r="2221">
          <cell r="G2221" t="str">
            <v>5100002257</v>
          </cell>
        </row>
        <row r="2222">
          <cell r="G2222" t="str">
            <v>5100002257</v>
          </cell>
        </row>
        <row r="2223">
          <cell r="G2223" t="str">
            <v>5100002257</v>
          </cell>
        </row>
        <row r="2224">
          <cell r="G2224" t="str">
            <v>5100002238</v>
          </cell>
        </row>
        <row r="2225">
          <cell r="G2225" t="str">
            <v>5100002238</v>
          </cell>
        </row>
        <row r="2226">
          <cell r="G2226" t="str">
            <v>5100002238</v>
          </cell>
        </row>
        <row r="2227">
          <cell r="G2227" t="str">
            <v>5100002238</v>
          </cell>
        </row>
        <row r="2228">
          <cell r="G2228" t="str">
            <v>5100002238</v>
          </cell>
        </row>
        <row r="2229">
          <cell r="G2229" t="str">
            <v>5100002238</v>
          </cell>
        </row>
        <row r="2230">
          <cell r="G2230" t="str">
            <v>5100002238</v>
          </cell>
        </row>
        <row r="2231">
          <cell r="G2231" t="str">
            <v>5100002238</v>
          </cell>
        </row>
        <row r="2232">
          <cell r="G2232" t="str">
            <v>5100002238</v>
          </cell>
        </row>
        <row r="2233">
          <cell r="G2233" t="str">
            <v>5100002238</v>
          </cell>
        </row>
        <row r="2234">
          <cell r="G2234" t="str">
            <v>5100002238</v>
          </cell>
        </row>
        <row r="2235">
          <cell r="G2235" t="str">
            <v>5100002238</v>
          </cell>
        </row>
        <row r="2236">
          <cell r="G2236" t="str">
            <v>5100002237</v>
          </cell>
        </row>
        <row r="2237">
          <cell r="G2237" t="str">
            <v>5100002237</v>
          </cell>
        </row>
        <row r="2238">
          <cell r="G2238" t="str">
            <v>5100002237</v>
          </cell>
        </row>
        <row r="2239">
          <cell r="G2239" t="str">
            <v>5100002237</v>
          </cell>
        </row>
        <row r="2240">
          <cell r="G2240" t="str">
            <v>5100002237</v>
          </cell>
        </row>
        <row r="2241">
          <cell r="G2241" t="str">
            <v>5100002237</v>
          </cell>
        </row>
        <row r="2242">
          <cell r="G2242" t="str">
            <v>5100002237</v>
          </cell>
        </row>
        <row r="2243">
          <cell r="G2243" t="str">
            <v>5100002237</v>
          </cell>
        </row>
        <row r="2244">
          <cell r="G2244" t="str">
            <v>5100002237</v>
          </cell>
        </row>
        <row r="2245">
          <cell r="G2245" t="str">
            <v>5100002237</v>
          </cell>
        </row>
        <row r="2246">
          <cell r="G2246" t="str">
            <v>5100002237</v>
          </cell>
        </row>
        <row r="2247">
          <cell r="G2247" t="str">
            <v>5100002237</v>
          </cell>
        </row>
        <row r="2248">
          <cell r="G2248" t="str">
            <v>5100002237</v>
          </cell>
        </row>
        <row r="2249">
          <cell r="G2249" t="str">
            <v>5100002237</v>
          </cell>
        </row>
        <row r="2250">
          <cell r="G2250" t="str">
            <v>5100002237</v>
          </cell>
        </row>
        <row r="2251">
          <cell r="G2251" t="str">
            <v>5100002237</v>
          </cell>
        </row>
        <row r="2252">
          <cell r="G2252" t="str">
            <v>5100002237</v>
          </cell>
        </row>
        <row r="2253">
          <cell r="G2253" t="str">
            <v>5100002237</v>
          </cell>
        </row>
        <row r="2254">
          <cell r="G2254" t="str">
            <v>5100002237</v>
          </cell>
        </row>
        <row r="2255">
          <cell r="G2255" t="str">
            <v>5100002237</v>
          </cell>
        </row>
        <row r="2256">
          <cell r="G2256" t="str">
            <v>5100002237</v>
          </cell>
        </row>
        <row r="2257">
          <cell r="G2257" t="str">
            <v>5100002237</v>
          </cell>
        </row>
        <row r="2258">
          <cell r="G2258" t="str">
            <v>5100002237</v>
          </cell>
        </row>
        <row r="2259">
          <cell r="G2259" t="str">
            <v>5100002237</v>
          </cell>
        </row>
        <row r="2260">
          <cell r="G2260" t="str">
            <v>5100002237</v>
          </cell>
        </row>
        <row r="2261">
          <cell r="G2261" t="str">
            <v>5100002237</v>
          </cell>
        </row>
        <row r="2262">
          <cell r="G2262" t="str">
            <v>5100002237</v>
          </cell>
        </row>
        <row r="2263">
          <cell r="G2263" t="str">
            <v>5100002236</v>
          </cell>
        </row>
        <row r="2264">
          <cell r="G2264" t="str">
            <v>5100002236</v>
          </cell>
        </row>
        <row r="2265">
          <cell r="G2265" t="str">
            <v>5100002236</v>
          </cell>
        </row>
        <row r="2266">
          <cell r="G2266" t="str">
            <v>5100002236</v>
          </cell>
        </row>
        <row r="2267">
          <cell r="G2267" t="str">
            <v>5100002236</v>
          </cell>
        </row>
        <row r="2268">
          <cell r="G2268" t="str">
            <v>5100002236</v>
          </cell>
        </row>
        <row r="2269">
          <cell r="G2269" t="str">
            <v>5100002236</v>
          </cell>
        </row>
        <row r="2270">
          <cell r="G2270" t="str">
            <v>5100002236</v>
          </cell>
        </row>
        <row r="2271">
          <cell r="G2271" t="str">
            <v>5100002236</v>
          </cell>
        </row>
        <row r="2272">
          <cell r="G2272" t="str">
            <v>5100002231</v>
          </cell>
        </row>
        <row r="2273">
          <cell r="G2273" t="str">
            <v>5100002231</v>
          </cell>
        </row>
        <row r="2274">
          <cell r="G2274" t="str">
            <v>5100002231</v>
          </cell>
        </row>
        <row r="2275">
          <cell r="G2275" t="str">
            <v>5100002230</v>
          </cell>
        </row>
        <row r="2276">
          <cell r="G2276" t="str">
            <v>5100002230</v>
          </cell>
        </row>
        <row r="2277">
          <cell r="G2277" t="str">
            <v>5100002230</v>
          </cell>
        </row>
        <row r="2278">
          <cell r="G2278" t="str">
            <v>5100002230</v>
          </cell>
        </row>
        <row r="2279">
          <cell r="G2279" t="str">
            <v>5100002230</v>
          </cell>
        </row>
        <row r="2280">
          <cell r="G2280" t="str">
            <v>5100002230</v>
          </cell>
        </row>
        <row r="2281">
          <cell r="G2281" t="str">
            <v>5100002229</v>
          </cell>
        </row>
        <row r="2282">
          <cell r="G2282" t="str">
            <v>5100002229</v>
          </cell>
        </row>
        <row r="2283">
          <cell r="G2283" t="str">
            <v>5100002229</v>
          </cell>
        </row>
        <row r="2284">
          <cell r="G2284" t="str">
            <v>5100002229</v>
          </cell>
        </row>
        <row r="2285">
          <cell r="G2285" t="str">
            <v>5100002229</v>
          </cell>
        </row>
        <row r="2286">
          <cell r="G2286" t="str">
            <v>5100002229</v>
          </cell>
        </row>
        <row r="2287">
          <cell r="G2287" t="str">
            <v>5100002229</v>
          </cell>
        </row>
        <row r="2288">
          <cell r="G2288" t="str">
            <v>5100002229</v>
          </cell>
        </row>
        <row r="2289">
          <cell r="G2289" t="str">
            <v>5100002229</v>
          </cell>
        </row>
        <row r="2290">
          <cell r="G2290" t="str">
            <v>5100002229</v>
          </cell>
        </row>
        <row r="2291">
          <cell r="G2291" t="str">
            <v>5100002229</v>
          </cell>
        </row>
        <row r="2292">
          <cell r="G2292" t="str">
            <v>5100002229</v>
          </cell>
        </row>
        <row r="2293">
          <cell r="G2293" t="str">
            <v>5100002229</v>
          </cell>
        </row>
        <row r="2294">
          <cell r="G2294" t="str">
            <v>5100002229</v>
          </cell>
        </row>
        <row r="2295">
          <cell r="G2295" t="str">
            <v>5100002229</v>
          </cell>
        </row>
        <row r="2296">
          <cell r="G2296" t="str">
            <v>5100002229</v>
          </cell>
        </row>
        <row r="2297">
          <cell r="G2297" t="str">
            <v>5100002229</v>
          </cell>
        </row>
        <row r="2298">
          <cell r="G2298" t="str">
            <v>5100002229</v>
          </cell>
        </row>
        <row r="2299">
          <cell r="G2299" t="str">
            <v>5100002229</v>
          </cell>
        </row>
        <row r="2300">
          <cell r="G2300" t="str">
            <v>5100002229</v>
          </cell>
        </row>
        <row r="2301">
          <cell r="G2301" t="str">
            <v>5100002229</v>
          </cell>
        </row>
        <row r="2302">
          <cell r="G2302" t="str">
            <v>5100002229</v>
          </cell>
        </row>
        <row r="2303">
          <cell r="G2303" t="str">
            <v>5100002229</v>
          </cell>
        </row>
        <row r="2304">
          <cell r="G2304" t="str">
            <v>5100002229</v>
          </cell>
        </row>
        <row r="2305">
          <cell r="G2305" t="str">
            <v>5100002229</v>
          </cell>
        </row>
        <row r="2306">
          <cell r="G2306" t="str">
            <v>5100002229</v>
          </cell>
        </row>
        <row r="2307">
          <cell r="G2307" t="str">
            <v>5100002229</v>
          </cell>
        </row>
        <row r="2308">
          <cell r="G2308" t="str">
            <v>5100002229</v>
          </cell>
        </row>
        <row r="2309">
          <cell r="G2309" t="str">
            <v>5100002229</v>
          </cell>
        </row>
        <row r="2310">
          <cell r="G2310" t="str">
            <v>5100002229</v>
          </cell>
        </row>
        <row r="2311">
          <cell r="G2311" t="str">
            <v>5100002229</v>
          </cell>
        </row>
        <row r="2312">
          <cell r="G2312" t="str">
            <v>5100002229</v>
          </cell>
        </row>
        <row r="2313">
          <cell r="G2313" t="str">
            <v>5100002229</v>
          </cell>
        </row>
        <row r="2314">
          <cell r="G2314" t="str">
            <v>5100002229</v>
          </cell>
        </row>
        <row r="2315">
          <cell r="G2315" t="str">
            <v>5100002229</v>
          </cell>
        </row>
        <row r="2316">
          <cell r="G2316" t="str">
            <v>5100002229</v>
          </cell>
        </row>
        <row r="2317">
          <cell r="G2317" t="str">
            <v>5100002229</v>
          </cell>
        </row>
        <row r="2318">
          <cell r="G2318" t="str">
            <v>5100002229</v>
          </cell>
        </row>
        <row r="2319">
          <cell r="G2319" t="str">
            <v>5100002229</v>
          </cell>
        </row>
        <row r="2320">
          <cell r="G2320" t="str">
            <v>5100002167</v>
          </cell>
        </row>
        <row r="2321">
          <cell r="G2321" t="str">
            <v>5100002167</v>
          </cell>
        </row>
        <row r="2322">
          <cell r="G2322" t="str">
            <v>5100002167</v>
          </cell>
        </row>
        <row r="2323">
          <cell r="G2323" t="str">
            <v>5100002167</v>
          </cell>
        </row>
        <row r="2324">
          <cell r="G2324" t="str">
            <v>5100002167</v>
          </cell>
        </row>
        <row r="2325">
          <cell r="G2325" t="str">
            <v>5100002167</v>
          </cell>
        </row>
        <row r="2326">
          <cell r="G2326" t="str">
            <v>5100002167</v>
          </cell>
        </row>
        <row r="2327">
          <cell r="G2327" t="str">
            <v>5100002167</v>
          </cell>
        </row>
        <row r="2328">
          <cell r="G2328" t="str">
            <v>5100002167</v>
          </cell>
        </row>
        <row r="2329">
          <cell r="G2329" t="str">
            <v>5100002167</v>
          </cell>
        </row>
        <row r="2330">
          <cell r="G2330" t="str">
            <v>5100002167</v>
          </cell>
        </row>
        <row r="2331">
          <cell r="G2331" t="str">
            <v>5100002167</v>
          </cell>
        </row>
        <row r="2332">
          <cell r="G2332" t="str">
            <v>5100002167</v>
          </cell>
        </row>
        <row r="2333">
          <cell r="G2333" t="str">
            <v>5100002167</v>
          </cell>
        </row>
        <row r="2334">
          <cell r="G2334" t="str">
            <v>5100002167</v>
          </cell>
        </row>
        <row r="2335">
          <cell r="G2335" t="str">
            <v>5100002167</v>
          </cell>
        </row>
        <row r="2336">
          <cell r="G2336" t="str">
            <v>5100002167</v>
          </cell>
        </row>
        <row r="2337">
          <cell r="G2337" t="str">
            <v>5100002167</v>
          </cell>
        </row>
        <row r="2338">
          <cell r="G2338" t="str">
            <v>5100002167</v>
          </cell>
        </row>
        <row r="2339">
          <cell r="G2339" t="str">
            <v>5100002167</v>
          </cell>
        </row>
        <row r="2340">
          <cell r="G2340" t="str">
            <v>5100002167</v>
          </cell>
        </row>
        <row r="2341">
          <cell r="G2341" t="str">
            <v>5100002167</v>
          </cell>
        </row>
        <row r="2342">
          <cell r="G2342" t="str">
            <v>5100002167</v>
          </cell>
        </row>
        <row r="2343">
          <cell r="G2343" t="str">
            <v>5100002167</v>
          </cell>
        </row>
        <row r="2344">
          <cell r="G2344" t="str">
            <v>5100002167</v>
          </cell>
        </row>
        <row r="2345">
          <cell r="G2345" t="str">
            <v>5100002167</v>
          </cell>
        </row>
        <row r="2346">
          <cell r="G2346" t="str">
            <v>5100002167</v>
          </cell>
        </row>
        <row r="2347">
          <cell r="G2347" t="str">
            <v>5100002165</v>
          </cell>
        </row>
        <row r="2348">
          <cell r="G2348" t="str">
            <v>5100002165</v>
          </cell>
        </row>
        <row r="2349">
          <cell r="G2349" t="str">
            <v>5100002165</v>
          </cell>
        </row>
        <row r="2350">
          <cell r="G2350" t="str">
            <v>5100002164</v>
          </cell>
        </row>
        <row r="2351">
          <cell r="G2351" t="str">
            <v>5100002164</v>
          </cell>
        </row>
        <row r="2352">
          <cell r="G2352" t="str">
            <v>5100002164</v>
          </cell>
        </row>
        <row r="2353">
          <cell r="G2353" t="str">
            <v>5100002164</v>
          </cell>
        </row>
        <row r="2354">
          <cell r="G2354" t="str">
            <v>5100002164</v>
          </cell>
        </row>
        <row r="2355">
          <cell r="G2355" t="str">
            <v>5100002164</v>
          </cell>
        </row>
        <row r="2356">
          <cell r="G2356" t="str">
            <v>5100002164</v>
          </cell>
        </row>
        <row r="2357">
          <cell r="G2357" t="str">
            <v>5100002164</v>
          </cell>
        </row>
        <row r="2358">
          <cell r="G2358" t="str">
            <v>5100002164</v>
          </cell>
        </row>
        <row r="2359">
          <cell r="G2359" t="str">
            <v>5100002160</v>
          </cell>
        </row>
        <row r="2360">
          <cell r="G2360" t="str">
            <v>5100002160</v>
          </cell>
        </row>
        <row r="2361">
          <cell r="G2361" t="str">
            <v>5100002160</v>
          </cell>
        </row>
        <row r="2362">
          <cell r="G2362" t="str">
            <v>5100002160</v>
          </cell>
        </row>
        <row r="2363">
          <cell r="G2363" t="str">
            <v>5100002160</v>
          </cell>
        </row>
        <row r="2364">
          <cell r="G2364" t="str">
            <v>5100002160</v>
          </cell>
        </row>
        <row r="2365">
          <cell r="G2365" t="str">
            <v>5100002160</v>
          </cell>
        </row>
        <row r="2366">
          <cell r="G2366" t="str">
            <v>5100002160</v>
          </cell>
        </row>
        <row r="2367">
          <cell r="G2367" t="str">
            <v>5100002160</v>
          </cell>
        </row>
        <row r="2368">
          <cell r="G2368" t="str">
            <v>5100002160</v>
          </cell>
        </row>
        <row r="2369">
          <cell r="G2369" t="str">
            <v>5100002160</v>
          </cell>
        </row>
        <row r="2370">
          <cell r="G2370" t="str">
            <v>5100002160</v>
          </cell>
        </row>
        <row r="2371">
          <cell r="G2371" t="str">
            <v>5100002159</v>
          </cell>
        </row>
        <row r="2372">
          <cell r="G2372" t="str">
            <v>5100002159</v>
          </cell>
        </row>
        <row r="2373">
          <cell r="G2373" t="str">
            <v>5100002159</v>
          </cell>
        </row>
        <row r="2374">
          <cell r="G2374" t="str">
            <v>5100002159</v>
          </cell>
        </row>
        <row r="2375">
          <cell r="G2375" t="str">
            <v>5100002159</v>
          </cell>
        </row>
        <row r="2376">
          <cell r="G2376" t="str">
            <v>5100002159</v>
          </cell>
        </row>
        <row r="2377">
          <cell r="G2377" t="str">
            <v>5100002158</v>
          </cell>
        </row>
        <row r="2378">
          <cell r="G2378" t="str">
            <v>5100002158</v>
          </cell>
        </row>
        <row r="2379">
          <cell r="G2379" t="str">
            <v>5100002158</v>
          </cell>
        </row>
        <row r="2380">
          <cell r="G2380" t="str">
            <v>5100002158</v>
          </cell>
        </row>
        <row r="2381">
          <cell r="G2381" t="str">
            <v>5100002158</v>
          </cell>
        </row>
        <row r="2382">
          <cell r="G2382" t="str">
            <v>5100002158</v>
          </cell>
        </row>
        <row r="2383">
          <cell r="G2383" t="str">
            <v>5100002158</v>
          </cell>
        </row>
        <row r="2384">
          <cell r="G2384" t="str">
            <v>5100002158</v>
          </cell>
        </row>
        <row r="2385">
          <cell r="G2385" t="str">
            <v>5100002158</v>
          </cell>
        </row>
        <row r="2386">
          <cell r="G2386" t="str">
            <v>5100002158</v>
          </cell>
        </row>
        <row r="2387">
          <cell r="G2387" t="str">
            <v>5100002158</v>
          </cell>
        </row>
        <row r="2388">
          <cell r="G2388" t="str">
            <v>5100002158</v>
          </cell>
        </row>
        <row r="2389">
          <cell r="G2389" t="str">
            <v>5100002140</v>
          </cell>
        </row>
        <row r="2390">
          <cell r="G2390" t="str">
            <v>5100002140</v>
          </cell>
        </row>
        <row r="2391">
          <cell r="G2391" t="str">
            <v>5100002140</v>
          </cell>
        </row>
        <row r="2392">
          <cell r="G2392" t="str">
            <v>5100002138</v>
          </cell>
        </row>
        <row r="2393">
          <cell r="G2393" t="str">
            <v>5100002138</v>
          </cell>
        </row>
        <row r="2394">
          <cell r="G2394" t="str">
            <v>5100002138</v>
          </cell>
        </row>
        <row r="2395">
          <cell r="G2395" t="str">
            <v>5100002138</v>
          </cell>
        </row>
        <row r="2396">
          <cell r="G2396" t="str">
            <v>5100002138</v>
          </cell>
        </row>
        <row r="2397">
          <cell r="G2397" t="str">
            <v>5100002138</v>
          </cell>
        </row>
        <row r="2398">
          <cell r="G2398" t="str">
            <v>5100002138</v>
          </cell>
        </row>
        <row r="2399">
          <cell r="G2399" t="str">
            <v>5100002138</v>
          </cell>
        </row>
        <row r="2400">
          <cell r="G2400" t="str">
            <v>5100002138</v>
          </cell>
        </row>
        <row r="2401">
          <cell r="G2401" t="str">
            <v>5100002138</v>
          </cell>
        </row>
        <row r="2402">
          <cell r="G2402" t="str">
            <v>5100002138</v>
          </cell>
        </row>
        <row r="2403">
          <cell r="G2403" t="str">
            <v>5100002138</v>
          </cell>
        </row>
        <row r="2404">
          <cell r="G2404" t="str">
            <v>5100002138</v>
          </cell>
        </row>
        <row r="2405">
          <cell r="G2405" t="str">
            <v>5100002138</v>
          </cell>
        </row>
        <row r="2406">
          <cell r="G2406" t="str">
            <v>5100002138</v>
          </cell>
        </row>
        <row r="2407">
          <cell r="G2407" t="str">
            <v>5100002138</v>
          </cell>
        </row>
        <row r="2408">
          <cell r="G2408" t="str">
            <v>5100002138</v>
          </cell>
        </row>
        <row r="2409">
          <cell r="G2409" t="str">
            <v>5100002138</v>
          </cell>
        </row>
        <row r="2410">
          <cell r="G2410" t="str">
            <v>5100002117</v>
          </cell>
        </row>
        <row r="2411">
          <cell r="G2411" t="str">
            <v>5100002117</v>
          </cell>
        </row>
        <row r="2412">
          <cell r="G2412" t="str">
            <v>5100002117</v>
          </cell>
        </row>
        <row r="2413">
          <cell r="G2413" t="str">
            <v>5100002117</v>
          </cell>
        </row>
        <row r="2414">
          <cell r="G2414" t="str">
            <v>5100002117</v>
          </cell>
        </row>
        <row r="2415">
          <cell r="G2415" t="str">
            <v>5100002117</v>
          </cell>
        </row>
        <row r="2416">
          <cell r="G2416" t="str">
            <v>5100002117</v>
          </cell>
        </row>
        <row r="2417">
          <cell r="G2417" t="str">
            <v>5100002117</v>
          </cell>
        </row>
        <row r="2418">
          <cell r="G2418" t="str">
            <v>5100002117</v>
          </cell>
        </row>
        <row r="2419">
          <cell r="G2419" t="str">
            <v>5100002117</v>
          </cell>
        </row>
        <row r="2420">
          <cell r="G2420" t="str">
            <v>5100002117</v>
          </cell>
        </row>
        <row r="2421">
          <cell r="G2421" t="str">
            <v>5100002117</v>
          </cell>
        </row>
        <row r="2422">
          <cell r="G2422" t="str">
            <v>5100002117</v>
          </cell>
        </row>
        <row r="2423">
          <cell r="G2423" t="str">
            <v>5100002117</v>
          </cell>
        </row>
        <row r="2424">
          <cell r="G2424" t="str">
            <v>5100002117</v>
          </cell>
        </row>
        <row r="2425">
          <cell r="G2425" t="str">
            <v>5100002117</v>
          </cell>
        </row>
        <row r="2426">
          <cell r="G2426" t="str">
            <v>5100002117</v>
          </cell>
        </row>
        <row r="2427">
          <cell r="G2427" t="str">
            <v>5100002117</v>
          </cell>
        </row>
        <row r="2428">
          <cell r="G2428" t="str">
            <v>5100002117</v>
          </cell>
        </row>
        <row r="2429">
          <cell r="G2429" t="str">
            <v>5100002117</v>
          </cell>
        </row>
        <row r="2430">
          <cell r="G2430" t="str">
            <v>5100002117</v>
          </cell>
        </row>
        <row r="2431">
          <cell r="G2431" t="str">
            <v>5100002117</v>
          </cell>
        </row>
        <row r="2432">
          <cell r="G2432" t="str">
            <v>5100002117</v>
          </cell>
        </row>
        <row r="2433">
          <cell r="G2433" t="str">
            <v>5100002117</v>
          </cell>
        </row>
        <row r="2434">
          <cell r="G2434" t="str">
            <v>5100002117</v>
          </cell>
        </row>
        <row r="2435">
          <cell r="G2435" t="str">
            <v>5100002117</v>
          </cell>
        </row>
        <row r="2436">
          <cell r="G2436" t="str">
            <v>5100002117</v>
          </cell>
        </row>
        <row r="2437">
          <cell r="G2437" t="str">
            <v>5100002117</v>
          </cell>
        </row>
        <row r="2438">
          <cell r="G2438" t="str">
            <v>5100002117</v>
          </cell>
        </row>
        <row r="2439">
          <cell r="G2439" t="str">
            <v>5100002117</v>
          </cell>
        </row>
        <row r="2440">
          <cell r="G2440" t="str">
            <v>5100002117</v>
          </cell>
        </row>
        <row r="2441">
          <cell r="G2441" t="str">
            <v>5100002117</v>
          </cell>
        </row>
        <row r="2442">
          <cell r="G2442" t="str">
            <v>5100002117</v>
          </cell>
        </row>
        <row r="2443">
          <cell r="G2443" t="str">
            <v>5100002117</v>
          </cell>
        </row>
        <row r="2444">
          <cell r="G2444" t="str">
            <v>5100002117</v>
          </cell>
        </row>
        <row r="2445">
          <cell r="G2445" t="str">
            <v>5100002117</v>
          </cell>
        </row>
        <row r="2446">
          <cell r="G2446" t="str">
            <v>5100002117</v>
          </cell>
        </row>
        <row r="2447">
          <cell r="G2447" t="str">
            <v>5100002117</v>
          </cell>
        </row>
        <row r="2448">
          <cell r="G2448" t="str">
            <v>5100002117</v>
          </cell>
        </row>
        <row r="2449">
          <cell r="G2449" t="str">
            <v>5100002117</v>
          </cell>
        </row>
        <row r="2450">
          <cell r="G2450" t="str">
            <v>5100002117</v>
          </cell>
        </row>
        <row r="2451">
          <cell r="G2451" t="str">
            <v>5100002117</v>
          </cell>
        </row>
        <row r="2452">
          <cell r="G2452" t="str">
            <v>5100002117</v>
          </cell>
        </row>
        <row r="2453">
          <cell r="G2453" t="str">
            <v>5100002117</v>
          </cell>
        </row>
        <row r="2454">
          <cell r="G2454" t="str">
            <v>5100002117</v>
          </cell>
        </row>
        <row r="2455">
          <cell r="G2455" t="str">
            <v>5100002117</v>
          </cell>
        </row>
        <row r="2456">
          <cell r="G2456" t="str">
            <v>5100002117</v>
          </cell>
        </row>
        <row r="2457">
          <cell r="G2457" t="str">
            <v>5100002117</v>
          </cell>
        </row>
        <row r="2458">
          <cell r="G2458" t="str">
            <v>5100002117</v>
          </cell>
        </row>
        <row r="2459">
          <cell r="G2459" t="str">
            <v>5100002117</v>
          </cell>
        </row>
        <row r="2460">
          <cell r="G2460" t="str">
            <v>5100002117</v>
          </cell>
        </row>
        <row r="2461">
          <cell r="G2461" t="str">
            <v>5100002117</v>
          </cell>
        </row>
        <row r="2462">
          <cell r="G2462" t="str">
            <v>5100002117</v>
          </cell>
        </row>
        <row r="2463">
          <cell r="G2463" t="str">
            <v>5100002117</v>
          </cell>
        </row>
        <row r="2464">
          <cell r="G2464" t="str">
            <v>5100002117</v>
          </cell>
        </row>
        <row r="2465">
          <cell r="G2465" t="str">
            <v>5100002117</v>
          </cell>
        </row>
        <row r="2466">
          <cell r="G2466" t="str">
            <v>5100002117</v>
          </cell>
        </row>
        <row r="2467">
          <cell r="G2467" t="str">
            <v>5100002117</v>
          </cell>
        </row>
        <row r="2468">
          <cell r="G2468" t="str">
            <v>5100002117</v>
          </cell>
        </row>
        <row r="2469">
          <cell r="G2469" t="str">
            <v>5100002117</v>
          </cell>
        </row>
        <row r="2470">
          <cell r="G2470" t="str">
            <v>5100002117</v>
          </cell>
        </row>
        <row r="2471">
          <cell r="G2471" t="str">
            <v>5100002117</v>
          </cell>
        </row>
        <row r="2472">
          <cell r="G2472" t="str">
            <v>5100002116</v>
          </cell>
        </row>
        <row r="2473">
          <cell r="G2473" t="str">
            <v>5100002116</v>
          </cell>
        </row>
        <row r="2474">
          <cell r="G2474" t="str">
            <v>5100002116</v>
          </cell>
        </row>
        <row r="2475">
          <cell r="G2475" t="str">
            <v>5100002115</v>
          </cell>
        </row>
        <row r="2476">
          <cell r="G2476" t="str">
            <v>5100002115</v>
          </cell>
        </row>
        <row r="2477">
          <cell r="G2477" t="str">
            <v>5100002115</v>
          </cell>
        </row>
        <row r="2478">
          <cell r="G2478" t="str">
            <v>5100002115</v>
          </cell>
        </row>
        <row r="2479">
          <cell r="G2479" t="str">
            <v>5100002115</v>
          </cell>
        </row>
        <row r="2480">
          <cell r="G2480" t="str">
            <v>5100002115</v>
          </cell>
        </row>
        <row r="2481">
          <cell r="G2481" t="str">
            <v>5100002115</v>
          </cell>
        </row>
        <row r="2482">
          <cell r="G2482" t="str">
            <v>5100002115</v>
          </cell>
        </row>
        <row r="2483">
          <cell r="G2483" t="str">
            <v>5100002115</v>
          </cell>
        </row>
        <row r="2484">
          <cell r="G2484" t="str">
            <v>5100002114</v>
          </cell>
        </row>
        <row r="2485">
          <cell r="G2485" t="str">
            <v>5100002114</v>
          </cell>
        </row>
        <row r="2486">
          <cell r="G2486" t="str">
            <v>5100002114</v>
          </cell>
        </row>
        <row r="2487">
          <cell r="G2487" t="str">
            <v>5100002078</v>
          </cell>
        </row>
        <row r="2488">
          <cell r="G2488" t="str">
            <v>5100002078</v>
          </cell>
        </row>
        <row r="2489">
          <cell r="G2489" t="str">
            <v>5100002078</v>
          </cell>
        </row>
        <row r="2490">
          <cell r="G2490" t="str">
            <v>5100002061</v>
          </cell>
        </row>
        <row r="2491">
          <cell r="G2491" t="str">
            <v>5100002061</v>
          </cell>
        </row>
        <row r="2492">
          <cell r="G2492" t="str">
            <v>5100002061</v>
          </cell>
        </row>
        <row r="2493">
          <cell r="G2493" t="str">
            <v>5100002061</v>
          </cell>
        </row>
        <row r="2494">
          <cell r="G2494" t="str">
            <v>5100002061</v>
          </cell>
        </row>
        <row r="2495">
          <cell r="G2495" t="str">
            <v>5100002061</v>
          </cell>
        </row>
        <row r="2496">
          <cell r="G2496" t="str">
            <v>5100002060</v>
          </cell>
        </row>
        <row r="2497">
          <cell r="G2497" t="str">
            <v>5100002060</v>
          </cell>
        </row>
        <row r="2498">
          <cell r="G2498" t="str">
            <v>5100002060</v>
          </cell>
        </row>
        <row r="2499">
          <cell r="G2499" t="str">
            <v>5100002060</v>
          </cell>
        </row>
        <row r="2500">
          <cell r="G2500" t="str">
            <v>5100002060</v>
          </cell>
        </row>
        <row r="2501">
          <cell r="G2501" t="str">
            <v>5100002060</v>
          </cell>
        </row>
        <row r="2502">
          <cell r="G2502" t="str">
            <v>5100002060</v>
          </cell>
        </row>
        <row r="2503">
          <cell r="G2503" t="str">
            <v>5100002060</v>
          </cell>
        </row>
        <row r="2504">
          <cell r="G2504" t="str">
            <v>5100002060</v>
          </cell>
        </row>
        <row r="2505">
          <cell r="G2505" t="str">
            <v>5100002060</v>
          </cell>
        </row>
        <row r="2506">
          <cell r="G2506" t="str">
            <v>5100002059</v>
          </cell>
        </row>
        <row r="2507">
          <cell r="G2507" t="str">
            <v>5100002059</v>
          </cell>
        </row>
        <row r="2508">
          <cell r="G2508" t="str">
            <v>5100002059</v>
          </cell>
        </row>
        <row r="2509">
          <cell r="G2509" t="str">
            <v>5100002059</v>
          </cell>
        </row>
        <row r="2510">
          <cell r="G2510" t="str">
            <v>5100002059</v>
          </cell>
        </row>
        <row r="2511">
          <cell r="G2511" t="str">
            <v>5100002059</v>
          </cell>
        </row>
        <row r="2512">
          <cell r="G2512" t="str">
            <v>5100002059</v>
          </cell>
        </row>
        <row r="2513">
          <cell r="G2513" t="str">
            <v>5100002058</v>
          </cell>
        </row>
        <row r="2514">
          <cell r="G2514" t="str">
            <v>5100002058</v>
          </cell>
        </row>
        <row r="2515">
          <cell r="G2515" t="str">
            <v>5100002058</v>
          </cell>
        </row>
        <row r="2516">
          <cell r="G2516" t="str">
            <v>5100002058</v>
          </cell>
        </row>
        <row r="2517">
          <cell r="G2517" t="str">
            <v>5100002058</v>
          </cell>
        </row>
        <row r="2518">
          <cell r="G2518" t="str">
            <v>5100002058</v>
          </cell>
        </row>
        <row r="2519">
          <cell r="G2519" t="str">
            <v>5100002046</v>
          </cell>
        </row>
        <row r="2520">
          <cell r="G2520" t="str">
            <v>5100002046</v>
          </cell>
        </row>
        <row r="2521">
          <cell r="G2521" t="str">
            <v>5100002046</v>
          </cell>
        </row>
        <row r="2522">
          <cell r="G2522" t="str">
            <v>5100002046</v>
          </cell>
        </row>
        <row r="2523">
          <cell r="G2523" t="str">
            <v>5100002046</v>
          </cell>
        </row>
        <row r="2524">
          <cell r="G2524" t="str">
            <v>5100002046</v>
          </cell>
        </row>
        <row r="2525">
          <cell r="G2525" t="str">
            <v>5100002045</v>
          </cell>
        </row>
        <row r="2526">
          <cell r="G2526" t="str">
            <v>5100002045</v>
          </cell>
        </row>
        <row r="2527">
          <cell r="G2527" t="str">
            <v>5100002045</v>
          </cell>
        </row>
        <row r="2528">
          <cell r="G2528" t="str">
            <v>5100002045</v>
          </cell>
        </row>
        <row r="2529">
          <cell r="G2529" t="str">
            <v>5100002045</v>
          </cell>
        </row>
        <row r="2530">
          <cell r="G2530" t="str">
            <v>5100002045</v>
          </cell>
        </row>
        <row r="2531">
          <cell r="G2531" t="str">
            <v>5100002045</v>
          </cell>
        </row>
        <row r="2532">
          <cell r="G2532" t="str">
            <v>5100002045</v>
          </cell>
        </row>
        <row r="2533">
          <cell r="G2533" t="str">
            <v>5100002045</v>
          </cell>
        </row>
        <row r="2534">
          <cell r="G2534" t="str">
            <v>5100002045</v>
          </cell>
        </row>
        <row r="2535">
          <cell r="G2535" t="str">
            <v>5100002045</v>
          </cell>
        </row>
        <row r="2536">
          <cell r="G2536" t="str">
            <v>5100002045</v>
          </cell>
        </row>
        <row r="2537">
          <cell r="G2537" t="str">
            <v>5100002045</v>
          </cell>
        </row>
        <row r="2538">
          <cell r="G2538" t="str">
            <v>5100002045</v>
          </cell>
        </row>
        <row r="2539">
          <cell r="G2539" t="str">
            <v>5100002045</v>
          </cell>
        </row>
        <row r="2540">
          <cell r="G2540" t="str">
            <v>5100002045</v>
          </cell>
        </row>
        <row r="2541">
          <cell r="G2541" t="str">
            <v>5100002045</v>
          </cell>
        </row>
        <row r="2542">
          <cell r="G2542" t="str">
            <v>5100002045</v>
          </cell>
        </row>
        <row r="2543">
          <cell r="G2543" t="str">
            <v>5100002044</v>
          </cell>
        </row>
        <row r="2544">
          <cell r="G2544" t="str">
            <v>5100002044</v>
          </cell>
        </row>
        <row r="2545">
          <cell r="G2545" t="str">
            <v>5100002044</v>
          </cell>
        </row>
        <row r="2546">
          <cell r="G2546" t="str">
            <v>5100002044</v>
          </cell>
        </row>
        <row r="2547">
          <cell r="G2547" t="str">
            <v>5100002044</v>
          </cell>
        </row>
        <row r="2548">
          <cell r="G2548" t="str">
            <v>5100002044</v>
          </cell>
        </row>
        <row r="2549">
          <cell r="G2549" t="str">
            <v>5100002016</v>
          </cell>
        </row>
        <row r="2550">
          <cell r="G2550" t="str">
            <v>5100002016</v>
          </cell>
        </row>
        <row r="2551">
          <cell r="G2551" t="str">
            <v>5100002016</v>
          </cell>
        </row>
        <row r="2552">
          <cell r="G2552" t="str">
            <v>5100002012</v>
          </cell>
        </row>
        <row r="2553">
          <cell r="G2553" t="str">
            <v>5100002012</v>
          </cell>
        </row>
        <row r="2554">
          <cell r="G2554" t="str">
            <v>5100002012</v>
          </cell>
        </row>
        <row r="2555">
          <cell r="G2555" t="str">
            <v>5100002012</v>
          </cell>
        </row>
        <row r="2556">
          <cell r="G2556" t="str">
            <v>5100002012</v>
          </cell>
        </row>
        <row r="2557">
          <cell r="G2557" t="str">
            <v>5100002012</v>
          </cell>
        </row>
        <row r="2558">
          <cell r="G2558" t="str">
            <v>5100002012</v>
          </cell>
        </row>
        <row r="2559">
          <cell r="G2559" t="str">
            <v>5100002012</v>
          </cell>
        </row>
        <row r="2560">
          <cell r="G2560" t="str">
            <v>5100002012</v>
          </cell>
        </row>
        <row r="2561">
          <cell r="G2561" t="str">
            <v>5100002012</v>
          </cell>
        </row>
        <row r="2562">
          <cell r="G2562" t="str">
            <v>5100002012</v>
          </cell>
        </row>
        <row r="2563">
          <cell r="G2563" t="str">
            <v>5100002012</v>
          </cell>
        </row>
        <row r="2564">
          <cell r="G2564" t="str">
            <v>5100002000</v>
          </cell>
        </row>
        <row r="2565">
          <cell r="G2565" t="str">
            <v>5100002000</v>
          </cell>
        </row>
        <row r="2566">
          <cell r="G2566" t="str">
            <v>5100002000</v>
          </cell>
        </row>
        <row r="2567">
          <cell r="G2567" t="str">
            <v>5100001999</v>
          </cell>
        </row>
        <row r="2568">
          <cell r="G2568" t="str">
            <v>5100001999</v>
          </cell>
        </row>
        <row r="2569">
          <cell r="G2569" t="str">
            <v>5100001999</v>
          </cell>
        </row>
        <row r="2570">
          <cell r="G2570" t="str">
            <v>5100001998</v>
          </cell>
        </row>
        <row r="2571">
          <cell r="G2571" t="str">
            <v>5100001998</v>
          </cell>
        </row>
        <row r="2572">
          <cell r="G2572" t="str">
            <v>5100001998</v>
          </cell>
        </row>
        <row r="2573">
          <cell r="G2573" t="str">
            <v>5100001997</v>
          </cell>
        </row>
        <row r="2574">
          <cell r="G2574" t="str">
            <v>5100001997</v>
          </cell>
        </row>
        <row r="2575">
          <cell r="G2575" t="str">
            <v>5100001997</v>
          </cell>
        </row>
        <row r="2576">
          <cell r="G2576" t="str">
            <v>5100001996</v>
          </cell>
        </row>
        <row r="2577">
          <cell r="G2577" t="str">
            <v>5100001996</v>
          </cell>
        </row>
        <row r="2578">
          <cell r="G2578" t="str">
            <v>5100001996</v>
          </cell>
        </row>
        <row r="2579">
          <cell r="G2579" t="str">
            <v>5100001996</v>
          </cell>
        </row>
        <row r="2580">
          <cell r="G2580" t="str">
            <v>5100001996</v>
          </cell>
        </row>
        <row r="2581">
          <cell r="G2581" t="str">
            <v>5100001996</v>
          </cell>
        </row>
        <row r="2582">
          <cell r="G2582" t="str">
            <v>5100001996</v>
          </cell>
        </row>
        <row r="2583">
          <cell r="G2583" t="str">
            <v>5100001996</v>
          </cell>
        </row>
        <row r="2584">
          <cell r="G2584" t="str">
            <v>5100001996</v>
          </cell>
        </row>
        <row r="2585">
          <cell r="G2585" t="str">
            <v>5100001996</v>
          </cell>
        </row>
        <row r="2586">
          <cell r="G2586" t="str">
            <v>5100001996</v>
          </cell>
        </row>
        <row r="2587">
          <cell r="G2587" t="str">
            <v>5100001996</v>
          </cell>
        </row>
        <row r="2588">
          <cell r="G2588" t="str">
            <v>5100001996</v>
          </cell>
        </row>
        <row r="2589">
          <cell r="G2589" t="str">
            <v>5100001996</v>
          </cell>
        </row>
        <row r="2590">
          <cell r="G2590" t="str">
            <v>5100001996</v>
          </cell>
        </row>
        <row r="2591">
          <cell r="G2591" t="str">
            <v>5100001996</v>
          </cell>
        </row>
        <row r="2592">
          <cell r="G2592" t="str">
            <v>5100001996</v>
          </cell>
        </row>
        <row r="2593">
          <cell r="G2593" t="str">
            <v>5100001996</v>
          </cell>
        </row>
        <row r="2594">
          <cell r="G2594" t="str">
            <v>5100001996</v>
          </cell>
        </row>
        <row r="2595">
          <cell r="G2595" t="str">
            <v>5100001996</v>
          </cell>
        </row>
        <row r="2596">
          <cell r="G2596" t="str">
            <v>5100001996</v>
          </cell>
        </row>
        <row r="2597">
          <cell r="G2597" t="str">
            <v>5100001996</v>
          </cell>
        </row>
        <row r="2598">
          <cell r="G2598" t="str">
            <v>5100001996</v>
          </cell>
        </row>
        <row r="2599">
          <cell r="G2599" t="str">
            <v>5100001996</v>
          </cell>
        </row>
        <row r="2600">
          <cell r="G2600" t="str">
            <v>5100001996</v>
          </cell>
        </row>
        <row r="2601">
          <cell r="G2601" t="str">
            <v>5100001996</v>
          </cell>
        </row>
        <row r="2602">
          <cell r="G2602" t="str">
            <v>5100001996</v>
          </cell>
        </row>
        <row r="2603">
          <cell r="G2603" t="str">
            <v>5100001996</v>
          </cell>
        </row>
        <row r="2604">
          <cell r="G2604" t="str">
            <v>5100001996</v>
          </cell>
        </row>
        <row r="2605">
          <cell r="G2605" t="str">
            <v>5100001996</v>
          </cell>
        </row>
        <row r="2606">
          <cell r="G2606" t="str">
            <v>5100001996</v>
          </cell>
        </row>
        <row r="2607">
          <cell r="G2607" t="str">
            <v>5100001996</v>
          </cell>
        </row>
        <row r="2608">
          <cell r="G2608" t="str">
            <v>5100001996</v>
          </cell>
        </row>
        <row r="2609">
          <cell r="G2609" t="str">
            <v>5100001996</v>
          </cell>
        </row>
        <row r="2610">
          <cell r="G2610" t="str">
            <v>5100001996</v>
          </cell>
        </row>
        <row r="2611">
          <cell r="G2611" t="str">
            <v>5100001996</v>
          </cell>
        </row>
        <row r="2612">
          <cell r="G2612" t="str">
            <v>5100001996</v>
          </cell>
        </row>
        <row r="2613">
          <cell r="G2613" t="str">
            <v>5100001996</v>
          </cell>
        </row>
        <row r="2614">
          <cell r="G2614" t="str">
            <v>5100001996</v>
          </cell>
        </row>
        <row r="2615">
          <cell r="G2615" t="str">
            <v>5100001996</v>
          </cell>
        </row>
        <row r="2616">
          <cell r="G2616" t="str">
            <v>5100001996</v>
          </cell>
        </row>
        <row r="2617">
          <cell r="G2617" t="str">
            <v>5100001996</v>
          </cell>
        </row>
        <row r="2618">
          <cell r="G2618" t="str">
            <v>5100001996</v>
          </cell>
        </row>
        <row r="2619">
          <cell r="G2619" t="str">
            <v>5100001996</v>
          </cell>
        </row>
        <row r="2620">
          <cell r="G2620" t="str">
            <v>5100001996</v>
          </cell>
        </row>
        <row r="2621">
          <cell r="G2621" t="str">
            <v>5100001996</v>
          </cell>
        </row>
        <row r="2622">
          <cell r="G2622" t="str">
            <v>5100001996</v>
          </cell>
        </row>
        <row r="2623">
          <cell r="G2623" t="str">
            <v>5100001996</v>
          </cell>
        </row>
        <row r="2624">
          <cell r="G2624" t="str">
            <v>5100001996</v>
          </cell>
        </row>
        <row r="2625">
          <cell r="G2625" t="str">
            <v>5100001996</v>
          </cell>
        </row>
        <row r="2626">
          <cell r="G2626" t="str">
            <v>5100001996</v>
          </cell>
        </row>
        <row r="2627">
          <cell r="G2627" t="str">
            <v>5100001996</v>
          </cell>
        </row>
        <row r="2628">
          <cell r="G2628" t="str">
            <v>5100001996</v>
          </cell>
        </row>
        <row r="2629">
          <cell r="G2629" t="str">
            <v>5100001996</v>
          </cell>
        </row>
        <row r="2630">
          <cell r="G2630" t="str">
            <v>5100001996</v>
          </cell>
        </row>
        <row r="2631">
          <cell r="G2631" t="str">
            <v>5100001996</v>
          </cell>
        </row>
        <row r="2632">
          <cell r="G2632" t="str">
            <v>5100001996</v>
          </cell>
        </row>
        <row r="2633">
          <cell r="G2633" t="str">
            <v>5100001996</v>
          </cell>
        </row>
        <row r="2634">
          <cell r="G2634" t="str">
            <v>5100001996</v>
          </cell>
        </row>
        <row r="2635">
          <cell r="G2635" t="str">
            <v>5100001996</v>
          </cell>
        </row>
        <row r="2636">
          <cell r="G2636" t="str">
            <v>5100001996</v>
          </cell>
        </row>
        <row r="2637">
          <cell r="G2637" t="str">
            <v>5100001996</v>
          </cell>
        </row>
        <row r="2638">
          <cell r="G2638" t="str">
            <v>5100001996</v>
          </cell>
        </row>
        <row r="2639">
          <cell r="G2639" t="str">
            <v>5100001996</v>
          </cell>
        </row>
        <row r="2640">
          <cell r="G2640" t="str">
            <v>5100001996</v>
          </cell>
        </row>
        <row r="2641">
          <cell r="G2641" t="str">
            <v>5100001996</v>
          </cell>
        </row>
        <row r="2642">
          <cell r="G2642" t="str">
            <v>5100001996</v>
          </cell>
        </row>
        <row r="2643">
          <cell r="G2643" t="str">
            <v>5100001996</v>
          </cell>
        </row>
        <row r="2644">
          <cell r="G2644" t="str">
            <v>5100001996</v>
          </cell>
        </row>
        <row r="2645">
          <cell r="G2645" t="str">
            <v>5100001996</v>
          </cell>
        </row>
        <row r="2646">
          <cell r="G2646" t="str">
            <v>5100001996</v>
          </cell>
        </row>
        <row r="2647">
          <cell r="G2647" t="str">
            <v>5100001996</v>
          </cell>
        </row>
        <row r="2648">
          <cell r="G2648" t="str">
            <v>5100001996</v>
          </cell>
        </row>
        <row r="2649">
          <cell r="G2649" t="str">
            <v>5100001996</v>
          </cell>
        </row>
        <row r="2650">
          <cell r="G2650" t="str">
            <v>5100001996</v>
          </cell>
        </row>
        <row r="2651">
          <cell r="G2651" t="str">
            <v>5100001931</v>
          </cell>
        </row>
        <row r="2652">
          <cell r="G2652" t="str">
            <v>5100001931</v>
          </cell>
        </row>
        <row r="2653">
          <cell r="G2653" t="str">
            <v>5100001931</v>
          </cell>
        </row>
        <row r="2654">
          <cell r="G2654" t="str">
            <v>5100001931</v>
          </cell>
        </row>
        <row r="2655">
          <cell r="G2655" t="str">
            <v>5100001931</v>
          </cell>
        </row>
        <row r="2656">
          <cell r="G2656" t="str">
            <v>5100001931</v>
          </cell>
        </row>
        <row r="2657">
          <cell r="G2657" t="str">
            <v>5100001931</v>
          </cell>
        </row>
        <row r="2658">
          <cell r="G2658" t="str">
            <v>5100001931</v>
          </cell>
        </row>
        <row r="2659">
          <cell r="G2659" t="str">
            <v>5100001931</v>
          </cell>
        </row>
        <row r="2660">
          <cell r="G2660" t="str">
            <v>5100001931</v>
          </cell>
        </row>
        <row r="2661">
          <cell r="G2661" t="str">
            <v>5100001931</v>
          </cell>
        </row>
        <row r="2662">
          <cell r="G2662" t="str">
            <v>5100001931</v>
          </cell>
        </row>
        <row r="2663">
          <cell r="G2663" t="str">
            <v>5100001931</v>
          </cell>
        </row>
        <row r="2664">
          <cell r="G2664" t="str">
            <v>5100001931</v>
          </cell>
        </row>
        <row r="2665">
          <cell r="G2665" t="str">
            <v>5100001931</v>
          </cell>
        </row>
        <row r="2666">
          <cell r="G2666" t="str">
            <v>5100001931</v>
          </cell>
        </row>
        <row r="2667">
          <cell r="G2667" t="str">
            <v>5100001931</v>
          </cell>
        </row>
        <row r="2668">
          <cell r="G2668" t="str">
            <v>5100001931</v>
          </cell>
        </row>
        <row r="2669">
          <cell r="G2669" t="str">
            <v>5100001931</v>
          </cell>
        </row>
        <row r="2670">
          <cell r="G2670" t="str">
            <v>5100001931</v>
          </cell>
        </row>
        <row r="2671">
          <cell r="G2671" t="str">
            <v>5100001931</v>
          </cell>
        </row>
        <row r="2672">
          <cell r="G2672" t="str">
            <v>5100001931</v>
          </cell>
        </row>
        <row r="2673">
          <cell r="G2673" t="str">
            <v>5100001931</v>
          </cell>
        </row>
        <row r="2674">
          <cell r="G2674" t="str">
            <v>5100001931</v>
          </cell>
        </row>
        <row r="2675">
          <cell r="G2675" t="str">
            <v>5100001931</v>
          </cell>
        </row>
        <row r="2676">
          <cell r="G2676" t="str">
            <v>5100001931</v>
          </cell>
        </row>
        <row r="2677">
          <cell r="G2677" t="str">
            <v>5100001931</v>
          </cell>
        </row>
        <row r="2678">
          <cell r="G2678" t="str">
            <v>5100001931</v>
          </cell>
        </row>
        <row r="2679">
          <cell r="G2679" t="str">
            <v>5100001931</v>
          </cell>
        </row>
        <row r="2680">
          <cell r="G2680" t="str">
            <v>5100001931</v>
          </cell>
        </row>
        <row r="2681">
          <cell r="G2681" t="str">
            <v>5100001931</v>
          </cell>
        </row>
        <row r="2682">
          <cell r="G2682" t="str">
            <v>5100001931</v>
          </cell>
        </row>
        <row r="2683">
          <cell r="G2683" t="str">
            <v>5100001931</v>
          </cell>
        </row>
        <row r="2684">
          <cell r="G2684" t="str">
            <v>5100001931</v>
          </cell>
        </row>
        <row r="2685">
          <cell r="G2685" t="str">
            <v>5100001931</v>
          </cell>
        </row>
        <row r="2686">
          <cell r="G2686" t="str">
            <v>5100001931</v>
          </cell>
        </row>
        <row r="2687">
          <cell r="G2687" t="str">
            <v>5100001930</v>
          </cell>
        </row>
        <row r="2688">
          <cell r="G2688" t="str">
            <v>5100001930</v>
          </cell>
        </row>
        <row r="2689">
          <cell r="G2689" t="str">
            <v>5100001930</v>
          </cell>
        </row>
        <row r="2690">
          <cell r="G2690" t="str">
            <v>5100001930</v>
          </cell>
        </row>
        <row r="2691">
          <cell r="G2691" t="str">
            <v>5100001930</v>
          </cell>
        </row>
        <row r="2692">
          <cell r="G2692" t="str">
            <v>5100001930</v>
          </cell>
        </row>
        <row r="2693">
          <cell r="G2693" t="str">
            <v>5100001930</v>
          </cell>
        </row>
        <row r="2694">
          <cell r="G2694" t="str">
            <v>5100001930</v>
          </cell>
        </row>
        <row r="2695">
          <cell r="G2695" t="str">
            <v>5100001930</v>
          </cell>
        </row>
        <row r="2696">
          <cell r="G2696" t="str">
            <v>5100001930</v>
          </cell>
        </row>
        <row r="2697">
          <cell r="G2697" t="str">
            <v>5100001930</v>
          </cell>
        </row>
        <row r="2698">
          <cell r="G2698" t="str">
            <v>5100001930</v>
          </cell>
        </row>
        <row r="2699">
          <cell r="G2699" t="str">
            <v>5100001930</v>
          </cell>
        </row>
        <row r="2700">
          <cell r="G2700" t="str">
            <v>5100001930</v>
          </cell>
        </row>
        <row r="2701">
          <cell r="G2701" t="str">
            <v>5100001930</v>
          </cell>
        </row>
        <row r="2702">
          <cell r="G2702" t="str">
            <v>5100001930</v>
          </cell>
        </row>
        <row r="2703">
          <cell r="G2703" t="str">
            <v>5100001930</v>
          </cell>
        </row>
        <row r="2704">
          <cell r="G2704" t="str">
            <v>5100001930</v>
          </cell>
        </row>
        <row r="2705">
          <cell r="G2705" t="str">
            <v>5100001930</v>
          </cell>
        </row>
        <row r="2706">
          <cell r="G2706" t="str">
            <v>5100001930</v>
          </cell>
        </row>
        <row r="2707">
          <cell r="G2707" t="str">
            <v>5100001930</v>
          </cell>
        </row>
        <row r="2708">
          <cell r="G2708" t="str">
            <v>5100001930</v>
          </cell>
        </row>
        <row r="2709">
          <cell r="G2709" t="str">
            <v>5100001930</v>
          </cell>
        </row>
        <row r="2710">
          <cell r="G2710" t="str">
            <v>5100001930</v>
          </cell>
        </row>
        <row r="2711">
          <cell r="G2711" t="str">
            <v>5100001930</v>
          </cell>
        </row>
        <row r="2712">
          <cell r="G2712" t="str">
            <v>5100001930</v>
          </cell>
        </row>
        <row r="2713">
          <cell r="G2713" t="str">
            <v>5100001930</v>
          </cell>
        </row>
        <row r="2714">
          <cell r="G2714" t="str">
            <v>5100001929</v>
          </cell>
        </row>
        <row r="2715">
          <cell r="G2715" t="str">
            <v>5100001929</v>
          </cell>
        </row>
        <row r="2716">
          <cell r="G2716" t="str">
            <v>5100001929</v>
          </cell>
        </row>
        <row r="2717">
          <cell r="G2717" t="str">
            <v>5100001929</v>
          </cell>
        </row>
        <row r="2718">
          <cell r="G2718" t="str">
            <v>5100001929</v>
          </cell>
        </row>
        <row r="2719">
          <cell r="G2719" t="str">
            <v>5100001929</v>
          </cell>
        </row>
        <row r="2720">
          <cell r="G2720" t="str">
            <v>5100001929</v>
          </cell>
        </row>
        <row r="2721">
          <cell r="G2721" t="str">
            <v>5100001929</v>
          </cell>
        </row>
        <row r="2722">
          <cell r="G2722" t="str">
            <v>5100001929</v>
          </cell>
        </row>
        <row r="2723">
          <cell r="G2723" t="str">
            <v>5100001929</v>
          </cell>
        </row>
        <row r="2724">
          <cell r="G2724" t="str">
            <v>5100001929</v>
          </cell>
        </row>
        <row r="2725">
          <cell r="G2725" t="str">
            <v>5100001929</v>
          </cell>
        </row>
        <row r="2726">
          <cell r="G2726" t="str">
            <v>5100001929</v>
          </cell>
        </row>
        <row r="2727">
          <cell r="G2727" t="str">
            <v>5100001929</v>
          </cell>
        </row>
        <row r="2728">
          <cell r="G2728" t="str">
            <v>5100001929</v>
          </cell>
        </row>
        <row r="2729">
          <cell r="G2729" t="str">
            <v>5100001929</v>
          </cell>
        </row>
        <row r="2730">
          <cell r="G2730" t="str">
            <v>5100001929</v>
          </cell>
        </row>
        <row r="2731">
          <cell r="G2731" t="str">
            <v>5100001929</v>
          </cell>
        </row>
        <row r="2732">
          <cell r="G2732" t="str">
            <v>5100001929</v>
          </cell>
        </row>
        <row r="2733">
          <cell r="G2733" t="str">
            <v>5100001929</v>
          </cell>
        </row>
        <row r="2734">
          <cell r="G2734" t="str">
            <v>5100001929</v>
          </cell>
        </row>
        <row r="2735">
          <cell r="G2735" t="str">
            <v>5100001929</v>
          </cell>
        </row>
        <row r="2736">
          <cell r="G2736" t="str">
            <v>5100001929</v>
          </cell>
        </row>
        <row r="2737">
          <cell r="G2737" t="str">
            <v>5100001929</v>
          </cell>
        </row>
        <row r="2738">
          <cell r="G2738" t="str">
            <v>5100001929</v>
          </cell>
        </row>
        <row r="2739">
          <cell r="G2739" t="str">
            <v>5100001929</v>
          </cell>
        </row>
        <row r="2740">
          <cell r="G2740" t="str">
            <v>5100001929</v>
          </cell>
        </row>
        <row r="2741">
          <cell r="G2741" t="str">
            <v>5100001929</v>
          </cell>
        </row>
        <row r="2742">
          <cell r="G2742" t="str">
            <v>5100001929</v>
          </cell>
        </row>
        <row r="2743">
          <cell r="G2743" t="str">
            <v>5100001929</v>
          </cell>
        </row>
        <row r="2744">
          <cell r="G2744" t="str">
            <v>5100001929</v>
          </cell>
        </row>
        <row r="2745">
          <cell r="G2745" t="str">
            <v>5100001929</v>
          </cell>
        </row>
        <row r="2746">
          <cell r="G2746" t="str">
            <v>5100001929</v>
          </cell>
        </row>
        <row r="2747">
          <cell r="G2747" t="str">
            <v>5100001929</v>
          </cell>
        </row>
        <row r="2748">
          <cell r="G2748" t="str">
            <v>5100001929</v>
          </cell>
        </row>
        <row r="2749">
          <cell r="G2749" t="str">
            <v>5100001929</v>
          </cell>
        </row>
        <row r="2750">
          <cell r="G2750" t="str">
            <v>5100001929</v>
          </cell>
        </row>
        <row r="2751">
          <cell r="G2751" t="str">
            <v>5100001929</v>
          </cell>
        </row>
        <row r="2752">
          <cell r="G2752" t="str">
            <v>5100001929</v>
          </cell>
        </row>
        <row r="2753">
          <cell r="G2753" t="str">
            <v>5100001929</v>
          </cell>
        </row>
        <row r="2754">
          <cell r="G2754" t="str">
            <v>5100001929</v>
          </cell>
        </row>
        <row r="2755">
          <cell r="G2755" t="str">
            <v>5100001929</v>
          </cell>
        </row>
        <row r="2756">
          <cell r="G2756" t="str">
            <v>5100001929</v>
          </cell>
        </row>
        <row r="2757">
          <cell r="G2757" t="str">
            <v>5100001929</v>
          </cell>
        </row>
        <row r="2758">
          <cell r="G2758" t="str">
            <v>5100001929</v>
          </cell>
        </row>
        <row r="2759">
          <cell r="G2759" t="str">
            <v>5100001929</v>
          </cell>
        </row>
        <row r="2760">
          <cell r="G2760" t="str">
            <v>5100001929</v>
          </cell>
        </row>
        <row r="2761">
          <cell r="G2761" t="str">
            <v>5100001929</v>
          </cell>
        </row>
        <row r="2762">
          <cell r="G2762" t="str">
            <v>5100001929</v>
          </cell>
        </row>
        <row r="2763">
          <cell r="G2763" t="str">
            <v>5100001929</v>
          </cell>
        </row>
        <row r="2764">
          <cell r="G2764" t="str">
            <v>5100001929</v>
          </cell>
        </row>
        <row r="2765">
          <cell r="G2765" t="str">
            <v>5100001929</v>
          </cell>
        </row>
        <row r="2766">
          <cell r="G2766" t="str">
            <v>5100001929</v>
          </cell>
        </row>
        <row r="2767">
          <cell r="G2767" t="str">
            <v>5100001929</v>
          </cell>
        </row>
        <row r="2768">
          <cell r="G2768" t="str">
            <v>5100001929</v>
          </cell>
        </row>
        <row r="2769">
          <cell r="G2769" t="str">
            <v>5100001929</v>
          </cell>
        </row>
        <row r="2770">
          <cell r="G2770" t="str">
            <v>5100001929</v>
          </cell>
        </row>
        <row r="2771">
          <cell r="G2771" t="str">
            <v>5100001929</v>
          </cell>
        </row>
        <row r="2772">
          <cell r="G2772" t="str">
            <v>5100001929</v>
          </cell>
        </row>
        <row r="2773">
          <cell r="G2773" t="str">
            <v>5100001929</v>
          </cell>
        </row>
        <row r="2774">
          <cell r="G2774" t="str">
            <v>5100001929</v>
          </cell>
        </row>
        <row r="2775">
          <cell r="G2775" t="str">
            <v>5100001929</v>
          </cell>
        </row>
        <row r="2776">
          <cell r="G2776" t="str">
            <v>5100001929</v>
          </cell>
        </row>
        <row r="2777">
          <cell r="G2777" t="str">
            <v>5100001929</v>
          </cell>
        </row>
        <row r="2778">
          <cell r="G2778" t="str">
            <v>5100001929</v>
          </cell>
        </row>
        <row r="2779">
          <cell r="G2779" t="str">
            <v>5100001929</v>
          </cell>
        </row>
        <row r="2780">
          <cell r="G2780" t="str">
            <v>5100001929</v>
          </cell>
        </row>
        <row r="2781">
          <cell r="G2781" t="str">
            <v>5100001929</v>
          </cell>
        </row>
        <row r="2782">
          <cell r="G2782" t="str">
            <v>5100001929</v>
          </cell>
        </row>
        <row r="2783">
          <cell r="G2783" t="str">
            <v>5100001929</v>
          </cell>
        </row>
        <row r="2784">
          <cell r="G2784" t="str">
            <v>5100001929</v>
          </cell>
        </row>
        <row r="2785">
          <cell r="G2785" t="str">
            <v>5100001929</v>
          </cell>
        </row>
        <row r="2786">
          <cell r="G2786" t="str">
            <v>5100001929</v>
          </cell>
        </row>
        <row r="2787">
          <cell r="G2787" t="str">
            <v>5100001929</v>
          </cell>
        </row>
        <row r="2788">
          <cell r="G2788" t="str">
            <v>5100001929</v>
          </cell>
        </row>
        <row r="2789">
          <cell r="G2789" t="str">
            <v>5100001929</v>
          </cell>
        </row>
        <row r="2790">
          <cell r="G2790" t="str">
            <v>5100001929</v>
          </cell>
        </row>
        <row r="2791">
          <cell r="G2791" t="str">
            <v>5100001929</v>
          </cell>
        </row>
        <row r="2792">
          <cell r="G2792" t="str">
            <v>5100001929</v>
          </cell>
        </row>
        <row r="2793">
          <cell r="G2793" t="str">
            <v>5100001929</v>
          </cell>
        </row>
        <row r="2794">
          <cell r="G2794" t="str">
            <v>5100001929</v>
          </cell>
        </row>
        <row r="2795">
          <cell r="G2795" t="str">
            <v>5100001929</v>
          </cell>
        </row>
        <row r="2796">
          <cell r="G2796" t="str">
            <v>5100001929</v>
          </cell>
        </row>
        <row r="2797">
          <cell r="G2797" t="str">
            <v>5100001929</v>
          </cell>
        </row>
        <row r="2798">
          <cell r="G2798" t="str">
            <v>5100001929</v>
          </cell>
        </row>
        <row r="2799">
          <cell r="G2799" t="str">
            <v>5100001929</v>
          </cell>
        </row>
        <row r="2800">
          <cell r="G2800" t="str">
            <v>5100001929</v>
          </cell>
        </row>
        <row r="2801">
          <cell r="G2801" t="str">
            <v>5100001929</v>
          </cell>
        </row>
        <row r="2802">
          <cell r="G2802" t="str">
            <v>5100001929</v>
          </cell>
        </row>
        <row r="2803">
          <cell r="G2803" t="str">
            <v>5100001929</v>
          </cell>
        </row>
        <row r="2804">
          <cell r="G2804" t="str">
            <v>5100001929</v>
          </cell>
        </row>
        <row r="2805">
          <cell r="G2805" t="str">
            <v>5100001929</v>
          </cell>
        </row>
        <row r="2806">
          <cell r="G2806" t="str">
            <v>5100001929</v>
          </cell>
        </row>
        <row r="2807">
          <cell r="G2807" t="str">
            <v>5100001929</v>
          </cell>
        </row>
        <row r="2808">
          <cell r="G2808" t="str">
            <v>5100001929</v>
          </cell>
        </row>
        <row r="2809">
          <cell r="G2809" t="str">
            <v>5100001929</v>
          </cell>
        </row>
        <row r="2810">
          <cell r="G2810" t="str">
            <v>5100001929</v>
          </cell>
        </row>
        <row r="2811">
          <cell r="G2811" t="str">
            <v>5100001929</v>
          </cell>
        </row>
        <row r="2812">
          <cell r="G2812" t="str">
            <v>5100001929</v>
          </cell>
        </row>
        <row r="2813">
          <cell r="G2813" t="str">
            <v>5100001929</v>
          </cell>
        </row>
        <row r="2814">
          <cell r="G2814" t="str">
            <v>5100001929</v>
          </cell>
        </row>
        <row r="2815">
          <cell r="G2815" t="str">
            <v>5100001929</v>
          </cell>
        </row>
        <row r="2816">
          <cell r="G2816" t="str">
            <v>5100001929</v>
          </cell>
        </row>
        <row r="2817">
          <cell r="G2817" t="str">
            <v>5100001929</v>
          </cell>
        </row>
        <row r="2818">
          <cell r="G2818" t="str">
            <v>5100001929</v>
          </cell>
        </row>
        <row r="2819">
          <cell r="G2819" t="str">
            <v>5100001929</v>
          </cell>
        </row>
        <row r="2820">
          <cell r="G2820" t="str">
            <v>5100001929</v>
          </cell>
        </row>
        <row r="2821">
          <cell r="G2821" t="str">
            <v>5100001929</v>
          </cell>
        </row>
        <row r="2822">
          <cell r="G2822" t="str">
            <v>5100001929</v>
          </cell>
        </row>
        <row r="2823">
          <cell r="G2823" t="str">
            <v>5100001929</v>
          </cell>
        </row>
        <row r="2824">
          <cell r="G2824" t="str">
            <v>5100001929</v>
          </cell>
        </row>
        <row r="2825">
          <cell r="G2825" t="str">
            <v>5100001929</v>
          </cell>
        </row>
        <row r="2826">
          <cell r="G2826" t="str">
            <v>5100001929</v>
          </cell>
        </row>
        <row r="2827">
          <cell r="G2827" t="str">
            <v>5100001929</v>
          </cell>
        </row>
        <row r="2828">
          <cell r="G2828" t="str">
            <v>5100001929</v>
          </cell>
        </row>
        <row r="2829">
          <cell r="G2829" t="str">
            <v>5100001929</v>
          </cell>
        </row>
        <row r="2830">
          <cell r="G2830" t="str">
            <v>5100001929</v>
          </cell>
        </row>
        <row r="2831">
          <cell r="G2831" t="str">
            <v>5100001929</v>
          </cell>
        </row>
        <row r="2832">
          <cell r="G2832" t="str">
            <v>5100001929</v>
          </cell>
        </row>
        <row r="2833">
          <cell r="G2833" t="str">
            <v>5100001929</v>
          </cell>
        </row>
        <row r="2834">
          <cell r="G2834" t="str">
            <v>5100001929</v>
          </cell>
        </row>
        <row r="2835">
          <cell r="G2835" t="str">
            <v>5100001929</v>
          </cell>
        </row>
        <row r="2836">
          <cell r="G2836" t="str">
            <v>5100001929</v>
          </cell>
        </row>
        <row r="2837">
          <cell r="G2837" t="str">
            <v>5100001929</v>
          </cell>
        </row>
        <row r="2838">
          <cell r="G2838" t="str">
            <v>5100001929</v>
          </cell>
        </row>
        <row r="2839">
          <cell r="G2839" t="str">
            <v>5100001929</v>
          </cell>
        </row>
        <row r="2840">
          <cell r="G2840" t="str">
            <v>5100001929</v>
          </cell>
        </row>
        <row r="2841">
          <cell r="G2841" t="str">
            <v>5100001929</v>
          </cell>
        </row>
        <row r="2842">
          <cell r="G2842" t="str">
            <v>5100001929</v>
          </cell>
        </row>
        <row r="2843">
          <cell r="G2843" t="str">
            <v>5100001929</v>
          </cell>
        </row>
        <row r="2844">
          <cell r="G2844" t="str">
            <v>5100001929</v>
          </cell>
        </row>
        <row r="2845">
          <cell r="G2845" t="str">
            <v>5100001929</v>
          </cell>
        </row>
        <row r="2846">
          <cell r="G2846" t="str">
            <v>5100001929</v>
          </cell>
        </row>
        <row r="2847">
          <cell r="G2847" t="str">
            <v>5100001929</v>
          </cell>
        </row>
        <row r="2848">
          <cell r="G2848" t="str">
            <v>5100001929</v>
          </cell>
        </row>
        <row r="2849">
          <cell r="G2849" t="str">
            <v>5100001929</v>
          </cell>
        </row>
        <row r="2850">
          <cell r="G2850" t="str">
            <v>5100001929</v>
          </cell>
        </row>
        <row r="2851">
          <cell r="G2851" t="str">
            <v>5100001929</v>
          </cell>
        </row>
        <row r="2852">
          <cell r="G2852" t="str">
            <v>5100001929</v>
          </cell>
        </row>
        <row r="2853">
          <cell r="G2853" t="str">
            <v>5100001929</v>
          </cell>
        </row>
        <row r="2854">
          <cell r="G2854" t="str">
            <v>5100001929</v>
          </cell>
        </row>
        <row r="2855">
          <cell r="G2855" t="str">
            <v>5100001929</v>
          </cell>
        </row>
        <row r="2856">
          <cell r="G2856" t="str">
            <v>5100001929</v>
          </cell>
        </row>
        <row r="2857">
          <cell r="G2857" t="str">
            <v>5100001929</v>
          </cell>
        </row>
        <row r="2858">
          <cell r="G2858" t="str">
            <v>5100001929</v>
          </cell>
        </row>
        <row r="2859">
          <cell r="G2859" t="str">
            <v>5100001929</v>
          </cell>
        </row>
        <row r="2860">
          <cell r="G2860" t="str">
            <v>5100001929</v>
          </cell>
        </row>
        <row r="2861">
          <cell r="G2861" t="str">
            <v>5100001929</v>
          </cell>
        </row>
        <row r="2862">
          <cell r="G2862" t="str">
            <v>5100001929</v>
          </cell>
        </row>
        <row r="2863">
          <cell r="G2863" t="str">
            <v>5100001929</v>
          </cell>
        </row>
        <row r="2864">
          <cell r="G2864" t="str">
            <v>5100001929</v>
          </cell>
        </row>
        <row r="2865">
          <cell r="G2865" t="str">
            <v>5100001929</v>
          </cell>
        </row>
        <row r="2866">
          <cell r="G2866" t="str">
            <v>5100001929</v>
          </cell>
        </row>
        <row r="2867">
          <cell r="G2867" t="str">
            <v>5100001929</v>
          </cell>
        </row>
        <row r="2868">
          <cell r="G2868" t="str">
            <v>5100001929</v>
          </cell>
        </row>
        <row r="2869">
          <cell r="G2869" t="str">
            <v>5100001929</v>
          </cell>
        </row>
        <row r="2870">
          <cell r="G2870" t="str">
            <v>5100001929</v>
          </cell>
        </row>
        <row r="2871">
          <cell r="G2871" t="str">
            <v>5100001929</v>
          </cell>
        </row>
        <row r="2872">
          <cell r="G2872" t="str">
            <v>5100001929</v>
          </cell>
        </row>
        <row r="2873">
          <cell r="G2873" t="str">
            <v>5100001929</v>
          </cell>
        </row>
        <row r="2874">
          <cell r="G2874" t="str">
            <v>5100001929</v>
          </cell>
        </row>
        <row r="2875">
          <cell r="G2875" t="str">
            <v>5100001929</v>
          </cell>
        </row>
        <row r="2876">
          <cell r="G2876" t="str">
            <v>5100001929</v>
          </cell>
        </row>
        <row r="2877">
          <cell r="G2877" t="str">
            <v>5100001929</v>
          </cell>
        </row>
        <row r="2878">
          <cell r="G2878" t="str">
            <v>5100001929</v>
          </cell>
        </row>
        <row r="2879">
          <cell r="G2879" t="str">
            <v>5100001929</v>
          </cell>
        </row>
        <row r="2880">
          <cell r="G2880" t="str">
            <v>5100001929</v>
          </cell>
        </row>
        <row r="2881">
          <cell r="G2881" t="str">
            <v>5100001929</v>
          </cell>
        </row>
        <row r="2882">
          <cell r="G2882" t="str">
            <v>5100001929</v>
          </cell>
        </row>
        <row r="2883">
          <cell r="G2883" t="str">
            <v>5100001929</v>
          </cell>
        </row>
        <row r="2884">
          <cell r="G2884" t="str">
            <v>5100001929</v>
          </cell>
        </row>
        <row r="2885">
          <cell r="G2885" t="str">
            <v>5100001929</v>
          </cell>
        </row>
        <row r="2886">
          <cell r="G2886" t="str">
            <v>5100001929</v>
          </cell>
        </row>
        <row r="2887">
          <cell r="G2887" t="str">
            <v>5100001929</v>
          </cell>
        </row>
        <row r="2888">
          <cell r="G2888" t="str">
            <v>5100001929</v>
          </cell>
        </row>
        <row r="2889">
          <cell r="G2889" t="str">
            <v>5100001929</v>
          </cell>
        </row>
        <row r="2890">
          <cell r="G2890" t="str">
            <v>5100001929</v>
          </cell>
        </row>
        <row r="2891">
          <cell r="G2891" t="str">
            <v>5100001929</v>
          </cell>
        </row>
        <row r="2892">
          <cell r="G2892" t="str">
            <v>5100001929</v>
          </cell>
        </row>
        <row r="2893">
          <cell r="G2893" t="str">
            <v>5100001929</v>
          </cell>
        </row>
        <row r="2894">
          <cell r="G2894" t="str">
            <v>5100001929</v>
          </cell>
        </row>
        <row r="2895">
          <cell r="G2895" t="str">
            <v>5100001929</v>
          </cell>
        </row>
        <row r="2896">
          <cell r="G2896" t="str">
            <v>5100001929</v>
          </cell>
        </row>
        <row r="2897">
          <cell r="G2897" t="str">
            <v>5100001928</v>
          </cell>
        </row>
        <row r="2898">
          <cell r="G2898" t="str">
            <v>5100001928</v>
          </cell>
        </row>
        <row r="2899">
          <cell r="G2899" t="str">
            <v>5100001928</v>
          </cell>
        </row>
        <row r="2900">
          <cell r="G2900" t="str">
            <v>5100001928</v>
          </cell>
        </row>
        <row r="2901">
          <cell r="G2901" t="str">
            <v>5100001928</v>
          </cell>
        </row>
        <row r="2902">
          <cell r="G2902" t="str">
            <v>5100001928</v>
          </cell>
        </row>
        <row r="2903">
          <cell r="G2903" t="str">
            <v>5100001928</v>
          </cell>
        </row>
        <row r="2904">
          <cell r="G2904" t="str">
            <v>5100001928</v>
          </cell>
        </row>
        <row r="2905">
          <cell r="G2905" t="str">
            <v>5100001928</v>
          </cell>
        </row>
        <row r="2906">
          <cell r="G2906" t="str">
            <v>5100001927</v>
          </cell>
        </row>
        <row r="2907">
          <cell r="G2907" t="str">
            <v>5100001927</v>
          </cell>
        </row>
        <row r="2908">
          <cell r="G2908" t="str">
            <v>5100001927</v>
          </cell>
        </row>
        <row r="2909">
          <cell r="G2909" t="str">
            <v>5100001927</v>
          </cell>
        </row>
        <row r="2910">
          <cell r="G2910" t="str">
            <v>5100001927</v>
          </cell>
        </row>
        <row r="2911">
          <cell r="G2911" t="str">
            <v>5100001927</v>
          </cell>
        </row>
        <row r="2912">
          <cell r="G2912" t="str">
            <v>5100001927</v>
          </cell>
        </row>
        <row r="2913">
          <cell r="G2913" t="str">
            <v>5100001927</v>
          </cell>
        </row>
        <row r="2914">
          <cell r="G2914" t="str">
            <v>5100001927</v>
          </cell>
        </row>
        <row r="2915">
          <cell r="G2915" t="str">
            <v>5100001927</v>
          </cell>
        </row>
        <row r="2916">
          <cell r="G2916" t="str">
            <v>5100001927</v>
          </cell>
        </row>
        <row r="2917">
          <cell r="G2917" t="str">
            <v>5100001927</v>
          </cell>
        </row>
        <row r="2918">
          <cell r="G2918" t="str">
            <v>5100001927</v>
          </cell>
        </row>
        <row r="2919">
          <cell r="G2919" t="str">
            <v>5100001927</v>
          </cell>
        </row>
        <row r="2920">
          <cell r="G2920" t="str">
            <v>5100001927</v>
          </cell>
        </row>
        <row r="2921">
          <cell r="G2921" t="str">
            <v>5100001927</v>
          </cell>
        </row>
        <row r="2922">
          <cell r="G2922" t="str">
            <v>5100001927</v>
          </cell>
        </row>
        <row r="2923">
          <cell r="G2923" t="str">
            <v>5100001927</v>
          </cell>
        </row>
        <row r="2924">
          <cell r="G2924" t="str">
            <v>5100001927</v>
          </cell>
        </row>
        <row r="2925">
          <cell r="G2925" t="str">
            <v>5100001927</v>
          </cell>
        </row>
        <row r="2926">
          <cell r="G2926" t="str">
            <v>5100001927</v>
          </cell>
        </row>
        <row r="2927">
          <cell r="G2927" t="str">
            <v>5100001927</v>
          </cell>
        </row>
        <row r="2928">
          <cell r="G2928" t="str">
            <v>5100001927</v>
          </cell>
        </row>
        <row r="2929">
          <cell r="G2929" t="str">
            <v>5100001927</v>
          </cell>
        </row>
        <row r="2930">
          <cell r="G2930" t="str">
            <v>5100001927</v>
          </cell>
        </row>
        <row r="2931">
          <cell r="G2931" t="str">
            <v>5100001927</v>
          </cell>
        </row>
        <row r="2932">
          <cell r="G2932" t="str">
            <v>5100001927</v>
          </cell>
        </row>
        <row r="2933">
          <cell r="G2933" t="str">
            <v>5100001927</v>
          </cell>
        </row>
        <row r="2934">
          <cell r="G2934" t="str">
            <v>5100001927</v>
          </cell>
        </row>
        <row r="2935">
          <cell r="G2935" t="str">
            <v>5100001927</v>
          </cell>
        </row>
        <row r="2936">
          <cell r="G2936" t="str">
            <v>5100001927</v>
          </cell>
        </row>
        <row r="2937">
          <cell r="G2937" t="str">
            <v>5100001927</v>
          </cell>
        </row>
        <row r="2938">
          <cell r="G2938" t="str">
            <v>5100001927</v>
          </cell>
        </row>
        <row r="2939">
          <cell r="G2939" t="str">
            <v>5100001927</v>
          </cell>
        </row>
        <row r="2940">
          <cell r="G2940" t="str">
            <v>5100001927</v>
          </cell>
        </row>
        <row r="2941">
          <cell r="G2941" t="str">
            <v>5100001927</v>
          </cell>
        </row>
        <row r="2942">
          <cell r="G2942" t="str">
            <v>5100001927</v>
          </cell>
        </row>
        <row r="2943">
          <cell r="G2943" t="str">
            <v>5100001927</v>
          </cell>
        </row>
        <row r="2944">
          <cell r="G2944" t="str">
            <v>5100001927</v>
          </cell>
        </row>
        <row r="2945">
          <cell r="G2945" t="str">
            <v>5100001927</v>
          </cell>
        </row>
        <row r="2946">
          <cell r="G2946" t="str">
            <v>5100001927</v>
          </cell>
        </row>
        <row r="2947">
          <cell r="G2947" t="str">
            <v>5100001927</v>
          </cell>
        </row>
        <row r="2948">
          <cell r="G2948" t="str">
            <v>5100001927</v>
          </cell>
        </row>
        <row r="2949">
          <cell r="G2949" t="str">
            <v>5100001927</v>
          </cell>
        </row>
        <row r="2950">
          <cell r="G2950" t="str">
            <v>5100001927</v>
          </cell>
        </row>
        <row r="2951">
          <cell r="G2951" t="str">
            <v>5100001927</v>
          </cell>
        </row>
        <row r="2952">
          <cell r="G2952" t="str">
            <v>5100001927</v>
          </cell>
        </row>
        <row r="2953">
          <cell r="G2953" t="str">
            <v>5100001927</v>
          </cell>
        </row>
        <row r="2954">
          <cell r="G2954" t="str">
            <v>5100001927</v>
          </cell>
        </row>
        <row r="2955">
          <cell r="G2955" t="str">
            <v>5100001927</v>
          </cell>
        </row>
        <row r="2956">
          <cell r="G2956" t="str">
            <v>5100001927</v>
          </cell>
        </row>
        <row r="2957">
          <cell r="G2957" t="str">
            <v>5100001927</v>
          </cell>
        </row>
        <row r="2958">
          <cell r="G2958" t="str">
            <v>5100001927</v>
          </cell>
        </row>
        <row r="2959">
          <cell r="G2959" t="str">
            <v>5100001927</v>
          </cell>
        </row>
        <row r="2960">
          <cell r="G2960" t="str">
            <v>5100001927</v>
          </cell>
        </row>
        <row r="2961">
          <cell r="G2961" t="str">
            <v>5100001927</v>
          </cell>
        </row>
        <row r="2962">
          <cell r="G2962" t="str">
            <v>5100001927</v>
          </cell>
        </row>
        <row r="2963">
          <cell r="G2963" t="str">
            <v>5100001927</v>
          </cell>
        </row>
        <row r="2964">
          <cell r="G2964" t="str">
            <v>5100001927</v>
          </cell>
        </row>
        <row r="2965">
          <cell r="G2965" t="str">
            <v>5100001927</v>
          </cell>
        </row>
        <row r="2966">
          <cell r="G2966" t="str">
            <v>5100001927</v>
          </cell>
        </row>
        <row r="2967">
          <cell r="G2967" t="str">
            <v>5100001927</v>
          </cell>
        </row>
        <row r="2968">
          <cell r="G2968" t="str">
            <v>5100001927</v>
          </cell>
        </row>
        <row r="2969">
          <cell r="G2969" t="str">
            <v>5100001927</v>
          </cell>
        </row>
        <row r="2970">
          <cell r="G2970" t="str">
            <v>5100001927</v>
          </cell>
        </row>
        <row r="2971">
          <cell r="G2971" t="str">
            <v>5100001927</v>
          </cell>
        </row>
        <row r="2972">
          <cell r="G2972" t="str">
            <v>5100001927</v>
          </cell>
        </row>
        <row r="2973">
          <cell r="G2973" t="str">
            <v>5100001927</v>
          </cell>
        </row>
        <row r="2974">
          <cell r="G2974" t="str">
            <v>5100001927</v>
          </cell>
        </row>
        <row r="2975">
          <cell r="G2975" t="str">
            <v>5100001927</v>
          </cell>
        </row>
        <row r="2976">
          <cell r="G2976" t="str">
            <v>5100001927</v>
          </cell>
        </row>
        <row r="2977">
          <cell r="G2977" t="str">
            <v>5100001927</v>
          </cell>
        </row>
        <row r="2978">
          <cell r="G2978" t="str">
            <v>5100001927</v>
          </cell>
        </row>
        <row r="2979">
          <cell r="G2979" t="str">
            <v>5100001927</v>
          </cell>
        </row>
        <row r="2980">
          <cell r="G2980" t="str">
            <v>5100001927</v>
          </cell>
        </row>
        <row r="2981">
          <cell r="G2981" t="str">
            <v>5100001927</v>
          </cell>
        </row>
        <row r="2982">
          <cell r="G2982" t="str">
            <v>5100001927</v>
          </cell>
        </row>
        <row r="2983">
          <cell r="G2983" t="str">
            <v>5100001927</v>
          </cell>
        </row>
        <row r="2984">
          <cell r="G2984" t="str">
            <v>5100001927</v>
          </cell>
        </row>
        <row r="2985">
          <cell r="G2985" t="str">
            <v>5100001927</v>
          </cell>
        </row>
        <row r="2986">
          <cell r="G2986" t="str">
            <v>5100001927</v>
          </cell>
        </row>
        <row r="2987">
          <cell r="G2987" t="str">
            <v>5100001927</v>
          </cell>
        </row>
        <row r="2988">
          <cell r="G2988" t="str">
            <v>5100001927</v>
          </cell>
        </row>
        <row r="2989">
          <cell r="G2989" t="str">
            <v>5100001927</v>
          </cell>
        </row>
        <row r="2990">
          <cell r="G2990" t="str">
            <v>5100001927</v>
          </cell>
        </row>
        <row r="2991">
          <cell r="G2991" t="str">
            <v>5100001927</v>
          </cell>
        </row>
        <row r="2992">
          <cell r="G2992" t="str">
            <v>5100001927</v>
          </cell>
        </row>
        <row r="2993">
          <cell r="G2993" t="str">
            <v>5100001927</v>
          </cell>
        </row>
        <row r="2994">
          <cell r="G2994" t="str">
            <v>5100001927</v>
          </cell>
        </row>
        <row r="2995">
          <cell r="G2995" t="str">
            <v>5100001927</v>
          </cell>
        </row>
        <row r="2996">
          <cell r="G2996" t="str">
            <v>5100001927</v>
          </cell>
        </row>
        <row r="2997">
          <cell r="G2997" t="str">
            <v>5100001927</v>
          </cell>
        </row>
        <row r="2998">
          <cell r="G2998" t="str">
            <v>5100001927</v>
          </cell>
        </row>
        <row r="2999">
          <cell r="G2999" t="str">
            <v>5100001919</v>
          </cell>
        </row>
        <row r="3000">
          <cell r="G3000" t="str">
            <v>5100001919</v>
          </cell>
        </row>
        <row r="3001">
          <cell r="G3001" t="str">
            <v>5100001919</v>
          </cell>
        </row>
        <row r="3002">
          <cell r="G3002" t="str">
            <v>5100001918</v>
          </cell>
        </row>
        <row r="3003">
          <cell r="G3003" t="str">
            <v>5100001918</v>
          </cell>
        </row>
        <row r="3004">
          <cell r="G3004" t="str">
            <v>5100001918</v>
          </cell>
        </row>
        <row r="3005">
          <cell r="G3005" t="str">
            <v>5100001917</v>
          </cell>
        </row>
        <row r="3006">
          <cell r="G3006" t="str">
            <v>5100001917</v>
          </cell>
        </row>
        <row r="3007">
          <cell r="G3007" t="str">
            <v>5100001917</v>
          </cell>
        </row>
        <row r="3008">
          <cell r="G3008" t="str">
            <v>5100001917</v>
          </cell>
        </row>
        <row r="3009">
          <cell r="G3009" t="str">
            <v>5100001917</v>
          </cell>
        </row>
        <row r="3010">
          <cell r="G3010" t="str">
            <v>5100001917</v>
          </cell>
        </row>
        <row r="3011">
          <cell r="G3011" t="str">
            <v>5100001917</v>
          </cell>
        </row>
        <row r="3012">
          <cell r="G3012" t="str">
            <v>5100001917</v>
          </cell>
        </row>
        <row r="3013">
          <cell r="G3013" t="str">
            <v>5100001917</v>
          </cell>
        </row>
        <row r="3014">
          <cell r="G3014" t="str">
            <v>5100001866</v>
          </cell>
        </row>
        <row r="3015">
          <cell r="G3015" t="str">
            <v>5100001866</v>
          </cell>
        </row>
        <row r="3016">
          <cell r="G3016" t="str">
            <v>5100001866</v>
          </cell>
        </row>
        <row r="3017">
          <cell r="G3017" t="str">
            <v>5100001866</v>
          </cell>
        </row>
        <row r="3018">
          <cell r="G3018" t="str">
            <v>5100001866</v>
          </cell>
        </row>
        <row r="3019">
          <cell r="G3019" t="str">
            <v>5100001866</v>
          </cell>
        </row>
        <row r="3020">
          <cell r="G3020" t="str">
            <v>5100001866</v>
          </cell>
        </row>
        <row r="3021">
          <cell r="G3021" t="str">
            <v>5100001866</v>
          </cell>
        </row>
        <row r="3022">
          <cell r="G3022" t="str">
            <v>5100001866</v>
          </cell>
        </row>
        <row r="3023">
          <cell r="G3023" t="str">
            <v>5100001866</v>
          </cell>
        </row>
        <row r="3024">
          <cell r="G3024" t="str">
            <v>5100001866</v>
          </cell>
        </row>
        <row r="3025">
          <cell r="G3025" t="str">
            <v>5100001866</v>
          </cell>
        </row>
        <row r="3026">
          <cell r="G3026" t="str">
            <v>5100001866</v>
          </cell>
        </row>
        <row r="3027">
          <cell r="G3027" t="str">
            <v>5100001866</v>
          </cell>
        </row>
        <row r="3028">
          <cell r="G3028" t="str">
            <v>5100001866</v>
          </cell>
        </row>
        <row r="3029">
          <cell r="G3029" t="str">
            <v>5100001865</v>
          </cell>
        </row>
        <row r="3030">
          <cell r="G3030" t="str">
            <v>5100001865</v>
          </cell>
        </row>
        <row r="3031">
          <cell r="G3031" t="str">
            <v>5100001865</v>
          </cell>
        </row>
        <row r="3032">
          <cell r="G3032" t="str">
            <v>5100001865</v>
          </cell>
        </row>
        <row r="3033">
          <cell r="G3033" t="str">
            <v>5100001865</v>
          </cell>
        </row>
        <row r="3034">
          <cell r="G3034" t="str">
            <v>5100001865</v>
          </cell>
        </row>
        <row r="3035">
          <cell r="G3035" t="str">
            <v>5100001865</v>
          </cell>
        </row>
        <row r="3036">
          <cell r="G3036" t="str">
            <v>5100001865</v>
          </cell>
        </row>
        <row r="3037">
          <cell r="G3037" t="str">
            <v>5100001865</v>
          </cell>
        </row>
        <row r="3038">
          <cell r="G3038" t="str">
            <v>5100001865</v>
          </cell>
        </row>
        <row r="3039">
          <cell r="G3039" t="str">
            <v>5100001865</v>
          </cell>
        </row>
        <row r="3040">
          <cell r="G3040" t="str">
            <v>5100001865</v>
          </cell>
        </row>
        <row r="3041">
          <cell r="G3041" t="str">
            <v>5100001865</v>
          </cell>
        </row>
        <row r="3042">
          <cell r="G3042" t="str">
            <v>5100001865</v>
          </cell>
        </row>
        <row r="3043">
          <cell r="G3043" t="str">
            <v>5100001865</v>
          </cell>
        </row>
        <row r="3044">
          <cell r="G3044" t="str">
            <v>5100001865</v>
          </cell>
        </row>
        <row r="3045">
          <cell r="G3045" t="str">
            <v>5100001865</v>
          </cell>
        </row>
        <row r="3046">
          <cell r="G3046" t="str">
            <v>5100001865</v>
          </cell>
        </row>
        <row r="3047">
          <cell r="G3047" t="str">
            <v>5100001865</v>
          </cell>
        </row>
        <row r="3048">
          <cell r="G3048" t="str">
            <v>5100001865</v>
          </cell>
        </row>
        <row r="3049">
          <cell r="G3049" t="str">
            <v>5100001865</v>
          </cell>
        </row>
        <row r="3050">
          <cell r="G3050" t="str">
            <v>5100001865</v>
          </cell>
        </row>
        <row r="3051">
          <cell r="G3051" t="str">
            <v>5100001865</v>
          </cell>
        </row>
        <row r="3052">
          <cell r="G3052" t="str">
            <v>5100001865</v>
          </cell>
        </row>
        <row r="3053">
          <cell r="G3053" t="str">
            <v>5100001865</v>
          </cell>
        </row>
        <row r="3054">
          <cell r="G3054" t="str">
            <v>5100001865</v>
          </cell>
        </row>
        <row r="3055">
          <cell r="G3055" t="str">
            <v>5100001865</v>
          </cell>
        </row>
        <row r="3056">
          <cell r="G3056" t="str">
            <v>5100001865</v>
          </cell>
        </row>
        <row r="3057">
          <cell r="G3057" t="str">
            <v>5100001865</v>
          </cell>
        </row>
        <row r="3058">
          <cell r="G3058" t="str">
            <v>5100001865</v>
          </cell>
        </row>
        <row r="3059">
          <cell r="G3059" t="str">
            <v>5100001865</v>
          </cell>
        </row>
        <row r="3060">
          <cell r="G3060" t="str">
            <v>5100001865</v>
          </cell>
        </row>
        <row r="3061">
          <cell r="G3061" t="str">
            <v>5100001865</v>
          </cell>
        </row>
        <row r="3062">
          <cell r="G3062" t="str">
            <v>5100001865</v>
          </cell>
        </row>
        <row r="3063">
          <cell r="G3063" t="str">
            <v>5100001865</v>
          </cell>
        </row>
        <row r="3064">
          <cell r="G3064" t="str">
            <v>5100001865</v>
          </cell>
        </row>
        <row r="3065">
          <cell r="G3065" t="str">
            <v>5100001865</v>
          </cell>
        </row>
        <row r="3066">
          <cell r="G3066" t="str">
            <v>5100001865</v>
          </cell>
        </row>
        <row r="3067">
          <cell r="G3067" t="str">
            <v>5100001865</v>
          </cell>
        </row>
        <row r="3068">
          <cell r="G3068" t="str">
            <v>5100001865</v>
          </cell>
        </row>
        <row r="3069">
          <cell r="G3069" t="str">
            <v>5100001865</v>
          </cell>
        </row>
        <row r="3070">
          <cell r="G3070" t="str">
            <v>5100001865</v>
          </cell>
        </row>
        <row r="3071">
          <cell r="G3071" t="str">
            <v>5100001838</v>
          </cell>
        </row>
        <row r="3072">
          <cell r="G3072" t="str">
            <v>5100001838</v>
          </cell>
        </row>
        <row r="3073">
          <cell r="G3073" t="str">
            <v>5100001838</v>
          </cell>
        </row>
        <row r="3074">
          <cell r="G3074" t="str">
            <v>5100001816</v>
          </cell>
        </row>
        <row r="3075">
          <cell r="G3075" t="str">
            <v>5100001816</v>
          </cell>
        </row>
        <row r="3076">
          <cell r="G3076" t="str">
            <v>5100001816</v>
          </cell>
        </row>
        <row r="3077">
          <cell r="G3077" t="str">
            <v>5100001816</v>
          </cell>
        </row>
        <row r="3078">
          <cell r="G3078" t="str">
            <v>5100001816</v>
          </cell>
        </row>
        <row r="3079">
          <cell r="G3079" t="str">
            <v>5100001816</v>
          </cell>
        </row>
        <row r="3080">
          <cell r="G3080" t="str">
            <v>5100001816</v>
          </cell>
        </row>
        <row r="3081">
          <cell r="G3081" t="str">
            <v>5100001816</v>
          </cell>
        </row>
        <row r="3082">
          <cell r="G3082" t="str">
            <v>5100001816</v>
          </cell>
        </row>
        <row r="3083">
          <cell r="G3083" t="str">
            <v>5100001816</v>
          </cell>
        </row>
        <row r="3084">
          <cell r="G3084" t="str">
            <v>5100001816</v>
          </cell>
        </row>
        <row r="3085">
          <cell r="G3085" t="str">
            <v>5100001816</v>
          </cell>
        </row>
        <row r="3086">
          <cell r="G3086" t="str">
            <v>5100001816</v>
          </cell>
        </row>
        <row r="3087">
          <cell r="G3087" t="str">
            <v>5100001816</v>
          </cell>
        </row>
        <row r="3088">
          <cell r="G3088" t="str">
            <v>5100001816</v>
          </cell>
        </row>
        <row r="3089">
          <cell r="G3089" t="str">
            <v>5100001816</v>
          </cell>
        </row>
        <row r="3090">
          <cell r="G3090" t="str">
            <v>5100001816</v>
          </cell>
        </row>
        <row r="3091">
          <cell r="G3091" t="str">
            <v>5100001816</v>
          </cell>
        </row>
        <row r="3092">
          <cell r="G3092" t="str">
            <v>5100001814</v>
          </cell>
        </row>
        <row r="3093">
          <cell r="G3093" t="str">
            <v>5100001814</v>
          </cell>
        </row>
        <row r="3094">
          <cell r="G3094" t="str">
            <v>5100001814</v>
          </cell>
        </row>
        <row r="3095">
          <cell r="G3095" t="str">
            <v>5100001814</v>
          </cell>
        </row>
        <row r="3096">
          <cell r="G3096" t="str">
            <v>5100001814</v>
          </cell>
        </row>
        <row r="3097">
          <cell r="G3097" t="str">
            <v>5100001814</v>
          </cell>
        </row>
        <row r="3098">
          <cell r="G3098" t="str">
            <v>5100001812</v>
          </cell>
        </row>
        <row r="3099">
          <cell r="G3099" t="str">
            <v>5100001812</v>
          </cell>
        </row>
        <row r="3100">
          <cell r="G3100" t="str">
            <v>5100001812</v>
          </cell>
        </row>
        <row r="3101">
          <cell r="G3101" t="str">
            <v>5100001812</v>
          </cell>
        </row>
        <row r="3102">
          <cell r="G3102" t="str">
            <v>5100001780</v>
          </cell>
        </row>
        <row r="3103">
          <cell r="G3103" t="str">
            <v>5100001780</v>
          </cell>
        </row>
        <row r="3104">
          <cell r="G3104" t="str">
            <v>5100001780</v>
          </cell>
        </row>
        <row r="3105">
          <cell r="G3105" t="str">
            <v>5100001780</v>
          </cell>
        </row>
        <row r="3106">
          <cell r="G3106" t="str">
            <v>5100001709</v>
          </cell>
        </row>
        <row r="3107">
          <cell r="G3107" t="str">
            <v>5100001709</v>
          </cell>
        </row>
        <row r="3108">
          <cell r="G3108" t="str">
            <v>5100001709</v>
          </cell>
        </row>
        <row r="3109">
          <cell r="G3109" t="str">
            <v>5100001709</v>
          </cell>
        </row>
        <row r="3110">
          <cell r="G3110" t="str">
            <v>5100001709</v>
          </cell>
        </row>
        <row r="3111">
          <cell r="G3111" t="str">
            <v>5100001709</v>
          </cell>
        </row>
        <row r="3112">
          <cell r="G3112" t="str">
            <v>5100001709</v>
          </cell>
        </row>
        <row r="3113">
          <cell r="G3113" t="str">
            <v>5100001709</v>
          </cell>
        </row>
        <row r="3114">
          <cell r="G3114" t="str">
            <v>5100001709</v>
          </cell>
        </row>
        <row r="3115">
          <cell r="G3115" t="str">
            <v>5100001709</v>
          </cell>
        </row>
        <row r="3116">
          <cell r="G3116" t="str">
            <v>5100001709</v>
          </cell>
        </row>
        <row r="3117">
          <cell r="G3117" t="str">
            <v>5100001709</v>
          </cell>
        </row>
        <row r="3118">
          <cell r="G3118" t="str">
            <v>5100001709</v>
          </cell>
        </row>
        <row r="3119">
          <cell r="G3119" t="str">
            <v>5100001709</v>
          </cell>
        </row>
        <row r="3120">
          <cell r="G3120" t="str">
            <v>5100001709</v>
          </cell>
        </row>
        <row r="3121">
          <cell r="G3121" t="str">
            <v>5100001709</v>
          </cell>
        </row>
        <row r="3122">
          <cell r="G3122" t="str">
            <v>5100001709</v>
          </cell>
        </row>
        <row r="3123">
          <cell r="G3123" t="str">
            <v>5100001709</v>
          </cell>
        </row>
        <row r="3124">
          <cell r="G3124" t="str">
            <v>5100001698</v>
          </cell>
        </row>
        <row r="3125">
          <cell r="G3125" t="str">
            <v>5100001698</v>
          </cell>
        </row>
        <row r="3126">
          <cell r="G3126" t="str">
            <v>5100001698</v>
          </cell>
        </row>
        <row r="3127">
          <cell r="G3127" t="str">
            <v>5100001698</v>
          </cell>
        </row>
        <row r="3128">
          <cell r="G3128" t="str">
            <v>5100001698</v>
          </cell>
        </row>
        <row r="3129">
          <cell r="G3129" t="str">
            <v>5100001698</v>
          </cell>
        </row>
        <row r="3130">
          <cell r="G3130" t="str">
            <v>5100001698</v>
          </cell>
        </row>
        <row r="3131">
          <cell r="G3131" t="str">
            <v>5100001698</v>
          </cell>
        </row>
        <row r="3132">
          <cell r="G3132" t="str">
            <v>5100001698</v>
          </cell>
        </row>
        <row r="3133">
          <cell r="G3133" t="str">
            <v>5100001698</v>
          </cell>
        </row>
        <row r="3134">
          <cell r="G3134" t="str">
            <v>5100001698</v>
          </cell>
        </row>
        <row r="3135">
          <cell r="G3135" t="str">
            <v>5100001698</v>
          </cell>
        </row>
        <row r="3136">
          <cell r="G3136" t="str">
            <v>5100001698</v>
          </cell>
        </row>
        <row r="3137">
          <cell r="G3137" t="str">
            <v>5100001698</v>
          </cell>
        </row>
        <row r="3138">
          <cell r="G3138" t="str">
            <v>5100001698</v>
          </cell>
        </row>
        <row r="3139">
          <cell r="G3139" t="str">
            <v>5100001698</v>
          </cell>
        </row>
        <row r="3140">
          <cell r="G3140" t="str">
            <v>5100001698</v>
          </cell>
        </row>
        <row r="3141">
          <cell r="G3141" t="str">
            <v>5100001698</v>
          </cell>
        </row>
        <row r="3142">
          <cell r="G3142" t="str">
            <v>5100001698</v>
          </cell>
        </row>
        <row r="3143">
          <cell r="G3143" t="str">
            <v>5100001698</v>
          </cell>
        </row>
        <row r="3144">
          <cell r="G3144" t="str">
            <v>5100001698</v>
          </cell>
        </row>
        <row r="3145">
          <cell r="G3145" t="str">
            <v>5100001698</v>
          </cell>
        </row>
        <row r="3146">
          <cell r="G3146" t="str">
            <v>5100001698</v>
          </cell>
        </row>
        <row r="3147">
          <cell r="G3147" t="str">
            <v>5100001698</v>
          </cell>
        </row>
        <row r="3148">
          <cell r="G3148" t="str">
            <v>5100001698</v>
          </cell>
        </row>
        <row r="3149">
          <cell r="G3149" t="str">
            <v>5100001698</v>
          </cell>
        </row>
        <row r="3150">
          <cell r="G3150" t="str">
            <v>5100001698</v>
          </cell>
        </row>
        <row r="3151">
          <cell r="G3151" t="str">
            <v>5100001698</v>
          </cell>
        </row>
        <row r="3152">
          <cell r="G3152" t="str">
            <v>5100001698</v>
          </cell>
        </row>
        <row r="3153">
          <cell r="G3153" t="str">
            <v>5100001698</v>
          </cell>
        </row>
        <row r="3154">
          <cell r="G3154" t="str">
            <v>5100001698</v>
          </cell>
        </row>
        <row r="3155">
          <cell r="G3155" t="str">
            <v>5100001698</v>
          </cell>
        </row>
        <row r="3156">
          <cell r="G3156" t="str">
            <v>5100001698</v>
          </cell>
        </row>
        <row r="3157">
          <cell r="G3157" t="str">
            <v>5100001698</v>
          </cell>
        </row>
        <row r="3158">
          <cell r="G3158" t="str">
            <v>5100001698</v>
          </cell>
        </row>
        <row r="3159">
          <cell r="G3159" t="str">
            <v>5100001698</v>
          </cell>
        </row>
        <row r="3160">
          <cell r="G3160" t="str">
            <v>5100001698</v>
          </cell>
        </row>
        <row r="3161">
          <cell r="G3161" t="str">
            <v>5100001698</v>
          </cell>
        </row>
        <row r="3162">
          <cell r="G3162" t="str">
            <v>5100001698</v>
          </cell>
        </row>
        <row r="3163">
          <cell r="G3163" t="str">
            <v>5100001698</v>
          </cell>
        </row>
        <row r="3164">
          <cell r="G3164" t="str">
            <v>5100001698</v>
          </cell>
        </row>
        <row r="3165">
          <cell r="G3165" t="str">
            <v>5100001698</v>
          </cell>
        </row>
        <row r="3166">
          <cell r="G3166" t="str">
            <v>5100001698</v>
          </cell>
        </row>
        <row r="3167">
          <cell r="G3167" t="str">
            <v>5100001698</v>
          </cell>
        </row>
        <row r="3168">
          <cell r="G3168" t="str">
            <v>5100001698</v>
          </cell>
        </row>
        <row r="3169">
          <cell r="G3169" t="str">
            <v>5100001698</v>
          </cell>
        </row>
        <row r="3170">
          <cell r="G3170" t="str">
            <v>5100001698</v>
          </cell>
        </row>
        <row r="3171">
          <cell r="G3171" t="str">
            <v>5100001698</v>
          </cell>
        </row>
        <row r="3172">
          <cell r="G3172" t="str">
            <v>5100001698</v>
          </cell>
        </row>
        <row r="3173">
          <cell r="G3173" t="str">
            <v>5100001698</v>
          </cell>
        </row>
        <row r="3174">
          <cell r="G3174" t="str">
            <v>5100001698</v>
          </cell>
        </row>
        <row r="3175">
          <cell r="G3175" t="str">
            <v>5100001698</v>
          </cell>
        </row>
        <row r="3176">
          <cell r="G3176" t="str">
            <v>5100001698</v>
          </cell>
        </row>
        <row r="3177">
          <cell r="G3177" t="str">
            <v>5100001698</v>
          </cell>
        </row>
        <row r="3178">
          <cell r="G3178" t="str">
            <v>5100001698</v>
          </cell>
        </row>
        <row r="3179">
          <cell r="G3179" t="str">
            <v>5100001698</v>
          </cell>
        </row>
        <row r="3180">
          <cell r="G3180" t="str">
            <v>5100001698</v>
          </cell>
        </row>
        <row r="3181">
          <cell r="G3181" t="str">
            <v>5100001698</v>
          </cell>
        </row>
        <row r="3182">
          <cell r="G3182" t="str">
            <v>5100001698</v>
          </cell>
        </row>
        <row r="3183">
          <cell r="G3183" t="str">
            <v>5100001698</v>
          </cell>
        </row>
        <row r="3184">
          <cell r="G3184" t="str">
            <v>5100001698</v>
          </cell>
        </row>
        <row r="3185">
          <cell r="G3185" t="str">
            <v>5100001698</v>
          </cell>
        </row>
        <row r="3186">
          <cell r="G3186" t="str">
            <v>5100001698</v>
          </cell>
        </row>
        <row r="3187">
          <cell r="G3187" t="str">
            <v>5100001698</v>
          </cell>
        </row>
        <row r="3188">
          <cell r="G3188" t="str">
            <v>5100001698</v>
          </cell>
        </row>
        <row r="3189">
          <cell r="G3189" t="str">
            <v>5100001698</v>
          </cell>
        </row>
        <row r="3190">
          <cell r="G3190" t="str">
            <v>5100001698</v>
          </cell>
        </row>
        <row r="3191">
          <cell r="G3191" t="str">
            <v>5100001698</v>
          </cell>
        </row>
        <row r="3192">
          <cell r="G3192" t="str">
            <v>5100001698</v>
          </cell>
        </row>
        <row r="3193">
          <cell r="G3193" t="str">
            <v>5100001698</v>
          </cell>
        </row>
        <row r="3194">
          <cell r="G3194" t="str">
            <v>5100001698</v>
          </cell>
        </row>
        <row r="3195">
          <cell r="G3195" t="str">
            <v>5100001698</v>
          </cell>
        </row>
        <row r="3196">
          <cell r="G3196" t="str">
            <v>5100001698</v>
          </cell>
        </row>
        <row r="3197">
          <cell r="G3197" t="str">
            <v>5100001698</v>
          </cell>
        </row>
        <row r="3198">
          <cell r="G3198" t="str">
            <v>5100001698</v>
          </cell>
        </row>
        <row r="3199">
          <cell r="G3199" t="str">
            <v>5100001698</v>
          </cell>
        </row>
        <row r="3200">
          <cell r="G3200" t="str">
            <v>5100001698</v>
          </cell>
        </row>
        <row r="3201">
          <cell r="G3201" t="str">
            <v>5100001698</v>
          </cell>
        </row>
        <row r="3202">
          <cell r="G3202" t="str">
            <v>5100001698</v>
          </cell>
        </row>
        <row r="3203">
          <cell r="G3203" t="str">
            <v>5100001698</v>
          </cell>
        </row>
        <row r="3204">
          <cell r="G3204" t="str">
            <v>5100001698</v>
          </cell>
        </row>
        <row r="3205">
          <cell r="G3205" t="str">
            <v>5100001698</v>
          </cell>
        </row>
        <row r="3206">
          <cell r="G3206" t="str">
            <v>5100001698</v>
          </cell>
        </row>
        <row r="3207">
          <cell r="G3207" t="str">
            <v>5100001698</v>
          </cell>
        </row>
        <row r="3208">
          <cell r="G3208" t="str">
            <v>5100001698</v>
          </cell>
        </row>
        <row r="3209">
          <cell r="G3209" t="str">
            <v>5100001698</v>
          </cell>
        </row>
        <row r="3210">
          <cell r="G3210" t="str">
            <v>5100001698</v>
          </cell>
        </row>
        <row r="3211">
          <cell r="G3211" t="str">
            <v>5100001698</v>
          </cell>
        </row>
        <row r="3212">
          <cell r="G3212" t="str">
            <v>5100001698</v>
          </cell>
        </row>
        <row r="3213">
          <cell r="G3213" t="str">
            <v>5100001698</v>
          </cell>
        </row>
        <row r="3214">
          <cell r="G3214" t="str">
            <v>5100001698</v>
          </cell>
        </row>
        <row r="3215">
          <cell r="G3215" t="str">
            <v>5100001698</v>
          </cell>
        </row>
        <row r="3216">
          <cell r="G3216" t="str">
            <v>5100001698</v>
          </cell>
        </row>
        <row r="3217">
          <cell r="G3217" t="str">
            <v>5100001698</v>
          </cell>
        </row>
        <row r="3218">
          <cell r="G3218" t="str">
            <v>5100001698</v>
          </cell>
        </row>
        <row r="3219">
          <cell r="G3219" t="str">
            <v>5100001698</v>
          </cell>
        </row>
        <row r="3220">
          <cell r="G3220" t="str">
            <v>5100001698</v>
          </cell>
        </row>
        <row r="3221">
          <cell r="G3221" t="str">
            <v>5100001698</v>
          </cell>
        </row>
        <row r="3222">
          <cell r="G3222" t="str">
            <v>5100001698</v>
          </cell>
        </row>
        <row r="3223">
          <cell r="G3223" t="str">
            <v>5100001698</v>
          </cell>
        </row>
        <row r="3224">
          <cell r="G3224" t="str">
            <v>5100001698</v>
          </cell>
        </row>
        <row r="3225">
          <cell r="G3225" t="str">
            <v>5100001698</v>
          </cell>
        </row>
        <row r="3226">
          <cell r="G3226" t="str">
            <v>5100001698</v>
          </cell>
        </row>
        <row r="3227">
          <cell r="G3227" t="str">
            <v>5100001698</v>
          </cell>
        </row>
        <row r="3228">
          <cell r="G3228" t="str">
            <v>5100001698</v>
          </cell>
        </row>
        <row r="3229">
          <cell r="G3229" t="str">
            <v>5100001698</v>
          </cell>
        </row>
        <row r="3230">
          <cell r="G3230" t="str">
            <v>5100001698</v>
          </cell>
        </row>
        <row r="3231">
          <cell r="G3231" t="str">
            <v>5100001698</v>
          </cell>
        </row>
        <row r="3232">
          <cell r="G3232" t="str">
            <v>5100001698</v>
          </cell>
        </row>
        <row r="3233">
          <cell r="G3233" t="str">
            <v>5100001698</v>
          </cell>
        </row>
        <row r="3234">
          <cell r="G3234" t="str">
            <v>5100001698</v>
          </cell>
        </row>
        <row r="3235">
          <cell r="G3235" t="str">
            <v>5100001698</v>
          </cell>
        </row>
        <row r="3236">
          <cell r="G3236" t="str">
            <v>5100001698</v>
          </cell>
        </row>
        <row r="3237">
          <cell r="G3237" t="str">
            <v>5100001698</v>
          </cell>
        </row>
        <row r="3238">
          <cell r="G3238" t="str">
            <v>5100001698</v>
          </cell>
        </row>
        <row r="3239">
          <cell r="G3239" t="str">
            <v>5100001698</v>
          </cell>
        </row>
        <row r="3240">
          <cell r="G3240" t="str">
            <v>5100001698</v>
          </cell>
        </row>
        <row r="3241">
          <cell r="G3241" t="str">
            <v>5100001698</v>
          </cell>
        </row>
        <row r="3242">
          <cell r="G3242" t="str">
            <v>5100001698</v>
          </cell>
        </row>
        <row r="3243">
          <cell r="G3243" t="str">
            <v>5100001698</v>
          </cell>
        </row>
        <row r="3244">
          <cell r="G3244" t="str">
            <v>5100001688</v>
          </cell>
        </row>
        <row r="3245">
          <cell r="G3245" t="str">
            <v>5100001688</v>
          </cell>
        </row>
        <row r="3246">
          <cell r="G3246" t="str">
            <v>5100001688</v>
          </cell>
        </row>
        <row r="3247">
          <cell r="G3247" t="str">
            <v>5100001688</v>
          </cell>
        </row>
        <row r="3248">
          <cell r="G3248" t="str">
            <v>5100001688</v>
          </cell>
        </row>
        <row r="3249">
          <cell r="G3249" t="str">
            <v>5100001688</v>
          </cell>
        </row>
        <row r="3250">
          <cell r="G3250" t="str">
            <v>5100001688</v>
          </cell>
        </row>
        <row r="3251">
          <cell r="G3251" t="str">
            <v>5100001688</v>
          </cell>
        </row>
        <row r="3252">
          <cell r="G3252" t="str">
            <v>5100001688</v>
          </cell>
        </row>
        <row r="3253">
          <cell r="G3253" t="str">
            <v>5100001688</v>
          </cell>
        </row>
        <row r="3254">
          <cell r="G3254" t="str">
            <v>5100001688</v>
          </cell>
        </row>
        <row r="3255">
          <cell r="G3255" t="str">
            <v>5100001688</v>
          </cell>
        </row>
        <row r="3256">
          <cell r="G3256" t="str">
            <v>5100001688</v>
          </cell>
        </row>
        <row r="3257">
          <cell r="G3257" t="str">
            <v>5100001688</v>
          </cell>
        </row>
        <row r="3258">
          <cell r="G3258" t="str">
            <v>5100001688</v>
          </cell>
        </row>
        <row r="3259">
          <cell r="G3259" t="str">
            <v>5100001688</v>
          </cell>
        </row>
        <row r="3260">
          <cell r="G3260" t="str">
            <v>5100001688</v>
          </cell>
        </row>
        <row r="3261">
          <cell r="G3261" t="str">
            <v>5100001688</v>
          </cell>
        </row>
        <row r="3262">
          <cell r="G3262" t="str">
            <v>5100001688</v>
          </cell>
        </row>
        <row r="3263">
          <cell r="G3263" t="str">
            <v>5100001688</v>
          </cell>
        </row>
        <row r="3264">
          <cell r="G3264" t="str">
            <v>5100001688</v>
          </cell>
        </row>
        <row r="3265">
          <cell r="G3265" t="str">
            <v>5100001688</v>
          </cell>
        </row>
        <row r="3266">
          <cell r="G3266" t="str">
            <v>5100001688</v>
          </cell>
        </row>
        <row r="3267">
          <cell r="G3267" t="str">
            <v>5100001688</v>
          </cell>
        </row>
        <row r="3268">
          <cell r="G3268" t="str">
            <v>5100001688</v>
          </cell>
        </row>
        <row r="3269">
          <cell r="G3269" t="str">
            <v>5100001688</v>
          </cell>
        </row>
        <row r="3270">
          <cell r="G3270" t="str">
            <v>5100001688</v>
          </cell>
        </row>
        <row r="3271">
          <cell r="G3271" t="str">
            <v>5100001688</v>
          </cell>
        </row>
        <row r="3272">
          <cell r="G3272" t="str">
            <v>5100001688</v>
          </cell>
        </row>
        <row r="3273">
          <cell r="G3273" t="str">
            <v>5100001688</v>
          </cell>
        </row>
        <row r="3274">
          <cell r="G3274" t="str">
            <v>5100001688</v>
          </cell>
        </row>
        <row r="3275">
          <cell r="G3275" t="str">
            <v>5100001688</v>
          </cell>
        </row>
        <row r="3276">
          <cell r="G3276" t="str">
            <v>5100001688</v>
          </cell>
        </row>
        <row r="3277">
          <cell r="G3277" t="str">
            <v>5100001688</v>
          </cell>
        </row>
        <row r="3278">
          <cell r="G3278" t="str">
            <v>5100001687</v>
          </cell>
        </row>
        <row r="3279">
          <cell r="G3279" t="str">
            <v>5100001687</v>
          </cell>
        </row>
        <row r="3280">
          <cell r="G3280" t="str">
            <v>5100001687</v>
          </cell>
        </row>
        <row r="3281">
          <cell r="G3281" t="str">
            <v>5100001687</v>
          </cell>
        </row>
        <row r="3282">
          <cell r="G3282" t="str">
            <v>5100001687</v>
          </cell>
        </row>
        <row r="3283">
          <cell r="G3283" t="str">
            <v>5100001687</v>
          </cell>
        </row>
        <row r="3284">
          <cell r="G3284" t="str">
            <v>5100001687</v>
          </cell>
        </row>
        <row r="3285">
          <cell r="G3285" t="str">
            <v>5100001687</v>
          </cell>
        </row>
        <row r="3286">
          <cell r="G3286" t="str">
            <v>5100001687</v>
          </cell>
        </row>
        <row r="3287">
          <cell r="G3287" t="str">
            <v>5100001687</v>
          </cell>
        </row>
        <row r="3288">
          <cell r="G3288" t="str">
            <v>5100001687</v>
          </cell>
        </row>
        <row r="3289">
          <cell r="G3289" t="str">
            <v>5100001687</v>
          </cell>
        </row>
        <row r="3290">
          <cell r="G3290" t="str">
            <v>5100001687</v>
          </cell>
        </row>
        <row r="3291">
          <cell r="G3291" t="str">
            <v>5100001687</v>
          </cell>
        </row>
        <row r="3292">
          <cell r="G3292" t="str">
            <v>5100001687</v>
          </cell>
        </row>
        <row r="3293">
          <cell r="G3293" t="str">
            <v>5100001687</v>
          </cell>
        </row>
        <row r="3294">
          <cell r="G3294" t="str">
            <v>5100001687</v>
          </cell>
        </row>
        <row r="3295">
          <cell r="G3295" t="str">
            <v>5100001687</v>
          </cell>
        </row>
        <row r="3296">
          <cell r="G3296" t="str">
            <v>5100001687</v>
          </cell>
        </row>
        <row r="3297">
          <cell r="G3297" t="str">
            <v>5100001687</v>
          </cell>
        </row>
        <row r="3298">
          <cell r="G3298" t="str">
            <v>5100001687</v>
          </cell>
        </row>
        <row r="3299">
          <cell r="G3299" t="str">
            <v>5100001687</v>
          </cell>
        </row>
        <row r="3300">
          <cell r="G3300" t="str">
            <v>5100001687</v>
          </cell>
        </row>
        <row r="3301">
          <cell r="G3301" t="str">
            <v>5100001687</v>
          </cell>
        </row>
        <row r="3302">
          <cell r="G3302" t="str">
            <v>5100001686</v>
          </cell>
        </row>
        <row r="3303">
          <cell r="G3303" t="str">
            <v>5100001686</v>
          </cell>
        </row>
        <row r="3304">
          <cell r="G3304" t="str">
            <v>5100001686</v>
          </cell>
        </row>
        <row r="3305">
          <cell r="G3305" t="str">
            <v>5100001686</v>
          </cell>
        </row>
        <row r="3306">
          <cell r="G3306" t="str">
            <v>5100001686</v>
          </cell>
        </row>
        <row r="3307">
          <cell r="G3307" t="str">
            <v>5100001686</v>
          </cell>
        </row>
        <row r="3308">
          <cell r="G3308" t="str">
            <v>5100001686</v>
          </cell>
        </row>
        <row r="3309">
          <cell r="G3309" t="str">
            <v>5100001686</v>
          </cell>
        </row>
        <row r="3310">
          <cell r="G3310" t="str">
            <v>5100001686</v>
          </cell>
        </row>
        <row r="3311">
          <cell r="G3311" t="str">
            <v>5100001686</v>
          </cell>
        </row>
        <row r="3312">
          <cell r="G3312" t="str">
            <v>5100001686</v>
          </cell>
        </row>
        <row r="3313">
          <cell r="G3313" t="str">
            <v>5100001686</v>
          </cell>
        </row>
        <row r="3314">
          <cell r="G3314" t="str">
            <v>5100001686</v>
          </cell>
        </row>
        <row r="3315">
          <cell r="G3315" t="str">
            <v>5100001686</v>
          </cell>
        </row>
        <row r="3316">
          <cell r="G3316" t="str">
            <v>5100001686</v>
          </cell>
        </row>
        <row r="3317">
          <cell r="G3317" t="str">
            <v>5100001686</v>
          </cell>
        </row>
        <row r="3318">
          <cell r="G3318" t="str">
            <v>5100001686</v>
          </cell>
        </row>
        <row r="3319">
          <cell r="G3319" t="str">
            <v>5100001686</v>
          </cell>
        </row>
        <row r="3320">
          <cell r="G3320" t="str">
            <v>5100001686</v>
          </cell>
        </row>
        <row r="3321">
          <cell r="G3321" t="str">
            <v>5100001686</v>
          </cell>
        </row>
        <row r="3322">
          <cell r="G3322" t="str">
            <v>5100001686</v>
          </cell>
        </row>
        <row r="3323">
          <cell r="G3323" t="str">
            <v>5100001686</v>
          </cell>
        </row>
        <row r="3324">
          <cell r="G3324" t="str">
            <v>5100001686</v>
          </cell>
        </row>
        <row r="3325">
          <cell r="G3325" t="str">
            <v>5100001686</v>
          </cell>
        </row>
        <row r="3326">
          <cell r="G3326" t="str">
            <v>5100001686</v>
          </cell>
        </row>
        <row r="3327">
          <cell r="G3327" t="str">
            <v>5100001686</v>
          </cell>
        </row>
        <row r="3328">
          <cell r="G3328" t="str">
            <v>5100001686</v>
          </cell>
        </row>
        <row r="3329">
          <cell r="G3329" t="str">
            <v>5100001686</v>
          </cell>
        </row>
        <row r="3330">
          <cell r="G3330" t="str">
            <v>5100001686</v>
          </cell>
        </row>
        <row r="3331">
          <cell r="G3331" t="str">
            <v>5100001686</v>
          </cell>
        </row>
        <row r="3332">
          <cell r="G3332" t="str">
            <v>5100001686</v>
          </cell>
        </row>
        <row r="3333">
          <cell r="G3333" t="str">
            <v>5100001686</v>
          </cell>
        </row>
        <row r="3334">
          <cell r="G3334" t="str">
            <v>5100001686</v>
          </cell>
        </row>
        <row r="3335">
          <cell r="G3335" t="str">
            <v>5100001686</v>
          </cell>
        </row>
        <row r="3336">
          <cell r="G3336" t="str">
            <v>5100001686</v>
          </cell>
        </row>
        <row r="3337">
          <cell r="G3337" t="str">
            <v>5100001686</v>
          </cell>
        </row>
        <row r="3338">
          <cell r="G3338" t="str">
            <v>5100001686</v>
          </cell>
        </row>
        <row r="3339">
          <cell r="G3339" t="str">
            <v>5100001686</v>
          </cell>
        </row>
        <row r="3340">
          <cell r="G3340" t="str">
            <v>5100001686</v>
          </cell>
        </row>
        <row r="3341">
          <cell r="G3341" t="str">
            <v>5100001686</v>
          </cell>
        </row>
        <row r="3342">
          <cell r="G3342" t="str">
            <v>5100001686</v>
          </cell>
        </row>
        <row r="3343">
          <cell r="G3343" t="str">
            <v>5100001686</v>
          </cell>
        </row>
        <row r="3344">
          <cell r="G3344" t="str">
            <v>5100001686</v>
          </cell>
        </row>
        <row r="3345">
          <cell r="G3345" t="str">
            <v>5100001686</v>
          </cell>
        </row>
        <row r="3346">
          <cell r="G3346" t="str">
            <v>5100001686</v>
          </cell>
        </row>
        <row r="3347">
          <cell r="G3347" t="str">
            <v>5100001686</v>
          </cell>
        </row>
        <row r="3348">
          <cell r="G3348" t="str">
            <v>5100001686</v>
          </cell>
        </row>
        <row r="3349">
          <cell r="G3349" t="str">
            <v>5100001686</v>
          </cell>
        </row>
        <row r="3350">
          <cell r="G3350" t="str">
            <v>5100001686</v>
          </cell>
        </row>
        <row r="3351">
          <cell r="G3351" t="str">
            <v>5100001686</v>
          </cell>
        </row>
        <row r="3352">
          <cell r="G3352" t="str">
            <v>5100001686</v>
          </cell>
        </row>
        <row r="3353">
          <cell r="G3353" t="str">
            <v>5100001686</v>
          </cell>
        </row>
        <row r="3354">
          <cell r="G3354" t="str">
            <v>5100001686</v>
          </cell>
        </row>
        <row r="3355">
          <cell r="G3355" t="str">
            <v>5100001686</v>
          </cell>
        </row>
        <row r="3356">
          <cell r="G3356" t="str">
            <v>5100001686</v>
          </cell>
        </row>
        <row r="3357">
          <cell r="G3357" t="str">
            <v>5100001686</v>
          </cell>
        </row>
        <row r="3358">
          <cell r="G3358" t="str">
            <v>5100001686</v>
          </cell>
        </row>
        <row r="3359">
          <cell r="G3359" t="str">
            <v>5100001686</v>
          </cell>
        </row>
        <row r="3360">
          <cell r="G3360" t="str">
            <v>5100001686</v>
          </cell>
        </row>
        <row r="3361">
          <cell r="G3361" t="str">
            <v>5100001686</v>
          </cell>
        </row>
        <row r="3362">
          <cell r="G3362" t="str">
            <v>5100001686</v>
          </cell>
        </row>
        <row r="3363">
          <cell r="G3363" t="str">
            <v>5100001686</v>
          </cell>
        </row>
        <row r="3364">
          <cell r="G3364" t="str">
            <v>5100001686</v>
          </cell>
        </row>
        <row r="3365">
          <cell r="G3365" t="str">
            <v>5100001686</v>
          </cell>
        </row>
        <row r="3366">
          <cell r="G3366" t="str">
            <v>5100001686</v>
          </cell>
        </row>
        <row r="3367">
          <cell r="G3367" t="str">
            <v>5100001686</v>
          </cell>
        </row>
        <row r="3368">
          <cell r="G3368" t="str">
            <v>5100001686</v>
          </cell>
        </row>
        <row r="3369">
          <cell r="G3369" t="str">
            <v>5100001686</v>
          </cell>
        </row>
        <row r="3370">
          <cell r="G3370" t="str">
            <v>5100001686</v>
          </cell>
        </row>
        <row r="3371">
          <cell r="G3371" t="str">
            <v>5100001686</v>
          </cell>
        </row>
        <row r="3372">
          <cell r="G3372" t="str">
            <v>5100001686</v>
          </cell>
        </row>
        <row r="3373">
          <cell r="G3373" t="str">
            <v>5100001686</v>
          </cell>
        </row>
        <row r="3374">
          <cell r="G3374" t="str">
            <v>5100001686</v>
          </cell>
        </row>
        <row r="3375">
          <cell r="G3375" t="str">
            <v>5100001686</v>
          </cell>
        </row>
        <row r="3376">
          <cell r="G3376" t="str">
            <v>5100001686</v>
          </cell>
        </row>
        <row r="3377">
          <cell r="G3377" t="str">
            <v>5100001686</v>
          </cell>
        </row>
        <row r="3378">
          <cell r="G3378" t="str">
            <v>5100001686</v>
          </cell>
        </row>
        <row r="3379">
          <cell r="G3379" t="str">
            <v>5100001686</v>
          </cell>
        </row>
        <row r="3380">
          <cell r="G3380" t="str">
            <v>5100001686</v>
          </cell>
        </row>
        <row r="3381">
          <cell r="G3381" t="str">
            <v>5100001686</v>
          </cell>
        </row>
        <row r="3382">
          <cell r="G3382" t="str">
            <v>5100001686</v>
          </cell>
        </row>
        <row r="3383">
          <cell r="G3383" t="str">
            <v>5100001686</v>
          </cell>
        </row>
        <row r="3384">
          <cell r="G3384" t="str">
            <v>5100001686</v>
          </cell>
        </row>
        <row r="3385">
          <cell r="G3385" t="str">
            <v>5100001686</v>
          </cell>
        </row>
        <row r="3386">
          <cell r="G3386" t="str">
            <v>5100001686</v>
          </cell>
        </row>
        <row r="3387">
          <cell r="G3387" t="str">
            <v>5100001686</v>
          </cell>
        </row>
        <row r="3388">
          <cell r="G3388" t="str">
            <v>5100001686</v>
          </cell>
        </row>
        <row r="3389">
          <cell r="G3389" t="str">
            <v>5100001686</v>
          </cell>
        </row>
        <row r="3390">
          <cell r="G3390" t="str">
            <v>5100001686</v>
          </cell>
        </row>
        <row r="3391">
          <cell r="G3391" t="str">
            <v>5100001686</v>
          </cell>
        </row>
        <row r="3392">
          <cell r="G3392" t="str">
            <v>5100001686</v>
          </cell>
        </row>
        <row r="3393">
          <cell r="G3393" t="str">
            <v>5100001686</v>
          </cell>
        </row>
        <row r="3394">
          <cell r="G3394" t="str">
            <v>5100001675</v>
          </cell>
        </row>
        <row r="3395">
          <cell r="G3395" t="str">
            <v>5100001675</v>
          </cell>
        </row>
        <row r="3396">
          <cell r="G3396" t="str">
            <v>5100001675</v>
          </cell>
        </row>
        <row r="3397">
          <cell r="G3397" t="str">
            <v>5100001664</v>
          </cell>
        </row>
        <row r="3398">
          <cell r="G3398" t="str">
            <v>5100001664</v>
          </cell>
        </row>
        <row r="3399">
          <cell r="G3399" t="str">
            <v>5100001664</v>
          </cell>
        </row>
        <row r="3400">
          <cell r="G3400" t="str">
            <v>5100001664</v>
          </cell>
        </row>
        <row r="3401">
          <cell r="G3401" t="str">
            <v>5100001664</v>
          </cell>
        </row>
        <row r="3402">
          <cell r="G3402" t="str">
            <v>5100001664</v>
          </cell>
        </row>
        <row r="3403">
          <cell r="G3403" t="str">
            <v>5100001655</v>
          </cell>
        </row>
        <row r="3404">
          <cell r="G3404" t="str">
            <v>5100001655</v>
          </cell>
        </row>
        <row r="3405">
          <cell r="G3405" t="str">
            <v>5100001655</v>
          </cell>
        </row>
        <row r="3406">
          <cell r="G3406" t="str">
            <v>5100001654</v>
          </cell>
        </row>
        <row r="3407">
          <cell r="G3407" t="str">
            <v>5100001654</v>
          </cell>
        </row>
        <row r="3408">
          <cell r="G3408" t="str">
            <v>5100001654</v>
          </cell>
        </row>
        <row r="3409">
          <cell r="G3409" t="str">
            <v>5100001654</v>
          </cell>
        </row>
        <row r="3410">
          <cell r="G3410" t="str">
            <v>5100001654</v>
          </cell>
        </row>
        <row r="3411">
          <cell r="G3411" t="str">
            <v>5100001654</v>
          </cell>
        </row>
        <row r="3412">
          <cell r="G3412" t="str">
            <v>5100001654</v>
          </cell>
        </row>
        <row r="3413">
          <cell r="G3413" t="str">
            <v>5100001654</v>
          </cell>
        </row>
        <row r="3414">
          <cell r="G3414" t="str">
            <v>5100001654</v>
          </cell>
        </row>
        <row r="3415">
          <cell r="G3415" t="str">
            <v>5100001654</v>
          </cell>
        </row>
        <row r="3416">
          <cell r="G3416" t="str">
            <v>5100001653</v>
          </cell>
        </row>
        <row r="3417">
          <cell r="G3417" t="str">
            <v>5100001653</v>
          </cell>
        </row>
        <row r="3418">
          <cell r="G3418" t="str">
            <v>5100001653</v>
          </cell>
        </row>
        <row r="3419">
          <cell r="G3419" t="str">
            <v>5100001653</v>
          </cell>
        </row>
        <row r="3420">
          <cell r="G3420" t="str">
            <v>5100001653</v>
          </cell>
        </row>
        <row r="3421">
          <cell r="G3421" t="str">
            <v>5100001653</v>
          </cell>
        </row>
        <row r="3422">
          <cell r="G3422" t="str">
            <v>5100001653</v>
          </cell>
        </row>
        <row r="3423">
          <cell r="G3423" t="str">
            <v>5100001653</v>
          </cell>
        </row>
        <row r="3424">
          <cell r="G3424" t="str">
            <v>5100001653</v>
          </cell>
        </row>
        <row r="3425">
          <cell r="G3425" t="str">
            <v>5100001653</v>
          </cell>
        </row>
        <row r="3426">
          <cell r="G3426" t="str">
            <v>5100001653</v>
          </cell>
        </row>
        <row r="3427">
          <cell r="G3427" t="str">
            <v>5100001653</v>
          </cell>
        </row>
        <row r="3428">
          <cell r="G3428" t="str">
            <v>5100001653</v>
          </cell>
        </row>
        <row r="3429">
          <cell r="G3429" t="str">
            <v>5100001653</v>
          </cell>
        </row>
        <row r="3430">
          <cell r="G3430" t="str">
            <v>5100001653</v>
          </cell>
        </row>
        <row r="3431">
          <cell r="G3431" t="str">
            <v>5100001653</v>
          </cell>
        </row>
        <row r="3432">
          <cell r="G3432" t="str">
            <v>5100001653</v>
          </cell>
        </row>
        <row r="3433">
          <cell r="G3433" t="str">
            <v>5100001653</v>
          </cell>
        </row>
        <row r="3434">
          <cell r="G3434" t="str">
            <v>5100001653</v>
          </cell>
        </row>
        <row r="3435">
          <cell r="G3435" t="str">
            <v>5100001653</v>
          </cell>
        </row>
        <row r="3436">
          <cell r="G3436" t="str">
            <v>5100001653</v>
          </cell>
        </row>
        <row r="3437">
          <cell r="G3437" t="str">
            <v>5100001653</v>
          </cell>
        </row>
        <row r="3438">
          <cell r="G3438" t="str">
            <v>5100001653</v>
          </cell>
        </row>
        <row r="3439">
          <cell r="G3439" t="str">
            <v>5100001653</v>
          </cell>
        </row>
        <row r="3440">
          <cell r="G3440" t="str">
            <v>5100001653</v>
          </cell>
        </row>
        <row r="3441">
          <cell r="G3441" t="str">
            <v>5100001653</v>
          </cell>
        </row>
        <row r="3442">
          <cell r="G3442" t="str">
            <v>5100001653</v>
          </cell>
        </row>
        <row r="3443">
          <cell r="G3443" t="str">
            <v>5100001653</v>
          </cell>
        </row>
        <row r="3444">
          <cell r="G3444" t="str">
            <v>5100001653</v>
          </cell>
        </row>
        <row r="3445">
          <cell r="G3445" t="str">
            <v>5100001653</v>
          </cell>
        </row>
        <row r="3446">
          <cell r="G3446" t="str">
            <v>5100001653</v>
          </cell>
        </row>
        <row r="3447">
          <cell r="G3447" t="str">
            <v>5100001653</v>
          </cell>
        </row>
        <row r="3448">
          <cell r="G3448" t="str">
            <v>5100001653</v>
          </cell>
        </row>
        <row r="3449">
          <cell r="G3449" t="str">
            <v>5100001653</v>
          </cell>
        </row>
        <row r="3450">
          <cell r="G3450" t="str">
            <v>5100001653</v>
          </cell>
        </row>
        <row r="3451">
          <cell r="G3451" t="str">
            <v>5100001653</v>
          </cell>
        </row>
        <row r="3452">
          <cell r="G3452" t="str">
            <v>5100001653</v>
          </cell>
        </row>
        <row r="3453">
          <cell r="G3453" t="str">
            <v>5100001653</v>
          </cell>
        </row>
        <row r="3454">
          <cell r="G3454" t="str">
            <v>5100001653</v>
          </cell>
        </row>
        <row r="3455">
          <cell r="G3455" t="str">
            <v>5100001653</v>
          </cell>
        </row>
        <row r="3456">
          <cell r="G3456" t="str">
            <v>5100001653</v>
          </cell>
        </row>
        <row r="3457">
          <cell r="G3457" t="str">
            <v>5100001653</v>
          </cell>
        </row>
        <row r="3458">
          <cell r="G3458" t="str">
            <v>5100001653</v>
          </cell>
        </row>
        <row r="3459">
          <cell r="G3459" t="str">
            <v>5100001653</v>
          </cell>
        </row>
        <row r="3460">
          <cell r="G3460" t="str">
            <v>5100001653</v>
          </cell>
        </row>
        <row r="3461">
          <cell r="G3461" t="str">
            <v>5100001653</v>
          </cell>
        </row>
        <row r="3462">
          <cell r="G3462" t="str">
            <v>5100001653</v>
          </cell>
        </row>
        <row r="3463">
          <cell r="G3463" t="str">
            <v>5100001653</v>
          </cell>
        </row>
        <row r="3464">
          <cell r="G3464" t="str">
            <v>5100001653</v>
          </cell>
        </row>
        <row r="3465">
          <cell r="G3465" t="str">
            <v>5100001653</v>
          </cell>
        </row>
        <row r="3466">
          <cell r="G3466" t="str">
            <v>5100001653</v>
          </cell>
        </row>
        <row r="3467">
          <cell r="G3467" t="str">
            <v>5100001653</v>
          </cell>
        </row>
        <row r="3468">
          <cell r="G3468" t="str">
            <v>5100001653</v>
          </cell>
        </row>
        <row r="3469">
          <cell r="G3469" t="str">
            <v>5100001653</v>
          </cell>
        </row>
        <row r="3470">
          <cell r="G3470" t="str">
            <v>5100001649</v>
          </cell>
        </row>
        <row r="3471">
          <cell r="G3471" t="str">
            <v>5100001649</v>
          </cell>
        </row>
        <row r="3472">
          <cell r="G3472" t="str">
            <v>5100001649</v>
          </cell>
        </row>
        <row r="3473">
          <cell r="G3473" t="str">
            <v>5100001649</v>
          </cell>
        </row>
        <row r="3474">
          <cell r="G3474" t="str">
            <v>5100001649</v>
          </cell>
        </row>
        <row r="3475">
          <cell r="G3475" t="str">
            <v>5100001649</v>
          </cell>
        </row>
        <row r="3476">
          <cell r="G3476" t="str">
            <v>5100001649</v>
          </cell>
        </row>
        <row r="3477">
          <cell r="G3477" t="str">
            <v>5100001649</v>
          </cell>
        </row>
        <row r="3478">
          <cell r="G3478" t="str">
            <v>5100001649</v>
          </cell>
        </row>
        <row r="3479">
          <cell r="G3479" t="str">
            <v>5100001649</v>
          </cell>
        </row>
        <row r="3480">
          <cell r="G3480" t="str">
            <v>5100001649</v>
          </cell>
        </row>
        <row r="3481">
          <cell r="G3481" t="str">
            <v>5100001649</v>
          </cell>
        </row>
        <row r="3482">
          <cell r="G3482" t="str">
            <v>5100001649</v>
          </cell>
        </row>
        <row r="3483">
          <cell r="G3483" t="str">
            <v>5100001649</v>
          </cell>
        </row>
        <row r="3484">
          <cell r="G3484" t="str">
            <v>5100001649</v>
          </cell>
        </row>
        <row r="3485">
          <cell r="G3485" t="str">
            <v>5100001648</v>
          </cell>
        </row>
        <row r="3486">
          <cell r="G3486" t="str">
            <v>5100001648</v>
          </cell>
        </row>
        <row r="3487">
          <cell r="G3487" t="str">
            <v>5100001648</v>
          </cell>
        </row>
        <row r="3488">
          <cell r="G3488" t="str">
            <v>5100001648</v>
          </cell>
        </row>
        <row r="3489">
          <cell r="G3489" t="str">
            <v>5100001648</v>
          </cell>
        </row>
        <row r="3490">
          <cell r="G3490" t="str">
            <v>5100001648</v>
          </cell>
        </row>
        <row r="3491">
          <cell r="G3491" t="str">
            <v>5100001648</v>
          </cell>
        </row>
        <row r="3492">
          <cell r="G3492" t="str">
            <v>5100001648</v>
          </cell>
        </row>
        <row r="3493">
          <cell r="G3493" t="str">
            <v>5100001648</v>
          </cell>
        </row>
        <row r="3494">
          <cell r="G3494" t="str">
            <v>5100001648</v>
          </cell>
        </row>
        <row r="3495">
          <cell r="G3495" t="str">
            <v>5100001648</v>
          </cell>
        </row>
        <row r="3496">
          <cell r="G3496" t="str">
            <v>5100001648</v>
          </cell>
        </row>
        <row r="3497">
          <cell r="G3497" t="str">
            <v>5100001648</v>
          </cell>
        </row>
        <row r="3498">
          <cell r="G3498" t="str">
            <v>5100001648</v>
          </cell>
        </row>
        <row r="3499">
          <cell r="G3499" t="str">
            <v>5100001648</v>
          </cell>
        </row>
        <row r="3500">
          <cell r="G3500" t="str">
            <v>5100001648</v>
          </cell>
        </row>
        <row r="3501">
          <cell r="G3501" t="str">
            <v>5100001648</v>
          </cell>
        </row>
        <row r="3502">
          <cell r="G3502" t="str">
            <v>5100001648</v>
          </cell>
        </row>
        <row r="3503">
          <cell r="G3503" t="str">
            <v>5100001637</v>
          </cell>
        </row>
        <row r="3504">
          <cell r="G3504" t="str">
            <v>5100001637</v>
          </cell>
        </row>
        <row r="3505">
          <cell r="G3505" t="str">
            <v>5100001637</v>
          </cell>
        </row>
        <row r="3506">
          <cell r="G3506" t="str">
            <v>5100001637</v>
          </cell>
        </row>
        <row r="3507">
          <cell r="G3507" t="str">
            <v>5100001637</v>
          </cell>
        </row>
        <row r="3508">
          <cell r="G3508" t="str">
            <v>5100001637</v>
          </cell>
        </row>
        <row r="3509">
          <cell r="G3509" t="str">
            <v>5100001637</v>
          </cell>
        </row>
        <row r="3510">
          <cell r="G3510" t="str">
            <v>5100001637</v>
          </cell>
        </row>
        <row r="3511">
          <cell r="G3511" t="str">
            <v>5100001637</v>
          </cell>
        </row>
        <row r="3512">
          <cell r="G3512" t="str">
            <v>5100001637</v>
          </cell>
        </row>
        <row r="3513">
          <cell r="G3513" t="str">
            <v>5100001637</v>
          </cell>
        </row>
        <row r="3514">
          <cell r="G3514" t="str">
            <v>5100001637</v>
          </cell>
        </row>
        <row r="3515">
          <cell r="G3515" t="str">
            <v>5100001637</v>
          </cell>
        </row>
        <row r="3516">
          <cell r="G3516" t="str">
            <v>5100001637</v>
          </cell>
        </row>
        <row r="3517">
          <cell r="G3517" t="str">
            <v>5100001637</v>
          </cell>
        </row>
        <row r="3518">
          <cell r="G3518" t="str">
            <v>5100001637</v>
          </cell>
        </row>
        <row r="3519">
          <cell r="G3519" t="str">
            <v>5100001637</v>
          </cell>
        </row>
        <row r="3520">
          <cell r="G3520" t="str">
            <v>5100001637</v>
          </cell>
        </row>
        <row r="3521">
          <cell r="G3521" t="str">
            <v>5100001637</v>
          </cell>
        </row>
        <row r="3522">
          <cell r="G3522" t="str">
            <v>5100001637</v>
          </cell>
        </row>
        <row r="3523">
          <cell r="G3523" t="str">
            <v>5100001637</v>
          </cell>
        </row>
        <row r="3524">
          <cell r="G3524" t="str">
            <v>5100001637</v>
          </cell>
        </row>
        <row r="3525">
          <cell r="G3525" t="str">
            <v>5100001637</v>
          </cell>
        </row>
        <row r="3526">
          <cell r="G3526" t="str">
            <v>5100001637</v>
          </cell>
        </row>
        <row r="3527">
          <cell r="G3527" t="str">
            <v>5100001637</v>
          </cell>
        </row>
        <row r="3528">
          <cell r="G3528" t="str">
            <v>5100001637</v>
          </cell>
        </row>
        <row r="3529">
          <cell r="G3529" t="str">
            <v>5100001637</v>
          </cell>
        </row>
        <row r="3530">
          <cell r="G3530" t="str">
            <v>5100001637</v>
          </cell>
        </row>
        <row r="3531">
          <cell r="G3531" t="str">
            <v>5100001637</v>
          </cell>
        </row>
        <row r="3532">
          <cell r="G3532" t="str">
            <v>5100001637</v>
          </cell>
        </row>
        <row r="3533">
          <cell r="G3533" t="str">
            <v>5100001637</v>
          </cell>
        </row>
        <row r="3534">
          <cell r="G3534" t="str">
            <v>5100001637</v>
          </cell>
        </row>
        <row r="3535">
          <cell r="G3535" t="str">
            <v>5100001637</v>
          </cell>
        </row>
        <row r="3536">
          <cell r="G3536" t="str">
            <v>5100001636</v>
          </cell>
        </row>
        <row r="3537">
          <cell r="G3537" t="str">
            <v>5100001636</v>
          </cell>
        </row>
        <row r="3538">
          <cell r="G3538" t="str">
            <v>5100001636</v>
          </cell>
        </row>
        <row r="3539">
          <cell r="G3539" t="str">
            <v>5100001636</v>
          </cell>
        </row>
        <row r="3540">
          <cell r="G3540" t="str">
            <v>5100001636</v>
          </cell>
        </row>
        <row r="3541">
          <cell r="G3541" t="str">
            <v>5100001636</v>
          </cell>
        </row>
        <row r="3542">
          <cell r="G3542" t="str">
            <v>5100001636</v>
          </cell>
        </row>
        <row r="3543">
          <cell r="G3543" t="str">
            <v>5100001636</v>
          </cell>
        </row>
        <row r="3544">
          <cell r="G3544" t="str">
            <v>5100001636</v>
          </cell>
        </row>
        <row r="3545">
          <cell r="G3545" t="str">
            <v>5100001636</v>
          </cell>
        </row>
        <row r="3546">
          <cell r="G3546" t="str">
            <v>5100001636</v>
          </cell>
        </row>
        <row r="3547">
          <cell r="G3547" t="str">
            <v>5100001636</v>
          </cell>
        </row>
        <row r="3548">
          <cell r="G3548" t="str">
            <v>5100001636</v>
          </cell>
        </row>
        <row r="3549">
          <cell r="G3549" t="str">
            <v>5100001636</v>
          </cell>
        </row>
        <row r="3550">
          <cell r="G3550" t="str">
            <v>5100001636</v>
          </cell>
        </row>
        <row r="3551">
          <cell r="G3551" t="str">
            <v>5100001636</v>
          </cell>
        </row>
        <row r="3552">
          <cell r="G3552" t="str">
            <v>5100001636</v>
          </cell>
        </row>
        <row r="3553">
          <cell r="G3553" t="str">
            <v>5100001636</v>
          </cell>
        </row>
        <row r="3554">
          <cell r="G3554" t="str">
            <v>5100001636</v>
          </cell>
        </row>
        <row r="3555">
          <cell r="G3555" t="str">
            <v>5100001636</v>
          </cell>
        </row>
        <row r="3556">
          <cell r="G3556" t="str">
            <v>5100001636</v>
          </cell>
        </row>
        <row r="3557">
          <cell r="G3557" t="str">
            <v>5100001636</v>
          </cell>
        </row>
        <row r="3558">
          <cell r="G3558" t="str">
            <v>5100001636</v>
          </cell>
        </row>
        <row r="3559">
          <cell r="G3559" t="str">
            <v>5100001636</v>
          </cell>
        </row>
        <row r="3560">
          <cell r="G3560" t="str">
            <v>5100001636</v>
          </cell>
        </row>
        <row r="3561">
          <cell r="G3561" t="str">
            <v>5100001636</v>
          </cell>
        </row>
        <row r="3562">
          <cell r="G3562" t="str">
            <v>5100001636</v>
          </cell>
        </row>
        <row r="3563">
          <cell r="G3563" t="str">
            <v>5100001636</v>
          </cell>
        </row>
        <row r="3564">
          <cell r="G3564" t="str">
            <v>5100001636</v>
          </cell>
        </row>
        <row r="3565">
          <cell r="G3565" t="str">
            <v>5100001636</v>
          </cell>
        </row>
        <row r="3566">
          <cell r="G3566" t="str">
            <v>5100001636</v>
          </cell>
        </row>
        <row r="3567">
          <cell r="G3567" t="str">
            <v>5100001636</v>
          </cell>
        </row>
        <row r="3568">
          <cell r="G3568" t="str">
            <v>5100001636</v>
          </cell>
        </row>
        <row r="3569">
          <cell r="G3569" t="str">
            <v>5100001636</v>
          </cell>
        </row>
        <row r="3570">
          <cell r="G3570" t="str">
            <v>5100001636</v>
          </cell>
        </row>
        <row r="3571">
          <cell r="G3571" t="str">
            <v>5100001636</v>
          </cell>
        </row>
        <row r="3572">
          <cell r="G3572" t="str">
            <v>5100001635</v>
          </cell>
        </row>
        <row r="3573">
          <cell r="G3573" t="str">
            <v>5100001635</v>
          </cell>
        </row>
        <row r="3574">
          <cell r="G3574" t="str">
            <v>5100001635</v>
          </cell>
        </row>
        <row r="3575">
          <cell r="G3575" t="str">
            <v>5100001635</v>
          </cell>
        </row>
        <row r="3576">
          <cell r="G3576" t="str">
            <v>5100001635</v>
          </cell>
        </row>
        <row r="3577">
          <cell r="G3577" t="str">
            <v>5100001635</v>
          </cell>
        </row>
        <row r="3578">
          <cell r="G3578" t="str">
            <v>5100001635</v>
          </cell>
        </row>
        <row r="3579">
          <cell r="G3579" t="str">
            <v>5100001635</v>
          </cell>
        </row>
        <row r="3580">
          <cell r="G3580" t="str">
            <v>5100001635</v>
          </cell>
        </row>
        <row r="3581">
          <cell r="G3581" t="str">
            <v>5100001635</v>
          </cell>
        </row>
        <row r="3582">
          <cell r="G3582" t="str">
            <v>5100001635</v>
          </cell>
        </row>
        <row r="3583">
          <cell r="G3583" t="str">
            <v>5100001635</v>
          </cell>
        </row>
        <row r="3584">
          <cell r="G3584" t="str">
            <v>5100001634</v>
          </cell>
        </row>
        <row r="3585">
          <cell r="G3585" t="str">
            <v>5100001634</v>
          </cell>
        </row>
        <row r="3586">
          <cell r="G3586" t="str">
            <v>5100001634</v>
          </cell>
        </row>
        <row r="3587">
          <cell r="G3587" t="str">
            <v>5100001634</v>
          </cell>
        </row>
        <row r="3588">
          <cell r="G3588" t="str">
            <v>5100001634</v>
          </cell>
        </row>
        <row r="3589">
          <cell r="G3589" t="str">
            <v>5100001634</v>
          </cell>
        </row>
        <row r="3590">
          <cell r="G3590" t="str">
            <v>5100001634</v>
          </cell>
        </row>
        <row r="3591">
          <cell r="G3591" t="str">
            <v>5100001634</v>
          </cell>
        </row>
        <row r="3592">
          <cell r="G3592" t="str">
            <v>5100001634</v>
          </cell>
        </row>
        <row r="3593">
          <cell r="G3593" t="str">
            <v>5100001634</v>
          </cell>
        </row>
        <row r="3594">
          <cell r="G3594" t="str">
            <v>5100001634</v>
          </cell>
        </row>
        <row r="3595">
          <cell r="G3595" t="str">
            <v>5100001634</v>
          </cell>
        </row>
        <row r="3596">
          <cell r="G3596" t="str">
            <v>5100001634</v>
          </cell>
        </row>
        <row r="3597">
          <cell r="G3597" t="str">
            <v>5100001634</v>
          </cell>
        </row>
        <row r="3598">
          <cell r="G3598" t="str">
            <v>5100001634</v>
          </cell>
        </row>
        <row r="3599">
          <cell r="G3599" t="str">
            <v>5100001634</v>
          </cell>
        </row>
        <row r="3600">
          <cell r="G3600" t="str">
            <v>5100001634</v>
          </cell>
        </row>
        <row r="3601">
          <cell r="G3601" t="str">
            <v>5100001634</v>
          </cell>
        </row>
        <row r="3602">
          <cell r="G3602" t="str">
            <v>5100001634</v>
          </cell>
        </row>
        <row r="3603">
          <cell r="G3603" t="str">
            <v>5100001634</v>
          </cell>
        </row>
        <row r="3604">
          <cell r="G3604" t="str">
            <v>5100001634</v>
          </cell>
        </row>
        <row r="3605">
          <cell r="G3605" t="str">
            <v>5100001634</v>
          </cell>
        </row>
        <row r="3606">
          <cell r="G3606" t="str">
            <v>5100001634</v>
          </cell>
        </row>
        <row r="3607">
          <cell r="G3607" t="str">
            <v>5100001634</v>
          </cell>
        </row>
        <row r="3608">
          <cell r="G3608" t="str">
            <v>5100001634</v>
          </cell>
        </row>
        <row r="3609">
          <cell r="G3609" t="str">
            <v>5100001634</v>
          </cell>
        </row>
        <row r="3610">
          <cell r="G3610" t="str">
            <v>5100001634</v>
          </cell>
        </row>
        <row r="3611">
          <cell r="G3611" t="str">
            <v>5100001634</v>
          </cell>
        </row>
        <row r="3612">
          <cell r="G3612" t="str">
            <v>5100001634</v>
          </cell>
        </row>
        <row r="3613">
          <cell r="G3613" t="str">
            <v>5100001634</v>
          </cell>
        </row>
        <row r="3614">
          <cell r="G3614" t="str">
            <v>5100001633</v>
          </cell>
        </row>
        <row r="3615">
          <cell r="G3615" t="str">
            <v>5100001633</v>
          </cell>
        </row>
        <row r="3616">
          <cell r="G3616" t="str">
            <v>5100001633</v>
          </cell>
        </row>
        <row r="3617">
          <cell r="G3617" t="str">
            <v>5100001632</v>
          </cell>
        </row>
        <row r="3618">
          <cell r="G3618" t="str">
            <v>5100001632</v>
          </cell>
        </row>
        <row r="3619">
          <cell r="G3619" t="str">
            <v>5100001632</v>
          </cell>
        </row>
        <row r="3620">
          <cell r="G3620" t="str">
            <v>5100001632</v>
          </cell>
        </row>
        <row r="3621">
          <cell r="G3621" t="str">
            <v>5100001632</v>
          </cell>
        </row>
        <row r="3622">
          <cell r="G3622" t="str">
            <v>5100001632</v>
          </cell>
        </row>
        <row r="3623">
          <cell r="G3623" t="str">
            <v>5100001632</v>
          </cell>
        </row>
        <row r="3624">
          <cell r="G3624" t="str">
            <v>5100001632</v>
          </cell>
        </row>
        <row r="3625">
          <cell r="G3625" t="str">
            <v>5100001632</v>
          </cell>
        </row>
        <row r="3626">
          <cell r="G3626" t="str">
            <v>5100001632</v>
          </cell>
        </row>
        <row r="3627">
          <cell r="G3627" t="str">
            <v>5100001632</v>
          </cell>
        </row>
        <row r="3628">
          <cell r="G3628" t="str">
            <v>5100001632</v>
          </cell>
        </row>
        <row r="3629">
          <cell r="G3629" t="str">
            <v>5100001632</v>
          </cell>
        </row>
        <row r="3630">
          <cell r="G3630" t="str">
            <v>5100001632</v>
          </cell>
        </row>
        <row r="3631">
          <cell r="G3631" t="str">
            <v>5100001632</v>
          </cell>
        </row>
        <row r="3632">
          <cell r="G3632" t="str">
            <v>5100001632</v>
          </cell>
        </row>
        <row r="3633">
          <cell r="G3633" t="str">
            <v>5100001632</v>
          </cell>
        </row>
        <row r="3634">
          <cell r="G3634" t="str">
            <v>5100001632</v>
          </cell>
        </row>
        <row r="3635">
          <cell r="G3635" t="str">
            <v>5100001632</v>
          </cell>
        </row>
        <row r="3636">
          <cell r="G3636" t="str">
            <v>5100001632</v>
          </cell>
        </row>
        <row r="3637">
          <cell r="G3637" t="str">
            <v>5100001632</v>
          </cell>
        </row>
        <row r="3638">
          <cell r="G3638" t="str">
            <v>5100001632</v>
          </cell>
        </row>
        <row r="3639">
          <cell r="G3639" t="str">
            <v>5100001632</v>
          </cell>
        </row>
        <row r="3640">
          <cell r="G3640" t="str">
            <v>5100001632</v>
          </cell>
        </row>
        <row r="3641">
          <cell r="G3641" t="str">
            <v>5100001631</v>
          </cell>
        </row>
        <row r="3642">
          <cell r="G3642" t="str">
            <v>5100001631</v>
          </cell>
        </row>
        <row r="3643">
          <cell r="G3643" t="str">
            <v>5100001631</v>
          </cell>
        </row>
        <row r="3644">
          <cell r="G3644" t="str">
            <v>5100001631</v>
          </cell>
        </row>
        <row r="3645">
          <cell r="G3645" t="str">
            <v>5100001631</v>
          </cell>
        </row>
        <row r="3646">
          <cell r="G3646" t="str">
            <v>5100001631</v>
          </cell>
        </row>
        <row r="3647">
          <cell r="G3647" t="str">
            <v>5100001631</v>
          </cell>
        </row>
        <row r="3648">
          <cell r="G3648" t="str">
            <v>5100001631</v>
          </cell>
        </row>
        <row r="3649">
          <cell r="G3649" t="str">
            <v>5100001631</v>
          </cell>
        </row>
        <row r="3650">
          <cell r="G3650" t="str">
            <v>5100001631</v>
          </cell>
        </row>
        <row r="3651">
          <cell r="G3651" t="str">
            <v>5100001631</v>
          </cell>
        </row>
        <row r="3652">
          <cell r="G3652" t="str">
            <v>5100001631</v>
          </cell>
        </row>
        <row r="3653">
          <cell r="G3653" t="str">
            <v>5100001631</v>
          </cell>
        </row>
        <row r="3654">
          <cell r="G3654" t="str">
            <v>5100001631</v>
          </cell>
        </row>
        <row r="3655">
          <cell r="G3655" t="str">
            <v>5100001631</v>
          </cell>
        </row>
        <row r="3656">
          <cell r="G3656" t="str">
            <v>5100001631</v>
          </cell>
        </row>
        <row r="3657">
          <cell r="G3657" t="str">
            <v>5100001608</v>
          </cell>
        </row>
        <row r="3658">
          <cell r="G3658" t="str">
            <v>5100001608</v>
          </cell>
        </row>
        <row r="3659">
          <cell r="G3659" t="str">
            <v>5100001608</v>
          </cell>
        </row>
        <row r="3660">
          <cell r="G3660" t="str">
            <v>5100001608</v>
          </cell>
        </row>
        <row r="3661">
          <cell r="G3661" t="str">
            <v>5100001608</v>
          </cell>
        </row>
        <row r="3662">
          <cell r="G3662" t="str">
            <v>5100001608</v>
          </cell>
        </row>
        <row r="3663">
          <cell r="G3663" t="str">
            <v>5100001606</v>
          </cell>
        </row>
        <row r="3664">
          <cell r="G3664" t="str">
            <v>5100001606</v>
          </cell>
        </row>
        <row r="3665">
          <cell r="G3665" t="str">
            <v>5100001606</v>
          </cell>
        </row>
        <row r="3666">
          <cell r="G3666" t="str">
            <v>5100001606</v>
          </cell>
        </row>
        <row r="3667">
          <cell r="G3667" t="str">
            <v>5100001606</v>
          </cell>
        </row>
        <row r="3668">
          <cell r="G3668" t="str">
            <v>5100001606</v>
          </cell>
        </row>
        <row r="3669">
          <cell r="G3669" t="str">
            <v>5100001606</v>
          </cell>
        </row>
        <row r="3670">
          <cell r="G3670" t="str">
            <v>5100001606</v>
          </cell>
        </row>
        <row r="3671">
          <cell r="G3671" t="str">
            <v>5100001606</v>
          </cell>
        </row>
        <row r="3672">
          <cell r="G3672" t="str">
            <v>5100001605</v>
          </cell>
        </row>
        <row r="3673">
          <cell r="G3673" t="str">
            <v>5100001605</v>
          </cell>
        </row>
        <row r="3674">
          <cell r="G3674" t="str">
            <v>5100001605</v>
          </cell>
        </row>
        <row r="3675">
          <cell r="G3675" t="str">
            <v>5100001605</v>
          </cell>
        </row>
        <row r="3676">
          <cell r="G3676" t="str">
            <v>5100001605</v>
          </cell>
        </row>
        <row r="3677">
          <cell r="G3677" t="str">
            <v>5100001605</v>
          </cell>
        </row>
        <row r="3678">
          <cell r="G3678" t="str">
            <v>5100001605</v>
          </cell>
        </row>
        <row r="3679">
          <cell r="G3679" t="str">
            <v>5100001605</v>
          </cell>
        </row>
        <row r="3680">
          <cell r="G3680" t="str">
            <v>5100001605</v>
          </cell>
        </row>
        <row r="3681">
          <cell r="G3681" t="str">
            <v>5100001605</v>
          </cell>
        </row>
        <row r="3682">
          <cell r="G3682" t="str">
            <v>5100001605</v>
          </cell>
        </row>
        <row r="3683">
          <cell r="G3683" t="str">
            <v>5100001605</v>
          </cell>
        </row>
        <row r="3684">
          <cell r="G3684" t="str">
            <v>5100001605</v>
          </cell>
        </row>
        <row r="3685">
          <cell r="G3685" t="str">
            <v>5100001605</v>
          </cell>
        </row>
        <row r="3686">
          <cell r="G3686" t="str">
            <v>5100001605</v>
          </cell>
        </row>
        <row r="3687">
          <cell r="G3687" t="str">
            <v>5100001605</v>
          </cell>
        </row>
        <row r="3688">
          <cell r="G3688" t="str">
            <v>5100001605</v>
          </cell>
        </row>
        <row r="3689">
          <cell r="G3689" t="str">
            <v>5100001605</v>
          </cell>
        </row>
        <row r="3690">
          <cell r="G3690" t="str">
            <v>5100001605</v>
          </cell>
        </row>
        <row r="3691">
          <cell r="G3691" t="str">
            <v>5100001605</v>
          </cell>
        </row>
        <row r="3692">
          <cell r="G3692" t="str">
            <v>5100001605</v>
          </cell>
        </row>
        <row r="3693">
          <cell r="G3693" t="str">
            <v>5100001605</v>
          </cell>
        </row>
        <row r="3694">
          <cell r="G3694" t="str">
            <v>5100001605</v>
          </cell>
        </row>
        <row r="3695">
          <cell r="G3695" t="str">
            <v>5100001605</v>
          </cell>
        </row>
        <row r="3696">
          <cell r="G3696" t="str">
            <v>5100001604</v>
          </cell>
        </row>
        <row r="3697">
          <cell r="G3697" t="str">
            <v>5100001604</v>
          </cell>
        </row>
        <row r="3698">
          <cell r="G3698" t="str">
            <v>5100001604</v>
          </cell>
        </row>
        <row r="3699">
          <cell r="G3699" t="str">
            <v>5100001604</v>
          </cell>
        </row>
        <row r="3700">
          <cell r="G3700" t="str">
            <v>5100001604</v>
          </cell>
        </row>
        <row r="3701">
          <cell r="G3701" t="str">
            <v>5100001604</v>
          </cell>
        </row>
        <row r="3702">
          <cell r="G3702" t="str">
            <v>5100001604</v>
          </cell>
        </row>
        <row r="3703">
          <cell r="G3703" t="str">
            <v>5100001604</v>
          </cell>
        </row>
        <row r="3704">
          <cell r="G3704" t="str">
            <v>5100001604</v>
          </cell>
        </row>
        <row r="3705">
          <cell r="G3705" t="str">
            <v>5100001604</v>
          </cell>
        </row>
        <row r="3706">
          <cell r="G3706" t="str">
            <v>5100001604</v>
          </cell>
        </row>
        <row r="3707">
          <cell r="G3707" t="str">
            <v>5100001603</v>
          </cell>
        </row>
        <row r="3708">
          <cell r="G3708" t="str">
            <v>5100001603</v>
          </cell>
        </row>
        <row r="3709">
          <cell r="G3709" t="str">
            <v>5100001603</v>
          </cell>
        </row>
        <row r="3710">
          <cell r="G3710" t="str">
            <v>5100001603</v>
          </cell>
        </row>
        <row r="3711">
          <cell r="G3711" t="str">
            <v>5100001603</v>
          </cell>
        </row>
        <row r="3712">
          <cell r="G3712" t="str">
            <v>5100001603</v>
          </cell>
        </row>
        <row r="3713">
          <cell r="G3713" t="str">
            <v>5100001603</v>
          </cell>
        </row>
        <row r="3714">
          <cell r="G3714" t="str">
            <v>5100001603</v>
          </cell>
        </row>
        <row r="3715">
          <cell r="G3715" t="str">
            <v>5100001603</v>
          </cell>
        </row>
        <row r="3716">
          <cell r="G3716" t="str">
            <v>5100001603</v>
          </cell>
        </row>
        <row r="3717">
          <cell r="G3717" t="str">
            <v>5100001603</v>
          </cell>
        </row>
        <row r="3718">
          <cell r="G3718" t="str">
            <v>5100001603</v>
          </cell>
        </row>
        <row r="3719">
          <cell r="G3719" t="str">
            <v>5100001603</v>
          </cell>
        </row>
        <row r="3720">
          <cell r="G3720" t="str">
            <v>5100001603</v>
          </cell>
        </row>
        <row r="3721">
          <cell r="G3721" t="str">
            <v>5100001603</v>
          </cell>
        </row>
        <row r="3722">
          <cell r="G3722" t="str">
            <v>5100001603</v>
          </cell>
        </row>
        <row r="3723">
          <cell r="G3723" t="str">
            <v>5100001603</v>
          </cell>
        </row>
        <row r="3724">
          <cell r="G3724" t="str">
            <v>5100001603</v>
          </cell>
        </row>
        <row r="3725">
          <cell r="G3725" t="str">
            <v>5100001603</v>
          </cell>
        </row>
        <row r="3726">
          <cell r="G3726" t="str">
            <v>5100001603</v>
          </cell>
        </row>
        <row r="3727">
          <cell r="G3727" t="str">
            <v>5100001603</v>
          </cell>
        </row>
        <row r="3728">
          <cell r="G3728" t="str">
            <v>5100001603</v>
          </cell>
        </row>
        <row r="3729">
          <cell r="G3729" t="str">
            <v>5100001603</v>
          </cell>
        </row>
        <row r="3730">
          <cell r="G3730" t="str">
            <v>5100001603</v>
          </cell>
        </row>
        <row r="3731">
          <cell r="G3731" t="str">
            <v>5100001603</v>
          </cell>
        </row>
        <row r="3732">
          <cell r="G3732" t="str">
            <v>5100001603</v>
          </cell>
        </row>
        <row r="3733">
          <cell r="G3733" t="str">
            <v>5100001603</v>
          </cell>
        </row>
        <row r="3734">
          <cell r="G3734" t="str">
            <v>5100001603</v>
          </cell>
        </row>
        <row r="3735">
          <cell r="G3735" t="str">
            <v>5100001603</v>
          </cell>
        </row>
        <row r="3736">
          <cell r="G3736" t="str">
            <v>5100001603</v>
          </cell>
        </row>
        <row r="3737">
          <cell r="G3737" t="str">
            <v>5100001603</v>
          </cell>
        </row>
        <row r="3738">
          <cell r="G3738" t="str">
            <v>5100001603</v>
          </cell>
        </row>
        <row r="3739">
          <cell r="G3739" t="str">
            <v>5100001603</v>
          </cell>
        </row>
        <row r="3740">
          <cell r="G3740" t="str">
            <v>5100001602</v>
          </cell>
        </row>
        <row r="3741">
          <cell r="G3741" t="str">
            <v>5100001602</v>
          </cell>
        </row>
        <row r="3742">
          <cell r="G3742" t="str">
            <v>5100001602</v>
          </cell>
        </row>
        <row r="3743">
          <cell r="G3743" t="str">
            <v>5100001602</v>
          </cell>
        </row>
        <row r="3744">
          <cell r="G3744" t="str">
            <v>5100001602</v>
          </cell>
        </row>
        <row r="3745">
          <cell r="G3745" t="str">
            <v>5100001602</v>
          </cell>
        </row>
        <row r="3746">
          <cell r="G3746" t="str">
            <v>5100001602</v>
          </cell>
        </row>
        <row r="3747">
          <cell r="G3747" t="str">
            <v>5100001602</v>
          </cell>
        </row>
        <row r="3748">
          <cell r="G3748" t="str">
            <v>5100001602</v>
          </cell>
        </row>
        <row r="3749">
          <cell r="G3749" t="str">
            <v>5100001602</v>
          </cell>
        </row>
        <row r="3750">
          <cell r="G3750" t="str">
            <v>5100001602</v>
          </cell>
        </row>
        <row r="3751">
          <cell r="G3751" t="str">
            <v>5100001602</v>
          </cell>
        </row>
        <row r="3752">
          <cell r="G3752" t="str">
            <v>5100001602</v>
          </cell>
        </row>
        <row r="3753">
          <cell r="G3753" t="str">
            <v>5100001602</v>
          </cell>
        </row>
        <row r="3754">
          <cell r="G3754" t="str">
            <v>5100001602</v>
          </cell>
        </row>
        <row r="3755">
          <cell r="G3755" t="str">
            <v>5100001602</v>
          </cell>
        </row>
        <row r="3756">
          <cell r="G3756" t="str">
            <v>5100001602</v>
          </cell>
        </row>
        <row r="3757">
          <cell r="G3757" t="str">
            <v>5100001601</v>
          </cell>
        </row>
        <row r="3758">
          <cell r="G3758" t="str">
            <v>5100001601</v>
          </cell>
        </row>
        <row r="3759">
          <cell r="G3759" t="str">
            <v>5100001601</v>
          </cell>
        </row>
        <row r="3760">
          <cell r="G3760" t="str">
            <v>5100001600</v>
          </cell>
        </row>
        <row r="3761">
          <cell r="G3761" t="str">
            <v>5100001600</v>
          </cell>
        </row>
        <row r="3762">
          <cell r="G3762" t="str">
            <v>5100001600</v>
          </cell>
        </row>
        <row r="3763">
          <cell r="G3763" t="str">
            <v>5100001600</v>
          </cell>
        </row>
        <row r="3764">
          <cell r="G3764" t="str">
            <v>5100001600</v>
          </cell>
        </row>
        <row r="3765">
          <cell r="G3765" t="str">
            <v>5100001600</v>
          </cell>
        </row>
        <row r="3766">
          <cell r="G3766" t="str">
            <v>5100001599</v>
          </cell>
        </row>
        <row r="3767">
          <cell r="G3767" t="str">
            <v>5100001599</v>
          </cell>
        </row>
        <row r="3768">
          <cell r="G3768" t="str">
            <v>5100001599</v>
          </cell>
        </row>
        <row r="3769">
          <cell r="G3769" t="str">
            <v>5100001599</v>
          </cell>
        </row>
        <row r="3770">
          <cell r="G3770" t="str">
            <v>5100001599</v>
          </cell>
        </row>
        <row r="3771">
          <cell r="G3771" t="str">
            <v>5100001599</v>
          </cell>
        </row>
        <row r="3772">
          <cell r="G3772" t="str">
            <v>5100001599</v>
          </cell>
        </row>
        <row r="3773">
          <cell r="G3773" t="str">
            <v>5100001599</v>
          </cell>
        </row>
        <row r="3774">
          <cell r="G3774" t="str">
            <v>5100001599</v>
          </cell>
        </row>
        <row r="3775">
          <cell r="G3775" t="str">
            <v>5100001599</v>
          </cell>
        </row>
        <row r="3776">
          <cell r="G3776" t="str">
            <v>5100001599</v>
          </cell>
        </row>
        <row r="3777">
          <cell r="G3777" t="str">
            <v>5100001599</v>
          </cell>
        </row>
        <row r="3778">
          <cell r="G3778" t="str">
            <v>5100001599</v>
          </cell>
        </row>
        <row r="3779">
          <cell r="G3779" t="str">
            <v>5100001599</v>
          </cell>
        </row>
        <row r="3780">
          <cell r="G3780" t="str">
            <v>5100001599</v>
          </cell>
        </row>
        <row r="3781">
          <cell r="G3781" t="str">
            <v>5100001599</v>
          </cell>
        </row>
        <row r="3782">
          <cell r="G3782" t="str">
            <v>5100001599</v>
          </cell>
        </row>
        <row r="3783">
          <cell r="G3783" t="str">
            <v>5100001599</v>
          </cell>
        </row>
        <row r="3784">
          <cell r="G3784" t="str">
            <v>5100001599</v>
          </cell>
        </row>
        <row r="3785">
          <cell r="G3785" t="str">
            <v>5100001599</v>
          </cell>
        </row>
        <row r="3786">
          <cell r="G3786" t="str">
            <v>5100001599</v>
          </cell>
        </row>
        <row r="3787">
          <cell r="G3787" t="str">
            <v>5100001599</v>
          </cell>
        </row>
        <row r="3788">
          <cell r="G3788" t="str">
            <v>5100001599</v>
          </cell>
        </row>
        <row r="3789">
          <cell r="G3789" t="str">
            <v>5100001599</v>
          </cell>
        </row>
        <row r="3790">
          <cell r="G3790" t="str">
            <v>5100001599</v>
          </cell>
        </row>
        <row r="3791">
          <cell r="G3791" t="str">
            <v>5100001599</v>
          </cell>
        </row>
        <row r="3792">
          <cell r="G3792" t="str">
            <v>5100001599</v>
          </cell>
        </row>
        <row r="3793">
          <cell r="G3793" t="str">
            <v>5100001599</v>
          </cell>
        </row>
        <row r="3794">
          <cell r="G3794" t="str">
            <v>5100001599</v>
          </cell>
        </row>
        <row r="3795">
          <cell r="G3795" t="str">
            <v>5100001599</v>
          </cell>
        </row>
        <row r="3796">
          <cell r="G3796" t="str">
            <v>5100001599</v>
          </cell>
        </row>
        <row r="3797">
          <cell r="G3797" t="str">
            <v>5100001599</v>
          </cell>
        </row>
        <row r="3798">
          <cell r="G3798" t="str">
            <v>5100001599</v>
          </cell>
        </row>
        <row r="3799">
          <cell r="G3799" t="str">
            <v>5100001599</v>
          </cell>
        </row>
        <row r="3800">
          <cell r="G3800" t="str">
            <v>5100001599</v>
          </cell>
        </row>
        <row r="3801">
          <cell r="G3801" t="str">
            <v>5100001599</v>
          </cell>
        </row>
        <row r="3802">
          <cell r="G3802" t="str">
            <v>5100001598</v>
          </cell>
        </row>
        <row r="3803">
          <cell r="G3803" t="str">
            <v>5100001598</v>
          </cell>
        </row>
        <row r="3804">
          <cell r="G3804" t="str">
            <v>5100001598</v>
          </cell>
        </row>
        <row r="3805">
          <cell r="G3805" t="str">
            <v>5100001598</v>
          </cell>
        </row>
        <row r="3806">
          <cell r="G3806" t="str">
            <v>5100001598</v>
          </cell>
        </row>
        <row r="3807">
          <cell r="G3807" t="str">
            <v>5100001598</v>
          </cell>
        </row>
        <row r="3808">
          <cell r="G3808" t="str">
            <v>5100001598</v>
          </cell>
        </row>
        <row r="3809">
          <cell r="G3809" t="str">
            <v>5100001598</v>
          </cell>
        </row>
        <row r="3810">
          <cell r="G3810" t="str">
            <v>5100001553</v>
          </cell>
        </row>
        <row r="3811">
          <cell r="G3811" t="str">
            <v>5100001553</v>
          </cell>
        </row>
        <row r="3812">
          <cell r="G3812" t="str">
            <v>5100001553</v>
          </cell>
        </row>
        <row r="3813">
          <cell r="G3813" t="str">
            <v>5100001036</v>
          </cell>
        </row>
        <row r="3814">
          <cell r="G3814" t="str">
            <v>5100001036</v>
          </cell>
        </row>
        <row r="3815">
          <cell r="G3815" t="str">
            <v>5100000929</v>
          </cell>
        </row>
        <row r="3816">
          <cell r="G3816" t="str">
            <v>5100000911</v>
          </cell>
        </row>
        <row r="3817">
          <cell r="G3817" t="str">
            <v>4500003943</v>
          </cell>
        </row>
        <row r="3818">
          <cell r="G3818" t="str">
            <v>4500003943</v>
          </cell>
        </row>
        <row r="3819">
          <cell r="G3819" t="str">
            <v>4500003943</v>
          </cell>
        </row>
        <row r="3820">
          <cell r="G3820" t="str">
            <v>4500003943</v>
          </cell>
        </row>
        <row r="3821">
          <cell r="G3821" t="str">
            <v>4500003943</v>
          </cell>
        </row>
        <row r="3822">
          <cell r="G3822" t="str">
            <v>4500003943</v>
          </cell>
        </row>
        <row r="3823">
          <cell r="G3823" t="str">
            <v>4500003943</v>
          </cell>
        </row>
        <row r="3824">
          <cell r="G3824" t="str">
            <v>4500003943</v>
          </cell>
        </row>
        <row r="3825">
          <cell r="G3825" t="str">
            <v>4500003943</v>
          </cell>
        </row>
        <row r="3826">
          <cell r="G3826" t="str">
            <v>4500003943</v>
          </cell>
        </row>
        <row r="3827">
          <cell r="G3827" t="str">
            <v>4500003943</v>
          </cell>
        </row>
        <row r="3828">
          <cell r="G3828" t="str">
            <v>4500003943</v>
          </cell>
        </row>
        <row r="3829">
          <cell r="G3829" t="str">
            <v>4500003943</v>
          </cell>
        </row>
        <row r="3830">
          <cell r="G3830" t="str">
            <v>4500003943</v>
          </cell>
        </row>
        <row r="3831">
          <cell r="G3831" t="str">
            <v>4500003943</v>
          </cell>
        </row>
        <row r="3832">
          <cell r="G3832" t="str">
            <v>4500003943</v>
          </cell>
        </row>
        <row r="3833">
          <cell r="G3833" t="str">
            <v>4500003943</v>
          </cell>
        </row>
        <row r="3834">
          <cell r="G3834" t="str">
            <v>4500003943</v>
          </cell>
        </row>
        <row r="3835">
          <cell r="G3835" t="str">
            <v>4500003943</v>
          </cell>
        </row>
        <row r="3836">
          <cell r="G3836" t="str">
            <v>4500003943</v>
          </cell>
        </row>
        <row r="3837">
          <cell r="G3837" t="str">
            <v>4500003943</v>
          </cell>
        </row>
        <row r="3838">
          <cell r="G3838" t="str">
            <v>4500003943</v>
          </cell>
        </row>
        <row r="3839">
          <cell r="G3839" t="str">
            <v>4500003943</v>
          </cell>
        </row>
        <row r="3840">
          <cell r="G3840" t="str">
            <v>4500003943</v>
          </cell>
        </row>
        <row r="3841">
          <cell r="G3841" t="str">
            <v>4500003943</v>
          </cell>
        </row>
        <row r="3842">
          <cell r="G3842" t="str">
            <v>4500003943</v>
          </cell>
        </row>
        <row r="3843">
          <cell r="G3843" t="str">
            <v>4500003943</v>
          </cell>
        </row>
        <row r="3844">
          <cell r="G3844" t="str">
            <v>4500003943</v>
          </cell>
        </row>
        <row r="3845">
          <cell r="G3845" t="str">
            <v>4500003943</v>
          </cell>
        </row>
        <row r="3846">
          <cell r="G3846" t="str">
            <v>4500003943</v>
          </cell>
        </row>
        <row r="3847">
          <cell r="G3847" t="str">
            <v>4500003943</v>
          </cell>
        </row>
        <row r="3848">
          <cell r="G3848" t="str">
            <v>4500003943</v>
          </cell>
        </row>
        <row r="3849">
          <cell r="G3849" t="str">
            <v>4500003943</v>
          </cell>
        </row>
        <row r="3850">
          <cell r="G3850" t="str">
            <v>4500003943</v>
          </cell>
        </row>
        <row r="3851">
          <cell r="G3851" t="str">
            <v>4500003943</v>
          </cell>
        </row>
        <row r="3852">
          <cell r="G3852" t="str">
            <v>4500003943</v>
          </cell>
        </row>
        <row r="3853">
          <cell r="G3853" t="str">
            <v>4500003943</v>
          </cell>
        </row>
        <row r="3854">
          <cell r="G3854" t="str">
            <v>4500003943</v>
          </cell>
        </row>
        <row r="3855">
          <cell r="G3855" t="str">
            <v>4500003943</v>
          </cell>
        </row>
        <row r="3856">
          <cell r="G3856" t="str">
            <v>4500003943</v>
          </cell>
        </row>
        <row r="3857">
          <cell r="G3857" t="str">
            <v>4500003943</v>
          </cell>
        </row>
        <row r="3858">
          <cell r="G3858" t="str">
            <v>4500003943</v>
          </cell>
        </row>
        <row r="3859">
          <cell r="G3859" t="str">
            <v>4500003943</v>
          </cell>
        </row>
        <row r="3860">
          <cell r="G3860" t="str">
            <v>4500003943</v>
          </cell>
        </row>
        <row r="3861">
          <cell r="G3861" t="str">
            <v>4500003943</v>
          </cell>
        </row>
        <row r="3862">
          <cell r="G3862" t="str">
            <v>4500003943</v>
          </cell>
        </row>
        <row r="3863">
          <cell r="G3863" t="str">
            <v>4500003943</v>
          </cell>
        </row>
        <row r="3864">
          <cell r="G3864" t="str">
            <v>4500003943</v>
          </cell>
        </row>
        <row r="3865">
          <cell r="G3865" t="str">
            <v>4500003943</v>
          </cell>
        </row>
        <row r="3866">
          <cell r="G3866" t="str">
            <v>4500003943</v>
          </cell>
        </row>
        <row r="3867">
          <cell r="G3867" t="str">
            <v>4500003943</v>
          </cell>
        </row>
        <row r="3868">
          <cell r="G3868" t="str">
            <v>4500003943</v>
          </cell>
        </row>
        <row r="3869">
          <cell r="G3869" t="str">
            <v>4500003943</v>
          </cell>
        </row>
        <row r="3870">
          <cell r="G3870" t="str">
            <v>4500003943</v>
          </cell>
        </row>
        <row r="3871">
          <cell r="G3871" t="str">
            <v>4500003943</v>
          </cell>
        </row>
        <row r="3872">
          <cell r="G3872" t="str">
            <v>4500003943</v>
          </cell>
        </row>
        <row r="3873">
          <cell r="G3873" t="str">
            <v>4500003943</v>
          </cell>
        </row>
        <row r="3874">
          <cell r="G3874" t="str">
            <v>4500003943</v>
          </cell>
        </row>
        <row r="3875">
          <cell r="G3875" t="str">
            <v>4500003943</v>
          </cell>
        </row>
        <row r="3876">
          <cell r="G3876" t="str">
            <v>4500003943</v>
          </cell>
        </row>
        <row r="3877">
          <cell r="G3877" t="str">
            <v>4500003943</v>
          </cell>
        </row>
        <row r="3878">
          <cell r="G3878" t="str">
            <v>4500003943</v>
          </cell>
        </row>
        <row r="3879">
          <cell r="G3879" t="str">
            <v>4500003943</v>
          </cell>
        </row>
        <row r="3880">
          <cell r="G3880" t="str">
            <v>4500003943</v>
          </cell>
        </row>
        <row r="3881">
          <cell r="G3881" t="str">
            <v>4500003943</v>
          </cell>
        </row>
        <row r="3882">
          <cell r="G3882" t="str">
            <v>4500003943</v>
          </cell>
        </row>
        <row r="3883">
          <cell r="G3883" t="str">
            <v>4500003943</v>
          </cell>
        </row>
        <row r="3884">
          <cell r="G3884" t="str">
            <v>4500003943</v>
          </cell>
        </row>
        <row r="3885">
          <cell r="G3885" t="str">
            <v>4500003943</v>
          </cell>
        </row>
        <row r="3886">
          <cell r="G3886" t="str">
            <v>4500003943</v>
          </cell>
        </row>
        <row r="3887">
          <cell r="G3887" t="str">
            <v>4500003943</v>
          </cell>
        </row>
        <row r="3888">
          <cell r="G3888" t="str">
            <v>4500003943</v>
          </cell>
        </row>
        <row r="3889">
          <cell r="G3889" t="str">
            <v>4500003943</v>
          </cell>
        </row>
        <row r="3890">
          <cell r="G3890" t="str">
            <v>4500003943</v>
          </cell>
        </row>
        <row r="3891">
          <cell r="G3891" t="str">
            <v>4500003943</v>
          </cell>
        </row>
        <row r="3892">
          <cell r="G3892" t="str">
            <v>4500003943</v>
          </cell>
        </row>
        <row r="3893">
          <cell r="G3893" t="str">
            <v>4500003943</v>
          </cell>
        </row>
        <row r="3894">
          <cell r="G3894" t="str">
            <v>4500003943</v>
          </cell>
        </row>
        <row r="3895">
          <cell r="G3895" t="str">
            <v>4500003943</v>
          </cell>
        </row>
        <row r="3896">
          <cell r="G3896" t="str">
            <v>4500003943</v>
          </cell>
        </row>
        <row r="3897">
          <cell r="G3897" t="str">
            <v>4500003943</v>
          </cell>
        </row>
        <row r="3898">
          <cell r="G3898" t="str">
            <v>4500003943</v>
          </cell>
        </row>
        <row r="3899">
          <cell r="G3899" t="str">
            <v>4500003943</v>
          </cell>
        </row>
        <row r="3900">
          <cell r="G3900" t="str">
            <v>4500003943</v>
          </cell>
        </row>
        <row r="3901">
          <cell r="G3901" t="str">
            <v>4500003943</v>
          </cell>
        </row>
        <row r="3902">
          <cell r="G3902" t="str">
            <v>4500003943</v>
          </cell>
        </row>
        <row r="3903">
          <cell r="G3903" t="str">
            <v>4500003943</v>
          </cell>
        </row>
        <row r="3904">
          <cell r="G3904" t="str">
            <v>4500003658</v>
          </cell>
        </row>
        <row r="3905">
          <cell r="G3905" t="str">
            <v>4500003658</v>
          </cell>
        </row>
        <row r="3906">
          <cell r="G3906" t="str">
            <v>4500003658</v>
          </cell>
        </row>
        <row r="3907">
          <cell r="G3907" t="str">
            <v>4500003658</v>
          </cell>
        </row>
        <row r="3908">
          <cell r="G3908" t="str">
            <v>4500003658</v>
          </cell>
        </row>
        <row r="3909">
          <cell r="G3909" t="str">
            <v>4500003658</v>
          </cell>
        </row>
        <row r="3910">
          <cell r="G3910" t="str">
            <v>4500003658</v>
          </cell>
        </row>
        <row r="3911">
          <cell r="G3911" t="str">
            <v>4500003658</v>
          </cell>
        </row>
        <row r="3912">
          <cell r="G3912" t="str">
            <v>4500003658</v>
          </cell>
        </row>
        <row r="3913">
          <cell r="G3913" t="str">
            <v>4500003658</v>
          </cell>
        </row>
        <row r="3914">
          <cell r="G3914" t="str">
            <v>4500003658</v>
          </cell>
        </row>
        <row r="3915">
          <cell r="G3915" t="str">
            <v>4500003658</v>
          </cell>
        </row>
        <row r="3916">
          <cell r="G3916" t="str">
            <v>4500003658</v>
          </cell>
        </row>
        <row r="3917">
          <cell r="G3917" t="str">
            <v>4500003658</v>
          </cell>
        </row>
        <row r="3918">
          <cell r="G3918" t="str">
            <v>4500003658</v>
          </cell>
        </row>
        <row r="3919">
          <cell r="G3919" t="str">
            <v>4500003658</v>
          </cell>
        </row>
        <row r="3920">
          <cell r="G3920" t="str">
            <v>4500003658</v>
          </cell>
        </row>
        <row r="3921">
          <cell r="G3921" t="str">
            <v>4500003658</v>
          </cell>
        </row>
        <row r="3922">
          <cell r="G3922" t="str">
            <v>4500003658</v>
          </cell>
        </row>
        <row r="3923">
          <cell r="G3923" t="str">
            <v>4500003658</v>
          </cell>
        </row>
        <row r="3924">
          <cell r="G3924" t="str">
            <v>4500003658</v>
          </cell>
        </row>
        <row r="3925">
          <cell r="G3925" t="str">
            <v>4500003658</v>
          </cell>
        </row>
        <row r="3926">
          <cell r="G3926" t="str">
            <v>4500003658</v>
          </cell>
        </row>
        <row r="3927">
          <cell r="G3927" t="str">
            <v>4500003658</v>
          </cell>
        </row>
        <row r="3928">
          <cell r="G3928" t="str">
            <v>4500003658</v>
          </cell>
        </row>
        <row r="3929">
          <cell r="G3929" t="str">
            <v>4500003658</v>
          </cell>
        </row>
        <row r="3930">
          <cell r="G3930" t="str">
            <v>4500003658</v>
          </cell>
        </row>
        <row r="3931">
          <cell r="G3931" t="str">
            <v>4500003658</v>
          </cell>
        </row>
        <row r="3932">
          <cell r="G3932" t="str">
            <v>4500003658</v>
          </cell>
        </row>
        <row r="3933">
          <cell r="G3933" t="str">
            <v>4500003658</v>
          </cell>
        </row>
        <row r="3934">
          <cell r="G3934" t="str">
            <v>4500003658</v>
          </cell>
        </row>
        <row r="3935">
          <cell r="G3935" t="str">
            <v>4500003658</v>
          </cell>
        </row>
        <row r="3936">
          <cell r="G3936" t="str">
            <v>4500003658</v>
          </cell>
        </row>
        <row r="3937">
          <cell r="G3937" t="str">
            <v>4500003658</v>
          </cell>
        </row>
        <row r="3938">
          <cell r="G3938" t="str">
            <v>4500003658</v>
          </cell>
        </row>
        <row r="3939">
          <cell r="G3939" t="str">
            <v>4500003658</v>
          </cell>
        </row>
        <row r="3940">
          <cell r="G3940" t="str">
            <v>4500003658</v>
          </cell>
        </row>
        <row r="3941">
          <cell r="G3941" t="str">
            <v>4500003658</v>
          </cell>
        </row>
        <row r="3942">
          <cell r="G3942" t="str">
            <v>4500003658</v>
          </cell>
        </row>
        <row r="3943">
          <cell r="G3943" t="str">
            <v>4500003658</v>
          </cell>
        </row>
        <row r="3944">
          <cell r="G3944" t="str">
            <v>4500003658</v>
          </cell>
        </row>
        <row r="3945">
          <cell r="G3945" t="str">
            <v>4500003658</v>
          </cell>
        </row>
        <row r="3946">
          <cell r="G3946" t="str">
            <v>4500003658</v>
          </cell>
        </row>
        <row r="3947">
          <cell r="G3947" t="str">
            <v>4500003658</v>
          </cell>
        </row>
        <row r="3948">
          <cell r="G3948" t="str">
            <v>4500003658</v>
          </cell>
        </row>
        <row r="3949">
          <cell r="G3949" t="str">
            <v>4500003658</v>
          </cell>
        </row>
        <row r="3950">
          <cell r="G3950" t="str">
            <v>4500003658</v>
          </cell>
        </row>
        <row r="3951">
          <cell r="G3951" t="str">
            <v>4500003555</v>
          </cell>
        </row>
        <row r="3952">
          <cell r="G3952" t="str">
            <v>4500003555</v>
          </cell>
        </row>
        <row r="3953">
          <cell r="G3953" t="str">
            <v>4500003555</v>
          </cell>
        </row>
        <row r="3954">
          <cell r="G3954" t="str">
            <v>4500003555</v>
          </cell>
        </row>
        <row r="3955">
          <cell r="G3955" t="str">
            <v>4500003555</v>
          </cell>
        </row>
        <row r="3956">
          <cell r="G3956" t="str">
            <v>4500003555</v>
          </cell>
        </row>
        <row r="3957">
          <cell r="G3957" t="str">
            <v>4500003555</v>
          </cell>
        </row>
        <row r="3958">
          <cell r="G3958" t="str">
            <v>4500003555</v>
          </cell>
        </row>
        <row r="3959">
          <cell r="G3959" t="str">
            <v>4500003555</v>
          </cell>
        </row>
        <row r="3960">
          <cell r="G3960" t="str">
            <v>4500003555</v>
          </cell>
        </row>
        <row r="3961">
          <cell r="G3961" t="str">
            <v>4500003555</v>
          </cell>
        </row>
        <row r="3962">
          <cell r="G3962" t="str">
            <v>4500003555</v>
          </cell>
        </row>
        <row r="3963">
          <cell r="G3963" t="str">
            <v>4500003555</v>
          </cell>
        </row>
        <row r="3964">
          <cell r="G3964" t="str">
            <v>4500003555</v>
          </cell>
        </row>
        <row r="3965">
          <cell r="G3965" t="str">
            <v>4500003555</v>
          </cell>
        </row>
        <row r="3966">
          <cell r="G3966" t="str">
            <v>4500003194</v>
          </cell>
        </row>
        <row r="3967">
          <cell r="G3967" t="str">
            <v>4500003194</v>
          </cell>
        </row>
        <row r="3968">
          <cell r="G3968" t="str">
            <v>4500003194</v>
          </cell>
        </row>
        <row r="3969">
          <cell r="G3969" t="str">
            <v>4500003194</v>
          </cell>
        </row>
        <row r="3970">
          <cell r="G3970" t="str">
            <v>4500003193</v>
          </cell>
        </row>
        <row r="3971">
          <cell r="G3971" t="str">
            <v>4500002864</v>
          </cell>
        </row>
        <row r="3972">
          <cell r="G3972" t="str">
            <v>4500002775</v>
          </cell>
        </row>
        <row r="3973">
          <cell r="G3973" t="str">
            <v>4500002775</v>
          </cell>
        </row>
        <row r="3974">
          <cell r="G3974" t="str">
            <v>4500002775</v>
          </cell>
        </row>
        <row r="3975">
          <cell r="G3975" t="str">
            <v>4500002775</v>
          </cell>
        </row>
        <row r="3976">
          <cell r="G3976" t="str">
            <v>4500002775</v>
          </cell>
        </row>
        <row r="3977">
          <cell r="G3977" t="str">
            <v>4500002775</v>
          </cell>
        </row>
        <row r="3978">
          <cell r="G3978" t="str">
            <v>4500002775</v>
          </cell>
        </row>
        <row r="3979">
          <cell r="G3979" t="str">
            <v>4500002775</v>
          </cell>
        </row>
        <row r="3980">
          <cell r="G3980" t="str">
            <v>4500002775</v>
          </cell>
        </row>
        <row r="3981">
          <cell r="G3981" t="str">
            <v>4500002775</v>
          </cell>
        </row>
        <row r="3982">
          <cell r="G3982" t="str">
            <v>4500002775</v>
          </cell>
        </row>
        <row r="3983">
          <cell r="G3983" t="str">
            <v>4500002775</v>
          </cell>
        </row>
        <row r="3984">
          <cell r="G3984" t="str">
            <v>4500002775</v>
          </cell>
        </row>
        <row r="3985">
          <cell r="G3985" t="str">
            <v>4500002775</v>
          </cell>
        </row>
        <row r="3986">
          <cell r="G3986" t="str">
            <v>4500002775</v>
          </cell>
        </row>
        <row r="3987">
          <cell r="G3987" t="str">
            <v>4500002775</v>
          </cell>
        </row>
        <row r="3988">
          <cell r="G3988" t="str">
            <v>4500002757</v>
          </cell>
        </row>
        <row r="3989">
          <cell r="G3989" t="str">
            <v>4500002757</v>
          </cell>
        </row>
        <row r="3990">
          <cell r="G3990" t="str">
            <v>4500002358</v>
          </cell>
        </row>
        <row r="3991">
          <cell r="G3991" t="str">
            <v>4500002358</v>
          </cell>
        </row>
        <row r="3992">
          <cell r="G3992" t="str">
            <v>4500002320</v>
          </cell>
        </row>
        <row r="3993">
          <cell r="G3993" t="str">
            <v>4500002320</v>
          </cell>
        </row>
        <row r="3994">
          <cell r="G3994" t="str">
            <v>4500002319</v>
          </cell>
        </row>
        <row r="3995">
          <cell r="G3995" t="str">
            <v>4500002319</v>
          </cell>
        </row>
        <row r="3996">
          <cell r="G3996" t="str">
            <v>4500002299</v>
          </cell>
        </row>
        <row r="3997">
          <cell r="G3997" t="str">
            <v>4500002293</v>
          </cell>
        </row>
        <row r="3998">
          <cell r="G3998" t="str">
            <v>4500002293</v>
          </cell>
        </row>
        <row r="3999">
          <cell r="G3999" t="str">
            <v>4500002293</v>
          </cell>
        </row>
        <row r="4000">
          <cell r="G4000" t="str">
            <v>4500002293</v>
          </cell>
        </row>
        <row r="4001">
          <cell r="G4001" t="str">
            <v>4500002293</v>
          </cell>
        </row>
        <row r="4002">
          <cell r="G4002" t="str">
            <v>4500002293</v>
          </cell>
        </row>
        <row r="4003">
          <cell r="G4003" t="str">
            <v>4500002263</v>
          </cell>
        </row>
        <row r="4004">
          <cell r="G4004" t="str">
            <v>4500002263</v>
          </cell>
        </row>
        <row r="4005">
          <cell r="G4005" t="str">
            <v>4500002247</v>
          </cell>
        </row>
        <row r="4006">
          <cell r="G4006" t="str">
            <v>4500002247</v>
          </cell>
        </row>
        <row r="4007">
          <cell r="G4007" t="str">
            <v>4500002247</v>
          </cell>
        </row>
        <row r="4008">
          <cell r="G4008" t="str">
            <v>4500002247</v>
          </cell>
        </row>
        <row r="4009">
          <cell r="G4009" t="str">
            <v>4500002247</v>
          </cell>
        </row>
        <row r="4010">
          <cell r="G4010" t="str">
            <v>4500002247</v>
          </cell>
        </row>
        <row r="4011">
          <cell r="G4011" t="str">
            <v>4500002247</v>
          </cell>
        </row>
        <row r="4012">
          <cell r="G4012" t="str">
            <v>4500002247</v>
          </cell>
        </row>
        <row r="4013">
          <cell r="G4013" t="str">
            <v>4500002247</v>
          </cell>
        </row>
        <row r="4014">
          <cell r="G4014" t="str">
            <v>4500002247</v>
          </cell>
        </row>
        <row r="4015">
          <cell r="G4015" t="str">
            <v>4500002247</v>
          </cell>
        </row>
        <row r="4016">
          <cell r="G4016" t="str">
            <v>4500002247</v>
          </cell>
        </row>
        <row r="4017">
          <cell r="G4017" t="str">
            <v>4500002247</v>
          </cell>
        </row>
        <row r="4018">
          <cell r="G4018" t="str">
            <v>4500002247</v>
          </cell>
        </row>
        <row r="4019">
          <cell r="G4019" t="str">
            <v>4500002247</v>
          </cell>
        </row>
        <row r="4020">
          <cell r="G4020" t="str">
            <v>4500002247</v>
          </cell>
        </row>
        <row r="4021">
          <cell r="G4021" t="str">
            <v>4500002247</v>
          </cell>
        </row>
        <row r="4022">
          <cell r="G4022" t="str">
            <v>4500002247</v>
          </cell>
        </row>
        <row r="4023">
          <cell r="G4023" t="str">
            <v>4500002247</v>
          </cell>
        </row>
        <row r="4024">
          <cell r="G4024" t="str">
            <v>4500002247</v>
          </cell>
        </row>
        <row r="4025">
          <cell r="G4025" t="str">
            <v>4500002247</v>
          </cell>
        </row>
        <row r="4026">
          <cell r="G4026" t="str">
            <v>4500002247</v>
          </cell>
        </row>
        <row r="4027">
          <cell r="G4027" t="str">
            <v>4500002247</v>
          </cell>
        </row>
        <row r="4028">
          <cell r="G4028" t="str">
            <v>4500002247</v>
          </cell>
        </row>
        <row r="4029">
          <cell r="G4029" t="str">
            <v>4500002247</v>
          </cell>
        </row>
        <row r="4030">
          <cell r="G4030" t="str">
            <v>4500002247</v>
          </cell>
        </row>
        <row r="4031">
          <cell r="G4031" t="str">
            <v>4500002247</v>
          </cell>
        </row>
        <row r="4032">
          <cell r="G4032" t="str">
            <v>4500002247</v>
          </cell>
        </row>
        <row r="4033">
          <cell r="G4033" t="str">
            <v>4500002247</v>
          </cell>
        </row>
        <row r="4034">
          <cell r="G4034" t="str">
            <v>4500002247</v>
          </cell>
        </row>
        <row r="4035">
          <cell r="G4035" t="str">
            <v>4500002247</v>
          </cell>
        </row>
        <row r="4036">
          <cell r="G4036" t="str">
            <v>4500002247</v>
          </cell>
        </row>
        <row r="4037">
          <cell r="G4037" t="str">
            <v>4500002247</v>
          </cell>
        </row>
        <row r="4038">
          <cell r="G4038" t="str">
            <v>4500002247</v>
          </cell>
        </row>
        <row r="4039">
          <cell r="G4039" t="str">
            <v>4500002247</v>
          </cell>
        </row>
        <row r="4040">
          <cell r="G4040" t="str">
            <v>4500002247</v>
          </cell>
        </row>
        <row r="4041">
          <cell r="G4041" t="str">
            <v>4500002247</v>
          </cell>
        </row>
        <row r="4042">
          <cell r="G4042" t="str">
            <v>4500002247</v>
          </cell>
        </row>
        <row r="4043">
          <cell r="G4043" t="str">
            <v>4500002247</v>
          </cell>
        </row>
        <row r="4044">
          <cell r="G4044" t="str">
            <v>4500002247</v>
          </cell>
        </row>
        <row r="4045">
          <cell r="G4045" t="str">
            <v>4500002247</v>
          </cell>
        </row>
        <row r="4046">
          <cell r="G4046" t="str">
            <v>4500002247</v>
          </cell>
        </row>
        <row r="4047">
          <cell r="G4047" t="str">
            <v>4500002247</v>
          </cell>
        </row>
        <row r="4048">
          <cell r="G4048" t="str">
            <v>4500002247</v>
          </cell>
        </row>
        <row r="4049">
          <cell r="G4049" t="str">
            <v>4500002247</v>
          </cell>
        </row>
        <row r="4050">
          <cell r="G4050" t="str">
            <v>4500002247</v>
          </cell>
        </row>
        <row r="4051">
          <cell r="G4051" t="str">
            <v>4500002247</v>
          </cell>
        </row>
        <row r="4052">
          <cell r="G4052" t="str">
            <v>4500002247</v>
          </cell>
        </row>
        <row r="4053">
          <cell r="G4053" t="str">
            <v>4500002247</v>
          </cell>
        </row>
        <row r="4054">
          <cell r="G4054" t="str">
            <v>4500002247</v>
          </cell>
        </row>
        <row r="4055">
          <cell r="G4055" t="str">
            <v>4500002246</v>
          </cell>
        </row>
        <row r="4056">
          <cell r="G4056" t="str">
            <v>4500002246</v>
          </cell>
        </row>
        <row r="4057">
          <cell r="G4057" t="str">
            <v>4500002246</v>
          </cell>
        </row>
        <row r="4058">
          <cell r="G4058" t="str">
            <v>4500002245</v>
          </cell>
        </row>
        <row r="4059">
          <cell r="G4059" t="str">
            <v>4500002245</v>
          </cell>
        </row>
        <row r="4060">
          <cell r="G4060" t="str">
            <v>4500002245</v>
          </cell>
        </row>
        <row r="4061">
          <cell r="G4061" t="str">
            <v>4500002245</v>
          </cell>
        </row>
        <row r="4062">
          <cell r="G4062" t="str">
            <v>4500002245</v>
          </cell>
        </row>
        <row r="4063">
          <cell r="G4063" t="str">
            <v>4500002245</v>
          </cell>
        </row>
        <row r="4064">
          <cell r="G4064" t="str">
            <v>4500002245</v>
          </cell>
        </row>
        <row r="4065">
          <cell r="G4065" t="str">
            <v>4500002245</v>
          </cell>
        </row>
        <row r="4066">
          <cell r="G4066" t="str">
            <v>4500002245</v>
          </cell>
        </row>
        <row r="4067">
          <cell r="G4067" t="str">
            <v>4500002245</v>
          </cell>
        </row>
        <row r="4068">
          <cell r="G4068" t="str">
            <v>4500002245</v>
          </cell>
        </row>
        <row r="4069">
          <cell r="G4069" t="str">
            <v>4500002245</v>
          </cell>
        </row>
        <row r="4070">
          <cell r="G4070" t="str">
            <v>4500002245</v>
          </cell>
        </row>
        <row r="4071">
          <cell r="G4071" t="str">
            <v>4500002245</v>
          </cell>
        </row>
        <row r="4072">
          <cell r="G4072" t="str">
            <v>4500002245</v>
          </cell>
        </row>
        <row r="4073">
          <cell r="G4073" t="str">
            <v>4500002245</v>
          </cell>
        </row>
        <row r="4074">
          <cell r="G4074" t="str">
            <v>4500002245</v>
          </cell>
        </row>
        <row r="4075">
          <cell r="G4075" t="str">
            <v>4500002245</v>
          </cell>
        </row>
        <row r="4076">
          <cell r="G4076" t="str">
            <v>4500002245</v>
          </cell>
        </row>
        <row r="4077">
          <cell r="G4077" t="str">
            <v>4500002245</v>
          </cell>
        </row>
        <row r="4078">
          <cell r="G4078" t="str">
            <v>4500002245</v>
          </cell>
        </row>
        <row r="4079">
          <cell r="G4079" t="str">
            <v>4500002245</v>
          </cell>
        </row>
        <row r="4080">
          <cell r="G4080" t="str">
            <v>4500002245</v>
          </cell>
        </row>
        <row r="4081">
          <cell r="G4081" t="str">
            <v>4500002245</v>
          </cell>
        </row>
        <row r="4082">
          <cell r="G4082" t="str">
            <v>4500002245</v>
          </cell>
        </row>
        <row r="4083">
          <cell r="G4083" t="str">
            <v>4500002245</v>
          </cell>
        </row>
        <row r="4084">
          <cell r="G4084" t="str">
            <v>4500002245</v>
          </cell>
        </row>
        <row r="4085">
          <cell r="G4085" t="str">
            <v>4500002245</v>
          </cell>
        </row>
        <row r="4086">
          <cell r="G4086" t="str">
            <v>4500002245</v>
          </cell>
        </row>
        <row r="4087">
          <cell r="G4087" t="str">
            <v>4500002222</v>
          </cell>
        </row>
        <row r="4088">
          <cell r="G4088" t="str">
            <v>4500002222</v>
          </cell>
        </row>
        <row r="4089">
          <cell r="G4089" t="str">
            <v>4500002222</v>
          </cell>
        </row>
        <row r="4090">
          <cell r="G4090" t="str">
            <v>4500002176</v>
          </cell>
        </row>
        <row r="4091">
          <cell r="G4091" t="str">
            <v>4500002176</v>
          </cell>
        </row>
        <row r="4092">
          <cell r="G4092" t="str">
            <v>4500002176</v>
          </cell>
        </row>
        <row r="4093">
          <cell r="G4093" t="str">
            <v>4500002176</v>
          </cell>
        </row>
        <row r="4094">
          <cell r="G4094" t="str">
            <v>4500002176</v>
          </cell>
        </row>
        <row r="4095">
          <cell r="G4095" t="str">
            <v>4500002176</v>
          </cell>
        </row>
        <row r="4096">
          <cell r="G4096" t="str">
            <v>4500002176</v>
          </cell>
        </row>
        <row r="4097">
          <cell r="G4097" t="str">
            <v>4500002176</v>
          </cell>
        </row>
        <row r="4098">
          <cell r="G4098" t="str">
            <v>4500002176</v>
          </cell>
        </row>
        <row r="4099">
          <cell r="G4099" t="str">
            <v>4500002176</v>
          </cell>
        </row>
        <row r="4100">
          <cell r="G4100" t="str">
            <v>4500002176</v>
          </cell>
        </row>
        <row r="4101">
          <cell r="G4101" t="str">
            <v>4500002176</v>
          </cell>
        </row>
        <row r="4102">
          <cell r="G4102" t="str">
            <v>4500002176</v>
          </cell>
        </row>
        <row r="4103">
          <cell r="G4103" t="str">
            <v>4500002163</v>
          </cell>
        </row>
        <row r="4104">
          <cell r="G4104" t="str">
            <v>4500002163</v>
          </cell>
        </row>
        <row r="4105">
          <cell r="G4105" t="str">
            <v>4500002162</v>
          </cell>
        </row>
        <row r="4106">
          <cell r="G4106" t="str">
            <v>4500002162</v>
          </cell>
        </row>
        <row r="4107">
          <cell r="G4107" t="str">
            <v>4500002162</v>
          </cell>
        </row>
        <row r="4108">
          <cell r="G4108" t="str">
            <v>4500002161</v>
          </cell>
        </row>
        <row r="4109">
          <cell r="G4109" t="str">
            <v>4500002160</v>
          </cell>
        </row>
        <row r="4110">
          <cell r="G4110" t="str">
            <v>4500002160</v>
          </cell>
        </row>
        <row r="4111">
          <cell r="G4111" t="str">
            <v>4500002159</v>
          </cell>
        </row>
        <row r="4112">
          <cell r="G4112" t="str">
            <v>4500002159</v>
          </cell>
        </row>
        <row r="4113">
          <cell r="G4113" t="str">
            <v>4500002158</v>
          </cell>
        </row>
        <row r="4114">
          <cell r="G4114" t="str">
            <v>4500002158</v>
          </cell>
        </row>
        <row r="4115">
          <cell r="G4115" t="str">
            <v>4500002157</v>
          </cell>
        </row>
        <row r="4116">
          <cell r="G4116" t="str">
            <v>4500002157</v>
          </cell>
        </row>
        <row r="4117">
          <cell r="G4117" t="str">
            <v>4500002157</v>
          </cell>
        </row>
        <row r="4118">
          <cell r="G4118" t="str">
            <v>4500002156</v>
          </cell>
        </row>
        <row r="4119">
          <cell r="G4119" t="str">
            <v>4500002156</v>
          </cell>
        </row>
        <row r="4120">
          <cell r="G4120" t="str">
            <v>4500002155</v>
          </cell>
        </row>
        <row r="4121">
          <cell r="G4121" t="str">
            <v>4500002154</v>
          </cell>
        </row>
        <row r="4122">
          <cell r="G4122" t="str">
            <v>4500002152</v>
          </cell>
        </row>
        <row r="4123">
          <cell r="G4123" t="str">
            <v>4500002152</v>
          </cell>
        </row>
        <row r="4124">
          <cell r="G4124" t="str">
            <v>4500002152</v>
          </cell>
        </row>
        <row r="4125">
          <cell r="G4125" t="str">
            <v>4500002152</v>
          </cell>
        </row>
        <row r="4126">
          <cell r="G4126" t="str">
            <v>4500002152</v>
          </cell>
        </row>
        <row r="4127">
          <cell r="G4127" t="str">
            <v>4500002152</v>
          </cell>
        </row>
        <row r="4128">
          <cell r="G4128" t="str">
            <v>4500002152</v>
          </cell>
        </row>
        <row r="4129">
          <cell r="G4129" t="str">
            <v>4500002152</v>
          </cell>
        </row>
        <row r="4130">
          <cell r="G4130" t="str">
            <v>4500002151</v>
          </cell>
        </row>
        <row r="4131">
          <cell r="G4131" t="str">
            <v>4500002151</v>
          </cell>
        </row>
        <row r="4132">
          <cell r="G4132" t="str">
            <v>4500002151</v>
          </cell>
        </row>
        <row r="4133">
          <cell r="G4133" t="str">
            <v>4500002150</v>
          </cell>
        </row>
        <row r="4134">
          <cell r="G4134" t="str">
            <v>4500002150</v>
          </cell>
        </row>
        <row r="4135">
          <cell r="G4135" t="str">
            <v>4500002150</v>
          </cell>
        </row>
        <row r="4136">
          <cell r="G4136" t="str">
            <v>4500002150</v>
          </cell>
        </row>
        <row r="4137">
          <cell r="G4137" t="str">
            <v>4500002150</v>
          </cell>
        </row>
        <row r="4138">
          <cell r="G4138" t="str">
            <v>4500002150</v>
          </cell>
        </row>
        <row r="4139">
          <cell r="G4139" t="str">
            <v>4500002150</v>
          </cell>
        </row>
        <row r="4140">
          <cell r="G4140" t="str">
            <v>4500002150</v>
          </cell>
        </row>
        <row r="4141">
          <cell r="G4141" t="str">
            <v>4500002141</v>
          </cell>
        </row>
        <row r="4142">
          <cell r="G4142" t="str">
            <v>4500002141</v>
          </cell>
        </row>
        <row r="4143">
          <cell r="G4143" t="str">
            <v>4500002072</v>
          </cell>
        </row>
        <row r="4144">
          <cell r="G4144" t="str">
            <v>4500002072</v>
          </cell>
        </row>
        <row r="4145">
          <cell r="G4145" t="str">
            <v>4500002072</v>
          </cell>
        </row>
        <row r="4146">
          <cell r="G4146" t="str">
            <v>4500002072</v>
          </cell>
        </row>
        <row r="4147">
          <cell r="G4147" t="str">
            <v>4500002072</v>
          </cell>
        </row>
        <row r="4148">
          <cell r="G4148" t="str">
            <v>4500002072</v>
          </cell>
        </row>
        <row r="4149">
          <cell r="G4149" t="str">
            <v>4500002072</v>
          </cell>
        </row>
        <row r="4150">
          <cell r="G4150" t="str">
            <v>4500002072</v>
          </cell>
        </row>
        <row r="4151">
          <cell r="G4151" t="str">
            <v>4500002072</v>
          </cell>
        </row>
        <row r="4152">
          <cell r="G4152" t="str">
            <v>4500002072</v>
          </cell>
        </row>
        <row r="4153">
          <cell r="G4153" t="str">
            <v>4500002072</v>
          </cell>
        </row>
        <row r="4154">
          <cell r="G4154" t="str">
            <v>4500002072</v>
          </cell>
        </row>
        <row r="4155">
          <cell r="G4155" t="str">
            <v>4500002072</v>
          </cell>
        </row>
        <row r="4156">
          <cell r="G4156" t="str">
            <v>4500002072</v>
          </cell>
        </row>
        <row r="4157">
          <cell r="G4157" t="str">
            <v>4500002072</v>
          </cell>
        </row>
        <row r="4158">
          <cell r="G4158" t="str">
            <v>4500002072</v>
          </cell>
        </row>
        <row r="4159">
          <cell r="G4159" t="str">
            <v>4500002072</v>
          </cell>
        </row>
        <row r="4160">
          <cell r="G4160" t="str">
            <v>4500002072</v>
          </cell>
        </row>
        <row r="4161">
          <cell r="G4161" t="str">
            <v>4500002072</v>
          </cell>
        </row>
        <row r="4162">
          <cell r="G4162" t="str">
            <v>4500002072</v>
          </cell>
        </row>
        <row r="4163">
          <cell r="G4163" t="str">
            <v>4500002072</v>
          </cell>
        </row>
        <row r="4164">
          <cell r="G4164" t="str">
            <v>4500002072</v>
          </cell>
        </row>
        <row r="4165">
          <cell r="G4165" t="str">
            <v>4500002072</v>
          </cell>
        </row>
        <row r="4166">
          <cell r="G4166" t="str">
            <v>4500002072</v>
          </cell>
        </row>
        <row r="4167">
          <cell r="G4167" t="str">
            <v>4500002072</v>
          </cell>
        </row>
        <row r="4168">
          <cell r="G4168" t="str">
            <v>4500002072</v>
          </cell>
        </row>
        <row r="4169">
          <cell r="G4169" t="str">
            <v>4500002072</v>
          </cell>
        </row>
        <row r="4170">
          <cell r="G4170" t="str">
            <v>4500002072</v>
          </cell>
        </row>
        <row r="4171">
          <cell r="G4171" t="str">
            <v>4500002072</v>
          </cell>
        </row>
        <row r="4172">
          <cell r="G4172" t="str">
            <v>4500002072</v>
          </cell>
        </row>
        <row r="4173">
          <cell r="G4173" t="str">
            <v>4500002072</v>
          </cell>
        </row>
        <row r="4174">
          <cell r="G4174" t="str">
            <v>4500002072</v>
          </cell>
        </row>
        <row r="4175">
          <cell r="G4175" t="str">
            <v>4500002045</v>
          </cell>
        </row>
        <row r="4176">
          <cell r="G4176" t="str">
            <v>4500002044</v>
          </cell>
        </row>
        <row r="4177">
          <cell r="G4177" t="str">
            <v>4500002044</v>
          </cell>
        </row>
        <row r="4178">
          <cell r="G4178" t="str">
            <v>4500002044</v>
          </cell>
        </row>
        <row r="4179">
          <cell r="G4179" t="str">
            <v>4500002044</v>
          </cell>
        </row>
        <row r="4180">
          <cell r="G4180" t="str">
            <v>4500002044</v>
          </cell>
        </row>
        <row r="4181">
          <cell r="G4181" t="str">
            <v>4500002043</v>
          </cell>
        </row>
        <row r="4182">
          <cell r="G4182" t="str">
            <v>4500002042</v>
          </cell>
        </row>
        <row r="4183">
          <cell r="G4183" t="str">
            <v>4500002042</v>
          </cell>
        </row>
        <row r="4184">
          <cell r="G4184" t="str">
            <v>4500002040</v>
          </cell>
        </row>
        <row r="4185">
          <cell r="G4185" t="str">
            <v>4500002039</v>
          </cell>
        </row>
        <row r="4186">
          <cell r="G4186" t="str">
            <v>4500002039</v>
          </cell>
        </row>
        <row r="4187">
          <cell r="G4187" t="str">
            <v>4500002037</v>
          </cell>
        </row>
        <row r="4188">
          <cell r="G4188" t="str">
            <v>4500002036</v>
          </cell>
        </row>
        <row r="4189">
          <cell r="G4189" t="str">
            <v>4500002035</v>
          </cell>
        </row>
        <row r="4190">
          <cell r="G4190" t="str">
            <v>4500002031</v>
          </cell>
        </row>
        <row r="4191">
          <cell r="G4191" t="str">
            <v>4500002030</v>
          </cell>
        </row>
        <row r="4192">
          <cell r="G4192" t="str">
            <v>4500002029</v>
          </cell>
        </row>
        <row r="4193">
          <cell r="G4193" t="str">
            <v>4500002028</v>
          </cell>
        </row>
        <row r="4194">
          <cell r="G4194" t="str">
            <v>4500002027</v>
          </cell>
        </row>
        <row r="4195">
          <cell r="G4195" t="str">
            <v>4500002027</v>
          </cell>
        </row>
        <row r="4196">
          <cell r="G4196" t="str">
            <v>4500002027</v>
          </cell>
        </row>
        <row r="4197">
          <cell r="G4197" t="str">
            <v>4500002027</v>
          </cell>
        </row>
        <row r="4198">
          <cell r="G4198" t="str">
            <v>4500002027</v>
          </cell>
        </row>
        <row r="4199">
          <cell r="G4199" t="str">
            <v>4500002027</v>
          </cell>
        </row>
        <row r="4200">
          <cell r="G4200" t="str">
            <v>4500002027</v>
          </cell>
        </row>
        <row r="4201">
          <cell r="G4201" t="str">
            <v>4500002027</v>
          </cell>
        </row>
        <row r="4202">
          <cell r="G4202" t="str">
            <v>4500002027</v>
          </cell>
        </row>
        <row r="4203">
          <cell r="G4203" t="str">
            <v>4500002027</v>
          </cell>
        </row>
        <row r="4204">
          <cell r="G4204" t="str">
            <v>4500002027</v>
          </cell>
        </row>
        <row r="4205">
          <cell r="G4205" t="str">
            <v>4500002027</v>
          </cell>
        </row>
        <row r="4206">
          <cell r="G4206" t="str">
            <v>4500002027</v>
          </cell>
        </row>
        <row r="4207">
          <cell r="G4207" t="str">
            <v>4500002027</v>
          </cell>
        </row>
        <row r="4208">
          <cell r="G4208" t="str">
            <v>4500002027</v>
          </cell>
        </row>
        <row r="4209">
          <cell r="G4209" t="str">
            <v>4500002027</v>
          </cell>
        </row>
        <row r="4210">
          <cell r="G4210" t="str">
            <v>4500002027</v>
          </cell>
        </row>
        <row r="4211">
          <cell r="G4211" t="str">
            <v>4500002027</v>
          </cell>
        </row>
        <row r="4212">
          <cell r="G4212" t="str">
            <v>4500002027</v>
          </cell>
        </row>
        <row r="4213">
          <cell r="G4213" t="str">
            <v>4500002027</v>
          </cell>
        </row>
        <row r="4214">
          <cell r="G4214" t="str">
            <v>4500002027</v>
          </cell>
        </row>
        <row r="4215">
          <cell r="G4215" t="str">
            <v>4500002027</v>
          </cell>
        </row>
        <row r="4216">
          <cell r="G4216" t="str">
            <v>4500002027</v>
          </cell>
        </row>
        <row r="4217">
          <cell r="G4217" t="str">
            <v>4500002027</v>
          </cell>
        </row>
        <row r="4218">
          <cell r="G4218" t="str">
            <v>4500002027</v>
          </cell>
        </row>
        <row r="4219">
          <cell r="G4219" t="str">
            <v>4500002027</v>
          </cell>
        </row>
        <row r="4220">
          <cell r="G4220" t="str">
            <v>4500002027</v>
          </cell>
        </row>
        <row r="4221">
          <cell r="G4221" t="str">
            <v>4500002027</v>
          </cell>
        </row>
        <row r="4222">
          <cell r="G4222" t="str">
            <v>4500002027</v>
          </cell>
        </row>
        <row r="4223">
          <cell r="G4223" t="str">
            <v>4500002027</v>
          </cell>
        </row>
        <row r="4224">
          <cell r="G4224" t="str">
            <v>4500002000</v>
          </cell>
        </row>
        <row r="4225">
          <cell r="G4225" t="str">
            <v>4500002000</v>
          </cell>
        </row>
        <row r="4226">
          <cell r="G4226" t="str">
            <v>4500002000</v>
          </cell>
        </row>
        <row r="4227">
          <cell r="G4227" t="str">
            <v>4500002000</v>
          </cell>
        </row>
        <row r="4228">
          <cell r="G4228" t="str">
            <v>4500002000</v>
          </cell>
        </row>
        <row r="4229">
          <cell r="G4229" t="str">
            <v>4500002000</v>
          </cell>
        </row>
        <row r="4230">
          <cell r="G4230" t="str">
            <v>4500002000</v>
          </cell>
        </row>
        <row r="4231">
          <cell r="G4231" t="str">
            <v>4500002000</v>
          </cell>
        </row>
        <row r="4232">
          <cell r="G4232" t="str">
            <v>4500002000</v>
          </cell>
        </row>
        <row r="4233">
          <cell r="G4233" t="str">
            <v>4500002000</v>
          </cell>
        </row>
        <row r="4234">
          <cell r="G4234" t="str">
            <v>4500002000</v>
          </cell>
        </row>
        <row r="4235">
          <cell r="G4235" t="str">
            <v>4500002000</v>
          </cell>
        </row>
        <row r="4236">
          <cell r="G4236" t="str">
            <v>4500002000</v>
          </cell>
        </row>
        <row r="4237">
          <cell r="G4237" t="str">
            <v>4500002000</v>
          </cell>
        </row>
        <row r="4238">
          <cell r="G4238" t="str">
            <v>4500002000</v>
          </cell>
        </row>
        <row r="4239">
          <cell r="G4239" t="str">
            <v>4500002000</v>
          </cell>
        </row>
        <row r="4240">
          <cell r="G4240" t="str">
            <v>4500002000</v>
          </cell>
        </row>
        <row r="4241">
          <cell r="G4241" t="str">
            <v>4500002000</v>
          </cell>
        </row>
        <row r="4242">
          <cell r="G4242" t="str">
            <v>4500002000</v>
          </cell>
        </row>
        <row r="4243">
          <cell r="G4243" t="str">
            <v>4500002000</v>
          </cell>
        </row>
        <row r="4244">
          <cell r="G4244" t="str">
            <v>4500002000</v>
          </cell>
        </row>
        <row r="4245">
          <cell r="G4245" t="str">
            <v>4500002000</v>
          </cell>
        </row>
        <row r="4246">
          <cell r="G4246" t="str">
            <v>4500002000</v>
          </cell>
        </row>
        <row r="4247">
          <cell r="G4247" t="str">
            <v>4500002000</v>
          </cell>
        </row>
        <row r="4248">
          <cell r="G4248" t="str">
            <v>4500002000</v>
          </cell>
        </row>
        <row r="4249">
          <cell r="G4249" t="str">
            <v>4500002000</v>
          </cell>
        </row>
        <row r="4250">
          <cell r="G4250" t="str">
            <v>4500002000</v>
          </cell>
        </row>
        <row r="4251">
          <cell r="G4251" t="str">
            <v>4500002000</v>
          </cell>
        </row>
        <row r="4252">
          <cell r="G4252" t="str">
            <v>4500002000</v>
          </cell>
        </row>
        <row r="4253">
          <cell r="G4253" t="str">
            <v>4500002000</v>
          </cell>
        </row>
        <row r="4254">
          <cell r="G4254" t="str">
            <v>4500002000</v>
          </cell>
        </row>
        <row r="4255">
          <cell r="G4255" t="str">
            <v>4500002000</v>
          </cell>
        </row>
        <row r="4256">
          <cell r="G4256" t="str">
            <v>4500002000</v>
          </cell>
        </row>
        <row r="4257">
          <cell r="G4257" t="str">
            <v>4500002000</v>
          </cell>
        </row>
        <row r="4258">
          <cell r="G4258" t="str">
            <v>4500002000</v>
          </cell>
        </row>
        <row r="4259">
          <cell r="G4259" t="str">
            <v>4500002000</v>
          </cell>
        </row>
        <row r="4260">
          <cell r="G4260" t="str">
            <v>4500002000</v>
          </cell>
        </row>
        <row r="4261">
          <cell r="G4261" t="str">
            <v>4500002000</v>
          </cell>
        </row>
        <row r="4262">
          <cell r="G4262" t="str">
            <v>4500002000</v>
          </cell>
        </row>
        <row r="4263">
          <cell r="G4263" t="str">
            <v>4500002000</v>
          </cell>
        </row>
        <row r="4264">
          <cell r="G4264" t="str">
            <v>4500002000</v>
          </cell>
        </row>
        <row r="4265">
          <cell r="G4265" t="str">
            <v>4500002000</v>
          </cell>
        </row>
        <row r="4266">
          <cell r="G4266" t="str">
            <v>4500002000</v>
          </cell>
        </row>
        <row r="4267">
          <cell r="G4267" t="str">
            <v>4500002000</v>
          </cell>
        </row>
        <row r="4268">
          <cell r="G4268" t="str">
            <v>4500002000</v>
          </cell>
        </row>
        <row r="4269">
          <cell r="G4269" t="str">
            <v>4500002000</v>
          </cell>
        </row>
        <row r="4270">
          <cell r="G4270" t="str">
            <v>4500002000</v>
          </cell>
        </row>
        <row r="4271">
          <cell r="G4271" t="str">
            <v>4500002000</v>
          </cell>
        </row>
        <row r="4272">
          <cell r="G4272" t="str">
            <v>4500002000</v>
          </cell>
        </row>
        <row r="4273">
          <cell r="G4273" t="str">
            <v>4500002000</v>
          </cell>
        </row>
        <row r="4274">
          <cell r="G4274" t="str">
            <v>4500002000</v>
          </cell>
        </row>
        <row r="4275">
          <cell r="G4275" t="str">
            <v>4500002000</v>
          </cell>
        </row>
        <row r="4276">
          <cell r="G4276" t="str">
            <v>4500002000</v>
          </cell>
        </row>
        <row r="4277">
          <cell r="G4277" t="str">
            <v>4500002000</v>
          </cell>
        </row>
        <row r="4278">
          <cell r="G4278" t="str">
            <v>4500002000</v>
          </cell>
        </row>
        <row r="4279">
          <cell r="G4279" t="str">
            <v>4500002000</v>
          </cell>
        </row>
        <row r="4280">
          <cell r="G4280" t="str">
            <v>4500002000</v>
          </cell>
        </row>
        <row r="4281">
          <cell r="G4281" t="str">
            <v>4500002000</v>
          </cell>
        </row>
        <row r="4282">
          <cell r="G4282" t="str">
            <v>4500002000</v>
          </cell>
        </row>
        <row r="4283">
          <cell r="G4283" t="str">
            <v>4500002000</v>
          </cell>
        </row>
        <row r="4284">
          <cell r="G4284" t="str">
            <v>4500002000</v>
          </cell>
        </row>
        <row r="4285">
          <cell r="G4285" t="str">
            <v>4500002000</v>
          </cell>
        </row>
        <row r="4286">
          <cell r="G4286" t="str">
            <v>4500002000</v>
          </cell>
        </row>
        <row r="4287">
          <cell r="G4287" t="str">
            <v>4500002000</v>
          </cell>
        </row>
        <row r="4288">
          <cell r="G4288" t="str">
            <v>4500002000</v>
          </cell>
        </row>
        <row r="4289">
          <cell r="G4289" t="str">
            <v>4500002000</v>
          </cell>
        </row>
        <row r="4290">
          <cell r="G4290" t="str">
            <v>4500002000</v>
          </cell>
        </row>
        <row r="4291">
          <cell r="G4291" t="str">
            <v>4500002000</v>
          </cell>
        </row>
        <row r="4292">
          <cell r="G4292" t="str">
            <v>4500002000</v>
          </cell>
        </row>
        <row r="4293">
          <cell r="G4293" t="str">
            <v>4500002000</v>
          </cell>
        </row>
        <row r="4294">
          <cell r="G4294" t="str">
            <v>4500002000</v>
          </cell>
        </row>
        <row r="4295">
          <cell r="G4295" t="str">
            <v>4500002000</v>
          </cell>
        </row>
        <row r="4296">
          <cell r="G4296" t="str">
            <v>4500002000</v>
          </cell>
        </row>
        <row r="4297">
          <cell r="G4297" t="str">
            <v>4500002000</v>
          </cell>
        </row>
        <row r="4298">
          <cell r="G4298" t="str">
            <v>4500002000</v>
          </cell>
        </row>
        <row r="4299">
          <cell r="G4299" t="str">
            <v>4500002000</v>
          </cell>
        </row>
        <row r="4300">
          <cell r="G4300" t="str">
            <v>4500001981</v>
          </cell>
        </row>
        <row r="4301">
          <cell r="G4301" t="str">
            <v>4500001980</v>
          </cell>
        </row>
        <row r="4302">
          <cell r="G4302" t="str">
            <v>4500001980</v>
          </cell>
        </row>
        <row r="4303">
          <cell r="G4303" t="str">
            <v>4500001979</v>
          </cell>
        </row>
        <row r="4304">
          <cell r="G4304" t="str">
            <v>4500001978</v>
          </cell>
        </row>
        <row r="4305">
          <cell r="G4305" t="str">
            <v>4500001977</v>
          </cell>
        </row>
        <row r="4306">
          <cell r="G4306" t="str">
            <v>4500001976</v>
          </cell>
        </row>
        <row r="4307">
          <cell r="G4307" t="str">
            <v>4500001976</v>
          </cell>
        </row>
        <row r="4308">
          <cell r="G4308" t="str">
            <v>4500001976</v>
          </cell>
        </row>
        <row r="4309">
          <cell r="G4309" t="str">
            <v>4500001976</v>
          </cell>
        </row>
        <row r="4310">
          <cell r="G4310" t="str">
            <v>4500001976</v>
          </cell>
        </row>
        <row r="4311">
          <cell r="G4311" t="str">
            <v>4500001976</v>
          </cell>
        </row>
        <row r="4312">
          <cell r="G4312" t="str">
            <v>4500001975</v>
          </cell>
        </row>
        <row r="4313">
          <cell r="G4313" t="str">
            <v>4500001974</v>
          </cell>
        </row>
        <row r="4314">
          <cell r="G4314" t="str">
            <v>4500001973</v>
          </cell>
        </row>
        <row r="4315">
          <cell r="G4315" t="str">
            <v>4500001972</v>
          </cell>
        </row>
        <row r="4316">
          <cell r="G4316" t="str">
            <v>4500001971</v>
          </cell>
        </row>
        <row r="4317">
          <cell r="G4317" t="str">
            <v>4500001970</v>
          </cell>
        </row>
        <row r="4318">
          <cell r="G4318" t="str">
            <v>4500001970</v>
          </cell>
        </row>
        <row r="4319">
          <cell r="G4319" t="str">
            <v>4500001970</v>
          </cell>
        </row>
        <row r="4320">
          <cell r="G4320" t="str">
            <v>4500001970</v>
          </cell>
        </row>
        <row r="4321">
          <cell r="G4321" t="str">
            <v>4500001970</v>
          </cell>
        </row>
        <row r="4322">
          <cell r="G4322" t="str">
            <v>4500001955</v>
          </cell>
        </row>
        <row r="4323">
          <cell r="G4323" t="str">
            <v>4500001955</v>
          </cell>
        </row>
        <row r="4324">
          <cell r="G4324" t="str">
            <v>4500001955</v>
          </cell>
        </row>
        <row r="4325">
          <cell r="G4325" t="str">
            <v>4500001955</v>
          </cell>
        </row>
        <row r="4326">
          <cell r="G4326" t="str">
            <v>4500001955</v>
          </cell>
        </row>
        <row r="4327">
          <cell r="G4327" t="str">
            <v>4500001955</v>
          </cell>
        </row>
        <row r="4328">
          <cell r="G4328" t="str">
            <v>4500001955</v>
          </cell>
        </row>
        <row r="4329">
          <cell r="G4329" t="str">
            <v>4500001955</v>
          </cell>
        </row>
        <row r="4330">
          <cell r="G4330" t="str">
            <v>4500001955</v>
          </cell>
        </row>
        <row r="4331">
          <cell r="G4331" t="str">
            <v>4500001955</v>
          </cell>
        </row>
        <row r="4332">
          <cell r="G4332" t="str">
            <v>4500001840</v>
          </cell>
        </row>
        <row r="4333">
          <cell r="G4333" t="str">
            <v>4500001840</v>
          </cell>
        </row>
        <row r="4334">
          <cell r="G4334" t="str">
            <v>4500001840</v>
          </cell>
        </row>
        <row r="4335">
          <cell r="G4335" t="str">
            <v>4500001840</v>
          </cell>
        </row>
        <row r="4336">
          <cell r="G4336" t="str">
            <v>4500001840</v>
          </cell>
        </row>
        <row r="4337">
          <cell r="G4337" t="str">
            <v>4500001840</v>
          </cell>
        </row>
        <row r="4338">
          <cell r="G4338" t="str">
            <v>4500001840</v>
          </cell>
        </row>
        <row r="4339">
          <cell r="G4339" t="str">
            <v>4500001840</v>
          </cell>
        </row>
        <row r="4340">
          <cell r="G4340" t="str">
            <v>4500001840</v>
          </cell>
        </row>
        <row r="4341">
          <cell r="G4341" t="str">
            <v>4500001840</v>
          </cell>
        </row>
        <row r="4342">
          <cell r="G4342" t="str">
            <v>4500001840</v>
          </cell>
        </row>
        <row r="4343">
          <cell r="G4343" t="str">
            <v>4500001840</v>
          </cell>
        </row>
        <row r="4344">
          <cell r="G4344" t="str">
            <v>4500001840</v>
          </cell>
        </row>
        <row r="4345">
          <cell r="G4345" t="str">
            <v>4500001840</v>
          </cell>
        </row>
        <row r="4346">
          <cell r="G4346" t="str">
            <v>4500001840</v>
          </cell>
        </row>
        <row r="4347">
          <cell r="G4347" t="str">
            <v>4500001840</v>
          </cell>
        </row>
        <row r="4348">
          <cell r="G4348" t="str">
            <v>4500001840</v>
          </cell>
        </row>
        <row r="4349">
          <cell r="G4349" t="str">
            <v>4500001840</v>
          </cell>
        </row>
        <row r="4350">
          <cell r="G4350" t="str">
            <v>4500001840</v>
          </cell>
        </row>
        <row r="4351">
          <cell r="G4351" t="str">
            <v>4500001840</v>
          </cell>
        </row>
        <row r="4352">
          <cell r="G4352" t="str">
            <v>4500001840</v>
          </cell>
        </row>
        <row r="4353">
          <cell r="G4353" t="str">
            <v>4500001840</v>
          </cell>
        </row>
        <row r="4354">
          <cell r="G4354" t="str">
            <v>4500001840</v>
          </cell>
        </row>
        <row r="4355">
          <cell r="G4355" t="str">
            <v>4500001840</v>
          </cell>
        </row>
        <row r="4356">
          <cell r="G4356" t="str">
            <v>4500001840</v>
          </cell>
        </row>
        <row r="4357">
          <cell r="G4357" t="str">
            <v>4500001840</v>
          </cell>
        </row>
        <row r="4358">
          <cell r="G4358" t="str">
            <v>4500001840</v>
          </cell>
        </row>
        <row r="4359">
          <cell r="G4359" t="str">
            <v>4500001840</v>
          </cell>
        </row>
        <row r="4360">
          <cell r="G4360" t="str">
            <v>4500001840</v>
          </cell>
        </row>
        <row r="4361">
          <cell r="G4361" t="str">
            <v>4500001840</v>
          </cell>
        </row>
        <row r="4362">
          <cell r="G4362" t="str">
            <v>4500001840</v>
          </cell>
        </row>
        <row r="4363">
          <cell r="G4363" t="str">
            <v>4500001840</v>
          </cell>
        </row>
        <row r="4364">
          <cell r="G4364" t="str">
            <v>4500001840</v>
          </cell>
        </row>
        <row r="4365">
          <cell r="G4365" t="str">
            <v>4500001840</v>
          </cell>
        </row>
        <row r="4366">
          <cell r="G4366" t="str">
            <v>4500001840</v>
          </cell>
        </row>
        <row r="4367">
          <cell r="G4367" t="str">
            <v>4500001840</v>
          </cell>
        </row>
        <row r="4368">
          <cell r="G4368" t="str">
            <v>4500001840</v>
          </cell>
        </row>
        <row r="4369">
          <cell r="G4369" t="str">
            <v>4500001840</v>
          </cell>
        </row>
        <row r="4370">
          <cell r="G4370" t="str">
            <v>4500001840</v>
          </cell>
        </row>
        <row r="4371">
          <cell r="G4371" t="str">
            <v>4500001840</v>
          </cell>
        </row>
        <row r="4372">
          <cell r="G4372" t="str">
            <v>4500001822</v>
          </cell>
        </row>
        <row r="4373">
          <cell r="G4373" t="str">
            <v>4500001822</v>
          </cell>
        </row>
        <row r="4374">
          <cell r="G4374" t="str">
            <v>4500001822</v>
          </cell>
        </row>
        <row r="4375">
          <cell r="G4375" t="str">
            <v>4500001822</v>
          </cell>
        </row>
        <row r="4376">
          <cell r="G4376" t="str">
            <v>4500001822</v>
          </cell>
        </row>
        <row r="4377">
          <cell r="G4377" t="str">
            <v>4500001822</v>
          </cell>
        </row>
        <row r="4378">
          <cell r="G4378" t="str">
            <v>4500001822</v>
          </cell>
        </row>
        <row r="4379">
          <cell r="G4379" t="str">
            <v>4500001822</v>
          </cell>
        </row>
        <row r="4380">
          <cell r="G4380" t="str">
            <v>4500001822</v>
          </cell>
        </row>
        <row r="4381">
          <cell r="G4381" t="str">
            <v>4500001822</v>
          </cell>
        </row>
        <row r="4382">
          <cell r="G4382" t="str">
            <v>4500001822</v>
          </cell>
        </row>
        <row r="4383">
          <cell r="G4383" t="str">
            <v>4500001822</v>
          </cell>
        </row>
        <row r="4384">
          <cell r="G4384" t="str">
            <v>4500001822</v>
          </cell>
        </row>
        <row r="4385">
          <cell r="G4385" t="str">
            <v>4500001822</v>
          </cell>
        </row>
        <row r="4386">
          <cell r="G4386" t="str">
            <v>4500001822</v>
          </cell>
        </row>
        <row r="4387">
          <cell r="G4387" t="str">
            <v>4500001822</v>
          </cell>
        </row>
        <row r="4388">
          <cell r="G4388" t="str">
            <v>4500001822</v>
          </cell>
        </row>
        <row r="4389">
          <cell r="G4389" t="str">
            <v>4500001822</v>
          </cell>
        </row>
        <row r="4390">
          <cell r="G4390" t="str">
            <v>4500001822</v>
          </cell>
        </row>
        <row r="4391">
          <cell r="G4391" t="str">
            <v>4500001822</v>
          </cell>
        </row>
        <row r="4392">
          <cell r="G4392" t="str">
            <v>4500001822</v>
          </cell>
        </row>
        <row r="4393">
          <cell r="G4393" t="str">
            <v>4500001822</v>
          </cell>
        </row>
        <row r="4394">
          <cell r="G4394" t="str">
            <v>4500001822</v>
          </cell>
        </row>
        <row r="4395">
          <cell r="G4395" t="str">
            <v>4500001822</v>
          </cell>
        </row>
        <row r="4396">
          <cell r="G4396" t="str">
            <v>4500001777</v>
          </cell>
        </row>
        <row r="4397">
          <cell r="G4397" t="str">
            <v>4500001777</v>
          </cell>
        </row>
        <row r="4398">
          <cell r="G4398" t="str">
            <v>4500001777</v>
          </cell>
        </row>
        <row r="4399">
          <cell r="G4399" t="str">
            <v>4500001777</v>
          </cell>
        </row>
        <row r="4400">
          <cell r="G4400" t="str">
            <v>4500001777</v>
          </cell>
        </row>
        <row r="4401">
          <cell r="G4401" t="str">
            <v>4500001777</v>
          </cell>
        </row>
        <row r="4402">
          <cell r="G4402" t="str">
            <v>4500001777</v>
          </cell>
        </row>
        <row r="4403">
          <cell r="G4403" t="str">
            <v>4500001777</v>
          </cell>
        </row>
        <row r="4404">
          <cell r="G4404" t="str">
            <v>4500001771</v>
          </cell>
        </row>
        <row r="4405">
          <cell r="G4405" t="str">
            <v>4500001771</v>
          </cell>
        </row>
        <row r="4406">
          <cell r="G4406" t="str">
            <v>4500001770</v>
          </cell>
        </row>
        <row r="4407">
          <cell r="G4407" t="str">
            <v>4500001770</v>
          </cell>
        </row>
        <row r="4408">
          <cell r="G4408" t="str">
            <v>4500001770</v>
          </cell>
        </row>
        <row r="4409">
          <cell r="G4409" t="str">
            <v>4500001770</v>
          </cell>
        </row>
        <row r="4410">
          <cell r="G4410" t="str">
            <v>4500001770</v>
          </cell>
        </row>
        <row r="4411">
          <cell r="G4411" t="str">
            <v>4500001770</v>
          </cell>
        </row>
        <row r="4412">
          <cell r="G4412" t="str">
            <v>4500001770</v>
          </cell>
        </row>
        <row r="4413">
          <cell r="G4413" t="str">
            <v>4500001770</v>
          </cell>
        </row>
        <row r="4414">
          <cell r="G4414" t="str">
            <v>4500001769</v>
          </cell>
        </row>
        <row r="4415">
          <cell r="G4415" t="str">
            <v>4500001769</v>
          </cell>
        </row>
        <row r="4416">
          <cell r="G4416" t="str">
            <v>4500001769</v>
          </cell>
        </row>
        <row r="4417">
          <cell r="G4417" t="str">
            <v>4500001769</v>
          </cell>
        </row>
        <row r="4418">
          <cell r="G4418" t="str">
            <v>4500001769</v>
          </cell>
        </row>
        <row r="4419">
          <cell r="G4419" t="str">
            <v>4500001769</v>
          </cell>
        </row>
        <row r="4420">
          <cell r="G4420" t="str">
            <v>4500001769</v>
          </cell>
        </row>
        <row r="4421">
          <cell r="G4421" t="str">
            <v>4500001769</v>
          </cell>
        </row>
        <row r="4422">
          <cell r="G4422" t="str">
            <v>4500001769</v>
          </cell>
        </row>
        <row r="4423">
          <cell r="G4423" t="str">
            <v>4500001769</v>
          </cell>
        </row>
        <row r="4424">
          <cell r="G4424" t="str">
            <v>4500001769</v>
          </cell>
        </row>
        <row r="4425">
          <cell r="G4425" t="str">
            <v>4500001769</v>
          </cell>
        </row>
        <row r="4426">
          <cell r="G4426" t="str">
            <v>4500001769</v>
          </cell>
        </row>
        <row r="4427">
          <cell r="G4427" t="str">
            <v>4500001769</v>
          </cell>
        </row>
        <row r="4428">
          <cell r="G4428" t="str">
            <v>4500001769</v>
          </cell>
        </row>
        <row r="4429">
          <cell r="G4429" t="str">
            <v>4500001769</v>
          </cell>
        </row>
        <row r="4430">
          <cell r="G4430" t="str">
            <v>4500001765</v>
          </cell>
        </row>
        <row r="4431">
          <cell r="G4431" t="str">
            <v>4500001765</v>
          </cell>
        </row>
        <row r="4432">
          <cell r="G4432" t="str">
            <v>4500001765</v>
          </cell>
        </row>
        <row r="4433">
          <cell r="G4433" t="str">
            <v>4500001765</v>
          </cell>
        </row>
        <row r="4434">
          <cell r="G4434" t="str">
            <v>4500001765</v>
          </cell>
        </row>
        <row r="4435">
          <cell r="G4435" t="str">
            <v>4500001765</v>
          </cell>
        </row>
        <row r="4436">
          <cell r="G4436" t="str">
            <v>4500001765</v>
          </cell>
        </row>
        <row r="4437">
          <cell r="G4437" t="str">
            <v>4500001765</v>
          </cell>
        </row>
        <row r="4438">
          <cell r="G4438" t="str">
            <v>4500001765</v>
          </cell>
        </row>
        <row r="4439">
          <cell r="G4439" t="str">
            <v>4500001765</v>
          </cell>
        </row>
        <row r="4440">
          <cell r="G4440" t="str">
            <v>4500001765</v>
          </cell>
        </row>
        <row r="4441">
          <cell r="G4441" t="str">
            <v>4500001765</v>
          </cell>
        </row>
        <row r="4442">
          <cell r="G4442" t="str">
            <v>4500001764</v>
          </cell>
        </row>
        <row r="4443">
          <cell r="G4443" t="str">
            <v>4500001764</v>
          </cell>
        </row>
        <row r="4444">
          <cell r="G4444" t="str">
            <v>4500001764</v>
          </cell>
        </row>
        <row r="4445">
          <cell r="G4445" t="str">
            <v>4500001764</v>
          </cell>
        </row>
        <row r="4446">
          <cell r="G4446" t="str">
            <v>4500001764</v>
          </cell>
        </row>
        <row r="4447">
          <cell r="G4447" t="str">
            <v>4500001764</v>
          </cell>
        </row>
        <row r="4448">
          <cell r="G4448" t="str">
            <v>4500001760</v>
          </cell>
        </row>
        <row r="4449">
          <cell r="G4449" t="str">
            <v>4500001760</v>
          </cell>
        </row>
        <row r="4450">
          <cell r="G4450" t="str">
            <v>4500001760</v>
          </cell>
        </row>
        <row r="4451">
          <cell r="G4451" t="str">
            <v>4500001760</v>
          </cell>
        </row>
        <row r="4452">
          <cell r="G4452" t="str">
            <v>4500001760</v>
          </cell>
        </row>
        <row r="4453">
          <cell r="G4453" t="str">
            <v>4500001760</v>
          </cell>
        </row>
        <row r="4454">
          <cell r="G4454" t="str">
            <v>4500001760</v>
          </cell>
        </row>
        <row r="4455">
          <cell r="G4455" t="str">
            <v>4500001760</v>
          </cell>
        </row>
        <row r="4456">
          <cell r="G4456" t="str">
            <v>4500001760</v>
          </cell>
        </row>
        <row r="4457">
          <cell r="G4457" t="str">
            <v>4500001760</v>
          </cell>
        </row>
        <row r="4458">
          <cell r="G4458" t="str">
            <v>4500001760</v>
          </cell>
        </row>
        <row r="4459">
          <cell r="G4459" t="str">
            <v>4500001760</v>
          </cell>
        </row>
        <row r="4460">
          <cell r="G4460" t="str">
            <v>4500001760</v>
          </cell>
        </row>
        <row r="4461">
          <cell r="G4461" t="str">
            <v>4500001760</v>
          </cell>
        </row>
        <row r="4462">
          <cell r="G4462" t="str">
            <v>4500001760</v>
          </cell>
        </row>
        <row r="4463">
          <cell r="G4463" t="str">
            <v>4500001760</v>
          </cell>
        </row>
        <row r="4464">
          <cell r="G4464" t="str">
            <v>4500001760</v>
          </cell>
        </row>
        <row r="4465">
          <cell r="G4465" t="str">
            <v>4500001760</v>
          </cell>
        </row>
        <row r="4466">
          <cell r="G4466" t="str">
            <v>4500001760</v>
          </cell>
        </row>
        <row r="4467">
          <cell r="G4467" t="str">
            <v>4500001760</v>
          </cell>
        </row>
        <row r="4468">
          <cell r="G4468" t="str">
            <v>4500001760</v>
          </cell>
        </row>
        <row r="4469">
          <cell r="G4469" t="str">
            <v>4500001760</v>
          </cell>
        </row>
        <row r="4470">
          <cell r="G4470" t="str">
            <v>4500001760</v>
          </cell>
        </row>
        <row r="4471">
          <cell r="G4471" t="str">
            <v>4500001760</v>
          </cell>
        </row>
        <row r="4472">
          <cell r="G4472" t="str">
            <v>4500001760</v>
          </cell>
        </row>
        <row r="4473">
          <cell r="G4473" t="str">
            <v>4500001760</v>
          </cell>
        </row>
        <row r="4474">
          <cell r="G4474" t="str">
            <v>4500001760</v>
          </cell>
        </row>
        <row r="4475">
          <cell r="G4475" t="str">
            <v>4500001760</v>
          </cell>
        </row>
        <row r="4476">
          <cell r="G4476" t="str">
            <v>4500001760</v>
          </cell>
        </row>
        <row r="4477">
          <cell r="G4477" t="str">
            <v>4500001760</v>
          </cell>
        </row>
        <row r="4478">
          <cell r="G4478" t="str">
            <v>4500001760</v>
          </cell>
        </row>
        <row r="4479">
          <cell r="G4479" t="str">
            <v>4500001760</v>
          </cell>
        </row>
        <row r="4480">
          <cell r="G4480" t="str">
            <v>4500001748</v>
          </cell>
        </row>
        <row r="4481">
          <cell r="G4481" t="str">
            <v>4500001748</v>
          </cell>
        </row>
        <row r="4482">
          <cell r="G4482" t="str">
            <v>4500001748</v>
          </cell>
        </row>
        <row r="4483">
          <cell r="G4483" t="str">
            <v>4500001748</v>
          </cell>
        </row>
        <row r="4484">
          <cell r="G4484" t="str">
            <v>4500001748</v>
          </cell>
        </row>
        <row r="4485">
          <cell r="G4485" t="str">
            <v>4500001748</v>
          </cell>
        </row>
        <row r="4486">
          <cell r="G4486" t="str">
            <v>4500001748</v>
          </cell>
        </row>
        <row r="4487">
          <cell r="G4487" t="str">
            <v>4500001748</v>
          </cell>
        </row>
        <row r="4488">
          <cell r="G4488" t="str">
            <v>4500001748</v>
          </cell>
        </row>
        <row r="4489">
          <cell r="G4489" t="str">
            <v>4500001748</v>
          </cell>
        </row>
        <row r="4490">
          <cell r="G4490" t="str">
            <v>4500001748</v>
          </cell>
        </row>
        <row r="4491">
          <cell r="G4491" t="str">
            <v>4500001748</v>
          </cell>
        </row>
        <row r="4492">
          <cell r="G4492" t="str">
            <v>4500001748</v>
          </cell>
        </row>
        <row r="4493">
          <cell r="G4493" t="str">
            <v>4500001748</v>
          </cell>
        </row>
        <row r="4494">
          <cell r="G4494" t="str">
            <v>4500001744</v>
          </cell>
        </row>
        <row r="4495">
          <cell r="G4495" t="str">
            <v>4500001744</v>
          </cell>
        </row>
        <row r="4496">
          <cell r="G4496" t="str">
            <v>4500001744</v>
          </cell>
        </row>
        <row r="4497">
          <cell r="G4497" t="str">
            <v>4500001744</v>
          </cell>
        </row>
        <row r="4498">
          <cell r="G4498" t="str">
            <v>4500001744</v>
          </cell>
        </row>
        <row r="4499">
          <cell r="G4499" t="str">
            <v>4500001744</v>
          </cell>
        </row>
        <row r="4500">
          <cell r="G4500" t="str">
            <v>4500001744</v>
          </cell>
        </row>
        <row r="4501">
          <cell r="G4501" t="str">
            <v>4500001744</v>
          </cell>
        </row>
        <row r="4502">
          <cell r="G4502" t="str">
            <v>4500001744</v>
          </cell>
        </row>
        <row r="4503">
          <cell r="G4503" t="str">
            <v>4500001744</v>
          </cell>
        </row>
        <row r="4504">
          <cell r="G4504" t="str">
            <v>4500001743</v>
          </cell>
        </row>
        <row r="4505">
          <cell r="G4505" t="str">
            <v>4500001743</v>
          </cell>
        </row>
        <row r="4506">
          <cell r="G4506" t="str">
            <v>4500001743</v>
          </cell>
        </row>
        <row r="4507">
          <cell r="G4507" t="str">
            <v>4500001743</v>
          </cell>
        </row>
        <row r="4508">
          <cell r="G4508" t="str">
            <v>4500001743</v>
          </cell>
        </row>
        <row r="4509">
          <cell r="G4509" t="str">
            <v>4500001743</v>
          </cell>
        </row>
        <row r="4510">
          <cell r="G4510" t="str">
            <v>4500001740</v>
          </cell>
        </row>
        <row r="4511">
          <cell r="G4511" t="str">
            <v>4500001740</v>
          </cell>
        </row>
        <row r="4512">
          <cell r="G4512" t="str">
            <v>4500001740</v>
          </cell>
        </row>
        <row r="4513">
          <cell r="G4513" t="str">
            <v>4500001740</v>
          </cell>
        </row>
        <row r="4514">
          <cell r="G4514" t="str">
            <v>4500001739</v>
          </cell>
        </row>
        <row r="4515">
          <cell r="G4515" t="str">
            <v>4500001684</v>
          </cell>
        </row>
        <row r="4516">
          <cell r="G4516" t="str">
            <v>4500001684</v>
          </cell>
        </row>
        <row r="4517">
          <cell r="G4517" t="str">
            <v>4500001684</v>
          </cell>
        </row>
        <row r="4518">
          <cell r="G4518" t="str">
            <v>4500001684</v>
          </cell>
        </row>
        <row r="4519">
          <cell r="G4519" t="str">
            <v>4500001684</v>
          </cell>
        </row>
        <row r="4520">
          <cell r="G4520" t="str">
            <v>4500001684</v>
          </cell>
        </row>
        <row r="4521">
          <cell r="G4521" t="str">
            <v>4500001684</v>
          </cell>
        </row>
        <row r="4522">
          <cell r="G4522" t="str">
            <v>4500001684</v>
          </cell>
        </row>
        <row r="4523">
          <cell r="G4523" t="str">
            <v>4500001684</v>
          </cell>
        </row>
        <row r="4524">
          <cell r="G4524" t="str">
            <v>4500001684</v>
          </cell>
        </row>
        <row r="4525">
          <cell r="G4525" t="str">
            <v>4500001684</v>
          </cell>
        </row>
        <row r="4526">
          <cell r="G4526" t="str">
            <v>4500001684</v>
          </cell>
        </row>
        <row r="4527">
          <cell r="G4527" t="str">
            <v>4500001684</v>
          </cell>
        </row>
        <row r="4528">
          <cell r="G4528" t="str">
            <v>4500001684</v>
          </cell>
        </row>
        <row r="4529">
          <cell r="G4529" t="str">
            <v>4500001684</v>
          </cell>
        </row>
        <row r="4530">
          <cell r="G4530" t="str">
            <v>4500001684</v>
          </cell>
        </row>
        <row r="4531">
          <cell r="G4531" t="str">
            <v>4500001684</v>
          </cell>
        </row>
        <row r="4532">
          <cell r="G4532" t="str">
            <v>4500001684</v>
          </cell>
        </row>
        <row r="4533">
          <cell r="G4533" t="str">
            <v>4500001684</v>
          </cell>
        </row>
        <row r="4534">
          <cell r="G4534" t="str">
            <v>4500001684</v>
          </cell>
        </row>
        <row r="4535">
          <cell r="G4535" t="str">
            <v>4500001684</v>
          </cell>
        </row>
        <row r="4536">
          <cell r="G4536" t="str">
            <v>4500001684</v>
          </cell>
        </row>
        <row r="4537">
          <cell r="G4537" t="str">
            <v>4500001684</v>
          </cell>
        </row>
        <row r="4538">
          <cell r="G4538" t="str">
            <v>4500001684</v>
          </cell>
        </row>
        <row r="4539">
          <cell r="G4539" t="str">
            <v>4500001684</v>
          </cell>
        </row>
        <row r="4540">
          <cell r="G4540" t="str">
            <v>4500001684</v>
          </cell>
        </row>
        <row r="4541">
          <cell r="G4541" t="str">
            <v>4500001684</v>
          </cell>
        </row>
        <row r="4542">
          <cell r="G4542" t="str">
            <v>4500001684</v>
          </cell>
        </row>
        <row r="4543">
          <cell r="G4543" t="str">
            <v>4500001684</v>
          </cell>
        </row>
        <row r="4544">
          <cell r="G4544" t="str">
            <v>4500001684</v>
          </cell>
        </row>
        <row r="4545">
          <cell r="G4545" t="str">
            <v>4500001684</v>
          </cell>
        </row>
        <row r="4546">
          <cell r="G4546" t="str">
            <v>4500001684</v>
          </cell>
        </row>
        <row r="4547">
          <cell r="G4547" t="str">
            <v>4500001669</v>
          </cell>
        </row>
        <row r="4548">
          <cell r="G4548" t="str">
            <v>4500001669</v>
          </cell>
        </row>
        <row r="4549">
          <cell r="G4549" t="str">
            <v>4500001669</v>
          </cell>
        </row>
        <row r="4550">
          <cell r="G4550" t="str">
            <v>4500001669</v>
          </cell>
        </row>
        <row r="4551">
          <cell r="G4551" t="str">
            <v>4500001669</v>
          </cell>
        </row>
        <row r="4552">
          <cell r="G4552" t="str">
            <v>4500001669</v>
          </cell>
        </row>
        <row r="4553">
          <cell r="G4553" t="str">
            <v>4500001669</v>
          </cell>
        </row>
        <row r="4554">
          <cell r="G4554" t="str">
            <v>4500001669</v>
          </cell>
        </row>
        <row r="4555">
          <cell r="G4555" t="str">
            <v>4500001669</v>
          </cell>
        </row>
        <row r="4556">
          <cell r="G4556" t="str">
            <v>4500001669</v>
          </cell>
        </row>
        <row r="4557">
          <cell r="G4557" t="str">
            <v>4500001669</v>
          </cell>
        </row>
        <row r="4558">
          <cell r="G4558" t="str">
            <v>4500001669</v>
          </cell>
        </row>
        <row r="4559">
          <cell r="G4559" t="str">
            <v>4500001669</v>
          </cell>
        </row>
        <row r="4560">
          <cell r="G4560" t="str">
            <v>4500001669</v>
          </cell>
        </row>
        <row r="4561">
          <cell r="G4561" t="str">
            <v>4500001669</v>
          </cell>
        </row>
        <row r="4562">
          <cell r="G4562" t="str">
            <v>4500001669</v>
          </cell>
        </row>
        <row r="4563">
          <cell r="G4563" t="str">
            <v>4500001669</v>
          </cell>
        </row>
        <row r="4564">
          <cell r="G4564" t="str">
            <v>4500001669</v>
          </cell>
        </row>
        <row r="4565">
          <cell r="G4565" t="str">
            <v>4500001669</v>
          </cell>
        </row>
        <row r="4566">
          <cell r="G4566" t="str">
            <v>4500001669</v>
          </cell>
        </row>
        <row r="4567">
          <cell r="G4567" t="str">
            <v>4500001669</v>
          </cell>
        </row>
        <row r="4568">
          <cell r="G4568" t="str">
            <v>4500001669</v>
          </cell>
        </row>
        <row r="4569">
          <cell r="G4569" t="str">
            <v>4500001669</v>
          </cell>
        </row>
        <row r="4570">
          <cell r="G4570" t="str">
            <v>4500001669</v>
          </cell>
        </row>
        <row r="4571">
          <cell r="G4571" t="str">
            <v>4500001669</v>
          </cell>
        </row>
        <row r="4572">
          <cell r="G4572" t="str">
            <v>4500001669</v>
          </cell>
        </row>
        <row r="4573">
          <cell r="G4573" t="str">
            <v>4500001669</v>
          </cell>
        </row>
        <row r="4574">
          <cell r="G4574" t="str">
            <v>4500001669</v>
          </cell>
        </row>
        <row r="4575">
          <cell r="G4575" t="str">
            <v>4500001669</v>
          </cell>
        </row>
        <row r="4576">
          <cell r="G4576" t="str">
            <v>4500001669</v>
          </cell>
        </row>
        <row r="4577">
          <cell r="G4577" t="str">
            <v>4500001669</v>
          </cell>
        </row>
        <row r="4578">
          <cell r="G4578" t="str">
            <v>4500001669</v>
          </cell>
        </row>
        <row r="4579">
          <cell r="G4579" t="str">
            <v>4500001669</v>
          </cell>
        </row>
        <row r="4580">
          <cell r="G4580" t="str">
            <v>4500001669</v>
          </cell>
        </row>
        <row r="4581">
          <cell r="G4581" t="str">
            <v>4500001669</v>
          </cell>
        </row>
        <row r="4582">
          <cell r="G4582" t="str">
            <v>4500001669</v>
          </cell>
        </row>
        <row r="4583">
          <cell r="G4583" t="str">
            <v>4500001669</v>
          </cell>
        </row>
        <row r="4584">
          <cell r="G4584" t="str">
            <v>4500001669</v>
          </cell>
        </row>
        <row r="4585">
          <cell r="G4585" t="str">
            <v>4500001669</v>
          </cell>
        </row>
        <row r="4586">
          <cell r="G4586" t="str">
            <v>4500001669</v>
          </cell>
        </row>
        <row r="4587">
          <cell r="G4587" t="str">
            <v>4500001669</v>
          </cell>
        </row>
        <row r="4588">
          <cell r="G4588" t="str">
            <v>4500001669</v>
          </cell>
        </row>
        <row r="4589">
          <cell r="G4589" t="str">
            <v>4500001669</v>
          </cell>
        </row>
        <row r="4590">
          <cell r="G4590" t="str">
            <v>4500001669</v>
          </cell>
        </row>
        <row r="4591">
          <cell r="G4591" t="str">
            <v>4500001669</v>
          </cell>
        </row>
        <row r="4592">
          <cell r="G4592" t="str">
            <v>4500001669</v>
          </cell>
        </row>
        <row r="4593">
          <cell r="G4593" t="str">
            <v>4500001669</v>
          </cell>
        </row>
        <row r="4594">
          <cell r="G4594" t="str">
            <v>4500001669</v>
          </cell>
        </row>
        <row r="4595">
          <cell r="G4595" t="str">
            <v>4500001669</v>
          </cell>
        </row>
        <row r="4596">
          <cell r="G4596" t="str">
            <v>4500001669</v>
          </cell>
        </row>
        <row r="4597">
          <cell r="G4597" t="str">
            <v>4500001669</v>
          </cell>
        </row>
        <row r="4598">
          <cell r="G4598" t="str">
            <v>4500001669</v>
          </cell>
        </row>
        <row r="4599">
          <cell r="G4599" t="str">
            <v>4500001669</v>
          </cell>
        </row>
        <row r="4600">
          <cell r="G4600" t="str">
            <v>4500001669</v>
          </cell>
        </row>
        <row r="4601">
          <cell r="G4601" t="str">
            <v>4500001669</v>
          </cell>
        </row>
        <row r="4602">
          <cell r="G4602" t="str">
            <v>4500001669</v>
          </cell>
        </row>
        <row r="4603">
          <cell r="G4603" t="str">
            <v>4500001669</v>
          </cell>
        </row>
        <row r="4604">
          <cell r="G4604" t="str">
            <v>4500001669</v>
          </cell>
        </row>
        <row r="4605">
          <cell r="G4605" t="str">
            <v>4500001669</v>
          </cell>
        </row>
        <row r="4606">
          <cell r="G4606" t="str">
            <v>4500001669</v>
          </cell>
        </row>
        <row r="4607">
          <cell r="G4607" t="str">
            <v>4500001669</v>
          </cell>
        </row>
        <row r="4608">
          <cell r="G4608" t="str">
            <v>4500001669</v>
          </cell>
        </row>
        <row r="4609">
          <cell r="G4609" t="str">
            <v>4500001669</v>
          </cell>
        </row>
        <row r="4610">
          <cell r="G4610" t="str">
            <v>4500001669</v>
          </cell>
        </row>
        <row r="4611">
          <cell r="G4611" t="str">
            <v>4500001668</v>
          </cell>
        </row>
        <row r="4612">
          <cell r="G4612" t="str">
            <v>4500001668</v>
          </cell>
        </row>
        <row r="4613">
          <cell r="G4613" t="str">
            <v>4500001668</v>
          </cell>
        </row>
        <row r="4614">
          <cell r="G4614" t="str">
            <v>4500001668</v>
          </cell>
        </row>
        <row r="4615">
          <cell r="G4615" t="str">
            <v>4500001668</v>
          </cell>
        </row>
        <row r="4616">
          <cell r="G4616" t="str">
            <v>4500001668</v>
          </cell>
        </row>
        <row r="4617">
          <cell r="G4617" t="str">
            <v>4500001668</v>
          </cell>
        </row>
        <row r="4618">
          <cell r="G4618" t="str">
            <v>4500001668</v>
          </cell>
        </row>
        <row r="4619">
          <cell r="G4619" t="str">
            <v>4500001668</v>
          </cell>
        </row>
        <row r="4620">
          <cell r="G4620" t="str">
            <v>4500001668</v>
          </cell>
        </row>
        <row r="4621">
          <cell r="G4621" t="str">
            <v>4500001668</v>
          </cell>
        </row>
        <row r="4622">
          <cell r="G4622" t="str">
            <v>4500001668</v>
          </cell>
        </row>
        <row r="4623">
          <cell r="G4623" t="str">
            <v>4500001668</v>
          </cell>
        </row>
        <row r="4624">
          <cell r="G4624" t="str">
            <v>4500001668</v>
          </cell>
        </row>
        <row r="4625">
          <cell r="G4625" t="str">
            <v>4500001668</v>
          </cell>
        </row>
        <row r="4626">
          <cell r="G4626" t="str">
            <v>4500001668</v>
          </cell>
        </row>
        <row r="4627">
          <cell r="G4627" t="str">
            <v>4500001668</v>
          </cell>
        </row>
        <row r="4628">
          <cell r="G4628" t="str">
            <v>4500001668</v>
          </cell>
        </row>
        <row r="4629">
          <cell r="G4629" t="str">
            <v>4500001668</v>
          </cell>
        </row>
        <row r="4630">
          <cell r="G4630" t="str">
            <v>4500001668</v>
          </cell>
        </row>
        <row r="4631">
          <cell r="G4631" t="str">
            <v>4500001668</v>
          </cell>
        </row>
        <row r="4632">
          <cell r="G4632" t="str">
            <v>4500001668</v>
          </cell>
        </row>
        <row r="4633">
          <cell r="G4633" t="str">
            <v>4500001668</v>
          </cell>
        </row>
        <row r="4634">
          <cell r="G4634" t="str">
            <v>4500001668</v>
          </cell>
        </row>
        <row r="4635">
          <cell r="G4635" t="str">
            <v>4500001668</v>
          </cell>
        </row>
        <row r="4636">
          <cell r="G4636" t="str">
            <v>4500001668</v>
          </cell>
        </row>
        <row r="4637">
          <cell r="G4637" t="str">
            <v>4500001668</v>
          </cell>
        </row>
        <row r="4638">
          <cell r="G4638" t="str">
            <v>4500001668</v>
          </cell>
        </row>
        <row r="4639">
          <cell r="G4639" t="str">
            <v>4500001668</v>
          </cell>
        </row>
        <row r="4640">
          <cell r="G4640" t="str">
            <v>4500001668</v>
          </cell>
        </row>
        <row r="4641">
          <cell r="G4641" t="str">
            <v>4500001668</v>
          </cell>
        </row>
        <row r="4642">
          <cell r="G4642" t="str">
            <v>4500001668</v>
          </cell>
        </row>
        <row r="4643">
          <cell r="G4643" t="str">
            <v>4500001668</v>
          </cell>
        </row>
        <row r="4644">
          <cell r="G4644" t="str">
            <v>4500001668</v>
          </cell>
        </row>
        <row r="4645">
          <cell r="G4645" t="str">
            <v>4500001668</v>
          </cell>
        </row>
        <row r="4646">
          <cell r="G4646" t="str">
            <v>4500001668</v>
          </cell>
        </row>
        <row r="4647">
          <cell r="G4647" t="str">
            <v>4500001668</v>
          </cell>
        </row>
        <row r="4648">
          <cell r="G4648" t="str">
            <v>4500001668</v>
          </cell>
        </row>
        <row r="4649">
          <cell r="G4649" t="str">
            <v>4500001668</v>
          </cell>
        </row>
        <row r="4650">
          <cell r="G4650" t="str">
            <v>4500001668</v>
          </cell>
        </row>
        <row r="4651">
          <cell r="G4651" t="str">
            <v>4500001668</v>
          </cell>
        </row>
        <row r="4652">
          <cell r="G4652" t="str">
            <v>4500001668</v>
          </cell>
        </row>
        <row r="4653">
          <cell r="G4653" t="str">
            <v>4500001668</v>
          </cell>
        </row>
        <row r="4654">
          <cell r="G4654" t="str">
            <v>4500001668</v>
          </cell>
        </row>
        <row r="4655">
          <cell r="G4655" t="str">
            <v>4500001665</v>
          </cell>
        </row>
        <row r="4656">
          <cell r="G4656" t="str">
            <v>4500001665</v>
          </cell>
        </row>
        <row r="4657">
          <cell r="G4657" t="str">
            <v>4500001665</v>
          </cell>
        </row>
        <row r="4658">
          <cell r="G4658" t="str">
            <v>4500001665</v>
          </cell>
        </row>
        <row r="4659">
          <cell r="G4659" t="str">
            <v>4500001665</v>
          </cell>
        </row>
        <row r="4660">
          <cell r="G4660" t="str">
            <v>4500001665</v>
          </cell>
        </row>
        <row r="4661">
          <cell r="G4661" t="str">
            <v>4500001665</v>
          </cell>
        </row>
        <row r="4662">
          <cell r="G4662" t="str">
            <v>4500001665</v>
          </cell>
        </row>
        <row r="4663">
          <cell r="G4663" t="str">
            <v>4500001665</v>
          </cell>
        </row>
        <row r="4664">
          <cell r="G4664" t="str">
            <v>4500001665</v>
          </cell>
        </row>
        <row r="4665">
          <cell r="G4665" t="str">
            <v>4500001665</v>
          </cell>
        </row>
        <row r="4666">
          <cell r="G4666" t="str">
            <v>4500001665</v>
          </cell>
        </row>
        <row r="4667">
          <cell r="G4667" t="str">
            <v>4500001665</v>
          </cell>
        </row>
        <row r="4668">
          <cell r="G4668" t="str">
            <v>4500001665</v>
          </cell>
        </row>
        <row r="4669">
          <cell r="G4669" t="str">
            <v>4500001665</v>
          </cell>
        </row>
        <row r="4670">
          <cell r="G4670" t="str">
            <v>4500001665</v>
          </cell>
        </row>
        <row r="4671">
          <cell r="G4671" t="str">
            <v>4500001665</v>
          </cell>
        </row>
        <row r="4672">
          <cell r="G4672" t="str">
            <v>4500001665</v>
          </cell>
        </row>
        <row r="4673">
          <cell r="G4673" t="str">
            <v>4500001665</v>
          </cell>
        </row>
        <row r="4674">
          <cell r="G4674" t="str">
            <v>4500001605</v>
          </cell>
        </row>
        <row r="4675">
          <cell r="G4675" t="str">
            <v>4500001605</v>
          </cell>
        </row>
        <row r="4676">
          <cell r="G4676" t="str">
            <v>4500001605</v>
          </cell>
        </row>
        <row r="4677">
          <cell r="G4677" t="str">
            <v>4500001605</v>
          </cell>
        </row>
        <row r="4678">
          <cell r="G4678" t="str">
            <v>4500001605</v>
          </cell>
        </row>
        <row r="4679">
          <cell r="G4679" t="str">
            <v>4500001605</v>
          </cell>
        </row>
        <row r="4680">
          <cell r="G4680" t="str">
            <v>4500001605</v>
          </cell>
        </row>
        <row r="4681">
          <cell r="G4681" t="str">
            <v>4500001605</v>
          </cell>
        </row>
        <row r="4682">
          <cell r="G4682" t="str">
            <v>4500001605</v>
          </cell>
        </row>
        <row r="4683">
          <cell r="G4683" t="str">
            <v>4500001605</v>
          </cell>
        </row>
        <row r="4684">
          <cell r="G4684" t="str">
            <v>4500001605</v>
          </cell>
        </row>
        <row r="4685">
          <cell r="G4685" t="str">
            <v>4500001605</v>
          </cell>
        </row>
        <row r="4686">
          <cell r="G4686" t="str">
            <v>4500001605</v>
          </cell>
        </row>
        <row r="4687">
          <cell r="G4687" t="str">
            <v>4500001605</v>
          </cell>
        </row>
        <row r="4688">
          <cell r="G4688" t="str">
            <v>4500001605</v>
          </cell>
        </row>
        <row r="4689">
          <cell r="G4689" t="str">
            <v>4500001605</v>
          </cell>
        </row>
        <row r="4690">
          <cell r="G4690" t="str">
            <v>4500001605</v>
          </cell>
        </row>
        <row r="4691">
          <cell r="G4691" t="str">
            <v>4500001605</v>
          </cell>
        </row>
        <row r="4692">
          <cell r="G4692" t="str">
            <v>4500001605</v>
          </cell>
        </row>
        <row r="4693">
          <cell r="G4693" t="str">
            <v>4500001605</v>
          </cell>
        </row>
        <row r="4694">
          <cell r="G4694" t="str">
            <v>4500001605</v>
          </cell>
        </row>
        <row r="4695">
          <cell r="G4695" t="str">
            <v>4500001605</v>
          </cell>
        </row>
        <row r="4696">
          <cell r="G4696" t="str">
            <v>4500001605</v>
          </cell>
        </row>
        <row r="4697">
          <cell r="G4697" t="str">
            <v>4500001605</v>
          </cell>
        </row>
        <row r="4698">
          <cell r="G4698" t="str">
            <v>4500001605</v>
          </cell>
        </row>
        <row r="4699">
          <cell r="G4699" t="str">
            <v>4500001605</v>
          </cell>
        </row>
        <row r="4700">
          <cell r="G4700" t="str">
            <v>4500001605</v>
          </cell>
        </row>
        <row r="4701">
          <cell r="G4701" t="str">
            <v>4500001605</v>
          </cell>
        </row>
        <row r="4702">
          <cell r="G4702" t="str">
            <v>4500001605</v>
          </cell>
        </row>
        <row r="4703">
          <cell r="G4703" t="str">
            <v>4500001605</v>
          </cell>
        </row>
        <row r="4704">
          <cell r="G4704" t="str">
            <v>4500001605</v>
          </cell>
        </row>
        <row r="4705">
          <cell r="G4705" t="str">
            <v>4500001605</v>
          </cell>
        </row>
        <row r="4706">
          <cell r="G4706" t="str">
            <v>4500001605</v>
          </cell>
        </row>
        <row r="4707">
          <cell r="G4707" t="str">
            <v>4500001605</v>
          </cell>
        </row>
        <row r="4708">
          <cell r="G4708" t="str">
            <v>4500001605</v>
          </cell>
        </row>
        <row r="4709">
          <cell r="G4709" t="str">
            <v>4500001605</v>
          </cell>
        </row>
        <row r="4710">
          <cell r="G4710" t="str">
            <v>4500001605</v>
          </cell>
        </row>
        <row r="4711">
          <cell r="G4711" t="str">
            <v>4500001605</v>
          </cell>
        </row>
        <row r="4712">
          <cell r="G4712" t="str">
            <v>4500001605</v>
          </cell>
        </row>
        <row r="4713">
          <cell r="G4713" t="str">
            <v>4500001605</v>
          </cell>
        </row>
        <row r="4714">
          <cell r="G4714" t="str">
            <v>4500001605</v>
          </cell>
        </row>
        <row r="4715">
          <cell r="G4715" t="str">
            <v>4500001605</v>
          </cell>
        </row>
        <row r="4716">
          <cell r="G4716" t="str">
            <v>4500001605</v>
          </cell>
        </row>
        <row r="4717">
          <cell r="G4717" t="str">
            <v>4500001605</v>
          </cell>
        </row>
        <row r="4718">
          <cell r="G4718" t="str">
            <v>4500001605</v>
          </cell>
        </row>
        <row r="4719">
          <cell r="G4719" t="str">
            <v>4500001605</v>
          </cell>
        </row>
        <row r="4720">
          <cell r="G4720" t="str">
            <v>4500001605</v>
          </cell>
        </row>
        <row r="4721">
          <cell r="G4721" t="str">
            <v>4500001605</v>
          </cell>
        </row>
        <row r="4722">
          <cell r="G4722" t="str">
            <v>4500001605</v>
          </cell>
        </row>
        <row r="4723">
          <cell r="G4723" t="str">
            <v>4500001605</v>
          </cell>
        </row>
        <row r="4724">
          <cell r="G4724" t="str">
            <v>4500001605</v>
          </cell>
        </row>
        <row r="4725">
          <cell r="G4725" t="str">
            <v>4500001605</v>
          </cell>
        </row>
        <row r="4726">
          <cell r="G4726" t="str">
            <v>4500001605</v>
          </cell>
        </row>
        <row r="4727">
          <cell r="G4727" t="str">
            <v>4500001605</v>
          </cell>
        </row>
        <row r="4728">
          <cell r="G4728" t="str">
            <v>4500001605</v>
          </cell>
        </row>
        <row r="4729">
          <cell r="G4729" t="str">
            <v>4500001605</v>
          </cell>
        </row>
        <row r="4730">
          <cell r="G4730" t="str">
            <v>4500001605</v>
          </cell>
        </row>
        <row r="4731">
          <cell r="G4731" t="str">
            <v>4500001605</v>
          </cell>
        </row>
        <row r="4732">
          <cell r="G4732" t="str">
            <v>4500001605</v>
          </cell>
        </row>
        <row r="4733">
          <cell r="G4733" t="str">
            <v>4500001605</v>
          </cell>
        </row>
        <row r="4734">
          <cell r="G4734" t="str">
            <v>4500001605</v>
          </cell>
        </row>
        <row r="4735">
          <cell r="G4735" t="str">
            <v>4500001605</v>
          </cell>
        </row>
        <row r="4736">
          <cell r="G4736" t="str">
            <v>4500001605</v>
          </cell>
        </row>
        <row r="4737">
          <cell r="G4737" t="str">
            <v>4500001605</v>
          </cell>
        </row>
        <row r="4738">
          <cell r="G4738" t="str">
            <v>4500001605</v>
          </cell>
        </row>
        <row r="4739">
          <cell r="G4739" t="str">
            <v>4500001605</v>
          </cell>
        </row>
        <row r="4740">
          <cell r="G4740" t="str">
            <v>4500001605</v>
          </cell>
        </row>
        <row r="4741">
          <cell r="G4741" t="str">
            <v>4500001605</v>
          </cell>
        </row>
        <row r="4742">
          <cell r="G4742" t="str">
            <v>4500001605</v>
          </cell>
        </row>
        <row r="4743">
          <cell r="G4743" t="str">
            <v>4500001605</v>
          </cell>
        </row>
        <row r="4744">
          <cell r="G4744" t="str">
            <v>4500001605</v>
          </cell>
        </row>
        <row r="4745">
          <cell r="G4745" t="str">
            <v>4500001605</v>
          </cell>
        </row>
        <row r="4746">
          <cell r="G4746" t="str">
            <v>4500001605</v>
          </cell>
        </row>
        <row r="4747">
          <cell r="G4747" t="str">
            <v>4500001605</v>
          </cell>
        </row>
        <row r="4748">
          <cell r="G4748" t="str">
            <v>4500001605</v>
          </cell>
        </row>
        <row r="4749">
          <cell r="G4749" t="str">
            <v>4500001605</v>
          </cell>
        </row>
        <row r="4750">
          <cell r="G4750" t="str">
            <v>4500001605</v>
          </cell>
        </row>
        <row r="4751">
          <cell r="G4751" t="str">
            <v>4500001605</v>
          </cell>
        </row>
        <row r="4752">
          <cell r="G4752" t="str">
            <v>4500001605</v>
          </cell>
        </row>
        <row r="4753">
          <cell r="G4753" t="str">
            <v>4500001605</v>
          </cell>
        </row>
        <row r="4754">
          <cell r="G4754" t="str">
            <v>4500001605</v>
          </cell>
        </row>
        <row r="4755">
          <cell r="G4755" t="str">
            <v>4500001605</v>
          </cell>
        </row>
        <row r="4756">
          <cell r="G4756" t="str">
            <v>4500001605</v>
          </cell>
        </row>
        <row r="4757">
          <cell r="G4757" t="str">
            <v>4500001605</v>
          </cell>
        </row>
        <row r="4758">
          <cell r="G4758" t="str">
            <v>4500001605</v>
          </cell>
        </row>
        <row r="4759">
          <cell r="G4759" t="str">
            <v>4500001605</v>
          </cell>
        </row>
        <row r="4760">
          <cell r="G4760" t="str">
            <v>4500001605</v>
          </cell>
        </row>
        <row r="4761">
          <cell r="G4761" t="str">
            <v>4500001605</v>
          </cell>
        </row>
        <row r="4762">
          <cell r="G4762" t="str">
            <v>4500001605</v>
          </cell>
        </row>
        <row r="4763">
          <cell r="G4763" t="str">
            <v>4500001605</v>
          </cell>
        </row>
        <row r="4764">
          <cell r="G4764" t="str">
            <v>4500001605</v>
          </cell>
        </row>
        <row r="4765">
          <cell r="G4765" t="str">
            <v>4500001605</v>
          </cell>
        </row>
        <row r="4766">
          <cell r="G4766" t="str">
            <v>4500001605</v>
          </cell>
        </row>
        <row r="4767">
          <cell r="G4767" t="str">
            <v>4500001605</v>
          </cell>
        </row>
        <row r="4768">
          <cell r="G4768" t="str">
            <v>4500001605</v>
          </cell>
        </row>
        <row r="4769">
          <cell r="G4769" t="str">
            <v>4500001605</v>
          </cell>
        </row>
        <row r="4770">
          <cell r="G4770" t="str">
            <v>4500001605</v>
          </cell>
        </row>
        <row r="4771">
          <cell r="G4771" t="str">
            <v>4500001605</v>
          </cell>
        </row>
        <row r="4772">
          <cell r="G4772" t="str">
            <v>4500001605</v>
          </cell>
        </row>
        <row r="4773">
          <cell r="G4773" t="str">
            <v>4500001605</v>
          </cell>
        </row>
        <row r="4774">
          <cell r="G4774" t="str">
            <v>4500001605</v>
          </cell>
        </row>
        <row r="4775">
          <cell r="G4775" t="str">
            <v>4500001605</v>
          </cell>
        </row>
        <row r="4776">
          <cell r="G4776" t="str">
            <v>4500001605</v>
          </cell>
        </row>
        <row r="4777">
          <cell r="G4777" t="str">
            <v>4500001605</v>
          </cell>
        </row>
        <row r="4778">
          <cell r="G4778" t="str">
            <v>4500001605</v>
          </cell>
        </row>
        <row r="4779">
          <cell r="G4779" t="str">
            <v>4500001605</v>
          </cell>
        </row>
        <row r="4780">
          <cell r="G4780" t="str">
            <v>4500001605</v>
          </cell>
        </row>
        <row r="4781">
          <cell r="G4781" t="str">
            <v>4500001605</v>
          </cell>
        </row>
        <row r="4782">
          <cell r="G4782" t="str">
            <v>4500001605</v>
          </cell>
        </row>
        <row r="4783">
          <cell r="G4783" t="str">
            <v>4500001605</v>
          </cell>
        </row>
        <row r="4784">
          <cell r="G4784" t="str">
            <v>4500001605</v>
          </cell>
        </row>
        <row r="4785">
          <cell r="G4785" t="str">
            <v>4500001605</v>
          </cell>
        </row>
        <row r="4786">
          <cell r="G4786" t="str">
            <v>4500001605</v>
          </cell>
        </row>
        <row r="4787">
          <cell r="G4787" t="str">
            <v>4500001605</v>
          </cell>
        </row>
        <row r="4788">
          <cell r="G4788" t="str">
            <v>4500001605</v>
          </cell>
        </row>
        <row r="4789">
          <cell r="G4789" t="str">
            <v>4500001605</v>
          </cell>
        </row>
        <row r="4790">
          <cell r="G4790" t="str">
            <v>4500001605</v>
          </cell>
        </row>
        <row r="4791">
          <cell r="G4791" t="str">
            <v>4500001605</v>
          </cell>
        </row>
        <row r="4792">
          <cell r="G4792" t="str">
            <v>4500001605</v>
          </cell>
        </row>
        <row r="4793">
          <cell r="G4793" t="str">
            <v>4500001605</v>
          </cell>
        </row>
        <row r="4794">
          <cell r="G4794" t="str">
            <v>4500001605</v>
          </cell>
        </row>
        <row r="4795">
          <cell r="G4795" t="str">
            <v>4500001605</v>
          </cell>
        </row>
        <row r="4796">
          <cell r="G4796" t="str">
            <v>4500001605</v>
          </cell>
        </row>
        <row r="4797">
          <cell r="G4797" t="str">
            <v>4500001605</v>
          </cell>
        </row>
        <row r="4798">
          <cell r="G4798">
            <v>0</v>
          </cell>
        </row>
        <row r="4799">
          <cell r="G4799">
            <v>0</v>
          </cell>
        </row>
        <row r="4800">
          <cell r="G4800">
            <v>0</v>
          </cell>
        </row>
        <row r="4801">
          <cell r="G4801">
            <v>0</v>
          </cell>
        </row>
        <row r="4802">
          <cell r="G4802">
            <v>0</v>
          </cell>
        </row>
        <row r="4803">
          <cell r="G4803">
            <v>0</v>
          </cell>
        </row>
        <row r="4804">
          <cell r="G4804">
            <v>0</v>
          </cell>
        </row>
        <row r="4805">
          <cell r="G4805">
            <v>0</v>
          </cell>
        </row>
        <row r="4806">
          <cell r="G4806">
            <v>0</v>
          </cell>
        </row>
        <row r="4807">
          <cell r="G4807">
            <v>0</v>
          </cell>
        </row>
        <row r="4808">
          <cell r="G4808">
            <v>0</v>
          </cell>
        </row>
        <row r="4809">
          <cell r="G4809">
            <v>0</v>
          </cell>
        </row>
        <row r="4810">
          <cell r="G4810">
            <v>0</v>
          </cell>
        </row>
        <row r="4811">
          <cell r="G4811">
            <v>0</v>
          </cell>
        </row>
        <row r="4812">
          <cell r="G4812">
            <v>0</v>
          </cell>
        </row>
        <row r="4813">
          <cell r="G4813">
            <v>0</v>
          </cell>
        </row>
        <row r="4814">
          <cell r="G4814">
            <v>0</v>
          </cell>
        </row>
        <row r="4815">
          <cell r="G4815">
            <v>0</v>
          </cell>
        </row>
        <row r="4816">
          <cell r="G4816">
            <v>0</v>
          </cell>
        </row>
        <row r="4817">
          <cell r="G4817">
            <v>0</v>
          </cell>
        </row>
        <row r="4818">
          <cell r="G4818">
            <v>0</v>
          </cell>
        </row>
        <row r="4819">
          <cell r="G4819">
            <v>0</v>
          </cell>
        </row>
        <row r="4820">
          <cell r="G4820">
            <v>0</v>
          </cell>
        </row>
        <row r="4821">
          <cell r="G4821">
            <v>0</v>
          </cell>
        </row>
        <row r="4822">
          <cell r="G4822">
            <v>0</v>
          </cell>
        </row>
        <row r="4823">
          <cell r="G4823">
            <v>0</v>
          </cell>
        </row>
        <row r="4824">
          <cell r="G4824">
            <v>0</v>
          </cell>
        </row>
        <row r="4825">
          <cell r="G4825">
            <v>0</v>
          </cell>
        </row>
        <row r="4826">
          <cell r="G4826">
            <v>0</v>
          </cell>
        </row>
        <row r="4827">
          <cell r="G4827">
            <v>0</v>
          </cell>
        </row>
        <row r="4828">
          <cell r="G4828">
            <v>0</v>
          </cell>
        </row>
        <row r="4829">
          <cell r="G4829">
            <v>0</v>
          </cell>
        </row>
        <row r="4830">
          <cell r="G4830">
            <v>0</v>
          </cell>
        </row>
        <row r="4831">
          <cell r="G4831">
            <v>0</v>
          </cell>
        </row>
        <row r="4832">
          <cell r="G4832">
            <v>0</v>
          </cell>
        </row>
        <row r="4833">
          <cell r="G4833">
            <v>0</v>
          </cell>
        </row>
        <row r="4834">
          <cell r="G4834">
            <v>0</v>
          </cell>
        </row>
        <row r="4835">
          <cell r="G4835">
            <v>0</v>
          </cell>
        </row>
        <row r="4836">
          <cell r="G4836">
            <v>0</v>
          </cell>
        </row>
        <row r="4837">
          <cell r="G4837">
            <v>0</v>
          </cell>
        </row>
        <row r="4838">
          <cell r="G4838">
            <v>0</v>
          </cell>
        </row>
        <row r="4839">
          <cell r="G4839">
            <v>0</v>
          </cell>
        </row>
        <row r="4840">
          <cell r="G4840">
            <v>0</v>
          </cell>
        </row>
        <row r="4841">
          <cell r="G4841">
            <v>0</v>
          </cell>
        </row>
        <row r="4842">
          <cell r="G4842">
            <v>0</v>
          </cell>
        </row>
        <row r="4843">
          <cell r="G4843">
            <v>0</v>
          </cell>
        </row>
        <row r="4844">
          <cell r="G4844">
            <v>0</v>
          </cell>
        </row>
        <row r="4845">
          <cell r="G4845">
            <v>0</v>
          </cell>
        </row>
        <row r="4846">
          <cell r="G4846">
            <v>0</v>
          </cell>
        </row>
        <row r="4847">
          <cell r="G4847">
            <v>0</v>
          </cell>
        </row>
        <row r="4848">
          <cell r="G4848">
            <v>0</v>
          </cell>
        </row>
        <row r="4849">
          <cell r="G4849">
            <v>0</v>
          </cell>
        </row>
        <row r="4850">
          <cell r="G4850">
            <v>0</v>
          </cell>
        </row>
        <row r="4851">
          <cell r="G4851">
            <v>0</v>
          </cell>
        </row>
        <row r="4852">
          <cell r="G4852">
            <v>0</v>
          </cell>
        </row>
        <row r="4853">
          <cell r="G4853">
            <v>0</v>
          </cell>
        </row>
        <row r="4854">
          <cell r="G4854">
            <v>0</v>
          </cell>
        </row>
        <row r="4855">
          <cell r="G4855">
            <v>0</v>
          </cell>
        </row>
        <row r="4856">
          <cell r="G4856">
            <v>0</v>
          </cell>
        </row>
        <row r="4857">
          <cell r="G4857">
            <v>0</v>
          </cell>
        </row>
        <row r="4858">
          <cell r="G4858">
            <v>0</v>
          </cell>
        </row>
        <row r="4859">
          <cell r="G4859">
            <v>0</v>
          </cell>
        </row>
        <row r="4860">
          <cell r="G4860">
            <v>0</v>
          </cell>
        </row>
        <row r="4861">
          <cell r="G4861">
            <v>0</v>
          </cell>
        </row>
        <row r="4862">
          <cell r="G4862">
            <v>0</v>
          </cell>
        </row>
        <row r="4863">
          <cell r="G4863">
            <v>0</v>
          </cell>
        </row>
        <row r="4864">
          <cell r="G4864">
            <v>0</v>
          </cell>
        </row>
        <row r="4865">
          <cell r="G4865">
            <v>0</v>
          </cell>
        </row>
        <row r="4866">
          <cell r="G4866">
            <v>0</v>
          </cell>
        </row>
        <row r="4867">
          <cell r="G4867">
            <v>0</v>
          </cell>
        </row>
        <row r="4868">
          <cell r="G4868">
            <v>0</v>
          </cell>
        </row>
        <row r="4869">
          <cell r="G4869">
            <v>0</v>
          </cell>
        </row>
        <row r="4870">
          <cell r="G4870">
            <v>0</v>
          </cell>
        </row>
        <row r="4871">
          <cell r="G4871">
            <v>0</v>
          </cell>
        </row>
        <row r="4872">
          <cell r="G4872">
            <v>0</v>
          </cell>
        </row>
        <row r="4873">
          <cell r="G4873">
            <v>0</v>
          </cell>
        </row>
        <row r="4874">
          <cell r="G4874">
            <v>0</v>
          </cell>
        </row>
        <row r="4875">
          <cell r="G4875">
            <v>0</v>
          </cell>
        </row>
        <row r="4876">
          <cell r="G4876">
            <v>0</v>
          </cell>
        </row>
        <row r="4877">
          <cell r="G4877">
            <v>0</v>
          </cell>
        </row>
        <row r="4878">
          <cell r="G4878">
            <v>0</v>
          </cell>
        </row>
        <row r="4879">
          <cell r="G4879">
            <v>0</v>
          </cell>
        </row>
        <row r="4880">
          <cell r="G4880">
            <v>0</v>
          </cell>
        </row>
        <row r="4881">
          <cell r="G4881">
            <v>0</v>
          </cell>
        </row>
        <row r="4882">
          <cell r="G4882">
            <v>0</v>
          </cell>
        </row>
        <row r="4883">
          <cell r="G4883">
            <v>0</v>
          </cell>
        </row>
        <row r="4884">
          <cell r="G4884">
            <v>0</v>
          </cell>
        </row>
        <row r="4885">
          <cell r="G4885">
            <v>0</v>
          </cell>
        </row>
        <row r="4886">
          <cell r="G4886">
            <v>0</v>
          </cell>
        </row>
        <row r="4887">
          <cell r="G4887">
            <v>0</v>
          </cell>
        </row>
        <row r="4888">
          <cell r="G4888">
            <v>0</v>
          </cell>
        </row>
        <row r="4889">
          <cell r="G4889">
            <v>0</v>
          </cell>
        </row>
        <row r="4890">
          <cell r="G4890">
            <v>0</v>
          </cell>
        </row>
        <row r="4891">
          <cell r="G4891">
            <v>0</v>
          </cell>
        </row>
        <row r="4892">
          <cell r="G4892">
            <v>0</v>
          </cell>
        </row>
        <row r="4893">
          <cell r="G4893">
            <v>0</v>
          </cell>
        </row>
        <row r="4894">
          <cell r="G4894">
            <v>0</v>
          </cell>
        </row>
        <row r="4895">
          <cell r="G4895">
            <v>0</v>
          </cell>
        </row>
        <row r="4896">
          <cell r="G4896">
            <v>0</v>
          </cell>
        </row>
        <row r="4897">
          <cell r="G4897">
            <v>0</v>
          </cell>
        </row>
        <row r="4898">
          <cell r="G4898">
            <v>0</v>
          </cell>
        </row>
        <row r="4899">
          <cell r="G4899">
            <v>0</v>
          </cell>
        </row>
        <row r="4900">
          <cell r="G4900">
            <v>0</v>
          </cell>
        </row>
        <row r="4901">
          <cell r="G4901">
            <v>0</v>
          </cell>
        </row>
        <row r="4902">
          <cell r="G4902">
            <v>0</v>
          </cell>
        </row>
        <row r="4903">
          <cell r="G4903">
            <v>0</v>
          </cell>
        </row>
        <row r="4904">
          <cell r="G4904">
            <v>0</v>
          </cell>
        </row>
        <row r="4905">
          <cell r="G4905">
            <v>0</v>
          </cell>
        </row>
        <row r="4906">
          <cell r="G4906">
            <v>0</v>
          </cell>
        </row>
        <row r="4907">
          <cell r="G4907">
            <v>0</v>
          </cell>
        </row>
        <row r="4908">
          <cell r="G4908">
            <v>0</v>
          </cell>
        </row>
        <row r="4909">
          <cell r="G4909">
            <v>0</v>
          </cell>
        </row>
        <row r="4910">
          <cell r="G4910">
            <v>0</v>
          </cell>
        </row>
        <row r="4911">
          <cell r="G4911">
            <v>0</v>
          </cell>
        </row>
        <row r="4912">
          <cell r="G4912">
            <v>0</v>
          </cell>
        </row>
        <row r="4913">
          <cell r="G4913">
            <v>0</v>
          </cell>
        </row>
        <row r="4914">
          <cell r="G4914">
            <v>0</v>
          </cell>
        </row>
        <row r="4915">
          <cell r="G4915">
            <v>0</v>
          </cell>
        </row>
        <row r="4916">
          <cell r="G4916">
            <v>0</v>
          </cell>
        </row>
        <row r="4917">
          <cell r="G4917">
            <v>0</v>
          </cell>
        </row>
        <row r="4918">
          <cell r="G4918">
            <v>0</v>
          </cell>
        </row>
        <row r="4919">
          <cell r="G4919">
            <v>0</v>
          </cell>
        </row>
        <row r="4920">
          <cell r="G4920">
            <v>0</v>
          </cell>
        </row>
        <row r="4921">
          <cell r="G4921">
            <v>0</v>
          </cell>
        </row>
        <row r="4922">
          <cell r="G4922">
            <v>0</v>
          </cell>
        </row>
        <row r="4923">
          <cell r="G4923">
            <v>0</v>
          </cell>
        </row>
        <row r="4924">
          <cell r="G4924">
            <v>0</v>
          </cell>
        </row>
        <row r="4925">
          <cell r="G4925">
            <v>0</v>
          </cell>
        </row>
        <row r="4926">
          <cell r="G4926">
            <v>0</v>
          </cell>
        </row>
        <row r="4927">
          <cell r="G4927">
            <v>0</v>
          </cell>
        </row>
        <row r="4928">
          <cell r="G4928">
            <v>0</v>
          </cell>
        </row>
        <row r="4929">
          <cell r="G4929">
            <v>0</v>
          </cell>
        </row>
        <row r="4930">
          <cell r="G4930">
            <v>0</v>
          </cell>
        </row>
        <row r="4931">
          <cell r="G4931">
            <v>0</v>
          </cell>
        </row>
        <row r="4932">
          <cell r="G4932">
            <v>0</v>
          </cell>
        </row>
        <row r="4933">
          <cell r="G4933">
            <v>0</v>
          </cell>
        </row>
        <row r="4934">
          <cell r="G4934">
            <v>0</v>
          </cell>
        </row>
        <row r="4935">
          <cell r="G4935">
            <v>0</v>
          </cell>
        </row>
        <row r="4936">
          <cell r="G4936">
            <v>0</v>
          </cell>
        </row>
        <row r="4937">
          <cell r="G4937">
            <v>0</v>
          </cell>
        </row>
        <row r="4938">
          <cell r="G4938">
            <v>0</v>
          </cell>
        </row>
        <row r="4939">
          <cell r="G4939">
            <v>0</v>
          </cell>
        </row>
        <row r="4940">
          <cell r="G4940">
            <v>0</v>
          </cell>
        </row>
        <row r="4941">
          <cell r="G4941">
            <v>0</v>
          </cell>
        </row>
        <row r="4942">
          <cell r="G4942">
            <v>0</v>
          </cell>
        </row>
        <row r="4943">
          <cell r="G4943">
            <v>0</v>
          </cell>
        </row>
        <row r="4944">
          <cell r="G4944">
            <v>0</v>
          </cell>
        </row>
        <row r="4945">
          <cell r="G4945">
            <v>0</v>
          </cell>
        </row>
        <row r="4946">
          <cell r="G4946">
            <v>0</v>
          </cell>
        </row>
        <row r="4947">
          <cell r="G4947">
            <v>0</v>
          </cell>
        </row>
        <row r="4948">
          <cell r="G4948">
            <v>0</v>
          </cell>
        </row>
        <row r="4949">
          <cell r="G4949">
            <v>0</v>
          </cell>
        </row>
        <row r="4950">
          <cell r="G4950">
            <v>0</v>
          </cell>
        </row>
        <row r="4951">
          <cell r="G4951">
            <v>0</v>
          </cell>
        </row>
        <row r="4952">
          <cell r="G4952">
            <v>0</v>
          </cell>
        </row>
        <row r="4953">
          <cell r="G4953">
            <v>0</v>
          </cell>
        </row>
        <row r="4954">
          <cell r="G4954">
            <v>0</v>
          </cell>
        </row>
        <row r="4955">
          <cell r="G4955">
            <v>0</v>
          </cell>
        </row>
        <row r="4956">
          <cell r="G4956">
            <v>0</v>
          </cell>
        </row>
        <row r="4957">
          <cell r="G4957">
            <v>0</v>
          </cell>
        </row>
        <row r="4958">
          <cell r="G4958">
            <v>0</v>
          </cell>
        </row>
        <row r="4959">
          <cell r="G4959">
            <v>0</v>
          </cell>
        </row>
        <row r="4960">
          <cell r="G4960">
            <v>0</v>
          </cell>
        </row>
        <row r="4961">
          <cell r="G4961">
            <v>0</v>
          </cell>
        </row>
        <row r="4962">
          <cell r="G4962">
            <v>0</v>
          </cell>
        </row>
        <row r="4963">
          <cell r="G4963">
            <v>0</v>
          </cell>
        </row>
        <row r="4964">
          <cell r="G4964">
            <v>0</v>
          </cell>
        </row>
        <row r="4965">
          <cell r="G4965">
            <v>0</v>
          </cell>
        </row>
        <row r="4966">
          <cell r="G4966">
            <v>0</v>
          </cell>
        </row>
        <row r="4967">
          <cell r="G4967">
            <v>0</v>
          </cell>
        </row>
        <row r="4968">
          <cell r="G4968">
            <v>0</v>
          </cell>
        </row>
        <row r="4969">
          <cell r="G4969">
            <v>0</v>
          </cell>
        </row>
        <row r="4970">
          <cell r="G4970">
            <v>0</v>
          </cell>
        </row>
        <row r="4971">
          <cell r="G4971">
            <v>0</v>
          </cell>
        </row>
        <row r="4972">
          <cell r="G4972">
            <v>0</v>
          </cell>
        </row>
        <row r="4973">
          <cell r="G4973">
            <v>0</v>
          </cell>
        </row>
        <row r="4974">
          <cell r="G4974">
            <v>0</v>
          </cell>
        </row>
        <row r="4975">
          <cell r="G4975">
            <v>0</v>
          </cell>
        </row>
        <row r="4976">
          <cell r="G4976">
            <v>0</v>
          </cell>
        </row>
        <row r="4977">
          <cell r="G4977">
            <v>0</v>
          </cell>
        </row>
        <row r="4978">
          <cell r="G4978">
            <v>0</v>
          </cell>
        </row>
        <row r="4979">
          <cell r="G4979">
            <v>0</v>
          </cell>
        </row>
        <row r="4980">
          <cell r="G4980">
            <v>0</v>
          </cell>
        </row>
        <row r="4981">
          <cell r="G4981">
            <v>0</v>
          </cell>
        </row>
        <row r="4982">
          <cell r="G4982">
            <v>0</v>
          </cell>
        </row>
        <row r="4983">
          <cell r="G4983">
            <v>0</v>
          </cell>
        </row>
        <row r="4984">
          <cell r="G4984">
            <v>0</v>
          </cell>
        </row>
        <row r="4985">
          <cell r="G4985">
            <v>0</v>
          </cell>
        </row>
        <row r="4986">
          <cell r="G4986">
            <v>0</v>
          </cell>
        </row>
        <row r="4987">
          <cell r="G4987">
            <v>0</v>
          </cell>
        </row>
        <row r="4988">
          <cell r="G4988">
            <v>0</v>
          </cell>
        </row>
        <row r="4989">
          <cell r="G4989">
            <v>0</v>
          </cell>
        </row>
        <row r="4990">
          <cell r="G4990">
            <v>0</v>
          </cell>
        </row>
        <row r="4991">
          <cell r="G4991">
            <v>0</v>
          </cell>
        </row>
        <row r="4992">
          <cell r="G4992">
            <v>0</v>
          </cell>
        </row>
        <row r="4993">
          <cell r="G4993">
            <v>0</v>
          </cell>
        </row>
        <row r="4994">
          <cell r="G4994">
            <v>0</v>
          </cell>
        </row>
        <row r="4995">
          <cell r="G4995">
            <v>0</v>
          </cell>
        </row>
        <row r="4996">
          <cell r="G4996">
            <v>0</v>
          </cell>
        </row>
        <row r="4997">
          <cell r="G4997">
            <v>0</v>
          </cell>
        </row>
        <row r="4998">
          <cell r="G4998">
            <v>0</v>
          </cell>
        </row>
        <row r="4999">
          <cell r="G4999">
            <v>0</v>
          </cell>
        </row>
        <row r="5000">
          <cell r="G5000">
            <v>0</v>
          </cell>
        </row>
        <row r="5001">
          <cell r="G5001">
            <v>0</v>
          </cell>
        </row>
        <row r="5002">
          <cell r="G5002">
            <v>0</v>
          </cell>
        </row>
        <row r="5003">
          <cell r="G5003">
            <v>0</v>
          </cell>
        </row>
        <row r="5004">
          <cell r="G5004">
            <v>0</v>
          </cell>
        </row>
        <row r="5005">
          <cell r="G5005">
            <v>0</v>
          </cell>
        </row>
        <row r="5006">
          <cell r="G5006">
            <v>0</v>
          </cell>
        </row>
        <row r="5007">
          <cell r="G5007">
            <v>0</v>
          </cell>
        </row>
        <row r="5008">
          <cell r="G5008">
            <v>0</v>
          </cell>
        </row>
        <row r="5009">
          <cell r="G5009">
            <v>0</v>
          </cell>
        </row>
        <row r="5010">
          <cell r="G5010">
            <v>0</v>
          </cell>
        </row>
        <row r="5011">
          <cell r="G5011">
            <v>0</v>
          </cell>
        </row>
        <row r="5012">
          <cell r="G5012">
            <v>0</v>
          </cell>
        </row>
        <row r="5013">
          <cell r="G5013">
            <v>0</v>
          </cell>
        </row>
        <row r="5014">
          <cell r="G5014">
            <v>0</v>
          </cell>
        </row>
        <row r="5015">
          <cell r="G5015">
            <v>0</v>
          </cell>
        </row>
        <row r="5016">
          <cell r="G5016">
            <v>0</v>
          </cell>
        </row>
        <row r="5017">
          <cell r="G5017">
            <v>0</v>
          </cell>
        </row>
        <row r="5018">
          <cell r="G5018">
            <v>0</v>
          </cell>
        </row>
        <row r="5019">
          <cell r="G5019">
            <v>0</v>
          </cell>
        </row>
        <row r="5020">
          <cell r="G5020">
            <v>0</v>
          </cell>
        </row>
        <row r="5021">
          <cell r="G5021">
            <v>0</v>
          </cell>
        </row>
        <row r="5022">
          <cell r="G5022">
            <v>0</v>
          </cell>
        </row>
        <row r="5023">
          <cell r="G5023">
            <v>0</v>
          </cell>
        </row>
        <row r="5024">
          <cell r="G5024">
            <v>0</v>
          </cell>
        </row>
        <row r="5025">
          <cell r="G5025">
            <v>0</v>
          </cell>
        </row>
        <row r="5026">
          <cell r="G5026">
            <v>0</v>
          </cell>
        </row>
        <row r="5027">
          <cell r="G5027">
            <v>0</v>
          </cell>
        </row>
        <row r="5028">
          <cell r="G5028">
            <v>0</v>
          </cell>
        </row>
        <row r="5029">
          <cell r="G5029">
            <v>0</v>
          </cell>
        </row>
        <row r="5030">
          <cell r="G5030">
            <v>0</v>
          </cell>
        </row>
        <row r="5031">
          <cell r="G5031">
            <v>0</v>
          </cell>
        </row>
        <row r="5032">
          <cell r="G5032">
            <v>0</v>
          </cell>
        </row>
        <row r="5033">
          <cell r="G5033">
            <v>0</v>
          </cell>
        </row>
        <row r="5034">
          <cell r="G5034">
            <v>0</v>
          </cell>
        </row>
        <row r="5035">
          <cell r="G5035">
            <v>0</v>
          </cell>
        </row>
        <row r="5036">
          <cell r="G5036">
            <v>0</v>
          </cell>
        </row>
        <row r="5037">
          <cell r="G5037">
            <v>0</v>
          </cell>
        </row>
        <row r="5038">
          <cell r="G5038">
            <v>0</v>
          </cell>
        </row>
        <row r="5039">
          <cell r="G5039">
            <v>0</v>
          </cell>
        </row>
        <row r="5040">
          <cell r="G5040">
            <v>0</v>
          </cell>
        </row>
        <row r="5041">
          <cell r="G5041">
            <v>0</v>
          </cell>
        </row>
        <row r="5042">
          <cell r="G5042">
            <v>0</v>
          </cell>
        </row>
        <row r="5043">
          <cell r="G5043">
            <v>0</v>
          </cell>
        </row>
        <row r="5044">
          <cell r="G5044">
            <v>0</v>
          </cell>
        </row>
        <row r="5045">
          <cell r="G5045">
            <v>0</v>
          </cell>
        </row>
        <row r="5046">
          <cell r="G5046">
            <v>0</v>
          </cell>
        </row>
        <row r="5047">
          <cell r="G5047">
            <v>0</v>
          </cell>
        </row>
        <row r="5048">
          <cell r="G5048">
            <v>0</v>
          </cell>
        </row>
        <row r="5049">
          <cell r="G5049">
            <v>0</v>
          </cell>
        </row>
        <row r="5050">
          <cell r="G5050">
            <v>0</v>
          </cell>
        </row>
        <row r="5051">
          <cell r="G5051">
            <v>0</v>
          </cell>
        </row>
        <row r="5052">
          <cell r="G5052">
            <v>0</v>
          </cell>
        </row>
        <row r="5053">
          <cell r="G5053">
            <v>0</v>
          </cell>
        </row>
        <row r="5054">
          <cell r="G5054">
            <v>0</v>
          </cell>
        </row>
        <row r="5055">
          <cell r="G5055">
            <v>0</v>
          </cell>
        </row>
        <row r="5056">
          <cell r="G5056">
            <v>0</v>
          </cell>
        </row>
        <row r="5057">
          <cell r="G5057">
            <v>0</v>
          </cell>
        </row>
        <row r="5058">
          <cell r="G5058">
            <v>0</v>
          </cell>
        </row>
        <row r="5059">
          <cell r="G5059">
            <v>0</v>
          </cell>
        </row>
        <row r="5060">
          <cell r="G5060">
            <v>0</v>
          </cell>
        </row>
        <row r="5061">
          <cell r="G5061">
            <v>0</v>
          </cell>
        </row>
        <row r="5062">
          <cell r="G5062">
            <v>0</v>
          </cell>
        </row>
        <row r="5063">
          <cell r="G5063">
            <v>0</v>
          </cell>
        </row>
        <row r="5064">
          <cell r="G5064">
            <v>0</v>
          </cell>
        </row>
        <row r="5065">
          <cell r="G5065">
            <v>0</v>
          </cell>
        </row>
        <row r="5066">
          <cell r="G5066">
            <v>0</v>
          </cell>
        </row>
        <row r="5067">
          <cell r="G5067">
            <v>0</v>
          </cell>
        </row>
        <row r="5068">
          <cell r="G5068">
            <v>0</v>
          </cell>
        </row>
        <row r="5069">
          <cell r="G5069">
            <v>0</v>
          </cell>
        </row>
        <row r="5070">
          <cell r="G5070">
            <v>0</v>
          </cell>
        </row>
        <row r="5071">
          <cell r="G5071">
            <v>0</v>
          </cell>
        </row>
        <row r="5072">
          <cell r="G5072">
            <v>0</v>
          </cell>
        </row>
        <row r="5073">
          <cell r="G5073">
            <v>0</v>
          </cell>
        </row>
        <row r="5074">
          <cell r="G5074">
            <v>0</v>
          </cell>
        </row>
        <row r="5075">
          <cell r="G5075">
            <v>0</v>
          </cell>
        </row>
        <row r="5076">
          <cell r="G5076">
            <v>0</v>
          </cell>
        </row>
        <row r="5077">
          <cell r="G5077">
            <v>0</v>
          </cell>
        </row>
        <row r="5078">
          <cell r="G5078">
            <v>0</v>
          </cell>
        </row>
        <row r="5079">
          <cell r="G5079">
            <v>0</v>
          </cell>
        </row>
        <row r="5080">
          <cell r="G5080">
            <v>0</v>
          </cell>
        </row>
        <row r="5081">
          <cell r="G5081">
            <v>0</v>
          </cell>
        </row>
        <row r="5082">
          <cell r="G5082">
            <v>0</v>
          </cell>
        </row>
        <row r="5083">
          <cell r="G5083">
            <v>0</v>
          </cell>
        </row>
        <row r="5084">
          <cell r="G5084">
            <v>0</v>
          </cell>
        </row>
        <row r="5085">
          <cell r="G5085">
            <v>0</v>
          </cell>
        </row>
        <row r="5086">
          <cell r="G5086">
            <v>0</v>
          </cell>
        </row>
        <row r="5087">
          <cell r="G5087">
            <v>0</v>
          </cell>
        </row>
        <row r="5088">
          <cell r="G5088">
            <v>0</v>
          </cell>
        </row>
        <row r="5089">
          <cell r="G5089">
            <v>0</v>
          </cell>
        </row>
        <row r="5090">
          <cell r="G5090">
            <v>0</v>
          </cell>
        </row>
        <row r="5091">
          <cell r="G5091">
            <v>0</v>
          </cell>
        </row>
        <row r="5092">
          <cell r="G5092">
            <v>0</v>
          </cell>
        </row>
        <row r="5093">
          <cell r="G5093">
            <v>0</v>
          </cell>
        </row>
        <row r="5094">
          <cell r="G5094">
            <v>0</v>
          </cell>
        </row>
        <row r="5095">
          <cell r="G5095">
            <v>0</v>
          </cell>
        </row>
        <row r="5096">
          <cell r="G5096">
            <v>0</v>
          </cell>
        </row>
        <row r="5097">
          <cell r="G5097">
            <v>0</v>
          </cell>
        </row>
        <row r="5098">
          <cell r="G5098">
            <v>0</v>
          </cell>
        </row>
        <row r="5099">
          <cell r="G5099">
            <v>0</v>
          </cell>
        </row>
        <row r="5100">
          <cell r="G5100">
            <v>0</v>
          </cell>
        </row>
        <row r="5101">
          <cell r="G5101">
            <v>0</v>
          </cell>
        </row>
        <row r="5102">
          <cell r="G5102">
            <v>0</v>
          </cell>
        </row>
        <row r="5103">
          <cell r="G5103">
            <v>0</v>
          </cell>
        </row>
        <row r="5104">
          <cell r="G5104">
            <v>0</v>
          </cell>
        </row>
        <row r="5105">
          <cell r="G5105">
            <v>0</v>
          </cell>
        </row>
        <row r="5106">
          <cell r="G5106">
            <v>0</v>
          </cell>
        </row>
        <row r="5107">
          <cell r="G5107">
            <v>0</v>
          </cell>
        </row>
        <row r="5108">
          <cell r="G5108">
            <v>0</v>
          </cell>
        </row>
        <row r="5109">
          <cell r="G5109">
            <v>0</v>
          </cell>
        </row>
        <row r="5110">
          <cell r="G5110">
            <v>0</v>
          </cell>
        </row>
        <row r="5111">
          <cell r="G5111">
            <v>0</v>
          </cell>
        </row>
        <row r="5112">
          <cell r="G5112">
            <v>0</v>
          </cell>
        </row>
        <row r="5113">
          <cell r="G5113">
            <v>0</v>
          </cell>
        </row>
        <row r="5114">
          <cell r="G5114">
            <v>0</v>
          </cell>
        </row>
        <row r="5115">
          <cell r="G5115">
            <v>0</v>
          </cell>
        </row>
        <row r="5116">
          <cell r="G5116">
            <v>0</v>
          </cell>
        </row>
        <row r="5117">
          <cell r="G5117">
            <v>0</v>
          </cell>
        </row>
        <row r="5118">
          <cell r="G5118">
            <v>0</v>
          </cell>
        </row>
        <row r="5119">
          <cell r="G5119">
            <v>0</v>
          </cell>
        </row>
        <row r="5120">
          <cell r="G5120">
            <v>0</v>
          </cell>
        </row>
        <row r="5121">
          <cell r="G5121">
            <v>0</v>
          </cell>
        </row>
        <row r="5122">
          <cell r="G5122">
            <v>0</v>
          </cell>
        </row>
        <row r="5123">
          <cell r="G5123">
            <v>0</v>
          </cell>
        </row>
        <row r="5124">
          <cell r="G5124">
            <v>0</v>
          </cell>
        </row>
        <row r="5125">
          <cell r="G5125">
            <v>0</v>
          </cell>
        </row>
        <row r="5126">
          <cell r="G5126">
            <v>0</v>
          </cell>
        </row>
        <row r="5127">
          <cell r="G5127">
            <v>0</v>
          </cell>
        </row>
        <row r="5128">
          <cell r="G5128">
            <v>0</v>
          </cell>
        </row>
        <row r="5129">
          <cell r="G5129">
            <v>0</v>
          </cell>
        </row>
        <row r="5130">
          <cell r="G5130">
            <v>0</v>
          </cell>
        </row>
        <row r="5131">
          <cell r="G5131">
            <v>0</v>
          </cell>
        </row>
        <row r="5132">
          <cell r="G5132">
            <v>0</v>
          </cell>
        </row>
        <row r="5133">
          <cell r="G5133">
            <v>0</v>
          </cell>
        </row>
        <row r="5134">
          <cell r="G5134">
            <v>0</v>
          </cell>
        </row>
        <row r="5135">
          <cell r="G5135">
            <v>0</v>
          </cell>
        </row>
        <row r="5136">
          <cell r="G5136">
            <v>0</v>
          </cell>
        </row>
        <row r="5137">
          <cell r="G5137">
            <v>0</v>
          </cell>
        </row>
        <row r="5138">
          <cell r="G5138">
            <v>0</v>
          </cell>
        </row>
        <row r="5139">
          <cell r="G5139">
            <v>0</v>
          </cell>
        </row>
        <row r="5140">
          <cell r="G5140">
            <v>0</v>
          </cell>
        </row>
        <row r="5141">
          <cell r="G5141">
            <v>0</v>
          </cell>
        </row>
        <row r="5142">
          <cell r="G5142">
            <v>0</v>
          </cell>
        </row>
        <row r="5143">
          <cell r="G5143">
            <v>0</v>
          </cell>
        </row>
        <row r="5144">
          <cell r="G5144">
            <v>0</v>
          </cell>
        </row>
        <row r="5145">
          <cell r="G5145">
            <v>0</v>
          </cell>
        </row>
        <row r="5146">
          <cell r="G5146">
            <v>0</v>
          </cell>
        </row>
        <row r="5147">
          <cell r="G5147">
            <v>0</v>
          </cell>
        </row>
        <row r="5148">
          <cell r="G5148">
            <v>0</v>
          </cell>
        </row>
        <row r="5149">
          <cell r="G5149">
            <v>0</v>
          </cell>
        </row>
        <row r="5150">
          <cell r="G5150">
            <v>0</v>
          </cell>
        </row>
        <row r="5151">
          <cell r="G5151">
            <v>0</v>
          </cell>
        </row>
        <row r="5152">
          <cell r="G5152">
            <v>0</v>
          </cell>
        </row>
        <row r="5153">
          <cell r="G5153">
            <v>0</v>
          </cell>
        </row>
        <row r="5154">
          <cell r="G5154">
            <v>0</v>
          </cell>
        </row>
        <row r="5155">
          <cell r="G5155">
            <v>0</v>
          </cell>
        </row>
        <row r="5156">
          <cell r="G5156">
            <v>0</v>
          </cell>
        </row>
        <row r="5157">
          <cell r="G5157">
            <v>0</v>
          </cell>
        </row>
        <row r="5158">
          <cell r="G5158">
            <v>0</v>
          </cell>
        </row>
        <row r="5159">
          <cell r="G5159">
            <v>0</v>
          </cell>
        </row>
        <row r="5160">
          <cell r="G5160">
            <v>0</v>
          </cell>
        </row>
        <row r="5161">
          <cell r="G5161">
            <v>0</v>
          </cell>
        </row>
        <row r="5162">
          <cell r="G5162">
            <v>0</v>
          </cell>
        </row>
        <row r="5163">
          <cell r="G5163">
            <v>0</v>
          </cell>
        </row>
        <row r="5164">
          <cell r="G5164">
            <v>0</v>
          </cell>
        </row>
        <row r="5165">
          <cell r="G5165">
            <v>0</v>
          </cell>
        </row>
        <row r="5166">
          <cell r="G5166">
            <v>0</v>
          </cell>
        </row>
        <row r="5167">
          <cell r="G5167">
            <v>0</v>
          </cell>
        </row>
        <row r="5168">
          <cell r="G5168">
            <v>0</v>
          </cell>
        </row>
        <row r="5169">
          <cell r="G5169">
            <v>0</v>
          </cell>
        </row>
        <row r="5170">
          <cell r="G5170">
            <v>0</v>
          </cell>
        </row>
        <row r="5171">
          <cell r="G5171">
            <v>0</v>
          </cell>
        </row>
        <row r="5172">
          <cell r="G5172">
            <v>0</v>
          </cell>
        </row>
        <row r="5173">
          <cell r="G5173">
            <v>0</v>
          </cell>
        </row>
        <row r="5174">
          <cell r="G5174">
            <v>0</v>
          </cell>
        </row>
        <row r="5175">
          <cell r="G5175">
            <v>0</v>
          </cell>
        </row>
        <row r="5176">
          <cell r="G5176">
            <v>0</v>
          </cell>
        </row>
        <row r="5177">
          <cell r="G5177">
            <v>0</v>
          </cell>
        </row>
        <row r="5178">
          <cell r="G5178">
            <v>0</v>
          </cell>
        </row>
        <row r="5179">
          <cell r="G5179">
            <v>0</v>
          </cell>
        </row>
        <row r="5180">
          <cell r="G5180">
            <v>0</v>
          </cell>
        </row>
        <row r="5181">
          <cell r="G5181">
            <v>0</v>
          </cell>
        </row>
        <row r="5182">
          <cell r="G5182">
            <v>0</v>
          </cell>
        </row>
        <row r="5183">
          <cell r="G5183">
            <v>0</v>
          </cell>
        </row>
        <row r="5184">
          <cell r="G5184">
            <v>0</v>
          </cell>
        </row>
        <row r="5185">
          <cell r="G5185">
            <v>0</v>
          </cell>
        </row>
        <row r="5186">
          <cell r="G5186">
            <v>0</v>
          </cell>
        </row>
        <row r="5187">
          <cell r="G5187">
            <v>0</v>
          </cell>
        </row>
        <row r="5188">
          <cell r="G5188">
            <v>0</v>
          </cell>
        </row>
        <row r="5189">
          <cell r="G5189">
            <v>0</v>
          </cell>
        </row>
        <row r="5190">
          <cell r="G5190">
            <v>0</v>
          </cell>
        </row>
        <row r="5191">
          <cell r="G5191">
            <v>0</v>
          </cell>
        </row>
        <row r="5192">
          <cell r="G5192">
            <v>0</v>
          </cell>
        </row>
        <row r="5193">
          <cell r="G5193">
            <v>0</v>
          </cell>
        </row>
        <row r="5194">
          <cell r="G5194">
            <v>0</v>
          </cell>
        </row>
        <row r="5195">
          <cell r="G5195">
            <v>0</v>
          </cell>
        </row>
        <row r="5196">
          <cell r="G5196">
            <v>0</v>
          </cell>
        </row>
        <row r="5197">
          <cell r="G5197">
            <v>0</v>
          </cell>
        </row>
        <row r="5198">
          <cell r="G5198">
            <v>0</v>
          </cell>
        </row>
        <row r="5199">
          <cell r="G5199">
            <v>0</v>
          </cell>
        </row>
        <row r="5200">
          <cell r="G5200">
            <v>0</v>
          </cell>
        </row>
        <row r="5201">
          <cell r="G5201">
            <v>0</v>
          </cell>
        </row>
        <row r="5202">
          <cell r="G5202">
            <v>0</v>
          </cell>
        </row>
        <row r="5203">
          <cell r="G5203">
            <v>0</v>
          </cell>
        </row>
        <row r="5204">
          <cell r="G5204">
            <v>0</v>
          </cell>
        </row>
        <row r="5205">
          <cell r="G5205">
            <v>0</v>
          </cell>
        </row>
        <row r="5206">
          <cell r="G5206">
            <v>0</v>
          </cell>
        </row>
        <row r="5207">
          <cell r="G5207">
            <v>0</v>
          </cell>
        </row>
        <row r="5208">
          <cell r="G5208">
            <v>0</v>
          </cell>
        </row>
        <row r="5209">
          <cell r="G5209">
            <v>0</v>
          </cell>
        </row>
        <row r="5210">
          <cell r="G5210">
            <v>0</v>
          </cell>
        </row>
        <row r="5211">
          <cell r="G5211">
            <v>0</v>
          </cell>
        </row>
        <row r="5212">
          <cell r="G5212">
            <v>0</v>
          </cell>
        </row>
        <row r="5213">
          <cell r="G5213">
            <v>0</v>
          </cell>
        </row>
        <row r="5214">
          <cell r="G5214">
            <v>0</v>
          </cell>
        </row>
        <row r="5215">
          <cell r="G5215">
            <v>0</v>
          </cell>
        </row>
        <row r="5216">
          <cell r="G5216">
            <v>0</v>
          </cell>
        </row>
        <row r="5217">
          <cell r="G5217">
            <v>0</v>
          </cell>
        </row>
        <row r="5218">
          <cell r="G5218">
            <v>0</v>
          </cell>
        </row>
        <row r="5219">
          <cell r="G5219">
            <v>0</v>
          </cell>
        </row>
        <row r="5220">
          <cell r="G5220">
            <v>0</v>
          </cell>
        </row>
        <row r="5221">
          <cell r="G5221">
            <v>0</v>
          </cell>
        </row>
        <row r="5222">
          <cell r="G5222">
            <v>0</v>
          </cell>
        </row>
        <row r="5223">
          <cell r="G5223">
            <v>0</v>
          </cell>
        </row>
        <row r="5224">
          <cell r="G5224">
            <v>0</v>
          </cell>
        </row>
        <row r="5225">
          <cell r="G5225">
            <v>0</v>
          </cell>
        </row>
        <row r="5226">
          <cell r="G5226">
            <v>0</v>
          </cell>
        </row>
        <row r="5227">
          <cell r="G5227">
            <v>0</v>
          </cell>
        </row>
        <row r="5228">
          <cell r="G5228">
            <v>0</v>
          </cell>
        </row>
        <row r="5229">
          <cell r="G5229">
            <v>0</v>
          </cell>
        </row>
        <row r="5230">
          <cell r="G5230">
            <v>0</v>
          </cell>
        </row>
        <row r="5231">
          <cell r="G5231">
            <v>0</v>
          </cell>
        </row>
        <row r="5232">
          <cell r="G5232">
            <v>0</v>
          </cell>
        </row>
        <row r="5233">
          <cell r="G5233">
            <v>0</v>
          </cell>
        </row>
        <row r="5234">
          <cell r="G5234">
            <v>0</v>
          </cell>
        </row>
        <row r="5235">
          <cell r="G5235">
            <v>0</v>
          </cell>
        </row>
        <row r="5236">
          <cell r="G5236">
            <v>0</v>
          </cell>
        </row>
        <row r="5237">
          <cell r="G5237">
            <v>0</v>
          </cell>
        </row>
        <row r="5238">
          <cell r="G5238">
            <v>0</v>
          </cell>
        </row>
        <row r="5239">
          <cell r="G5239">
            <v>0</v>
          </cell>
        </row>
        <row r="5240">
          <cell r="G5240">
            <v>0</v>
          </cell>
        </row>
        <row r="5241">
          <cell r="G5241">
            <v>0</v>
          </cell>
        </row>
        <row r="5242">
          <cell r="G5242">
            <v>0</v>
          </cell>
        </row>
        <row r="5243">
          <cell r="G5243">
            <v>0</v>
          </cell>
        </row>
        <row r="5244">
          <cell r="G5244">
            <v>0</v>
          </cell>
        </row>
        <row r="5245">
          <cell r="G5245">
            <v>0</v>
          </cell>
        </row>
        <row r="5246">
          <cell r="G5246">
            <v>0</v>
          </cell>
        </row>
        <row r="5247">
          <cell r="G5247">
            <v>0</v>
          </cell>
        </row>
        <row r="5248">
          <cell r="G5248">
            <v>0</v>
          </cell>
        </row>
        <row r="5249">
          <cell r="G5249">
            <v>0</v>
          </cell>
        </row>
        <row r="5250">
          <cell r="G5250">
            <v>0</v>
          </cell>
        </row>
        <row r="5251">
          <cell r="G5251">
            <v>0</v>
          </cell>
        </row>
        <row r="5252">
          <cell r="G5252">
            <v>0</v>
          </cell>
        </row>
        <row r="5253">
          <cell r="G5253">
            <v>0</v>
          </cell>
        </row>
        <row r="5254">
          <cell r="G5254">
            <v>0</v>
          </cell>
        </row>
        <row r="5255">
          <cell r="G5255">
            <v>0</v>
          </cell>
        </row>
        <row r="5256">
          <cell r="G5256">
            <v>0</v>
          </cell>
        </row>
        <row r="5257">
          <cell r="G5257">
            <v>0</v>
          </cell>
        </row>
        <row r="5258">
          <cell r="G5258">
            <v>0</v>
          </cell>
        </row>
        <row r="5259">
          <cell r="G5259">
            <v>0</v>
          </cell>
        </row>
        <row r="5260">
          <cell r="G5260">
            <v>0</v>
          </cell>
        </row>
        <row r="5261">
          <cell r="G5261">
            <v>0</v>
          </cell>
        </row>
        <row r="5262">
          <cell r="G5262">
            <v>0</v>
          </cell>
        </row>
        <row r="5263">
          <cell r="G5263">
            <v>0</v>
          </cell>
        </row>
        <row r="5264">
          <cell r="G5264">
            <v>0</v>
          </cell>
        </row>
        <row r="5265">
          <cell r="G5265">
            <v>0</v>
          </cell>
        </row>
        <row r="5266">
          <cell r="G5266">
            <v>0</v>
          </cell>
        </row>
        <row r="5267">
          <cell r="G5267">
            <v>0</v>
          </cell>
        </row>
        <row r="5268">
          <cell r="G5268">
            <v>0</v>
          </cell>
        </row>
        <row r="5269">
          <cell r="G5269">
            <v>0</v>
          </cell>
        </row>
        <row r="5270">
          <cell r="G5270">
            <v>0</v>
          </cell>
        </row>
        <row r="5271">
          <cell r="G5271">
            <v>0</v>
          </cell>
        </row>
        <row r="5272">
          <cell r="G5272">
            <v>0</v>
          </cell>
        </row>
        <row r="5273">
          <cell r="G5273">
            <v>0</v>
          </cell>
        </row>
        <row r="5274">
          <cell r="G5274">
            <v>0</v>
          </cell>
        </row>
        <row r="5275">
          <cell r="G5275">
            <v>0</v>
          </cell>
        </row>
        <row r="5276">
          <cell r="G5276">
            <v>0</v>
          </cell>
        </row>
        <row r="5277">
          <cell r="G5277">
            <v>0</v>
          </cell>
        </row>
        <row r="5278">
          <cell r="G5278">
            <v>0</v>
          </cell>
        </row>
        <row r="5279">
          <cell r="G5279">
            <v>0</v>
          </cell>
        </row>
        <row r="5280">
          <cell r="G5280">
            <v>0</v>
          </cell>
        </row>
        <row r="5281">
          <cell r="G5281">
            <v>0</v>
          </cell>
        </row>
        <row r="5282">
          <cell r="G5282">
            <v>0</v>
          </cell>
        </row>
        <row r="5283">
          <cell r="G5283">
            <v>0</v>
          </cell>
        </row>
        <row r="5284">
          <cell r="G5284">
            <v>0</v>
          </cell>
        </row>
        <row r="5285">
          <cell r="G5285">
            <v>0</v>
          </cell>
        </row>
        <row r="5286">
          <cell r="G5286">
            <v>0</v>
          </cell>
        </row>
        <row r="5287">
          <cell r="G5287">
            <v>0</v>
          </cell>
        </row>
        <row r="5288">
          <cell r="G5288">
            <v>0</v>
          </cell>
        </row>
        <row r="5289">
          <cell r="G5289">
            <v>0</v>
          </cell>
        </row>
        <row r="5290">
          <cell r="G5290">
            <v>0</v>
          </cell>
        </row>
        <row r="5291">
          <cell r="G5291">
            <v>0</v>
          </cell>
        </row>
        <row r="5292">
          <cell r="G5292">
            <v>0</v>
          </cell>
        </row>
        <row r="5293">
          <cell r="G5293">
            <v>0</v>
          </cell>
        </row>
        <row r="5294">
          <cell r="G5294">
            <v>0</v>
          </cell>
        </row>
        <row r="5295">
          <cell r="G5295">
            <v>0</v>
          </cell>
        </row>
        <row r="5296">
          <cell r="G5296">
            <v>0</v>
          </cell>
        </row>
        <row r="5297">
          <cell r="G5297">
            <v>0</v>
          </cell>
        </row>
        <row r="5298">
          <cell r="G5298">
            <v>0</v>
          </cell>
        </row>
        <row r="5299">
          <cell r="G5299">
            <v>0</v>
          </cell>
        </row>
        <row r="5300">
          <cell r="G5300">
            <v>0</v>
          </cell>
        </row>
        <row r="5301">
          <cell r="G5301">
            <v>0</v>
          </cell>
        </row>
        <row r="5302">
          <cell r="G5302">
            <v>0</v>
          </cell>
        </row>
        <row r="5303">
          <cell r="G5303">
            <v>0</v>
          </cell>
        </row>
        <row r="5304">
          <cell r="G5304">
            <v>0</v>
          </cell>
        </row>
        <row r="5305">
          <cell r="G5305">
            <v>0</v>
          </cell>
        </row>
        <row r="5306">
          <cell r="G5306">
            <v>0</v>
          </cell>
        </row>
        <row r="5307">
          <cell r="G5307">
            <v>0</v>
          </cell>
        </row>
        <row r="5308">
          <cell r="G5308">
            <v>0</v>
          </cell>
        </row>
        <row r="5309">
          <cell r="G5309">
            <v>0</v>
          </cell>
        </row>
        <row r="5310">
          <cell r="G5310">
            <v>0</v>
          </cell>
        </row>
        <row r="5311">
          <cell r="G5311">
            <v>0</v>
          </cell>
        </row>
        <row r="5312">
          <cell r="G5312">
            <v>0</v>
          </cell>
        </row>
        <row r="5313">
          <cell r="G5313">
            <v>0</v>
          </cell>
        </row>
        <row r="5314">
          <cell r="G5314">
            <v>0</v>
          </cell>
        </row>
        <row r="5315">
          <cell r="G5315">
            <v>0</v>
          </cell>
        </row>
        <row r="5316">
          <cell r="G5316">
            <v>0</v>
          </cell>
        </row>
        <row r="5317">
          <cell r="G5317">
            <v>0</v>
          </cell>
        </row>
        <row r="5318">
          <cell r="G5318">
            <v>0</v>
          </cell>
        </row>
        <row r="5319">
          <cell r="G5319">
            <v>0</v>
          </cell>
        </row>
        <row r="5320">
          <cell r="G5320">
            <v>0</v>
          </cell>
        </row>
        <row r="5321">
          <cell r="G5321">
            <v>0</v>
          </cell>
        </row>
        <row r="5322">
          <cell r="G5322">
            <v>0</v>
          </cell>
        </row>
        <row r="5323">
          <cell r="G5323">
            <v>0</v>
          </cell>
        </row>
        <row r="5324">
          <cell r="G5324">
            <v>0</v>
          </cell>
        </row>
        <row r="5325">
          <cell r="G5325">
            <v>0</v>
          </cell>
        </row>
        <row r="5326">
          <cell r="G5326">
            <v>0</v>
          </cell>
        </row>
        <row r="5327">
          <cell r="G5327">
            <v>0</v>
          </cell>
        </row>
        <row r="5328">
          <cell r="G5328">
            <v>0</v>
          </cell>
        </row>
        <row r="5329">
          <cell r="G5329">
            <v>0</v>
          </cell>
        </row>
        <row r="5330">
          <cell r="G5330">
            <v>0</v>
          </cell>
        </row>
        <row r="5331">
          <cell r="G5331">
            <v>0</v>
          </cell>
        </row>
        <row r="5332">
          <cell r="G5332">
            <v>0</v>
          </cell>
        </row>
        <row r="5333">
          <cell r="G5333">
            <v>0</v>
          </cell>
        </row>
        <row r="5334">
          <cell r="G5334">
            <v>0</v>
          </cell>
        </row>
        <row r="5335">
          <cell r="G5335">
            <v>0</v>
          </cell>
        </row>
        <row r="5336">
          <cell r="G5336">
            <v>0</v>
          </cell>
        </row>
        <row r="5337">
          <cell r="G5337">
            <v>0</v>
          </cell>
        </row>
        <row r="5338">
          <cell r="G5338">
            <v>0</v>
          </cell>
        </row>
        <row r="5339">
          <cell r="G5339">
            <v>0</v>
          </cell>
        </row>
        <row r="5340">
          <cell r="G5340">
            <v>0</v>
          </cell>
        </row>
        <row r="5341">
          <cell r="G5341">
            <v>0</v>
          </cell>
        </row>
        <row r="5342">
          <cell r="G5342">
            <v>0</v>
          </cell>
        </row>
        <row r="5343">
          <cell r="G5343">
            <v>0</v>
          </cell>
        </row>
        <row r="5344">
          <cell r="G5344">
            <v>0</v>
          </cell>
        </row>
        <row r="5345">
          <cell r="G5345">
            <v>0</v>
          </cell>
        </row>
        <row r="5346">
          <cell r="G5346">
            <v>0</v>
          </cell>
        </row>
        <row r="5347">
          <cell r="G5347">
            <v>0</v>
          </cell>
        </row>
        <row r="5348">
          <cell r="G5348">
            <v>0</v>
          </cell>
        </row>
        <row r="5349">
          <cell r="G5349">
            <v>0</v>
          </cell>
        </row>
        <row r="5350">
          <cell r="G5350">
            <v>0</v>
          </cell>
        </row>
        <row r="5351">
          <cell r="G5351">
            <v>0</v>
          </cell>
        </row>
        <row r="5352">
          <cell r="G5352">
            <v>0</v>
          </cell>
        </row>
        <row r="5353">
          <cell r="G5353">
            <v>0</v>
          </cell>
        </row>
        <row r="5354">
          <cell r="G5354">
            <v>0</v>
          </cell>
        </row>
        <row r="5355">
          <cell r="G5355">
            <v>0</v>
          </cell>
        </row>
        <row r="5356">
          <cell r="G5356">
            <v>0</v>
          </cell>
        </row>
        <row r="5357">
          <cell r="G5357">
            <v>0</v>
          </cell>
        </row>
        <row r="5358">
          <cell r="G5358">
            <v>0</v>
          </cell>
        </row>
        <row r="5359">
          <cell r="G5359">
            <v>0</v>
          </cell>
        </row>
        <row r="5360">
          <cell r="G5360">
            <v>0</v>
          </cell>
        </row>
        <row r="5361">
          <cell r="G5361">
            <v>0</v>
          </cell>
        </row>
        <row r="5362">
          <cell r="G5362">
            <v>0</v>
          </cell>
        </row>
        <row r="5363">
          <cell r="G5363">
            <v>0</v>
          </cell>
        </row>
        <row r="5364">
          <cell r="G5364">
            <v>0</v>
          </cell>
        </row>
        <row r="5365">
          <cell r="G5365">
            <v>0</v>
          </cell>
        </row>
        <row r="5366">
          <cell r="G5366">
            <v>0</v>
          </cell>
        </row>
        <row r="5367">
          <cell r="G5367">
            <v>0</v>
          </cell>
        </row>
        <row r="5368">
          <cell r="G5368">
            <v>0</v>
          </cell>
        </row>
        <row r="5369">
          <cell r="G5369">
            <v>0</v>
          </cell>
        </row>
        <row r="5370">
          <cell r="G5370">
            <v>0</v>
          </cell>
        </row>
        <row r="5371">
          <cell r="G5371">
            <v>0</v>
          </cell>
        </row>
        <row r="5372">
          <cell r="G5372">
            <v>0</v>
          </cell>
        </row>
        <row r="5373">
          <cell r="G5373">
            <v>0</v>
          </cell>
        </row>
        <row r="5374">
          <cell r="G5374">
            <v>0</v>
          </cell>
        </row>
        <row r="5375">
          <cell r="G5375">
            <v>0</v>
          </cell>
        </row>
        <row r="5376">
          <cell r="G5376">
            <v>0</v>
          </cell>
        </row>
        <row r="5377">
          <cell r="G5377">
            <v>0</v>
          </cell>
        </row>
        <row r="5378">
          <cell r="G5378">
            <v>0</v>
          </cell>
        </row>
        <row r="5379">
          <cell r="G5379">
            <v>0</v>
          </cell>
        </row>
        <row r="5380">
          <cell r="G5380">
            <v>0</v>
          </cell>
        </row>
        <row r="5381">
          <cell r="G5381">
            <v>0</v>
          </cell>
        </row>
        <row r="5382">
          <cell r="G5382">
            <v>0</v>
          </cell>
        </row>
        <row r="5383">
          <cell r="G5383">
            <v>0</v>
          </cell>
        </row>
        <row r="5384">
          <cell r="G5384">
            <v>0</v>
          </cell>
        </row>
        <row r="5385">
          <cell r="G5385">
            <v>0</v>
          </cell>
        </row>
        <row r="5386">
          <cell r="G5386">
            <v>0</v>
          </cell>
        </row>
        <row r="5387">
          <cell r="G5387">
            <v>0</v>
          </cell>
        </row>
        <row r="5388">
          <cell r="G5388">
            <v>0</v>
          </cell>
        </row>
        <row r="5389">
          <cell r="G5389">
            <v>0</v>
          </cell>
        </row>
        <row r="5390">
          <cell r="G5390">
            <v>0</v>
          </cell>
        </row>
        <row r="5391">
          <cell r="G5391">
            <v>0</v>
          </cell>
        </row>
        <row r="5392">
          <cell r="G5392">
            <v>0</v>
          </cell>
        </row>
        <row r="5393">
          <cell r="G5393">
            <v>0</v>
          </cell>
        </row>
        <row r="5394">
          <cell r="G5394">
            <v>0</v>
          </cell>
        </row>
        <row r="5395">
          <cell r="G5395">
            <v>0</v>
          </cell>
        </row>
        <row r="5396">
          <cell r="G5396">
            <v>0</v>
          </cell>
        </row>
        <row r="5397">
          <cell r="G5397">
            <v>0</v>
          </cell>
        </row>
        <row r="5398">
          <cell r="G5398">
            <v>0</v>
          </cell>
        </row>
        <row r="5399">
          <cell r="G5399">
            <v>0</v>
          </cell>
        </row>
        <row r="5400">
          <cell r="G5400">
            <v>0</v>
          </cell>
        </row>
        <row r="5401">
          <cell r="G5401">
            <v>0</v>
          </cell>
        </row>
        <row r="5402">
          <cell r="G5402">
            <v>0</v>
          </cell>
        </row>
        <row r="5403">
          <cell r="G5403">
            <v>0</v>
          </cell>
        </row>
        <row r="5404">
          <cell r="G5404">
            <v>0</v>
          </cell>
        </row>
        <row r="5405">
          <cell r="G5405">
            <v>0</v>
          </cell>
        </row>
        <row r="5406">
          <cell r="G5406">
            <v>0</v>
          </cell>
        </row>
        <row r="5407">
          <cell r="G5407">
            <v>0</v>
          </cell>
        </row>
        <row r="5408">
          <cell r="G5408">
            <v>0</v>
          </cell>
        </row>
        <row r="5409">
          <cell r="G5409">
            <v>0</v>
          </cell>
        </row>
        <row r="5410">
          <cell r="G5410">
            <v>0</v>
          </cell>
        </row>
        <row r="5411">
          <cell r="G5411">
            <v>0</v>
          </cell>
        </row>
        <row r="5412">
          <cell r="G5412">
            <v>0</v>
          </cell>
        </row>
        <row r="5413">
          <cell r="G5413">
            <v>0</v>
          </cell>
        </row>
        <row r="5414">
          <cell r="G5414">
            <v>0</v>
          </cell>
        </row>
        <row r="5415">
          <cell r="G5415">
            <v>0</v>
          </cell>
        </row>
        <row r="5416">
          <cell r="G5416">
            <v>0</v>
          </cell>
        </row>
        <row r="5417">
          <cell r="G5417">
            <v>0</v>
          </cell>
        </row>
        <row r="5418">
          <cell r="G5418">
            <v>0</v>
          </cell>
        </row>
        <row r="5419">
          <cell r="G5419">
            <v>0</v>
          </cell>
        </row>
        <row r="5420">
          <cell r="G5420">
            <v>0</v>
          </cell>
        </row>
        <row r="5421">
          <cell r="G5421">
            <v>0</v>
          </cell>
        </row>
        <row r="5422">
          <cell r="G5422">
            <v>0</v>
          </cell>
        </row>
        <row r="5423">
          <cell r="G5423">
            <v>0</v>
          </cell>
        </row>
        <row r="5424">
          <cell r="G5424">
            <v>0</v>
          </cell>
        </row>
        <row r="5425">
          <cell r="G5425">
            <v>0</v>
          </cell>
        </row>
        <row r="5426">
          <cell r="G5426">
            <v>0</v>
          </cell>
        </row>
        <row r="5427">
          <cell r="G5427">
            <v>0</v>
          </cell>
        </row>
        <row r="5428">
          <cell r="G5428">
            <v>0</v>
          </cell>
        </row>
        <row r="5429">
          <cell r="G5429">
            <v>0</v>
          </cell>
        </row>
        <row r="5430">
          <cell r="G5430">
            <v>0</v>
          </cell>
        </row>
        <row r="5431">
          <cell r="G5431">
            <v>0</v>
          </cell>
        </row>
        <row r="5432">
          <cell r="G5432">
            <v>0</v>
          </cell>
        </row>
        <row r="5433">
          <cell r="G5433">
            <v>0</v>
          </cell>
        </row>
        <row r="5434">
          <cell r="G5434">
            <v>0</v>
          </cell>
        </row>
        <row r="5435">
          <cell r="G5435">
            <v>0</v>
          </cell>
        </row>
        <row r="5436">
          <cell r="G5436">
            <v>0</v>
          </cell>
        </row>
        <row r="5437">
          <cell r="G5437">
            <v>0</v>
          </cell>
        </row>
        <row r="5438">
          <cell r="G5438">
            <v>0</v>
          </cell>
        </row>
        <row r="5439">
          <cell r="G5439">
            <v>0</v>
          </cell>
        </row>
        <row r="5440">
          <cell r="G5440">
            <v>0</v>
          </cell>
        </row>
        <row r="5441">
          <cell r="G5441">
            <v>0</v>
          </cell>
        </row>
        <row r="5442">
          <cell r="G5442">
            <v>0</v>
          </cell>
        </row>
        <row r="5443">
          <cell r="G5443">
            <v>0</v>
          </cell>
        </row>
        <row r="5444">
          <cell r="G5444">
            <v>0</v>
          </cell>
        </row>
        <row r="5445">
          <cell r="G5445">
            <v>0</v>
          </cell>
        </row>
        <row r="5446">
          <cell r="G5446">
            <v>0</v>
          </cell>
        </row>
        <row r="5447">
          <cell r="G5447">
            <v>0</v>
          </cell>
        </row>
        <row r="5448">
          <cell r="G5448">
            <v>0</v>
          </cell>
        </row>
        <row r="5449">
          <cell r="G5449">
            <v>0</v>
          </cell>
        </row>
        <row r="5450">
          <cell r="G5450">
            <v>0</v>
          </cell>
        </row>
        <row r="5451">
          <cell r="G5451">
            <v>0</v>
          </cell>
        </row>
        <row r="5452">
          <cell r="G5452">
            <v>0</v>
          </cell>
        </row>
        <row r="5453">
          <cell r="G5453">
            <v>0</v>
          </cell>
        </row>
        <row r="5454">
          <cell r="G5454">
            <v>0</v>
          </cell>
        </row>
        <row r="5455">
          <cell r="G5455">
            <v>0</v>
          </cell>
        </row>
        <row r="5456">
          <cell r="G5456">
            <v>0</v>
          </cell>
        </row>
        <row r="5457">
          <cell r="G5457">
            <v>0</v>
          </cell>
        </row>
        <row r="5458">
          <cell r="G5458">
            <v>0</v>
          </cell>
        </row>
        <row r="5459">
          <cell r="G5459">
            <v>0</v>
          </cell>
        </row>
        <row r="5460">
          <cell r="G5460">
            <v>0</v>
          </cell>
        </row>
        <row r="5461">
          <cell r="G5461">
            <v>0</v>
          </cell>
        </row>
        <row r="5462">
          <cell r="G5462">
            <v>0</v>
          </cell>
        </row>
        <row r="5463">
          <cell r="G5463">
            <v>0</v>
          </cell>
        </row>
        <row r="5464">
          <cell r="G5464">
            <v>0</v>
          </cell>
        </row>
        <row r="5465">
          <cell r="G5465">
            <v>0</v>
          </cell>
        </row>
        <row r="5466">
          <cell r="G5466">
            <v>0</v>
          </cell>
        </row>
        <row r="5467">
          <cell r="G5467">
            <v>0</v>
          </cell>
        </row>
        <row r="5468">
          <cell r="G5468">
            <v>0</v>
          </cell>
        </row>
        <row r="5469">
          <cell r="G5469">
            <v>0</v>
          </cell>
        </row>
        <row r="5470">
          <cell r="G5470">
            <v>0</v>
          </cell>
        </row>
        <row r="5471">
          <cell r="G5471">
            <v>0</v>
          </cell>
        </row>
        <row r="5472">
          <cell r="G5472">
            <v>0</v>
          </cell>
        </row>
        <row r="5473">
          <cell r="G5473">
            <v>0</v>
          </cell>
        </row>
        <row r="5474">
          <cell r="G5474">
            <v>0</v>
          </cell>
        </row>
        <row r="5475">
          <cell r="G5475">
            <v>0</v>
          </cell>
        </row>
        <row r="5476">
          <cell r="G5476">
            <v>0</v>
          </cell>
        </row>
        <row r="5477">
          <cell r="G5477">
            <v>0</v>
          </cell>
        </row>
        <row r="5478">
          <cell r="G5478">
            <v>0</v>
          </cell>
        </row>
        <row r="5479">
          <cell r="G5479">
            <v>0</v>
          </cell>
        </row>
        <row r="5480">
          <cell r="G5480">
            <v>0</v>
          </cell>
        </row>
        <row r="5481">
          <cell r="G5481">
            <v>0</v>
          </cell>
        </row>
        <row r="5482">
          <cell r="G5482">
            <v>0</v>
          </cell>
        </row>
        <row r="5483">
          <cell r="G5483">
            <v>0</v>
          </cell>
        </row>
        <row r="5484">
          <cell r="G5484">
            <v>0</v>
          </cell>
        </row>
        <row r="5485">
          <cell r="G5485">
            <v>0</v>
          </cell>
        </row>
        <row r="5486">
          <cell r="G5486">
            <v>0</v>
          </cell>
        </row>
        <row r="5487">
          <cell r="G5487">
            <v>0</v>
          </cell>
        </row>
        <row r="5488">
          <cell r="G5488">
            <v>0</v>
          </cell>
        </row>
        <row r="5489">
          <cell r="G5489">
            <v>0</v>
          </cell>
        </row>
        <row r="5490">
          <cell r="G5490">
            <v>0</v>
          </cell>
        </row>
        <row r="5491">
          <cell r="G5491">
            <v>0</v>
          </cell>
        </row>
        <row r="5492">
          <cell r="G5492">
            <v>0</v>
          </cell>
        </row>
        <row r="5493">
          <cell r="G5493">
            <v>0</v>
          </cell>
        </row>
        <row r="5494">
          <cell r="G5494">
            <v>0</v>
          </cell>
        </row>
        <row r="5495">
          <cell r="G5495">
            <v>0</v>
          </cell>
        </row>
        <row r="5496">
          <cell r="G5496">
            <v>0</v>
          </cell>
        </row>
        <row r="5497">
          <cell r="G5497">
            <v>0</v>
          </cell>
        </row>
        <row r="5498">
          <cell r="G5498">
            <v>0</v>
          </cell>
        </row>
        <row r="5499">
          <cell r="G5499">
            <v>0</v>
          </cell>
        </row>
        <row r="5500">
          <cell r="G5500">
            <v>0</v>
          </cell>
        </row>
        <row r="5501">
          <cell r="G5501">
            <v>0</v>
          </cell>
        </row>
        <row r="5502">
          <cell r="G5502">
            <v>0</v>
          </cell>
        </row>
        <row r="5503">
          <cell r="G5503">
            <v>0</v>
          </cell>
        </row>
        <row r="5504">
          <cell r="G5504">
            <v>0</v>
          </cell>
        </row>
        <row r="5505">
          <cell r="G5505">
            <v>0</v>
          </cell>
        </row>
        <row r="5506">
          <cell r="G5506">
            <v>0</v>
          </cell>
        </row>
        <row r="5507">
          <cell r="G5507">
            <v>0</v>
          </cell>
        </row>
        <row r="5508">
          <cell r="G5508">
            <v>0</v>
          </cell>
        </row>
        <row r="5509">
          <cell r="G5509">
            <v>0</v>
          </cell>
        </row>
        <row r="5510">
          <cell r="G5510">
            <v>0</v>
          </cell>
        </row>
        <row r="5511">
          <cell r="G5511">
            <v>0</v>
          </cell>
        </row>
        <row r="5512">
          <cell r="G5512">
            <v>0</v>
          </cell>
        </row>
        <row r="5513">
          <cell r="G5513">
            <v>0</v>
          </cell>
        </row>
        <row r="5514">
          <cell r="G5514">
            <v>0</v>
          </cell>
        </row>
        <row r="5515">
          <cell r="G5515">
            <v>0</v>
          </cell>
        </row>
        <row r="5516">
          <cell r="G5516">
            <v>0</v>
          </cell>
        </row>
        <row r="5517">
          <cell r="G5517">
            <v>0</v>
          </cell>
        </row>
        <row r="5518">
          <cell r="G5518">
            <v>0</v>
          </cell>
        </row>
        <row r="5519">
          <cell r="G5519">
            <v>0</v>
          </cell>
        </row>
        <row r="5520">
          <cell r="G5520">
            <v>0</v>
          </cell>
        </row>
        <row r="5521">
          <cell r="G5521">
            <v>0</v>
          </cell>
        </row>
        <row r="5522">
          <cell r="G5522">
            <v>0</v>
          </cell>
        </row>
        <row r="5523">
          <cell r="G5523">
            <v>0</v>
          </cell>
        </row>
        <row r="5524">
          <cell r="G5524">
            <v>0</v>
          </cell>
        </row>
        <row r="5525">
          <cell r="G5525">
            <v>0</v>
          </cell>
        </row>
        <row r="5526">
          <cell r="G5526">
            <v>0</v>
          </cell>
        </row>
        <row r="5527">
          <cell r="G5527">
            <v>0</v>
          </cell>
        </row>
        <row r="5528">
          <cell r="G5528">
            <v>0</v>
          </cell>
        </row>
        <row r="5529">
          <cell r="G5529">
            <v>0</v>
          </cell>
        </row>
        <row r="5530">
          <cell r="G5530">
            <v>0</v>
          </cell>
        </row>
        <row r="5531">
          <cell r="G5531">
            <v>0</v>
          </cell>
        </row>
        <row r="5532">
          <cell r="G5532">
            <v>0</v>
          </cell>
        </row>
        <row r="5533">
          <cell r="G5533">
            <v>0</v>
          </cell>
        </row>
        <row r="5534">
          <cell r="G5534">
            <v>0</v>
          </cell>
        </row>
        <row r="5535">
          <cell r="G5535">
            <v>0</v>
          </cell>
        </row>
        <row r="5536">
          <cell r="G5536">
            <v>0</v>
          </cell>
        </row>
        <row r="5537">
          <cell r="G5537">
            <v>0</v>
          </cell>
        </row>
        <row r="5538">
          <cell r="G5538">
            <v>0</v>
          </cell>
        </row>
        <row r="5539">
          <cell r="G5539">
            <v>0</v>
          </cell>
        </row>
        <row r="5540">
          <cell r="G5540">
            <v>0</v>
          </cell>
        </row>
        <row r="5541">
          <cell r="G5541">
            <v>0</v>
          </cell>
        </row>
        <row r="5542">
          <cell r="G5542">
            <v>0</v>
          </cell>
        </row>
        <row r="5543">
          <cell r="G5543">
            <v>0</v>
          </cell>
        </row>
        <row r="5544">
          <cell r="G5544">
            <v>0</v>
          </cell>
        </row>
        <row r="5545">
          <cell r="G5545">
            <v>0</v>
          </cell>
        </row>
        <row r="5546">
          <cell r="G5546">
            <v>0</v>
          </cell>
        </row>
        <row r="5547">
          <cell r="G5547">
            <v>0</v>
          </cell>
        </row>
        <row r="5548">
          <cell r="G5548">
            <v>0</v>
          </cell>
        </row>
        <row r="5549">
          <cell r="G5549">
            <v>0</v>
          </cell>
        </row>
        <row r="5550">
          <cell r="G5550">
            <v>0</v>
          </cell>
        </row>
        <row r="5551">
          <cell r="G5551">
            <v>0</v>
          </cell>
        </row>
        <row r="5552">
          <cell r="G5552">
            <v>0</v>
          </cell>
        </row>
        <row r="5553">
          <cell r="G5553">
            <v>0</v>
          </cell>
        </row>
        <row r="5554">
          <cell r="G5554">
            <v>0</v>
          </cell>
        </row>
        <row r="5555">
          <cell r="G5555">
            <v>0</v>
          </cell>
        </row>
        <row r="5556">
          <cell r="G5556">
            <v>0</v>
          </cell>
        </row>
        <row r="5557">
          <cell r="G5557">
            <v>0</v>
          </cell>
        </row>
        <row r="5558">
          <cell r="G5558">
            <v>0</v>
          </cell>
        </row>
        <row r="5559">
          <cell r="G5559">
            <v>0</v>
          </cell>
        </row>
        <row r="5560">
          <cell r="G5560">
            <v>0</v>
          </cell>
        </row>
        <row r="5561">
          <cell r="G5561">
            <v>0</v>
          </cell>
        </row>
        <row r="5562">
          <cell r="G5562">
            <v>0</v>
          </cell>
        </row>
        <row r="5563">
          <cell r="G5563">
            <v>0</v>
          </cell>
        </row>
        <row r="5564">
          <cell r="G5564">
            <v>0</v>
          </cell>
        </row>
        <row r="5565">
          <cell r="G5565">
            <v>0</v>
          </cell>
        </row>
        <row r="5566">
          <cell r="G5566">
            <v>0</v>
          </cell>
        </row>
        <row r="5567">
          <cell r="G5567">
            <v>0</v>
          </cell>
        </row>
        <row r="5568">
          <cell r="G5568">
            <v>0</v>
          </cell>
        </row>
        <row r="5569">
          <cell r="G5569">
            <v>0</v>
          </cell>
        </row>
        <row r="5570">
          <cell r="G5570">
            <v>0</v>
          </cell>
        </row>
        <row r="5571">
          <cell r="G5571">
            <v>0</v>
          </cell>
        </row>
        <row r="5572">
          <cell r="G5572">
            <v>0</v>
          </cell>
        </row>
        <row r="5573">
          <cell r="G5573">
            <v>0</v>
          </cell>
        </row>
        <row r="5574">
          <cell r="G5574">
            <v>0</v>
          </cell>
        </row>
        <row r="5575">
          <cell r="G5575">
            <v>0</v>
          </cell>
        </row>
        <row r="5576">
          <cell r="G5576">
            <v>0</v>
          </cell>
        </row>
        <row r="5577">
          <cell r="G5577">
            <v>0</v>
          </cell>
        </row>
        <row r="5578">
          <cell r="G5578">
            <v>0</v>
          </cell>
        </row>
        <row r="5579">
          <cell r="G5579">
            <v>0</v>
          </cell>
        </row>
        <row r="5580">
          <cell r="G5580">
            <v>0</v>
          </cell>
        </row>
        <row r="5581">
          <cell r="G5581">
            <v>0</v>
          </cell>
        </row>
        <row r="5582">
          <cell r="G5582">
            <v>0</v>
          </cell>
        </row>
        <row r="5583">
          <cell r="G5583">
            <v>0</v>
          </cell>
        </row>
        <row r="5584">
          <cell r="G5584">
            <v>0</v>
          </cell>
        </row>
        <row r="5585">
          <cell r="G5585">
            <v>0</v>
          </cell>
        </row>
        <row r="5586">
          <cell r="G5586">
            <v>0</v>
          </cell>
        </row>
        <row r="5587">
          <cell r="G5587">
            <v>0</v>
          </cell>
        </row>
        <row r="5588">
          <cell r="G5588">
            <v>0</v>
          </cell>
        </row>
        <row r="5589">
          <cell r="G5589">
            <v>0</v>
          </cell>
        </row>
        <row r="5590">
          <cell r="G5590">
            <v>0</v>
          </cell>
        </row>
        <row r="5591">
          <cell r="G5591">
            <v>0</v>
          </cell>
        </row>
        <row r="5592">
          <cell r="G5592">
            <v>0</v>
          </cell>
        </row>
        <row r="5593">
          <cell r="G5593">
            <v>0</v>
          </cell>
        </row>
        <row r="5594">
          <cell r="G5594">
            <v>0</v>
          </cell>
        </row>
        <row r="5595">
          <cell r="G5595">
            <v>0</v>
          </cell>
        </row>
        <row r="5596">
          <cell r="G5596">
            <v>0</v>
          </cell>
        </row>
        <row r="5597">
          <cell r="G5597">
            <v>0</v>
          </cell>
        </row>
        <row r="5598">
          <cell r="G5598">
            <v>0</v>
          </cell>
        </row>
        <row r="5599">
          <cell r="G5599">
            <v>0</v>
          </cell>
        </row>
        <row r="5600">
          <cell r="G5600">
            <v>0</v>
          </cell>
        </row>
        <row r="5601">
          <cell r="G5601">
            <v>0</v>
          </cell>
        </row>
        <row r="5602">
          <cell r="G5602">
            <v>0</v>
          </cell>
        </row>
        <row r="5603">
          <cell r="G5603">
            <v>0</v>
          </cell>
        </row>
        <row r="5604">
          <cell r="G5604">
            <v>0</v>
          </cell>
        </row>
        <row r="5605">
          <cell r="G5605">
            <v>0</v>
          </cell>
        </row>
        <row r="5606">
          <cell r="G5606">
            <v>0</v>
          </cell>
        </row>
        <row r="5607">
          <cell r="G5607">
            <v>0</v>
          </cell>
        </row>
        <row r="5608">
          <cell r="G5608">
            <v>0</v>
          </cell>
        </row>
        <row r="5609">
          <cell r="G5609">
            <v>0</v>
          </cell>
        </row>
        <row r="5610">
          <cell r="G5610">
            <v>0</v>
          </cell>
        </row>
        <row r="5611">
          <cell r="G5611">
            <v>0</v>
          </cell>
        </row>
        <row r="5612">
          <cell r="G5612">
            <v>0</v>
          </cell>
        </row>
        <row r="5613">
          <cell r="G5613">
            <v>0</v>
          </cell>
        </row>
        <row r="5614">
          <cell r="G5614">
            <v>0</v>
          </cell>
        </row>
        <row r="5615">
          <cell r="G5615">
            <v>0</v>
          </cell>
        </row>
        <row r="5616">
          <cell r="G5616">
            <v>0</v>
          </cell>
        </row>
        <row r="5617">
          <cell r="G5617">
            <v>0</v>
          </cell>
        </row>
        <row r="5618">
          <cell r="G5618">
            <v>0</v>
          </cell>
        </row>
        <row r="5619">
          <cell r="G5619">
            <v>0</v>
          </cell>
        </row>
        <row r="5620">
          <cell r="G5620">
            <v>0</v>
          </cell>
        </row>
        <row r="5621">
          <cell r="G5621">
            <v>0</v>
          </cell>
        </row>
        <row r="5622">
          <cell r="G5622">
            <v>0</v>
          </cell>
        </row>
        <row r="5623">
          <cell r="G5623">
            <v>0</v>
          </cell>
        </row>
        <row r="5624">
          <cell r="G5624">
            <v>0</v>
          </cell>
        </row>
        <row r="5625">
          <cell r="G5625">
            <v>0</v>
          </cell>
        </row>
        <row r="5626">
          <cell r="G5626">
            <v>0</v>
          </cell>
        </row>
        <row r="5627">
          <cell r="G5627">
            <v>0</v>
          </cell>
        </row>
        <row r="5628">
          <cell r="G5628">
            <v>0</v>
          </cell>
        </row>
        <row r="5629">
          <cell r="G5629">
            <v>0</v>
          </cell>
        </row>
        <row r="5630">
          <cell r="G5630">
            <v>0</v>
          </cell>
        </row>
        <row r="5631">
          <cell r="G5631">
            <v>0</v>
          </cell>
        </row>
        <row r="5632">
          <cell r="G5632">
            <v>0</v>
          </cell>
        </row>
        <row r="5633">
          <cell r="G5633">
            <v>0</v>
          </cell>
        </row>
        <row r="5634">
          <cell r="G5634">
            <v>0</v>
          </cell>
        </row>
        <row r="5635">
          <cell r="G5635">
            <v>0</v>
          </cell>
        </row>
        <row r="5636">
          <cell r="G5636">
            <v>0</v>
          </cell>
        </row>
        <row r="5637">
          <cell r="G5637">
            <v>0</v>
          </cell>
        </row>
        <row r="5638">
          <cell r="G5638">
            <v>0</v>
          </cell>
        </row>
        <row r="5639">
          <cell r="G5639">
            <v>0</v>
          </cell>
        </row>
        <row r="5640">
          <cell r="G5640">
            <v>0</v>
          </cell>
        </row>
        <row r="5641">
          <cell r="G5641">
            <v>0</v>
          </cell>
        </row>
        <row r="5642">
          <cell r="G5642">
            <v>0</v>
          </cell>
        </row>
        <row r="5643">
          <cell r="G5643">
            <v>0</v>
          </cell>
        </row>
        <row r="5644">
          <cell r="G5644">
            <v>0</v>
          </cell>
        </row>
        <row r="5645">
          <cell r="G5645">
            <v>0</v>
          </cell>
        </row>
        <row r="5646">
          <cell r="G5646">
            <v>0</v>
          </cell>
        </row>
        <row r="5647">
          <cell r="G5647">
            <v>0</v>
          </cell>
        </row>
        <row r="5648">
          <cell r="G5648">
            <v>0</v>
          </cell>
        </row>
        <row r="5649">
          <cell r="G5649">
            <v>0</v>
          </cell>
        </row>
        <row r="5650">
          <cell r="G5650">
            <v>0</v>
          </cell>
        </row>
        <row r="5651">
          <cell r="G5651">
            <v>0</v>
          </cell>
        </row>
        <row r="5652">
          <cell r="G5652">
            <v>0</v>
          </cell>
        </row>
        <row r="5653">
          <cell r="G5653">
            <v>0</v>
          </cell>
        </row>
        <row r="5654">
          <cell r="G5654">
            <v>0</v>
          </cell>
        </row>
        <row r="5655">
          <cell r="G5655">
            <v>0</v>
          </cell>
        </row>
        <row r="5656">
          <cell r="G5656">
            <v>0</v>
          </cell>
        </row>
        <row r="5657">
          <cell r="G5657">
            <v>0</v>
          </cell>
        </row>
        <row r="5658">
          <cell r="G5658">
            <v>0</v>
          </cell>
        </row>
        <row r="5659">
          <cell r="G5659">
            <v>0</v>
          </cell>
        </row>
        <row r="5660">
          <cell r="G5660">
            <v>0</v>
          </cell>
        </row>
        <row r="5661">
          <cell r="G5661">
            <v>0</v>
          </cell>
        </row>
        <row r="5662">
          <cell r="G5662">
            <v>0</v>
          </cell>
        </row>
        <row r="5663">
          <cell r="G5663">
            <v>0</v>
          </cell>
        </row>
        <row r="5664">
          <cell r="G5664">
            <v>0</v>
          </cell>
        </row>
        <row r="5665">
          <cell r="G5665">
            <v>0</v>
          </cell>
        </row>
        <row r="5666">
          <cell r="G5666">
            <v>0</v>
          </cell>
        </row>
        <row r="5667">
          <cell r="G5667">
            <v>0</v>
          </cell>
        </row>
        <row r="5668">
          <cell r="G5668">
            <v>0</v>
          </cell>
        </row>
        <row r="5669">
          <cell r="G5669">
            <v>0</v>
          </cell>
        </row>
        <row r="5670">
          <cell r="G5670">
            <v>0</v>
          </cell>
        </row>
        <row r="5671">
          <cell r="G5671">
            <v>0</v>
          </cell>
        </row>
        <row r="5672">
          <cell r="G5672">
            <v>0</v>
          </cell>
        </row>
        <row r="5673">
          <cell r="G5673">
            <v>0</v>
          </cell>
        </row>
        <row r="5674">
          <cell r="G5674">
            <v>0</v>
          </cell>
        </row>
        <row r="5675">
          <cell r="G5675">
            <v>0</v>
          </cell>
        </row>
        <row r="5676">
          <cell r="G5676">
            <v>0</v>
          </cell>
        </row>
        <row r="5677">
          <cell r="G5677">
            <v>0</v>
          </cell>
        </row>
        <row r="5678">
          <cell r="G5678">
            <v>0</v>
          </cell>
        </row>
        <row r="5679">
          <cell r="G5679">
            <v>0</v>
          </cell>
        </row>
        <row r="5680">
          <cell r="G5680">
            <v>0</v>
          </cell>
        </row>
        <row r="5681">
          <cell r="G5681">
            <v>0</v>
          </cell>
        </row>
        <row r="5682">
          <cell r="G5682">
            <v>0</v>
          </cell>
        </row>
        <row r="5683">
          <cell r="G5683">
            <v>0</v>
          </cell>
        </row>
        <row r="5684">
          <cell r="G5684">
            <v>0</v>
          </cell>
        </row>
        <row r="5685">
          <cell r="G5685">
            <v>0</v>
          </cell>
        </row>
        <row r="5686">
          <cell r="G5686">
            <v>0</v>
          </cell>
        </row>
        <row r="5687">
          <cell r="G5687">
            <v>0</v>
          </cell>
        </row>
        <row r="5688">
          <cell r="G5688">
            <v>0</v>
          </cell>
        </row>
        <row r="5689">
          <cell r="G5689">
            <v>0</v>
          </cell>
        </row>
        <row r="5690">
          <cell r="G5690">
            <v>0</v>
          </cell>
        </row>
        <row r="5691">
          <cell r="G5691">
            <v>0</v>
          </cell>
        </row>
        <row r="5692">
          <cell r="G5692">
            <v>0</v>
          </cell>
        </row>
        <row r="5693">
          <cell r="G5693">
            <v>0</v>
          </cell>
        </row>
        <row r="5694">
          <cell r="G5694">
            <v>0</v>
          </cell>
        </row>
        <row r="5695">
          <cell r="G5695">
            <v>0</v>
          </cell>
        </row>
        <row r="5696">
          <cell r="G5696">
            <v>0</v>
          </cell>
        </row>
        <row r="5697">
          <cell r="G5697">
            <v>0</v>
          </cell>
        </row>
        <row r="5698">
          <cell r="G5698">
            <v>0</v>
          </cell>
        </row>
        <row r="5699">
          <cell r="G5699">
            <v>0</v>
          </cell>
        </row>
        <row r="5700">
          <cell r="G5700">
            <v>0</v>
          </cell>
        </row>
        <row r="5701">
          <cell r="G5701">
            <v>0</v>
          </cell>
        </row>
        <row r="5702">
          <cell r="G5702">
            <v>0</v>
          </cell>
        </row>
        <row r="5703">
          <cell r="G5703">
            <v>0</v>
          </cell>
        </row>
        <row r="5704">
          <cell r="G5704">
            <v>0</v>
          </cell>
        </row>
        <row r="5705">
          <cell r="G5705">
            <v>0</v>
          </cell>
        </row>
        <row r="5706">
          <cell r="G5706">
            <v>0</v>
          </cell>
        </row>
        <row r="5707">
          <cell r="G5707">
            <v>0</v>
          </cell>
        </row>
        <row r="5708">
          <cell r="G5708">
            <v>0</v>
          </cell>
        </row>
        <row r="5709">
          <cell r="G5709">
            <v>0</v>
          </cell>
        </row>
        <row r="5710">
          <cell r="G5710">
            <v>0</v>
          </cell>
        </row>
        <row r="5711">
          <cell r="G5711">
            <v>0</v>
          </cell>
        </row>
        <row r="5712">
          <cell r="G5712">
            <v>0</v>
          </cell>
        </row>
        <row r="5713">
          <cell r="G5713">
            <v>0</v>
          </cell>
        </row>
        <row r="5714">
          <cell r="G5714">
            <v>0</v>
          </cell>
        </row>
        <row r="5715">
          <cell r="G5715">
            <v>0</v>
          </cell>
        </row>
        <row r="5716">
          <cell r="G5716">
            <v>0</v>
          </cell>
        </row>
        <row r="5717">
          <cell r="G5717">
            <v>0</v>
          </cell>
        </row>
        <row r="5718">
          <cell r="G5718">
            <v>0</v>
          </cell>
        </row>
        <row r="5719">
          <cell r="G5719">
            <v>0</v>
          </cell>
        </row>
        <row r="5720">
          <cell r="G5720">
            <v>0</v>
          </cell>
        </row>
        <row r="5721">
          <cell r="G5721">
            <v>0</v>
          </cell>
        </row>
        <row r="5722">
          <cell r="G5722">
            <v>0</v>
          </cell>
        </row>
        <row r="5723">
          <cell r="G5723">
            <v>0</v>
          </cell>
        </row>
        <row r="5724">
          <cell r="G5724">
            <v>0</v>
          </cell>
        </row>
        <row r="5725">
          <cell r="G5725">
            <v>0</v>
          </cell>
        </row>
        <row r="5726">
          <cell r="G5726">
            <v>0</v>
          </cell>
        </row>
        <row r="5727">
          <cell r="G5727">
            <v>0</v>
          </cell>
        </row>
        <row r="5728">
          <cell r="G5728">
            <v>0</v>
          </cell>
        </row>
        <row r="5729">
          <cell r="G5729">
            <v>0</v>
          </cell>
        </row>
        <row r="5730">
          <cell r="G5730">
            <v>0</v>
          </cell>
        </row>
        <row r="5731">
          <cell r="G5731">
            <v>0</v>
          </cell>
        </row>
        <row r="5732">
          <cell r="G5732">
            <v>0</v>
          </cell>
        </row>
        <row r="5733">
          <cell r="G5733">
            <v>0</v>
          </cell>
        </row>
        <row r="5734">
          <cell r="G5734">
            <v>0</v>
          </cell>
        </row>
        <row r="5735">
          <cell r="G5735">
            <v>0</v>
          </cell>
        </row>
        <row r="5736">
          <cell r="G5736">
            <v>0</v>
          </cell>
        </row>
        <row r="5737">
          <cell r="G5737">
            <v>0</v>
          </cell>
        </row>
        <row r="5738">
          <cell r="G5738">
            <v>0</v>
          </cell>
        </row>
        <row r="5739">
          <cell r="G5739">
            <v>0</v>
          </cell>
        </row>
        <row r="5740">
          <cell r="G5740">
            <v>0</v>
          </cell>
        </row>
        <row r="5741">
          <cell r="G5741">
            <v>0</v>
          </cell>
        </row>
        <row r="5742">
          <cell r="G5742">
            <v>0</v>
          </cell>
        </row>
        <row r="5743">
          <cell r="G5743">
            <v>0</v>
          </cell>
        </row>
        <row r="5744">
          <cell r="G5744">
            <v>0</v>
          </cell>
        </row>
        <row r="5745">
          <cell r="G5745">
            <v>0</v>
          </cell>
        </row>
        <row r="5746">
          <cell r="G5746">
            <v>0</v>
          </cell>
        </row>
        <row r="5747">
          <cell r="G5747">
            <v>0</v>
          </cell>
        </row>
        <row r="5748">
          <cell r="G5748">
            <v>0</v>
          </cell>
        </row>
        <row r="5749">
          <cell r="G5749">
            <v>0</v>
          </cell>
        </row>
        <row r="5750">
          <cell r="G5750">
            <v>0</v>
          </cell>
        </row>
        <row r="5751">
          <cell r="G5751">
            <v>0</v>
          </cell>
        </row>
        <row r="5752">
          <cell r="G5752">
            <v>0</v>
          </cell>
        </row>
        <row r="5753">
          <cell r="G5753">
            <v>0</v>
          </cell>
        </row>
        <row r="5754">
          <cell r="G5754">
            <v>0</v>
          </cell>
        </row>
        <row r="5755">
          <cell r="G5755">
            <v>0</v>
          </cell>
        </row>
        <row r="5756">
          <cell r="G5756">
            <v>0</v>
          </cell>
        </row>
        <row r="5757">
          <cell r="G5757">
            <v>0</v>
          </cell>
        </row>
        <row r="5758">
          <cell r="G5758">
            <v>0</v>
          </cell>
        </row>
        <row r="5759">
          <cell r="G5759">
            <v>0</v>
          </cell>
        </row>
        <row r="5760">
          <cell r="G5760">
            <v>0</v>
          </cell>
        </row>
        <row r="5761">
          <cell r="G5761">
            <v>0</v>
          </cell>
        </row>
        <row r="5762">
          <cell r="G5762">
            <v>0</v>
          </cell>
        </row>
        <row r="5763">
          <cell r="G5763">
            <v>0</v>
          </cell>
        </row>
        <row r="5764">
          <cell r="G5764">
            <v>0</v>
          </cell>
        </row>
        <row r="5765">
          <cell r="G5765">
            <v>0</v>
          </cell>
        </row>
        <row r="5766">
          <cell r="G5766">
            <v>0</v>
          </cell>
        </row>
        <row r="5767">
          <cell r="G5767">
            <v>0</v>
          </cell>
        </row>
        <row r="5768">
          <cell r="G5768">
            <v>0</v>
          </cell>
        </row>
        <row r="5769">
          <cell r="G5769">
            <v>0</v>
          </cell>
        </row>
        <row r="5770">
          <cell r="G5770">
            <v>0</v>
          </cell>
        </row>
        <row r="5771">
          <cell r="G5771">
            <v>0</v>
          </cell>
        </row>
        <row r="5772">
          <cell r="G5772">
            <v>0</v>
          </cell>
        </row>
        <row r="5773">
          <cell r="G5773">
            <v>0</v>
          </cell>
        </row>
        <row r="5774">
          <cell r="G5774">
            <v>0</v>
          </cell>
        </row>
        <row r="5775">
          <cell r="G5775">
            <v>0</v>
          </cell>
        </row>
        <row r="5776">
          <cell r="G5776">
            <v>0</v>
          </cell>
        </row>
        <row r="5777">
          <cell r="G5777">
            <v>0</v>
          </cell>
        </row>
        <row r="5778">
          <cell r="G5778">
            <v>0</v>
          </cell>
        </row>
        <row r="5779">
          <cell r="G5779">
            <v>0</v>
          </cell>
        </row>
        <row r="5780">
          <cell r="G5780">
            <v>0</v>
          </cell>
        </row>
        <row r="5781">
          <cell r="G5781">
            <v>0</v>
          </cell>
        </row>
        <row r="5782">
          <cell r="G5782">
            <v>0</v>
          </cell>
        </row>
        <row r="5783">
          <cell r="G5783">
            <v>0</v>
          </cell>
        </row>
        <row r="5784">
          <cell r="G5784">
            <v>0</v>
          </cell>
        </row>
        <row r="5785">
          <cell r="G5785">
            <v>0</v>
          </cell>
        </row>
        <row r="5786">
          <cell r="G5786">
            <v>0</v>
          </cell>
        </row>
        <row r="5787">
          <cell r="G5787">
            <v>0</v>
          </cell>
        </row>
        <row r="5788">
          <cell r="G5788">
            <v>0</v>
          </cell>
        </row>
        <row r="5789">
          <cell r="G5789">
            <v>0</v>
          </cell>
        </row>
        <row r="5790">
          <cell r="G5790">
            <v>0</v>
          </cell>
        </row>
        <row r="5791">
          <cell r="G5791">
            <v>0</v>
          </cell>
        </row>
        <row r="5792">
          <cell r="G5792">
            <v>0</v>
          </cell>
        </row>
        <row r="5793">
          <cell r="G5793">
            <v>0</v>
          </cell>
        </row>
        <row r="5794">
          <cell r="G5794">
            <v>0</v>
          </cell>
        </row>
        <row r="5795">
          <cell r="G5795">
            <v>0</v>
          </cell>
        </row>
        <row r="5796">
          <cell r="G5796">
            <v>0</v>
          </cell>
        </row>
        <row r="5797">
          <cell r="G5797">
            <v>0</v>
          </cell>
        </row>
        <row r="5798">
          <cell r="G5798">
            <v>0</v>
          </cell>
        </row>
        <row r="5799">
          <cell r="G5799">
            <v>0</v>
          </cell>
        </row>
        <row r="5800">
          <cell r="G5800">
            <v>0</v>
          </cell>
        </row>
        <row r="5801">
          <cell r="G5801">
            <v>0</v>
          </cell>
        </row>
        <row r="5802">
          <cell r="G5802">
            <v>0</v>
          </cell>
        </row>
        <row r="5803">
          <cell r="G5803">
            <v>0</v>
          </cell>
        </row>
        <row r="5804">
          <cell r="G5804">
            <v>0</v>
          </cell>
        </row>
        <row r="5805">
          <cell r="G5805">
            <v>0</v>
          </cell>
        </row>
        <row r="5806">
          <cell r="G5806">
            <v>0</v>
          </cell>
        </row>
        <row r="5807">
          <cell r="G5807">
            <v>0</v>
          </cell>
        </row>
        <row r="5808">
          <cell r="G5808">
            <v>0</v>
          </cell>
        </row>
        <row r="5809">
          <cell r="G5809">
            <v>0</v>
          </cell>
        </row>
        <row r="5810">
          <cell r="G5810">
            <v>0</v>
          </cell>
        </row>
        <row r="5811">
          <cell r="G5811">
            <v>0</v>
          </cell>
        </row>
        <row r="5812">
          <cell r="G5812">
            <v>0</v>
          </cell>
        </row>
        <row r="5813">
          <cell r="G5813">
            <v>0</v>
          </cell>
        </row>
        <row r="5814">
          <cell r="G5814">
            <v>0</v>
          </cell>
        </row>
        <row r="5815">
          <cell r="G5815">
            <v>0</v>
          </cell>
        </row>
        <row r="5816">
          <cell r="G5816">
            <v>0</v>
          </cell>
        </row>
        <row r="5817">
          <cell r="G5817">
            <v>0</v>
          </cell>
        </row>
        <row r="5818">
          <cell r="G5818">
            <v>0</v>
          </cell>
        </row>
        <row r="5819">
          <cell r="G5819">
            <v>0</v>
          </cell>
        </row>
        <row r="5820">
          <cell r="G5820">
            <v>0</v>
          </cell>
        </row>
        <row r="5821">
          <cell r="G5821">
            <v>0</v>
          </cell>
        </row>
        <row r="5822">
          <cell r="G5822">
            <v>0</v>
          </cell>
        </row>
        <row r="5823">
          <cell r="G5823">
            <v>0</v>
          </cell>
        </row>
        <row r="5824">
          <cell r="G5824">
            <v>0</v>
          </cell>
        </row>
        <row r="5825">
          <cell r="G5825">
            <v>0</v>
          </cell>
        </row>
        <row r="5826">
          <cell r="G5826">
            <v>0</v>
          </cell>
        </row>
        <row r="5827">
          <cell r="G5827">
            <v>0</v>
          </cell>
        </row>
        <row r="5828">
          <cell r="G5828">
            <v>0</v>
          </cell>
        </row>
        <row r="5829">
          <cell r="G5829">
            <v>0</v>
          </cell>
        </row>
        <row r="5830">
          <cell r="G5830">
            <v>0</v>
          </cell>
        </row>
        <row r="5831">
          <cell r="G5831">
            <v>0</v>
          </cell>
        </row>
        <row r="5832">
          <cell r="G5832">
            <v>0</v>
          </cell>
        </row>
        <row r="5833">
          <cell r="G5833">
            <v>0</v>
          </cell>
        </row>
        <row r="5834">
          <cell r="G5834">
            <v>0</v>
          </cell>
        </row>
        <row r="5835">
          <cell r="G5835">
            <v>0</v>
          </cell>
        </row>
        <row r="5836">
          <cell r="G5836">
            <v>0</v>
          </cell>
        </row>
        <row r="5837">
          <cell r="G5837">
            <v>0</v>
          </cell>
        </row>
        <row r="5838">
          <cell r="G5838">
            <v>0</v>
          </cell>
        </row>
        <row r="5839">
          <cell r="G5839">
            <v>0</v>
          </cell>
        </row>
        <row r="5840">
          <cell r="G5840">
            <v>0</v>
          </cell>
        </row>
        <row r="5841">
          <cell r="G5841">
            <v>0</v>
          </cell>
        </row>
        <row r="5842">
          <cell r="G5842">
            <v>0</v>
          </cell>
        </row>
        <row r="5843">
          <cell r="G5843">
            <v>0</v>
          </cell>
        </row>
        <row r="5844">
          <cell r="G5844">
            <v>0</v>
          </cell>
        </row>
        <row r="5845">
          <cell r="G5845">
            <v>0</v>
          </cell>
        </row>
        <row r="5846">
          <cell r="G5846">
            <v>0</v>
          </cell>
        </row>
        <row r="5847">
          <cell r="G5847">
            <v>0</v>
          </cell>
        </row>
        <row r="5848">
          <cell r="G5848">
            <v>0</v>
          </cell>
        </row>
        <row r="5849">
          <cell r="G5849">
            <v>0</v>
          </cell>
        </row>
        <row r="5850">
          <cell r="G5850">
            <v>0</v>
          </cell>
        </row>
        <row r="5851">
          <cell r="G5851">
            <v>0</v>
          </cell>
        </row>
        <row r="5852">
          <cell r="G5852">
            <v>0</v>
          </cell>
        </row>
        <row r="5853">
          <cell r="G5853">
            <v>0</v>
          </cell>
        </row>
        <row r="5854">
          <cell r="G5854">
            <v>0</v>
          </cell>
        </row>
        <row r="5855">
          <cell r="G5855">
            <v>0</v>
          </cell>
        </row>
        <row r="5856">
          <cell r="G5856">
            <v>0</v>
          </cell>
        </row>
        <row r="5857">
          <cell r="G5857">
            <v>0</v>
          </cell>
        </row>
        <row r="5858">
          <cell r="G5858">
            <v>0</v>
          </cell>
        </row>
        <row r="5859">
          <cell r="G5859">
            <v>0</v>
          </cell>
        </row>
        <row r="5860">
          <cell r="G5860">
            <v>0</v>
          </cell>
        </row>
        <row r="5861">
          <cell r="G5861">
            <v>0</v>
          </cell>
        </row>
        <row r="5862">
          <cell r="G5862">
            <v>0</v>
          </cell>
        </row>
        <row r="5863">
          <cell r="G5863">
            <v>0</v>
          </cell>
        </row>
        <row r="5864">
          <cell r="G5864">
            <v>0</v>
          </cell>
        </row>
        <row r="5865">
          <cell r="G5865">
            <v>0</v>
          </cell>
        </row>
        <row r="5866">
          <cell r="G5866">
            <v>0</v>
          </cell>
        </row>
        <row r="5867">
          <cell r="G5867">
            <v>0</v>
          </cell>
        </row>
        <row r="5868">
          <cell r="G5868">
            <v>0</v>
          </cell>
        </row>
        <row r="5869">
          <cell r="G5869">
            <v>0</v>
          </cell>
        </row>
        <row r="5870">
          <cell r="G5870">
            <v>0</v>
          </cell>
        </row>
        <row r="5871">
          <cell r="G5871">
            <v>0</v>
          </cell>
        </row>
        <row r="5872">
          <cell r="G5872">
            <v>0</v>
          </cell>
        </row>
        <row r="5873">
          <cell r="G5873">
            <v>0</v>
          </cell>
        </row>
        <row r="5874">
          <cell r="G5874">
            <v>0</v>
          </cell>
        </row>
        <row r="5875">
          <cell r="G5875">
            <v>0</v>
          </cell>
        </row>
        <row r="5876">
          <cell r="G5876">
            <v>0</v>
          </cell>
        </row>
        <row r="5877">
          <cell r="G5877">
            <v>0</v>
          </cell>
        </row>
        <row r="5878">
          <cell r="G5878">
            <v>0</v>
          </cell>
        </row>
        <row r="5879">
          <cell r="G5879">
            <v>0</v>
          </cell>
        </row>
        <row r="5880">
          <cell r="G5880">
            <v>0</v>
          </cell>
        </row>
        <row r="5881">
          <cell r="G5881">
            <v>0</v>
          </cell>
        </row>
        <row r="5882">
          <cell r="G5882">
            <v>0</v>
          </cell>
        </row>
        <row r="5883">
          <cell r="G5883">
            <v>0</v>
          </cell>
        </row>
        <row r="5884">
          <cell r="G5884">
            <v>0</v>
          </cell>
        </row>
        <row r="5885">
          <cell r="G5885">
            <v>0</v>
          </cell>
        </row>
        <row r="5886">
          <cell r="G5886">
            <v>0</v>
          </cell>
        </row>
        <row r="5887">
          <cell r="G5887">
            <v>0</v>
          </cell>
        </row>
        <row r="5888">
          <cell r="G5888">
            <v>0</v>
          </cell>
        </row>
        <row r="5889">
          <cell r="G5889">
            <v>0</v>
          </cell>
        </row>
        <row r="5890">
          <cell r="G5890">
            <v>0</v>
          </cell>
        </row>
        <row r="5891">
          <cell r="G5891">
            <v>0</v>
          </cell>
        </row>
        <row r="5892">
          <cell r="G5892">
            <v>0</v>
          </cell>
        </row>
        <row r="5893">
          <cell r="G5893">
            <v>0</v>
          </cell>
        </row>
        <row r="5894">
          <cell r="G5894">
            <v>0</v>
          </cell>
        </row>
        <row r="5895">
          <cell r="G5895">
            <v>0</v>
          </cell>
        </row>
        <row r="5896">
          <cell r="G5896">
            <v>0</v>
          </cell>
        </row>
        <row r="5897">
          <cell r="G5897">
            <v>0</v>
          </cell>
        </row>
        <row r="5898">
          <cell r="G5898">
            <v>0</v>
          </cell>
        </row>
        <row r="5899">
          <cell r="G5899">
            <v>0</v>
          </cell>
        </row>
        <row r="5900">
          <cell r="G5900">
            <v>0</v>
          </cell>
        </row>
        <row r="5901">
          <cell r="G5901">
            <v>0</v>
          </cell>
        </row>
        <row r="5902">
          <cell r="G5902">
            <v>0</v>
          </cell>
        </row>
        <row r="5903">
          <cell r="G5903">
            <v>0</v>
          </cell>
        </row>
        <row r="5904">
          <cell r="G5904">
            <v>0</v>
          </cell>
        </row>
        <row r="5905">
          <cell r="G5905">
            <v>0</v>
          </cell>
        </row>
        <row r="5906">
          <cell r="G5906">
            <v>0</v>
          </cell>
        </row>
        <row r="5907">
          <cell r="G5907">
            <v>0</v>
          </cell>
        </row>
        <row r="5908">
          <cell r="G5908">
            <v>0</v>
          </cell>
        </row>
        <row r="5909">
          <cell r="G5909">
            <v>0</v>
          </cell>
        </row>
        <row r="5910">
          <cell r="G5910">
            <v>0</v>
          </cell>
        </row>
        <row r="5911">
          <cell r="G5911">
            <v>0</v>
          </cell>
        </row>
        <row r="5912">
          <cell r="G5912">
            <v>0</v>
          </cell>
        </row>
        <row r="5913">
          <cell r="G5913">
            <v>0</v>
          </cell>
        </row>
        <row r="5914">
          <cell r="G5914">
            <v>0</v>
          </cell>
        </row>
        <row r="5915">
          <cell r="G5915">
            <v>0</v>
          </cell>
        </row>
        <row r="5916">
          <cell r="G5916">
            <v>0</v>
          </cell>
        </row>
        <row r="5917">
          <cell r="G5917">
            <v>0</v>
          </cell>
        </row>
        <row r="5918">
          <cell r="G5918">
            <v>0</v>
          </cell>
        </row>
        <row r="5919">
          <cell r="G5919">
            <v>0</v>
          </cell>
        </row>
        <row r="5920">
          <cell r="G5920">
            <v>0</v>
          </cell>
        </row>
        <row r="5921">
          <cell r="G5921">
            <v>0</v>
          </cell>
        </row>
        <row r="5922">
          <cell r="G5922">
            <v>0</v>
          </cell>
        </row>
        <row r="5923">
          <cell r="G5923">
            <v>0</v>
          </cell>
        </row>
        <row r="5924">
          <cell r="G5924">
            <v>0</v>
          </cell>
        </row>
        <row r="5925">
          <cell r="G5925">
            <v>0</v>
          </cell>
        </row>
        <row r="5926">
          <cell r="G5926">
            <v>0</v>
          </cell>
        </row>
        <row r="5927">
          <cell r="G5927">
            <v>0</v>
          </cell>
        </row>
        <row r="5928">
          <cell r="G5928">
            <v>0</v>
          </cell>
        </row>
        <row r="5929">
          <cell r="G5929">
            <v>0</v>
          </cell>
        </row>
        <row r="5930">
          <cell r="G5930">
            <v>0</v>
          </cell>
        </row>
        <row r="5931">
          <cell r="G5931">
            <v>0</v>
          </cell>
        </row>
        <row r="5932">
          <cell r="G5932">
            <v>0</v>
          </cell>
        </row>
        <row r="5933">
          <cell r="G5933">
            <v>0</v>
          </cell>
        </row>
        <row r="5934">
          <cell r="G5934">
            <v>0</v>
          </cell>
        </row>
        <row r="5935">
          <cell r="G5935">
            <v>0</v>
          </cell>
        </row>
        <row r="5936">
          <cell r="G5936">
            <v>0</v>
          </cell>
        </row>
        <row r="5937">
          <cell r="G5937">
            <v>0</v>
          </cell>
        </row>
        <row r="5938">
          <cell r="G5938">
            <v>0</v>
          </cell>
        </row>
        <row r="5939">
          <cell r="G5939">
            <v>0</v>
          </cell>
        </row>
        <row r="5940">
          <cell r="G5940">
            <v>0</v>
          </cell>
        </row>
        <row r="5941">
          <cell r="G5941">
            <v>0</v>
          </cell>
        </row>
        <row r="5942">
          <cell r="G5942">
            <v>0</v>
          </cell>
        </row>
        <row r="5943">
          <cell r="G5943">
            <v>0</v>
          </cell>
        </row>
        <row r="5944">
          <cell r="G5944">
            <v>0</v>
          </cell>
        </row>
        <row r="5945">
          <cell r="G5945">
            <v>0</v>
          </cell>
        </row>
        <row r="5946">
          <cell r="G5946">
            <v>0</v>
          </cell>
        </row>
        <row r="5947">
          <cell r="G5947">
            <v>0</v>
          </cell>
        </row>
        <row r="5948">
          <cell r="G5948">
            <v>0</v>
          </cell>
        </row>
        <row r="5949">
          <cell r="G5949">
            <v>0</v>
          </cell>
        </row>
        <row r="5950">
          <cell r="G5950">
            <v>0</v>
          </cell>
        </row>
        <row r="5951">
          <cell r="G5951">
            <v>0</v>
          </cell>
        </row>
        <row r="5952">
          <cell r="G5952">
            <v>0</v>
          </cell>
        </row>
        <row r="5953">
          <cell r="G5953">
            <v>0</v>
          </cell>
        </row>
        <row r="5954">
          <cell r="G5954">
            <v>0</v>
          </cell>
        </row>
        <row r="5955">
          <cell r="G5955">
            <v>0</v>
          </cell>
        </row>
        <row r="5956">
          <cell r="G5956">
            <v>0</v>
          </cell>
        </row>
        <row r="5957">
          <cell r="G5957">
            <v>0</v>
          </cell>
        </row>
        <row r="5958">
          <cell r="G5958">
            <v>0</v>
          </cell>
        </row>
        <row r="5959">
          <cell r="G5959">
            <v>0</v>
          </cell>
        </row>
        <row r="5960">
          <cell r="G5960">
            <v>0</v>
          </cell>
        </row>
        <row r="5961">
          <cell r="G5961">
            <v>0</v>
          </cell>
        </row>
        <row r="5962">
          <cell r="G5962">
            <v>0</v>
          </cell>
        </row>
        <row r="5963">
          <cell r="G5963">
            <v>0</v>
          </cell>
        </row>
        <row r="5964">
          <cell r="G5964">
            <v>0</v>
          </cell>
        </row>
        <row r="5965">
          <cell r="G5965">
            <v>0</v>
          </cell>
        </row>
        <row r="5966">
          <cell r="G5966">
            <v>0</v>
          </cell>
        </row>
        <row r="5967">
          <cell r="G5967">
            <v>0</v>
          </cell>
        </row>
        <row r="5968">
          <cell r="G5968">
            <v>0</v>
          </cell>
        </row>
        <row r="5969">
          <cell r="G5969">
            <v>0</v>
          </cell>
        </row>
        <row r="5970">
          <cell r="G5970">
            <v>0</v>
          </cell>
        </row>
        <row r="5971">
          <cell r="G5971">
            <v>0</v>
          </cell>
        </row>
        <row r="5972">
          <cell r="G5972">
            <v>0</v>
          </cell>
        </row>
        <row r="5973">
          <cell r="G5973">
            <v>0</v>
          </cell>
        </row>
        <row r="5974">
          <cell r="G5974">
            <v>0</v>
          </cell>
        </row>
        <row r="5975">
          <cell r="G5975">
            <v>0</v>
          </cell>
        </row>
        <row r="5976">
          <cell r="G5976">
            <v>0</v>
          </cell>
        </row>
        <row r="5977">
          <cell r="G5977">
            <v>0</v>
          </cell>
        </row>
        <row r="5978">
          <cell r="G5978">
            <v>0</v>
          </cell>
        </row>
        <row r="5979">
          <cell r="G5979">
            <v>0</v>
          </cell>
        </row>
        <row r="5980">
          <cell r="G5980">
            <v>0</v>
          </cell>
        </row>
        <row r="5981">
          <cell r="G5981">
            <v>0</v>
          </cell>
        </row>
        <row r="5982">
          <cell r="G5982">
            <v>0</v>
          </cell>
        </row>
        <row r="5983">
          <cell r="G5983">
            <v>0</v>
          </cell>
        </row>
        <row r="5984">
          <cell r="G5984">
            <v>0</v>
          </cell>
        </row>
        <row r="5985">
          <cell r="G5985">
            <v>0</v>
          </cell>
        </row>
        <row r="5986">
          <cell r="G5986">
            <v>0</v>
          </cell>
        </row>
        <row r="5987">
          <cell r="G5987">
            <v>0</v>
          </cell>
        </row>
        <row r="5988">
          <cell r="G5988">
            <v>0</v>
          </cell>
        </row>
        <row r="5989">
          <cell r="G5989">
            <v>0</v>
          </cell>
        </row>
        <row r="5990">
          <cell r="G5990">
            <v>0</v>
          </cell>
        </row>
        <row r="5991">
          <cell r="G5991">
            <v>0</v>
          </cell>
        </row>
        <row r="5992">
          <cell r="G5992">
            <v>0</v>
          </cell>
        </row>
        <row r="5993">
          <cell r="G5993">
            <v>0</v>
          </cell>
        </row>
        <row r="5994">
          <cell r="G5994">
            <v>0</v>
          </cell>
        </row>
        <row r="5995">
          <cell r="G5995">
            <v>0</v>
          </cell>
        </row>
        <row r="5996">
          <cell r="G5996">
            <v>0</v>
          </cell>
        </row>
        <row r="5997">
          <cell r="G5997">
            <v>0</v>
          </cell>
        </row>
        <row r="5998">
          <cell r="G5998">
            <v>0</v>
          </cell>
        </row>
        <row r="5999">
          <cell r="G5999">
            <v>0</v>
          </cell>
        </row>
        <row r="6000">
          <cell r="G6000">
            <v>0</v>
          </cell>
        </row>
        <row r="6001">
          <cell r="G6001">
            <v>0</v>
          </cell>
        </row>
        <row r="6002">
          <cell r="G6002">
            <v>0</v>
          </cell>
        </row>
        <row r="6003">
          <cell r="G6003">
            <v>0</v>
          </cell>
        </row>
        <row r="6004">
          <cell r="G6004">
            <v>0</v>
          </cell>
        </row>
        <row r="6005">
          <cell r="G6005">
            <v>0</v>
          </cell>
        </row>
        <row r="6006">
          <cell r="G6006">
            <v>0</v>
          </cell>
        </row>
        <row r="6007">
          <cell r="G6007">
            <v>0</v>
          </cell>
        </row>
        <row r="6008">
          <cell r="G6008">
            <v>0</v>
          </cell>
        </row>
        <row r="6009">
          <cell r="G6009">
            <v>0</v>
          </cell>
        </row>
        <row r="6010">
          <cell r="G6010">
            <v>0</v>
          </cell>
        </row>
        <row r="6011">
          <cell r="G6011">
            <v>0</v>
          </cell>
        </row>
        <row r="6012">
          <cell r="G6012">
            <v>0</v>
          </cell>
        </row>
        <row r="6013">
          <cell r="G6013">
            <v>0</v>
          </cell>
        </row>
        <row r="6014">
          <cell r="G6014">
            <v>0</v>
          </cell>
        </row>
        <row r="6015">
          <cell r="G6015">
            <v>0</v>
          </cell>
        </row>
        <row r="6016">
          <cell r="G6016">
            <v>0</v>
          </cell>
        </row>
        <row r="6017">
          <cell r="G6017">
            <v>0</v>
          </cell>
        </row>
        <row r="6018">
          <cell r="G6018">
            <v>0</v>
          </cell>
        </row>
        <row r="6019">
          <cell r="G6019">
            <v>0</v>
          </cell>
        </row>
        <row r="6020">
          <cell r="G6020">
            <v>0</v>
          </cell>
        </row>
        <row r="6021">
          <cell r="G6021">
            <v>0</v>
          </cell>
        </row>
        <row r="6022">
          <cell r="G6022">
            <v>0</v>
          </cell>
        </row>
        <row r="6023">
          <cell r="G6023">
            <v>0</v>
          </cell>
        </row>
        <row r="6024">
          <cell r="G6024">
            <v>0</v>
          </cell>
        </row>
        <row r="6025">
          <cell r="G6025">
            <v>0</v>
          </cell>
        </row>
        <row r="6026">
          <cell r="G6026">
            <v>0</v>
          </cell>
        </row>
        <row r="6027">
          <cell r="G6027">
            <v>0</v>
          </cell>
        </row>
        <row r="6028">
          <cell r="G6028">
            <v>0</v>
          </cell>
        </row>
        <row r="6029">
          <cell r="G6029">
            <v>0</v>
          </cell>
        </row>
        <row r="6030">
          <cell r="G6030">
            <v>0</v>
          </cell>
        </row>
        <row r="6031">
          <cell r="G6031">
            <v>0</v>
          </cell>
        </row>
        <row r="6032">
          <cell r="G6032">
            <v>0</v>
          </cell>
        </row>
        <row r="6033">
          <cell r="G6033">
            <v>0</v>
          </cell>
        </row>
        <row r="6034">
          <cell r="G6034">
            <v>0</v>
          </cell>
        </row>
        <row r="6035">
          <cell r="G6035">
            <v>0</v>
          </cell>
        </row>
        <row r="6036">
          <cell r="G6036">
            <v>0</v>
          </cell>
        </row>
        <row r="6037">
          <cell r="G6037">
            <v>0</v>
          </cell>
        </row>
        <row r="6038">
          <cell r="G6038">
            <v>0</v>
          </cell>
        </row>
        <row r="6039">
          <cell r="G6039">
            <v>0</v>
          </cell>
        </row>
        <row r="6040">
          <cell r="G6040">
            <v>0</v>
          </cell>
        </row>
        <row r="6041">
          <cell r="G6041">
            <v>0</v>
          </cell>
        </row>
        <row r="6042">
          <cell r="G6042">
            <v>0</v>
          </cell>
        </row>
        <row r="6043">
          <cell r="G6043">
            <v>0</v>
          </cell>
        </row>
        <row r="6044">
          <cell r="G6044">
            <v>0</v>
          </cell>
        </row>
        <row r="6045">
          <cell r="G6045">
            <v>0</v>
          </cell>
        </row>
        <row r="6046">
          <cell r="G6046">
            <v>0</v>
          </cell>
        </row>
        <row r="6047">
          <cell r="G6047">
            <v>0</v>
          </cell>
        </row>
        <row r="6048">
          <cell r="G6048">
            <v>0</v>
          </cell>
        </row>
        <row r="6049">
          <cell r="G6049">
            <v>0</v>
          </cell>
        </row>
        <row r="6050">
          <cell r="G6050">
            <v>0</v>
          </cell>
        </row>
        <row r="6051">
          <cell r="G6051">
            <v>0</v>
          </cell>
        </row>
        <row r="6052">
          <cell r="G6052">
            <v>0</v>
          </cell>
        </row>
        <row r="6053">
          <cell r="G6053">
            <v>0</v>
          </cell>
        </row>
        <row r="6054">
          <cell r="G6054">
            <v>0</v>
          </cell>
        </row>
        <row r="6055">
          <cell r="G6055">
            <v>0</v>
          </cell>
        </row>
        <row r="6056">
          <cell r="G6056">
            <v>0</v>
          </cell>
        </row>
        <row r="6057">
          <cell r="G6057">
            <v>0</v>
          </cell>
        </row>
        <row r="6058">
          <cell r="G6058">
            <v>0</v>
          </cell>
        </row>
        <row r="6059">
          <cell r="G6059">
            <v>0</v>
          </cell>
        </row>
        <row r="6060">
          <cell r="G6060">
            <v>0</v>
          </cell>
        </row>
        <row r="6061">
          <cell r="G6061">
            <v>0</v>
          </cell>
        </row>
        <row r="6062">
          <cell r="G6062">
            <v>0</v>
          </cell>
        </row>
        <row r="6063">
          <cell r="G6063">
            <v>0</v>
          </cell>
        </row>
        <row r="6064">
          <cell r="G6064">
            <v>0</v>
          </cell>
        </row>
        <row r="6065">
          <cell r="G6065">
            <v>0</v>
          </cell>
        </row>
        <row r="6066">
          <cell r="G6066">
            <v>0</v>
          </cell>
        </row>
        <row r="6067">
          <cell r="G6067">
            <v>0</v>
          </cell>
        </row>
        <row r="6068">
          <cell r="G6068">
            <v>0</v>
          </cell>
        </row>
        <row r="6069">
          <cell r="G6069">
            <v>0</v>
          </cell>
        </row>
        <row r="6070">
          <cell r="G6070">
            <v>0</v>
          </cell>
        </row>
        <row r="6071">
          <cell r="G6071">
            <v>0</v>
          </cell>
        </row>
        <row r="6072">
          <cell r="G6072">
            <v>0</v>
          </cell>
        </row>
        <row r="6073">
          <cell r="G6073">
            <v>0</v>
          </cell>
        </row>
        <row r="6074">
          <cell r="G6074">
            <v>0</v>
          </cell>
        </row>
        <row r="6075">
          <cell r="G6075">
            <v>0</v>
          </cell>
        </row>
        <row r="6076">
          <cell r="G6076">
            <v>0</v>
          </cell>
        </row>
        <row r="6077">
          <cell r="G6077">
            <v>0</v>
          </cell>
        </row>
        <row r="6078">
          <cell r="G6078">
            <v>0</v>
          </cell>
        </row>
        <row r="6079">
          <cell r="G6079">
            <v>0</v>
          </cell>
        </row>
        <row r="6080">
          <cell r="G6080">
            <v>0</v>
          </cell>
        </row>
        <row r="6081">
          <cell r="G6081">
            <v>0</v>
          </cell>
        </row>
        <row r="6082">
          <cell r="G6082">
            <v>0</v>
          </cell>
        </row>
        <row r="6083">
          <cell r="G6083">
            <v>0</v>
          </cell>
        </row>
        <row r="6084">
          <cell r="G6084">
            <v>0</v>
          </cell>
        </row>
        <row r="6085">
          <cell r="G6085">
            <v>0</v>
          </cell>
        </row>
        <row r="6086">
          <cell r="G6086">
            <v>0</v>
          </cell>
        </row>
        <row r="6087">
          <cell r="G6087">
            <v>0</v>
          </cell>
        </row>
        <row r="6088">
          <cell r="G6088">
            <v>0</v>
          </cell>
        </row>
        <row r="6089">
          <cell r="G6089">
            <v>0</v>
          </cell>
        </row>
        <row r="6090">
          <cell r="G6090">
            <v>0</v>
          </cell>
        </row>
        <row r="6091">
          <cell r="G6091">
            <v>0</v>
          </cell>
        </row>
        <row r="6092">
          <cell r="G6092">
            <v>0</v>
          </cell>
        </row>
        <row r="6093">
          <cell r="G6093">
            <v>0</v>
          </cell>
        </row>
        <row r="6094">
          <cell r="G6094">
            <v>0</v>
          </cell>
        </row>
        <row r="6095">
          <cell r="G6095">
            <v>0</v>
          </cell>
        </row>
        <row r="6096">
          <cell r="G6096">
            <v>0</v>
          </cell>
        </row>
        <row r="6097">
          <cell r="G6097">
            <v>0</v>
          </cell>
        </row>
        <row r="6098">
          <cell r="G6098">
            <v>0</v>
          </cell>
        </row>
        <row r="6099">
          <cell r="G6099">
            <v>0</v>
          </cell>
        </row>
        <row r="6100">
          <cell r="G6100">
            <v>0</v>
          </cell>
        </row>
        <row r="6101">
          <cell r="G6101">
            <v>0</v>
          </cell>
        </row>
        <row r="6102">
          <cell r="G6102">
            <v>0</v>
          </cell>
        </row>
        <row r="6103">
          <cell r="G6103">
            <v>0</v>
          </cell>
        </row>
        <row r="6104">
          <cell r="G6104">
            <v>0</v>
          </cell>
        </row>
        <row r="6105">
          <cell r="G6105">
            <v>0</v>
          </cell>
        </row>
        <row r="6106">
          <cell r="G6106">
            <v>0</v>
          </cell>
        </row>
        <row r="6107">
          <cell r="G6107">
            <v>0</v>
          </cell>
        </row>
        <row r="6108">
          <cell r="G6108">
            <v>0</v>
          </cell>
        </row>
        <row r="6109">
          <cell r="G6109">
            <v>0</v>
          </cell>
        </row>
        <row r="6110">
          <cell r="G6110">
            <v>0</v>
          </cell>
        </row>
        <row r="6111">
          <cell r="G6111">
            <v>0</v>
          </cell>
        </row>
        <row r="6112">
          <cell r="G6112">
            <v>0</v>
          </cell>
        </row>
        <row r="6113">
          <cell r="G6113">
            <v>0</v>
          </cell>
        </row>
        <row r="6114">
          <cell r="G6114">
            <v>0</v>
          </cell>
        </row>
        <row r="6115">
          <cell r="G6115">
            <v>0</v>
          </cell>
        </row>
        <row r="6116">
          <cell r="G6116">
            <v>0</v>
          </cell>
        </row>
        <row r="6117">
          <cell r="G6117">
            <v>0</v>
          </cell>
        </row>
        <row r="6118">
          <cell r="G6118">
            <v>0</v>
          </cell>
        </row>
        <row r="6119">
          <cell r="G6119">
            <v>0</v>
          </cell>
        </row>
        <row r="6120">
          <cell r="G6120">
            <v>0</v>
          </cell>
        </row>
        <row r="6121">
          <cell r="G6121">
            <v>0</v>
          </cell>
        </row>
        <row r="6122">
          <cell r="G6122">
            <v>0</v>
          </cell>
        </row>
        <row r="6123">
          <cell r="G6123">
            <v>0</v>
          </cell>
        </row>
        <row r="6124">
          <cell r="G6124">
            <v>0</v>
          </cell>
        </row>
        <row r="6125">
          <cell r="G6125">
            <v>0</v>
          </cell>
        </row>
        <row r="6126">
          <cell r="G6126">
            <v>0</v>
          </cell>
        </row>
        <row r="6127">
          <cell r="G6127">
            <v>0</v>
          </cell>
        </row>
        <row r="6128">
          <cell r="G6128">
            <v>0</v>
          </cell>
        </row>
        <row r="6129">
          <cell r="G6129">
            <v>0</v>
          </cell>
        </row>
        <row r="6130">
          <cell r="G6130">
            <v>0</v>
          </cell>
        </row>
        <row r="6131">
          <cell r="G6131">
            <v>0</v>
          </cell>
        </row>
        <row r="6132">
          <cell r="G6132">
            <v>0</v>
          </cell>
        </row>
        <row r="6133">
          <cell r="G6133">
            <v>0</v>
          </cell>
        </row>
        <row r="6134">
          <cell r="G6134">
            <v>0</v>
          </cell>
        </row>
        <row r="6135">
          <cell r="G6135">
            <v>0</v>
          </cell>
        </row>
        <row r="6136">
          <cell r="G6136">
            <v>0</v>
          </cell>
        </row>
        <row r="6137">
          <cell r="G6137">
            <v>0</v>
          </cell>
        </row>
        <row r="6138">
          <cell r="G6138">
            <v>0</v>
          </cell>
        </row>
        <row r="6139">
          <cell r="G6139">
            <v>0</v>
          </cell>
        </row>
        <row r="6140">
          <cell r="G6140">
            <v>0</v>
          </cell>
        </row>
        <row r="6141">
          <cell r="G6141">
            <v>0</v>
          </cell>
        </row>
        <row r="6142">
          <cell r="G6142">
            <v>0</v>
          </cell>
        </row>
        <row r="6143">
          <cell r="G6143">
            <v>0</v>
          </cell>
        </row>
        <row r="6144">
          <cell r="G6144">
            <v>0</v>
          </cell>
        </row>
        <row r="6145">
          <cell r="G6145">
            <v>0</v>
          </cell>
        </row>
        <row r="6146">
          <cell r="G6146">
            <v>0</v>
          </cell>
        </row>
        <row r="6147">
          <cell r="G6147">
            <v>0</v>
          </cell>
        </row>
        <row r="6148">
          <cell r="G6148">
            <v>0</v>
          </cell>
        </row>
        <row r="6149">
          <cell r="G6149">
            <v>0</v>
          </cell>
        </row>
        <row r="6150">
          <cell r="G6150">
            <v>0</v>
          </cell>
        </row>
        <row r="6151">
          <cell r="G6151">
            <v>0</v>
          </cell>
        </row>
        <row r="6152">
          <cell r="G6152">
            <v>0</v>
          </cell>
        </row>
        <row r="6153">
          <cell r="G6153">
            <v>0</v>
          </cell>
        </row>
        <row r="6154">
          <cell r="G6154">
            <v>0</v>
          </cell>
        </row>
        <row r="6155">
          <cell r="G6155">
            <v>0</v>
          </cell>
        </row>
        <row r="6156">
          <cell r="G6156">
            <v>0</v>
          </cell>
        </row>
        <row r="6157">
          <cell r="G6157">
            <v>0</v>
          </cell>
        </row>
        <row r="6158">
          <cell r="G6158">
            <v>0</v>
          </cell>
        </row>
        <row r="6159">
          <cell r="G6159">
            <v>0</v>
          </cell>
        </row>
        <row r="6160">
          <cell r="G6160">
            <v>0</v>
          </cell>
        </row>
        <row r="6161">
          <cell r="G6161">
            <v>0</v>
          </cell>
        </row>
        <row r="6162">
          <cell r="G6162">
            <v>0</v>
          </cell>
        </row>
        <row r="6163">
          <cell r="G6163">
            <v>0</v>
          </cell>
        </row>
        <row r="6164">
          <cell r="G6164">
            <v>0</v>
          </cell>
        </row>
        <row r="6165">
          <cell r="G6165">
            <v>0</v>
          </cell>
        </row>
        <row r="6166">
          <cell r="G6166">
            <v>0</v>
          </cell>
        </row>
        <row r="6167">
          <cell r="G6167">
            <v>0</v>
          </cell>
        </row>
        <row r="6168">
          <cell r="G6168">
            <v>0</v>
          </cell>
        </row>
        <row r="6169">
          <cell r="G6169">
            <v>0</v>
          </cell>
        </row>
        <row r="6170">
          <cell r="G6170">
            <v>0</v>
          </cell>
        </row>
        <row r="6171">
          <cell r="G6171">
            <v>0</v>
          </cell>
        </row>
        <row r="6172">
          <cell r="G6172">
            <v>0</v>
          </cell>
        </row>
        <row r="6173">
          <cell r="G6173">
            <v>0</v>
          </cell>
        </row>
        <row r="6174">
          <cell r="G6174">
            <v>0</v>
          </cell>
        </row>
        <row r="6175">
          <cell r="G6175">
            <v>0</v>
          </cell>
        </row>
        <row r="6176">
          <cell r="G6176">
            <v>0</v>
          </cell>
        </row>
        <row r="6177">
          <cell r="G6177">
            <v>0</v>
          </cell>
        </row>
        <row r="6178">
          <cell r="G6178">
            <v>0</v>
          </cell>
        </row>
        <row r="6179">
          <cell r="G6179">
            <v>0</v>
          </cell>
        </row>
        <row r="6180">
          <cell r="G6180">
            <v>0</v>
          </cell>
        </row>
        <row r="6181">
          <cell r="G6181">
            <v>0</v>
          </cell>
        </row>
        <row r="6182">
          <cell r="G6182">
            <v>0</v>
          </cell>
        </row>
        <row r="6183">
          <cell r="G6183">
            <v>0</v>
          </cell>
        </row>
        <row r="6184">
          <cell r="G6184">
            <v>0</v>
          </cell>
        </row>
        <row r="6185">
          <cell r="G6185">
            <v>0</v>
          </cell>
        </row>
        <row r="6186">
          <cell r="G6186">
            <v>0</v>
          </cell>
        </row>
        <row r="6187">
          <cell r="G6187">
            <v>0</v>
          </cell>
        </row>
        <row r="6188">
          <cell r="G6188">
            <v>0</v>
          </cell>
        </row>
        <row r="6189">
          <cell r="G6189">
            <v>0</v>
          </cell>
        </row>
        <row r="6190">
          <cell r="G6190">
            <v>0</v>
          </cell>
        </row>
        <row r="6191">
          <cell r="G6191">
            <v>0</v>
          </cell>
        </row>
        <row r="6192">
          <cell r="G6192">
            <v>0</v>
          </cell>
        </row>
        <row r="6193">
          <cell r="G6193">
            <v>0</v>
          </cell>
        </row>
        <row r="6194">
          <cell r="G6194">
            <v>0</v>
          </cell>
        </row>
        <row r="6195">
          <cell r="G6195">
            <v>0</v>
          </cell>
        </row>
        <row r="6196">
          <cell r="G6196">
            <v>0</v>
          </cell>
        </row>
        <row r="6197">
          <cell r="G6197">
            <v>0</v>
          </cell>
        </row>
        <row r="6198">
          <cell r="G6198">
            <v>0</v>
          </cell>
        </row>
        <row r="6199">
          <cell r="G6199">
            <v>0</v>
          </cell>
        </row>
        <row r="6200">
          <cell r="G6200">
            <v>0</v>
          </cell>
        </row>
        <row r="6201">
          <cell r="G6201">
            <v>0</v>
          </cell>
        </row>
        <row r="6202">
          <cell r="G6202">
            <v>0</v>
          </cell>
        </row>
        <row r="6203">
          <cell r="G6203">
            <v>0</v>
          </cell>
        </row>
        <row r="6204">
          <cell r="G6204">
            <v>0</v>
          </cell>
        </row>
        <row r="6205">
          <cell r="G6205">
            <v>0</v>
          </cell>
        </row>
        <row r="6206">
          <cell r="G6206">
            <v>0</v>
          </cell>
        </row>
        <row r="6207">
          <cell r="G6207">
            <v>0</v>
          </cell>
        </row>
        <row r="6208">
          <cell r="G6208">
            <v>0</v>
          </cell>
        </row>
        <row r="6209">
          <cell r="G6209">
            <v>0</v>
          </cell>
        </row>
        <row r="6210">
          <cell r="G6210">
            <v>0</v>
          </cell>
        </row>
        <row r="6211">
          <cell r="G6211">
            <v>0</v>
          </cell>
        </row>
        <row r="6212">
          <cell r="G6212">
            <v>0</v>
          </cell>
        </row>
        <row r="6213">
          <cell r="G6213">
            <v>0</v>
          </cell>
        </row>
        <row r="6214">
          <cell r="G6214">
            <v>0</v>
          </cell>
        </row>
        <row r="6215">
          <cell r="G6215">
            <v>0</v>
          </cell>
        </row>
        <row r="6216">
          <cell r="G6216">
            <v>0</v>
          </cell>
        </row>
        <row r="6217">
          <cell r="G6217">
            <v>0</v>
          </cell>
        </row>
        <row r="6218">
          <cell r="G6218">
            <v>0</v>
          </cell>
        </row>
        <row r="6219">
          <cell r="G6219">
            <v>0</v>
          </cell>
        </row>
        <row r="6220">
          <cell r="G6220">
            <v>0</v>
          </cell>
        </row>
        <row r="6221">
          <cell r="G6221">
            <v>0</v>
          </cell>
        </row>
        <row r="6222">
          <cell r="G6222">
            <v>0</v>
          </cell>
        </row>
        <row r="6223">
          <cell r="G6223">
            <v>0</v>
          </cell>
        </row>
        <row r="6224">
          <cell r="G6224">
            <v>0</v>
          </cell>
        </row>
        <row r="6225">
          <cell r="G6225">
            <v>0</v>
          </cell>
        </row>
        <row r="6226">
          <cell r="G6226">
            <v>0</v>
          </cell>
        </row>
        <row r="6227">
          <cell r="G6227">
            <v>0</v>
          </cell>
        </row>
        <row r="6228">
          <cell r="G6228">
            <v>0</v>
          </cell>
        </row>
        <row r="6229">
          <cell r="G6229">
            <v>0</v>
          </cell>
        </row>
        <row r="6230">
          <cell r="G6230">
            <v>0</v>
          </cell>
        </row>
        <row r="6231">
          <cell r="G6231">
            <v>0</v>
          </cell>
        </row>
        <row r="6232">
          <cell r="G6232">
            <v>0</v>
          </cell>
        </row>
        <row r="6233">
          <cell r="G6233">
            <v>0</v>
          </cell>
        </row>
        <row r="6234">
          <cell r="G6234">
            <v>0</v>
          </cell>
        </row>
        <row r="6235">
          <cell r="G6235">
            <v>0</v>
          </cell>
        </row>
        <row r="6236">
          <cell r="G6236">
            <v>0</v>
          </cell>
        </row>
        <row r="6237">
          <cell r="G6237">
            <v>0</v>
          </cell>
        </row>
        <row r="6238">
          <cell r="G6238">
            <v>0</v>
          </cell>
        </row>
        <row r="6239">
          <cell r="G6239">
            <v>0</v>
          </cell>
        </row>
        <row r="6240">
          <cell r="G6240">
            <v>0</v>
          </cell>
        </row>
        <row r="6241">
          <cell r="G6241">
            <v>0</v>
          </cell>
        </row>
        <row r="6242">
          <cell r="G6242">
            <v>0</v>
          </cell>
        </row>
        <row r="6243">
          <cell r="G6243">
            <v>0</v>
          </cell>
        </row>
        <row r="6244">
          <cell r="G6244">
            <v>0</v>
          </cell>
        </row>
        <row r="6245">
          <cell r="G6245">
            <v>0</v>
          </cell>
        </row>
        <row r="6246">
          <cell r="G6246">
            <v>0</v>
          </cell>
        </row>
        <row r="6247">
          <cell r="G6247">
            <v>0</v>
          </cell>
        </row>
        <row r="6248">
          <cell r="G6248">
            <v>0</v>
          </cell>
        </row>
        <row r="6249">
          <cell r="G6249">
            <v>0</v>
          </cell>
        </row>
        <row r="6250">
          <cell r="G6250">
            <v>0</v>
          </cell>
        </row>
        <row r="6251">
          <cell r="G6251">
            <v>0</v>
          </cell>
        </row>
        <row r="6252">
          <cell r="G6252">
            <v>0</v>
          </cell>
        </row>
        <row r="6253">
          <cell r="G6253">
            <v>0</v>
          </cell>
        </row>
        <row r="6254">
          <cell r="G6254">
            <v>0</v>
          </cell>
        </row>
        <row r="6255">
          <cell r="G6255">
            <v>0</v>
          </cell>
        </row>
        <row r="6256">
          <cell r="G6256">
            <v>0</v>
          </cell>
        </row>
        <row r="6257">
          <cell r="G6257">
            <v>0</v>
          </cell>
        </row>
        <row r="6258">
          <cell r="G6258">
            <v>0</v>
          </cell>
        </row>
        <row r="6259">
          <cell r="G6259">
            <v>0</v>
          </cell>
        </row>
        <row r="6260">
          <cell r="G6260">
            <v>0</v>
          </cell>
        </row>
        <row r="6261">
          <cell r="G6261">
            <v>0</v>
          </cell>
        </row>
        <row r="6262">
          <cell r="G6262">
            <v>0</v>
          </cell>
        </row>
        <row r="6263">
          <cell r="G6263">
            <v>0</v>
          </cell>
        </row>
        <row r="6264">
          <cell r="G6264">
            <v>0</v>
          </cell>
        </row>
        <row r="6265">
          <cell r="G6265">
            <v>0</v>
          </cell>
        </row>
        <row r="6266">
          <cell r="G6266">
            <v>0</v>
          </cell>
        </row>
        <row r="6267">
          <cell r="G6267">
            <v>0</v>
          </cell>
        </row>
        <row r="6268">
          <cell r="G6268">
            <v>0</v>
          </cell>
        </row>
        <row r="6269">
          <cell r="G6269">
            <v>0</v>
          </cell>
        </row>
        <row r="6270">
          <cell r="G6270">
            <v>0</v>
          </cell>
        </row>
        <row r="6271">
          <cell r="G6271">
            <v>0</v>
          </cell>
        </row>
        <row r="6272">
          <cell r="G6272">
            <v>0</v>
          </cell>
        </row>
        <row r="6273">
          <cell r="G6273">
            <v>0</v>
          </cell>
        </row>
        <row r="6274">
          <cell r="G6274">
            <v>0</v>
          </cell>
        </row>
        <row r="6275">
          <cell r="G6275">
            <v>0</v>
          </cell>
        </row>
        <row r="6276">
          <cell r="G6276">
            <v>0</v>
          </cell>
        </row>
        <row r="6277">
          <cell r="G6277">
            <v>0</v>
          </cell>
        </row>
        <row r="6278">
          <cell r="G6278">
            <v>0</v>
          </cell>
        </row>
        <row r="6279">
          <cell r="G6279">
            <v>0</v>
          </cell>
        </row>
        <row r="6280">
          <cell r="G6280">
            <v>0</v>
          </cell>
        </row>
        <row r="6281">
          <cell r="G6281">
            <v>0</v>
          </cell>
        </row>
        <row r="6282">
          <cell r="G6282">
            <v>0</v>
          </cell>
        </row>
        <row r="6283">
          <cell r="G6283">
            <v>0</v>
          </cell>
        </row>
        <row r="6284">
          <cell r="G6284">
            <v>0</v>
          </cell>
        </row>
        <row r="6285">
          <cell r="G6285">
            <v>0</v>
          </cell>
        </row>
        <row r="6286">
          <cell r="G6286">
            <v>0</v>
          </cell>
        </row>
        <row r="6287">
          <cell r="G6287">
            <v>0</v>
          </cell>
        </row>
        <row r="6288">
          <cell r="G6288">
            <v>0</v>
          </cell>
        </row>
        <row r="6289">
          <cell r="G6289">
            <v>0</v>
          </cell>
        </row>
        <row r="6290">
          <cell r="G6290">
            <v>0</v>
          </cell>
        </row>
        <row r="6291">
          <cell r="G6291">
            <v>0</v>
          </cell>
        </row>
        <row r="6292">
          <cell r="G6292">
            <v>0</v>
          </cell>
        </row>
        <row r="6293">
          <cell r="G6293">
            <v>0</v>
          </cell>
        </row>
        <row r="6294">
          <cell r="G6294">
            <v>0</v>
          </cell>
        </row>
        <row r="6295">
          <cell r="G6295">
            <v>0</v>
          </cell>
        </row>
        <row r="6296">
          <cell r="G6296">
            <v>0</v>
          </cell>
        </row>
        <row r="6297">
          <cell r="G6297">
            <v>0</v>
          </cell>
        </row>
        <row r="6298">
          <cell r="G6298">
            <v>0</v>
          </cell>
        </row>
        <row r="6299">
          <cell r="G6299">
            <v>0</v>
          </cell>
        </row>
        <row r="6300">
          <cell r="G6300">
            <v>0</v>
          </cell>
        </row>
        <row r="6301">
          <cell r="G6301">
            <v>0</v>
          </cell>
        </row>
        <row r="6302">
          <cell r="G6302">
            <v>0</v>
          </cell>
        </row>
        <row r="6303">
          <cell r="G6303">
            <v>0</v>
          </cell>
        </row>
        <row r="6304">
          <cell r="G6304">
            <v>0</v>
          </cell>
        </row>
        <row r="6305">
          <cell r="G6305">
            <v>0</v>
          </cell>
        </row>
        <row r="6306">
          <cell r="G6306">
            <v>0</v>
          </cell>
        </row>
        <row r="6307">
          <cell r="G6307">
            <v>0</v>
          </cell>
        </row>
        <row r="6308">
          <cell r="G6308">
            <v>0</v>
          </cell>
        </row>
        <row r="6309">
          <cell r="G6309">
            <v>0</v>
          </cell>
        </row>
        <row r="6310">
          <cell r="G6310">
            <v>0</v>
          </cell>
        </row>
        <row r="6311">
          <cell r="G6311">
            <v>0</v>
          </cell>
        </row>
        <row r="6312">
          <cell r="G6312">
            <v>0</v>
          </cell>
        </row>
        <row r="6313">
          <cell r="G6313">
            <v>0</v>
          </cell>
        </row>
        <row r="6314">
          <cell r="G6314">
            <v>0</v>
          </cell>
        </row>
        <row r="6315">
          <cell r="G6315">
            <v>0</v>
          </cell>
        </row>
        <row r="6316">
          <cell r="G6316">
            <v>0</v>
          </cell>
        </row>
        <row r="6317">
          <cell r="G6317">
            <v>0</v>
          </cell>
        </row>
        <row r="6318">
          <cell r="G6318">
            <v>0</v>
          </cell>
        </row>
        <row r="6319">
          <cell r="G6319">
            <v>0</v>
          </cell>
        </row>
        <row r="6320">
          <cell r="G6320">
            <v>0</v>
          </cell>
        </row>
        <row r="6321">
          <cell r="G6321">
            <v>0</v>
          </cell>
        </row>
        <row r="6322">
          <cell r="G6322">
            <v>0</v>
          </cell>
        </row>
        <row r="6323">
          <cell r="G6323">
            <v>0</v>
          </cell>
        </row>
        <row r="6324">
          <cell r="G6324">
            <v>0</v>
          </cell>
        </row>
        <row r="6325">
          <cell r="G6325">
            <v>0</v>
          </cell>
        </row>
        <row r="6326">
          <cell r="G6326">
            <v>0</v>
          </cell>
        </row>
        <row r="6327">
          <cell r="G6327">
            <v>0</v>
          </cell>
        </row>
        <row r="6328">
          <cell r="G6328">
            <v>0</v>
          </cell>
        </row>
        <row r="6329">
          <cell r="G6329">
            <v>0</v>
          </cell>
        </row>
        <row r="6330">
          <cell r="G6330">
            <v>0</v>
          </cell>
        </row>
        <row r="6331">
          <cell r="G6331">
            <v>0</v>
          </cell>
        </row>
        <row r="6332">
          <cell r="G6332">
            <v>0</v>
          </cell>
        </row>
        <row r="6333">
          <cell r="G6333">
            <v>0</v>
          </cell>
        </row>
        <row r="6334">
          <cell r="G6334">
            <v>0</v>
          </cell>
        </row>
        <row r="6335">
          <cell r="G6335">
            <v>0</v>
          </cell>
        </row>
        <row r="6336">
          <cell r="G6336">
            <v>0</v>
          </cell>
        </row>
        <row r="6337">
          <cell r="G6337">
            <v>0</v>
          </cell>
        </row>
        <row r="6338">
          <cell r="G6338">
            <v>0</v>
          </cell>
        </row>
        <row r="6339">
          <cell r="G6339">
            <v>0</v>
          </cell>
        </row>
        <row r="6340">
          <cell r="G6340">
            <v>0</v>
          </cell>
        </row>
        <row r="6341">
          <cell r="G6341">
            <v>0</v>
          </cell>
        </row>
        <row r="6342">
          <cell r="G6342">
            <v>0</v>
          </cell>
        </row>
        <row r="6343">
          <cell r="G6343">
            <v>0</v>
          </cell>
        </row>
        <row r="6344">
          <cell r="G6344">
            <v>0</v>
          </cell>
        </row>
        <row r="6345">
          <cell r="G6345">
            <v>0</v>
          </cell>
        </row>
        <row r="6346">
          <cell r="G6346">
            <v>0</v>
          </cell>
        </row>
        <row r="6347">
          <cell r="G6347">
            <v>0</v>
          </cell>
        </row>
        <row r="6348">
          <cell r="G6348">
            <v>0</v>
          </cell>
        </row>
        <row r="6349">
          <cell r="G6349">
            <v>0</v>
          </cell>
        </row>
        <row r="6350">
          <cell r="G6350">
            <v>0</v>
          </cell>
        </row>
        <row r="6351">
          <cell r="G6351">
            <v>0</v>
          </cell>
        </row>
        <row r="6352">
          <cell r="G6352">
            <v>0</v>
          </cell>
        </row>
        <row r="6353">
          <cell r="G6353">
            <v>0</v>
          </cell>
        </row>
        <row r="6354">
          <cell r="G6354">
            <v>0</v>
          </cell>
        </row>
        <row r="6355">
          <cell r="G6355">
            <v>0</v>
          </cell>
        </row>
        <row r="6356">
          <cell r="G6356">
            <v>0</v>
          </cell>
        </row>
        <row r="6357">
          <cell r="G6357">
            <v>0</v>
          </cell>
        </row>
        <row r="6358">
          <cell r="G6358">
            <v>0</v>
          </cell>
        </row>
        <row r="6359">
          <cell r="G6359">
            <v>0</v>
          </cell>
        </row>
        <row r="6360">
          <cell r="G6360">
            <v>0</v>
          </cell>
        </row>
        <row r="6361">
          <cell r="G6361">
            <v>0</v>
          </cell>
        </row>
        <row r="6362">
          <cell r="G6362">
            <v>0</v>
          </cell>
        </row>
        <row r="6363">
          <cell r="G6363">
            <v>0</v>
          </cell>
        </row>
        <row r="6364">
          <cell r="G6364">
            <v>0</v>
          </cell>
        </row>
        <row r="6365">
          <cell r="G6365">
            <v>0</v>
          </cell>
        </row>
        <row r="6366">
          <cell r="G6366">
            <v>0</v>
          </cell>
        </row>
        <row r="6367">
          <cell r="G6367">
            <v>0</v>
          </cell>
        </row>
        <row r="6368">
          <cell r="G6368">
            <v>0</v>
          </cell>
        </row>
        <row r="6369">
          <cell r="G6369">
            <v>0</v>
          </cell>
        </row>
        <row r="6370">
          <cell r="G6370">
            <v>0</v>
          </cell>
        </row>
        <row r="6371">
          <cell r="G6371">
            <v>0</v>
          </cell>
        </row>
        <row r="6372">
          <cell r="G6372">
            <v>0</v>
          </cell>
        </row>
        <row r="6373">
          <cell r="G6373">
            <v>0</v>
          </cell>
        </row>
        <row r="6374">
          <cell r="G6374">
            <v>0</v>
          </cell>
        </row>
        <row r="6375">
          <cell r="G6375">
            <v>0</v>
          </cell>
        </row>
        <row r="6376">
          <cell r="G6376">
            <v>0</v>
          </cell>
        </row>
        <row r="6377">
          <cell r="G6377">
            <v>0</v>
          </cell>
        </row>
        <row r="6378">
          <cell r="G6378">
            <v>0</v>
          </cell>
        </row>
        <row r="6379">
          <cell r="G6379">
            <v>0</v>
          </cell>
        </row>
        <row r="6380">
          <cell r="G6380">
            <v>0</v>
          </cell>
        </row>
        <row r="6381">
          <cell r="G6381">
            <v>0</v>
          </cell>
        </row>
        <row r="6382">
          <cell r="G6382">
            <v>0</v>
          </cell>
        </row>
        <row r="6383">
          <cell r="G6383">
            <v>0</v>
          </cell>
        </row>
        <row r="6384">
          <cell r="G6384">
            <v>0</v>
          </cell>
        </row>
        <row r="6385">
          <cell r="G6385">
            <v>0</v>
          </cell>
        </row>
        <row r="6386">
          <cell r="G6386">
            <v>0</v>
          </cell>
        </row>
        <row r="6387">
          <cell r="G6387">
            <v>0</v>
          </cell>
        </row>
        <row r="6388">
          <cell r="G6388">
            <v>0</v>
          </cell>
        </row>
        <row r="6389">
          <cell r="G6389">
            <v>0</v>
          </cell>
        </row>
        <row r="6390">
          <cell r="G6390">
            <v>0</v>
          </cell>
        </row>
        <row r="6391">
          <cell r="G6391">
            <v>0</v>
          </cell>
        </row>
        <row r="6392">
          <cell r="G6392">
            <v>0</v>
          </cell>
        </row>
        <row r="6393">
          <cell r="G6393">
            <v>0</v>
          </cell>
        </row>
        <row r="6394">
          <cell r="G6394">
            <v>0</v>
          </cell>
        </row>
        <row r="6395">
          <cell r="G6395">
            <v>0</v>
          </cell>
        </row>
        <row r="6396">
          <cell r="G6396">
            <v>0</v>
          </cell>
        </row>
        <row r="6397">
          <cell r="G6397">
            <v>0</v>
          </cell>
        </row>
        <row r="6398">
          <cell r="G6398">
            <v>0</v>
          </cell>
        </row>
        <row r="6399">
          <cell r="G6399">
            <v>0</v>
          </cell>
        </row>
        <row r="6400">
          <cell r="G6400">
            <v>0</v>
          </cell>
        </row>
        <row r="6401">
          <cell r="G6401">
            <v>0</v>
          </cell>
        </row>
        <row r="6402">
          <cell r="G6402">
            <v>0</v>
          </cell>
        </row>
        <row r="6403">
          <cell r="G6403">
            <v>0</v>
          </cell>
        </row>
        <row r="6404">
          <cell r="G6404">
            <v>0</v>
          </cell>
        </row>
        <row r="6405">
          <cell r="G6405">
            <v>0</v>
          </cell>
        </row>
        <row r="6406">
          <cell r="G6406">
            <v>0</v>
          </cell>
        </row>
        <row r="6407">
          <cell r="G6407">
            <v>0</v>
          </cell>
        </row>
        <row r="6408">
          <cell r="G6408">
            <v>0</v>
          </cell>
        </row>
        <row r="6409">
          <cell r="G6409">
            <v>0</v>
          </cell>
        </row>
        <row r="6410">
          <cell r="G6410">
            <v>0</v>
          </cell>
        </row>
        <row r="6411">
          <cell r="G6411">
            <v>0</v>
          </cell>
        </row>
        <row r="6412">
          <cell r="G6412">
            <v>0</v>
          </cell>
        </row>
        <row r="6413">
          <cell r="G6413">
            <v>0</v>
          </cell>
        </row>
        <row r="6414">
          <cell r="G6414">
            <v>0</v>
          </cell>
        </row>
        <row r="6415">
          <cell r="G6415">
            <v>0</v>
          </cell>
        </row>
        <row r="6416">
          <cell r="G6416">
            <v>0</v>
          </cell>
        </row>
        <row r="6417">
          <cell r="G6417">
            <v>0</v>
          </cell>
        </row>
        <row r="6418">
          <cell r="G6418">
            <v>0</v>
          </cell>
        </row>
        <row r="6419">
          <cell r="G6419">
            <v>0</v>
          </cell>
        </row>
        <row r="6420">
          <cell r="G6420">
            <v>0</v>
          </cell>
        </row>
        <row r="6421">
          <cell r="G6421">
            <v>0</v>
          </cell>
        </row>
        <row r="6422">
          <cell r="G6422">
            <v>0</v>
          </cell>
        </row>
        <row r="6423">
          <cell r="G6423">
            <v>0</v>
          </cell>
        </row>
        <row r="6424">
          <cell r="G6424">
            <v>0</v>
          </cell>
        </row>
        <row r="6425">
          <cell r="G6425">
            <v>0</v>
          </cell>
        </row>
        <row r="6426">
          <cell r="G6426">
            <v>0</v>
          </cell>
        </row>
        <row r="6427">
          <cell r="G6427">
            <v>0</v>
          </cell>
        </row>
        <row r="6428">
          <cell r="G6428">
            <v>0</v>
          </cell>
        </row>
        <row r="6429">
          <cell r="G6429">
            <v>0</v>
          </cell>
        </row>
        <row r="6430">
          <cell r="G6430">
            <v>0</v>
          </cell>
        </row>
        <row r="6431">
          <cell r="G6431">
            <v>0</v>
          </cell>
        </row>
        <row r="6432">
          <cell r="G6432">
            <v>0</v>
          </cell>
        </row>
        <row r="6433">
          <cell r="G6433">
            <v>0</v>
          </cell>
        </row>
        <row r="6434">
          <cell r="G6434">
            <v>0</v>
          </cell>
        </row>
        <row r="6435">
          <cell r="G6435">
            <v>0</v>
          </cell>
        </row>
        <row r="6436">
          <cell r="G6436">
            <v>0</v>
          </cell>
        </row>
        <row r="6437">
          <cell r="G6437">
            <v>0</v>
          </cell>
        </row>
        <row r="6438">
          <cell r="G6438">
            <v>0</v>
          </cell>
        </row>
        <row r="6439">
          <cell r="G6439">
            <v>0</v>
          </cell>
        </row>
        <row r="6440">
          <cell r="G6440">
            <v>0</v>
          </cell>
        </row>
        <row r="6441">
          <cell r="G6441">
            <v>0</v>
          </cell>
        </row>
        <row r="6442">
          <cell r="G6442">
            <v>0</v>
          </cell>
        </row>
        <row r="6443">
          <cell r="G6443">
            <v>0</v>
          </cell>
        </row>
        <row r="6444">
          <cell r="G6444">
            <v>0</v>
          </cell>
        </row>
        <row r="6445">
          <cell r="G6445">
            <v>0</v>
          </cell>
        </row>
        <row r="6446">
          <cell r="G6446">
            <v>0</v>
          </cell>
        </row>
        <row r="6447">
          <cell r="G6447">
            <v>0</v>
          </cell>
        </row>
        <row r="6448">
          <cell r="G6448">
            <v>0</v>
          </cell>
        </row>
        <row r="6449">
          <cell r="G6449">
            <v>0</v>
          </cell>
        </row>
        <row r="6450">
          <cell r="G6450">
            <v>0</v>
          </cell>
        </row>
        <row r="6451">
          <cell r="G6451">
            <v>0</v>
          </cell>
        </row>
        <row r="6452">
          <cell r="G6452">
            <v>0</v>
          </cell>
        </row>
        <row r="6453">
          <cell r="G6453">
            <v>0</v>
          </cell>
        </row>
        <row r="6454">
          <cell r="G6454">
            <v>0</v>
          </cell>
        </row>
        <row r="6455">
          <cell r="G6455">
            <v>0</v>
          </cell>
        </row>
        <row r="6456">
          <cell r="G6456">
            <v>0</v>
          </cell>
        </row>
        <row r="6457">
          <cell r="G6457">
            <v>0</v>
          </cell>
        </row>
        <row r="6458">
          <cell r="G6458">
            <v>0</v>
          </cell>
        </row>
        <row r="6459">
          <cell r="G6459">
            <v>0</v>
          </cell>
        </row>
        <row r="6460">
          <cell r="G6460">
            <v>0</v>
          </cell>
        </row>
        <row r="6461">
          <cell r="G6461">
            <v>0</v>
          </cell>
        </row>
        <row r="6462">
          <cell r="G6462">
            <v>0</v>
          </cell>
        </row>
        <row r="6463">
          <cell r="G6463">
            <v>0</v>
          </cell>
        </row>
        <row r="6464">
          <cell r="G6464">
            <v>0</v>
          </cell>
        </row>
        <row r="6465">
          <cell r="G6465">
            <v>0</v>
          </cell>
        </row>
        <row r="6466">
          <cell r="G6466">
            <v>0</v>
          </cell>
        </row>
        <row r="6467">
          <cell r="G6467">
            <v>0</v>
          </cell>
        </row>
        <row r="6468">
          <cell r="G6468">
            <v>0</v>
          </cell>
        </row>
        <row r="6469">
          <cell r="G6469">
            <v>0</v>
          </cell>
        </row>
        <row r="6470">
          <cell r="G6470">
            <v>0</v>
          </cell>
        </row>
        <row r="6471">
          <cell r="G6471">
            <v>0</v>
          </cell>
        </row>
        <row r="6472">
          <cell r="G6472">
            <v>0</v>
          </cell>
        </row>
        <row r="6473">
          <cell r="G6473">
            <v>0</v>
          </cell>
        </row>
        <row r="6474">
          <cell r="G6474">
            <v>0</v>
          </cell>
        </row>
        <row r="6475">
          <cell r="G6475">
            <v>0</v>
          </cell>
        </row>
        <row r="6476">
          <cell r="G6476">
            <v>0</v>
          </cell>
        </row>
        <row r="6477">
          <cell r="G6477">
            <v>0</v>
          </cell>
        </row>
        <row r="6478">
          <cell r="G6478">
            <v>0</v>
          </cell>
        </row>
        <row r="6479">
          <cell r="G6479">
            <v>0</v>
          </cell>
        </row>
        <row r="6480">
          <cell r="G6480">
            <v>0</v>
          </cell>
        </row>
        <row r="6481">
          <cell r="G6481">
            <v>0</v>
          </cell>
        </row>
        <row r="6482">
          <cell r="G6482">
            <v>0</v>
          </cell>
        </row>
        <row r="6483">
          <cell r="G6483">
            <v>0</v>
          </cell>
        </row>
        <row r="6484">
          <cell r="G6484">
            <v>0</v>
          </cell>
        </row>
        <row r="6485">
          <cell r="G6485">
            <v>0</v>
          </cell>
        </row>
        <row r="6486">
          <cell r="G6486">
            <v>0</v>
          </cell>
        </row>
        <row r="6487">
          <cell r="G6487">
            <v>0</v>
          </cell>
        </row>
        <row r="6488">
          <cell r="G6488">
            <v>0</v>
          </cell>
        </row>
        <row r="6489">
          <cell r="G6489">
            <v>0</v>
          </cell>
        </row>
        <row r="6490">
          <cell r="G6490">
            <v>0</v>
          </cell>
        </row>
        <row r="6491">
          <cell r="G6491">
            <v>0</v>
          </cell>
        </row>
        <row r="6492">
          <cell r="G6492">
            <v>0</v>
          </cell>
        </row>
        <row r="6493">
          <cell r="G6493">
            <v>0</v>
          </cell>
        </row>
        <row r="6494">
          <cell r="G6494">
            <v>0</v>
          </cell>
        </row>
        <row r="6495">
          <cell r="G6495">
            <v>0</v>
          </cell>
        </row>
        <row r="6496">
          <cell r="G6496">
            <v>0</v>
          </cell>
        </row>
        <row r="6497">
          <cell r="G6497">
            <v>0</v>
          </cell>
        </row>
        <row r="6498">
          <cell r="G6498">
            <v>0</v>
          </cell>
        </row>
        <row r="6499">
          <cell r="G6499">
            <v>0</v>
          </cell>
        </row>
        <row r="6500">
          <cell r="G6500">
            <v>0</v>
          </cell>
        </row>
        <row r="6501">
          <cell r="G6501">
            <v>0</v>
          </cell>
        </row>
        <row r="6502">
          <cell r="G6502">
            <v>0</v>
          </cell>
        </row>
        <row r="6503">
          <cell r="G6503">
            <v>0</v>
          </cell>
        </row>
        <row r="6504">
          <cell r="G6504">
            <v>0</v>
          </cell>
        </row>
        <row r="6505">
          <cell r="G6505">
            <v>0</v>
          </cell>
        </row>
        <row r="6506">
          <cell r="G6506">
            <v>0</v>
          </cell>
        </row>
        <row r="6507">
          <cell r="G6507">
            <v>0</v>
          </cell>
        </row>
        <row r="6508">
          <cell r="G6508">
            <v>0</v>
          </cell>
        </row>
        <row r="6509">
          <cell r="G6509">
            <v>0</v>
          </cell>
        </row>
        <row r="6510">
          <cell r="G6510">
            <v>0</v>
          </cell>
        </row>
        <row r="6511">
          <cell r="G6511">
            <v>0</v>
          </cell>
        </row>
        <row r="6512">
          <cell r="G6512">
            <v>0</v>
          </cell>
        </row>
        <row r="6513">
          <cell r="G6513">
            <v>0</v>
          </cell>
        </row>
        <row r="6514">
          <cell r="G6514">
            <v>0</v>
          </cell>
        </row>
        <row r="6515">
          <cell r="G6515">
            <v>0</v>
          </cell>
        </row>
        <row r="6516">
          <cell r="G6516">
            <v>0</v>
          </cell>
        </row>
        <row r="6517">
          <cell r="G6517">
            <v>0</v>
          </cell>
        </row>
        <row r="6518">
          <cell r="G6518">
            <v>0</v>
          </cell>
        </row>
        <row r="6519">
          <cell r="G6519">
            <v>0</v>
          </cell>
        </row>
        <row r="6520">
          <cell r="G6520">
            <v>0</v>
          </cell>
        </row>
        <row r="6521">
          <cell r="G6521">
            <v>0</v>
          </cell>
        </row>
        <row r="6522">
          <cell r="G6522">
            <v>0</v>
          </cell>
        </row>
        <row r="6523">
          <cell r="G6523">
            <v>0</v>
          </cell>
        </row>
        <row r="6524">
          <cell r="G6524">
            <v>0</v>
          </cell>
        </row>
        <row r="6525">
          <cell r="G6525">
            <v>0</v>
          </cell>
        </row>
        <row r="6526">
          <cell r="G6526">
            <v>0</v>
          </cell>
        </row>
        <row r="6527">
          <cell r="G6527">
            <v>0</v>
          </cell>
        </row>
        <row r="6528">
          <cell r="G6528">
            <v>0</v>
          </cell>
        </row>
        <row r="6529">
          <cell r="G6529">
            <v>0</v>
          </cell>
        </row>
        <row r="6530">
          <cell r="G6530">
            <v>0</v>
          </cell>
        </row>
        <row r="6531">
          <cell r="G6531">
            <v>0</v>
          </cell>
        </row>
        <row r="6532">
          <cell r="G6532">
            <v>0</v>
          </cell>
        </row>
        <row r="6533">
          <cell r="G6533">
            <v>0</v>
          </cell>
        </row>
        <row r="6534">
          <cell r="G6534">
            <v>0</v>
          </cell>
        </row>
        <row r="6535">
          <cell r="G6535">
            <v>0</v>
          </cell>
        </row>
        <row r="6536">
          <cell r="G6536">
            <v>0</v>
          </cell>
        </row>
        <row r="6537">
          <cell r="G6537">
            <v>0</v>
          </cell>
        </row>
        <row r="6538">
          <cell r="G6538">
            <v>0</v>
          </cell>
        </row>
        <row r="6539">
          <cell r="G6539">
            <v>0</v>
          </cell>
        </row>
        <row r="6540">
          <cell r="G6540">
            <v>0</v>
          </cell>
        </row>
        <row r="6541">
          <cell r="G6541">
            <v>0</v>
          </cell>
        </row>
        <row r="6542">
          <cell r="G6542">
            <v>0</v>
          </cell>
        </row>
        <row r="6543">
          <cell r="G6543">
            <v>0</v>
          </cell>
        </row>
        <row r="6544">
          <cell r="G6544">
            <v>0</v>
          </cell>
        </row>
        <row r="6545">
          <cell r="G6545">
            <v>0</v>
          </cell>
        </row>
        <row r="6546">
          <cell r="G6546">
            <v>0</v>
          </cell>
        </row>
        <row r="6547">
          <cell r="G6547">
            <v>0</v>
          </cell>
        </row>
        <row r="6548">
          <cell r="G6548">
            <v>0</v>
          </cell>
        </row>
        <row r="6549">
          <cell r="G6549">
            <v>0</v>
          </cell>
        </row>
        <row r="6550">
          <cell r="G6550">
            <v>0</v>
          </cell>
        </row>
        <row r="6551">
          <cell r="G6551">
            <v>0</v>
          </cell>
        </row>
        <row r="6552">
          <cell r="G6552">
            <v>0</v>
          </cell>
        </row>
        <row r="6553">
          <cell r="G6553">
            <v>0</v>
          </cell>
        </row>
        <row r="6554">
          <cell r="G6554">
            <v>0</v>
          </cell>
        </row>
        <row r="6555">
          <cell r="G6555">
            <v>0</v>
          </cell>
        </row>
        <row r="6556">
          <cell r="G6556">
            <v>0</v>
          </cell>
        </row>
        <row r="6557">
          <cell r="G6557">
            <v>0</v>
          </cell>
        </row>
        <row r="6558">
          <cell r="G6558">
            <v>0</v>
          </cell>
        </row>
        <row r="6559">
          <cell r="G6559">
            <v>0</v>
          </cell>
        </row>
        <row r="6560">
          <cell r="G6560">
            <v>0</v>
          </cell>
        </row>
        <row r="6561">
          <cell r="G6561">
            <v>0</v>
          </cell>
        </row>
        <row r="6562">
          <cell r="G6562">
            <v>0</v>
          </cell>
        </row>
        <row r="6563">
          <cell r="G6563">
            <v>0</v>
          </cell>
        </row>
        <row r="6564">
          <cell r="G6564">
            <v>0</v>
          </cell>
        </row>
        <row r="6565">
          <cell r="G6565">
            <v>0</v>
          </cell>
        </row>
        <row r="6566">
          <cell r="G6566">
            <v>0</v>
          </cell>
        </row>
        <row r="6567">
          <cell r="G6567">
            <v>0</v>
          </cell>
        </row>
        <row r="6568">
          <cell r="G6568">
            <v>0</v>
          </cell>
        </row>
        <row r="6569">
          <cell r="G6569">
            <v>0</v>
          </cell>
        </row>
        <row r="6570">
          <cell r="G6570">
            <v>0</v>
          </cell>
        </row>
        <row r="6571">
          <cell r="G6571">
            <v>0</v>
          </cell>
        </row>
        <row r="6572">
          <cell r="G6572">
            <v>0</v>
          </cell>
        </row>
        <row r="6573">
          <cell r="G6573">
            <v>0</v>
          </cell>
        </row>
        <row r="6574">
          <cell r="G6574">
            <v>0</v>
          </cell>
        </row>
        <row r="6575">
          <cell r="G6575">
            <v>0</v>
          </cell>
        </row>
        <row r="6576">
          <cell r="G6576">
            <v>0</v>
          </cell>
        </row>
        <row r="6577">
          <cell r="G6577">
            <v>0</v>
          </cell>
        </row>
        <row r="6578">
          <cell r="G6578">
            <v>0</v>
          </cell>
        </row>
        <row r="6579">
          <cell r="G6579">
            <v>0</v>
          </cell>
        </row>
        <row r="6580">
          <cell r="G6580">
            <v>0</v>
          </cell>
        </row>
        <row r="6581">
          <cell r="G6581">
            <v>0</v>
          </cell>
        </row>
        <row r="6582">
          <cell r="G6582">
            <v>0</v>
          </cell>
        </row>
        <row r="6583">
          <cell r="G6583">
            <v>0</v>
          </cell>
        </row>
        <row r="6584">
          <cell r="G6584">
            <v>0</v>
          </cell>
        </row>
        <row r="6585">
          <cell r="G6585">
            <v>0</v>
          </cell>
        </row>
        <row r="6586">
          <cell r="G6586">
            <v>0</v>
          </cell>
        </row>
        <row r="6587">
          <cell r="G6587">
            <v>0</v>
          </cell>
        </row>
        <row r="6588">
          <cell r="G6588">
            <v>0</v>
          </cell>
        </row>
        <row r="6589">
          <cell r="G6589">
            <v>0</v>
          </cell>
        </row>
        <row r="6590">
          <cell r="G6590">
            <v>0</v>
          </cell>
        </row>
        <row r="6591">
          <cell r="G6591">
            <v>0</v>
          </cell>
        </row>
        <row r="6592">
          <cell r="G6592">
            <v>0</v>
          </cell>
        </row>
        <row r="6593">
          <cell r="G6593">
            <v>0</v>
          </cell>
        </row>
        <row r="6594">
          <cell r="G6594">
            <v>0</v>
          </cell>
        </row>
        <row r="6595">
          <cell r="G6595">
            <v>0</v>
          </cell>
        </row>
        <row r="6596">
          <cell r="G6596">
            <v>0</v>
          </cell>
        </row>
        <row r="6597">
          <cell r="G6597">
            <v>0</v>
          </cell>
        </row>
        <row r="6598">
          <cell r="G6598">
            <v>0</v>
          </cell>
        </row>
        <row r="6599">
          <cell r="G6599">
            <v>0</v>
          </cell>
        </row>
        <row r="6600">
          <cell r="G6600">
            <v>0</v>
          </cell>
        </row>
        <row r="6601">
          <cell r="G6601">
            <v>0</v>
          </cell>
        </row>
        <row r="6602">
          <cell r="G6602">
            <v>0</v>
          </cell>
        </row>
        <row r="6603">
          <cell r="G6603">
            <v>0</v>
          </cell>
        </row>
        <row r="6604">
          <cell r="G6604">
            <v>0</v>
          </cell>
        </row>
        <row r="6605">
          <cell r="G6605">
            <v>0</v>
          </cell>
        </row>
        <row r="6606">
          <cell r="G6606">
            <v>0</v>
          </cell>
        </row>
        <row r="6607">
          <cell r="G6607">
            <v>0</v>
          </cell>
        </row>
        <row r="6608">
          <cell r="G6608">
            <v>0</v>
          </cell>
        </row>
        <row r="6609">
          <cell r="G6609">
            <v>0</v>
          </cell>
        </row>
        <row r="6610">
          <cell r="G6610">
            <v>0</v>
          </cell>
        </row>
        <row r="6611">
          <cell r="G6611">
            <v>0</v>
          </cell>
        </row>
        <row r="6612">
          <cell r="G6612">
            <v>0</v>
          </cell>
        </row>
        <row r="6613">
          <cell r="G6613">
            <v>0</v>
          </cell>
        </row>
        <row r="6614">
          <cell r="G6614">
            <v>0</v>
          </cell>
        </row>
        <row r="6615">
          <cell r="G6615">
            <v>0</v>
          </cell>
        </row>
        <row r="6616">
          <cell r="G6616">
            <v>0</v>
          </cell>
        </row>
        <row r="6617">
          <cell r="G6617">
            <v>0</v>
          </cell>
        </row>
        <row r="6618">
          <cell r="G6618">
            <v>0</v>
          </cell>
        </row>
        <row r="6619">
          <cell r="G6619">
            <v>0</v>
          </cell>
        </row>
        <row r="6620">
          <cell r="G6620">
            <v>0</v>
          </cell>
        </row>
        <row r="6621">
          <cell r="G6621">
            <v>0</v>
          </cell>
        </row>
        <row r="6622">
          <cell r="G6622">
            <v>0</v>
          </cell>
        </row>
        <row r="6623">
          <cell r="G6623">
            <v>0</v>
          </cell>
        </row>
        <row r="6624">
          <cell r="G6624">
            <v>0</v>
          </cell>
        </row>
        <row r="6625">
          <cell r="G6625">
            <v>0</v>
          </cell>
        </row>
        <row r="6626">
          <cell r="G6626">
            <v>0</v>
          </cell>
        </row>
        <row r="6627">
          <cell r="G6627">
            <v>0</v>
          </cell>
        </row>
        <row r="6628">
          <cell r="G6628">
            <v>0</v>
          </cell>
        </row>
        <row r="6629">
          <cell r="G6629">
            <v>0</v>
          </cell>
        </row>
        <row r="6630">
          <cell r="G6630">
            <v>0</v>
          </cell>
        </row>
        <row r="6631">
          <cell r="G6631">
            <v>0</v>
          </cell>
        </row>
        <row r="6632">
          <cell r="G6632">
            <v>0</v>
          </cell>
        </row>
        <row r="6633">
          <cell r="G6633">
            <v>0</v>
          </cell>
        </row>
        <row r="6634">
          <cell r="G6634">
            <v>0</v>
          </cell>
        </row>
        <row r="6635">
          <cell r="G6635">
            <v>0</v>
          </cell>
        </row>
        <row r="6636">
          <cell r="G6636">
            <v>0</v>
          </cell>
        </row>
        <row r="6637">
          <cell r="G6637">
            <v>0</v>
          </cell>
        </row>
        <row r="6638">
          <cell r="G6638">
            <v>0</v>
          </cell>
        </row>
        <row r="6639">
          <cell r="G6639">
            <v>0</v>
          </cell>
        </row>
        <row r="6640">
          <cell r="G6640">
            <v>0</v>
          </cell>
        </row>
        <row r="6641">
          <cell r="G6641">
            <v>0</v>
          </cell>
        </row>
        <row r="6642">
          <cell r="G6642">
            <v>0</v>
          </cell>
        </row>
        <row r="6643">
          <cell r="G6643">
            <v>0</v>
          </cell>
        </row>
        <row r="6644">
          <cell r="G6644">
            <v>0</v>
          </cell>
        </row>
        <row r="6645">
          <cell r="G6645">
            <v>0</v>
          </cell>
        </row>
        <row r="6646">
          <cell r="G6646">
            <v>0</v>
          </cell>
        </row>
        <row r="6647">
          <cell r="G6647">
            <v>0</v>
          </cell>
        </row>
        <row r="6648">
          <cell r="G6648">
            <v>0</v>
          </cell>
        </row>
        <row r="6649">
          <cell r="G6649">
            <v>0</v>
          </cell>
        </row>
        <row r="6650">
          <cell r="G6650">
            <v>0</v>
          </cell>
        </row>
        <row r="6651">
          <cell r="G6651">
            <v>0</v>
          </cell>
        </row>
        <row r="6652">
          <cell r="G6652">
            <v>0</v>
          </cell>
        </row>
        <row r="6653">
          <cell r="G6653">
            <v>0</v>
          </cell>
        </row>
        <row r="6654">
          <cell r="G6654">
            <v>0</v>
          </cell>
        </row>
        <row r="6655">
          <cell r="G6655">
            <v>0</v>
          </cell>
        </row>
        <row r="6656">
          <cell r="G6656">
            <v>0</v>
          </cell>
        </row>
        <row r="6657">
          <cell r="G6657">
            <v>0</v>
          </cell>
        </row>
        <row r="6658">
          <cell r="G6658">
            <v>0</v>
          </cell>
        </row>
        <row r="6659">
          <cell r="G6659">
            <v>0</v>
          </cell>
        </row>
        <row r="6660">
          <cell r="G6660">
            <v>0</v>
          </cell>
        </row>
        <row r="6661">
          <cell r="G6661">
            <v>0</v>
          </cell>
        </row>
        <row r="6662">
          <cell r="G6662">
            <v>0</v>
          </cell>
        </row>
        <row r="6663">
          <cell r="G6663">
            <v>0</v>
          </cell>
        </row>
        <row r="6664">
          <cell r="G6664">
            <v>0</v>
          </cell>
        </row>
        <row r="6665">
          <cell r="G6665">
            <v>0</v>
          </cell>
        </row>
        <row r="6666">
          <cell r="G6666">
            <v>0</v>
          </cell>
        </row>
        <row r="6667">
          <cell r="G6667">
            <v>0</v>
          </cell>
        </row>
        <row r="6668">
          <cell r="G6668">
            <v>0</v>
          </cell>
        </row>
        <row r="6669">
          <cell r="G6669">
            <v>0</v>
          </cell>
        </row>
        <row r="6670">
          <cell r="G6670">
            <v>0</v>
          </cell>
        </row>
        <row r="6671">
          <cell r="G6671">
            <v>0</v>
          </cell>
        </row>
        <row r="6672">
          <cell r="G6672">
            <v>0</v>
          </cell>
        </row>
        <row r="6673">
          <cell r="G6673">
            <v>0</v>
          </cell>
        </row>
        <row r="6674">
          <cell r="G6674">
            <v>0</v>
          </cell>
        </row>
        <row r="6675">
          <cell r="G6675">
            <v>0</v>
          </cell>
        </row>
        <row r="6676">
          <cell r="G6676">
            <v>0</v>
          </cell>
        </row>
        <row r="6677">
          <cell r="G6677">
            <v>0</v>
          </cell>
        </row>
        <row r="6678">
          <cell r="G6678">
            <v>0</v>
          </cell>
        </row>
        <row r="6679">
          <cell r="G6679">
            <v>0</v>
          </cell>
        </row>
        <row r="6680">
          <cell r="G6680">
            <v>0</v>
          </cell>
        </row>
        <row r="6681">
          <cell r="G6681">
            <v>0</v>
          </cell>
        </row>
        <row r="6682">
          <cell r="G6682">
            <v>0</v>
          </cell>
        </row>
        <row r="6683">
          <cell r="G6683">
            <v>0</v>
          </cell>
        </row>
        <row r="6684">
          <cell r="G6684">
            <v>0</v>
          </cell>
        </row>
        <row r="6685">
          <cell r="G6685">
            <v>0</v>
          </cell>
        </row>
        <row r="6686">
          <cell r="G6686">
            <v>0</v>
          </cell>
        </row>
        <row r="6687">
          <cell r="G6687">
            <v>0</v>
          </cell>
        </row>
        <row r="6688">
          <cell r="G6688">
            <v>0</v>
          </cell>
        </row>
        <row r="6689">
          <cell r="G6689">
            <v>0</v>
          </cell>
        </row>
        <row r="6690">
          <cell r="G6690">
            <v>0</v>
          </cell>
        </row>
        <row r="6691">
          <cell r="G6691">
            <v>0</v>
          </cell>
        </row>
        <row r="6692">
          <cell r="G6692">
            <v>0</v>
          </cell>
        </row>
        <row r="6693">
          <cell r="G6693">
            <v>0</v>
          </cell>
        </row>
        <row r="6694">
          <cell r="G6694">
            <v>0</v>
          </cell>
        </row>
        <row r="6695">
          <cell r="G6695">
            <v>0</v>
          </cell>
        </row>
        <row r="6696">
          <cell r="G6696">
            <v>0</v>
          </cell>
        </row>
        <row r="6697">
          <cell r="G6697">
            <v>0</v>
          </cell>
        </row>
        <row r="6698">
          <cell r="G6698">
            <v>0</v>
          </cell>
        </row>
        <row r="6699">
          <cell r="G6699">
            <v>0</v>
          </cell>
        </row>
        <row r="6700">
          <cell r="G6700">
            <v>0</v>
          </cell>
        </row>
        <row r="6701">
          <cell r="G6701">
            <v>0</v>
          </cell>
        </row>
        <row r="6702">
          <cell r="G6702">
            <v>0</v>
          </cell>
        </row>
        <row r="6703">
          <cell r="G6703">
            <v>0</v>
          </cell>
        </row>
        <row r="6704">
          <cell r="G6704">
            <v>0</v>
          </cell>
        </row>
        <row r="6705">
          <cell r="G6705">
            <v>0</v>
          </cell>
        </row>
        <row r="6706">
          <cell r="G6706">
            <v>0</v>
          </cell>
        </row>
        <row r="6707">
          <cell r="G6707">
            <v>0</v>
          </cell>
        </row>
        <row r="6708">
          <cell r="G6708">
            <v>0</v>
          </cell>
        </row>
        <row r="6709">
          <cell r="G6709">
            <v>0</v>
          </cell>
        </row>
        <row r="6710">
          <cell r="G6710">
            <v>0</v>
          </cell>
        </row>
        <row r="6711">
          <cell r="G6711">
            <v>0</v>
          </cell>
        </row>
        <row r="6712">
          <cell r="G6712">
            <v>0</v>
          </cell>
        </row>
        <row r="6713">
          <cell r="G6713">
            <v>0</v>
          </cell>
        </row>
        <row r="6714">
          <cell r="G6714">
            <v>0</v>
          </cell>
        </row>
        <row r="6715">
          <cell r="G6715">
            <v>0</v>
          </cell>
        </row>
        <row r="6716">
          <cell r="G6716">
            <v>0</v>
          </cell>
        </row>
        <row r="6717">
          <cell r="G6717">
            <v>0</v>
          </cell>
        </row>
        <row r="6718">
          <cell r="G6718">
            <v>0</v>
          </cell>
        </row>
        <row r="6719">
          <cell r="G6719">
            <v>0</v>
          </cell>
        </row>
        <row r="6720">
          <cell r="G6720">
            <v>0</v>
          </cell>
        </row>
        <row r="6721">
          <cell r="G6721">
            <v>0</v>
          </cell>
        </row>
        <row r="6722">
          <cell r="G6722">
            <v>0</v>
          </cell>
        </row>
        <row r="6723">
          <cell r="G6723">
            <v>0</v>
          </cell>
        </row>
        <row r="6724">
          <cell r="G6724">
            <v>0</v>
          </cell>
        </row>
        <row r="6725">
          <cell r="G6725">
            <v>0</v>
          </cell>
        </row>
        <row r="6726">
          <cell r="G6726">
            <v>0</v>
          </cell>
        </row>
        <row r="6727">
          <cell r="G6727">
            <v>0</v>
          </cell>
        </row>
        <row r="6728">
          <cell r="G6728">
            <v>0</v>
          </cell>
        </row>
        <row r="6729">
          <cell r="G6729">
            <v>0</v>
          </cell>
        </row>
        <row r="6730">
          <cell r="G6730">
            <v>0</v>
          </cell>
        </row>
        <row r="6731">
          <cell r="G6731">
            <v>0</v>
          </cell>
        </row>
        <row r="6732">
          <cell r="G6732">
            <v>0</v>
          </cell>
        </row>
        <row r="6733">
          <cell r="G6733">
            <v>0</v>
          </cell>
        </row>
        <row r="6734">
          <cell r="G6734">
            <v>0</v>
          </cell>
        </row>
        <row r="6735">
          <cell r="G6735">
            <v>0</v>
          </cell>
        </row>
        <row r="6736">
          <cell r="G6736">
            <v>0</v>
          </cell>
        </row>
        <row r="6737">
          <cell r="G6737">
            <v>0</v>
          </cell>
        </row>
        <row r="6738">
          <cell r="G6738">
            <v>0</v>
          </cell>
        </row>
        <row r="6739">
          <cell r="G6739">
            <v>0</v>
          </cell>
        </row>
        <row r="6740">
          <cell r="G6740">
            <v>0</v>
          </cell>
        </row>
        <row r="6741">
          <cell r="G6741">
            <v>0</v>
          </cell>
        </row>
        <row r="6742">
          <cell r="G6742">
            <v>0</v>
          </cell>
        </row>
        <row r="6743">
          <cell r="G6743">
            <v>0</v>
          </cell>
        </row>
        <row r="6744">
          <cell r="G6744">
            <v>0</v>
          </cell>
        </row>
        <row r="6745">
          <cell r="G6745">
            <v>0</v>
          </cell>
        </row>
        <row r="6746">
          <cell r="G6746">
            <v>0</v>
          </cell>
        </row>
        <row r="6747">
          <cell r="G6747">
            <v>0</v>
          </cell>
        </row>
        <row r="6748">
          <cell r="G6748">
            <v>0</v>
          </cell>
        </row>
        <row r="6749">
          <cell r="G6749">
            <v>0</v>
          </cell>
        </row>
        <row r="6750">
          <cell r="G6750">
            <v>0</v>
          </cell>
        </row>
        <row r="6751">
          <cell r="G6751">
            <v>0</v>
          </cell>
        </row>
        <row r="6752">
          <cell r="G6752">
            <v>0</v>
          </cell>
        </row>
        <row r="6753">
          <cell r="G6753">
            <v>0</v>
          </cell>
        </row>
        <row r="6754">
          <cell r="G6754">
            <v>0</v>
          </cell>
        </row>
        <row r="6755">
          <cell r="G6755">
            <v>0</v>
          </cell>
        </row>
        <row r="6756">
          <cell r="G6756">
            <v>0</v>
          </cell>
        </row>
        <row r="6757">
          <cell r="G6757">
            <v>0</v>
          </cell>
        </row>
        <row r="6758">
          <cell r="G6758">
            <v>0</v>
          </cell>
        </row>
        <row r="6759">
          <cell r="G6759">
            <v>0</v>
          </cell>
        </row>
        <row r="6760">
          <cell r="G6760">
            <v>0</v>
          </cell>
        </row>
        <row r="6761">
          <cell r="G6761">
            <v>0</v>
          </cell>
        </row>
        <row r="6762">
          <cell r="G6762">
            <v>0</v>
          </cell>
        </row>
        <row r="6763">
          <cell r="G6763">
            <v>0</v>
          </cell>
        </row>
        <row r="6764">
          <cell r="G6764">
            <v>0</v>
          </cell>
        </row>
        <row r="6765">
          <cell r="G6765">
            <v>0</v>
          </cell>
        </row>
        <row r="6766">
          <cell r="G6766">
            <v>0</v>
          </cell>
        </row>
        <row r="6767">
          <cell r="G6767">
            <v>0</v>
          </cell>
        </row>
        <row r="6768">
          <cell r="G6768">
            <v>0</v>
          </cell>
        </row>
        <row r="6769">
          <cell r="G6769">
            <v>0</v>
          </cell>
        </row>
        <row r="6770">
          <cell r="G6770">
            <v>0</v>
          </cell>
        </row>
        <row r="6771">
          <cell r="G6771">
            <v>0</v>
          </cell>
        </row>
        <row r="6772">
          <cell r="G6772">
            <v>0</v>
          </cell>
        </row>
        <row r="6773">
          <cell r="G6773">
            <v>0</v>
          </cell>
        </row>
        <row r="6774">
          <cell r="G6774">
            <v>0</v>
          </cell>
        </row>
        <row r="6775">
          <cell r="G6775">
            <v>0</v>
          </cell>
        </row>
        <row r="6776">
          <cell r="G6776">
            <v>0</v>
          </cell>
        </row>
        <row r="6777">
          <cell r="G6777">
            <v>0</v>
          </cell>
        </row>
        <row r="6778">
          <cell r="G6778">
            <v>0</v>
          </cell>
        </row>
        <row r="6779">
          <cell r="G6779">
            <v>0</v>
          </cell>
        </row>
        <row r="6780">
          <cell r="G6780">
            <v>0</v>
          </cell>
        </row>
        <row r="6781">
          <cell r="G6781">
            <v>0</v>
          </cell>
        </row>
        <row r="6782">
          <cell r="G6782">
            <v>0</v>
          </cell>
        </row>
        <row r="6783">
          <cell r="G6783">
            <v>0</v>
          </cell>
        </row>
        <row r="6784">
          <cell r="G6784">
            <v>0</v>
          </cell>
        </row>
        <row r="6785">
          <cell r="G6785">
            <v>0</v>
          </cell>
        </row>
        <row r="6786">
          <cell r="G6786">
            <v>0</v>
          </cell>
        </row>
        <row r="6787">
          <cell r="G6787">
            <v>0</v>
          </cell>
        </row>
        <row r="6788">
          <cell r="G6788">
            <v>0</v>
          </cell>
        </row>
        <row r="6789">
          <cell r="G6789">
            <v>0</v>
          </cell>
        </row>
        <row r="6790">
          <cell r="G6790">
            <v>0</v>
          </cell>
        </row>
        <row r="6791">
          <cell r="G6791">
            <v>0</v>
          </cell>
        </row>
        <row r="6792">
          <cell r="G6792">
            <v>0</v>
          </cell>
        </row>
        <row r="6793">
          <cell r="G6793">
            <v>0</v>
          </cell>
        </row>
        <row r="6794">
          <cell r="G6794">
            <v>0</v>
          </cell>
        </row>
        <row r="6795">
          <cell r="G6795">
            <v>0</v>
          </cell>
        </row>
        <row r="6796">
          <cell r="G6796">
            <v>0</v>
          </cell>
        </row>
        <row r="6797">
          <cell r="G6797">
            <v>0</v>
          </cell>
        </row>
        <row r="6798">
          <cell r="G6798">
            <v>0</v>
          </cell>
        </row>
        <row r="6799">
          <cell r="G6799">
            <v>0</v>
          </cell>
        </row>
        <row r="6800">
          <cell r="G6800">
            <v>0</v>
          </cell>
        </row>
        <row r="6801">
          <cell r="G6801">
            <v>0</v>
          </cell>
        </row>
        <row r="6802">
          <cell r="G6802">
            <v>0</v>
          </cell>
        </row>
        <row r="6803">
          <cell r="G6803">
            <v>0</v>
          </cell>
        </row>
        <row r="6804">
          <cell r="G6804">
            <v>0</v>
          </cell>
        </row>
        <row r="6805">
          <cell r="G6805">
            <v>0</v>
          </cell>
        </row>
        <row r="6806">
          <cell r="G6806">
            <v>0</v>
          </cell>
        </row>
        <row r="6807">
          <cell r="G6807">
            <v>0</v>
          </cell>
        </row>
        <row r="6808">
          <cell r="G6808">
            <v>0</v>
          </cell>
        </row>
        <row r="6809">
          <cell r="G6809">
            <v>0</v>
          </cell>
        </row>
        <row r="6810">
          <cell r="G6810">
            <v>0</v>
          </cell>
        </row>
        <row r="6811">
          <cell r="G6811">
            <v>0</v>
          </cell>
        </row>
        <row r="6812">
          <cell r="G6812">
            <v>0</v>
          </cell>
        </row>
        <row r="6813">
          <cell r="G6813">
            <v>0</v>
          </cell>
        </row>
        <row r="6814">
          <cell r="G6814">
            <v>0</v>
          </cell>
        </row>
        <row r="6815">
          <cell r="G6815">
            <v>0</v>
          </cell>
        </row>
        <row r="6816">
          <cell r="G6816">
            <v>0</v>
          </cell>
        </row>
        <row r="6817">
          <cell r="G6817">
            <v>0</v>
          </cell>
        </row>
        <row r="6818">
          <cell r="G6818">
            <v>0</v>
          </cell>
        </row>
        <row r="6819">
          <cell r="G6819">
            <v>0</v>
          </cell>
        </row>
        <row r="6820">
          <cell r="G6820">
            <v>0</v>
          </cell>
        </row>
        <row r="6821">
          <cell r="G6821">
            <v>0</v>
          </cell>
        </row>
        <row r="6822">
          <cell r="G6822">
            <v>0</v>
          </cell>
        </row>
        <row r="6823">
          <cell r="G6823">
            <v>0</v>
          </cell>
        </row>
        <row r="6824">
          <cell r="G6824">
            <v>0</v>
          </cell>
        </row>
        <row r="6825">
          <cell r="G6825">
            <v>0</v>
          </cell>
        </row>
        <row r="6826">
          <cell r="G6826">
            <v>0</v>
          </cell>
        </row>
        <row r="6827">
          <cell r="G6827">
            <v>0</v>
          </cell>
        </row>
        <row r="6828">
          <cell r="G6828">
            <v>0</v>
          </cell>
        </row>
        <row r="6829">
          <cell r="G6829">
            <v>0</v>
          </cell>
        </row>
        <row r="6830">
          <cell r="G6830">
            <v>0</v>
          </cell>
        </row>
        <row r="6831">
          <cell r="G6831">
            <v>0</v>
          </cell>
        </row>
        <row r="6832">
          <cell r="G6832">
            <v>0</v>
          </cell>
        </row>
        <row r="6833">
          <cell r="G6833">
            <v>0</v>
          </cell>
        </row>
        <row r="6834">
          <cell r="G6834">
            <v>0</v>
          </cell>
        </row>
        <row r="6835">
          <cell r="G6835">
            <v>0</v>
          </cell>
        </row>
        <row r="6836">
          <cell r="G6836">
            <v>0</v>
          </cell>
        </row>
        <row r="6837">
          <cell r="G6837">
            <v>0</v>
          </cell>
        </row>
        <row r="6838">
          <cell r="G6838">
            <v>0</v>
          </cell>
        </row>
        <row r="6839">
          <cell r="G6839">
            <v>0</v>
          </cell>
        </row>
        <row r="6840">
          <cell r="G6840">
            <v>0</v>
          </cell>
        </row>
        <row r="6841">
          <cell r="G6841">
            <v>0</v>
          </cell>
        </row>
        <row r="6842">
          <cell r="G6842">
            <v>0</v>
          </cell>
        </row>
        <row r="6843">
          <cell r="G6843">
            <v>0</v>
          </cell>
        </row>
        <row r="6844">
          <cell r="G6844">
            <v>0</v>
          </cell>
        </row>
        <row r="6845">
          <cell r="G6845">
            <v>0</v>
          </cell>
        </row>
        <row r="6846">
          <cell r="G6846">
            <v>0</v>
          </cell>
        </row>
        <row r="6847">
          <cell r="G6847">
            <v>0</v>
          </cell>
        </row>
        <row r="6848">
          <cell r="G6848">
            <v>0</v>
          </cell>
        </row>
        <row r="6849">
          <cell r="G6849">
            <v>0</v>
          </cell>
        </row>
        <row r="6850">
          <cell r="G6850">
            <v>0</v>
          </cell>
        </row>
        <row r="6851">
          <cell r="G6851">
            <v>0</v>
          </cell>
        </row>
        <row r="6852">
          <cell r="G6852">
            <v>0</v>
          </cell>
        </row>
        <row r="6853">
          <cell r="G6853">
            <v>0</v>
          </cell>
        </row>
        <row r="6854">
          <cell r="G6854">
            <v>0</v>
          </cell>
        </row>
        <row r="6855">
          <cell r="G6855">
            <v>0</v>
          </cell>
        </row>
        <row r="6856">
          <cell r="G6856">
            <v>0</v>
          </cell>
        </row>
        <row r="6857">
          <cell r="G6857">
            <v>0</v>
          </cell>
        </row>
        <row r="6858">
          <cell r="G6858">
            <v>0</v>
          </cell>
        </row>
        <row r="6859">
          <cell r="G6859">
            <v>0</v>
          </cell>
        </row>
        <row r="6860">
          <cell r="G6860">
            <v>0</v>
          </cell>
        </row>
        <row r="6861">
          <cell r="G6861">
            <v>0</v>
          </cell>
        </row>
        <row r="6862">
          <cell r="G6862">
            <v>0</v>
          </cell>
        </row>
        <row r="6863">
          <cell r="G6863">
            <v>0</v>
          </cell>
        </row>
        <row r="6864">
          <cell r="G6864">
            <v>0</v>
          </cell>
        </row>
        <row r="6865">
          <cell r="G6865">
            <v>0</v>
          </cell>
        </row>
        <row r="6866">
          <cell r="G6866">
            <v>0</v>
          </cell>
        </row>
        <row r="6867">
          <cell r="G6867">
            <v>0</v>
          </cell>
        </row>
        <row r="6868">
          <cell r="G6868">
            <v>0</v>
          </cell>
        </row>
        <row r="6869">
          <cell r="G6869">
            <v>0</v>
          </cell>
        </row>
        <row r="6870">
          <cell r="G6870">
            <v>0</v>
          </cell>
        </row>
        <row r="6871">
          <cell r="G6871">
            <v>0</v>
          </cell>
        </row>
        <row r="6872">
          <cell r="G6872">
            <v>0</v>
          </cell>
        </row>
        <row r="6873">
          <cell r="G6873">
            <v>0</v>
          </cell>
        </row>
        <row r="6874">
          <cell r="G6874">
            <v>0</v>
          </cell>
        </row>
        <row r="6875">
          <cell r="G6875">
            <v>0</v>
          </cell>
        </row>
        <row r="6876">
          <cell r="G6876">
            <v>0</v>
          </cell>
        </row>
        <row r="6877">
          <cell r="G6877">
            <v>0</v>
          </cell>
        </row>
        <row r="6878">
          <cell r="G6878">
            <v>0</v>
          </cell>
        </row>
        <row r="6879">
          <cell r="G6879">
            <v>0</v>
          </cell>
        </row>
        <row r="6880">
          <cell r="G6880">
            <v>0</v>
          </cell>
        </row>
        <row r="6881">
          <cell r="G6881">
            <v>0</v>
          </cell>
        </row>
        <row r="6882">
          <cell r="G6882">
            <v>0</v>
          </cell>
        </row>
        <row r="6883">
          <cell r="G6883">
            <v>0</v>
          </cell>
        </row>
        <row r="6884">
          <cell r="G6884">
            <v>0</v>
          </cell>
        </row>
        <row r="6885">
          <cell r="G6885">
            <v>0</v>
          </cell>
        </row>
        <row r="6886">
          <cell r="G6886">
            <v>0</v>
          </cell>
        </row>
        <row r="6887">
          <cell r="G6887">
            <v>0</v>
          </cell>
        </row>
        <row r="6888">
          <cell r="G6888">
            <v>0</v>
          </cell>
        </row>
        <row r="6889">
          <cell r="G6889">
            <v>0</v>
          </cell>
        </row>
        <row r="6890">
          <cell r="G6890">
            <v>0</v>
          </cell>
        </row>
        <row r="6891">
          <cell r="G6891">
            <v>0</v>
          </cell>
        </row>
        <row r="6892">
          <cell r="G6892">
            <v>0</v>
          </cell>
        </row>
        <row r="6893">
          <cell r="G6893">
            <v>0</v>
          </cell>
        </row>
        <row r="6894">
          <cell r="G6894">
            <v>0</v>
          </cell>
        </row>
        <row r="6895">
          <cell r="G6895">
            <v>0</v>
          </cell>
        </row>
        <row r="6896">
          <cell r="G6896">
            <v>0</v>
          </cell>
        </row>
        <row r="6897">
          <cell r="G6897">
            <v>0</v>
          </cell>
        </row>
        <row r="6898">
          <cell r="G6898">
            <v>0</v>
          </cell>
        </row>
        <row r="6899">
          <cell r="G6899">
            <v>0</v>
          </cell>
        </row>
        <row r="6900">
          <cell r="G6900">
            <v>0</v>
          </cell>
        </row>
        <row r="6901">
          <cell r="G6901">
            <v>0</v>
          </cell>
        </row>
        <row r="6902">
          <cell r="G6902">
            <v>0</v>
          </cell>
        </row>
        <row r="6903">
          <cell r="G6903">
            <v>0</v>
          </cell>
        </row>
        <row r="6904">
          <cell r="G6904">
            <v>0</v>
          </cell>
        </row>
        <row r="6905">
          <cell r="G6905">
            <v>0</v>
          </cell>
        </row>
        <row r="6906">
          <cell r="G6906">
            <v>0</v>
          </cell>
        </row>
        <row r="6907">
          <cell r="G6907">
            <v>0</v>
          </cell>
        </row>
        <row r="6908">
          <cell r="G6908">
            <v>0</v>
          </cell>
        </row>
        <row r="6909">
          <cell r="G6909">
            <v>0</v>
          </cell>
        </row>
        <row r="6910">
          <cell r="G6910">
            <v>0</v>
          </cell>
        </row>
        <row r="6911">
          <cell r="G6911">
            <v>0</v>
          </cell>
        </row>
        <row r="6912">
          <cell r="G6912">
            <v>0</v>
          </cell>
        </row>
        <row r="6913">
          <cell r="G6913">
            <v>0</v>
          </cell>
        </row>
        <row r="6914">
          <cell r="G6914">
            <v>0</v>
          </cell>
        </row>
        <row r="6915">
          <cell r="G6915">
            <v>0</v>
          </cell>
        </row>
        <row r="6916">
          <cell r="G6916">
            <v>0</v>
          </cell>
        </row>
        <row r="6917">
          <cell r="G6917">
            <v>0</v>
          </cell>
        </row>
        <row r="6918">
          <cell r="G6918">
            <v>0</v>
          </cell>
        </row>
        <row r="6919">
          <cell r="G6919">
            <v>0</v>
          </cell>
        </row>
        <row r="6920">
          <cell r="G6920">
            <v>0</v>
          </cell>
        </row>
        <row r="6921">
          <cell r="G6921">
            <v>0</v>
          </cell>
        </row>
        <row r="6922">
          <cell r="G6922">
            <v>0</v>
          </cell>
        </row>
        <row r="6923">
          <cell r="G6923">
            <v>0</v>
          </cell>
        </row>
        <row r="6924">
          <cell r="G6924">
            <v>0</v>
          </cell>
        </row>
        <row r="6925">
          <cell r="G6925">
            <v>0</v>
          </cell>
        </row>
        <row r="6926">
          <cell r="G6926">
            <v>0</v>
          </cell>
        </row>
        <row r="6927">
          <cell r="G6927">
            <v>0</v>
          </cell>
        </row>
        <row r="6928">
          <cell r="G6928">
            <v>0</v>
          </cell>
        </row>
        <row r="6929">
          <cell r="G6929">
            <v>0</v>
          </cell>
        </row>
        <row r="6930">
          <cell r="G6930">
            <v>0</v>
          </cell>
        </row>
        <row r="6931">
          <cell r="G6931">
            <v>0</v>
          </cell>
        </row>
        <row r="6932">
          <cell r="G6932">
            <v>0</v>
          </cell>
        </row>
        <row r="6933">
          <cell r="G6933">
            <v>0</v>
          </cell>
        </row>
        <row r="6934">
          <cell r="G6934">
            <v>0</v>
          </cell>
        </row>
        <row r="6935">
          <cell r="G6935">
            <v>0</v>
          </cell>
        </row>
        <row r="6936">
          <cell r="G6936">
            <v>0</v>
          </cell>
        </row>
        <row r="6937">
          <cell r="G6937">
            <v>0</v>
          </cell>
        </row>
        <row r="6938">
          <cell r="G6938">
            <v>0</v>
          </cell>
        </row>
        <row r="6939">
          <cell r="G6939">
            <v>0</v>
          </cell>
        </row>
        <row r="6940">
          <cell r="G6940">
            <v>0</v>
          </cell>
        </row>
        <row r="6941">
          <cell r="G6941">
            <v>0</v>
          </cell>
        </row>
        <row r="6942">
          <cell r="G6942">
            <v>0</v>
          </cell>
        </row>
        <row r="6943">
          <cell r="G6943">
            <v>0</v>
          </cell>
        </row>
        <row r="6944">
          <cell r="G6944">
            <v>0</v>
          </cell>
        </row>
        <row r="6945">
          <cell r="G6945">
            <v>0</v>
          </cell>
        </row>
        <row r="6946">
          <cell r="G6946">
            <v>0</v>
          </cell>
        </row>
        <row r="6947">
          <cell r="G6947">
            <v>0</v>
          </cell>
        </row>
        <row r="6948">
          <cell r="G6948">
            <v>0</v>
          </cell>
        </row>
        <row r="6949">
          <cell r="G6949">
            <v>0</v>
          </cell>
        </row>
        <row r="6950">
          <cell r="G6950">
            <v>0</v>
          </cell>
        </row>
        <row r="6951">
          <cell r="G6951">
            <v>0</v>
          </cell>
        </row>
        <row r="6952">
          <cell r="G6952">
            <v>0</v>
          </cell>
        </row>
        <row r="6953">
          <cell r="G6953">
            <v>0</v>
          </cell>
        </row>
        <row r="6954">
          <cell r="G6954">
            <v>0</v>
          </cell>
        </row>
        <row r="6955">
          <cell r="G6955">
            <v>0</v>
          </cell>
        </row>
        <row r="6956">
          <cell r="G6956">
            <v>0</v>
          </cell>
        </row>
        <row r="6957">
          <cell r="G6957">
            <v>0</v>
          </cell>
        </row>
        <row r="6958">
          <cell r="G6958">
            <v>0</v>
          </cell>
        </row>
        <row r="6959">
          <cell r="G6959">
            <v>0</v>
          </cell>
        </row>
        <row r="6960">
          <cell r="G6960">
            <v>0</v>
          </cell>
        </row>
        <row r="6961">
          <cell r="G6961">
            <v>0</v>
          </cell>
        </row>
        <row r="6962">
          <cell r="G6962">
            <v>0</v>
          </cell>
        </row>
        <row r="6963">
          <cell r="G6963">
            <v>0</v>
          </cell>
        </row>
        <row r="6964">
          <cell r="G6964">
            <v>0</v>
          </cell>
        </row>
        <row r="6965">
          <cell r="G6965">
            <v>0</v>
          </cell>
        </row>
        <row r="6966">
          <cell r="G6966">
            <v>0</v>
          </cell>
        </row>
        <row r="6967">
          <cell r="G6967">
            <v>0</v>
          </cell>
        </row>
        <row r="6968">
          <cell r="G6968">
            <v>0</v>
          </cell>
        </row>
        <row r="6969">
          <cell r="G6969">
            <v>0</v>
          </cell>
        </row>
        <row r="6970">
          <cell r="G6970">
            <v>0</v>
          </cell>
        </row>
        <row r="6971">
          <cell r="G6971">
            <v>0</v>
          </cell>
        </row>
        <row r="6972">
          <cell r="G6972">
            <v>0</v>
          </cell>
        </row>
        <row r="6973">
          <cell r="G6973">
            <v>0</v>
          </cell>
        </row>
        <row r="6974">
          <cell r="G6974">
            <v>0</v>
          </cell>
        </row>
        <row r="6975">
          <cell r="G6975">
            <v>0</v>
          </cell>
        </row>
        <row r="6976">
          <cell r="G6976">
            <v>0</v>
          </cell>
        </row>
        <row r="6977">
          <cell r="G6977">
            <v>0</v>
          </cell>
        </row>
        <row r="6978">
          <cell r="G6978">
            <v>0</v>
          </cell>
        </row>
        <row r="6979">
          <cell r="G6979">
            <v>0</v>
          </cell>
        </row>
        <row r="6980">
          <cell r="G6980">
            <v>0</v>
          </cell>
        </row>
        <row r="6981">
          <cell r="G6981">
            <v>0</v>
          </cell>
        </row>
        <row r="6982">
          <cell r="G6982">
            <v>0</v>
          </cell>
        </row>
        <row r="6983">
          <cell r="G6983">
            <v>0</v>
          </cell>
        </row>
        <row r="6984">
          <cell r="G6984">
            <v>0</v>
          </cell>
        </row>
        <row r="6985">
          <cell r="G6985">
            <v>0</v>
          </cell>
        </row>
        <row r="6986">
          <cell r="G6986">
            <v>0</v>
          </cell>
        </row>
        <row r="6987">
          <cell r="G6987">
            <v>0</v>
          </cell>
        </row>
        <row r="6988">
          <cell r="G6988">
            <v>0</v>
          </cell>
        </row>
        <row r="6989">
          <cell r="G6989">
            <v>0</v>
          </cell>
        </row>
        <row r="6990">
          <cell r="G6990">
            <v>0</v>
          </cell>
        </row>
        <row r="6991">
          <cell r="G6991">
            <v>0</v>
          </cell>
        </row>
        <row r="6992">
          <cell r="G6992">
            <v>0</v>
          </cell>
        </row>
        <row r="6993">
          <cell r="G6993">
            <v>0</v>
          </cell>
        </row>
        <row r="6994">
          <cell r="G6994">
            <v>0</v>
          </cell>
        </row>
        <row r="6995">
          <cell r="G6995">
            <v>0</v>
          </cell>
        </row>
        <row r="6996">
          <cell r="G6996">
            <v>0</v>
          </cell>
        </row>
        <row r="6997">
          <cell r="G6997">
            <v>0</v>
          </cell>
        </row>
        <row r="6998">
          <cell r="G6998">
            <v>0</v>
          </cell>
        </row>
        <row r="6999">
          <cell r="G6999">
            <v>0</v>
          </cell>
        </row>
        <row r="7000">
          <cell r="G7000">
            <v>0</v>
          </cell>
        </row>
        <row r="7001">
          <cell r="G7001">
            <v>0</v>
          </cell>
        </row>
        <row r="7002">
          <cell r="G7002">
            <v>0</v>
          </cell>
        </row>
        <row r="7003">
          <cell r="G7003">
            <v>0</v>
          </cell>
        </row>
        <row r="7004">
          <cell r="G7004">
            <v>0</v>
          </cell>
        </row>
        <row r="7005">
          <cell r="G7005">
            <v>0</v>
          </cell>
        </row>
        <row r="7006">
          <cell r="G7006">
            <v>0</v>
          </cell>
        </row>
        <row r="7007">
          <cell r="G7007">
            <v>0</v>
          </cell>
        </row>
        <row r="7008">
          <cell r="G7008">
            <v>0</v>
          </cell>
        </row>
        <row r="7009">
          <cell r="G7009">
            <v>0</v>
          </cell>
        </row>
        <row r="7010">
          <cell r="G7010">
            <v>0</v>
          </cell>
        </row>
        <row r="7011">
          <cell r="G7011">
            <v>0</v>
          </cell>
        </row>
        <row r="7012">
          <cell r="G7012">
            <v>0</v>
          </cell>
        </row>
        <row r="7013">
          <cell r="G7013">
            <v>0</v>
          </cell>
        </row>
        <row r="7014">
          <cell r="G7014">
            <v>0</v>
          </cell>
        </row>
        <row r="7015">
          <cell r="G7015">
            <v>0</v>
          </cell>
        </row>
        <row r="7016">
          <cell r="G7016">
            <v>0</v>
          </cell>
        </row>
        <row r="7017">
          <cell r="G7017">
            <v>0</v>
          </cell>
        </row>
        <row r="7018">
          <cell r="G7018">
            <v>0</v>
          </cell>
        </row>
        <row r="7019">
          <cell r="G7019">
            <v>0</v>
          </cell>
        </row>
        <row r="7020">
          <cell r="G7020">
            <v>0</v>
          </cell>
        </row>
        <row r="7021">
          <cell r="G7021">
            <v>0</v>
          </cell>
        </row>
        <row r="7022">
          <cell r="G7022">
            <v>0</v>
          </cell>
        </row>
        <row r="7023">
          <cell r="G7023">
            <v>0</v>
          </cell>
        </row>
        <row r="7024">
          <cell r="G7024">
            <v>0</v>
          </cell>
        </row>
        <row r="7025">
          <cell r="G7025">
            <v>0</v>
          </cell>
        </row>
        <row r="7026">
          <cell r="G7026">
            <v>0</v>
          </cell>
        </row>
        <row r="7027">
          <cell r="G7027">
            <v>0</v>
          </cell>
        </row>
        <row r="7028">
          <cell r="G7028">
            <v>0</v>
          </cell>
        </row>
        <row r="7029">
          <cell r="G7029">
            <v>0</v>
          </cell>
        </row>
        <row r="7030">
          <cell r="G7030">
            <v>0</v>
          </cell>
        </row>
        <row r="7031">
          <cell r="G7031">
            <v>0</v>
          </cell>
        </row>
        <row r="7032">
          <cell r="G7032">
            <v>0</v>
          </cell>
        </row>
        <row r="7033">
          <cell r="G7033">
            <v>0</v>
          </cell>
        </row>
        <row r="7034">
          <cell r="G7034">
            <v>0</v>
          </cell>
        </row>
        <row r="7035">
          <cell r="G7035">
            <v>0</v>
          </cell>
        </row>
        <row r="7036">
          <cell r="G7036">
            <v>0</v>
          </cell>
        </row>
        <row r="7037">
          <cell r="G7037">
            <v>0</v>
          </cell>
        </row>
        <row r="7038">
          <cell r="G7038">
            <v>0</v>
          </cell>
        </row>
        <row r="7039">
          <cell r="G7039">
            <v>0</v>
          </cell>
        </row>
        <row r="7040">
          <cell r="G7040">
            <v>0</v>
          </cell>
        </row>
        <row r="7041">
          <cell r="G7041">
            <v>0</v>
          </cell>
        </row>
        <row r="7042">
          <cell r="G7042">
            <v>0</v>
          </cell>
        </row>
        <row r="7043">
          <cell r="G7043">
            <v>0</v>
          </cell>
        </row>
        <row r="7044">
          <cell r="G7044">
            <v>0</v>
          </cell>
        </row>
        <row r="7045">
          <cell r="G7045">
            <v>0</v>
          </cell>
        </row>
        <row r="7046">
          <cell r="G7046">
            <v>0</v>
          </cell>
        </row>
        <row r="7047">
          <cell r="G7047">
            <v>0</v>
          </cell>
        </row>
        <row r="7048">
          <cell r="G7048">
            <v>0</v>
          </cell>
        </row>
        <row r="7049">
          <cell r="G7049">
            <v>0</v>
          </cell>
        </row>
        <row r="7050">
          <cell r="G7050">
            <v>0</v>
          </cell>
        </row>
        <row r="7051">
          <cell r="G7051">
            <v>0</v>
          </cell>
        </row>
        <row r="7052">
          <cell r="G7052">
            <v>0</v>
          </cell>
        </row>
        <row r="7053">
          <cell r="G7053">
            <v>0</v>
          </cell>
        </row>
        <row r="7054">
          <cell r="G7054">
            <v>0</v>
          </cell>
        </row>
        <row r="7055">
          <cell r="G7055">
            <v>0</v>
          </cell>
        </row>
        <row r="7056">
          <cell r="G7056">
            <v>0</v>
          </cell>
        </row>
        <row r="7057">
          <cell r="G7057">
            <v>0</v>
          </cell>
        </row>
        <row r="7058">
          <cell r="G7058">
            <v>0</v>
          </cell>
        </row>
        <row r="7059">
          <cell r="G7059">
            <v>0</v>
          </cell>
        </row>
        <row r="7060">
          <cell r="G7060">
            <v>0</v>
          </cell>
        </row>
        <row r="7061">
          <cell r="G7061">
            <v>0</v>
          </cell>
        </row>
        <row r="7062">
          <cell r="G7062">
            <v>0</v>
          </cell>
        </row>
        <row r="7063">
          <cell r="G7063">
            <v>0</v>
          </cell>
        </row>
        <row r="7064">
          <cell r="G7064">
            <v>0</v>
          </cell>
        </row>
        <row r="7065">
          <cell r="G7065">
            <v>0</v>
          </cell>
        </row>
        <row r="7066">
          <cell r="G7066">
            <v>0</v>
          </cell>
        </row>
        <row r="7067">
          <cell r="G7067">
            <v>0</v>
          </cell>
        </row>
        <row r="7068">
          <cell r="G7068">
            <v>0</v>
          </cell>
        </row>
        <row r="7069">
          <cell r="G7069">
            <v>0</v>
          </cell>
        </row>
        <row r="7070">
          <cell r="G7070">
            <v>0</v>
          </cell>
        </row>
        <row r="7071">
          <cell r="G7071">
            <v>0</v>
          </cell>
        </row>
        <row r="7072">
          <cell r="G7072">
            <v>0</v>
          </cell>
        </row>
        <row r="7073">
          <cell r="G7073">
            <v>0</v>
          </cell>
        </row>
        <row r="7074">
          <cell r="G7074">
            <v>0</v>
          </cell>
        </row>
        <row r="7075">
          <cell r="G7075">
            <v>0</v>
          </cell>
        </row>
        <row r="7076">
          <cell r="G7076">
            <v>0</v>
          </cell>
        </row>
        <row r="7077">
          <cell r="G7077">
            <v>0</v>
          </cell>
        </row>
        <row r="7078">
          <cell r="G7078">
            <v>0</v>
          </cell>
        </row>
        <row r="7079">
          <cell r="G7079">
            <v>0</v>
          </cell>
        </row>
        <row r="7080">
          <cell r="G7080">
            <v>0</v>
          </cell>
        </row>
        <row r="7081">
          <cell r="G7081">
            <v>0</v>
          </cell>
        </row>
        <row r="7082">
          <cell r="G7082">
            <v>0</v>
          </cell>
        </row>
        <row r="7083">
          <cell r="G7083">
            <v>0</v>
          </cell>
        </row>
        <row r="7084">
          <cell r="G7084">
            <v>0</v>
          </cell>
        </row>
        <row r="7085">
          <cell r="G7085">
            <v>0</v>
          </cell>
        </row>
        <row r="7086">
          <cell r="G7086">
            <v>0</v>
          </cell>
        </row>
        <row r="7087">
          <cell r="G7087">
            <v>0</v>
          </cell>
        </row>
        <row r="7088">
          <cell r="G7088">
            <v>0</v>
          </cell>
        </row>
        <row r="7089">
          <cell r="G7089">
            <v>0</v>
          </cell>
        </row>
        <row r="7090">
          <cell r="G7090">
            <v>0</v>
          </cell>
        </row>
        <row r="7091">
          <cell r="G7091">
            <v>0</v>
          </cell>
        </row>
        <row r="7092">
          <cell r="G7092">
            <v>0</v>
          </cell>
        </row>
        <row r="7093">
          <cell r="G7093">
            <v>0</v>
          </cell>
        </row>
        <row r="7094">
          <cell r="G7094">
            <v>0</v>
          </cell>
        </row>
        <row r="7095">
          <cell r="G7095">
            <v>0</v>
          </cell>
        </row>
        <row r="7096">
          <cell r="G7096">
            <v>0</v>
          </cell>
        </row>
        <row r="7097">
          <cell r="G7097">
            <v>0</v>
          </cell>
        </row>
        <row r="7098">
          <cell r="G7098">
            <v>0</v>
          </cell>
        </row>
        <row r="7099">
          <cell r="G7099">
            <v>0</v>
          </cell>
        </row>
        <row r="7100">
          <cell r="G7100">
            <v>0</v>
          </cell>
        </row>
        <row r="7101">
          <cell r="G7101">
            <v>0</v>
          </cell>
        </row>
        <row r="7102">
          <cell r="G7102">
            <v>0</v>
          </cell>
        </row>
        <row r="7103">
          <cell r="G7103">
            <v>0</v>
          </cell>
        </row>
        <row r="7104">
          <cell r="G7104">
            <v>0</v>
          </cell>
        </row>
        <row r="7105">
          <cell r="G7105">
            <v>0</v>
          </cell>
        </row>
        <row r="7106">
          <cell r="G7106">
            <v>0</v>
          </cell>
        </row>
        <row r="7107">
          <cell r="G7107">
            <v>0</v>
          </cell>
        </row>
        <row r="7108">
          <cell r="G7108">
            <v>0</v>
          </cell>
        </row>
        <row r="7109">
          <cell r="G7109">
            <v>0</v>
          </cell>
        </row>
        <row r="7110">
          <cell r="G7110">
            <v>0</v>
          </cell>
        </row>
        <row r="7111">
          <cell r="G7111">
            <v>0</v>
          </cell>
        </row>
        <row r="7112">
          <cell r="G7112">
            <v>0</v>
          </cell>
        </row>
        <row r="7113">
          <cell r="G7113">
            <v>0</v>
          </cell>
        </row>
        <row r="7114">
          <cell r="G7114">
            <v>0</v>
          </cell>
        </row>
        <row r="7115">
          <cell r="G7115">
            <v>0</v>
          </cell>
        </row>
        <row r="7116">
          <cell r="G7116">
            <v>0</v>
          </cell>
        </row>
        <row r="7117">
          <cell r="G7117">
            <v>0</v>
          </cell>
        </row>
        <row r="7118">
          <cell r="G7118">
            <v>0</v>
          </cell>
        </row>
        <row r="7119">
          <cell r="G7119">
            <v>0</v>
          </cell>
        </row>
        <row r="7120">
          <cell r="G7120">
            <v>0</v>
          </cell>
        </row>
        <row r="7121">
          <cell r="G7121">
            <v>0</v>
          </cell>
        </row>
        <row r="7122">
          <cell r="G7122">
            <v>0</v>
          </cell>
        </row>
        <row r="7123">
          <cell r="G7123">
            <v>0</v>
          </cell>
        </row>
        <row r="7124">
          <cell r="G7124">
            <v>0</v>
          </cell>
        </row>
        <row r="7125">
          <cell r="G7125">
            <v>0</v>
          </cell>
        </row>
        <row r="7126">
          <cell r="G7126">
            <v>0</v>
          </cell>
        </row>
        <row r="7127">
          <cell r="G7127">
            <v>0</v>
          </cell>
        </row>
        <row r="7128">
          <cell r="G7128">
            <v>0</v>
          </cell>
        </row>
        <row r="7129">
          <cell r="G7129">
            <v>0</v>
          </cell>
        </row>
        <row r="7130">
          <cell r="G7130">
            <v>0</v>
          </cell>
        </row>
        <row r="7131">
          <cell r="G7131">
            <v>0</v>
          </cell>
        </row>
        <row r="7132">
          <cell r="G7132">
            <v>0</v>
          </cell>
        </row>
        <row r="7133">
          <cell r="G7133">
            <v>0</v>
          </cell>
        </row>
        <row r="7134">
          <cell r="G7134">
            <v>0</v>
          </cell>
        </row>
        <row r="7135">
          <cell r="G7135">
            <v>0</v>
          </cell>
        </row>
        <row r="7136">
          <cell r="G7136">
            <v>0</v>
          </cell>
        </row>
        <row r="7137">
          <cell r="G7137">
            <v>0</v>
          </cell>
        </row>
        <row r="7138">
          <cell r="G7138">
            <v>0</v>
          </cell>
        </row>
        <row r="7139">
          <cell r="G7139">
            <v>0</v>
          </cell>
        </row>
        <row r="7140">
          <cell r="G7140">
            <v>0</v>
          </cell>
        </row>
        <row r="7141">
          <cell r="G7141">
            <v>0</v>
          </cell>
        </row>
        <row r="7142">
          <cell r="G7142">
            <v>0</v>
          </cell>
        </row>
        <row r="7143">
          <cell r="G7143">
            <v>0</v>
          </cell>
        </row>
        <row r="7144">
          <cell r="G7144">
            <v>0</v>
          </cell>
        </row>
        <row r="7145">
          <cell r="G7145">
            <v>0</v>
          </cell>
        </row>
        <row r="7146">
          <cell r="G7146">
            <v>0</v>
          </cell>
        </row>
        <row r="7147">
          <cell r="G7147">
            <v>0</v>
          </cell>
        </row>
        <row r="7148">
          <cell r="G7148">
            <v>0</v>
          </cell>
        </row>
        <row r="7149">
          <cell r="G7149">
            <v>0</v>
          </cell>
        </row>
        <row r="7150">
          <cell r="G7150">
            <v>0</v>
          </cell>
        </row>
        <row r="7151">
          <cell r="G7151">
            <v>0</v>
          </cell>
        </row>
        <row r="7152">
          <cell r="G7152">
            <v>0</v>
          </cell>
        </row>
        <row r="7153">
          <cell r="G7153">
            <v>0</v>
          </cell>
        </row>
        <row r="7154">
          <cell r="G7154">
            <v>0</v>
          </cell>
        </row>
        <row r="7155">
          <cell r="G7155">
            <v>0</v>
          </cell>
        </row>
        <row r="7156">
          <cell r="G7156">
            <v>0</v>
          </cell>
        </row>
        <row r="7157">
          <cell r="G7157">
            <v>0</v>
          </cell>
        </row>
        <row r="7158">
          <cell r="G7158">
            <v>0</v>
          </cell>
        </row>
        <row r="7159">
          <cell r="G7159">
            <v>0</v>
          </cell>
        </row>
        <row r="7160">
          <cell r="G7160">
            <v>0</v>
          </cell>
        </row>
        <row r="7161">
          <cell r="G7161">
            <v>0</v>
          </cell>
        </row>
        <row r="7162">
          <cell r="G7162">
            <v>0</v>
          </cell>
        </row>
        <row r="7163">
          <cell r="G7163">
            <v>0</v>
          </cell>
        </row>
        <row r="7164">
          <cell r="G7164">
            <v>0</v>
          </cell>
        </row>
        <row r="7165">
          <cell r="G7165">
            <v>0</v>
          </cell>
        </row>
        <row r="7166">
          <cell r="G7166">
            <v>0</v>
          </cell>
        </row>
        <row r="7167">
          <cell r="G7167">
            <v>0</v>
          </cell>
        </row>
        <row r="7168">
          <cell r="G7168">
            <v>0</v>
          </cell>
        </row>
        <row r="7169">
          <cell r="G7169">
            <v>0</v>
          </cell>
        </row>
        <row r="7170">
          <cell r="G7170">
            <v>0</v>
          </cell>
        </row>
        <row r="7171">
          <cell r="G7171">
            <v>0</v>
          </cell>
        </row>
        <row r="7172">
          <cell r="G7172">
            <v>0</v>
          </cell>
        </row>
        <row r="7173">
          <cell r="G7173">
            <v>0</v>
          </cell>
        </row>
        <row r="7174">
          <cell r="G7174">
            <v>0</v>
          </cell>
        </row>
        <row r="7175">
          <cell r="G7175">
            <v>0</v>
          </cell>
        </row>
        <row r="7176">
          <cell r="G7176">
            <v>0</v>
          </cell>
        </row>
        <row r="7177">
          <cell r="G7177">
            <v>0</v>
          </cell>
        </row>
        <row r="7178">
          <cell r="G7178">
            <v>0</v>
          </cell>
        </row>
        <row r="7179">
          <cell r="G7179">
            <v>0</v>
          </cell>
        </row>
        <row r="7180">
          <cell r="G7180">
            <v>0</v>
          </cell>
        </row>
        <row r="7181">
          <cell r="G7181">
            <v>0</v>
          </cell>
        </row>
        <row r="7182">
          <cell r="G7182">
            <v>0</v>
          </cell>
        </row>
        <row r="7183">
          <cell r="G7183">
            <v>0</v>
          </cell>
        </row>
        <row r="7184">
          <cell r="G7184">
            <v>0</v>
          </cell>
        </row>
        <row r="7185">
          <cell r="G7185">
            <v>0</v>
          </cell>
        </row>
        <row r="7186">
          <cell r="G7186">
            <v>0</v>
          </cell>
        </row>
        <row r="7187">
          <cell r="G7187">
            <v>0</v>
          </cell>
        </row>
        <row r="7188">
          <cell r="G7188">
            <v>0</v>
          </cell>
        </row>
        <row r="7189">
          <cell r="G7189">
            <v>0</v>
          </cell>
        </row>
        <row r="7190">
          <cell r="G7190">
            <v>0</v>
          </cell>
        </row>
        <row r="7191">
          <cell r="G7191">
            <v>0</v>
          </cell>
        </row>
        <row r="7192">
          <cell r="G7192">
            <v>0</v>
          </cell>
        </row>
        <row r="7193">
          <cell r="G7193">
            <v>0</v>
          </cell>
        </row>
        <row r="7194">
          <cell r="G7194">
            <v>0</v>
          </cell>
        </row>
        <row r="7195">
          <cell r="G7195">
            <v>0</v>
          </cell>
        </row>
        <row r="7196">
          <cell r="G7196">
            <v>0</v>
          </cell>
        </row>
        <row r="7197">
          <cell r="G7197">
            <v>0</v>
          </cell>
        </row>
        <row r="7198">
          <cell r="G7198">
            <v>0</v>
          </cell>
        </row>
        <row r="7199">
          <cell r="G7199">
            <v>0</v>
          </cell>
        </row>
        <row r="7200">
          <cell r="G7200">
            <v>0</v>
          </cell>
        </row>
        <row r="7201">
          <cell r="G7201">
            <v>0</v>
          </cell>
        </row>
        <row r="7202">
          <cell r="G7202">
            <v>0</v>
          </cell>
        </row>
        <row r="7203">
          <cell r="G7203">
            <v>0</v>
          </cell>
        </row>
        <row r="7204">
          <cell r="G7204">
            <v>0</v>
          </cell>
        </row>
        <row r="7205">
          <cell r="G7205">
            <v>0</v>
          </cell>
        </row>
        <row r="7206">
          <cell r="G7206">
            <v>0</v>
          </cell>
        </row>
        <row r="7207">
          <cell r="G7207">
            <v>0</v>
          </cell>
        </row>
        <row r="7208">
          <cell r="G7208">
            <v>0</v>
          </cell>
        </row>
        <row r="7209">
          <cell r="G7209">
            <v>0</v>
          </cell>
        </row>
        <row r="7210">
          <cell r="G7210">
            <v>0</v>
          </cell>
        </row>
        <row r="7211">
          <cell r="G7211">
            <v>0</v>
          </cell>
        </row>
        <row r="7212">
          <cell r="G7212">
            <v>0</v>
          </cell>
        </row>
        <row r="7213">
          <cell r="G7213">
            <v>0</v>
          </cell>
        </row>
        <row r="7214">
          <cell r="G7214">
            <v>0</v>
          </cell>
        </row>
        <row r="7215">
          <cell r="G7215">
            <v>0</v>
          </cell>
        </row>
        <row r="7216">
          <cell r="G7216">
            <v>0</v>
          </cell>
        </row>
        <row r="7217">
          <cell r="G7217">
            <v>0</v>
          </cell>
        </row>
        <row r="7218">
          <cell r="G7218">
            <v>0</v>
          </cell>
        </row>
        <row r="7219">
          <cell r="G7219">
            <v>0</v>
          </cell>
        </row>
        <row r="7220">
          <cell r="G7220">
            <v>0</v>
          </cell>
        </row>
        <row r="7221">
          <cell r="G7221">
            <v>0</v>
          </cell>
        </row>
        <row r="7222">
          <cell r="G7222">
            <v>0</v>
          </cell>
        </row>
        <row r="7223">
          <cell r="G7223">
            <v>0</v>
          </cell>
        </row>
        <row r="7224">
          <cell r="G7224">
            <v>0</v>
          </cell>
        </row>
        <row r="7225">
          <cell r="G7225">
            <v>0</v>
          </cell>
        </row>
        <row r="7226">
          <cell r="G7226">
            <v>0</v>
          </cell>
        </row>
        <row r="7227">
          <cell r="G7227">
            <v>0</v>
          </cell>
        </row>
        <row r="7228">
          <cell r="G7228">
            <v>0</v>
          </cell>
        </row>
        <row r="7229">
          <cell r="G7229">
            <v>0</v>
          </cell>
        </row>
        <row r="7230">
          <cell r="G7230">
            <v>0</v>
          </cell>
        </row>
        <row r="7231">
          <cell r="G7231">
            <v>0</v>
          </cell>
        </row>
        <row r="7232">
          <cell r="G7232">
            <v>0</v>
          </cell>
        </row>
        <row r="7233">
          <cell r="G7233">
            <v>0</v>
          </cell>
        </row>
        <row r="7234">
          <cell r="G7234">
            <v>0</v>
          </cell>
        </row>
        <row r="7235">
          <cell r="G7235">
            <v>0</v>
          </cell>
        </row>
        <row r="7236">
          <cell r="G7236">
            <v>0</v>
          </cell>
        </row>
        <row r="7237">
          <cell r="G7237">
            <v>0</v>
          </cell>
        </row>
        <row r="7238">
          <cell r="G7238">
            <v>0</v>
          </cell>
        </row>
        <row r="7239">
          <cell r="G7239">
            <v>0</v>
          </cell>
        </row>
        <row r="7240">
          <cell r="G7240">
            <v>0</v>
          </cell>
        </row>
        <row r="7241">
          <cell r="G7241">
            <v>0</v>
          </cell>
        </row>
        <row r="7242">
          <cell r="G7242">
            <v>0</v>
          </cell>
        </row>
        <row r="7243">
          <cell r="G7243">
            <v>0</v>
          </cell>
        </row>
        <row r="7244">
          <cell r="G7244">
            <v>0</v>
          </cell>
        </row>
        <row r="7245">
          <cell r="G7245">
            <v>0</v>
          </cell>
        </row>
        <row r="7246">
          <cell r="G7246">
            <v>0</v>
          </cell>
        </row>
        <row r="7247">
          <cell r="G7247">
            <v>0</v>
          </cell>
        </row>
        <row r="7248">
          <cell r="G7248">
            <v>0</v>
          </cell>
        </row>
        <row r="7249">
          <cell r="G7249">
            <v>0</v>
          </cell>
        </row>
        <row r="7250">
          <cell r="G7250">
            <v>0</v>
          </cell>
        </row>
        <row r="7251">
          <cell r="G7251">
            <v>0</v>
          </cell>
        </row>
        <row r="7252">
          <cell r="G7252">
            <v>0</v>
          </cell>
        </row>
        <row r="7253">
          <cell r="G7253">
            <v>0</v>
          </cell>
        </row>
        <row r="7254">
          <cell r="G7254">
            <v>0</v>
          </cell>
        </row>
        <row r="7255">
          <cell r="G7255">
            <v>0</v>
          </cell>
        </row>
        <row r="7256">
          <cell r="G7256">
            <v>0</v>
          </cell>
        </row>
        <row r="7257">
          <cell r="G7257">
            <v>0</v>
          </cell>
        </row>
        <row r="7258">
          <cell r="G7258">
            <v>0</v>
          </cell>
        </row>
        <row r="7259">
          <cell r="G7259">
            <v>0</v>
          </cell>
        </row>
        <row r="7260">
          <cell r="G7260">
            <v>0</v>
          </cell>
        </row>
        <row r="7261">
          <cell r="G7261">
            <v>0</v>
          </cell>
        </row>
        <row r="7262">
          <cell r="G7262">
            <v>0</v>
          </cell>
        </row>
        <row r="7263">
          <cell r="G7263">
            <v>0</v>
          </cell>
        </row>
        <row r="7264">
          <cell r="G7264">
            <v>0</v>
          </cell>
        </row>
        <row r="7265">
          <cell r="G7265">
            <v>0</v>
          </cell>
        </row>
        <row r="7266">
          <cell r="G7266">
            <v>0</v>
          </cell>
        </row>
        <row r="7267">
          <cell r="G7267">
            <v>0</v>
          </cell>
        </row>
        <row r="7268">
          <cell r="G7268">
            <v>0</v>
          </cell>
        </row>
        <row r="7269">
          <cell r="G7269">
            <v>0</v>
          </cell>
        </row>
        <row r="7270">
          <cell r="G7270">
            <v>0</v>
          </cell>
        </row>
        <row r="7271">
          <cell r="G7271">
            <v>0</v>
          </cell>
        </row>
        <row r="7272">
          <cell r="G7272">
            <v>0</v>
          </cell>
        </row>
        <row r="7273">
          <cell r="G7273">
            <v>0</v>
          </cell>
        </row>
        <row r="7274">
          <cell r="G7274">
            <v>0</v>
          </cell>
        </row>
        <row r="7275">
          <cell r="G7275">
            <v>0</v>
          </cell>
        </row>
        <row r="7276">
          <cell r="G7276">
            <v>0</v>
          </cell>
        </row>
        <row r="7277">
          <cell r="G7277">
            <v>0</v>
          </cell>
        </row>
        <row r="7278">
          <cell r="G7278">
            <v>0</v>
          </cell>
        </row>
        <row r="7279">
          <cell r="G7279">
            <v>0</v>
          </cell>
        </row>
        <row r="7280">
          <cell r="G7280">
            <v>0</v>
          </cell>
        </row>
        <row r="7281">
          <cell r="G7281">
            <v>0</v>
          </cell>
        </row>
        <row r="7282">
          <cell r="G7282">
            <v>0</v>
          </cell>
        </row>
        <row r="7283">
          <cell r="G7283">
            <v>0</v>
          </cell>
        </row>
        <row r="7284">
          <cell r="G7284">
            <v>0</v>
          </cell>
        </row>
        <row r="7285">
          <cell r="G7285">
            <v>0</v>
          </cell>
        </row>
        <row r="7286">
          <cell r="G7286">
            <v>0</v>
          </cell>
        </row>
        <row r="7287">
          <cell r="G7287">
            <v>0</v>
          </cell>
        </row>
        <row r="7288">
          <cell r="G7288">
            <v>0</v>
          </cell>
        </row>
        <row r="7289">
          <cell r="G7289">
            <v>0</v>
          </cell>
        </row>
        <row r="7290">
          <cell r="G7290">
            <v>0</v>
          </cell>
        </row>
        <row r="7291">
          <cell r="G7291">
            <v>0</v>
          </cell>
        </row>
        <row r="7292">
          <cell r="G7292">
            <v>0</v>
          </cell>
        </row>
        <row r="7293">
          <cell r="G7293">
            <v>0</v>
          </cell>
        </row>
        <row r="7294">
          <cell r="G7294">
            <v>0</v>
          </cell>
        </row>
        <row r="7295">
          <cell r="G7295">
            <v>0</v>
          </cell>
        </row>
        <row r="7296">
          <cell r="G7296">
            <v>0</v>
          </cell>
        </row>
        <row r="7297">
          <cell r="G7297">
            <v>0</v>
          </cell>
        </row>
        <row r="7298">
          <cell r="G7298">
            <v>0</v>
          </cell>
        </row>
        <row r="7299">
          <cell r="G7299">
            <v>0</v>
          </cell>
        </row>
        <row r="7300">
          <cell r="G7300">
            <v>0</v>
          </cell>
        </row>
        <row r="7301">
          <cell r="G7301">
            <v>0</v>
          </cell>
        </row>
        <row r="7302">
          <cell r="G7302">
            <v>0</v>
          </cell>
        </row>
        <row r="7303">
          <cell r="G7303">
            <v>0</v>
          </cell>
        </row>
        <row r="7304">
          <cell r="G7304">
            <v>0</v>
          </cell>
        </row>
        <row r="7305">
          <cell r="G7305">
            <v>0</v>
          </cell>
        </row>
        <row r="7306">
          <cell r="G7306">
            <v>0</v>
          </cell>
        </row>
        <row r="7307">
          <cell r="G7307">
            <v>0</v>
          </cell>
        </row>
        <row r="7308">
          <cell r="G7308">
            <v>0</v>
          </cell>
        </row>
        <row r="7309">
          <cell r="G7309">
            <v>0</v>
          </cell>
        </row>
        <row r="7310">
          <cell r="G7310">
            <v>0</v>
          </cell>
        </row>
        <row r="7311">
          <cell r="G7311">
            <v>0</v>
          </cell>
        </row>
        <row r="7312">
          <cell r="G7312">
            <v>0</v>
          </cell>
        </row>
        <row r="7313">
          <cell r="G7313">
            <v>0</v>
          </cell>
        </row>
        <row r="7314">
          <cell r="G7314">
            <v>0</v>
          </cell>
        </row>
        <row r="7315">
          <cell r="G7315">
            <v>0</v>
          </cell>
        </row>
        <row r="7316">
          <cell r="G7316">
            <v>0</v>
          </cell>
        </row>
        <row r="7317">
          <cell r="G7317">
            <v>0</v>
          </cell>
        </row>
        <row r="7318">
          <cell r="G7318">
            <v>0</v>
          </cell>
        </row>
        <row r="7319">
          <cell r="G7319">
            <v>0</v>
          </cell>
        </row>
        <row r="7320">
          <cell r="G7320">
            <v>0</v>
          </cell>
        </row>
        <row r="7321">
          <cell r="G7321">
            <v>0</v>
          </cell>
        </row>
        <row r="7322">
          <cell r="G7322">
            <v>0</v>
          </cell>
        </row>
        <row r="7323">
          <cell r="G7323">
            <v>0</v>
          </cell>
        </row>
        <row r="7324">
          <cell r="G7324">
            <v>0</v>
          </cell>
        </row>
        <row r="7325">
          <cell r="G7325">
            <v>0</v>
          </cell>
        </row>
        <row r="7326">
          <cell r="G7326">
            <v>0</v>
          </cell>
        </row>
        <row r="7327">
          <cell r="G7327">
            <v>0</v>
          </cell>
        </row>
        <row r="7328">
          <cell r="G7328">
            <v>0</v>
          </cell>
        </row>
        <row r="7329">
          <cell r="G7329">
            <v>0</v>
          </cell>
        </row>
        <row r="7330">
          <cell r="G7330">
            <v>0</v>
          </cell>
        </row>
        <row r="7331">
          <cell r="G7331">
            <v>0</v>
          </cell>
        </row>
        <row r="7332">
          <cell r="G7332">
            <v>0</v>
          </cell>
        </row>
        <row r="7333">
          <cell r="G7333">
            <v>0</v>
          </cell>
        </row>
        <row r="7334">
          <cell r="G7334">
            <v>0</v>
          </cell>
        </row>
        <row r="7335">
          <cell r="G7335">
            <v>0</v>
          </cell>
        </row>
        <row r="7336">
          <cell r="G7336">
            <v>0</v>
          </cell>
        </row>
        <row r="7337">
          <cell r="G7337">
            <v>0</v>
          </cell>
        </row>
        <row r="7338">
          <cell r="G7338">
            <v>0</v>
          </cell>
        </row>
        <row r="7339">
          <cell r="G7339">
            <v>0</v>
          </cell>
        </row>
        <row r="7340">
          <cell r="G7340">
            <v>0</v>
          </cell>
        </row>
        <row r="7341">
          <cell r="G7341">
            <v>0</v>
          </cell>
        </row>
        <row r="7342">
          <cell r="G7342">
            <v>0</v>
          </cell>
        </row>
        <row r="7343">
          <cell r="G7343">
            <v>0</v>
          </cell>
        </row>
        <row r="7344">
          <cell r="G7344">
            <v>0</v>
          </cell>
        </row>
        <row r="7345">
          <cell r="G7345">
            <v>0</v>
          </cell>
        </row>
        <row r="7346">
          <cell r="G7346">
            <v>0</v>
          </cell>
        </row>
        <row r="7347">
          <cell r="G7347">
            <v>0</v>
          </cell>
        </row>
        <row r="7348">
          <cell r="G7348">
            <v>0</v>
          </cell>
        </row>
        <row r="7349">
          <cell r="G7349">
            <v>0</v>
          </cell>
        </row>
        <row r="7350">
          <cell r="G7350">
            <v>0</v>
          </cell>
        </row>
        <row r="7351">
          <cell r="G7351">
            <v>0</v>
          </cell>
        </row>
        <row r="7352">
          <cell r="G7352">
            <v>0</v>
          </cell>
        </row>
        <row r="7353">
          <cell r="G7353">
            <v>0</v>
          </cell>
        </row>
        <row r="7354">
          <cell r="G7354">
            <v>0</v>
          </cell>
        </row>
        <row r="7355">
          <cell r="G7355">
            <v>0</v>
          </cell>
        </row>
        <row r="7356">
          <cell r="G7356">
            <v>0</v>
          </cell>
        </row>
        <row r="7357">
          <cell r="G7357">
            <v>0</v>
          </cell>
        </row>
        <row r="7358">
          <cell r="G7358">
            <v>0</v>
          </cell>
        </row>
        <row r="7359">
          <cell r="G7359">
            <v>0</v>
          </cell>
        </row>
        <row r="7360">
          <cell r="G7360">
            <v>0</v>
          </cell>
        </row>
        <row r="7361">
          <cell r="G7361">
            <v>0</v>
          </cell>
        </row>
        <row r="7362">
          <cell r="G7362">
            <v>0</v>
          </cell>
        </row>
        <row r="7363">
          <cell r="G7363">
            <v>0</v>
          </cell>
        </row>
        <row r="7364">
          <cell r="G7364">
            <v>0</v>
          </cell>
        </row>
        <row r="7365">
          <cell r="G7365">
            <v>0</v>
          </cell>
        </row>
        <row r="7366">
          <cell r="G7366">
            <v>0</v>
          </cell>
        </row>
        <row r="7367">
          <cell r="G7367">
            <v>0</v>
          </cell>
        </row>
        <row r="7368">
          <cell r="G7368">
            <v>0</v>
          </cell>
        </row>
        <row r="7369">
          <cell r="G7369">
            <v>0</v>
          </cell>
        </row>
        <row r="7370">
          <cell r="G7370">
            <v>0</v>
          </cell>
        </row>
        <row r="7371">
          <cell r="G7371">
            <v>0</v>
          </cell>
        </row>
        <row r="7372">
          <cell r="G7372">
            <v>0</v>
          </cell>
        </row>
        <row r="7373">
          <cell r="G7373">
            <v>0</v>
          </cell>
        </row>
        <row r="7374">
          <cell r="G7374">
            <v>0</v>
          </cell>
        </row>
        <row r="7375">
          <cell r="G7375">
            <v>0</v>
          </cell>
        </row>
        <row r="7376">
          <cell r="G7376">
            <v>0</v>
          </cell>
        </row>
        <row r="7377">
          <cell r="G7377">
            <v>0</v>
          </cell>
        </row>
        <row r="7378">
          <cell r="G7378">
            <v>0</v>
          </cell>
        </row>
        <row r="7379">
          <cell r="G7379">
            <v>0</v>
          </cell>
        </row>
        <row r="7380">
          <cell r="G7380">
            <v>0</v>
          </cell>
        </row>
        <row r="7381">
          <cell r="G7381">
            <v>0</v>
          </cell>
        </row>
        <row r="7382">
          <cell r="G7382">
            <v>0</v>
          </cell>
        </row>
        <row r="7383">
          <cell r="G7383">
            <v>0</v>
          </cell>
        </row>
        <row r="7384">
          <cell r="G7384">
            <v>0</v>
          </cell>
        </row>
        <row r="7385">
          <cell r="G7385">
            <v>0</v>
          </cell>
        </row>
        <row r="7386">
          <cell r="G7386">
            <v>0</v>
          </cell>
        </row>
        <row r="7387">
          <cell r="G7387">
            <v>0</v>
          </cell>
        </row>
        <row r="7388">
          <cell r="G7388">
            <v>0</v>
          </cell>
        </row>
        <row r="7389">
          <cell r="G7389">
            <v>0</v>
          </cell>
        </row>
        <row r="7390">
          <cell r="G7390">
            <v>0</v>
          </cell>
        </row>
        <row r="7391">
          <cell r="G7391">
            <v>0</v>
          </cell>
        </row>
        <row r="7392">
          <cell r="G7392">
            <v>0</v>
          </cell>
        </row>
        <row r="7393">
          <cell r="G7393">
            <v>0</v>
          </cell>
        </row>
        <row r="7394">
          <cell r="G7394">
            <v>0</v>
          </cell>
        </row>
        <row r="7395">
          <cell r="G7395">
            <v>0</v>
          </cell>
        </row>
        <row r="7396">
          <cell r="G7396">
            <v>0</v>
          </cell>
        </row>
        <row r="7397">
          <cell r="G7397">
            <v>0</v>
          </cell>
        </row>
        <row r="7398">
          <cell r="G7398">
            <v>0</v>
          </cell>
        </row>
        <row r="7399">
          <cell r="G7399">
            <v>0</v>
          </cell>
        </row>
        <row r="7400">
          <cell r="G7400">
            <v>0</v>
          </cell>
        </row>
        <row r="7401">
          <cell r="G7401">
            <v>0</v>
          </cell>
        </row>
        <row r="7402">
          <cell r="G7402">
            <v>0</v>
          </cell>
        </row>
        <row r="7403">
          <cell r="G7403">
            <v>0</v>
          </cell>
        </row>
        <row r="7404">
          <cell r="G7404">
            <v>0</v>
          </cell>
        </row>
        <row r="7405">
          <cell r="G7405">
            <v>0</v>
          </cell>
        </row>
        <row r="7406">
          <cell r="G7406">
            <v>0</v>
          </cell>
        </row>
        <row r="7407">
          <cell r="G7407">
            <v>0</v>
          </cell>
        </row>
        <row r="7408">
          <cell r="G7408">
            <v>0</v>
          </cell>
        </row>
        <row r="7409">
          <cell r="G7409">
            <v>0</v>
          </cell>
        </row>
        <row r="7410">
          <cell r="G7410">
            <v>0</v>
          </cell>
        </row>
        <row r="7411">
          <cell r="G7411">
            <v>0</v>
          </cell>
        </row>
        <row r="7412">
          <cell r="G7412">
            <v>0</v>
          </cell>
        </row>
        <row r="7413">
          <cell r="G7413">
            <v>0</v>
          </cell>
        </row>
        <row r="7414">
          <cell r="G7414">
            <v>0</v>
          </cell>
        </row>
        <row r="7415">
          <cell r="G7415">
            <v>0</v>
          </cell>
        </row>
        <row r="7416">
          <cell r="G7416">
            <v>0</v>
          </cell>
        </row>
        <row r="7417">
          <cell r="G7417">
            <v>0</v>
          </cell>
        </row>
        <row r="7418">
          <cell r="G7418">
            <v>0</v>
          </cell>
        </row>
        <row r="7419">
          <cell r="G7419">
            <v>0</v>
          </cell>
        </row>
        <row r="7420">
          <cell r="G7420">
            <v>0</v>
          </cell>
        </row>
        <row r="7421">
          <cell r="G7421">
            <v>0</v>
          </cell>
        </row>
        <row r="7422">
          <cell r="G7422">
            <v>0</v>
          </cell>
        </row>
        <row r="7423">
          <cell r="G7423">
            <v>0</v>
          </cell>
        </row>
        <row r="7424">
          <cell r="G7424">
            <v>0</v>
          </cell>
        </row>
        <row r="7425">
          <cell r="G7425">
            <v>0</v>
          </cell>
        </row>
        <row r="7426">
          <cell r="G7426">
            <v>0</v>
          </cell>
        </row>
        <row r="7427">
          <cell r="G7427">
            <v>0</v>
          </cell>
        </row>
        <row r="7428">
          <cell r="G7428">
            <v>0</v>
          </cell>
        </row>
        <row r="7429">
          <cell r="G7429">
            <v>0</v>
          </cell>
        </row>
        <row r="7430">
          <cell r="G7430">
            <v>0</v>
          </cell>
        </row>
        <row r="7431">
          <cell r="G7431">
            <v>0</v>
          </cell>
        </row>
        <row r="7432">
          <cell r="G7432">
            <v>0</v>
          </cell>
        </row>
        <row r="7433">
          <cell r="G7433">
            <v>0</v>
          </cell>
        </row>
        <row r="7434">
          <cell r="G7434">
            <v>0</v>
          </cell>
        </row>
        <row r="7435">
          <cell r="G7435">
            <v>0</v>
          </cell>
        </row>
        <row r="7436">
          <cell r="G7436">
            <v>0</v>
          </cell>
        </row>
        <row r="7437">
          <cell r="G7437">
            <v>0</v>
          </cell>
        </row>
        <row r="7438">
          <cell r="G7438">
            <v>0</v>
          </cell>
        </row>
        <row r="7439">
          <cell r="G7439">
            <v>0</v>
          </cell>
        </row>
        <row r="7440">
          <cell r="G7440">
            <v>0</v>
          </cell>
        </row>
        <row r="7441">
          <cell r="G7441">
            <v>0</v>
          </cell>
        </row>
        <row r="7442">
          <cell r="G7442">
            <v>0</v>
          </cell>
        </row>
        <row r="7443">
          <cell r="G7443">
            <v>0</v>
          </cell>
        </row>
        <row r="7444">
          <cell r="G7444">
            <v>0</v>
          </cell>
        </row>
        <row r="7445">
          <cell r="G7445">
            <v>0</v>
          </cell>
        </row>
        <row r="7446">
          <cell r="G7446">
            <v>0</v>
          </cell>
        </row>
        <row r="7447">
          <cell r="G7447">
            <v>0</v>
          </cell>
        </row>
        <row r="7448">
          <cell r="G7448">
            <v>0</v>
          </cell>
        </row>
        <row r="7449">
          <cell r="G7449">
            <v>0</v>
          </cell>
        </row>
        <row r="7450">
          <cell r="G7450">
            <v>0</v>
          </cell>
        </row>
        <row r="7451">
          <cell r="G7451">
            <v>0</v>
          </cell>
        </row>
        <row r="7452">
          <cell r="G7452">
            <v>0</v>
          </cell>
        </row>
        <row r="7453">
          <cell r="G7453">
            <v>0</v>
          </cell>
        </row>
        <row r="7454">
          <cell r="G7454">
            <v>0</v>
          </cell>
        </row>
        <row r="7455">
          <cell r="G7455">
            <v>0</v>
          </cell>
        </row>
        <row r="7456">
          <cell r="G7456">
            <v>0</v>
          </cell>
        </row>
        <row r="7457">
          <cell r="G7457">
            <v>0</v>
          </cell>
        </row>
        <row r="7458">
          <cell r="G7458">
            <v>0</v>
          </cell>
        </row>
        <row r="7459">
          <cell r="G7459">
            <v>0</v>
          </cell>
        </row>
        <row r="7460">
          <cell r="G7460">
            <v>0</v>
          </cell>
        </row>
        <row r="7461">
          <cell r="G7461">
            <v>0</v>
          </cell>
        </row>
        <row r="7462">
          <cell r="G7462">
            <v>0</v>
          </cell>
        </row>
        <row r="7463">
          <cell r="G7463">
            <v>0</v>
          </cell>
        </row>
        <row r="7464">
          <cell r="G7464">
            <v>0</v>
          </cell>
        </row>
        <row r="7465">
          <cell r="G7465">
            <v>0</v>
          </cell>
        </row>
        <row r="7466">
          <cell r="G7466">
            <v>0</v>
          </cell>
        </row>
        <row r="7467">
          <cell r="G7467">
            <v>0</v>
          </cell>
        </row>
        <row r="7468">
          <cell r="G7468">
            <v>0</v>
          </cell>
        </row>
        <row r="7469">
          <cell r="G7469">
            <v>0</v>
          </cell>
        </row>
        <row r="7470">
          <cell r="G7470">
            <v>0</v>
          </cell>
        </row>
        <row r="7471">
          <cell r="G7471">
            <v>0</v>
          </cell>
        </row>
        <row r="7472">
          <cell r="G7472">
            <v>0</v>
          </cell>
        </row>
        <row r="7473">
          <cell r="G7473">
            <v>0</v>
          </cell>
        </row>
        <row r="7474">
          <cell r="G7474">
            <v>0</v>
          </cell>
        </row>
        <row r="7475">
          <cell r="G7475">
            <v>0</v>
          </cell>
        </row>
        <row r="7476">
          <cell r="G7476">
            <v>0</v>
          </cell>
        </row>
        <row r="7477">
          <cell r="G7477">
            <v>0</v>
          </cell>
        </row>
        <row r="7478">
          <cell r="G7478">
            <v>0</v>
          </cell>
        </row>
        <row r="7479">
          <cell r="G7479">
            <v>0</v>
          </cell>
        </row>
        <row r="7480">
          <cell r="G7480">
            <v>0</v>
          </cell>
        </row>
        <row r="7481">
          <cell r="G7481">
            <v>0</v>
          </cell>
        </row>
        <row r="7482">
          <cell r="G7482">
            <v>0</v>
          </cell>
        </row>
        <row r="7483">
          <cell r="G7483">
            <v>0</v>
          </cell>
        </row>
        <row r="7484">
          <cell r="G7484">
            <v>0</v>
          </cell>
        </row>
        <row r="7485">
          <cell r="G7485">
            <v>0</v>
          </cell>
        </row>
        <row r="7486">
          <cell r="G7486">
            <v>0</v>
          </cell>
        </row>
        <row r="7487">
          <cell r="G7487">
            <v>0</v>
          </cell>
        </row>
        <row r="7488">
          <cell r="G7488">
            <v>0</v>
          </cell>
        </row>
        <row r="7489">
          <cell r="G7489">
            <v>0</v>
          </cell>
        </row>
        <row r="7490">
          <cell r="G7490">
            <v>0</v>
          </cell>
        </row>
        <row r="7491">
          <cell r="G7491">
            <v>0</v>
          </cell>
        </row>
        <row r="7492">
          <cell r="G7492">
            <v>0</v>
          </cell>
        </row>
        <row r="7493">
          <cell r="G7493">
            <v>0</v>
          </cell>
        </row>
        <row r="7494">
          <cell r="G7494">
            <v>0</v>
          </cell>
        </row>
        <row r="7495">
          <cell r="G7495">
            <v>0</v>
          </cell>
        </row>
        <row r="7496">
          <cell r="G7496">
            <v>0</v>
          </cell>
        </row>
        <row r="7497">
          <cell r="G7497">
            <v>0</v>
          </cell>
        </row>
        <row r="7498">
          <cell r="G7498">
            <v>0</v>
          </cell>
        </row>
        <row r="7499">
          <cell r="G7499">
            <v>0</v>
          </cell>
        </row>
        <row r="7500">
          <cell r="G7500">
            <v>0</v>
          </cell>
        </row>
        <row r="7501">
          <cell r="G7501">
            <v>0</v>
          </cell>
        </row>
        <row r="7502">
          <cell r="G7502">
            <v>0</v>
          </cell>
        </row>
        <row r="7503">
          <cell r="G7503">
            <v>0</v>
          </cell>
        </row>
        <row r="7504">
          <cell r="G7504">
            <v>0</v>
          </cell>
        </row>
        <row r="7505">
          <cell r="G7505">
            <v>0</v>
          </cell>
        </row>
        <row r="7506">
          <cell r="G7506">
            <v>0</v>
          </cell>
        </row>
        <row r="7507">
          <cell r="G7507">
            <v>0</v>
          </cell>
        </row>
        <row r="7508">
          <cell r="G7508">
            <v>0</v>
          </cell>
        </row>
        <row r="7509">
          <cell r="G7509">
            <v>0</v>
          </cell>
        </row>
        <row r="7510">
          <cell r="G7510">
            <v>0</v>
          </cell>
        </row>
        <row r="7511">
          <cell r="G7511">
            <v>0</v>
          </cell>
        </row>
        <row r="7512">
          <cell r="G7512">
            <v>0</v>
          </cell>
        </row>
        <row r="7513">
          <cell r="G7513">
            <v>0</v>
          </cell>
        </row>
        <row r="7514">
          <cell r="G7514">
            <v>0</v>
          </cell>
        </row>
        <row r="7515">
          <cell r="G7515">
            <v>0</v>
          </cell>
        </row>
        <row r="7516">
          <cell r="G7516">
            <v>0</v>
          </cell>
        </row>
        <row r="7517">
          <cell r="G7517">
            <v>0</v>
          </cell>
        </row>
        <row r="7518">
          <cell r="G7518">
            <v>0</v>
          </cell>
        </row>
        <row r="7519">
          <cell r="G7519">
            <v>0</v>
          </cell>
        </row>
        <row r="7520">
          <cell r="G7520">
            <v>0</v>
          </cell>
        </row>
        <row r="7521">
          <cell r="G7521">
            <v>0</v>
          </cell>
        </row>
        <row r="7522">
          <cell r="G7522">
            <v>0</v>
          </cell>
        </row>
        <row r="7523">
          <cell r="G7523">
            <v>0</v>
          </cell>
        </row>
        <row r="7524">
          <cell r="G7524">
            <v>0</v>
          </cell>
        </row>
        <row r="7525">
          <cell r="G7525">
            <v>0</v>
          </cell>
        </row>
        <row r="7526">
          <cell r="G7526">
            <v>0</v>
          </cell>
        </row>
        <row r="7527">
          <cell r="G7527">
            <v>0</v>
          </cell>
        </row>
        <row r="7528">
          <cell r="G7528">
            <v>0</v>
          </cell>
        </row>
        <row r="7529">
          <cell r="G7529">
            <v>0</v>
          </cell>
        </row>
        <row r="7530">
          <cell r="G7530">
            <v>0</v>
          </cell>
        </row>
        <row r="7531">
          <cell r="G7531">
            <v>0</v>
          </cell>
        </row>
        <row r="7532">
          <cell r="G7532">
            <v>0</v>
          </cell>
        </row>
        <row r="7533">
          <cell r="G7533">
            <v>0</v>
          </cell>
        </row>
        <row r="7534">
          <cell r="G7534">
            <v>0</v>
          </cell>
        </row>
        <row r="7535">
          <cell r="G7535">
            <v>0</v>
          </cell>
        </row>
        <row r="7536">
          <cell r="G7536">
            <v>0</v>
          </cell>
        </row>
        <row r="7537">
          <cell r="G7537">
            <v>0</v>
          </cell>
        </row>
        <row r="7538">
          <cell r="G7538">
            <v>0</v>
          </cell>
        </row>
        <row r="7539">
          <cell r="G7539">
            <v>0</v>
          </cell>
        </row>
        <row r="7540">
          <cell r="G7540">
            <v>0</v>
          </cell>
        </row>
        <row r="7541">
          <cell r="G7541">
            <v>0</v>
          </cell>
        </row>
        <row r="7542">
          <cell r="G7542">
            <v>0</v>
          </cell>
        </row>
        <row r="7543">
          <cell r="G7543">
            <v>0</v>
          </cell>
        </row>
        <row r="7544">
          <cell r="G7544">
            <v>0</v>
          </cell>
        </row>
        <row r="7545">
          <cell r="G7545">
            <v>0</v>
          </cell>
        </row>
        <row r="7546">
          <cell r="G7546">
            <v>0</v>
          </cell>
        </row>
        <row r="7547">
          <cell r="G7547">
            <v>0</v>
          </cell>
        </row>
        <row r="7548">
          <cell r="G7548">
            <v>0</v>
          </cell>
        </row>
        <row r="7549">
          <cell r="G7549">
            <v>0</v>
          </cell>
        </row>
        <row r="7550">
          <cell r="G7550">
            <v>0</v>
          </cell>
        </row>
        <row r="7551">
          <cell r="G7551">
            <v>0</v>
          </cell>
        </row>
        <row r="7552">
          <cell r="G7552">
            <v>0</v>
          </cell>
        </row>
        <row r="7553">
          <cell r="G7553">
            <v>0</v>
          </cell>
        </row>
        <row r="7554">
          <cell r="G7554">
            <v>0</v>
          </cell>
        </row>
        <row r="7555">
          <cell r="G7555">
            <v>0</v>
          </cell>
        </row>
        <row r="7556">
          <cell r="G7556">
            <v>0</v>
          </cell>
        </row>
        <row r="7557">
          <cell r="G7557">
            <v>0</v>
          </cell>
        </row>
        <row r="7558">
          <cell r="G7558">
            <v>0</v>
          </cell>
        </row>
        <row r="7559">
          <cell r="G7559">
            <v>0</v>
          </cell>
        </row>
        <row r="7560">
          <cell r="G7560">
            <v>0</v>
          </cell>
        </row>
        <row r="7561">
          <cell r="G7561">
            <v>0</v>
          </cell>
        </row>
        <row r="7562">
          <cell r="G7562">
            <v>0</v>
          </cell>
        </row>
        <row r="7563">
          <cell r="G7563">
            <v>0</v>
          </cell>
        </row>
        <row r="7564">
          <cell r="G7564">
            <v>0</v>
          </cell>
        </row>
        <row r="7565">
          <cell r="G7565">
            <v>0</v>
          </cell>
        </row>
        <row r="7566">
          <cell r="G7566">
            <v>0</v>
          </cell>
        </row>
        <row r="7567">
          <cell r="G7567">
            <v>0</v>
          </cell>
        </row>
        <row r="7568">
          <cell r="G7568">
            <v>0</v>
          </cell>
        </row>
        <row r="7569">
          <cell r="G7569">
            <v>0</v>
          </cell>
        </row>
        <row r="7570">
          <cell r="G7570">
            <v>0</v>
          </cell>
        </row>
        <row r="7571">
          <cell r="G7571">
            <v>0</v>
          </cell>
        </row>
        <row r="7572">
          <cell r="G7572">
            <v>0</v>
          </cell>
        </row>
        <row r="7573">
          <cell r="G7573">
            <v>0</v>
          </cell>
        </row>
        <row r="7574">
          <cell r="G7574">
            <v>0</v>
          </cell>
        </row>
        <row r="7575">
          <cell r="G7575">
            <v>0</v>
          </cell>
        </row>
        <row r="7576">
          <cell r="G7576">
            <v>0</v>
          </cell>
        </row>
        <row r="7577">
          <cell r="G7577">
            <v>0</v>
          </cell>
        </row>
        <row r="7578">
          <cell r="G7578">
            <v>0</v>
          </cell>
        </row>
        <row r="7579">
          <cell r="G7579">
            <v>0</v>
          </cell>
        </row>
        <row r="7580">
          <cell r="G7580">
            <v>0</v>
          </cell>
        </row>
        <row r="7581">
          <cell r="G7581">
            <v>0</v>
          </cell>
        </row>
        <row r="7582">
          <cell r="G7582">
            <v>0</v>
          </cell>
        </row>
        <row r="7583">
          <cell r="G7583">
            <v>0</v>
          </cell>
        </row>
        <row r="7584">
          <cell r="G7584">
            <v>0</v>
          </cell>
        </row>
        <row r="7585">
          <cell r="G7585">
            <v>0</v>
          </cell>
        </row>
        <row r="7586">
          <cell r="G7586">
            <v>0</v>
          </cell>
        </row>
        <row r="7587">
          <cell r="G7587">
            <v>0</v>
          </cell>
        </row>
        <row r="7588">
          <cell r="G7588">
            <v>0</v>
          </cell>
        </row>
        <row r="7589">
          <cell r="G7589">
            <v>0</v>
          </cell>
        </row>
        <row r="7590">
          <cell r="G7590">
            <v>0</v>
          </cell>
        </row>
        <row r="7591">
          <cell r="G7591">
            <v>0</v>
          </cell>
        </row>
        <row r="7592">
          <cell r="G7592">
            <v>0</v>
          </cell>
        </row>
        <row r="7593">
          <cell r="G7593">
            <v>0</v>
          </cell>
        </row>
        <row r="7594">
          <cell r="G7594">
            <v>0</v>
          </cell>
        </row>
        <row r="7595">
          <cell r="G7595">
            <v>0</v>
          </cell>
        </row>
        <row r="7596">
          <cell r="G7596">
            <v>0</v>
          </cell>
        </row>
        <row r="7597">
          <cell r="G7597">
            <v>0</v>
          </cell>
        </row>
        <row r="7598">
          <cell r="G7598">
            <v>0</v>
          </cell>
        </row>
        <row r="7599">
          <cell r="G7599">
            <v>0</v>
          </cell>
        </row>
        <row r="7600">
          <cell r="G7600">
            <v>0</v>
          </cell>
        </row>
        <row r="7601">
          <cell r="G7601">
            <v>0</v>
          </cell>
        </row>
        <row r="7602">
          <cell r="G7602">
            <v>0</v>
          </cell>
        </row>
        <row r="7603">
          <cell r="G7603">
            <v>0</v>
          </cell>
        </row>
        <row r="7604">
          <cell r="G7604">
            <v>0</v>
          </cell>
        </row>
        <row r="7605">
          <cell r="G7605">
            <v>0</v>
          </cell>
        </row>
        <row r="7606">
          <cell r="G7606">
            <v>0</v>
          </cell>
        </row>
        <row r="7607">
          <cell r="G7607">
            <v>0</v>
          </cell>
        </row>
        <row r="7608">
          <cell r="G7608">
            <v>0</v>
          </cell>
        </row>
        <row r="7609">
          <cell r="G7609">
            <v>0</v>
          </cell>
        </row>
        <row r="7610">
          <cell r="G7610">
            <v>0</v>
          </cell>
        </row>
        <row r="7611">
          <cell r="G7611">
            <v>0</v>
          </cell>
        </row>
        <row r="7612">
          <cell r="G7612">
            <v>0</v>
          </cell>
        </row>
        <row r="7613">
          <cell r="G7613">
            <v>0</v>
          </cell>
        </row>
        <row r="7614">
          <cell r="G7614">
            <v>0</v>
          </cell>
        </row>
        <row r="7615">
          <cell r="G7615">
            <v>0</v>
          </cell>
        </row>
        <row r="7616">
          <cell r="G7616">
            <v>0</v>
          </cell>
        </row>
        <row r="7617">
          <cell r="G7617">
            <v>0</v>
          </cell>
        </row>
        <row r="7618">
          <cell r="G7618">
            <v>0</v>
          </cell>
        </row>
        <row r="7619">
          <cell r="G7619">
            <v>0</v>
          </cell>
        </row>
        <row r="7620">
          <cell r="G7620">
            <v>0</v>
          </cell>
        </row>
        <row r="7621">
          <cell r="G7621">
            <v>0</v>
          </cell>
        </row>
        <row r="7622">
          <cell r="G7622">
            <v>0</v>
          </cell>
        </row>
        <row r="7623">
          <cell r="G7623">
            <v>0</v>
          </cell>
        </row>
        <row r="7624">
          <cell r="G7624">
            <v>0</v>
          </cell>
        </row>
        <row r="7625">
          <cell r="G7625">
            <v>0</v>
          </cell>
        </row>
        <row r="7626">
          <cell r="G7626">
            <v>0</v>
          </cell>
        </row>
        <row r="7627">
          <cell r="G7627">
            <v>0</v>
          </cell>
        </row>
        <row r="7628">
          <cell r="G7628">
            <v>0</v>
          </cell>
        </row>
        <row r="7629">
          <cell r="G7629">
            <v>0</v>
          </cell>
        </row>
        <row r="7630">
          <cell r="G7630">
            <v>0</v>
          </cell>
        </row>
        <row r="7631">
          <cell r="G7631">
            <v>0</v>
          </cell>
        </row>
        <row r="7632">
          <cell r="G7632">
            <v>0</v>
          </cell>
        </row>
        <row r="7633">
          <cell r="G7633">
            <v>0</v>
          </cell>
        </row>
        <row r="7634">
          <cell r="G7634">
            <v>0</v>
          </cell>
        </row>
        <row r="7635">
          <cell r="G7635">
            <v>0</v>
          </cell>
        </row>
        <row r="7636">
          <cell r="G7636">
            <v>0</v>
          </cell>
        </row>
        <row r="7637">
          <cell r="G7637">
            <v>0</v>
          </cell>
        </row>
        <row r="7638">
          <cell r="G7638">
            <v>0</v>
          </cell>
        </row>
        <row r="7639">
          <cell r="G7639">
            <v>0</v>
          </cell>
        </row>
        <row r="7640">
          <cell r="G7640">
            <v>0</v>
          </cell>
        </row>
        <row r="7641">
          <cell r="G7641">
            <v>0</v>
          </cell>
        </row>
        <row r="7642">
          <cell r="G7642">
            <v>0</v>
          </cell>
        </row>
        <row r="7643">
          <cell r="G7643">
            <v>0</v>
          </cell>
        </row>
        <row r="7644">
          <cell r="G7644">
            <v>0</v>
          </cell>
        </row>
        <row r="7645">
          <cell r="G7645">
            <v>0</v>
          </cell>
        </row>
        <row r="7646">
          <cell r="G7646">
            <v>0</v>
          </cell>
        </row>
        <row r="7647">
          <cell r="G7647">
            <v>0</v>
          </cell>
        </row>
        <row r="7648">
          <cell r="G7648">
            <v>0</v>
          </cell>
        </row>
        <row r="7649">
          <cell r="G7649">
            <v>0</v>
          </cell>
        </row>
        <row r="7650">
          <cell r="G7650">
            <v>0</v>
          </cell>
        </row>
        <row r="7651">
          <cell r="G7651">
            <v>0</v>
          </cell>
        </row>
        <row r="7652">
          <cell r="G7652">
            <v>0</v>
          </cell>
        </row>
        <row r="7653">
          <cell r="G7653">
            <v>0</v>
          </cell>
        </row>
        <row r="7654">
          <cell r="G7654">
            <v>0</v>
          </cell>
        </row>
        <row r="7655">
          <cell r="G7655">
            <v>0</v>
          </cell>
        </row>
        <row r="7656">
          <cell r="G7656">
            <v>0</v>
          </cell>
        </row>
        <row r="7657">
          <cell r="G7657">
            <v>0</v>
          </cell>
        </row>
        <row r="7658">
          <cell r="G7658">
            <v>0</v>
          </cell>
        </row>
        <row r="7659">
          <cell r="G7659">
            <v>0</v>
          </cell>
        </row>
        <row r="7660">
          <cell r="G7660">
            <v>0</v>
          </cell>
        </row>
        <row r="7661">
          <cell r="G7661">
            <v>0</v>
          </cell>
        </row>
        <row r="7662">
          <cell r="G7662">
            <v>0</v>
          </cell>
        </row>
        <row r="7663">
          <cell r="G7663">
            <v>0</v>
          </cell>
        </row>
        <row r="7664">
          <cell r="G7664">
            <v>0</v>
          </cell>
        </row>
        <row r="7665">
          <cell r="G7665">
            <v>0</v>
          </cell>
        </row>
        <row r="7666">
          <cell r="G7666">
            <v>0</v>
          </cell>
        </row>
        <row r="7667">
          <cell r="G7667">
            <v>0</v>
          </cell>
        </row>
        <row r="7668">
          <cell r="G7668">
            <v>0</v>
          </cell>
        </row>
        <row r="7669">
          <cell r="G7669">
            <v>0</v>
          </cell>
        </row>
        <row r="7670">
          <cell r="G7670">
            <v>0</v>
          </cell>
        </row>
        <row r="7671">
          <cell r="G7671">
            <v>0</v>
          </cell>
        </row>
        <row r="7672">
          <cell r="G7672">
            <v>0</v>
          </cell>
        </row>
        <row r="7673">
          <cell r="G7673">
            <v>0</v>
          </cell>
        </row>
        <row r="7674">
          <cell r="G7674">
            <v>0</v>
          </cell>
        </row>
        <row r="7675">
          <cell r="G7675">
            <v>0</v>
          </cell>
        </row>
        <row r="7676">
          <cell r="G7676">
            <v>0</v>
          </cell>
        </row>
        <row r="7677">
          <cell r="G7677">
            <v>0</v>
          </cell>
        </row>
        <row r="7678">
          <cell r="G7678">
            <v>0</v>
          </cell>
        </row>
        <row r="7679">
          <cell r="G7679">
            <v>0</v>
          </cell>
        </row>
        <row r="7680">
          <cell r="G7680">
            <v>0</v>
          </cell>
        </row>
        <row r="7681">
          <cell r="G7681">
            <v>0</v>
          </cell>
        </row>
        <row r="7682">
          <cell r="G7682">
            <v>0</v>
          </cell>
        </row>
        <row r="7683">
          <cell r="G7683">
            <v>0</v>
          </cell>
        </row>
        <row r="7684">
          <cell r="G7684">
            <v>0</v>
          </cell>
        </row>
        <row r="7685">
          <cell r="G7685">
            <v>0</v>
          </cell>
        </row>
        <row r="7686">
          <cell r="G7686">
            <v>0</v>
          </cell>
        </row>
        <row r="7687">
          <cell r="G7687">
            <v>0</v>
          </cell>
        </row>
        <row r="7688">
          <cell r="G7688">
            <v>0</v>
          </cell>
        </row>
        <row r="7689">
          <cell r="G7689">
            <v>0</v>
          </cell>
        </row>
        <row r="7690">
          <cell r="G7690">
            <v>0</v>
          </cell>
        </row>
        <row r="7691">
          <cell r="G7691">
            <v>0</v>
          </cell>
        </row>
        <row r="7692">
          <cell r="G7692">
            <v>0</v>
          </cell>
        </row>
        <row r="7693">
          <cell r="G7693">
            <v>0</v>
          </cell>
        </row>
        <row r="7694">
          <cell r="G7694">
            <v>0</v>
          </cell>
        </row>
        <row r="7695">
          <cell r="G7695">
            <v>0</v>
          </cell>
        </row>
        <row r="7696">
          <cell r="G7696">
            <v>0</v>
          </cell>
        </row>
        <row r="7697">
          <cell r="G7697">
            <v>0</v>
          </cell>
        </row>
        <row r="7698">
          <cell r="G7698">
            <v>0</v>
          </cell>
        </row>
        <row r="7699">
          <cell r="G7699">
            <v>0</v>
          </cell>
        </row>
        <row r="7700">
          <cell r="G7700">
            <v>0</v>
          </cell>
        </row>
        <row r="7701">
          <cell r="G7701">
            <v>0</v>
          </cell>
        </row>
        <row r="7702">
          <cell r="G7702">
            <v>0</v>
          </cell>
        </row>
        <row r="7703">
          <cell r="G7703">
            <v>0</v>
          </cell>
        </row>
        <row r="7704">
          <cell r="G7704">
            <v>0</v>
          </cell>
        </row>
        <row r="7705">
          <cell r="G7705">
            <v>0</v>
          </cell>
        </row>
        <row r="7706">
          <cell r="G7706">
            <v>0</v>
          </cell>
        </row>
        <row r="7707">
          <cell r="G7707">
            <v>0</v>
          </cell>
        </row>
        <row r="7708">
          <cell r="G7708">
            <v>0</v>
          </cell>
        </row>
        <row r="7709">
          <cell r="G7709">
            <v>0</v>
          </cell>
        </row>
        <row r="7710">
          <cell r="G7710">
            <v>0</v>
          </cell>
        </row>
        <row r="7711">
          <cell r="G7711">
            <v>0</v>
          </cell>
        </row>
        <row r="7712">
          <cell r="G7712">
            <v>0</v>
          </cell>
        </row>
        <row r="7713">
          <cell r="G7713">
            <v>0</v>
          </cell>
        </row>
        <row r="7714">
          <cell r="G7714">
            <v>0</v>
          </cell>
        </row>
        <row r="7715">
          <cell r="G7715">
            <v>0</v>
          </cell>
        </row>
        <row r="7716">
          <cell r="G7716">
            <v>0</v>
          </cell>
        </row>
        <row r="7717">
          <cell r="G7717">
            <v>0</v>
          </cell>
        </row>
        <row r="7718">
          <cell r="G7718">
            <v>0</v>
          </cell>
        </row>
        <row r="7719">
          <cell r="G7719">
            <v>0</v>
          </cell>
        </row>
        <row r="7720">
          <cell r="G7720">
            <v>0</v>
          </cell>
        </row>
        <row r="7721">
          <cell r="G7721">
            <v>0</v>
          </cell>
        </row>
        <row r="7722">
          <cell r="G7722">
            <v>0</v>
          </cell>
        </row>
        <row r="7723">
          <cell r="G7723">
            <v>0</v>
          </cell>
        </row>
        <row r="7724">
          <cell r="G7724">
            <v>0</v>
          </cell>
        </row>
        <row r="7725">
          <cell r="G7725">
            <v>0</v>
          </cell>
        </row>
        <row r="7726">
          <cell r="G7726">
            <v>0</v>
          </cell>
        </row>
        <row r="7727">
          <cell r="G7727">
            <v>0</v>
          </cell>
        </row>
        <row r="7728">
          <cell r="G7728">
            <v>0</v>
          </cell>
        </row>
        <row r="7729">
          <cell r="G7729">
            <v>0</v>
          </cell>
        </row>
        <row r="7730">
          <cell r="G7730">
            <v>0</v>
          </cell>
        </row>
        <row r="7731">
          <cell r="G7731">
            <v>0</v>
          </cell>
        </row>
        <row r="7732">
          <cell r="G7732">
            <v>0</v>
          </cell>
        </row>
        <row r="7733">
          <cell r="G7733">
            <v>0</v>
          </cell>
        </row>
        <row r="7734">
          <cell r="G7734">
            <v>0</v>
          </cell>
        </row>
        <row r="7735">
          <cell r="G7735">
            <v>0</v>
          </cell>
        </row>
        <row r="7736">
          <cell r="G7736">
            <v>0</v>
          </cell>
        </row>
        <row r="7737">
          <cell r="G7737">
            <v>0</v>
          </cell>
        </row>
        <row r="7738">
          <cell r="G7738">
            <v>0</v>
          </cell>
        </row>
        <row r="7739">
          <cell r="G7739">
            <v>0</v>
          </cell>
        </row>
        <row r="7740">
          <cell r="G7740">
            <v>0</v>
          </cell>
        </row>
        <row r="7741">
          <cell r="G7741">
            <v>0</v>
          </cell>
        </row>
        <row r="7742">
          <cell r="G7742">
            <v>0</v>
          </cell>
        </row>
        <row r="7743">
          <cell r="G7743">
            <v>0</v>
          </cell>
        </row>
        <row r="7744">
          <cell r="G7744">
            <v>0</v>
          </cell>
        </row>
        <row r="7745">
          <cell r="G7745">
            <v>0</v>
          </cell>
        </row>
        <row r="7746">
          <cell r="G7746">
            <v>0</v>
          </cell>
        </row>
        <row r="7747">
          <cell r="G7747">
            <v>0</v>
          </cell>
        </row>
        <row r="7748">
          <cell r="G7748">
            <v>0</v>
          </cell>
        </row>
        <row r="7749">
          <cell r="G7749">
            <v>0</v>
          </cell>
        </row>
        <row r="7750">
          <cell r="G7750">
            <v>0</v>
          </cell>
        </row>
        <row r="7751">
          <cell r="G7751">
            <v>0</v>
          </cell>
        </row>
        <row r="7752">
          <cell r="G7752">
            <v>0</v>
          </cell>
        </row>
        <row r="7753">
          <cell r="G7753">
            <v>0</v>
          </cell>
        </row>
        <row r="7754">
          <cell r="G7754">
            <v>0</v>
          </cell>
        </row>
        <row r="7755">
          <cell r="G7755">
            <v>0</v>
          </cell>
        </row>
        <row r="7756">
          <cell r="G7756">
            <v>0</v>
          </cell>
        </row>
        <row r="7757">
          <cell r="G7757">
            <v>0</v>
          </cell>
        </row>
        <row r="7758">
          <cell r="G7758">
            <v>0</v>
          </cell>
        </row>
        <row r="7759">
          <cell r="G7759">
            <v>0</v>
          </cell>
        </row>
        <row r="7760">
          <cell r="G7760">
            <v>0</v>
          </cell>
        </row>
        <row r="7761">
          <cell r="G7761">
            <v>0</v>
          </cell>
        </row>
        <row r="7762">
          <cell r="G7762">
            <v>0</v>
          </cell>
        </row>
        <row r="7763">
          <cell r="G7763">
            <v>0</v>
          </cell>
        </row>
        <row r="7764">
          <cell r="G7764">
            <v>0</v>
          </cell>
        </row>
        <row r="7765">
          <cell r="G7765">
            <v>0</v>
          </cell>
        </row>
        <row r="7766">
          <cell r="G7766">
            <v>0</v>
          </cell>
        </row>
        <row r="7767">
          <cell r="G7767">
            <v>0</v>
          </cell>
        </row>
        <row r="7768">
          <cell r="G7768">
            <v>0</v>
          </cell>
        </row>
        <row r="7769">
          <cell r="G7769">
            <v>0</v>
          </cell>
        </row>
        <row r="7770">
          <cell r="G7770">
            <v>0</v>
          </cell>
        </row>
        <row r="7771">
          <cell r="G7771">
            <v>0</v>
          </cell>
        </row>
        <row r="7772">
          <cell r="G7772">
            <v>0</v>
          </cell>
        </row>
        <row r="7773">
          <cell r="G7773">
            <v>0</v>
          </cell>
        </row>
        <row r="7774">
          <cell r="G7774">
            <v>0</v>
          </cell>
        </row>
        <row r="7775">
          <cell r="G7775">
            <v>0</v>
          </cell>
        </row>
        <row r="7776">
          <cell r="G7776">
            <v>0</v>
          </cell>
        </row>
        <row r="7777">
          <cell r="G7777">
            <v>0</v>
          </cell>
        </row>
        <row r="7778">
          <cell r="G7778">
            <v>0</v>
          </cell>
        </row>
        <row r="7779">
          <cell r="G7779">
            <v>0</v>
          </cell>
        </row>
        <row r="7780">
          <cell r="G7780">
            <v>0</v>
          </cell>
        </row>
        <row r="7781">
          <cell r="G7781">
            <v>0</v>
          </cell>
        </row>
        <row r="7782">
          <cell r="G7782">
            <v>0</v>
          </cell>
        </row>
        <row r="7783">
          <cell r="G7783">
            <v>0</v>
          </cell>
        </row>
        <row r="7784">
          <cell r="G7784">
            <v>0</v>
          </cell>
        </row>
        <row r="7785">
          <cell r="G7785">
            <v>0</v>
          </cell>
        </row>
        <row r="7786">
          <cell r="G7786">
            <v>0</v>
          </cell>
        </row>
        <row r="7787">
          <cell r="G7787">
            <v>0</v>
          </cell>
        </row>
        <row r="7788">
          <cell r="G7788">
            <v>0</v>
          </cell>
        </row>
        <row r="7789">
          <cell r="G7789">
            <v>0</v>
          </cell>
        </row>
        <row r="7790">
          <cell r="G7790">
            <v>0</v>
          </cell>
        </row>
        <row r="7791">
          <cell r="G7791">
            <v>0</v>
          </cell>
        </row>
        <row r="7792">
          <cell r="G7792">
            <v>0</v>
          </cell>
        </row>
        <row r="7793">
          <cell r="G7793">
            <v>0</v>
          </cell>
        </row>
        <row r="7794">
          <cell r="G7794">
            <v>0</v>
          </cell>
        </row>
        <row r="7795">
          <cell r="G7795">
            <v>0</v>
          </cell>
        </row>
        <row r="7796">
          <cell r="G7796">
            <v>0</v>
          </cell>
        </row>
        <row r="7797">
          <cell r="G7797">
            <v>0</v>
          </cell>
        </row>
        <row r="7798">
          <cell r="G7798">
            <v>0</v>
          </cell>
        </row>
        <row r="7799">
          <cell r="G7799">
            <v>0</v>
          </cell>
        </row>
        <row r="7800">
          <cell r="G7800">
            <v>0</v>
          </cell>
        </row>
        <row r="7801">
          <cell r="G7801">
            <v>0</v>
          </cell>
        </row>
        <row r="7802">
          <cell r="G7802">
            <v>0</v>
          </cell>
        </row>
        <row r="7803">
          <cell r="G7803">
            <v>0</v>
          </cell>
        </row>
        <row r="7804">
          <cell r="G7804">
            <v>0</v>
          </cell>
        </row>
        <row r="7805">
          <cell r="G7805">
            <v>0</v>
          </cell>
        </row>
        <row r="7806">
          <cell r="G7806">
            <v>0</v>
          </cell>
        </row>
        <row r="7807">
          <cell r="G7807">
            <v>0</v>
          </cell>
        </row>
        <row r="7808">
          <cell r="G7808">
            <v>0</v>
          </cell>
        </row>
        <row r="7809">
          <cell r="G7809">
            <v>0</v>
          </cell>
        </row>
        <row r="7810">
          <cell r="G7810">
            <v>0</v>
          </cell>
        </row>
        <row r="7811">
          <cell r="G7811">
            <v>0</v>
          </cell>
        </row>
        <row r="7812">
          <cell r="G7812">
            <v>0</v>
          </cell>
        </row>
        <row r="7813">
          <cell r="G7813">
            <v>0</v>
          </cell>
        </row>
        <row r="7814">
          <cell r="G7814">
            <v>0</v>
          </cell>
        </row>
        <row r="7815">
          <cell r="G7815">
            <v>0</v>
          </cell>
        </row>
        <row r="7816">
          <cell r="G7816">
            <v>0</v>
          </cell>
        </row>
        <row r="7817">
          <cell r="G7817">
            <v>0</v>
          </cell>
        </row>
        <row r="7818">
          <cell r="G7818">
            <v>0</v>
          </cell>
        </row>
        <row r="7819">
          <cell r="G7819">
            <v>0</v>
          </cell>
        </row>
        <row r="7820">
          <cell r="G7820">
            <v>0</v>
          </cell>
        </row>
        <row r="7821">
          <cell r="G7821">
            <v>0</v>
          </cell>
        </row>
        <row r="7822">
          <cell r="G7822">
            <v>0</v>
          </cell>
        </row>
        <row r="7823">
          <cell r="G7823">
            <v>0</v>
          </cell>
        </row>
        <row r="7824">
          <cell r="G7824">
            <v>0</v>
          </cell>
        </row>
        <row r="7825">
          <cell r="G7825">
            <v>0</v>
          </cell>
        </row>
        <row r="7826">
          <cell r="G7826">
            <v>0</v>
          </cell>
        </row>
        <row r="7827">
          <cell r="G7827">
            <v>0</v>
          </cell>
        </row>
        <row r="7828">
          <cell r="G7828">
            <v>0</v>
          </cell>
        </row>
        <row r="7829">
          <cell r="G7829">
            <v>0</v>
          </cell>
        </row>
        <row r="7830">
          <cell r="G7830">
            <v>0</v>
          </cell>
        </row>
        <row r="7831">
          <cell r="G7831">
            <v>0</v>
          </cell>
        </row>
        <row r="7832">
          <cell r="G7832">
            <v>0</v>
          </cell>
        </row>
        <row r="7833">
          <cell r="G7833">
            <v>0</v>
          </cell>
        </row>
        <row r="7834">
          <cell r="G7834">
            <v>0</v>
          </cell>
        </row>
        <row r="7835">
          <cell r="G7835">
            <v>0</v>
          </cell>
        </row>
        <row r="7836">
          <cell r="G7836">
            <v>0</v>
          </cell>
        </row>
        <row r="7837">
          <cell r="G7837">
            <v>0</v>
          </cell>
        </row>
        <row r="7838">
          <cell r="G7838">
            <v>0</v>
          </cell>
        </row>
        <row r="7839">
          <cell r="G7839">
            <v>0</v>
          </cell>
        </row>
        <row r="7840">
          <cell r="G7840">
            <v>0</v>
          </cell>
        </row>
        <row r="7841">
          <cell r="G7841">
            <v>0</v>
          </cell>
        </row>
        <row r="7842">
          <cell r="G7842">
            <v>0</v>
          </cell>
        </row>
        <row r="7843">
          <cell r="G7843">
            <v>0</v>
          </cell>
        </row>
        <row r="7844">
          <cell r="G7844">
            <v>0</v>
          </cell>
        </row>
        <row r="7845">
          <cell r="G7845">
            <v>0</v>
          </cell>
        </row>
        <row r="7846">
          <cell r="G7846">
            <v>0</v>
          </cell>
        </row>
        <row r="7847">
          <cell r="G7847">
            <v>0</v>
          </cell>
        </row>
        <row r="7848">
          <cell r="G7848">
            <v>0</v>
          </cell>
        </row>
        <row r="7849">
          <cell r="G7849">
            <v>0</v>
          </cell>
        </row>
        <row r="7850">
          <cell r="G7850">
            <v>0</v>
          </cell>
        </row>
        <row r="7851">
          <cell r="G7851">
            <v>0</v>
          </cell>
        </row>
        <row r="7852">
          <cell r="G7852">
            <v>0</v>
          </cell>
        </row>
        <row r="7853">
          <cell r="G7853">
            <v>0</v>
          </cell>
        </row>
        <row r="7854">
          <cell r="G7854">
            <v>0</v>
          </cell>
        </row>
        <row r="7855">
          <cell r="G7855">
            <v>0</v>
          </cell>
        </row>
        <row r="7856">
          <cell r="G7856">
            <v>0</v>
          </cell>
        </row>
        <row r="7857">
          <cell r="G7857">
            <v>0</v>
          </cell>
        </row>
        <row r="7858">
          <cell r="G7858">
            <v>0</v>
          </cell>
        </row>
        <row r="7859">
          <cell r="G7859">
            <v>0</v>
          </cell>
        </row>
        <row r="7860">
          <cell r="G7860">
            <v>0</v>
          </cell>
        </row>
        <row r="7861">
          <cell r="G7861">
            <v>0</v>
          </cell>
        </row>
        <row r="7862">
          <cell r="G7862">
            <v>0</v>
          </cell>
        </row>
        <row r="7863">
          <cell r="G7863">
            <v>0</v>
          </cell>
        </row>
        <row r="7864">
          <cell r="G7864">
            <v>0</v>
          </cell>
        </row>
        <row r="7865">
          <cell r="G7865">
            <v>0</v>
          </cell>
        </row>
        <row r="7866">
          <cell r="G7866">
            <v>0</v>
          </cell>
        </row>
        <row r="7867">
          <cell r="G7867">
            <v>0</v>
          </cell>
        </row>
        <row r="7868">
          <cell r="G7868">
            <v>0</v>
          </cell>
        </row>
        <row r="7869">
          <cell r="G7869">
            <v>0</v>
          </cell>
        </row>
        <row r="7870">
          <cell r="G7870">
            <v>0</v>
          </cell>
        </row>
        <row r="7871">
          <cell r="G7871">
            <v>0</v>
          </cell>
        </row>
        <row r="7872">
          <cell r="G7872">
            <v>0</v>
          </cell>
        </row>
        <row r="7873">
          <cell r="G7873">
            <v>0</v>
          </cell>
        </row>
        <row r="7874">
          <cell r="G7874">
            <v>0</v>
          </cell>
        </row>
        <row r="7875">
          <cell r="G7875">
            <v>0</v>
          </cell>
        </row>
        <row r="7876">
          <cell r="G7876">
            <v>0</v>
          </cell>
        </row>
        <row r="7877">
          <cell r="G7877">
            <v>0</v>
          </cell>
        </row>
        <row r="7878">
          <cell r="G7878">
            <v>0</v>
          </cell>
        </row>
        <row r="7879">
          <cell r="G7879">
            <v>0</v>
          </cell>
        </row>
        <row r="7880">
          <cell r="G7880">
            <v>0</v>
          </cell>
        </row>
        <row r="7881">
          <cell r="G7881">
            <v>0</v>
          </cell>
        </row>
        <row r="7882">
          <cell r="G7882">
            <v>0</v>
          </cell>
        </row>
        <row r="7883">
          <cell r="G7883">
            <v>0</v>
          </cell>
        </row>
        <row r="7884">
          <cell r="G7884">
            <v>0</v>
          </cell>
        </row>
        <row r="7885">
          <cell r="G7885">
            <v>0</v>
          </cell>
        </row>
        <row r="7886">
          <cell r="G7886">
            <v>0</v>
          </cell>
        </row>
        <row r="7887">
          <cell r="G7887">
            <v>0</v>
          </cell>
        </row>
        <row r="7888">
          <cell r="G7888">
            <v>0</v>
          </cell>
        </row>
        <row r="7889">
          <cell r="G7889">
            <v>0</v>
          </cell>
        </row>
        <row r="7890">
          <cell r="G7890">
            <v>0</v>
          </cell>
        </row>
        <row r="7891">
          <cell r="G7891">
            <v>0</v>
          </cell>
        </row>
        <row r="7892">
          <cell r="G7892">
            <v>0</v>
          </cell>
        </row>
        <row r="7893">
          <cell r="G7893">
            <v>0</v>
          </cell>
        </row>
        <row r="7894">
          <cell r="G7894">
            <v>0</v>
          </cell>
        </row>
        <row r="7895">
          <cell r="G7895">
            <v>0</v>
          </cell>
        </row>
        <row r="7896">
          <cell r="G7896">
            <v>0</v>
          </cell>
        </row>
        <row r="7897">
          <cell r="G7897">
            <v>0</v>
          </cell>
        </row>
        <row r="7898">
          <cell r="G7898">
            <v>0</v>
          </cell>
        </row>
        <row r="7899">
          <cell r="G7899">
            <v>0</v>
          </cell>
        </row>
        <row r="7900">
          <cell r="G7900">
            <v>0</v>
          </cell>
        </row>
        <row r="7901">
          <cell r="G7901">
            <v>0</v>
          </cell>
        </row>
        <row r="7902">
          <cell r="G7902">
            <v>0</v>
          </cell>
        </row>
        <row r="7903">
          <cell r="G7903">
            <v>0</v>
          </cell>
        </row>
        <row r="7904">
          <cell r="G7904">
            <v>0</v>
          </cell>
        </row>
        <row r="7905">
          <cell r="G7905">
            <v>0</v>
          </cell>
        </row>
        <row r="7906">
          <cell r="G7906">
            <v>0</v>
          </cell>
        </row>
        <row r="7907">
          <cell r="G7907">
            <v>0</v>
          </cell>
        </row>
        <row r="7908">
          <cell r="G7908">
            <v>0</v>
          </cell>
        </row>
        <row r="7909">
          <cell r="G7909">
            <v>0</v>
          </cell>
        </row>
        <row r="7910">
          <cell r="G7910">
            <v>0</v>
          </cell>
        </row>
        <row r="7911">
          <cell r="G7911">
            <v>0</v>
          </cell>
        </row>
        <row r="7912">
          <cell r="G7912">
            <v>0</v>
          </cell>
        </row>
        <row r="7913">
          <cell r="G7913">
            <v>0</v>
          </cell>
        </row>
        <row r="7914">
          <cell r="G7914">
            <v>0</v>
          </cell>
        </row>
        <row r="7915">
          <cell r="G7915">
            <v>0</v>
          </cell>
        </row>
        <row r="7916">
          <cell r="G7916">
            <v>0</v>
          </cell>
        </row>
        <row r="7917">
          <cell r="G7917">
            <v>0</v>
          </cell>
        </row>
        <row r="7918">
          <cell r="G7918">
            <v>0</v>
          </cell>
        </row>
        <row r="7919">
          <cell r="G7919">
            <v>0</v>
          </cell>
        </row>
        <row r="7920">
          <cell r="G7920">
            <v>0</v>
          </cell>
        </row>
        <row r="7921">
          <cell r="G7921">
            <v>0</v>
          </cell>
        </row>
        <row r="7922">
          <cell r="G7922">
            <v>0</v>
          </cell>
        </row>
        <row r="7923">
          <cell r="G7923">
            <v>0</v>
          </cell>
        </row>
        <row r="7924">
          <cell r="G7924">
            <v>0</v>
          </cell>
        </row>
        <row r="7925">
          <cell r="G7925">
            <v>0</v>
          </cell>
        </row>
        <row r="7926">
          <cell r="G7926">
            <v>0</v>
          </cell>
        </row>
        <row r="7927">
          <cell r="G7927">
            <v>0</v>
          </cell>
        </row>
        <row r="7928">
          <cell r="G7928">
            <v>0</v>
          </cell>
        </row>
        <row r="7929">
          <cell r="G7929">
            <v>0</v>
          </cell>
        </row>
        <row r="7930">
          <cell r="G7930">
            <v>0</v>
          </cell>
        </row>
        <row r="7931">
          <cell r="G7931">
            <v>0</v>
          </cell>
        </row>
        <row r="7932">
          <cell r="G7932">
            <v>0</v>
          </cell>
        </row>
        <row r="7933">
          <cell r="G7933">
            <v>0</v>
          </cell>
        </row>
        <row r="7934">
          <cell r="G7934">
            <v>0</v>
          </cell>
        </row>
        <row r="7935">
          <cell r="G7935">
            <v>0</v>
          </cell>
        </row>
        <row r="7936">
          <cell r="G7936">
            <v>0</v>
          </cell>
        </row>
        <row r="7937">
          <cell r="G7937">
            <v>0</v>
          </cell>
        </row>
        <row r="7938">
          <cell r="G7938">
            <v>0</v>
          </cell>
        </row>
        <row r="7939">
          <cell r="G7939">
            <v>0</v>
          </cell>
        </row>
        <row r="7940">
          <cell r="G7940">
            <v>0</v>
          </cell>
        </row>
        <row r="7941">
          <cell r="G7941">
            <v>0</v>
          </cell>
        </row>
        <row r="7942">
          <cell r="G7942">
            <v>0</v>
          </cell>
        </row>
        <row r="7943">
          <cell r="G7943">
            <v>0</v>
          </cell>
        </row>
        <row r="7944">
          <cell r="G7944">
            <v>0</v>
          </cell>
        </row>
        <row r="7945">
          <cell r="G7945">
            <v>0</v>
          </cell>
        </row>
        <row r="7946">
          <cell r="G7946">
            <v>0</v>
          </cell>
        </row>
        <row r="7947">
          <cell r="G7947">
            <v>0</v>
          </cell>
        </row>
        <row r="7948">
          <cell r="G7948">
            <v>0</v>
          </cell>
        </row>
        <row r="7949">
          <cell r="G7949">
            <v>0</v>
          </cell>
        </row>
        <row r="7950">
          <cell r="G7950">
            <v>0</v>
          </cell>
        </row>
        <row r="7951">
          <cell r="G7951">
            <v>0</v>
          </cell>
        </row>
        <row r="7952">
          <cell r="G7952">
            <v>0</v>
          </cell>
        </row>
        <row r="7953">
          <cell r="G7953">
            <v>0</v>
          </cell>
        </row>
        <row r="7954">
          <cell r="G7954">
            <v>0</v>
          </cell>
        </row>
        <row r="7955">
          <cell r="G7955">
            <v>0</v>
          </cell>
        </row>
        <row r="7956">
          <cell r="G7956">
            <v>0</v>
          </cell>
        </row>
        <row r="7957">
          <cell r="G7957">
            <v>0</v>
          </cell>
        </row>
        <row r="7958">
          <cell r="G7958">
            <v>0</v>
          </cell>
        </row>
        <row r="7959">
          <cell r="G7959">
            <v>0</v>
          </cell>
        </row>
        <row r="7960">
          <cell r="G7960">
            <v>0</v>
          </cell>
        </row>
        <row r="7961">
          <cell r="G7961">
            <v>0</v>
          </cell>
        </row>
        <row r="7962">
          <cell r="G7962">
            <v>0</v>
          </cell>
        </row>
        <row r="7963">
          <cell r="G7963">
            <v>0</v>
          </cell>
        </row>
        <row r="7964">
          <cell r="G7964">
            <v>0</v>
          </cell>
        </row>
        <row r="7965">
          <cell r="G7965">
            <v>0</v>
          </cell>
        </row>
        <row r="7966">
          <cell r="G7966">
            <v>0</v>
          </cell>
        </row>
        <row r="7967">
          <cell r="G7967">
            <v>0</v>
          </cell>
        </row>
        <row r="7968">
          <cell r="G7968">
            <v>0</v>
          </cell>
        </row>
        <row r="7969">
          <cell r="G7969">
            <v>0</v>
          </cell>
        </row>
        <row r="7970">
          <cell r="G7970">
            <v>0</v>
          </cell>
        </row>
        <row r="7971">
          <cell r="G7971">
            <v>0</v>
          </cell>
        </row>
        <row r="7972">
          <cell r="G7972">
            <v>0</v>
          </cell>
        </row>
        <row r="7973">
          <cell r="G7973">
            <v>0</v>
          </cell>
        </row>
        <row r="7974">
          <cell r="G7974">
            <v>0</v>
          </cell>
        </row>
        <row r="7975">
          <cell r="G7975">
            <v>0</v>
          </cell>
        </row>
        <row r="7976">
          <cell r="G7976">
            <v>0</v>
          </cell>
        </row>
        <row r="7977">
          <cell r="G7977">
            <v>0</v>
          </cell>
        </row>
        <row r="7978">
          <cell r="G7978">
            <v>0</v>
          </cell>
        </row>
        <row r="7979">
          <cell r="G7979">
            <v>0</v>
          </cell>
        </row>
        <row r="7980">
          <cell r="G7980">
            <v>0</v>
          </cell>
        </row>
        <row r="7981">
          <cell r="G7981">
            <v>0</v>
          </cell>
        </row>
        <row r="7982">
          <cell r="G7982">
            <v>0</v>
          </cell>
        </row>
        <row r="7983">
          <cell r="G7983">
            <v>0</v>
          </cell>
        </row>
        <row r="7984">
          <cell r="G7984">
            <v>0</v>
          </cell>
        </row>
        <row r="7985">
          <cell r="G7985">
            <v>0</v>
          </cell>
        </row>
        <row r="7986">
          <cell r="G7986">
            <v>0</v>
          </cell>
        </row>
        <row r="7987">
          <cell r="G7987">
            <v>0</v>
          </cell>
        </row>
        <row r="7988">
          <cell r="G7988">
            <v>0</v>
          </cell>
        </row>
        <row r="7989">
          <cell r="G7989">
            <v>0</v>
          </cell>
        </row>
        <row r="7990">
          <cell r="G7990">
            <v>0</v>
          </cell>
        </row>
        <row r="7991">
          <cell r="G7991">
            <v>0</v>
          </cell>
        </row>
        <row r="7992">
          <cell r="G7992">
            <v>0</v>
          </cell>
        </row>
        <row r="7993">
          <cell r="G7993">
            <v>0</v>
          </cell>
        </row>
        <row r="7994">
          <cell r="G7994">
            <v>0</v>
          </cell>
        </row>
        <row r="7995">
          <cell r="G7995">
            <v>0</v>
          </cell>
        </row>
        <row r="7996">
          <cell r="G7996">
            <v>0</v>
          </cell>
        </row>
        <row r="7997">
          <cell r="G7997">
            <v>0</v>
          </cell>
        </row>
        <row r="7998">
          <cell r="G7998">
            <v>0</v>
          </cell>
        </row>
        <row r="7999">
          <cell r="G7999">
            <v>0</v>
          </cell>
        </row>
        <row r="8000">
          <cell r="G8000">
            <v>0</v>
          </cell>
        </row>
        <row r="8001">
          <cell r="G8001">
            <v>0</v>
          </cell>
        </row>
        <row r="8002">
          <cell r="G8002">
            <v>0</v>
          </cell>
        </row>
        <row r="8003">
          <cell r="G8003">
            <v>0</v>
          </cell>
        </row>
        <row r="8004">
          <cell r="G8004">
            <v>0</v>
          </cell>
        </row>
        <row r="8005">
          <cell r="G8005">
            <v>0</v>
          </cell>
        </row>
        <row r="8006">
          <cell r="G8006">
            <v>0</v>
          </cell>
        </row>
        <row r="8007">
          <cell r="G8007">
            <v>0</v>
          </cell>
        </row>
        <row r="8008">
          <cell r="G8008">
            <v>0</v>
          </cell>
        </row>
        <row r="8009">
          <cell r="G8009">
            <v>0</v>
          </cell>
        </row>
        <row r="8010">
          <cell r="G8010">
            <v>0</v>
          </cell>
        </row>
        <row r="8011">
          <cell r="G8011">
            <v>0</v>
          </cell>
        </row>
        <row r="8012">
          <cell r="G8012">
            <v>0</v>
          </cell>
        </row>
        <row r="8013">
          <cell r="G8013">
            <v>0</v>
          </cell>
        </row>
        <row r="8014">
          <cell r="G8014">
            <v>0</v>
          </cell>
        </row>
        <row r="8015">
          <cell r="G8015">
            <v>0</v>
          </cell>
        </row>
        <row r="8016">
          <cell r="G8016">
            <v>0</v>
          </cell>
        </row>
        <row r="8017">
          <cell r="G8017">
            <v>0</v>
          </cell>
        </row>
        <row r="8018">
          <cell r="G8018">
            <v>0</v>
          </cell>
        </row>
        <row r="8019">
          <cell r="G8019">
            <v>0</v>
          </cell>
        </row>
        <row r="8020">
          <cell r="G8020">
            <v>0</v>
          </cell>
        </row>
        <row r="8021">
          <cell r="G8021">
            <v>0</v>
          </cell>
        </row>
        <row r="8022">
          <cell r="G8022">
            <v>0</v>
          </cell>
        </row>
        <row r="8023">
          <cell r="G8023">
            <v>0</v>
          </cell>
        </row>
        <row r="8024">
          <cell r="G8024">
            <v>0</v>
          </cell>
        </row>
        <row r="8025">
          <cell r="G8025">
            <v>0</v>
          </cell>
        </row>
        <row r="8026">
          <cell r="G8026">
            <v>0</v>
          </cell>
        </row>
        <row r="8027">
          <cell r="G8027">
            <v>0</v>
          </cell>
        </row>
        <row r="8028">
          <cell r="G8028">
            <v>0</v>
          </cell>
        </row>
        <row r="8029">
          <cell r="G8029">
            <v>0</v>
          </cell>
        </row>
        <row r="8030">
          <cell r="G8030">
            <v>0</v>
          </cell>
        </row>
        <row r="8031">
          <cell r="G8031">
            <v>0</v>
          </cell>
        </row>
        <row r="8032">
          <cell r="G8032">
            <v>0</v>
          </cell>
        </row>
        <row r="8033">
          <cell r="G8033">
            <v>0</v>
          </cell>
        </row>
        <row r="8034">
          <cell r="G8034">
            <v>0</v>
          </cell>
        </row>
        <row r="8035">
          <cell r="G8035">
            <v>0</v>
          </cell>
        </row>
        <row r="8036">
          <cell r="G8036">
            <v>0</v>
          </cell>
        </row>
        <row r="8037">
          <cell r="G8037">
            <v>0</v>
          </cell>
        </row>
        <row r="8038">
          <cell r="G8038">
            <v>0</v>
          </cell>
        </row>
        <row r="8039">
          <cell r="G8039">
            <v>0</v>
          </cell>
        </row>
        <row r="8040">
          <cell r="G8040">
            <v>0</v>
          </cell>
        </row>
        <row r="8041">
          <cell r="G8041">
            <v>0</v>
          </cell>
        </row>
        <row r="8042">
          <cell r="G8042">
            <v>0</v>
          </cell>
        </row>
        <row r="8043">
          <cell r="G8043">
            <v>0</v>
          </cell>
        </row>
        <row r="8044">
          <cell r="G8044">
            <v>0</v>
          </cell>
        </row>
        <row r="8045">
          <cell r="G8045">
            <v>0</v>
          </cell>
        </row>
        <row r="8046">
          <cell r="G8046">
            <v>0</v>
          </cell>
        </row>
        <row r="8047">
          <cell r="G8047">
            <v>0</v>
          </cell>
        </row>
        <row r="8048">
          <cell r="G8048">
            <v>0</v>
          </cell>
        </row>
        <row r="8049">
          <cell r="G8049">
            <v>0</v>
          </cell>
        </row>
        <row r="8050">
          <cell r="G8050">
            <v>0</v>
          </cell>
        </row>
        <row r="8051">
          <cell r="G8051">
            <v>0</v>
          </cell>
        </row>
        <row r="8052">
          <cell r="G8052">
            <v>0</v>
          </cell>
        </row>
        <row r="8053">
          <cell r="G8053">
            <v>0</v>
          </cell>
        </row>
        <row r="8054">
          <cell r="G8054">
            <v>0</v>
          </cell>
        </row>
        <row r="8055">
          <cell r="G8055">
            <v>0</v>
          </cell>
        </row>
        <row r="8056">
          <cell r="G8056">
            <v>0</v>
          </cell>
        </row>
        <row r="8057">
          <cell r="G8057">
            <v>0</v>
          </cell>
        </row>
        <row r="8058">
          <cell r="G8058">
            <v>0</v>
          </cell>
        </row>
        <row r="8059">
          <cell r="G8059">
            <v>0</v>
          </cell>
        </row>
        <row r="8060">
          <cell r="G8060">
            <v>0</v>
          </cell>
        </row>
        <row r="8061">
          <cell r="G8061">
            <v>0</v>
          </cell>
        </row>
        <row r="8062">
          <cell r="G8062">
            <v>0</v>
          </cell>
        </row>
        <row r="8063">
          <cell r="G8063">
            <v>0</v>
          </cell>
        </row>
        <row r="8064">
          <cell r="G8064">
            <v>0</v>
          </cell>
        </row>
        <row r="8065">
          <cell r="G8065">
            <v>0</v>
          </cell>
        </row>
        <row r="8066">
          <cell r="G8066">
            <v>0</v>
          </cell>
        </row>
        <row r="8067">
          <cell r="G8067">
            <v>0</v>
          </cell>
        </row>
        <row r="8068">
          <cell r="G8068">
            <v>0</v>
          </cell>
        </row>
        <row r="8069">
          <cell r="G8069">
            <v>0</v>
          </cell>
        </row>
        <row r="8070">
          <cell r="G8070">
            <v>0</v>
          </cell>
        </row>
        <row r="8071">
          <cell r="G8071">
            <v>0</v>
          </cell>
        </row>
        <row r="8072">
          <cell r="G8072">
            <v>0</v>
          </cell>
        </row>
        <row r="8073">
          <cell r="G8073">
            <v>0</v>
          </cell>
        </row>
        <row r="8074">
          <cell r="G8074">
            <v>0</v>
          </cell>
        </row>
        <row r="8075">
          <cell r="G8075">
            <v>0</v>
          </cell>
        </row>
        <row r="8076">
          <cell r="G8076">
            <v>0</v>
          </cell>
        </row>
        <row r="8077">
          <cell r="G8077">
            <v>0</v>
          </cell>
        </row>
        <row r="8078">
          <cell r="G8078">
            <v>0</v>
          </cell>
        </row>
        <row r="8079">
          <cell r="G8079">
            <v>0</v>
          </cell>
        </row>
        <row r="8080">
          <cell r="G8080">
            <v>0</v>
          </cell>
        </row>
        <row r="8081">
          <cell r="G8081">
            <v>0</v>
          </cell>
        </row>
        <row r="8082">
          <cell r="G8082">
            <v>0</v>
          </cell>
        </row>
        <row r="8083">
          <cell r="G8083">
            <v>0</v>
          </cell>
        </row>
        <row r="8084">
          <cell r="G8084">
            <v>0</v>
          </cell>
        </row>
        <row r="8085">
          <cell r="G8085">
            <v>0</v>
          </cell>
        </row>
        <row r="8086">
          <cell r="G8086">
            <v>0</v>
          </cell>
        </row>
        <row r="8087">
          <cell r="G8087">
            <v>0</v>
          </cell>
        </row>
        <row r="8088">
          <cell r="G8088">
            <v>0</v>
          </cell>
        </row>
        <row r="8089">
          <cell r="G8089">
            <v>0</v>
          </cell>
        </row>
        <row r="8090">
          <cell r="G8090">
            <v>0</v>
          </cell>
        </row>
        <row r="8091">
          <cell r="G8091">
            <v>0</v>
          </cell>
        </row>
        <row r="8092">
          <cell r="G8092">
            <v>0</v>
          </cell>
        </row>
        <row r="8093">
          <cell r="G8093">
            <v>0</v>
          </cell>
        </row>
        <row r="8094">
          <cell r="G8094">
            <v>0</v>
          </cell>
        </row>
        <row r="8095">
          <cell r="G8095">
            <v>0</v>
          </cell>
        </row>
        <row r="8096">
          <cell r="G8096">
            <v>0</v>
          </cell>
        </row>
        <row r="8097">
          <cell r="G8097">
            <v>0</v>
          </cell>
        </row>
        <row r="8098">
          <cell r="G8098">
            <v>0</v>
          </cell>
        </row>
        <row r="8099">
          <cell r="G8099">
            <v>0</v>
          </cell>
        </row>
        <row r="8100">
          <cell r="G8100">
            <v>0</v>
          </cell>
        </row>
        <row r="8101">
          <cell r="G8101">
            <v>0</v>
          </cell>
        </row>
        <row r="8102">
          <cell r="G8102">
            <v>0</v>
          </cell>
        </row>
        <row r="8103">
          <cell r="G8103">
            <v>0</v>
          </cell>
        </row>
        <row r="8104">
          <cell r="G8104">
            <v>0</v>
          </cell>
        </row>
        <row r="8105">
          <cell r="G8105">
            <v>0</v>
          </cell>
        </row>
        <row r="8106">
          <cell r="G8106">
            <v>0</v>
          </cell>
        </row>
        <row r="8107">
          <cell r="G8107">
            <v>0</v>
          </cell>
        </row>
        <row r="8108">
          <cell r="G8108">
            <v>0</v>
          </cell>
        </row>
        <row r="8109">
          <cell r="G8109">
            <v>0</v>
          </cell>
        </row>
        <row r="8110">
          <cell r="G8110">
            <v>0</v>
          </cell>
        </row>
        <row r="8111">
          <cell r="G8111">
            <v>0</v>
          </cell>
        </row>
        <row r="8112">
          <cell r="G8112">
            <v>0</v>
          </cell>
        </row>
        <row r="8113">
          <cell r="G8113">
            <v>0</v>
          </cell>
        </row>
        <row r="8114">
          <cell r="G8114">
            <v>0</v>
          </cell>
        </row>
        <row r="8115">
          <cell r="G8115">
            <v>0</v>
          </cell>
        </row>
        <row r="8116">
          <cell r="G8116">
            <v>0</v>
          </cell>
        </row>
        <row r="8117">
          <cell r="G8117">
            <v>0</v>
          </cell>
        </row>
        <row r="8118">
          <cell r="G8118">
            <v>0</v>
          </cell>
        </row>
        <row r="8119">
          <cell r="G8119">
            <v>0</v>
          </cell>
        </row>
        <row r="8120">
          <cell r="G8120">
            <v>0</v>
          </cell>
        </row>
        <row r="8121">
          <cell r="G8121">
            <v>0</v>
          </cell>
        </row>
        <row r="8122">
          <cell r="G8122">
            <v>0</v>
          </cell>
        </row>
        <row r="8123">
          <cell r="G8123">
            <v>0</v>
          </cell>
        </row>
        <row r="8124">
          <cell r="G8124">
            <v>0</v>
          </cell>
        </row>
        <row r="8125">
          <cell r="G8125">
            <v>0</v>
          </cell>
        </row>
        <row r="8126">
          <cell r="G8126">
            <v>0</v>
          </cell>
        </row>
        <row r="8127">
          <cell r="G8127">
            <v>0</v>
          </cell>
        </row>
        <row r="8128">
          <cell r="G8128">
            <v>0</v>
          </cell>
        </row>
        <row r="8129">
          <cell r="G8129">
            <v>0</v>
          </cell>
        </row>
        <row r="8130">
          <cell r="G8130">
            <v>0</v>
          </cell>
        </row>
        <row r="8131">
          <cell r="G8131">
            <v>0</v>
          </cell>
        </row>
        <row r="8132">
          <cell r="G8132">
            <v>0</v>
          </cell>
        </row>
        <row r="8133">
          <cell r="G8133">
            <v>0</v>
          </cell>
        </row>
        <row r="8134">
          <cell r="G8134">
            <v>0</v>
          </cell>
        </row>
        <row r="8135">
          <cell r="G8135">
            <v>0</v>
          </cell>
        </row>
        <row r="8136">
          <cell r="G8136">
            <v>0</v>
          </cell>
        </row>
        <row r="8137">
          <cell r="G8137">
            <v>0</v>
          </cell>
        </row>
        <row r="8138">
          <cell r="G8138">
            <v>0</v>
          </cell>
        </row>
        <row r="8139">
          <cell r="G8139">
            <v>0</v>
          </cell>
        </row>
        <row r="8140">
          <cell r="G8140">
            <v>0</v>
          </cell>
        </row>
        <row r="8141">
          <cell r="G8141">
            <v>0</v>
          </cell>
        </row>
        <row r="8142">
          <cell r="G8142">
            <v>0</v>
          </cell>
        </row>
        <row r="8143">
          <cell r="G8143">
            <v>0</v>
          </cell>
        </row>
        <row r="8144">
          <cell r="G8144">
            <v>0</v>
          </cell>
        </row>
        <row r="8145">
          <cell r="G8145">
            <v>0</v>
          </cell>
        </row>
        <row r="8146">
          <cell r="G8146">
            <v>0</v>
          </cell>
        </row>
        <row r="8147">
          <cell r="G8147">
            <v>0</v>
          </cell>
        </row>
        <row r="8148">
          <cell r="G8148">
            <v>0</v>
          </cell>
        </row>
        <row r="8149">
          <cell r="G8149">
            <v>0</v>
          </cell>
        </row>
        <row r="8150">
          <cell r="G8150">
            <v>0</v>
          </cell>
        </row>
        <row r="8151">
          <cell r="G8151">
            <v>0</v>
          </cell>
        </row>
        <row r="8152">
          <cell r="G8152">
            <v>0</v>
          </cell>
        </row>
        <row r="8153">
          <cell r="G8153">
            <v>0</v>
          </cell>
        </row>
        <row r="8154">
          <cell r="G8154">
            <v>0</v>
          </cell>
        </row>
        <row r="8155">
          <cell r="G8155">
            <v>0</v>
          </cell>
        </row>
        <row r="8156">
          <cell r="G8156">
            <v>0</v>
          </cell>
        </row>
        <row r="8157">
          <cell r="G8157">
            <v>0</v>
          </cell>
        </row>
        <row r="8158">
          <cell r="G8158">
            <v>0</v>
          </cell>
        </row>
        <row r="8159">
          <cell r="G8159">
            <v>0</v>
          </cell>
        </row>
        <row r="8160">
          <cell r="G8160">
            <v>0</v>
          </cell>
        </row>
        <row r="8161">
          <cell r="G8161">
            <v>0</v>
          </cell>
        </row>
        <row r="8162">
          <cell r="G8162">
            <v>0</v>
          </cell>
        </row>
        <row r="8163">
          <cell r="G8163">
            <v>0</v>
          </cell>
        </row>
        <row r="8164">
          <cell r="G8164">
            <v>0</v>
          </cell>
        </row>
        <row r="8165">
          <cell r="G8165">
            <v>0</v>
          </cell>
        </row>
        <row r="8166">
          <cell r="G8166">
            <v>0</v>
          </cell>
        </row>
        <row r="8167">
          <cell r="G8167">
            <v>0</v>
          </cell>
        </row>
        <row r="8168">
          <cell r="G8168">
            <v>0</v>
          </cell>
        </row>
        <row r="8169">
          <cell r="G8169">
            <v>0</v>
          </cell>
        </row>
        <row r="8170">
          <cell r="G8170">
            <v>0</v>
          </cell>
        </row>
        <row r="8171">
          <cell r="G8171">
            <v>0</v>
          </cell>
        </row>
        <row r="8172">
          <cell r="G8172">
            <v>0</v>
          </cell>
        </row>
        <row r="8173">
          <cell r="G8173">
            <v>0</v>
          </cell>
        </row>
        <row r="8174">
          <cell r="G8174">
            <v>0</v>
          </cell>
        </row>
        <row r="8175">
          <cell r="G8175">
            <v>0</v>
          </cell>
        </row>
        <row r="8176">
          <cell r="G8176">
            <v>0</v>
          </cell>
        </row>
        <row r="8177">
          <cell r="G8177">
            <v>0</v>
          </cell>
        </row>
        <row r="8178">
          <cell r="G8178">
            <v>0</v>
          </cell>
        </row>
        <row r="8179">
          <cell r="G8179">
            <v>0</v>
          </cell>
        </row>
        <row r="8180">
          <cell r="G8180">
            <v>0</v>
          </cell>
        </row>
        <row r="8181">
          <cell r="G8181">
            <v>0</v>
          </cell>
        </row>
        <row r="8182">
          <cell r="G8182">
            <v>0</v>
          </cell>
        </row>
        <row r="8183">
          <cell r="G8183">
            <v>0</v>
          </cell>
        </row>
        <row r="8184">
          <cell r="G8184">
            <v>0</v>
          </cell>
        </row>
        <row r="8185">
          <cell r="G8185">
            <v>0</v>
          </cell>
        </row>
        <row r="8186">
          <cell r="G8186">
            <v>0</v>
          </cell>
        </row>
        <row r="8187">
          <cell r="G8187">
            <v>0</v>
          </cell>
        </row>
        <row r="8188">
          <cell r="G8188">
            <v>0</v>
          </cell>
        </row>
        <row r="8189">
          <cell r="G8189">
            <v>0</v>
          </cell>
        </row>
        <row r="8190">
          <cell r="G8190">
            <v>0</v>
          </cell>
        </row>
        <row r="8191">
          <cell r="G8191">
            <v>0</v>
          </cell>
        </row>
        <row r="8192">
          <cell r="G8192">
            <v>0</v>
          </cell>
        </row>
        <row r="8193">
          <cell r="G8193">
            <v>0</v>
          </cell>
        </row>
        <row r="8194">
          <cell r="G8194">
            <v>0</v>
          </cell>
        </row>
        <row r="8195">
          <cell r="G8195">
            <v>0</v>
          </cell>
        </row>
        <row r="8196">
          <cell r="G8196">
            <v>0</v>
          </cell>
        </row>
        <row r="8197">
          <cell r="G8197">
            <v>0</v>
          </cell>
        </row>
        <row r="8198">
          <cell r="G8198">
            <v>0</v>
          </cell>
        </row>
        <row r="8199">
          <cell r="G8199">
            <v>0</v>
          </cell>
        </row>
        <row r="8200">
          <cell r="G8200">
            <v>0</v>
          </cell>
        </row>
        <row r="8201">
          <cell r="G8201">
            <v>0</v>
          </cell>
        </row>
        <row r="8202">
          <cell r="G8202">
            <v>0</v>
          </cell>
        </row>
        <row r="8203">
          <cell r="G8203">
            <v>0</v>
          </cell>
        </row>
        <row r="8204">
          <cell r="G8204">
            <v>0</v>
          </cell>
        </row>
        <row r="8205">
          <cell r="G8205">
            <v>0</v>
          </cell>
        </row>
        <row r="8206">
          <cell r="G8206">
            <v>0</v>
          </cell>
        </row>
        <row r="8207">
          <cell r="G8207">
            <v>0</v>
          </cell>
        </row>
        <row r="8208">
          <cell r="G8208">
            <v>0</v>
          </cell>
        </row>
        <row r="8209">
          <cell r="G8209">
            <v>0</v>
          </cell>
        </row>
        <row r="8210">
          <cell r="G8210">
            <v>0</v>
          </cell>
        </row>
        <row r="8211">
          <cell r="G8211">
            <v>0</v>
          </cell>
        </row>
        <row r="8212">
          <cell r="G8212">
            <v>0</v>
          </cell>
        </row>
        <row r="8213">
          <cell r="G8213">
            <v>0</v>
          </cell>
        </row>
        <row r="8214">
          <cell r="G8214">
            <v>0</v>
          </cell>
        </row>
        <row r="8215">
          <cell r="G8215">
            <v>0</v>
          </cell>
        </row>
        <row r="8216">
          <cell r="G8216">
            <v>0</v>
          </cell>
        </row>
        <row r="8217">
          <cell r="G8217">
            <v>0</v>
          </cell>
        </row>
        <row r="8218">
          <cell r="G8218">
            <v>0</v>
          </cell>
        </row>
        <row r="8219">
          <cell r="G8219">
            <v>0</v>
          </cell>
        </row>
        <row r="8220">
          <cell r="G8220">
            <v>0</v>
          </cell>
        </row>
        <row r="8221">
          <cell r="G8221">
            <v>0</v>
          </cell>
        </row>
        <row r="8222">
          <cell r="G8222">
            <v>0</v>
          </cell>
        </row>
        <row r="8223">
          <cell r="G8223">
            <v>0</v>
          </cell>
        </row>
        <row r="8224">
          <cell r="G8224">
            <v>0</v>
          </cell>
        </row>
        <row r="8225">
          <cell r="G8225">
            <v>0</v>
          </cell>
        </row>
        <row r="8226">
          <cell r="G8226">
            <v>0</v>
          </cell>
        </row>
        <row r="8227">
          <cell r="G8227">
            <v>0</v>
          </cell>
        </row>
        <row r="8228">
          <cell r="G8228">
            <v>0</v>
          </cell>
        </row>
        <row r="8229">
          <cell r="G8229">
            <v>0</v>
          </cell>
        </row>
        <row r="8230">
          <cell r="G8230">
            <v>0</v>
          </cell>
        </row>
        <row r="8231">
          <cell r="G8231">
            <v>0</v>
          </cell>
        </row>
        <row r="8232">
          <cell r="G8232">
            <v>0</v>
          </cell>
        </row>
        <row r="8233">
          <cell r="G8233">
            <v>0</v>
          </cell>
        </row>
        <row r="8234">
          <cell r="G8234">
            <v>0</v>
          </cell>
        </row>
        <row r="8235">
          <cell r="G8235">
            <v>0</v>
          </cell>
        </row>
        <row r="8236">
          <cell r="G8236">
            <v>0</v>
          </cell>
        </row>
        <row r="8237">
          <cell r="G8237">
            <v>0</v>
          </cell>
        </row>
        <row r="8238">
          <cell r="G8238">
            <v>0</v>
          </cell>
        </row>
        <row r="8239">
          <cell r="G8239">
            <v>0</v>
          </cell>
        </row>
        <row r="8240">
          <cell r="G8240">
            <v>0</v>
          </cell>
        </row>
        <row r="8241">
          <cell r="G8241">
            <v>0</v>
          </cell>
        </row>
        <row r="8242">
          <cell r="G8242">
            <v>0</v>
          </cell>
        </row>
        <row r="8243">
          <cell r="G8243">
            <v>0</v>
          </cell>
        </row>
        <row r="8244">
          <cell r="G8244">
            <v>0</v>
          </cell>
        </row>
        <row r="8245">
          <cell r="G8245">
            <v>0</v>
          </cell>
        </row>
        <row r="8246">
          <cell r="G8246">
            <v>0</v>
          </cell>
        </row>
        <row r="8247">
          <cell r="G8247">
            <v>0</v>
          </cell>
        </row>
        <row r="8248">
          <cell r="G8248">
            <v>0</v>
          </cell>
        </row>
        <row r="8249">
          <cell r="G8249">
            <v>0</v>
          </cell>
        </row>
        <row r="8250">
          <cell r="G8250">
            <v>0</v>
          </cell>
        </row>
        <row r="8251">
          <cell r="G8251">
            <v>0</v>
          </cell>
        </row>
        <row r="8252">
          <cell r="G8252">
            <v>0</v>
          </cell>
        </row>
        <row r="8253">
          <cell r="G8253">
            <v>0</v>
          </cell>
        </row>
        <row r="8254">
          <cell r="G8254">
            <v>0</v>
          </cell>
        </row>
        <row r="8255">
          <cell r="G8255">
            <v>0</v>
          </cell>
        </row>
        <row r="8256">
          <cell r="G8256">
            <v>0</v>
          </cell>
        </row>
        <row r="8257">
          <cell r="G8257">
            <v>0</v>
          </cell>
        </row>
        <row r="8258">
          <cell r="G8258">
            <v>0</v>
          </cell>
        </row>
        <row r="8259">
          <cell r="G8259">
            <v>0</v>
          </cell>
        </row>
        <row r="8260">
          <cell r="G8260">
            <v>0</v>
          </cell>
        </row>
        <row r="8261">
          <cell r="G8261">
            <v>0</v>
          </cell>
        </row>
        <row r="8262">
          <cell r="G8262">
            <v>0</v>
          </cell>
        </row>
        <row r="8263">
          <cell r="G8263">
            <v>0</v>
          </cell>
        </row>
        <row r="8264">
          <cell r="G8264">
            <v>0</v>
          </cell>
        </row>
        <row r="8265">
          <cell r="G8265">
            <v>0</v>
          </cell>
        </row>
        <row r="8266">
          <cell r="G8266">
            <v>0</v>
          </cell>
        </row>
        <row r="8267">
          <cell r="G8267">
            <v>0</v>
          </cell>
        </row>
        <row r="8268">
          <cell r="G8268">
            <v>0</v>
          </cell>
        </row>
        <row r="8269">
          <cell r="G8269">
            <v>0</v>
          </cell>
        </row>
        <row r="8270">
          <cell r="G8270">
            <v>0</v>
          </cell>
        </row>
        <row r="8271">
          <cell r="G8271">
            <v>0</v>
          </cell>
        </row>
        <row r="8272">
          <cell r="G8272">
            <v>0</v>
          </cell>
        </row>
        <row r="8273">
          <cell r="G8273">
            <v>0</v>
          </cell>
        </row>
        <row r="8274">
          <cell r="G8274">
            <v>0</v>
          </cell>
        </row>
        <row r="8275">
          <cell r="G8275">
            <v>0</v>
          </cell>
        </row>
        <row r="8276">
          <cell r="G8276">
            <v>0</v>
          </cell>
        </row>
        <row r="8277">
          <cell r="G8277">
            <v>0</v>
          </cell>
        </row>
        <row r="8278">
          <cell r="G8278">
            <v>0</v>
          </cell>
        </row>
        <row r="8279">
          <cell r="G8279">
            <v>0</v>
          </cell>
        </row>
        <row r="8280">
          <cell r="G8280">
            <v>0</v>
          </cell>
        </row>
        <row r="8281">
          <cell r="G8281">
            <v>0</v>
          </cell>
        </row>
        <row r="8282">
          <cell r="G8282">
            <v>0</v>
          </cell>
        </row>
        <row r="8283">
          <cell r="G8283">
            <v>0</v>
          </cell>
        </row>
        <row r="8284">
          <cell r="G8284">
            <v>0</v>
          </cell>
        </row>
        <row r="8285">
          <cell r="G8285">
            <v>0</v>
          </cell>
        </row>
        <row r="8286">
          <cell r="G8286">
            <v>0</v>
          </cell>
        </row>
        <row r="8287">
          <cell r="G8287">
            <v>0</v>
          </cell>
        </row>
        <row r="8288">
          <cell r="G8288">
            <v>0</v>
          </cell>
        </row>
        <row r="8289">
          <cell r="G8289">
            <v>0</v>
          </cell>
        </row>
        <row r="8290">
          <cell r="G8290">
            <v>0</v>
          </cell>
        </row>
        <row r="8291">
          <cell r="G8291">
            <v>0</v>
          </cell>
        </row>
        <row r="8292">
          <cell r="G8292">
            <v>0</v>
          </cell>
        </row>
        <row r="8293">
          <cell r="G8293">
            <v>0</v>
          </cell>
        </row>
        <row r="8294">
          <cell r="G8294">
            <v>0</v>
          </cell>
        </row>
        <row r="8295">
          <cell r="G8295">
            <v>0</v>
          </cell>
        </row>
        <row r="8296">
          <cell r="G8296">
            <v>0</v>
          </cell>
        </row>
        <row r="8297">
          <cell r="G8297">
            <v>0</v>
          </cell>
        </row>
        <row r="8298">
          <cell r="G8298">
            <v>0</v>
          </cell>
        </row>
        <row r="8299">
          <cell r="G8299">
            <v>0</v>
          </cell>
        </row>
        <row r="8300">
          <cell r="G8300">
            <v>0</v>
          </cell>
        </row>
        <row r="8301">
          <cell r="G8301">
            <v>0</v>
          </cell>
        </row>
        <row r="8302">
          <cell r="G8302">
            <v>0</v>
          </cell>
        </row>
        <row r="8303">
          <cell r="G8303">
            <v>0</v>
          </cell>
        </row>
        <row r="8304">
          <cell r="G8304">
            <v>0</v>
          </cell>
        </row>
        <row r="8305">
          <cell r="G8305">
            <v>0</v>
          </cell>
        </row>
        <row r="8306">
          <cell r="G8306">
            <v>0</v>
          </cell>
        </row>
        <row r="8307">
          <cell r="G8307">
            <v>0</v>
          </cell>
        </row>
        <row r="8308">
          <cell r="G8308">
            <v>0</v>
          </cell>
        </row>
        <row r="8309">
          <cell r="G8309">
            <v>0</v>
          </cell>
        </row>
        <row r="8310">
          <cell r="G8310">
            <v>0</v>
          </cell>
        </row>
        <row r="8311">
          <cell r="G8311">
            <v>0</v>
          </cell>
        </row>
        <row r="8312">
          <cell r="G8312">
            <v>0</v>
          </cell>
        </row>
        <row r="8313">
          <cell r="G8313">
            <v>0</v>
          </cell>
        </row>
        <row r="8314">
          <cell r="G8314">
            <v>0</v>
          </cell>
        </row>
        <row r="8315">
          <cell r="G8315">
            <v>0</v>
          </cell>
        </row>
        <row r="8316">
          <cell r="G8316">
            <v>0</v>
          </cell>
        </row>
        <row r="8317">
          <cell r="G8317">
            <v>0</v>
          </cell>
        </row>
        <row r="8318">
          <cell r="G8318">
            <v>0</v>
          </cell>
        </row>
        <row r="8319">
          <cell r="G8319">
            <v>0</v>
          </cell>
        </row>
        <row r="8320">
          <cell r="G8320">
            <v>0</v>
          </cell>
        </row>
        <row r="8321">
          <cell r="G8321">
            <v>0</v>
          </cell>
        </row>
        <row r="8322">
          <cell r="G8322">
            <v>0</v>
          </cell>
        </row>
        <row r="8323">
          <cell r="G8323">
            <v>0</v>
          </cell>
        </row>
        <row r="8324">
          <cell r="G8324">
            <v>0</v>
          </cell>
        </row>
        <row r="8325">
          <cell r="G8325">
            <v>0</v>
          </cell>
        </row>
        <row r="8326">
          <cell r="G8326">
            <v>0</v>
          </cell>
        </row>
        <row r="8327">
          <cell r="G8327">
            <v>0</v>
          </cell>
        </row>
        <row r="8328">
          <cell r="G8328">
            <v>0</v>
          </cell>
        </row>
        <row r="8329">
          <cell r="G8329">
            <v>0</v>
          </cell>
        </row>
        <row r="8330">
          <cell r="G8330">
            <v>0</v>
          </cell>
        </row>
        <row r="8331">
          <cell r="G8331">
            <v>0</v>
          </cell>
        </row>
        <row r="8332">
          <cell r="G8332">
            <v>0</v>
          </cell>
        </row>
        <row r="8333">
          <cell r="G8333">
            <v>0</v>
          </cell>
        </row>
        <row r="8334">
          <cell r="G8334">
            <v>0</v>
          </cell>
        </row>
        <row r="8335">
          <cell r="G8335">
            <v>0</v>
          </cell>
        </row>
        <row r="8336">
          <cell r="G8336">
            <v>0</v>
          </cell>
        </row>
        <row r="8337">
          <cell r="G8337">
            <v>0</v>
          </cell>
        </row>
        <row r="8338">
          <cell r="G8338">
            <v>0</v>
          </cell>
        </row>
        <row r="8339">
          <cell r="G8339">
            <v>0</v>
          </cell>
        </row>
        <row r="8340">
          <cell r="G8340">
            <v>0</v>
          </cell>
        </row>
        <row r="8341">
          <cell r="G8341">
            <v>0</v>
          </cell>
        </row>
        <row r="8342">
          <cell r="G8342">
            <v>0</v>
          </cell>
        </row>
        <row r="8343">
          <cell r="G8343">
            <v>0</v>
          </cell>
        </row>
        <row r="8344">
          <cell r="G8344">
            <v>0</v>
          </cell>
        </row>
        <row r="8345">
          <cell r="G8345">
            <v>0</v>
          </cell>
        </row>
        <row r="8346">
          <cell r="G8346">
            <v>0</v>
          </cell>
        </row>
        <row r="8347">
          <cell r="G8347">
            <v>0</v>
          </cell>
        </row>
        <row r="8348">
          <cell r="G8348">
            <v>0</v>
          </cell>
        </row>
        <row r="8349">
          <cell r="G8349">
            <v>0</v>
          </cell>
        </row>
        <row r="8350">
          <cell r="G8350">
            <v>0</v>
          </cell>
        </row>
        <row r="8351">
          <cell r="G8351">
            <v>0</v>
          </cell>
        </row>
        <row r="8352">
          <cell r="G8352">
            <v>0</v>
          </cell>
        </row>
        <row r="8353">
          <cell r="G8353">
            <v>0</v>
          </cell>
        </row>
        <row r="8354">
          <cell r="G8354">
            <v>0</v>
          </cell>
        </row>
        <row r="8355">
          <cell r="G8355">
            <v>0</v>
          </cell>
        </row>
        <row r="8356">
          <cell r="G8356">
            <v>0</v>
          </cell>
        </row>
        <row r="8357">
          <cell r="G8357">
            <v>0</v>
          </cell>
        </row>
        <row r="8358">
          <cell r="G8358">
            <v>0</v>
          </cell>
        </row>
        <row r="8359">
          <cell r="G8359">
            <v>0</v>
          </cell>
        </row>
        <row r="8360">
          <cell r="G8360">
            <v>0</v>
          </cell>
        </row>
        <row r="8361">
          <cell r="G8361">
            <v>0</v>
          </cell>
        </row>
        <row r="8362">
          <cell r="G8362">
            <v>0</v>
          </cell>
        </row>
        <row r="8363">
          <cell r="G8363">
            <v>0</v>
          </cell>
        </row>
        <row r="8364">
          <cell r="G8364">
            <v>0</v>
          </cell>
        </row>
        <row r="8365">
          <cell r="G8365">
            <v>0</v>
          </cell>
        </row>
        <row r="8366">
          <cell r="G8366">
            <v>0</v>
          </cell>
        </row>
        <row r="8367">
          <cell r="G8367">
            <v>0</v>
          </cell>
        </row>
        <row r="8368">
          <cell r="G8368">
            <v>0</v>
          </cell>
        </row>
        <row r="8369">
          <cell r="G8369">
            <v>0</v>
          </cell>
        </row>
        <row r="8370">
          <cell r="G8370">
            <v>0</v>
          </cell>
        </row>
        <row r="8371">
          <cell r="G8371">
            <v>0</v>
          </cell>
        </row>
        <row r="8372">
          <cell r="G8372">
            <v>0</v>
          </cell>
        </row>
        <row r="8373">
          <cell r="G8373">
            <v>0</v>
          </cell>
        </row>
        <row r="8374">
          <cell r="G8374">
            <v>0</v>
          </cell>
        </row>
        <row r="8375">
          <cell r="G8375">
            <v>0</v>
          </cell>
        </row>
        <row r="8376">
          <cell r="G8376">
            <v>0</v>
          </cell>
        </row>
        <row r="8377">
          <cell r="G8377">
            <v>0</v>
          </cell>
        </row>
        <row r="8378">
          <cell r="G8378">
            <v>0</v>
          </cell>
        </row>
        <row r="8379">
          <cell r="G8379">
            <v>0</v>
          </cell>
        </row>
        <row r="8380">
          <cell r="G8380">
            <v>0</v>
          </cell>
        </row>
        <row r="8381">
          <cell r="G8381">
            <v>0</v>
          </cell>
        </row>
        <row r="8382">
          <cell r="G8382">
            <v>0</v>
          </cell>
        </row>
        <row r="8383">
          <cell r="G8383">
            <v>0</v>
          </cell>
        </row>
        <row r="8384">
          <cell r="G8384">
            <v>0</v>
          </cell>
        </row>
        <row r="8385">
          <cell r="G8385">
            <v>0</v>
          </cell>
        </row>
        <row r="8386">
          <cell r="G8386">
            <v>0</v>
          </cell>
        </row>
        <row r="8387">
          <cell r="G8387">
            <v>0</v>
          </cell>
        </row>
        <row r="8388">
          <cell r="G8388">
            <v>0</v>
          </cell>
        </row>
        <row r="8389">
          <cell r="G8389">
            <v>0</v>
          </cell>
        </row>
        <row r="8390">
          <cell r="G8390">
            <v>0</v>
          </cell>
        </row>
        <row r="8391">
          <cell r="G8391">
            <v>0</v>
          </cell>
        </row>
        <row r="8392">
          <cell r="G8392">
            <v>0</v>
          </cell>
        </row>
        <row r="8393">
          <cell r="G8393">
            <v>0</v>
          </cell>
        </row>
        <row r="8394">
          <cell r="G8394">
            <v>0</v>
          </cell>
        </row>
        <row r="8395">
          <cell r="G8395">
            <v>0</v>
          </cell>
        </row>
        <row r="8396">
          <cell r="G8396">
            <v>0</v>
          </cell>
        </row>
        <row r="8397">
          <cell r="G8397">
            <v>0</v>
          </cell>
        </row>
        <row r="8398">
          <cell r="G8398">
            <v>0</v>
          </cell>
        </row>
        <row r="8399">
          <cell r="G8399">
            <v>0</v>
          </cell>
        </row>
        <row r="8400">
          <cell r="G8400">
            <v>0</v>
          </cell>
        </row>
        <row r="8401">
          <cell r="G8401">
            <v>0</v>
          </cell>
        </row>
        <row r="8402">
          <cell r="G8402">
            <v>0</v>
          </cell>
        </row>
        <row r="8403">
          <cell r="G8403">
            <v>0</v>
          </cell>
        </row>
        <row r="8404">
          <cell r="G8404">
            <v>0</v>
          </cell>
        </row>
        <row r="8405">
          <cell r="G8405">
            <v>0</v>
          </cell>
        </row>
        <row r="8406">
          <cell r="G8406">
            <v>0</v>
          </cell>
        </row>
        <row r="8407">
          <cell r="G8407">
            <v>0</v>
          </cell>
        </row>
        <row r="8408">
          <cell r="G8408">
            <v>0</v>
          </cell>
        </row>
        <row r="8409">
          <cell r="G8409">
            <v>0</v>
          </cell>
        </row>
        <row r="8410">
          <cell r="G8410">
            <v>0</v>
          </cell>
        </row>
        <row r="8411">
          <cell r="G8411">
            <v>0</v>
          </cell>
        </row>
        <row r="8412">
          <cell r="G8412">
            <v>0</v>
          </cell>
        </row>
        <row r="8413">
          <cell r="G8413">
            <v>0</v>
          </cell>
        </row>
        <row r="8414">
          <cell r="G8414">
            <v>0</v>
          </cell>
        </row>
        <row r="8415">
          <cell r="G8415">
            <v>0</v>
          </cell>
        </row>
        <row r="8416">
          <cell r="G8416">
            <v>0</v>
          </cell>
        </row>
        <row r="8417">
          <cell r="G8417">
            <v>0</v>
          </cell>
        </row>
        <row r="8418">
          <cell r="G8418">
            <v>0</v>
          </cell>
        </row>
        <row r="8419">
          <cell r="G8419">
            <v>0</v>
          </cell>
        </row>
        <row r="8420">
          <cell r="G8420">
            <v>0</v>
          </cell>
        </row>
        <row r="8421">
          <cell r="G8421">
            <v>0</v>
          </cell>
        </row>
        <row r="8422">
          <cell r="G8422">
            <v>0</v>
          </cell>
        </row>
        <row r="8423">
          <cell r="G8423">
            <v>0</v>
          </cell>
        </row>
        <row r="8424">
          <cell r="G8424">
            <v>0</v>
          </cell>
        </row>
        <row r="8425">
          <cell r="G8425">
            <v>0</v>
          </cell>
        </row>
        <row r="8426">
          <cell r="G8426">
            <v>0</v>
          </cell>
        </row>
        <row r="8427">
          <cell r="G8427">
            <v>0</v>
          </cell>
        </row>
        <row r="8428">
          <cell r="G8428">
            <v>0</v>
          </cell>
        </row>
        <row r="8429">
          <cell r="G8429">
            <v>0</v>
          </cell>
        </row>
        <row r="8430">
          <cell r="G8430">
            <v>0</v>
          </cell>
        </row>
        <row r="8431">
          <cell r="G8431">
            <v>0</v>
          </cell>
        </row>
        <row r="8432">
          <cell r="G8432">
            <v>0</v>
          </cell>
        </row>
        <row r="8433">
          <cell r="G8433">
            <v>0</v>
          </cell>
        </row>
        <row r="8434">
          <cell r="G8434">
            <v>0</v>
          </cell>
        </row>
        <row r="8435">
          <cell r="G8435">
            <v>0</v>
          </cell>
        </row>
        <row r="8436">
          <cell r="G8436">
            <v>0</v>
          </cell>
        </row>
        <row r="8437">
          <cell r="G8437">
            <v>0</v>
          </cell>
        </row>
        <row r="8438">
          <cell r="G8438">
            <v>0</v>
          </cell>
        </row>
        <row r="8439">
          <cell r="G8439">
            <v>0</v>
          </cell>
        </row>
        <row r="8440">
          <cell r="G8440">
            <v>0</v>
          </cell>
        </row>
        <row r="8441">
          <cell r="G8441">
            <v>0</v>
          </cell>
        </row>
        <row r="8442">
          <cell r="G8442">
            <v>0</v>
          </cell>
        </row>
        <row r="8443">
          <cell r="G8443">
            <v>0</v>
          </cell>
        </row>
        <row r="8444">
          <cell r="G8444">
            <v>0</v>
          </cell>
        </row>
        <row r="8445">
          <cell r="G8445">
            <v>0</v>
          </cell>
        </row>
        <row r="8446">
          <cell r="G8446">
            <v>0</v>
          </cell>
        </row>
        <row r="8447">
          <cell r="G8447">
            <v>0</v>
          </cell>
        </row>
        <row r="8448">
          <cell r="G8448">
            <v>0</v>
          </cell>
        </row>
        <row r="8449">
          <cell r="G8449">
            <v>0</v>
          </cell>
        </row>
        <row r="8450">
          <cell r="G8450">
            <v>0</v>
          </cell>
        </row>
        <row r="8451">
          <cell r="G8451">
            <v>0</v>
          </cell>
        </row>
        <row r="8452">
          <cell r="G8452">
            <v>0</v>
          </cell>
        </row>
        <row r="8453">
          <cell r="G8453">
            <v>0</v>
          </cell>
        </row>
        <row r="8454">
          <cell r="G8454">
            <v>0</v>
          </cell>
        </row>
        <row r="8455">
          <cell r="G8455">
            <v>0</v>
          </cell>
        </row>
        <row r="8456">
          <cell r="G8456">
            <v>0</v>
          </cell>
        </row>
        <row r="8457">
          <cell r="G8457">
            <v>0</v>
          </cell>
        </row>
        <row r="8458">
          <cell r="G8458">
            <v>0</v>
          </cell>
        </row>
        <row r="8459">
          <cell r="G8459">
            <v>0</v>
          </cell>
        </row>
        <row r="8460">
          <cell r="G8460">
            <v>0</v>
          </cell>
        </row>
        <row r="8461">
          <cell r="G8461">
            <v>0</v>
          </cell>
        </row>
        <row r="8462">
          <cell r="G8462">
            <v>0</v>
          </cell>
        </row>
        <row r="8463">
          <cell r="G8463">
            <v>0</v>
          </cell>
        </row>
        <row r="8464">
          <cell r="G8464">
            <v>0</v>
          </cell>
        </row>
        <row r="8465">
          <cell r="G8465">
            <v>0</v>
          </cell>
        </row>
        <row r="8466">
          <cell r="G8466">
            <v>0</v>
          </cell>
        </row>
        <row r="8467">
          <cell r="G8467">
            <v>0</v>
          </cell>
        </row>
        <row r="8468">
          <cell r="G8468">
            <v>0</v>
          </cell>
        </row>
        <row r="8469">
          <cell r="G8469">
            <v>0</v>
          </cell>
        </row>
        <row r="8470">
          <cell r="G8470">
            <v>0</v>
          </cell>
        </row>
        <row r="8471">
          <cell r="G8471">
            <v>0</v>
          </cell>
        </row>
        <row r="8472">
          <cell r="G8472">
            <v>0</v>
          </cell>
        </row>
        <row r="8473">
          <cell r="G8473">
            <v>0</v>
          </cell>
        </row>
        <row r="8474">
          <cell r="G8474">
            <v>0</v>
          </cell>
        </row>
        <row r="8475">
          <cell r="G8475">
            <v>0</v>
          </cell>
        </row>
        <row r="8476">
          <cell r="G8476">
            <v>0</v>
          </cell>
        </row>
        <row r="8477">
          <cell r="G8477">
            <v>0</v>
          </cell>
        </row>
        <row r="8478">
          <cell r="G8478">
            <v>0</v>
          </cell>
        </row>
        <row r="8479">
          <cell r="G8479">
            <v>0</v>
          </cell>
        </row>
        <row r="8480">
          <cell r="G8480">
            <v>0</v>
          </cell>
        </row>
        <row r="8481">
          <cell r="G8481">
            <v>0</v>
          </cell>
        </row>
        <row r="8482">
          <cell r="G8482">
            <v>0</v>
          </cell>
        </row>
        <row r="8483">
          <cell r="G8483">
            <v>0</v>
          </cell>
        </row>
        <row r="8484">
          <cell r="G8484">
            <v>0</v>
          </cell>
        </row>
        <row r="8485">
          <cell r="G8485">
            <v>0</v>
          </cell>
        </row>
        <row r="8486">
          <cell r="G8486">
            <v>0</v>
          </cell>
        </row>
        <row r="8487">
          <cell r="G8487">
            <v>0</v>
          </cell>
        </row>
        <row r="8488">
          <cell r="G8488">
            <v>0</v>
          </cell>
        </row>
        <row r="8489">
          <cell r="G8489">
            <v>0</v>
          </cell>
        </row>
        <row r="8490">
          <cell r="G8490">
            <v>0</v>
          </cell>
        </row>
        <row r="8491">
          <cell r="G8491">
            <v>0</v>
          </cell>
        </row>
        <row r="8492">
          <cell r="G8492">
            <v>0</v>
          </cell>
        </row>
        <row r="8493">
          <cell r="G8493">
            <v>0</v>
          </cell>
        </row>
        <row r="8494">
          <cell r="G8494">
            <v>0</v>
          </cell>
        </row>
        <row r="8495">
          <cell r="G8495">
            <v>0</v>
          </cell>
        </row>
        <row r="8496">
          <cell r="G8496">
            <v>0</v>
          </cell>
        </row>
        <row r="8497">
          <cell r="G8497">
            <v>0</v>
          </cell>
        </row>
        <row r="8498">
          <cell r="G8498">
            <v>0</v>
          </cell>
        </row>
        <row r="8499">
          <cell r="G8499">
            <v>0</v>
          </cell>
        </row>
        <row r="8500">
          <cell r="G8500">
            <v>0</v>
          </cell>
        </row>
        <row r="8501">
          <cell r="G8501">
            <v>0</v>
          </cell>
        </row>
        <row r="8502">
          <cell r="G8502">
            <v>0</v>
          </cell>
        </row>
        <row r="8503">
          <cell r="G8503">
            <v>0</v>
          </cell>
        </row>
        <row r="8504">
          <cell r="G8504">
            <v>0</v>
          </cell>
        </row>
        <row r="8505">
          <cell r="G8505">
            <v>0</v>
          </cell>
        </row>
        <row r="8506">
          <cell r="G8506">
            <v>0</v>
          </cell>
        </row>
        <row r="8507">
          <cell r="G8507">
            <v>0</v>
          </cell>
        </row>
        <row r="8508">
          <cell r="G8508">
            <v>0</v>
          </cell>
        </row>
        <row r="8509">
          <cell r="G8509">
            <v>0</v>
          </cell>
        </row>
        <row r="8510">
          <cell r="G8510">
            <v>0</v>
          </cell>
        </row>
        <row r="8511">
          <cell r="G8511">
            <v>0</v>
          </cell>
        </row>
        <row r="8512">
          <cell r="G8512">
            <v>0</v>
          </cell>
        </row>
        <row r="8513">
          <cell r="G8513">
            <v>0</v>
          </cell>
        </row>
        <row r="8514">
          <cell r="G8514">
            <v>0</v>
          </cell>
        </row>
        <row r="8515">
          <cell r="G8515">
            <v>0</v>
          </cell>
        </row>
        <row r="8516">
          <cell r="G8516">
            <v>0</v>
          </cell>
        </row>
        <row r="8517">
          <cell r="G8517">
            <v>0</v>
          </cell>
        </row>
        <row r="8518">
          <cell r="G8518">
            <v>0</v>
          </cell>
        </row>
        <row r="8519">
          <cell r="G8519">
            <v>0</v>
          </cell>
        </row>
        <row r="8520">
          <cell r="G8520">
            <v>0</v>
          </cell>
        </row>
        <row r="8521">
          <cell r="G8521">
            <v>0</v>
          </cell>
        </row>
        <row r="8522">
          <cell r="G8522">
            <v>0</v>
          </cell>
        </row>
        <row r="8523">
          <cell r="G8523">
            <v>0</v>
          </cell>
        </row>
        <row r="8524">
          <cell r="G8524">
            <v>0</v>
          </cell>
        </row>
        <row r="8525">
          <cell r="G8525">
            <v>0</v>
          </cell>
        </row>
        <row r="8526">
          <cell r="G8526">
            <v>0</v>
          </cell>
        </row>
        <row r="8527">
          <cell r="G8527">
            <v>0</v>
          </cell>
        </row>
        <row r="8528">
          <cell r="G8528">
            <v>0</v>
          </cell>
        </row>
        <row r="8529">
          <cell r="G8529">
            <v>0</v>
          </cell>
        </row>
        <row r="8530">
          <cell r="G8530">
            <v>0</v>
          </cell>
        </row>
        <row r="8531">
          <cell r="G8531">
            <v>0</v>
          </cell>
        </row>
        <row r="8532">
          <cell r="G8532">
            <v>0</v>
          </cell>
        </row>
        <row r="8533">
          <cell r="G8533">
            <v>0</v>
          </cell>
        </row>
        <row r="8534">
          <cell r="G8534">
            <v>0</v>
          </cell>
        </row>
        <row r="8535">
          <cell r="G8535">
            <v>0</v>
          </cell>
        </row>
        <row r="8536">
          <cell r="G8536">
            <v>0</v>
          </cell>
        </row>
        <row r="8537">
          <cell r="G8537">
            <v>0</v>
          </cell>
        </row>
        <row r="8538">
          <cell r="G8538">
            <v>0</v>
          </cell>
        </row>
        <row r="8539">
          <cell r="G8539">
            <v>0</v>
          </cell>
        </row>
        <row r="8540">
          <cell r="G8540">
            <v>0</v>
          </cell>
        </row>
        <row r="8541">
          <cell r="G8541">
            <v>0</v>
          </cell>
        </row>
        <row r="8542">
          <cell r="G8542">
            <v>0</v>
          </cell>
        </row>
        <row r="8543">
          <cell r="G8543">
            <v>0</v>
          </cell>
        </row>
        <row r="8544">
          <cell r="G8544">
            <v>0</v>
          </cell>
        </row>
        <row r="8545">
          <cell r="G8545">
            <v>0</v>
          </cell>
        </row>
        <row r="8546">
          <cell r="G8546">
            <v>0</v>
          </cell>
        </row>
        <row r="8547">
          <cell r="G8547">
            <v>0</v>
          </cell>
        </row>
        <row r="8548">
          <cell r="G8548">
            <v>0</v>
          </cell>
        </row>
        <row r="8549">
          <cell r="G8549">
            <v>0</v>
          </cell>
        </row>
        <row r="8550">
          <cell r="G8550">
            <v>0</v>
          </cell>
        </row>
        <row r="8551">
          <cell r="G8551">
            <v>0</v>
          </cell>
        </row>
        <row r="8552">
          <cell r="G8552">
            <v>0</v>
          </cell>
        </row>
        <row r="8553">
          <cell r="G8553">
            <v>0</v>
          </cell>
        </row>
        <row r="8554">
          <cell r="G8554">
            <v>0</v>
          </cell>
        </row>
        <row r="8555">
          <cell r="G8555">
            <v>0</v>
          </cell>
        </row>
        <row r="8556">
          <cell r="G8556">
            <v>0</v>
          </cell>
        </row>
        <row r="8557">
          <cell r="G8557">
            <v>0</v>
          </cell>
        </row>
        <row r="8558">
          <cell r="G8558">
            <v>0</v>
          </cell>
        </row>
        <row r="8559">
          <cell r="G8559">
            <v>0</v>
          </cell>
        </row>
        <row r="8560">
          <cell r="G8560">
            <v>0</v>
          </cell>
        </row>
        <row r="8561">
          <cell r="G8561">
            <v>0</v>
          </cell>
        </row>
        <row r="8562">
          <cell r="G8562">
            <v>0</v>
          </cell>
        </row>
        <row r="8563">
          <cell r="G8563">
            <v>0</v>
          </cell>
        </row>
        <row r="8564">
          <cell r="G8564">
            <v>0</v>
          </cell>
        </row>
        <row r="8565">
          <cell r="G8565">
            <v>0</v>
          </cell>
        </row>
        <row r="8566">
          <cell r="G8566">
            <v>0</v>
          </cell>
        </row>
        <row r="8567">
          <cell r="G8567">
            <v>0</v>
          </cell>
        </row>
        <row r="8568">
          <cell r="G8568">
            <v>0</v>
          </cell>
        </row>
        <row r="8569">
          <cell r="G8569">
            <v>0</v>
          </cell>
        </row>
        <row r="8570">
          <cell r="G8570">
            <v>0</v>
          </cell>
        </row>
        <row r="8571">
          <cell r="G8571">
            <v>0</v>
          </cell>
        </row>
        <row r="8572">
          <cell r="G8572">
            <v>0</v>
          </cell>
        </row>
        <row r="8573">
          <cell r="G8573">
            <v>0</v>
          </cell>
        </row>
        <row r="8574">
          <cell r="G8574">
            <v>0</v>
          </cell>
        </row>
        <row r="8575">
          <cell r="G8575">
            <v>0</v>
          </cell>
        </row>
        <row r="8576">
          <cell r="G8576">
            <v>0</v>
          </cell>
        </row>
        <row r="8577">
          <cell r="G8577">
            <v>0</v>
          </cell>
        </row>
        <row r="8578">
          <cell r="G8578">
            <v>0</v>
          </cell>
        </row>
        <row r="8579">
          <cell r="G8579">
            <v>0</v>
          </cell>
        </row>
        <row r="8580">
          <cell r="G8580">
            <v>0</v>
          </cell>
        </row>
        <row r="8581">
          <cell r="G8581">
            <v>0</v>
          </cell>
        </row>
        <row r="8582">
          <cell r="G8582">
            <v>0</v>
          </cell>
        </row>
        <row r="8583">
          <cell r="G8583">
            <v>0</v>
          </cell>
        </row>
        <row r="8584">
          <cell r="G8584">
            <v>0</v>
          </cell>
        </row>
        <row r="8585">
          <cell r="G8585">
            <v>0</v>
          </cell>
        </row>
        <row r="8586">
          <cell r="G8586">
            <v>0</v>
          </cell>
        </row>
        <row r="8587">
          <cell r="G8587">
            <v>0</v>
          </cell>
        </row>
        <row r="8588">
          <cell r="G8588">
            <v>0</v>
          </cell>
        </row>
        <row r="8589">
          <cell r="G8589">
            <v>0</v>
          </cell>
        </row>
        <row r="8590">
          <cell r="G8590">
            <v>0</v>
          </cell>
        </row>
        <row r="8591">
          <cell r="G8591">
            <v>0</v>
          </cell>
        </row>
        <row r="8592">
          <cell r="G8592">
            <v>0</v>
          </cell>
        </row>
        <row r="8593">
          <cell r="G8593">
            <v>0</v>
          </cell>
        </row>
        <row r="8594">
          <cell r="G8594">
            <v>0</v>
          </cell>
        </row>
        <row r="8595">
          <cell r="G8595">
            <v>0</v>
          </cell>
        </row>
        <row r="8596">
          <cell r="G8596">
            <v>0</v>
          </cell>
        </row>
        <row r="8597">
          <cell r="G8597">
            <v>0</v>
          </cell>
        </row>
        <row r="8598">
          <cell r="G8598">
            <v>0</v>
          </cell>
        </row>
        <row r="8599">
          <cell r="G8599">
            <v>0</v>
          </cell>
        </row>
        <row r="8600">
          <cell r="G8600">
            <v>0</v>
          </cell>
        </row>
        <row r="8601">
          <cell r="G8601">
            <v>0</v>
          </cell>
        </row>
        <row r="8602">
          <cell r="G8602">
            <v>0</v>
          </cell>
        </row>
        <row r="8603">
          <cell r="G8603">
            <v>0</v>
          </cell>
        </row>
        <row r="8604">
          <cell r="G8604">
            <v>0</v>
          </cell>
        </row>
        <row r="8605">
          <cell r="G8605">
            <v>0</v>
          </cell>
        </row>
        <row r="8606">
          <cell r="G8606">
            <v>0</v>
          </cell>
        </row>
        <row r="8607">
          <cell r="G8607">
            <v>0</v>
          </cell>
        </row>
        <row r="8608">
          <cell r="G8608">
            <v>0</v>
          </cell>
        </row>
        <row r="8609">
          <cell r="G8609">
            <v>0</v>
          </cell>
        </row>
        <row r="8610">
          <cell r="G8610">
            <v>0</v>
          </cell>
        </row>
        <row r="8611">
          <cell r="G8611">
            <v>0</v>
          </cell>
        </row>
        <row r="8612">
          <cell r="G8612">
            <v>0</v>
          </cell>
        </row>
        <row r="8613">
          <cell r="G8613">
            <v>0</v>
          </cell>
        </row>
        <row r="8614">
          <cell r="G8614">
            <v>0</v>
          </cell>
        </row>
        <row r="8615">
          <cell r="G8615">
            <v>0</v>
          </cell>
        </row>
        <row r="8616">
          <cell r="G8616">
            <v>0</v>
          </cell>
        </row>
        <row r="8617">
          <cell r="G8617">
            <v>0</v>
          </cell>
        </row>
        <row r="8618">
          <cell r="G8618">
            <v>0</v>
          </cell>
        </row>
        <row r="8619">
          <cell r="G8619">
            <v>0</v>
          </cell>
        </row>
        <row r="8620">
          <cell r="G8620">
            <v>0</v>
          </cell>
        </row>
        <row r="8621">
          <cell r="G8621">
            <v>0</v>
          </cell>
        </row>
        <row r="8622">
          <cell r="G8622">
            <v>0</v>
          </cell>
        </row>
        <row r="8623">
          <cell r="G8623">
            <v>0</v>
          </cell>
        </row>
        <row r="8624">
          <cell r="G8624">
            <v>0</v>
          </cell>
        </row>
        <row r="8625">
          <cell r="G8625">
            <v>0</v>
          </cell>
        </row>
        <row r="8626">
          <cell r="G8626">
            <v>0</v>
          </cell>
        </row>
        <row r="8627">
          <cell r="G8627">
            <v>0</v>
          </cell>
        </row>
        <row r="8628">
          <cell r="G8628">
            <v>0</v>
          </cell>
        </row>
        <row r="8629">
          <cell r="G8629">
            <v>0</v>
          </cell>
        </row>
        <row r="8630">
          <cell r="G8630">
            <v>0</v>
          </cell>
        </row>
        <row r="8631">
          <cell r="G8631">
            <v>0</v>
          </cell>
        </row>
        <row r="8632">
          <cell r="G8632">
            <v>0</v>
          </cell>
        </row>
        <row r="8633">
          <cell r="G8633">
            <v>0</v>
          </cell>
        </row>
        <row r="8634">
          <cell r="G8634">
            <v>0</v>
          </cell>
        </row>
        <row r="8635">
          <cell r="G8635">
            <v>0</v>
          </cell>
        </row>
        <row r="8636">
          <cell r="G8636">
            <v>0</v>
          </cell>
        </row>
        <row r="8637">
          <cell r="G8637">
            <v>0</v>
          </cell>
        </row>
        <row r="8638">
          <cell r="G8638">
            <v>0</v>
          </cell>
        </row>
        <row r="8639">
          <cell r="G8639">
            <v>0</v>
          </cell>
        </row>
        <row r="8640">
          <cell r="G8640">
            <v>0</v>
          </cell>
        </row>
        <row r="8641">
          <cell r="G8641">
            <v>0</v>
          </cell>
        </row>
        <row r="8642">
          <cell r="G8642">
            <v>0</v>
          </cell>
        </row>
        <row r="8643">
          <cell r="G8643">
            <v>0</v>
          </cell>
        </row>
        <row r="8644">
          <cell r="G8644">
            <v>0</v>
          </cell>
        </row>
        <row r="8645">
          <cell r="G8645">
            <v>0</v>
          </cell>
        </row>
        <row r="8646">
          <cell r="G8646">
            <v>0</v>
          </cell>
        </row>
        <row r="8647">
          <cell r="G8647">
            <v>0</v>
          </cell>
        </row>
        <row r="8648">
          <cell r="G8648">
            <v>0</v>
          </cell>
        </row>
        <row r="8649">
          <cell r="G8649">
            <v>0</v>
          </cell>
        </row>
        <row r="8650">
          <cell r="G8650">
            <v>0</v>
          </cell>
        </row>
        <row r="8651">
          <cell r="G8651">
            <v>0</v>
          </cell>
        </row>
        <row r="8652">
          <cell r="G8652">
            <v>0</v>
          </cell>
        </row>
        <row r="8653">
          <cell r="G8653">
            <v>0</v>
          </cell>
        </row>
        <row r="8654">
          <cell r="G8654">
            <v>0</v>
          </cell>
        </row>
        <row r="8655">
          <cell r="G8655">
            <v>0</v>
          </cell>
        </row>
        <row r="8656">
          <cell r="G8656">
            <v>0</v>
          </cell>
        </row>
        <row r="8657">
          <cell r="G8657">
            <v>0</v>
          </cell>
        </row>
        <row r="8658">
          <cell r="G8658">
            <v>0</v>
          </cell>
        </row>
        <row r="8659">
          <cell r="G8659">
            <v>0</v>
          </cell>
        </row>
        <row r="8660">
          <cell r="G8660">
            <v>0</v>
          </cell>
        </row>
        <row r="8661">
          <cell r="G8661">
            <v>0</v>
          </cell>
        </row>
        <row r="8662">
          <cell r="G8662">
            <v>0</v>
          </cell>
        </row>
        <row r="8663">
          <cell r="G8663">
            <v>0</v>
          </cell>
        </row>
        <row r="8664">
          <cell r="G8664">
            <v>0</v>
          </cell>
        </row>
        <row r="8665">
          <cell r="G8665">
            <v>0</v>
          </cell>
        </row>
        <row r="8666">
          <cell r="G8666">
            <v>0</v>
          </cell>
        </row>
        <row r="8667">
          <cell r="G8667">
            <v>0</v>
          </cell>
        </row>
        <row r="8668">
          <cell r="G8668">
            <v>0</v>
          </cell>
        </row>
        <row r="8669">
          <cell r="G8669">
            <v>0</v>
          </cell>
        </row>
        <row r="8670">
          <cell r="G8670">
            <v>0</v>
          </cell>
        </row>
        <row r="8671">
          <cell r="G8671">
            <v>0</v>
          </cell>
        </row>
        <row r="8672">
          <cell r="G8672">
            <v>0</v>
          </cell>
        </row>
        <row r="8673">
          <cell r="G8673">
            <v>0</v>
          </cell>
        </row>
        <row r="8674">
          <cell r="G8674">
            <v>0</v>
          </cell>
        </row>
        <row r="8675">
          <cell r="G8675">
            <v>0</v>
          </cell>
        </row>
        <row r="8676">
          <cell r="G8676">
            <v>0</v>
          </cell>
        </row>
        <row r="8677">
          <cell r="G8677">
            <v>0</v>
          </cell>
        </row>
        <row r="8678">
          <cell r="G8678">
            <v>0</v>
          </cell>
        </row>
        <row r="8679">
          <cell r="G8679">
            <v>0</v>
          </cell>
        </row>
        <row r="8680">
          <cell r="G8680">
            <v>0</v>
          </cell>
        </row>
        <row r="8681">
          <cell r="G8681">
            <v>0</v>
          </cell>
        </row>
        <row r="8682">
          <cell r="G8682">
            <v>0</v>
          </cell>
        </row>
        <row r="8683">
          <cell r="G8683">
            <v>0</v>
          </cell>
        </row>
        <row r="8684">
          <cell r="G8684">
            <v>0</v>
          </cell>
        </row>
        <row r="8685">
          <cell r="G8685">
            <v>0</v>
          </cell>
        </row>
        <row r="8686">
          <cell r="G8686">
            <v>0</v>
          </cell>
        </row>
        <row r="8687">
          <cell r="G8687">
            <v>0</v>
          </cell>
        </row>
        <row r="8688">
          <cell r="G8688">
            <v>0</v>
          </cell>
        </row>
        <row r="8689">
          <cell r="G8689">
            <v>0</v>
          </cell>
        </row>
        <row r="8690">
          <cell r="G8690">
            <v>0</v>
          </cell>
        </row>
        <row r="8691">
          <cell r="G8691">
            <v>0</v>
          </cell>
        </row>
        <row r="8692">
          <cell r="G8692">
            <v>0</v>
          </cell>
        </row>
        <row r="8693">
          <cell r="G8693">
            <v>0</v>
          </cell>
        </row>
        <row r="8694">
          <cell r="G8694">
            <v>0</v>
          </cell>
        </row>
        <row r="8695">
          <cell r="G8695">
            <v>0</v>
          </cell>
        </row>
        <row r="8696">
          <cell r="G8696">
            <v>0</v>
          </cell>
        </row>
        <row r="8697">
          <cell r="G8697">
            <v>0</v>
          </cell>
        </row>
        <row r="8698">
          <cell r="G8698">
            <v>0</v>
          </cell>
        </row>
        <row r="8699">
          <cell r="G8699">
            <v>0</v>
          </cell>
        </row>
        <row r="8700">
          <cell r="G8700">
            <v>0</v>
          </cell>
        </row>
        <row r="8701">
          <cell r="G8701">
            <v>0</v>
          </cell>
        </row>
        <row r="8702">
          <cell r="G8702">
            <v>0</v>
          </cell>
        </row>
        <row r="8703">
          <cell r="G8703">
            <v>0</v>
          </cell>
        </row>
        <row r="8704">
          <cell r="G8704">
            <v>0</v>
          </cell>
        </row>
        <row r="8705">
          <cell r="G8705">
            <v>0</v>
          </cell>
        </row>
        <row r="8706">
          <cell r="G8706">
            <v>0</v>
          </cell>
        </row>
        <row r="8707">
          <cell r="G8707">
            <v>0</v>
          </cell>
        </row>
        <row r="8708">
          <cell r="G8708">
            <v>0</v>
          </cell>
        </row>
        <row r="8709">
          <cell r="G8709">
            <v>0</v>
          </cell>
        </row>
        <row r="8710">
          <cell r="G8710">
            <v>0</v>
          </cell>
        </row>
        <row r="8711">
          <cell r="G8711">
            <v>0</v>
          </cell>
        </row>
        <row r="8712">
          <cell r="G8712">
            <v>0</v>
          </cell>
        </row>
        <row r="8713">
          <cell r="G8713">
            <v>0</v>
          </cell>
        </row>
        <row r="8714">
          <cell r="G8714">
            <v>0</v>
          </cell>
        </row>
        <row r="8715">
          <cell r="G8715">
            <v>0</v>
          </cell>
        </row>
        <row r="8716">
          <cell r="G8716">
            <v>0</v>
          </cell>
        </row>
        <row r="8717">
          <cell r="G8717">
            <v>0</v>
          </cell>
        </row>
        <row r="8718">
          <cell r="G8718">
            <v>0</v>
          </cell>
        </row>
        <row r="8719">
          <cell r="G8719">
            <v>0</v>
          </cell>
        </row>
        <row r="8720">
          <cell r="G8720">
            <v>0</v>
          </cell>
        </row>
        <row r="8721">
          <cell r="G8721">
            <v>0</v>
          </cell>
        </row>
        <row r="8722">
          <cell r="G8722">
            <v>0</v>
          </cell>
        </row>
        <row r="8723">
          <cell r="G8723">
            <v>0</v>
          </cell>
        </row>
        <row r="8724">
          <cell r="G8724">
            <v>0</v>
          </cell>
        </row>
        <row r="8725">
          <cell r="G8725">
            <v>0</v>
          </cell>
        </row>
        <row r="8726">
          <cell r="G8726">
            <v>0</v>
          </cell>
        </row>
        <row r="8727">
          <cell r="G8727">
            <v>0</v>
          </cell>
        </row>
        <row r="8728">
          <cell r="G8728">
            <v>0</v>
          </cell>
        </row>
        <row r="8729">
          <cell r="G8729">
            <v>0</v>
          </cell>
        </row>
        <row r="8730">
          <cell r="G8730">
            <v>0</v>
          </cell>
        </row>
        <row r="8731">
          <cell r="G8731">
            <v>0</v>
          </cell>
        </row>
        <row r="8732">
          <cell r="G8732">
            <v>0</v>
          </cell>
        </row>
        <row r="8733">
          <cell r="G8733">
            <v>0</v>
          </cell>
        </row>
        <row r="8734">
          <cell r="G8734">
            <v>0</v>
          </cell>
        </row>
        <row r="8735">
          <cell r="G8735">
            <v>0</v>
          </cell>
        </row>
        <row r="8736">
          <cell r="G8736">
            <v>0</v>
          </cell>
        </row>
        <row r="8737">
          <cell r="G8737">
            <v>0</v>
          </cell>
        </row>
        <row r="8738">
          <cell r="G8738">
            <v>0</v>
          </cell>
        </row>
        <row r="8739">
          <cell r="G8739">
            <v>0</v>
          </cell>
        </row>
        <row r="8740">
          <cell r="G8740">
            <v>0</v>
          </cell>
        </row>
        <row r="8741">
          <cell r="G8741">
            <v>0</v>
          </cell>
        </row>
        <row r="8742">
          <cell r="G8742">
            <v>0</v>
          </cell>
        </row>
        <row r="8743">
          <cell r="G8743">
            <v>0</v>
          </cell>
        </row>
        <row r="8744">
          <cell r="G8744">
            <v>0</v>
          </cell>
        </row>
        <row r="8745">
          <cell r="G8745">
            <v>0</v>
          </cell>
        </row>
        <row r="8746">
          <cell r="G8746">
            <v>0</v>
          </cell>
        </row>
        <row r="8747">
          <cell r="G8747">
            <v>0</v>
          </cell>
        </row>
        <row r="8748">
          <cell r="G8748">
            <v>0</v>
          </cell>
        </row>
        <row r="8749">
          <cell r="G8749">
            <v>0</v>
          </cell>
        </row>
        <row r="8750">
          <cell r="G8750">
            <v>0</v>
          </cell>
        </row>
        <row r="8751">
          <cell r="G8751">
            <v>0</v>
          </cell>
        </row>
        <row r="8752">
          <cell r="G8752">
            <v>0</v>
          </cell>
        </row>
        <row r="8753">
          <cell r="G8753">
            <v>0</v>
          </cell>
        </row>
        <row r="8754">
          <cell r="G8754">
            <v>0</v>
          </cell>
        </row>
        <row r="8755">
          <cell r="G8755">
            <v>0</v>
          </cell>
        </row>
        <row r="8756">
          <cell r="G8756">
            <v>0</v>
          </cell>
        </row>
        <row r="8757">
          <cell r="G8757">
            <v>0</v>
          </cell>
        </row>
        <row r="8758">
          <cell r="G8758">
            <v>0</v>
          </cell>
        </row>
        <row r="8759">
          <cell r="G8759">
            <v>0</v>
          </cell>
        </row>
        <row r="8760">
          <cell r="G8760">
            <v>0</v>
          </cell>
        </row>
        <row r="8761">
          <cell r="G8761">
            <v>0</v>
          </cell>
        </row>
        <row r="8762">
          <cell r="G8762">
            <v>0</v>
          </cell>
        </row>
        <row r="8763">
          <cell r="G8763">
            <v>0</v>
          </cell>
        </row>
        <row r="8764">
          <cell r="G8764">
            <v>0</v>
          </cell>
        </row>
        <row r="8765">
          <cell r="G8765">
            <v>0</v>
          </cell>
        </row>
        <row r="8766">
          <cell r="G8766">
            <v>0</v>
          </cell>
        </row>
        <row r="8767">
          <cell r="G8767">
            <v>0</v>
          </cell>
        </row>
        <row r="8768">
          <cell r="G8768">
            <v>0</v>
          </cell>
        </row>
        <row r="8769">
          <cell r="G8769">
            <v>0</v>
          </cell>
        </row>
        <row r="8770">
          <cell r="G8770">
            <v>0</v>
          </cell>
        </row>
        <row r="8771">
          <cell r="G8771">
            <v>0</v>
          </cell>
        </row>
        <row r="8772">
          <cell r="G8772">
            <v>0</v>
          </cell>
        </row>
        <row r="8773">
          <cell r="G8773">
            <v>0</v>
          </cell>
        </row>
        <row r="8774">
          <cell r="G8774">
            <v>0</v>
          </cell>
        </row>
        <row r="8775">
          <cell r="G8775">
            <v>0</v>
          </cell>
        </row>
        <row r="8776">
          <cell r="G8776">
            <v>0</v>
          </cell>
        </row>
        <row r="8777">
          <cell r="G8777">
            <v>0</v>
          </cell>
        </row>
        <row r="8778">
          <cell r="G8778">
            <v>0</v>
          </cell>
        </row>
        <row r="8779">
          <cell r="G8779">
            <v>0</v>
          </cell>
        </row>
        <row r="8780">
          <cell r="G8780">
            <v>0</v>
          </cell>
        </row>
        <row r="8781">
          <cell r="G8781">
            <v>0</v>
          </cell>
        </row>
        <row r="8782">
          <cell r="G8782">
            <v>0</v>
          </cell>
        </row>
        <row r="8783">
          <cell r="G8783">
            <v>0</v>
          </cell>
        </row>
        <row r="8784">
          <cell r="G8784">
            <v>0</v>
          </cell>
        </row>
        <row r="8785">
          <cell r="G8785">
            <v>0</v>
          </cell>
        </row>
        <row r="8786">
          <cell r="G8786">
            <v>0</v>
          </cell>
        </row>
        <row r="8787">
          <cell r="G8787">
            <v>0</v>
          </cell>
        </row>
        <row r="8788">
          <cell r="G8788">
            <v>0</v>
          </cell>
        </row>
        <row r="8789">
          <cell r="G8789">
            <v>0</v>
          </cell>
        </row>
        <row r="8790">
          <cell r="G8790">
            <v>0</v>
          </cell>
        </row>
        <row r="8791">
          <cell r="G8791">
            <v>0</v>
          </cell>
        </row>
        <row r="8792">
          <cell r="G8792">
            <v>0</v>
          </cell>
        </row>
        <row r="8793">
          <cell r="G8793">
            <v>0</v>
          </cell>
        </row>
        <row r="8794">
          <cell r="G8794">
            <v>0</v>
          </cell>
        </row>
        <row r="8795">
          <cell r="G8795">
            <v>0</v>
          </cell>
        </row>
        <row r="8796">
          <cell r="G8796">
            <v>0</v>
          </cell>
        </row>
        <row r="8797">
          <cell r="G8797">
            <v>0</v>
          </cell>
        </row>
        <row r="8798">
          <cell r="G8798">
            <v>0</v>
          </cell>
        </row>
        <row r="8799">
          <cell r="G8799">
            <v>0</v>
          </cell>
        </row>
        <row r="8800">
          <cell r="G8800">
            <v>0</v>
          </cell>
        </row>
        <row r="8801">
          <cell r="G8801">
            <v>0</v>
          </cell>
        </row>
        <row r="8802">
          <cell r="G8802">
            <v>0</v>
          </cell>
        </row>
        <row r="8803">
          <cell r="G8803">
            <v>0</v>
          </cell>
        </row>
        <row r="8804">
          <cell r="G8804">
            <v>0</v>
          </cell>
        </row>
        <row r="8805">
          <cell r="G8805">
            <v>0</v>
          </cell>
        </row>
        <row r="8806">
          <cell r="G8806">
            <v>0</v>
          </cell>
        </row>
        <row r="8807">
          <cell r="G8807">
            <v>0</v>
          </cell>
        </row>
        <row r="8808">
          <cell r="G8808">
            <v>0</v>
          </cell>
        </row>
        <row r="8809">
          <cell r="G8809">
            <v>0</v>
          </cell>
        </row>
        <row r="8810">
          <cell r="G8810">
            <v>0</v>
          </cell>
        </row>
        <row r="8811">
          <cell r="G8811">
            <v>0</v>
          </cell>
        </row>
        <row r="8812">
          <cell r="G8812">
            <v>0</v>
          </cell>
        </row>
        <row r="8813">
          <cell r="G8813">
            <v>0</v>
          </cell>
        </row>
        <row r="8814">
          <cell r="G8814">
            <v>0</v>
          </cell>
        </row>
        <row r="8815">
          <cell r="G8815">
            <v>0</v>
          </cell>
        </row>
        <row r="8816">
          <cell r="G8816">
            <v>0</v>
          </cell>
        </row>
        <row r="8817">
          <cell r="G8817">
            <v>0</v>
          </cell>
        </row>
        <row r="8818">
          <cell r="G8818">
            <v>0</v>
          </cell>
        </row>
        <row r="8819">
          <cell r="G8819">
            <v>0</v>
          </cell>
        </row>
        <row r="8820">
          <cell r="G8820">
            <v>0</v>
          </cell>
        </row>
        <row r="8821">
          <cell r="G8821">
            <v>0</v>
          </cell>
        </row>
        <row r="8822">
          <cell r="G8822">
            <v>0</v>
          </cell>
        </row>
        <row r="8823">
          <cell r="G8823">
            <v>0</v>
          </cell>
        </row>
        <row r="8824">
          <cell r="G8824">
            <v>0</v>
          </cell>
        </row>
        <row r="8825">
          <cell r="G8825">
            <v>0</v>
          </cell>
        </row>
        <row r="8826">
          <cell r="G8826">
            <v>0</v>
          </cell>
        </row>
        <row r="8827">
          <cell r="G8827">
            <v>0</v>
          </cell>
        </row>
        <row r="8828">
          <cell r="G8828">
            <v>0</v>
          </cell>
        </row>
        <row r="8829">
          <cell r="G8829">
            <v>0</v>
          </cell>
        </row>
        <row r="8830">
          <cell r="G8830">
            <v>0</v>
          </cell>
        </row>
        <row r="8831">
          <cell r="G8831">
            <v>0</v>
          </cell>
        </row>
        <row r="8832">
          <cell r="G8832">
            <v>0</v>
          </cell>
        </row>
        <row r="8833">
          <cell r="G8833">
            <v>0</v>
          </cell>
        </row>
        <row r="8834">
          <cell r="G8834">
            <v>0</v>
          </cell>
        </row>
        <row r="8835">
          <cell r="G8835">
            <v>0</v>
          </cell>
        </row>
        <row r="8836">
          <cell r="G8836">
            <v>0</v>
          </cell>
        </row>
        <row r="8837">
          <cell r="G8837">
            <v>0</v>
          </cell>
        </row>
        <row r="8838">
          <cell r="G8838">
            <v>0</v>
          </cell>
        </row>
        <row r="8839">
          <cell r="G8839">
            <v>0</v>
          </cell>
        </row>
        <row r="8840">
          <cell r="G8840">
            <v>0</v>
          </cell>
        </row>
        <row r="8841">
          <cell r="G8841">
            <v>0</v>
          </cell>
        </row>
        <row r="8842">
          <cell r="G8842">
            <v>0</v>
          </cell>
        </row>
        <row r="8843">
          <cell r="G8843">
            <v>0</v>
          </cell>
        </row>
        <row r="8844">
          <cell r="G8844">
            <v>0</v>
          </cell>
        </row>
        <row r="8845">
          <cell r="G8845">
            <v>0</v>
          </cell>
        </row>
        <row r="8846">
          <cell r="G8846">
            <v>0</v>
          </cell>
        </row>
        <row r="8847">
          <cell r="G8847">
            <v>0</v>
          </cell>
        </row>
        <row r="8848">
          <cell r="G8848">
            <v>0</v>
          </cell>
        </row>
        <row r="8849">
          <cell r="G8849">
            <v>0</v>
          </cell>
        </row>
        <row r="8850">
          <cell r="G8850">
            <v>0</v>
          </cell>
        </row>
        <row r="8851">
          <cell r="G8851">
            <v>0</v>
          </cell>
        </row>
        <row r="8852">
          <cell r="G8852">
            <v>0</v>
          </cell>
        </row>
        <row r="8853">
          <cell r="G8853">
            <v>0</v>
          </cell>
        </row>
        <row r="8854">
          <cell r="G8854">
            <v>0</v>
          </cell>
        </row>
        <row r="8855">
          <cell r="G8855">
            <v>0</v>
          </cell>
        </row>
        <row r="8856">
          <cell r="G8856">
            <v>0</v>
          </cell>
        </row>
        <row r="8857">
          <cell r="G8857">
            <v>0</v>
          </cell>
        </row>
        <row r="8858">
          <cell r="G8858">
            <v>0</v>
          </cell>
        </row>
        <row r="8859">
          <cell r="G8859">
            <v>0</v>
          </cell>
        </row>
        <row r="8860">
          <cell r="G8860">
            <v>0</v>
          </cell>
        </row>
        <row r="8861">
          <cell r="G8861">
            <v>0</v>
          </cell>
        </row>
        <row r="8862">
          <cell r="G8862">
            <v>0</v>
          </cell>
        </row>
        <row r="8863">
          <cell r="G8863">
            <v>0</v>
          </cell>
        </row>
        <row r="8864">
          <cell r="G8864">
            <v>0</v>
          </cell>
        </row>
        <row r="8865">
          <cell r="G8865">
            <v>0</v>
          </cell>
        </row>
        <row r="8866">
          <cell r="G8866">
            <v>0</v>
          </cell>
        </row>
        <row r="8867">
          <cell r="G8867">
            <v>0</v>
          </cell>
        </row>
        <row r="8868">
          <cell r="G8868">
            <v>0</v>
          </cell>
        </row>
        <row r="8869">
          <cell r="G8869">
            <v>0</v>
          </cell>
        </row>
        <row r="8870">
          <cell r="G8870">
            <v>0</v>
          </cell>
        </row>
        <row r="8871">
          <cell r="G8871">
            <v>0</v>
          </cell>
        </row>
        <row r="8872">
          <cell r="G8872">
            <v>0</v>
          </cell>
        </row>
        <row r="8873">
          <cell r="G8873">
            <v>0</v>
          </cell>
        </row>
        <row r="8874">
          <cell r="G8874">
            <v>0</v>
          </cell>
        </row>
        <row r="8875">
          <cell r="G8875">
            <v>0</v>
          </cell>
        </row>
        <row r="8876">
          <cell r="G8876">
            <v>0</v>
          </cell>
        </row>
        <row r="8877">
          <cell r="G8877">
            <v>0</v>
          </cell>
        </row>
        <row r="8878">
          <cell r="G8878">
            <v>0</v>
          </cell>
        </row>
        <row r="8879">
          <cell r="G8879">
            <v>0</v>
          </cell>
        </row>
        <row r="8880">
          <cell r="G8880">
            <v>0</v>
          </cell>
        </row>
        <row r="8881">
          <cell r="G8881">
            <v>0</v>
          </cell>
        </row>
        <row r="8882">
          <cell r="G8882">
            <v>0</v>
          </cell>
        </row>
        <row r="8883">
          <cell r="G8883">
            <v>0</v>
          </cell>
        </row>
        <row r="8884">
          <cell r="G8884">
            <v>0</v>
          </cell>
        </row>
        <row r="8885">
          <cell r="G8885">
            <v>0</v>
          </cell>
        </row>
        <row r="8886">
          <cell r="G8886">
            <v>0</v>
          </cell>
        </row>
        <row r="8887">
          <cell r="G8887">
            <v>0</v>
          </cell>
        </row>
        <row r="8888">
          <cell r="G8888">
            <v>0</v>
          </cell>
        </row>
        <row r="8889">
          <cell r="G8889">
            <v>0</v>
          </cell>
        </row>
        <row r="8890">
          <cell r="G8890">
            <v>0</v>
          </cell>
        </row>
        <row r="8891">
          <cell r="G8891">
            <v>0</v>
          </cell>
        </row>
        <row r="8892">
          <cell r="G8892">
            <v>0</v>
          </cell>
        </row>
        <row r="8893">
          <cell r="G8893">
            <v>0</v>
          </cell>
        </row>
        <row r="8894">
          <cell r="G8894">
            <v>0</v>
          </cell>
        </row>
        <row r="8895">
          <cell r="G8895">
            <v>0</v>
          </cell>
        </row>
        <row r="8896">
          <cell r="G8896">
            <v>0</v>
          </cell>
        </row>
        <row r="8897">
          <cell r="G8897">
            <v>0</v>
          </cell>
        </row>
        <row r="8898">
          <cell r="G8898">
            <v>0</v>
          </cell>
        </row>
        <row r="8899">
          <cell r="G8899">
            <v>0</v>
          </cell>
        </row>
        <row r="8900">
          <cell r="G8900">
            <v>0</v>
          </cell>
        </row>
        <row r="8901">
          <cell r="G8901">
            <v>0</v>
          </cell>
        </row>
        <row r="8902">
          <cell r="G8902">
            <v>0</v>
          </cell>
        </row>
        <row r="8903">
          <cell r="G8903">
            <v>0</v>
          </cell>
        </row>
        <row r="8904">
          <cell r="G8904">
            <v>0</v>
          </cell>
        </row>
        <row r="8905">
          <cell r="G8905">
            <v>0</v>
          </cell>
        </row>
        <row r="8906">
          <cell r="G8906">
            <v>0</v>
          </cell>
        </row>
        <row r="8907">
          <cell r="G8907">
            <v>0</v>
          </cell>
        </row>
        <row r="8908">
          <cell r="G8908">
            <v>0</v>
          </cell>
        </row>
        <row r="8909">
          <cell r="G8909">
            <v>0</v>
          </cell>
        </row>
        <row r="8910">
          <cell r="G8910">
            <v>0</v>
          </cell>
        </row>
        <row r="8911">
          <cell r="G8911">
            <v>0</v>
          </cell>
        </row>
        <row r="8912">
          <cell r="G8912">
            <v>0</v>
          </cell>
        </row>
        <row r="8913">
          <cell r="G8913">
            <v>0</v>
          </cell>
        </row>
        <row r="8914">
          <cell r="G8914">
            <v>0</v>
          </cell>
        </row>
        <row r="8915">
          <cell r="G8915">
            <v>0</v>
          </cell>
        </row>
        <row r="8916">
          <cell r="G8916">
            <v>0</v>
          </cell>
        </row>
        <row r="8917">
          <cell r="G8917">
            <v>0</v>
          </cell>
        </row>
        <row r="8918">
          <cell r="G8918">
            <v>0</v>
          </cell>
        </row>
        <row r="8919">
          <cell r="G8919">
            <v>0</v>
          </cell>
        </row>
        <row r="8920">
          <cell r="G8920">
            <v>0</v>
          </cell>
        </row>
        <row r="8921">
          <cell r="G8921">
            <v>0</v>
          </cell>
        </row>
        <row r="8922">
          <cell r="G8922">
            <v>0</v>
          </cell>
        </row>
        <row r="8923">
          <cell r="G8923">
            <v>0</v>
          </cell>
        </row>
        <row r="8924">
          <cell r="G8924">
            <v>0</v>
          </cell>
        </row>
        <row r="8925">
          <cell r="G8925">
            <v>0</v>
          </cell>
        </row>
        <row r="8926">
          <cell r="G8926">
            <v>0</v>
          </cell>
        </row>
        <row r="8927">
          <cell r="G8927">
            <v>0</v>
          </cell>
        </row>
        <row r="8928">
          <cell r="G8928">
            <v>0</v>
          </cell>
        </row>
        <row r="8929">
          <cell r="G8929">
            <v>0</v>
          </cell>
        </row>
        <row r="8930">
          <cell r="G8930">
            <v>0</v>
          </cell>
        </row>
        <row r="8931">
          <cell r="G8931">
            <v>0</v>
          </cell>
        </row>
        <row r="8932">
          <cell r="G8932">
            <v>0</v>
          </cell>
        </row>
        <row r="8933">
          <cell r="G8933">
            <v>0</v>
          </cell>
        </row>
        <row r="8934">
          <cell r="G8934">
            <v>0</v>
          </cell>
        </row>
        <row r="8935">
          <cell r="G8935">
            <v>0</v>
          </cell>
        </row>
        <row r="8936">
          <cell r="G8936">
            <v>0</v>
          </cell>
        </row>
        <row r="8937">
          <cell r="G8937">
            <v>0</v>
          </cell>
        </row>
        <row r="8938">
          <cell r="G8938">
            <v>0</v>
          </cell>
        </row>
        <row r="8939">
          <cell r="G8939">
            <v>0</v>
          </cell>
        </row>
        <row r="8940">
          <cell r="G8940">
            <v>0</v>
          </cell>
        </row>
        <row r="8941">
          <cell r="G8941">
            <v>0</v>
          </cell>
        </row>
        <row r="8942">
          <cell r="G8942">
            <v>0</v>
          </cell>
        </row>
        <row r="8943">
          <cell r="G8943">
            <v>0</v>
          </cell>
        </row>
        <row r="8944">
          <cell r="G8944">
            <v>0</v>
          </cell>
        </row>
        <row r="8945">
          <cell r="G8945">
            <v>0</v>
          </cell>
        </row>
        <row r="8946">
          <cell r="G8946">
            <v>0</v>
          </cell>
        </row>
        <row r="8947">
          <cell r="G8947">
            <v>0</v>
          </cell>
        </row>
        <row r="8948">
          <cell r="G8948">
            <v>0</v>
          </cell>
        </row>
        <row r="8949">
          <cell r="G8949">
            <v>0</v>
          </cell>
        </row>
        <row r="8950">
          <cell r="G8950">
            <v>0</v>
          </cell>
        </row>
        <row r="8951">
          <cell r="G8951">
            <v>0</v>
          </cell>
        </row>
        <row r="8952">
          <cell r="G8952">
            <v>0</v>
          </cell>
        </row>
        <row r="8953">
          <cell r="G8953">
            <v>0</v>
          </cell>
        </row>
        <row r="8954">
          <cell r="G8954">
            <v>0</v>
          </cell>
        </row>
        <row r="8955">
          <cell r="G8955">
            <v>0</v>
          </cell>
        </row>
        <row r="8956">
          <cell r="G8956">
            <v>0</v>
          </cell>
        </row>
        <row r="8957">
          <cell r="G8957">
            <v>0</v>
          </cell>
        </row>
        <row r="8958">
          <cell r="G8958">
            <v>0</v>
          </cell>
        </row>
        <row r="8959">
          <cell r="G8959">
            <v>0</v>
          </cell>
        </row>
        <row r="8960">
          <cell r="G8960">
            <v>0</v>
          </cell>
        </row>
        <row r="8961">
          <cell r="G8961">
            <v>0</v>
          </cell>
        </row>
        <row r="8962">
          <cell r="G8962">
            <v>0</v>
          </cell>
        </row>
        <row r="8963">
          <cell r="G8963">
            <v>0</v>
          </cell>
        </row>
        <row r="8964">
          <cell r="G8964">
            <v>0</v>
          </cell>
        </row>
        <row r="8965">
          <cell r="G8965">
            <v>0</v>
          </cell>
        </row>
        <row r="8966">
          <cell r="G8966">
            <v>0</v>
          </cell>
        </row>
        <row r="8967">
          <cell r="G8967">
            <v>0</v>
          </cell>
        </row>
        <row r="8968">
          <cell r="G8968">
            <v>0</v>
          </cell>
        </row>
        <row r="8969">
          <cell r="G8969">
            <v>0</v>
          </cell>
        </row>
        <row r="8970">
          <cell r="G8970">
            <v>0</v>
          </cell>
        </row>
        <row r="8971">
          <cell r="G8971">
            <v>0</v>
          </cell>
        </row>
        <row r="8972">
          <cell r="G8972">
            <v>0</v>
          </cell>
        </row>
        <row r="8973">
          <cell r="G8973">
            <v>0</v>
          </cell>
        </row>
        <row r="8974">
          <cell r="G8974">
            <v>0</v>
          </cell>
        </row>
        <row r="8975">
          <cell r="G8975">
            <v>0</v>
          </cell>
        </row>
        <row r="8976">
          <cell r="G8976">
            <v>0</v>
          </cell>
        </row>
        <row r="8977">
          <cell r="G8977">
            <v>0</v>
          </cell>
        </row>
        <row r="8978">
          <cell r="G8978">
            <v>0</v>
          </cell>
        </row>
        <row r="8979">
          <cell r="G8979">
            <v>0</v>
          </cell>
        </row>
        <row r="8980">
          <cell r="G8980">
            <v>0</v>
          </cell>
        </row>
        <row r="8981">
          <cell r="G8981">
            <v>0</v>
          </cell>
        </row>
        <row r="8982">
          <cell r="G8982">
            <v>0</v>
          </cell>
        </row>
        <row r="8983">
          <cell r="G8983">
            <v>0</v>
          </cell>
        </row>
        <row r="8984">
          <cell r="G8984">
            <v>0</v>
          </cell>
        </row>
        <row r="8985">
          <cell r="G8985">
            <v>0</v>
          </cell>
        </row>
        <row r="8986">
          <cell r="G8986">
            <v>0</v>
          </cell>
        </row>
        <row r="8987">
          <cell r="G8987">
            <v>0</v>
          </cell>
        </row>
        <row r="8988">
          <cell r="G8988">
            <v>0</v>
          </cell>
        </row>
        <row r="8989">
          <cell r="G8989">
            <v>0</v>
          </cell>
        </row>
        <row r="8990">
          <cell r="G8990">
            <v>0</v>
          </cell>
        </row>
        <row r="8991">
          <cell r="G8991">
            <v>0</v>
          </cell>
        </row>
        <row r="8992">
          <cell r="G8992">
            <v>0</v>
          </cell>
        </row>
        <row r="8993">
          <cell r="G8993">
            <v>0</v>
          </cell>
        </row>
        <row r="8994">
          <cell r="G8994">
            <v>0</v>
          </cell>
        </row>
        <row r="8995">
          <cell r="G8995">
            <v>0</v>
          </cell>
        </row>
        <row r="8996">
          <cell r="G8996">
            <v>0</v>
          </cell>
        </row>
        <row r="8997">
          <cell r="G8997">
            <v>0</v>
          </cell>
        </row>
        <row r="8998">
          <cell r="G8998">
            <v>0</v>
          </cell>
        </row>
        <row r="8999">
          <cell r="G8999">
            <v>0</v>
          </cell>
        </row>
        <row r="9000">
          <cell r="G9000">
            <v>0</v>
          </cell>
        </row>
        <row r="9001">
          <cell r="G9001">
            <v>0</v>
          </cell>
        </row>
        <row r="9002">
          <cell r="G9002">
            <v>0</v>
          </cell>
        </row>
        <row r="9003">
          <cell r="G9003">
            <v>0</v>
          </cell>
        </row>
        <row r="9004">
          <cell r="G9004">
            <v>0</v>
          </cell>
        </row>
        <row r="9005">
          <cell r="G9005">
            <v>0</v>
          </cell>
        </row>
        <row r="9006">
          <cell r="G9006">
            <v>0</v>
          </cell>
        </row>
        <row r="9007">
          <cell r="G9007">
            <v>0</v>
          </cell>
        </row>
        <row r="9008">
          <cell r="G9008">
            <v>0</v>
          </cell>
        </row>
        <row r="9009">
          <cell r="G9009">
            <v>0</v>
          </cell>
        </row>
        <row r="9010">
          <cell r="G9010">
            <v>0</v>
          </cell>
        </row>
        <row r="9011">
          <cell r="G9011">
            <v>0</v>
          </cell>
        </row>
        <row r="9012">
          <cell r="G9012">
            <v>0</v>
          </cell>
        </row>
        <row r="9013">
          <cell r="G9013">
            <v>0</v>
          </cell>
        </row>
        <row r="9014">
          <cell r="G9014">
            <v>0</v>
          </cell>
        </row>
        <row r="9015">
          <cell r="G9015">
            <v>0</v>
          </cell>
        </row>
        <row r="9016">
          <cell r="G9016">
            <v>0</v>
          </cell>
        </row>
        <row r="9017">
          <cell r="G9017">
            <v>0</v>
          </cell>
        </row>
        <row r="9018">
          <cell r="G9018">
            <v>0</v>
          </cell>
        </row>
        <row r="9019">
          <cell r="G9019">
            <v>0</v>
          </cell>
        </row>
        <row r="9020">
          <cell r="G9020">
            <v>0</v>
          </cell>
        </row>
        <row r="9021">
          <cell r="G9021">
            <v>0</v>
          </cell>
        </row>
        <row r="9022">
          <cell r="G9022">
            <v>0</v>
          </cell>
        </row>
        <row r="9023">
          <cell r="G9023">
            <v>0</v>
          </cell>
        </row>
        <row r="9024">
          <cell r="G9024">
            <v>0</v>
          </cell>
        </row>
        <row r="9025">
          <cell r="G9025">
            <v>0</v>
          </cell>
        </row>
        <row r="9026">
          <cell r="G9026">
            <v>0</v>
          </cell>
        </row>
        <row r="9027">
          <cell r="G9027">
            <v>0</v>
          </cell>
        </row>
        <row r="9028">
          <cell r="G9028">
            <v>0</v>
          </cell>
        </row>
        <row r="9029">
          <cell r="G9029">
            <v>0</v>
          </cell>
        </row>
        <row r="9030">
          <cell r="G9030">
            <v>0</v>
          </cell>
        </row>
        <row r="9031">
          <cell r="G9031">
            <v>0</v>
          </cell>
        </row>
        <row r="9032">
          <cell r="G9032">
            <v>0</v>
          </cell>
        </row>
        <row r="9033">
          <cell r="G9033">
            <v>0</v>
          </cell>
        </row>
        <row r="9034">
          <cell r="G9034">
            <v>0</v>
          </cell>
        </row>
        <row r="9035">
          <cell r="G9035">
            <v>0</v>
          </cell>
        </row>
        <row r="9036">
          <cell r="G9036">
            <v>0</v>
          </cell>
        </row>
        <row r="9037">
          <cell r="G9037">
            <v>0</v>
          </cell>
        </row>
        <row r="9038">
          <cell r="G9038">
            <v>0</v>
          </cell>
        </row>
        <row r="9039">
          <cell r="G9039">
            <v>0</v>
          </cell>
        </row>
        <row r="9040">
          <cell r="G9040">
            <v>0</v>
          </cell>
        </row>
        <row r="9041">
          <cell r="G9041">
            <v>0</v>
          </cell>
        </row>
        <row r="9042">
          <cell r="G9042">
            <v>0</v>
          </cell>
        </row>
        <row r="9043">
          <cell r="G9043">
            <v>0</v>
          </cell>
        </row>
        <row r="9044">
          <cell r="G9044">
            <v>0</v>
          </cell>
        </row>
        <row r="9045">
          <cell r="G9045">
            <v>0</v>
          </cell>
        </row>
        <row r="9046">
          <cell r="G9046">
            <v>0</v>
          </cell>
        </row>
        <row r="9047">
          <cell r="G9047">
            <v>0</v>
          </cell>
        </row>
        <row r="9048">
          <cell r="G9048">
            <v>0</v>
          </cell>
        </row>
        <row r="9049">
          <cell r="G9049">
            <v>0</v>
          </cell>
        </row>
        <row r="9050">
          <cell r="G9050">
            <v>0</v>
          </cell>
        </row>
        <row r="9051">
          <cell r="G9051">
            <v>0</v>
          </cell>
        </row>
        <row r="9052">
          <cell r="G9052">
            <v>0</v>
          </cell>
        </row>
        <row r="9053">
          <cell r="G9053">
            <v>0</v>
          </cell>
        </row>
        <row r="9054">
          <cell r="G9054">
            <v>0</v>
          </cell>
        </row>
        <row r="9055">
          <cell r="G9055">
            <v>0</v>
          </cell>
        </row>
        <row r="9056">
          <cell r="G9056">
            <v>0</v>
          </cell>
        </row>
        <row r="9057">
          <cell r="G9057">
            <v>0</v>
          </cell>
        </row>
        <row r="9058">
          <cell r="G9058">
            <v>0</v>
          </cell>
        </row>
        <row r="9059">
          <cell r="G9059">
            <v>0</v>
          </cell>
        </row>
        <row r="9060">
          <cell r="G9060">
            <v>0</v>
          </cell>
        </row>
        <row r="9061">
          <cell r="G9061">
            <v>0</v>
          </cell>
        </row>
        <row r="9062">
          <cell r="G9062">
            <v>0</v>
          </cell>
        </row>
        <row r="9063">
          <cell r="G9063">
            <v>0</v>
          </cell>
        </row>
        <row r="9064">
          <cell r="G9064">
            <v>0</v>
          </cell>
        </row>
        <row r="9065">
          <cell r="G9065">
            <v>0</v>
          </cell>
        </row>
        <row r="9066">
          <cell r="G9066">
            <v>0</v>
          </cell>
        </row>
        <row r="9067">
          <cell r="G9067">
            <v>0</v>
          </cell>
        </row>
        <row r="9068">
          <cell r="G9068">
            <v>0</v>
          </cell>
        </row>
        <row r="9069">
          <cell r="G9069">
            <v>0</v>
          </cell>
        </row>
        <row r="9070">
          <cell r="G9070">
            <v>0</v>
          </cell>
        </row>
        <row r="9071">
          <cell r="G9071">
            <v>0</v>
          </cell>
        </row>
        <row r="9072">
          <cell r="G9072">
            <v>0</v>
          </cell>
        </row>
        <row r="9073">
          <cell r="G9073">
            <v>0</v>
          </cell>
        </row>
        <row r="9074">
          <cell r="G9074">
            <v>0</v>
          </cell>
        </row>
        <row r="9075">
          <cell r="G9075">
            <v>0</v>
          </cell>
        </row>
        <row r="9076">
          <cell r="G9076">
            <v>0</v>
          </cell>
        </row>
        <row r="9077">
          <cell r="G9077">
            <v>0</v>
          </cell>
        </row>
        <row r="9078">
          <cell r="G9078">
            <v>0</v>
          </cell>
        </row>
        <row r="9079">
          <cell r="G9079">
            <v>0</v>
          </cell>
        </row>
        <row r="9080">
          <cell r="G9080">
            <v>0</v>
          </cell>
        </row>
        <row r="9081">
          <cell r="G9081">
            <v>0</v>
          </cell>
        </row>
        <row r="9082">
          <cell r="G9082">
            <v>0</v>
          </cell>
        </row>
        <row r="9083">
          <cell r="G9083">
            <v>0</v>
          </cell>
        </row>
        <row r="9084">
          <cell r="G9084">
            <v>0</v>
          </cell>
        </row>
        <row r="9085">
          <cell r="G9085">
            <v>0</v>
          </cell>
        </row>
        <row r="9086">
          <cell r="G9086">
            <v>0</v>
          </cell>
        </row>
        <row r="9087">
          <cell r="G9087">
            <v>0</v>
          </cell>
        </row>
        <row r="9088">
          <cell r="G9088">
            <v>0</v>
          </cell>
        </row>
        <row r="9089">
          <cell r="G9089">
            <v>0</v>
          </cell>
        </row>
        <row r="9090">
          <cell r="G9090">
            <v>0</v>
          </cell>
        </row>
        <row r="9091">
          <cell r="G9091">
            <v>0</v>
          </cell>
        </row>
        <row r="9092">
          <cell r="G9092">
            <v>0</v>
          </cell>
        </row>
        <row r="9093">
          <cell r="G9093">
            <v>0</v>
          </cell>
        </row>
        <row r="9094">
          <cell r="G9094">
            <v>0</v>
          </cell>
        </row>
        <row r="9095">
          <cell r="G9095">
            <v>0</v>
          </cell>
        </row>
        <row r="9096">
          <cell r="G9096">
            <v>0</v>
          </cell>
        </row>
        <row r="9097">
          <cell r="G9097">
            <v>0</v>
          </cell>
        </row>
        <row r="9098">
          <cell r="G9098">
            <v>0</v>
          </cell>
        </row>
        <row r="9099">
          <cell r="G9099">
            <v>0</v>
          </cell>
        </row>
        <row r="9100">
          <cell r="G9100">
            <v>0</v>
          </cell>
        </row>
        <row r="9101">
          <cell r="G9101">
            <v>0</v>
          </cell>
        </row>
        <row r="9102">
          <cell r="G9102">
            <v>0</v>
          </cell>
        </row>
        <row r="9103">
          <cell r="G9103">
            <v>0</v>
          </cell>
        </row>
        <row r="9104">
          <cell r="G9104">
            <v>0</v>
          </cell>
        </row>
        <row r="9105">
          <cell r="G9105">
            <v>0</v>
          </cell>
        </row>
        <row r="9106">
          <cell r="G9106">
            <v>0</v>
          </cell>
        </row>
        <row r="9107">
          <cell r="G9107">
            <v>0</v>
          </cell>
        </row>
        <row r="9108">
          <cell r="G9108">
            <v>0</v>
          </cell>
        </row>
        <row r="9109">
          <cell r="G9109">
            <v>0</v>
          </cell>
        </row>
        <row r="9110">
          <cell r="G9110">
            <v>0</v>
          </cell>
        </row>
        <row r="9111">
          <cell r="G9111">
            <v>0</v>
          </cell>
        </row>
        <row r="9112">
          <cell r="G9112">
            <v>0</v>
          </cell>
        </row>
        <row r="9113">
          <cell r="G9113">
            <v>0</v>
          </cell>
        </row>
        <row r="9114">
          <cell r="G9114">
            <v>0</v>
          </cell>
        </row>
        <row r="9115">
          <cell r="G9115">
            <v>0</v>
          </cell>
        </row>
        <row r="9116">
          <cell r="G9116">
            <v>0</v>
          </cell>
        </row>
        <row r="9117">
          <cell r="G9117">
            <v>0</v>
          </cell>
        </row>
        <row r="9118">
          <cell r="G9118">
            <v>0</v>
          </cell>
        </row>
        <row r="9119">
          <cell r="G9119">
            <v>0</v>
          </cell>
        </row>
        <row r="9120">
          <cell r="G9120">
            <v>0</v>
          </cell>
        </row>
        <row r="9121">
          <cell r="G9121">
            <v>0</v>
          </cell>
        </row>
        <row r="9122">
          <cell r="G9122">
            <v>0</v>
          </cell>
        </row>
        <row r="9123">
          <cell r="G9123">
            <v>0</v>
          </cell>
        </row>
        <row r="9124">
          <cell r="G9124">
            <v>0</v>
          </cell>
        </row>
        <row r="9125">
          <cell r="G9125">
            <v>0</v>
          </cell>
        </row>
        <row r="9126">
          <cell r="G9126">
            <v>0</v>
          </cell>
        </row>
        <row r="9127">
          <cell r="G9127">
            <v>0</v>
          </cell>
        </row>
        <row r="9128">
          <cell r="G9128">
            <v>0</v>
          </cell>
        </row>
        <row r="9129">
          <cell r="G9129">
            <v>0</v>
          </cell>
        </row>
        <row r="9130">
          <cell r="G9130">
            <v>0</v>
          </cell>
        </row>
        <row r="9131">
          <cell r="G9131">
            <v>0</v>
          </cell>
        </row>
        <row r="9132">
          <cell r="G9132">
            <v>0</v>
          </cell>
        </row>
        <row r="9133">
          <cell r="G9133">
            <v>0</v>
          </cell>
        </row>
        <row r="9134">
          <cell r="G9134">
            <v>0</v>
          </cell>
        </row>
        <row r="9135">
          <cell r="G9135">
            <v>0</v>
          </cell>
        </row>
        <row r="9136">
          <cell r="G9136">
            <v>0</v>
          </cell>
        </row>
        <row r="9137">
          <cell r="G9137">
            <v>0</v>
          </cell>
        </row>
        <row r="9138">
          <cell r="G9138">
            <v>0</v>
          </cell>
        </row>
        <row r="9139">
          <cell r="G9139">
            <v>0</v>
          </cell>
        </row>
        <row r="9140">
          <cell r="G9140">
            <v>0</v>
          </cell>
        </row>
        <row r="9141">
          <cell r="G9141">
            <v>0</v>
          </cell>
        </row>
        <row r="9142">
          <cell r="G9142">
            <v>0</v>
          </cell>
        </row>
        <row r="9143">
          <cell r="G9143">
            <v>0</v>
          </cell>
        </row>
        <row r="9144">
          <cell r="G9144">
            <v>0</v>
          </cell>
        </row>
        <row r="9145">
          <cell r="G9145">
            <v>0</v>
          </cell>
        </row>
        <row r="9146">
          <cell r="G9146">
            <v>0</v>
          </cell>
        </row>
        <row r="9147">
          <cell r="G9147">
            <v>0</v>
          </cell>
        </row>
        <row r="9148">
          <cell r="G9148">
            <v>0</v>
          </cell>
        </row>
        <row r="9149">
          <cell r="G9149">
            <v>0</v>
          </cell>
        </row>
        <row r="9150">
          <cell r="G9150">
            <v>0</v>
          </cell>
        </row>
        <row r="9151">
          <cell r="G9151">
            <v>0</v>
          </cell>
        </row>
        <row r="9152">
          <cell r="G9152">
            <v>0</v>
          </cell>
        </row>
        <row r="9153">
          <cell r="G9153">
            <v>0</v>
          </cell>
        </row>
        <row r="9154">
          <cell r="G9154">
            <v>0</v>
          </cell>
        </row>
        <row r="9155">
          <cell r="G9155">
            <v>0</v>
          </cell>
        </row>
        <row r="9156">
          <cell r="G9156">
            <v>0</v>
          </cell>
        </row>
        <row r="9157">
          <cell r="G9157">
            <v>0</v>
          </cell>
        </row>
        <row r="9158">
          <cell r="G9158">
            <v>0</v>
          </cell>
        </row>
        <row r="9159">
          <cell r="G9159">
            <v>0</v>
          </cell>
        </row>
        <row r="9160">
          <cell r="G9160">
            <v>0</v>
          </cell>
        </row>
        <row r="9161">
          <cell r="G9161">
            <v>0</v>
          </cell>
        </row>
        <row r="9162">
          <cell r="G9162">
            <v>0</v>
          </cell>
        </row>
        <row r="9163">
          <cell r="G9163">
            <v>0</v>
          </cell>
        </row>
        <row r="9164">
          <cell r="G9164">
            <v>0</v>
          </cell>
        </row>
        <row r="9165">
          <cell r="G9165">
            <v>0</v>
          </cell>
        </row>
        <row r="9166">
          <cell r="G9166">
            <v>0</v>
          </cell>
        </row>
        <row r="9167">
          <cell r="G9167">
            <v>0</v>
          </cell>
        </row>
        <row r="9168">
          <cell r="G9168">
            <v>0</v>
          </cell>
        </row>
        <row r="9169">
          <cell r="G9169">
            <v>0</v>
          </cell>
        </row>
        <row r="9170">
          <cell r="G9170">
            <v>0</v>
          </cell>
        </row>
        <row r="9171">
          <cell r="G9171">
            <v>0</v>
          </cell>
        </row>
        <row r="9172">
          <cell r="G9172">
            <v>0</v>
          </cell>
        </row>
        <row r="9173">
          <cell r="G9173">
            <v>0</v>
          </cell>
        </row>
        <row r="9174">
          <cell r="G9174">
            <v>0</v>
          </cell>
        </row>
        <row r="9175">
          <cell r="G9175">
            <v>0</v>
          </cell>
        </row>
        <row r="9176">
          <cell r="G9176">
            <v>0</v>
          </cell>
        </row>
        <row r="9177">
          <cell r="G9177">
            <v>0</v>
          </cell>
        </row>
        <row r="9178">
          <cell r="G9178">
            <v>0</v>
          </cell>
        </row>
        <row r="9179">
          <cell r="G9179">
            <v>0</v>
          </cell>
        </row>
        <row r="9180">
          <cell r="G9180">
            <v>0</v>
          </cell>
        </row>
        <row r="9181">
          <cell r="G9181">
            <v>0</v>
          </cell>
        </row>
        <row r="9182">
          <cell r="G9182">
            <v>0</v>
          </cell>
        </row>
        <row r="9183">
          <cell r="G9183">
            <v>0</v>
          </cell>
        </row>
        <row r="9184">
          <cell r="G9184">
            <v>0</v>
          </cell>
        </row>
        <row r="9185">
          <cell r="G9185">
            <v>0</v>
          </cell>
        </row>
        <row r="9186">
          <cell r="G9186">
            <v>0</v>
          </cell>
        </row>
        <row r="9187">
          <cell r="G9187">
            <v>0</v>
          </cell>
        </row>
        <row r="9188">
          <cell r="G9188">
            <v>0</v>
          </cell>
        </row>
        <row r="9189">
          <cell r="G9189">
            <v>0</v>
          </cell>
        </row>
        <row r="9190">
          <cell r="G9190">
            <v>0</v>
          </cell>
        </row>
        <row r="9191">
          <cell r="G9191">
            <v>0</v>
          </cell>
        </row>
        <row r="9192">
          <cell r="G9192">
            <v>0</v>
          </cell>
        </row>
        <row r="9193">
          <cell r="G9193">
            <v>0</v>
          </cell>
        </row>
        <row r="9194">
          <cell r="G9194">
            <v>0</v>
          </cell>
        </row>
        <row r="9195">
          <cell r="G9195">
            <v>0</v>
          </cell>
        </row>
        <row r="9196">
          <cell r="G9196">
            <v>0</v>
          </cell>
        </row>
        <row r="9197">
          <cell r="G9197">
            <v>0</v>
          </cell>
        </row>
        <row r="9198">
          <cell r="G9198">
            <v>0</v>
          </cell>
        </row>
        <row r="9199">
          <cell r="G9199">
            <v>0</v>
          </cell>
        </row>
        <row r="9200">
          <cell r="G9200">
            <v>0</v>
          </cell>
        </row>
        <row r="9201">
          <cell r="G9201">
            <v>0</v>
          </cell>
        </row>
        <row r="9202">
          <cell r="G9202">
            <v>0</v>
          </cell>
        </row>
        <row r="9203">
          <cell r="G9203">
            <v>0</v>
          </cell>
        </row>
        <row r="9204">
          <cell r="G9204">
            <v>0</v>
          </cell>
        </row>
        <row r="9205">
          <cell r="G9205">
            <v>0</v>
          </cell>
        </row>
        <row r="9206">
          <cell r="G9206">
            <v>0</v>
          </cell>
        </row>
        <row r="9207">
          <cell r="G9207">
            <v>0</v>
          </cell>
        </row>
        <row r="9208">
          <cell r="G9208">
            <v>0</v>
          </cell>
        </row>
        <row r="9209">
          <cell r="G9209">
            <v>0</v>
          </cell>
        </row>
        <row r="9210">
          <cell r="G9210">
            <v>0</v>
          </cell>
        </row>
        <row r="9211">
          <cell r="G9211">
            <v>0</v>
          </cell>
        </row>
        <row r="9212">
          <cell r="G9212">
            <v>0</v>
          </cell>
        </row>
        <row r="9213">
          <cell r="G9213">
            <v>0</v>
          </cell>
        </row>
        <row r="9214">
          <cell r="G9214">
            <v>0</v>
          </cell>
        </row>
        <row r="9215">
          <cell r="G9215">
            <v>0</v>
          </cell>
        </row>
        <row r="9216">
          <cell r="G9216">
            <v>0</v>
          </cell>
        </row>
        <row r="9217">
          <cell r="G9217">
            <v>0</v>
          </cell>
        </row>
        <row r="9218">
          <cell r="G9218">
            <v>0</v>
          </cell>
        </row>
        <row r="9219">
          <cell r="G9219">
            <v>0</v>
          </cell>
        </row>
        <row r="9220">
          <cell r="G9220">
            <v>0</v>
          </cell>
        </row>
        <row r="9221">
          <cell r="G9221">
            <v>0</v>
          </cell>
        </row>
        <row r="9222">
          <cell r="G9222">
            <v>0</v>
          </cell>
        </row>
        <row r="9223">
          <cell r="G9223">
            <v>0</v>
          </cell>
        </row>
        <row r="9224">
          <cell r="G9224">
            <v>0</v>
          </cell>
        </row>
        <row r="9225">
          <cell r="G9225">
            <v>0</v>
          </cell>
        </row>
        <row r="9226">
          <cell r="G9226">
            <v>0</v>
          </cell>
        </row>
        <row r="9227">
          <cell r="G9227">
            <v>0</v>
          </cell>
        </row>
        <row r="9228">
          <cell r="G9228">
            <v>0</v>
          </cell>
        </row>
        <row r="9229">
          <cell r="G9229">
            <v>0</v>
          </cell>
        </row>
        <row r="9230">
          <cell r="G9230">
            <v>0</v>
          </cell>
        </row>
        <row r="9231">
          <cell r="G9231">
            <v>0</v>
          </cell>
        </row>
        <row r="9232">
          <cell r="G9232">
            <v>0</v>
          </cell>
        </row>
        <row r="9233">
          <cell r="G9233">
            <v>0</v>
          </cell>
        </row>
        <row r="9234">
          <cell r="G9234">
            <v>0</v>
          </cell>
        </row>
        <row r="9235">
          <cell r="G9235">
            <v>0</v>
          </cell>
        </row>
        <row r="9236">
          <cell r="G9236">
            <v>0</v>
          </cell>
        </row>
        <row r="9237">
          <cell r="G9237">
            <v>0</v>
          </cell>
        </row>
        <row r="9238">
          <cell r="G9238">
            <v>0</v>
          </cell>
        </row>
        <row r="9239">
          <cell r="G9239">
            <v>0</v>
          </cell>
        </row>
        <row r="9240">
          <cell r="G9240">
            <v>0</v>
          </cell>
        </row>
        <row r="9241">
          <cell r="G9241">
            <v>0</v>
          </cell>
        </row>
        <row r="9242">
          <cell r="G9242">
            <v>0</v>
          </cell>
        </row>
        <row r="9243">
          <cell r="G9243">
            <v>0</v>
          </cell>
        </row>
        <row r="9244">
          <cell r="G9244">
            <v>0</v>
          </cell>
        </row>
        <row r="9245">
          <cell r="G9245">
            <v>0</v>
          </cell>
        </row>
        <row r="9246">
          <cell r="G9246">
            <v>0</v>
          </cell>
        </row>
        <row r="9247">
          <cell r="G9247">
            <v>0</v>
          </cell>
        </row>
        <row r="9248">
          <cell r="G9248">
            <v>0</v>
          </cell>
        </row>
        <row r="9249">
          <cell r="G9249">
            <v>0</v>
          </cell>
        </row>
        <row r="9250">
          <cell r="G9250">
            <v>0</v>
          </cell>
        </row>
        <row r="9251">
          <cell r="G9251">
            <v>0</v>
          </cell>
        </row>
        <row r="9252">
          <cell r="G9252">
            <v>0</v>
          </cell>
        </row>
        <row r="9253">
          <cell r="G9253">
            <v>0</v>
          </cell>
        </row>
        <row r="9254">
          <cell r="G9254">
            <v>0</v>
          </cell>
        </row>
        <row r="9255">
          <cell r="G9255">
            <v>0</v>
          </cell>
        </row>
        <row r="9256">
          <cell r="G9256">
            <v>0</v>
          </cell>
        </row>
        <row r="9257">
          <cell r="G9257">
            <v>0</v>
          </cell>
        </row>
        <row r="9258">
          <cell r="G9258">
            <v>0</v>
          </cell>
        </row>
        <row r="9259">
          <cell r="G9259">
            <v>0</v>
          </cell>
        </row>
        <row r="9260">
          <cell r="G9260">
            <v>0</v>
          </cell>
        </row>
        <row r="9261">
          <cell r="G9261">
            <v>0</v>
          </cell>
        </row>
        <row r="9262">
          <cell r="G9262">
            <v>0</v>
          </cell>
        </row>
        <row r="9263">
          <cell r="G9263">
            <v>0</v>
          </cell>
        </row>
        <row r="9264">
          <cell r="G9264">
            <v>0</v>
          </cell>
        </row>
        <row r="9265">
          <cell r="G9265">
            <v>0</v>
          </cell>
        </row>
        <row r="9266">
          <cell r="G9266">
            <v>0</v>
          </cell>
        </row>
        <row r="9267">
          <cell r="G9267">
            <v>0</v>
          </cell>
        </row>
        <row r="9268">
          <cell r="G9268">
            <v>0</v>
          </cell>
        </row>
        <row r="9269">
          <cell r="G9269">
            <v>0</v>
          </cell>
        </row>
        <row r="9270">
          <cell r="G9270">
            <v>0</v>
          </cell>
        </row>
        <row r="9271">
          <cell r="G9271">
            <v>0</v>
          </cell>
        </row>
        <row r="9272">
          <cell r="G9272">
            <v>0</v>
          </cell>
        </row>
        <row r="9273">
          <cell r="G9273">
            <v>0</v>
          </cell>
        </row>
        <row r="9274">
          <cell r="G9274">
            <v>0</v>
          </cell>
        </row>
        <row r="9275">
          <cell r="G9275">
            <v>0</v>
          </cell>
        </row>
        <row r="9276">
          <cell r="G9276">
            <v>0</v>
          </cell>
        </row>
        <row r="9277">
          <cell r="G9277">
            <v>0</v>
          </cell>
        </row>
        <row r="9278">
          <cell r="G9278">
            <v>0</v>
          </cell>
        </row>
        <row r="9279">
          <cell r="G9279">
            <v>0</v>
          </cell>
        </row>
        <row r="9280">
          <cell r="G9280">
            <v>0</v>
          </cell>
        </row>
        <row r="9281">
          <cell r="G9281">
            <v>0</v>
          </cell>
        </row>
        <row r="9282">
          <cell r="G9282">
            <v>0</v>
          </cell>
        </row>
        <row r="9283">
          <cell r="G9283">
            <v>0</v>
          </cell>
        </row>
        <row r="9284">
          <cell r="G9284">
            <v>0</v>
          </cell>
        </row>
        <row r="9285">
          <cell r="G9285">
            <v>0</v>
          </cell>
        </row>
        <row r="9286">
          <cell r="G9286">
            <v>0</v>
          </cell>
        </row>
        <row r="9287">
          <cell r="G9287">
            <v>0</v>
          </cell>
        </row>
        <row r="9288">
          <cell r="G9288">
            <v>0</v>
          </cell>
        </row>
        <row r="9289">
          <cell r="G9289">
            <v>0</v>
          </cell>
        </row>
        <row r="9290">
          <cell r="G9290">
            <v>0</v>
          </cell>
        </row>
        <row r="9291">
          <cell r="G9291">
            <v>0</v>
          </cell>
        </row>
        <row r="9292">
          <cell r="G9292">
            <v>0</v>
          </cell>
        </row>
        <row r="9293">
          <cell r="G9293">
            <v>0</v>
          </cell>
        </row>
        <row r="9294">
          <cell r="G9294">
            <v>0</v>
          </cell>
        </row>
        <row r="9295">
          <cell r="G9295">
            <v>0</v>
          </cell>
        </row>
        <row r="9296">
          <cell r="G9296">
            <v>0</v>
          </cell>
        </row>
        <row r="9297">
          <cell r="G9297">
            <v>0</v>
          </cell>
        </row>
        <row r="9298">
          <cell r="G9298">
            <v>0</v>
          </cell>
        </row>
        <row r="9299">
          <cell r="G9299">
            <v>0</v>
          </cell>
        </row>
        <row r="9300">
          <cell r="G9300">
            <v>0</v>
          </cell>
        </row>
        <row r="9301">
          <cell r="G9301">
            <v>0</v>
          </cell>
        </row>
        <row r="9302">
          <cell r="G9302">
            <v>0</v>
          </cell>
        </row>
        <row r="9303">
          <cell r="G9303">
            <v>0</v>
          </cell>
        </row>
        <row r="9304">
          <cell r="G9304">
            <v>0</v>
          </cell>
        </row>
        <row r="9305">
          <cell r="G9305">
            <v>0</v>
          </cell>
        </row>
        <row r="9306">
          <cell r="G9306">
            <v>0</v>
          </cell>
        </row>
        <row r="9307">
          <cell r="G9307">
            <v>0</v>
          </cell>
        </row>
        <row r="9308">
          <cell r="G9308">
            <v>0</v>
          </cell>
        </row>
        <row r="9309">
          <cell r="G9309">
            <v>0</v>
          </cell>
        </row>
        <row r="9310">
          <cell r="G9310">
            <v>0</v>
          </cell>
        </row>
        <row r="9311">
          <cell r="G9311">
            <v>0</v>
          </cell>
        </row>
        <row r="9312">
          <cell r="G9312">
            <v>0</v>
          </cell>
        </row>
        <row r="9313">
          <cell r="G9313">
            <v>0</v>
          </cell>
        </row>
        <row r="9314">
          <cell r="G9314">
            <v>0</v>
          </cell>
        </row>
        <row r="9315">
          <cell r="G9315">
            <v>0</v>
          </cell>
        </row>
        <row r="9316">
          <cell r="G9316">
            <v>0</v>
          </cell>
        </row>
        <row r="9317">
          <cell r="G9317">
            <v>0</v>
          </cell>
        </row>
        <row r="9318">
          <cell r="G9318">
            <v>0</v>
          </cell>
        </row>
        <row r="9319">
          <cell r="G9319">
            <v>0</v>
          </cell>
        </row>
        <row r="9320">
          <cell r="G9320">
            <v>0</v>
          </cell>
        </row>
        <row r="9321">
          <cell r="G9321">
            <v>0</v>
          </cell>
        </row>
        <row r="9322">
          <cell r="G9322">
            <v>0</v>
          </cell>
        </row>
        <row r="9323">
          <cell r="G9323">
            <v>0</v>
          </cell>
        </row>
        <row r="9324">
          <cell r="G9324">
            <v>0</v>
          </cell>
        </row>
        <row r="9325">
          <cell r="G9325">
            <v>0</v>
          </cell>
        </row>
        <row r="9326">
          <cell r="G9326">
            <v>0</v>
          </cell>
        </row>
        <row r="9327">
          <cell r="G9327">
            <v>0</v>
          </cell>
        </row>
        <row r="9328">
          <cell r="G9328">
            <v>0</v>
          </cell>
        </row>
        <row r="9329">
          <cell r="G9329">
            <v>0</v>
          </cell>
        </row>
        <row r="9330">
          <cell r="G9330">
            <v>0</v>
          </cell>
        </row>
        <row r="9331">
          <cell r="G9331">
            <v>0</v>
          </cell>
        </row>
        <row r="9332">
          <cell r="G9332">
            <v>0</v>
          </cell>
        </row>
        <row r="9333">
          <cell r="G9333">
            <v>0</v>
          </cell>
        </row>
        <row r="9334">
          <cell r="G9334">
            <v>0</v>
          </cell>
        </row>
        <row r="9335">
          <cell r="G9335">
            <v>0</v>
          </cell>
        </row>
        <row r="9336">
          <cell r="G9336">
            <v>0</v>
          </cell>
        </row>
        <row r="9337">
          <cell r="G9337">
            <v>0</v>
          </cell>
        </row>
        <row r="9338">
          <cell r="G9338">
            <v>0</v>
          </cell>
        </row>
        <row r="9339">
          <cell r="G9339">
            <v>0</v>
          </cell>
        </row>
        <row r="9340">
          <cell r="G9340">
            <v>0</v>
          </cell>
        </row>
        <row r="9341">
          <cell r="G9341">
            <v>0</v>
          </cell>
        </row>
        <row r="9342">
          <cell r="G9342">
            <v>0</v>
          </cell>
        </row>
        <row r="9343">
          <cell r="G9343">
            <v>0</v>
          </cell>
        </row>
        <row r="9344">
          <cell r="G9344">
            <v>0</v>
          </cell>
        </row>
        <row r="9345">
          <cell r="G9345">
            <v>0</v>
          </cell>
        </row>
        <row r="9346">
          <cell r="G9346">
            <v>0</v>
          </cell>
        </row>
        <row r="9347">
          <cell r="G9347">
            <v>0</v>
          </cell>
        </row>
        <row r="9348">
          <cell r="G9348">
            <v>0</v>
          </cell>
        </row>
        <row r="9349">
          <cell r="G9349">
            <v>0</v>
          </cell>
        </row>
        <row r="9350">
          <cell r="G9350">
            <v>0</v>
          </cell>
        </row>
        <row r="9351">
          <cell r="G9351">
            <v>0</v>
          </cell>
        </row>
        <row r="9352">
          <cell r="G9352">
            <v>0</v>
          </cell>
        </row>
        <row r="9353">
          <cell r="G9353">
            <v>0</v>
          </cell>
        </row>
        <row r="9354">
          <cell r="G9354">
            <v>0</v>
          </cell>
        </row>
        <row r="9355">
          <cell r="G9355">
            <v>0</v>
          </cell>
        </row>
        <row r="9356">
          <cell r="G9356">
            <v>0</v>
          </cell>
        </row>
        <row r="9357">
          <cell r="G9357">
            <v>0</v>
          </cell>
        </row>
        <row r="9358">
          <cell r="G9358">
            <v>0</v>
          </cell>
        </row>
        <row r="9359">
          <cell r="G9359">
            <v>0</v>
          </cell>
        </row>
        <row r="9360">
          <cell r="G9360">
            <v>0</v>
          </cell>
        </row>
        <row r="9361">
          <cell r="G9361">
            <v>0</v>
          </cell>
        </row>
        <row r="9362">
          <cell r="G9362">
            <v>0</v>
          </cell>
        </row>
        <row r="9363">
          <cell r="G9363">
            <v>0</v>
          </cell>
        </row>
        <row r="9364">
          <cell r="G9364">
            <v>0</v>
          </cell>
        </row>
        <row r="9365">
          <cell r="G9365">
            <v>0</v>
          </cell>
        </row>
        <row r="9366">
          <cell r="G9366">
            <v>0</v>
          </cell>
        </row>
        <row r="9367">
          <cell r="G9367">
            <v>0</v>
          </cell>
        </row>
        <row r="9368">
          <cell r="G9368">
            <v>0</v>
          </cell>
        </row>
        <row r="9369">
          <cell r="G9369">
            <v>0</v>
          </cell>
        </row>
        <row r="9370">
          <cell r="G9370">
            <v>0</v>
          </cell>
        </row>
        <row r="9371">
          <cell r="G9371">
            <v>0</v>
          </cell>
        </row>
        <row r="9372">
          <cell r="G9372">
            <v>0</v>
          </cell>
        </row>
        <row r="9373">
          <cell r="G9373">
            <v>0</v>
          </cell>
        </row>
        <row r="9374">
          <cell r="G9374">
            <v>0</v>
          </cell>
        </row>
        <row r="9375">
          <cell r="G9375">
            <v>0</v>
          </cell>
        </row>
        <row r="9376">
          <cell r="G9376">
            <v>0</v>
          </cell>
        </row>
        <row r="9377">
          <cell r="G9377">
            <v>0</v>
          </cell>
        </row>
        <row r="9378">
          <cell r="G9378">
            <v>0</v>
          </cell>
        </row>
        <row r="9379">
          <cell r="G9379">
            <v>0</v>
          </cell>
        </row>
        <row r="9380">
          <cell r="G9380">
            <v>0</v>
          </cell>
        </row>
        <row r="9381">
          <cell r="G9381">
            <v>0</v>
          </cell>
        </row>
        <row r="9382">
          <cell r="G9382">
            <v>0</v>
          </cell>
        </row>
        <row r="9383">
          <cell r="G9383">
            <v>0</v>
          </cell>
        </row>
        <row r="9384">
          <cell r="G9384">
            <v>0</v>
          </cell>
        </row>
        <row r="9385">
          <cell r="G9385">
            <v>0</v>
          </cell>
        </row>
        <row r="9386">
          <cell r="G9386">
            <v>0</v>
          </cell>
        </row>
        <row r="9387">
          <cell r="G9387">
            <v>0</v>
          </cell>
        </row>
        <row r="9388">
          <cell r="G9388">
            <v>0</v>
          </cell>
        </row>
        <row r="9389">
          <cell r="G9389">
            <v>0</v>
          </cell>
        </row>
        <row r="9390">
          <cell r="G9390">
            <v>0</v>
          </cell>
        </row>
        <row r="9391">
          <cell r="G9391">
            <v>0</v>
          </cell>
        </row>
        <row r="9392">
          <cell r="G9392">
            <v>0</v>
          </cell>
        </row>
        <row r="9393">
          <cell r="G9393">
            <v>0</v>
          </cell>
        </row>
        <row r="9394">
          <cell r="G9394">
            <v>0</v>
          </cell>
        </row>
        <row r="9395">
          <cell r="G9395">
            <v>0</v>
          </cell>
        </row>
        <row r="9396">
          <cell r="G9396">
            <v>0</v>
          </cell>
        </row>
        <row r="9397">
          <cell r="G9397">
            <v>0</v>
          </cell>
        </row>
        <row r="9398">
          <cell r="G9398">
            <v>0</v>
          </cell>
        </row>
        <row r="9399">
          <cell r="G9399">
            <v>0</v>
          </cell>
        </row>
        <row r="9400">
          <cell r="G9400">
            <v>0</v>
          </cell>
        </row>
        <row r="9401">
          <cell r="G9401">
            <v>0</v>
          </cell>
        </row>
        <row r="9402">
          <cell r="G9402">
            <v>0</v>
          </cell>
        </row>
        <row r="9403">
          <cell r="G9403">
            <v>0</v>
          </cell>
        </row>
        <row r="9404">
          <cell r="G9404">
            <v>0</v>
          </cell>
        </row>
        <row r="9405">
          <cell r="G9405">
            <v>0</v>
          </cell>
        </row>
        <row r="9406">
          <cell r="G9406">
            <v>0</v>
          </cell>
        </row>
        <row r="9407">
          <cell r="G9407">
            <v>0</v>
          </cell>
        </row>
        <row r="9408">
          <cell r="G9408">
            <v>0</v>
          </cell>
        </row>
        <row r="9409">
          <cell r="G9409">
            <v>0</v>
          </cell>
        </row>
        <row r="9410">
          <cell r="G9410">
            <v>0</v>
          </cell>
        </row>
        <row r="9411">
          <cell r="G9411">
            <v>0</v>
          </cell>
        </row>
        <row r="9412">
          <cell r="G9412">
            <v>0</v>
          </cell>
        </row>
        <row r="9413">
          <cell r="G9413">
            <v>0</v>
          </cell>
        </row>
        <row r="9414">
          <cell r="G9414">
            <v>0</v>
          </cell>
        </row>
        <row r="9415">
          <cell r="G9415">
            <v>0</v>
          </cell>
        </row>
        <row r="9416">
          <cell r="G9416">
            <v>0</v>
          </cell>
        </row>
        <row r="9417">
          <cell r="G9417">
            <v>0</v>
          </cell>
        </row>
        <row r="9418">
          <cell r="G9418">
            <v>0</v>
          </cell>
        </row>
        <row r="9419">
          <cell r="G9419">
            <v>0</v>
          </cell>
        </row>
        <row r="9420">
          <cell r="G9420">
            <v>0</v>
          </cell>
        </row>
        <row r="9421">
          <cell r="G9421">
            <v>0</v>
          </cell>
        </row>
        <row r="9422">
          <cell r="G9422">
            <v>0</v>
          </cell>
        </row>
        <row r="9423">
          <cell r="G9423">
            <v>0</v>
          </cell>
        </row>
        <row r="9424">
          <cell r="G9424">
            <v>0</v>
          </cell>
        </row>
        <row r="9425">
          <cell r="G9425">
            <v>0</v>
          </cell>
        </row>
        <row r="9426">
          <cell r="G9426">
            <v>0</v>
          </cell>
        </row>
        <row r="9427">
          <cell r="G9427">
            <v>0</v>
          </cell>
        </row>
        <row r="9428">
          <cell r="G9428">
            <v>0</v>
          </cell>
        </row>
        <row r="9429">
          <cell r="G9429">
            <v>0</v>
          </cell>
        </row>
        <row r="9430">
          <cell r="G9430">
            <v>0</v>
          </cell>
        </row>
        <row r="9431">
          <cell r="G9431">
            <v>0</v>
          </cell>
        </row>
        <row r="9432">
          <cell r="G9432">
            <v>0</v>
          </cell>
        </row>
        <row r="9433">
          <cell r="G9433">
            <v>0</v>
          </cell>
        </row>
        <row r="9434">
          <cell r="G9434">
            <v>0</v>
          </cell>
        </row>
        <row r="9435">
          <cell r="G9435">
            <v>0</v>
          </cell>
        </row>
        <row r="9436">
          <cell r="G9436">
            <v>0</v>
          </cell>
        </row>
        <row r="9437">
          <cell r="G9437">
            <v>0</v>
          </cell>
        </row>
        <row r="9438">
          <cell r="G9438">
            <v>0</v>
          </cell>
        </row>
        <row r="9439">
          <cell r="G9439">
            <v>0</v>
          </cell>
        </row>
        <row r="9440">
          <cell r="G9440">
            <v>0</v>
          </cell>
        </row>
        <row r="9441">
          <cell r="G9441">
            <v>0</v>
          </cell>
        </row>
        <row r="9442">
          <cell r="G9442">
            <v>0</v>
          </cell>
        </row>
        <row r="9443">
          <cell r="G9443">
            <v>0</v>
          </cell>
        </row>
        <row r="9444">
          <cell r="G9444">
            <v>0</v>
          </cell>
        </row>
        <row r="9445">
          <cell r="G9445">
            <v>0</v>
          </cell>
        </row>
        <row r="9446">
          <cell r="G9446">
            <v>0</v>
          </cell>
        </row>
        <row r="9447">
          <cell r="G9447">
            <v>0</v>
          </cell>
        </row>
        <row r="9448">
          <cell r="G9448">
            <v>0</v>
          </cell>
        </row>
        <row r="9449">
          <cell r="G9449">
            <v>0</v>
          </cell>
        </row>
        <row r="9450">
          <cell r="G9450">
            <v>0</v>
          </cell>
        </row>
        <row r="9451">
          <cell r="G9451">
            <v>0</v>
          </cell>
        </row>
        <row r="9452">
          <cell r="G9452">
            <v>0</v>
          </cell>
        </row>
        <row r="9453">
          <cell r="G9453">
            <v>0</v>
          </cell>
        </row>
        <row r="9454">
          <cell r="G9454">
            <v>0</v>
          </cell>
        </row>
        <row r="9455">
          <cell r="G9455">
            <v>0</v>
          </cell>
        </row>
        <row r="9456">
          <cell r="G9456">
            <v>0</v>
          </cell>
        </row>
        <row r="9457">
          <cell r="G9457">
            <v>0</v>
          </cell>
        </row>
        <row r="9458">
          <cell r="G9458">
            <v>0</v>
          </cell>
        </row>
        <row r="9459">
          <cell r="G9459">
            <v>0</v>
          </cell>
        </row>
        <row r="9460">
          <cell r="G9460">
            <v>0</v>
          </cell>
        </row>
        <row r="9461">
          <cell r="G9461">
            <v>0</v>
          </cell>
        </row>
        <row r="9462">
          <cell r="G9462">
            <v>0</v>
          </cell>
        </row>
        <row r="9463">
          <cell r="G9463">
            <v>0</v>
          </cell>
        </row>
        <row r="9464">
          <cell r="G9464">
            <v>0</v>
          </cell>
        </row>
        <row r="9465">
          <cell r="G9465">
            <v>0</v>
          </cell>
        </row>
        <row r="9466">
          <cell r="G9466">
            <v>0</v>
          </cell>
        </row>
        <row r="9467">
          <cell r="G9467">
            <v>0</v>
          </cell>
        </row>
        <row r="9468">
          <cell r="G9468">
            <v>0</v>
          </cell>
        </row>
        <row r="9469">
          <cell r="G9469">
            <v>0</v>
          </cell>
        </row>
        <row r="9470">
          <cell r="G9470">
            <v>0</v>
          </cell>
        </row>
        <row r="9471">
          <cell r="G9471">
            <v>0</v>
          </cell>
        </row>
        <row r="9472">
          <cell r="G9472">
            <v>0</v>
          </cell>
        </row>
        <row r="9473">
          <cell r="G9473">
            <v>0</v>
          </cell>
        </row>
        <row r="9474">
          <cell r="G9474">
            <v>0</v>
          </cell>
        </row>
        <row r="9475">
          <cell r="G9475">
            <v>0</v>
          </cell>
        </row>
        <row r="9476">
          <cell r="G9476">
            <v>0</v>
          </cell>
        </row>
        <row r="9477">
          <cell r="G9477">
            <v>0</v>
          </cell>
        </row>
        <row r="9478">
          <cell r="G9478">
            <v>0</v>
          </cell>
        </row>
        <row r="9479">
          <cell r="G9479">
            <v>0</v>
          </cell>
        </row>
        <row r="9480">
          <cell r="G9480">
            <v>0</v>
          </cell>
        </row>
        <row r="9481">
          <cell r="G9481">
            <v>0</v>
          </cell>
        </row>
        <row r="9482">
          <cell r="G9482">
            <v>0</v>
          </cell>
        </row>
        <row r="9483">
          <cell r="G9483">
            <v>0</v>
          </cell>
        </row>
        <row r="9484">
          <cell r="G9484">
            <v>0</v>
          </cell>
        </row>
        <row r="9485">
          <cell r="G9485">
            <v>0</v>
          </cell>
        </row>
        <row r="9486">
          <cell r="G9486">
            <v>0</v>
          </cell>
        </row>
        <row r="9487">
          <cell r="G9487">
            <v>0</v>
          </cell>
        </row>
        <row r="9488">
          <cell r="G9488">
            <v>0</v>
          </cell>
        </row>
        <row r="9489">
          <cell r="G9489">
            <v>0</v>
          </cell>
        </row>
        <row r="9490">
          <cell r="G9490">
            <v>0</v>
          </cell>
        </row>
        <row r="9491">
          <cell r="G9491">
            <v>0</v>
          </cell>
        </row>
        <row r="9492">
          <cell r="G9492">
            <v>0</v>
          </cell>
        </row>
        <row r="9493">
          <cell r="G9493">
            <v>0</v>
          </cell>
        </row>
        <row r="9494">
          <cell r="G9494">
            <v>0</v>
          </cell>
        </row>
        <row r="9495">
          <cell r="G9495">
            <v>0</v>
          </cell>
        </row>
        <row r="9496">
          <cell r="G9496">
            <v>0</v>
          </cell>
        </row>
        <row r="9497">
          <cell r="G9497">
            <v>0</v>
          </cell>
        </row>
        <row r="9498">
          <cell r="G9498">
            <v>0</v>
          </cell>
        </row>
        <row r="9499">
          <cell r="G9499">
            <v>0</v>
          </cell>
        </row>
        <row r="9500">
          <cell r="G9500">
            <v>0</v>
          </cell>
        </row>
        <row r="9501">
          <cell r="G9501">
            <v>0</v>
          </cell>
        </row>
        <row r="9502">
          <cell r="G9502">
            <v>0</v>
          </cell>
        </row>
        <row r="9503">
          <cell r="G9503">
            <v>0</v>
          </cell>
        </row>
        <row r="9504">
          <cell r="G9504">
            <v>0</v>
          </cell>
        </row>
        <row r="9505">
          <cell r="G9505">
            <v>0</v>
          </cell>
        </row>
        <row r="9506">
          <cell r="G9506">
            <v>0</v>
          </cell>
        </row>
        <row r="9507">
          <cell r="G9507">
            <v>0</v>
          </cell>
        </row>
        <row r="9508">
          <cell r="G9508">
            <v>0</v>
          </cell>
        </row>
        <row r="9509">
          <cell r="G9509">
            <v>0</v>
          </cell>
        </row>
        <row r="9510">
          <cell r="G9510">
            <v>0</v>
          </cell>
        </row>
        <row r="9511">
          <cell r="G9511">
            <v>0</v>
          </cell>
        </row>
        <row r="9512">
          <cell r="G9512">
            <v>0</v>
          </cell>
        </row>
        <row r="9513">
          <cell r="G9513">
            <v>0</v>
          </cell>
        </row>
        <row r="9514">
          <cell r="G9514">
            <v>0</v>
          </cell>
        </row>
        <row r="9515">
          <cell r="G9515">
            <v>0</v>
          </cell>
        </row>
        <row r="9516">
          <cell r="G9516">
            <v>0</v>
          </cell>
        </row>
        <row r="9517">
          <cell r="G9517">
            <v>0</v>
          </cell>
        </row>
        <row r="9518">
          <cell r="G9518">
            <v>0</v>
          </cell>
        </row>
        <row r="9519">
          <cell r="G9519">
            <v>0</v>
          </cell>
        </row>
        <row r="9520">
          <cell r="G9520">
            <v>0</v>
          </cell>
        </row>
        <row r="9521">
          <cell r="G9521">
            <v>0</v>
          </cell>
        </row>
        <row r="9522">
          <cell r="G9522">
            <v>0</v>
          </cell>
        </row>
        <row r="9523">
          <cell r="G9523">
            <v>0</v>
          </cell>
        </row>
        <row r="9524">
          <cell r="G9524">
            <v>0</v>
          </cell>
        </row>
        <row r="9525">
          <cell r="G9525">
            <v>0</v>
          </cell>
        </row>
        <row r="9526">
          <cell r="G9526">
            <v>0</v>
          </cell>
        </row>
        <row r="9527">
          <cell r="G9527">
            <v>0</v>
          </cell>
        </row>
        <row r="9528">
          <cell r="G9528">
            <v>0</v>
          </cell>
        </row>
        <row r="9529">
          <cell r="G9529">
            <v>0</v>
          </cell>
        </row>
        <row r="9530">
          <cell r="G9530">
            <v>0</v>
          </cell>
        </row>
        <row r="9531">
          <cell r="G9531">
            <v>0</v>
          </cell>
        </row>
        <row r="9532">
          <cell r="G9532">
            <v>0</v>
          </cell>
        </row>
        <row r="9533">
          <cell r="G9533">
            <v>0</v>
          </cell>
        </row>
        <row r="9534">
          <cell r="G9534">
            <v>0</v>
          </cell>
        </row>
        <row r="9535">
          <cell r="G9535">
            <v>0</v>
          </cell>
        </row>
        <row r="9536">
          <cell r="G9536">
            <v>0</v>
          </cell>
        </row>
        <row r="9537">
          <cell r="G9537">
            <v>0</v>
          </cell>
        </row>
        <row r="9538">
          <cell r="G9538">
            <v>0</v>
          </cell>
        </row>
        <row r="9539">
          <cell r="G9539">
            <v>0</v>
          </cell>
        </row>
        <row r="9540">
          <cell r="G9540">
            <v>0</v>
          </cell>
        </row>
        <row r="9541">
          <cell r="G9541">
            <v>0</v>
          </cell>
        </row>
        <row r="9542">
          <cell r="G9542">
            <v>0</v>
          </cell>
        </row>
        <row r="9543">
          <cell r="G9543">
            <v>0</v>
          </cell>
        </row>
        <row r="9544">
          <cell r="G9544">
            <v>0</v>
          </cell>
        </row>
        <row r="9545">
          <cell r="G9545">
            <v>0</v>
          </cell>
        </row>
        <row r="9546">
          <cell r="G9546">
            <v>0</v>
          </cell>
        </row>
        <row r="9547">
          <cell r="G9547">
            <v>0</v>
          </cell>
        </row>
        <row r="9548">
          <cell r="G9548">
            <v>0</v>
          </cell>
        </row>
        <row r="9549">
          <cell r="G9549">
            <v>0</v>
          </cell>
        </row>
        <row r="9550">
          <cell r="G9550">
            <v>0</v>
          </cell>
        </row>
        <row r="9551">
          <cell r="G9551">
            <v>0</v>
          </cell>
        </row>
        <row r="9552">
          <cell r="G9552">
            <v>0</v>
          </cell>
        </row>
        <row r="9553">
          <cell r="G9553">
            <v>0</v>
          </cell>
        </row>
        <row r="9554">
          <cell r="G9554">
            <v>0</v>
          </cell>
        </row>
        <row r="9555">
          <cell r="G9555">
            <v>0</v>
          </cell>
        </row>
        <row r="9556">
          <cell r="G9556">
            <v>0</v>
          </cell>
        </row>
        <row r="9557">
          <cell r="G9557">
            <v>0</v>
          </cell>
        </row>
        <row r="9558">
          <cell r="G9558">
            <v>0</v>
          </cell>
        </row>
        <row r="9559">
          <cell r="G9559">
            <v>0</v>
          </cell>
        </row>
        <row r="9560">
          <cell r="G9560">
            <v>0</v>
          </cell>
        </row>
        <row r="9561">
          <cell r="G9561">
            <v>0</v>
          </cell>
        </row>
        <row r="9562">
          <cell r="G9562">
            <v>0</v>
          </cell>
        </row>
        <row r="9563">
          <cell r="G9563">
            <v>0</v>
          </cell>
        </row>
        <row r="9564">
          <cell r="G9564">
            <v>0</v>
          </cell>
        </row>
        <row r="9565">
          <cell r="G9565">
            <v>0</v>
          </cell>
        </row>
        <row r="9566">
          <cell r="G9566">
            <v>0</v>
          </cell>
        </row>
        <row r="9567">
          <cell r="G9567">
            <v>0</v>
          </cell>
        </row>
        <row r="9568">
          <cell r="G9568">
            <v>0</v>
          </cell>
        </row>
        <row r="9569">
          <cell r="G9569">
            <v>0</v>
          </cell>
        </row>
        <row r="9570">
          <cell r="G9570">
            <v>0</v>
          </cell>
        </row>
        <row r="9571">
          <cell r="G9571">
            <v>0</v>
          </cell>
        </row>
        <row r="9572">
          <cell r="G9572">
            <v>0</v>
          </cell>
        </row>
        <row r="9573">
          <cell r="G9573">
            <v>0</v>
          </cell>
        </row>
        <row r="9574">
          <cell r="G9574">
            <v>0</v>
          </cell>
        </row>
        <row r="9575">
          <cell r="G9575">
            <v>0</v>
          </cell>
        </row>
        <row r="9576">
          <cell r="G9576">
            <v>0</v>
          </cell>
        </row>
        <row r="9577">
          <cell r="G9577">
            <v>0</v>
          </cell>
        </row>
        <row r="9578">
          <cell r="G9578">
            <v>0</v>
          </cell>
        </row>
        <row r="9579">
          <cell r="G9579">
            <v>0</v>
          </cell>
        </row>
        <row r="9580">
          <cell r="G9580">
            <v>0</v>
          </cell>
        </row>
        <row r="9581">
          <cell r="G9581">
            <v>0</v>
          </cell>
        </row>
        <row r="9582">
          <cell r="G9582">
            <v>0</v>
          </cell>
        </row>
        <row r="9583">
          <cell r="G9583">
            <v>0</v>
          </cell>
        </row>
        <row r="9584">
          <cell r="G9584">
            <v>0</v>
          </cell>
        </row>
        <row r="9585">
          <cell r="G9585">
            <v>0</v>
          </cell>
        </row>
        <row r="9586">
          <cell r="G9586">
            <v>0</v>
          </cell>
        </row>
        <row r="9587">
          <cell r="G9587">
            <v>0</v>
          </cell>
        </row>
        <row r="9588">
          <cell r="G9588">
            <v>0</v>
          </cell>
        </row>
        <row r="9589">
          <cell r="G9589">
            <v>0</v>
          </cell>
        </row>
        <row r="9590">
          <cell r="G9590">
            <v>0</v>
          </cell>
        </row>
        <row r="9591">
          <cell r="G9591">
            <v>0</v>
          </cell>
        </row>
        <row r="9592">
          <cell r="G9592">
            <v>0</v>
          </cell>
        </row>
        <row r="9593">
          <cell r="G9593">
            <v>0</v>
          </cell>
        </row>
        <row r="9594">
          <cell r="G9594">
            <v>0</v>
          </cell>
        </row>
        <row r="9595">
          <cell r="G9595">
            <v>0</v>
          </cell>
        </row>
        <row r="9596">
          <cell r="G9596">
            <v>0</v>
          </cell>
        </row>
        <row r="9597">
          <cell r="G9597">
            <v>0</v>
          </cell>
        </row>
        <row r="9598">
          <cell r="G9598">
            <v>0</v>
          </cell>
        </row>
        <row r="9599">
          <cell r="G9599">
            <v>0</v>
          </cell>
        </row>
        <row r="9600">
          <cell r="G9600">
            <v>0</v>
          </cell>
        </row>
        <row r="9601">
          <cell r="G9601">
            <v>0</v>
          </cell>
        </row>
        <row r="9602">
          <cell r="G9602">
            <v>0</v>
          </cell>
        </row>
        <row r="9603">
          <cell r="G9603">
            <v>0</v>
          </cell>
        </row>
        <row r="9604">
          <cell r="G9604">
            <v>0</v>
          </cell>
        </row>
        <row r="9605">
          <cell r="G9605">
            <v>0</v>
          </cell>
        </row>
        <row r="9606">
          <cell r="G9606">
            <v>0</v>
          </cell>
        </row>
        <row r="9607">
          <cell r="G9607">
            <v>0</v>
          </cell>
        </row>
        <row r="9608">
          <cell r="G9608">
            <v>0</v>
          </cell>
        </row>
        <row r="9609">
          <cell r="G9609">
            <v>0</v>
          </cell>
        </row>
        <row r="9610">
          <cell r="G9610">
            <v>0</v>
          </cell>
        </row>
        <row r="9611">
          <cell r="G9611">
            <v>0</v>
          </cell>
        </row>
        <row r="9612">
          <cell r="G9612">
            <v>0</v>
          </cell>
        </row>
        <row r="9613">
          <cell r="G9613">
            <v>0</v>
          </cell>
        </row>
        <row r="9614">
          <cell r="G9614">
            <v>0</v>
          </cell>
        </row>
        <row r="9615">
          <cell r="G9615">
            <v>0</v>
          </cell>
        </row>
        <row r="9616">
          <cell r="G9616">
            <v>0</v>
          </cell>
        </row>
        <row r="9617">
          <cell r="G9617">
            <v>0</v>
          </cell>
        </row>
        <row r="9618">
          <cell r="G9618">
            <v>0</v>
          </cell>
        </row>
        <row r="9619">
          <cell r="G9619">
            <v>0</v>
          </cell>
        </row>
        <row r="9620">
          <cell r="G9620">
            <v>0</v>
          </cell>
        </row>
        <row r="9621">
          <cell r="G9621">
            <v>0</v>
          </cell>
        </row>
        <row r="9622">
          <cell r="G9622">
            <v>0</v>
          </cell>
        </row>
        <row r="9623">
          <cell r="G9623">
            <v>0</v>
          </cell>
        </row>
        <row r="9624">
          <cell r="G9624">
            <v>0</v>
          </cell>
        </row>
        <row r="9625">
          <cell r="G9625">
            <v>0</v>
          </cell>
        </row>
        <row r="9626">
          <cell r="G9626">
            <v>0</v>
          </cell>
        </row>
        <row r="9627">
          <cell r="G9627">
            <v>0</v>
          </cell>
        </row>
        <row r="9628">
          <cell r="G9628">
            <v>0</v>
          </cell>
        </row>
        <row r="9629">
          <cell r="G9629">
            <v>0</v>
          </cell>
        </row>
        <row r="9630">
          <cell r="G9630">
            <v>0</v>
          </cell>
        </row>
        <row r="9631">
          <cell r="G9631">
            <v>0</v>
          </cell>
        </row>
        <row r="9632">
          <cell r="G9632">
            <v>0</v>
          </cell>
        </row>
        <row r="9633">
          <cell r="G9633">
            <v>0</v>
          </cell>
        </row>
        <row r="9634">
          <cell r="G9634">
            <v>0</v>
          </cell>
        </row>
        <row r="9635">
          <cell r="G9635">
            <v>0</v>
          </cell>
        </row>
        <row r="9636">
          <cell r="G9636">
            <v>0</v>
          </cell>
        </row>
        <row r="9637">
          <cell r="G9637">
            <v>0</v>
          </cell>
        </row>
        <row r="9638">
          <cell r="G9638">
            <v>0</v>
          </cell>
        </row>
        <row r="9639">
          <cell r="G9639">
            <v>0</v>
          </cell>
        </row>
        <row r="9640">
          <cell r="G9640">
            <v>0</v>
          </cell>
        </row>
        <row r="9641">
          <cell r="G9641">
            <v>0</v>
          </cell>
        </row>
        <row r="9642">
          <cell r="G9642">
            <v>0</v>
          </cell>
        </row>
        <row r="9643">
          <cell r="G9643">
            <v>0</v>
          </cell>
        </row>
        <row r="9644">
          <cell r="G9644">
            <v>0</v>
          </cell>
        </row>
        <row r="9645">
          <cell r="G9645">
            <v>0</v>
          </cell>
        </row>
        <row r="9646">
          <cell r="G9646">
            <v>0</v>
          </cell>
        </row>
        <row r="9647">
          <cell r="G9647">
            <v>0</v>
          </cell>
        </row>
        <row r="9648">
          <cell r="G9648">
            <v>0</v>
          </cell>
        </row>
        <row r="9649">
          <cell r="G9649">
            <v>0</v>
          </cell>
        </row>
        <row r="9650">
          <cell r="G9650">
            <v>0</v>
          </cell>
        </row>
        <row r="9651">
          <cell r="G9651">
            <v>0</v>
          </cell>
        </row>
        <row r="9652">
          <cell r="G9652">
            <v>0</v>
          </cell>
        </row>
        <row r="9653">
          <cell r="G9653">
            <v>0</v>
          </cell>
        </row>
        <row r="9654">
          <cell r="G9654">
            <v>0</v>
          </cell>
        </row>
        <row r="9655">
          <cell r="G9655">
            <v>0</v>
          </cell>
        </row>
        <row r="9656">
          <cell r="G9656">
            <v>0</v>
          </cell>
        </row>
        <row r="9657">
          <cell r="G9657">
            <v>0</v>
          </cell>
        </row>
        <row r="9658">
          <cell r="G9658">
            <v>0</v>
          </cell>
        </row>
        <row r="9659">
          <cell r="G9659">
            <v>0</v>
          </cell>
        </row>
        <row r="9660">
          <cell r="G9660">
            <v>0</v>
          </cell>
        </row>
        <row r="9661">
          <cell r="G9661">
            <v>0</v>
          </cell>
        </row>
        <row r="9662">
          <cell r="G9662">
            <v>0</v>
          </cell>
        </row>
        <row r="9663">
          <cell r="G9663">
            <v>0</v>
          </cell>
        </row>
        <row r="9664">
          <cell r="G9664">
            <v>0</v>
          </cell>
        </row>
        <row r="9665">
          <cell r="G9665">
            <v>0</v>
          </cell>
        </row>
        <row r="9666">
          <cell r="G9666">
            <v>0</v>
          </cell>
        </row>
        <row r="9667">
          <cell r="G9667">
            <v>0</v>
          </cell>
        </row>
        <row r="9668">
          <cell r="G9668">
            <v>0</v>
          </cell>
        </row>
        <row r="9669">
          <cell r="G9669">
            <v>0</v>
          </cell>
        </row>
        <row r="9670">
          <cell r="G9670">
            <v>0</v>
          </cell>
        </row>
        <row r="9671">
          <cell r="G9671">
            <v>0</v>
          </cell>
        </row>
        <row r="9672">
          <cell r="G9672">
            <v>0</v>
          </cell>
        </row>
        <row r="9673">
          <cell r="G9673">
            <v>0</v>
          </cell>
        </row>
        <row r="9674">
          <cell r="G9674">
            <v>0</v>
          </cell>
        </row>
        <row r="9675">
          <cell r="G9675">
            <v>0</v>
          </cell>
        </row>
        <row r="9676">
          <cell r="G9676">
            <v>0</v>
          </cell>
        </row>
        <row r="9677">
          <cell r="G9677">
            <v>0</v>
          </cell>
        </row>
        <row r="9678">
          <cell r="G9678">
            <v>0</v>
          </cell>
        </row>
        <row r="9679">
          <cell r="G9679">
            <v>0</v>
          </cell>
        </row>
        <row r="9680">
          <cell r="G9680">
            <v>0</v>
          </cell>
        </row>
        <row r="9681">
          <cell r="G9681">
            <v>0</v>
          </cell>
        </row>
        <row r="9682">
          <cell r="G9682">
            <v>0</v>
          </cell>
        </row>
        <row r="9683">
          <cell r="G9683">
            <v>0</v>
          </cell>
        </row>
        <row r="9684">
          <cell r="G9684">
            <v>0</v>
          </cell>
        </row>
        <row r="9685">
          <cell r="G9685">
            <v>0</v>
          </cell>
        </row>
        <row r="9686">
          <cell r="G9686">
            <v>0</v>
          </cell>
        </row>
        <row r="9687">
          <cell r="G9687">
            <v>0</v>
          </cell>
        </row>
        <row r="9688">
          <cell r="G9688">
            <v>0</v>
          </cell>
        </row>
        <row r="9689">
          <cell r="G9689">
            <v>0</v>
          </cell>
        </row>
        <row r="9690">
          <cell r="G9690">
            <v>0</v>
          </cell>
        </row>
        <row r="9691">
          <cell r="G9691">
            <v>0</v>
          </cell>
        </row>
        <row r="9692">
          <cell r="G9692">
            <v>0</v>
          </cell>
        </row>
        <row r="9693">
          <cell r="G9693">
            <v>0</v>
          </cell>
        </row>
        <row r="9694">
          <cell r="G9694">
            <v>0</v>
          </cell>
        </row>
        <row r="9695">
          <cell r="G9695">
            <v>0</v>
          </cell>
        </row>
        <row r="9696">
          <cell r="G9696">
            <v>0</v>
          </cell>
        </row>
        <row r="9697">
          <cell r="G9697">
            <v>0</v>
          </cell>
        </row>
        <row r="9698">
          <cell r="G9698">
            <v>0</v>
          </cell>
        </row>
        <row r="9699">
          <cell r="G9699">
            <v>0</v>
          </cell>
        </row>
        <row r="9700">
          <cell r="G9700">
            <v>0</v>
          </cell>
        </row>
        <row r="9701">
          <cell r="G9701">
            <v>0</v>
          </cell>
        </row>
        <row r="9702">
          <cell r="G9702">
            <v>0</v>
          </cell>
        </row>
        <row r="9703">
          <cell r="G9703">
            <v>0</v>
          </cell>
        </row>
        <row r="9704">
          <cell r="G9704">
            <v>0</v>
          </cell>
        </row>
        <row r="9705">
          <cell r="G9705">
            <v>0</v>
          </cell>
        </row>
        <row r="9706">
          <cell r="G9706">
            <v>0</v>
          </cell>
        </row>
        <row r="9707">
          <cell r="G9707">
            <v>0</v>
          </cell>
        </row>
        <row r="9708">
          <cell r="G9708">
            <v>0</v>
          </cell>
        </row>
        <row r="9709">
          <cell r="G9709">
            <v>0</v>
          </cell>
        </row>
        <row r="9710">
          <cell r="G9710">
            <v>0</v>
          </cell>
        </row>
        <row r="9711">
          <cell r="G9711">
            <v>0</v>
          </cell>
        </row>
        <row r="9712">
          <cell r="G9712">
            <v>0</v>
          </cell>
        </row>
        <row r="9713">
          <cell r="G9713">
            <v>0</v>
          </cell>
        </row>
        <row r="9714">
          <cell r="G9714">
            <v>0</v>
          </cell>
        </row>
        <row r="9715">
          <cell r="G9715">
            <v>0</v>
          </cell>
        </row>
        <row r="9716">
          <cell r="G9716">
            <v>0</v>
          </cell>
        </row>
        <row r="9717">
          <cell r="G9717">
            <v>0</v>
          </cell>
        </row>
        <row r="9718">
          <cell r="G9718">
            <v>0</v>
          </cell>
        </row>
        <row r="9719">
          <cell r="G9719">
            <v>0</v>
          </cell>
        </row>
        <row r="9720">
          <cell r="G9720">
            <v>0</v>
          </cell>
        </row>
        <row r="9721">
          <cell r="G9721">
            <v>0</v>
          </cell>
        </row>
        <row r="9722">
          <cell r="G9722">
            <v>0</v>
          </cell>
        </row>
        <row r="9723">
          <cell r="G9723">
            <v>0</v>
          </cell>
        </row>
        <row r="9724">
          <cell r="G9724">
            <v>0</v>
          </cell>
        </row>
        <row r="9725">
          <cell r="G9725">
            <v>0</v>
          </cell>
        </row>
        <row r="9726">
          <cell r="G9726">
            <v>0</v>
          </cell>
        </row>
        <row r="9727">
          <cell r="G9727">
            <v>0</v>
          </cell>
        </row>
        <row r="9728">
          <cell r="G9728">
            <v>0</v>
          </cell>
        </row>
        <row r="9729">
          <cell r="G9729">
            <v>0</v>
          </cell>
        </row>
        <row r="9730">
          <cell r="G9730">
            <v>0</v>
          </cell>
        </row>
        <row r="9731">
          <cell r="G9731">
            <v>0</v>
          </cell>
        </row>
        <row r="9732">
          <cell r="G9732">
            <v>0</v>
          </cell>
        </row>
        <row r="9733">
          <cell r="G9733">
            <v>0</v>
          </cell>
        </row>
        <row r="9734">
          <cell r="G9734">
            <v>0</v>
          </cell>
        </row>
        <row r="9735">
          <cell r="G9735">
            <v>0</v>
          </cell>
        </row>
        <row r="9736">
          <cell r="G9736">
            <v>0</v>
          </cell>
        </row>
        <row r="9737">
          <cell r="G9737">
            <v>0</v>
          </cell>
        </row>
        <row r="9738">
          <cell r="G9738">
            <v>0</v>
          </cell>
        </row>
        <row r="9739">
          <cell r="G9739">
            <v>0</v>
          </cell>
        </row>
        <row r="9740">
          <cell r="G9740">
            <v>0</v>
          </cell>
        </row>
        <row r="9741">
          <cell r="G9741">
            <v>0</v>
          </cell>
        </row>
        <row r="9742">
          <cell r="G9742">
            <v>0</v>
          </cell>
        </row>
        <row r="9743">
          <cell r="G9743">
            <v>0</v>
          </cell>
        </row>
        <row r="9744">
          <cell r="G9744">
            <v>0</v>
          </cell>
        </row>
        <row r="9745">
          <cell r="G9745">
            <v>0</v>
          </cell>
        </row>
        <row r="9746">
          <cell r="G9746">
            <v>0</v>
          </cell>
        </row>
        <row r="9747">
          <cell r="G9747">
            <v>0</v>
          </cell>
        </row>
        <row r="9748">
          <cell r="G9748">
            <v>0</v>
          </cell>
        </row>
        <row r="9749">
          <cell r="G9749">
            <v>0</v>
          </cell>
        </row>
        <row r="9750">
          <cell r="G9750">
            <v>0</v>
          </cell>
        </row>
        <row r="9751">
          <cell r="G9751">
            <v>0</v>
          </cell>
        </row>
        <row r="9752">
          <cell r="G9752">
            <v>0</v>
          </cell>
        </row>
        <row r="9753">
          <cell r="G9753">
            <v>0</v>
          </cell>
        </row>
        <row r="9754">
          <cell r="G9754">
            <v>0</v>
          </cell>
        </row>
        <row r="9755">
          <cell r="G9755">
            <v>0</v>
          </cell>
        </row>
        <row r="9756">
          <cell r="G9756">
            <v>0</v>
          </cell>
        </row>
        <row r="9757">
          <cell r="G9757">
            <v>0</v>
          </cell>
        </row>
        <row r="9758">
          <cell r="G9758">
            <v>0</v>
          </cell>
        </row>
        <row r="9759">
          <cell r="G9759">
            <v>0</v>
          </cell>
        </row>
        <row r="9760">
          <cell r="G9760">
            <v>0</v>
          </cell>
        </row>
        <row r="9761">
          <cell r="G9761">
            <v>0</v>
          </cell>
        </row>
        <row r="9762">
          <cell r="G9762">
            <v>0</v>
          </cell>
        </row>
        <row r="9763">
          <cell r="G9763">
            <v>0</v>
          </cell>
        </row>
        <row r="9764">
          <cell r="G9764">
            <v>0</v>
          </cell>
        </row>
        <row r="9765">
          <cell r="G9765">
            <v>0</v>
          </cell>
        </row>
        <row r="9766">
          <cell r="G9766">
            <v>0</v>
          </cell>
        </row>
        <row r="9767">
          <cell r="G9767">
            <v>0</v>
          </cell>
        </row>
        <row r="9768">
          <cell r="G9768">
            <v>0</v>
          </cell>
        </row>
        <row r="9769">
          <cell r="G9769">
            <v>0</v>
          </cell>
        </row>
        <row r="9770">
          <cell r="G9770">
            <v>0</v>
          </cell>
        </row>
        <row r="9771">
          <cell r="G9771">
            <v>0</v>
          </cell>
        </row>
        <row r="9772">
          <cell r="G9772">
            <v>0</v>
          </cell>
        </row>
        <row r="9773">
          <cell r="G9773">
            <v>0</v>
          </cell>
        </row>
        <row r="9774">
          <cell r="G9774">
            <v>0</v>
          </cell>
        </row>
        <row r="9775">
          <cell r="G9775">
            <v>0</v>
          </cell>
        </row>
        <row r="9776">
          <cell r="G9776">
            <v>0</v>
          </cell>
        </row>
        <row r="9777">
          <cell r="G9777">
            <v>0</v>
          </cell>
        </row>
        <row r="9778">
          <cell r="G9778">
            <v>0</v>
          </cell>
        </row>
        <row r="9779">
          <cell r="G9779">
            <v>0</v>
          </cell>
        </row>
        <row r="9780">
          <cell r="G9780">
            <v>0</v>
          </cell>
        </row>
        <row r="9781">
          <cell r="G9781">
            <v>0</v>
          </cell>
        </row>
        <row r="9782">
          <cell r="G9782">
            <v>0</v>
          </cell>
        </row>
        <row r="9783">
          <cell r="G9783">
            <v>0</v>
          </cell>
        </row>
        <row r="9784">
          <cell r="G9784">
            <v>0</v>
          </cell>
        </row>
        <row r="9785">
          <cell r="G9785">
            <v>0</v>
          </cell>
        </row>
        <row r="9786">
          <cell r="G9786">
            <v>0</v>
          </cell>
        </row>
        <row r="9787">
          <cell r="G9787">
            <v>0</v>
          </cell>
        </row>
        <row r="9788">
          <cell r="G9788">
            <v>0</v>
          </cell>
        </row>
        <row r="9789">
          <cell r="G9789">
            <v>0</v>
          </cell>
        </row>
        <row r="9790">
          <cell r="G9790">
            <v>0</v>
          </cell>
        </row>
        <row r="9791">
          <cell r="G9791">
            <v>0</v>
          </cell>
        </row>
        <row r="9792">
          <cell r="G9792">
            <v>0</v>
          </cell>
        </row>
        <row r="9793">
          <cell r="G9793">
            <v>0</v>
          </cell>
        </row>
        <row r="9794">
          <cell r="G9794">
            <v>0</v>
          </cell>
        </row>
        <row r="9795">
          <cell r="G9795">
            <v>0</v>
          </cell>
        </row>
        <row r="9796">
          <cell r="G9796">
            <v>0</v>
          </cell>
        </row>
        <row r="9797">
          <cell r="G9797">
            <v>0</v>
          </cell>
        </row>
        <row r="9798">
          <cell r="G9798">
            <v>0</v>
          </cell>
        </row>
        <row r="9799">
          <cell r="G9799">
            <v>0</v>
          </cell>
        </row>
        <row r="9800">
          <cell r="G9800">
            <v>0</v>
          </cell>
        </row>
        <row r="9801">
          <cell r="G9801">
            <v>0</v>
          </cell>
        </row>
        <row r="9802">
          <cell r="G9802">
            <v>0</v>
          </cell>
        </row>
        <row r="9803">
          <cell r="G9803">
            <v>0</v>
          </cell>
        </row>
        <row r="9804">
          <cell r="G9804">
            <v>0</v>
          </cell>
        </row>
        <row r="9805">
          <cell r="G9805">
            <v>0</v>
          </cell>
        </row>
        <row r="9806">
          <cell r="G9806">
            <v>0</v>
          </cell>
        </row>
        <row r="9807">
          <cell r="G9807">
            <v>0</v>
          </cell>
        </row>
        <row r="9808">
          <cell r="G9808">
            <v>0</v>
          </cell>
        </row>
        <row r="9809">
          <cell r="G9809">
            <v>0</v>
          </cell>
        </row>
        <row r="9810">
          <cell r="G9810">
            <v>0</v>
          </cell>
        </row>
        <row r="9811">
          <cell r="G9811">
            <v>0</v>
          </cell>
        </row>
        <row r="9812">
          <cell r="G9812">
            <v>0</v>
          </cell>
        </row>
        <row r="9813">
          <cell r="G9813">
            <v>0</v>
          </cell>
        </row>
        <row r="9814">
          <cell r="G9814">
            <v>0</v>
          </cell>
        </row>
        <row r="9815">
          <cell r="G9815">
            <v>0</v>
          </cell>
        </row>
        <row r="9816">
          <cell r="G9816">
            <v>0</v>
          </cell>
        </row>
        <row r="9817">
          <cell r="G9817">
            <v>0</v>
          </cell>
        </row>
        <row r="9818">
          <cell r="G9818">
            <v>0</v>
          </cell>
        </row>
        <row r="9819">
          <cell r="G9819">
            <v>0</v>
          </cell>
        </row>
        <row r="9820">
          <cell r="G9820">
            <v>0</v>
          </cell>
        </row>
        <row r="9821">
          <cell r="G9821">
            <v>0</v>
          </cell>
        </row>
        <row r="9822">
          <cell r="G9822">
            <v>0</v>
          </cell>
        </row>
        <row r="9823">
          <cell r="G9823">
            <v>0</v>
          </cell>
        </row>
        <row r="9824">
          <cell r="G9824">
            <v>0</v>
          </cell>
        </row>
        <row r="9825">
          <cell r="G9825">
            <v>0</v>
          </cell>
        </row>
        <row r="9826">
          <cell r="G9826">
            <v>0</v>
          </cell>
        </row>
        <row r="9827">
          <cell r="G9827">
            <v>0</v>
          </cell>
        </row>
        <row r="9828">
          <cell r="G9828">
            <v>0</v>
          </cell>
        </row>
        <row r="9829">
          <cell r="G9829">
            <v>0</v>
          </cell>
        </row>
        <row r="9830">
          <cell r="G9830">
            <v>0</v>
          </cell>
        </row>
        <row r="9831">
          <cell r="G9831">
            <v>0</v>
          </cell>
        </row>
        <row r="9832">
          <cell r="G9832">
            <v>0</v>
          </cell>
        </row>
        <row r="9833">
          <cell r="G9833">
            <v>0</v>
          </cell>
        </row>
        <row r="9834">
          <cell r="G9834">
            <v>0</v>
          </cell>
        </row>
        <row r="9835">
          <cell r="G9835">
            <v>0</v>
          </cell>
        </row>
        <row r="9836">
          <cell r="G9836">
            <v>0</v>
          </cell>
        </row>
        <row r="9837">
          <cell r="G9837">
            <v>0</v>
          </cell>
        </row>
        <row r="9838">
          <cell r="G9838">
            <v>0</v>
          </cell>
        </row>
        <row r="9839">
          <cell r="G9839">
            <v>0</v>
          </cell>
        </row>
        <row r="9840">
          <cell r="G9840">
            <v>0</v>
          </cell>
        </row>
        <row r="9841">
          <cell r="G9841">
            <v>0</v>
          </cell>
        </row>
        <row r="9842">
          <cell r="G9842">
            <v>0</v>
          </cell>
        </row>
        <row r="9843">
          <cell r="G9843">
            <v>0</v>
          </cell>
        </row>
        <row r="9844">
          <cell r="G9844">
            <v>0</v>
          </cell>
        </row>
        <row r="9845">
          <cell r="G9845">
            <v>0</v>
          </cell>
        </row>
        <row r="9846">
          <cell r="G9846">
            <v>0</v>
          </cell>
        </row>
        <row r="9847">
          <cell r="G9847">
            <v>0</v>
          </cell>
        </row>
        <row r="9848">
          <cell r="G9848">
            <v>0</v>
          </cell>
        </row>
        <row r="9849">
          <cell r="G9849">
            <v>0</v>
          </cell>
        </row>
        <row r="9850">
          <cell r="G9850">
            <v>0</v>
          </cell>
        </row>
        <row r="9851">
          <cell r="G9851">
            <v>0</v>
          </cell>
        </row>
        <row r="9852">
          <cell r="G9852">
            <v>0</v>
          </cell>
        </row>
        <row r="9853">
          <cell r="G9853">
            <v>0</v>
          </cell>
        </row>
        <row r="9854">
          <cell r="G9854">
            <v>0</v>
          </cell>
        </row>
        <row r="9855">
          <cell r="G9855">
            <v>0</v>
          </cell>
        </row>
        <row r="9856">
          <cell r="G9856">
            <v>0</v>
          </cell>
        </row>
        <row r="9857">
          <cell r="G9857">
            <v>0</v>
          </cell>
        </row>
        <row r="9858">
          <cell r="G9858">
            <v>0</v>
          </cell>
        </row>
        <row r="9859">
          <cell r="G9859">
            <v>0</v>
          </cell>
        </row>
        <row r="9860">
          <cell r="G9860">
            <v>0</v>
          </cell>
        </row>
        <row r="9861">
          <cell r="G9861">
            <v>0</v>
          </cell>
        </row>
        <row r="9862">
          <cell r="G9862">
            <v>0</v>
          </cell>
        </row>
        <row r="9863">
          <cell r="G9863">
            <v>0</v>
          </cell>
        </row>
        <row r="9864">
          <cell r="G9864">
            <v>0</v>
          </cell>
        </row>
        <row r="9865">
          <cell r="G9865">
            <v>0</v>
          </cell>
        </row>
        <row r="9866">
          <cell r="G9866">
            <v>0</v>
          </cell>
        </row>
        <row r="9867">
          <cell r="G9867">
            <v>0</v>
          </cell>
        </row>
        <row r="9868">
          <cell r="G9868">
            <v>0</v>
          </cell>
        </row>
        <row r="9869">
          <cell r="G9869">
            <v>0</v>
          </cell>
        </row>
        <row r="9870">
          <cell r="G9870">
            <v>0</v>
          </cell>
        </row>
        <row r="9871">
          <cell r="G9871">
            <v>0</v>
          </cell>
        </row>
        <row r="9872">
          <cell r="G9872">
            <v>0</v>
          </cell>
        </row>
        <row r="9873">
          <cell r="G9873">
            <v>0</v>
          </cell>
        </row>
        <row r="9874">
          <cell r="G9874">
            <v>0</v>
          </cell>
        </row>
        <row r="9875">
          <cell r="G9875">
            <v>0</v>
          </cell>
        </row>
        <row r="9876">
          <cell r="G9876">
            <v>0</v>
          </cell>
        </row>
        <row r="9877">
          <cell r="G9877">
            <v>0</v>
          </cell>
        </row>
        <row r="9878">
          <cell r="G9878">
            <v>0</v>
          </cell>
        </row>
        <row r="9879">
          <cell r="G9879">
            <v>0</v>
          </cell>
        </row>
        <row r="9880">
          <cell r="G9880">
            <v>0</v>
          </cell>
        </row>
        <row r="9881">
          <cell r="G9881">
            <v>0</v>
          </cell>
        </row>
        <row r="9882">
          <cell r="G9882">
            <v>0</v>
          </cell>
        </row>
        <row r="9883">
          <cell r="G9883">
            <v>0</v>
          </cell>
        </row>
        <row r="9884">
          <cell r="G9884">
            <v>0</v>
          </cell>
        </row>
        <row r="9885">
          <cell r="G9885">
            <v>0</v>
          </cell>
        </row>
        <row r="9886">
          <cell r="G9886">
            <v>0</v>
          </cell>
        </row>
        <row r="9887">
          <cell r="G9887">
            <v>0</v>
          </cell>
        </row>
        <row r="9888">
          <cell r="G9888">
            <v>0</v>
          </cell>
        </row>
        <row r="9889">
          <cell r="G9889">
            <v>0</v>
          </cell>
        </row>
        <row r="9890">
          <cell r="G9890">
            <v>0</v>
          </cell>
        </row>
        <row r="9891">
          <cell r="G9891">
            <v>0</v>
          </cell>
        </row>
        <row r="9892">
          <cell r="G9892">
            <v>0</v>
          </cell>
        </row>
        <row r="9893">
          <cell r="G9893">
            <v>0</v>
          </cell>
        </row>
        <row r="9894">
          <cell r="G9894">
            <v>0</v>
          </cell>
        </row>
        <row r="9895">
          <cell r="G9895">
            <v>0</v>
          </cell>
        </row>
        <row r="9896">
          <cell r="G9896">
            <v>0</v>
          </cell>
        </row>
        <row r="9897">
          <cell r="G9897">
            <v>0</v>
          </cell>
        </row>
        <row r="9898">
          <cell r="G9898">
            <v>0</v>
          </cell>
        </row>
        <row r="9899">
          <cell r="G9899">
            <v>0</v>
          </cell>
        </row>
        <row r="9900">
          <cell r="G9900">
            <v>0</v>
          </cell>
        </row>
        <row r="9901">
          <cell r="G9901">
            <v>0</v>
          </cell>
        </row>
        <row r="9902">
          <cell r="G9902">
            <v>0</v>
          </cell>
        </row>
        <row r="9903">
          <cell r="G9903">
            <v>0</v>
          </cell>
        </row>
        <row r="9904">
          <cell r="G9904">
            <v>0</v>
          </cell>
        </row>
        <row r="9905">
          <cell r="G9905">
            <v>0</v>
          </cell>
        </row>
        <row r="9906">
          <cell r="G9906">
            <v>0</v>
          </cell>
        </row>
        <row r="9907">
          <cell r="G9907">
            <v>0</v>
          </cell>
        </row>
        <row r="9908">
          <cell r="G9908">
            <v>0</v>
          </cell>
        </row>
        <row r="9909">
          <cell r="G9909">
            <v>0</v>
          </cell>
        </row>
        <row r="9910">
          <cell r="G9910">
            <v>0</v>
          </cell>
        </row>
        <row r="9911">
          <cell r="G9911">
            <v>0</v>
          </cell>
        </row>
        <row r="9912">
          <cell r="G9912">
            <v>0</v>
          </cell>
        </row>
        <row r="9913">
          <cell r="G9913">
            <v>0</v>
          </cell>
        </row>
        <row r="9914">
          <cell r="G9914">
            <v>0</v>
          </cell>
        </row>
        <row r="9915">
          <cell r="G9915">
            <v>0</v>
          </cell>
        </row>
        <row r="9916">
          <cell r="G9916">
            <v>0</v>
          </cell>
        </row>
        <row r="9917">
          <cell r="G9917">
            <v>0</v>
          </cell>
        </row>
        <row r="9918">
          <cell r="G9918">
            <v>0</v>
          </cell>
        </row>
        <row r="9919">
          <cell r="G9919">
            <v>0</v>
          </cell>
        </row>
        <row r="9920">
          <cell r="G9920">
            <v>0</v>
          </cell>
        </row>
        <row r="9921">
          <cell r="G9921">
            <v>0</v>
          </cell>
        </row>
        <row r="9922">
          <cell r="G9922">
            <v>0</v>
          </cell>
        </row>
        <row r="9923">
          <cell r="G9923">
            <v>0</v>
          </cell>
        </row>
        <row r="9924">
          <cell r="G9924">
            <v>0</v>
          </cell>
        </row>
        <row r="9925">
          <cell r="G9925">
            <v>0</v>
          </cell>
        </row>
        <row r="9926">
          <cell r="G9926">
            <v>0</v>
          </cell>
        </row>
        <row r="9927">
          <cell r="G9927">
            <v>0</v>
          </cell>
        </row>
        <row r="9928">
          <cell r="G9928">
            <v>0</v>
          </cell>
        </row>
        <row r="9929">
          <cell r="G9929">
            <v>0</v>
          </cell>
        </row>
        <row r="9930">
          <cell r="G9930">
            <v>0</v>
          </cell>
        </row>
        <row r="9931">
          <cell r="G9931">
            <v>0</v>
          </cell>
        </row>
        <row r="9932">
          <cell r="G9932">
            <v>0</v>
          </cell>
        </row>
        <row r="9933">
          <cell r="G9933">
            <v>0</v>
          </cell>
        </row>
        <row r="9934">
          <cell r="G9934">
            <v>0</v>
          </cell>
        </row>
        <row r="9935">
          <cell r="G9935">
            <v>0</v>
          </cell>
        </row>
        <row r="9936">
          <cell r="G9936">
            <v>0</v>
          </cell>
        </row>
        <row r="9937">
          <cell r="G9937">
            <v>0</v>
          </cell>
        </row>
        <row r="9938">
          <cell r="G9938">
            <v>0</v>
          </cell>
        </row>
        <row r="9939">
          <cell r="G9939">
            <v>0</v>
          </cell>
        </row>
        <row r="9940">
          <cell r="G9940">
            <v>0</v>
          </cell>
        </row>
        <row r="9941">
          <cell r="G9941">
            <v>0</v>
          </cell>
        </row>
        <row r="9942">
          <cell r="G9942">
            <v>0</v>
          </cell>
        </row>
        <row r="9943">
          <cell r="G9943">
            <v>0</v>
          </cell>
        </row>
        <row r="9944">
          <cell r="G9944">
            <v>0</v>
          </cell>
        </row>
        <row r="9945">
          <cell r="G9945">
            <v>0</v>
          </cell>
        </row>
        <row r="9946">
          <cell r="G9946">
            <v>0</v>
          </cell>
        </row>
        <row r="9947">
          <cell r="G9947">
            <v>0</v>
          </cell>
        </row>
        <row r="9948">
          <cell r="G9948">
            <v>0</v>
          </cell>
        </row>
        <row r="9949">
          <cell r="G9949">
            <v>0</v>
          </cell>
        </row>
        <row r="9950">
          <cell r="G9950">
            <v>0</v>
          </cell>
        </row>
        <row r="9951">
          <cell r="G9951">
            <v>0</v>
          </cell>
        </row>
        <row r="9952">
          <cell r="G9952">
            <v>0</v>
          </cell>
        </row>
        <row r="9953">
          <cell r="G9953">
            <v>0</v>
          </cell>
        </row>
        <row r="9954">
          <cell r="G9954">
            <v>0</v>
          </cell>
        </row>
        <row r="9955">
          <cell r="G9955">
            <v>0</v>
          </cell>
        </row>
        <row r="9956">
          <cell r="G9956">
            <v>0</v>
          </cell>
        </row>
        <row r="9957">
          <cell r="G9957">
            <v>0</v>
          </cell>
        </row>
        <row r="9958">
          <cell r="G9958">
            <v>0</v>
          </cell>
        </row>
        <row r="9959">
          <cell r="G9959">
            <v>0</v>
          </cell>
        </row>
        <row r="9960">
          <cell r="G9960">
            <v>0</v>
          </cell>
        </row>
        <row r="9961">
          <cell r="G9961">
            <v>0</v>
          </cell>
        </row>
        <row r="9962">
          <cell r="G9962">
            <v>0</v>
          </cell>
        </row>
        <row r="9963">
          <cell r="G9963">
            <v>0</v>
          </cell>
        </row>
        <row r="9964">
          <cell r="G9964">
            <v>0</v>
          </cell>
        </row>
        <row r="9965">
          <cell r="G9965">
            <v>0</v>
          </cell>
        </row>
        <row r="9966">
          <cell r="G9966">
            <v>0</v>
          </cell>
        </row>
        <row r="9967">
          <cell r="G9967">
            <v>0</v>
          </cell>
        </row>
        <row r="9968">
          <cell r="G9968">
            <v>0</v>
          </cell>
        </row>
        <row r="9969">
          <cell r="G9969">
            <v>0</v>
          </cell>
        </row>
        <row r="9970">
          <cell r="G9970">
            <v>0</v>
          </cell>
        </row>
        <row r="9971">
          <cell r="G9971">
            <v>0</v>
          </cell>
        </row>
        <row r="9972">
          <cell r="G9972">
            <v>0</v>
          </cell>
        </row>
        <row r="9973">
          <cell r="G9973">
            <v>0</v>
          </cell>
        </row>
        <row r="9974">
          <cell r="G9974">
            <v>0</v>
          </cell>
        </row>
        <row r="9975">
          <cell r="G9975">
            <v>0</v>
          </cell>
        </row>
        <row r="9976">
          <cell r="G9976">
            <v>0</v>
          </cell>
        </row>
        <row r="9977">
          <cell r="G9977">
            <v>0</v>
          </cell>
        </row>
        <row r="9978">
          <cell r="G9978">
            <v>0</v>
          </cell>
        </row>
        <row r="9979">
          <cell r="G9979">
            <v>0</v>
          </cell>
        </row>
        <row r="9980">
          <cell r="G9980">
            <v>0</v>
          </cell>
        </row>
        <row r="9981">
          <cell r="G9981">
            <v>0</v>
          </cell>
        </row>
        <row r="9982">
          <cell r="G9982">
            <v>0</v>
          </cell>
        </row>
        <row r="9983">
          <cell r="G9983">
            <v>0</v>
          </cell>
        </row>
        <row r="9984">
          <cell r="G9984">
            <v>0</v>
          </cell>
        </row>
        <row r="9985">
          <cell r="G9985">
            <v>0</v>
          </cell>
        </row>
        <row r="9986">
          <cell r="G9986">
            <v>0</v>
          </cell>
        </row>
        <row r="9987">
          <cell r="G9987">
            <v>0</v>
          </cell>
        </row>
        <row r="9988">
          <cell r="G9988">
            <v>0</v>
          </cell>
        </row>
        <row r="9989">
          <cell r="G9989">
            <v>0</v>
          </cell>
        </row>
        <row r="9990">
          <cell r="G9990">
            <v>0</v>
          </cell>
        </row>
        <row r="9991">
          <cell r="G9991">
            <v>0</v>
          </cell>
        </row>
        <row r="9992">
          <cell r="G9992">
            <v>0</v>
          </cell>
        </row>
        <row r="9993">
          <cell r="G9993">
            <v>0</v>
          </cell>
        </row>
        <row r="9994">
          <cell r="G9994">
            <v>0</v>
          </cell>
        </row>
        <row r="9995">
          <cell r="G9995">
            <v>0</v>
          </cell>
        </row>
        <row r="9996">
          <cell r="G9996">
            <v>0</v>
          </cell>
        </row>
        <row r="9997">
          <cell r="G9997">
            <v>0</v>
          </cell>
        </row>
        <row r="9998">
          <cell r="G9998">
            <v>0</v>
          </cell>
        </row>
        <row r="9999">
          <cell r="G9999">
            <v>0</v>
          </cell>
        </row>
        <row r="10000">
          <cell r="G10000">
            <v>0</v>
          </cell>
        </row>
        <row r="10001">
          <cell r="G10001">
            <v>0</v>
          </cell>
        </row>
        <row r="10002">
          <cell r="G10002">
            <v>0</v>
          </cell>
        </row>
        <row r="10003">
          <cell r="G10003">
            <v>0</v>
          </cell>
        </row>
        <row r="10004">
          <cell r="G10004">
            <v>0</v>
          </cell>
        </row>
        <row r="10005">
          <cell r="G10005">
            <v>0</v>
          </cell>
        </row>
        <row r="10006">
          <cell r="G10006">
            <v>0</v>
          </cell>
        </row>
        <row r="10007">
          <cell r="G10007">
            <v>0</v>
          </cell>
        </row>
        <row r="10008">
          <cell r="G10008">
            <v>0</v>
          </cell>
        </row>
        <row r="10009">
          <cell r="G10009">
            <v>0</v>
          </cell>
        </row>
        <row r="10010">
          <cell r="G10010">
            <v>0</v>
          </cell>
        </row>
        <row r="10011">
          <cell r="G10011">
            <v>0</v>
          </cell>
        </row>
        <row r="10012">
          <cell r="G10012">
            <v>0</v>
          </cell>
        </row>
        <row r="10013">
          <cell r="G10013">
            <v>0</v>
          </cell>
        </row>
        <row r="10014">
          <cell r="G10014">
            <v>0</v>
          </cell>
        </row>
        <row r="10015">
          <cell r="G10015">
            <v>0</v>
          </cell>
        </row>
        <row r="10016">
          <cell r="G10016">
            <v>0</v>
          </cell>
        </row>
        <row r="10017">
          <cell r="G10017">
            <v>0</v>
          </cell>
        </row>
        <row r="10018">
          <cell r="G10018">
            <v>0</v>
          </cell>
        </row>
        <row r="10019">
          <cell r="G10019">
            <v>0</v>
          </cell>
        </row>
        <row r="10020">
          <cell r="G10020">
            <v>0</v>
          </cell>
        </row>
        <row r="10021">
          <cell r="G10021">
            <v>0</v>
          </cell>
        </row>
        <row r="10022">
          <cell r="G10022">
            <v>0</v>
          </cell>
        </row>
        <row r="10023">
          <cell r="G10023">
            <v>0</v>
          </cell>
        </row>
        <row r="10024">
          <cell r="G10024">
            <v>0</v>
          </cell>
        </row>
        <row r="10025">
          <cell r="G10025">
            <v>0</v>
          </cell>
        </row>
        <row r="10026">
          <cell r="G10026">
            <v>0</v>
          </cell>
        </row>
        <row r="10027">
          <cell r="G10027">
            <v>0</v>
          </cell>
        </row>
        <row r="10028">
          <cell r="G10028">
            <v>0</v>
          </cell>
        </row>
        <row r="10029">
          <cell r="G10029">
            <v>0</v>
          </cell>
        </row>
        <row r="10030">
          <cell r="G10030">
            <v>0</v>
          </cell>
        </row>
        <row r="10031">
          <cell r="G10031">
            <v>0</v>
          </cell>
        </row>
        <row r="10032">
          <cell r="G10032">
            <v>0</v>
          </cell>
        </row>
        <row r="10033">
          <cell r="G10033">
            <v>0</v>
          </cell>
        </row>
        <row r="10034">
          <cell r="G10034">
            <v>0</v>
          </cell>
        </row>
        <row r="10035">
          <cell r="G10035">
            <v>0</v>
          </cell>
        </row>
        <row r="10036">
          <cell r="G10036">
            <v>0</v>
          </cell>
        </row>
        <row r="10037">
          <cell r="G10037">
            <v>0</v>
          </cell>
        </row>
        <row r="10038">
          <cell r="G10038">
            <v>0</v>
          </cell>
        </row>
        <row r="10039">
          <cell r="G10039">
            <v>0</v>
          </cell>
        </row>
        <row r="10040">
          <cell r="G10040">
            <v>0</v>
          </cell>
        </row>
        <row r="10041">
          <cell r="G10041">
            <v>0</v>
          </cell>
        </row>
        <row r="10042">
          <cell r="G10042">
            <v>0</v>
          </cell>
        </row>
        <row r="10043">
          <cell r="G10043">
            <v>0</v>
          </cell>
        </row>
        <row r="10044">
          <cell r="G10044">
            <v>0</v>
          </cell>
        </row>
        <row r="10045">
          <cell r="G10045">
            <v>0</v>
          </cell>
        </row>
        <row r="10046">
          <cell r="G10046">
            <v>0</v>
          </cell>
        </row>
        <row r="10047">
          <cell r="G10047">
            <v>0</v>
          </cell>
        </row>
        <row r="10048">
          <cell r="G10048">
            <v>0</v>
          </cell>
        </row>
        <row r="10049">
          <cell r="G10049">
            <v>0</v>
          </cell>
        </row>
        <row r="10050">
          <cell r="G10050">
            <v>0</v>
          </cell>
        </row>
        <row r="10051">
          <cell r="G10051">
            <v>0</v>
          </cell>
        </row>
        <row r="10052">
          <cell r="G10052">
            <v>0</v>
          </cell>
        </row>
        <row r="10053">
          <cell r="G10053">
            <v>0</v>
          </cell>
        </row>
        <row r="10054">
          <cell r="G10054">
            <v>0</v>
          </cell>
        </row>
        <row r="10055">
          <cell r="G10055">
            <v>0</v>
          </cell>
        </row>
        <row r="10056">
          <cell r="G10056">
            <v>0</v>
          </cell>
        </row>
        <row r="10057">
          <cell r="G10057">
            <v>0</v>
          </cell>
        </row>
        <row r="10058">
          <cell r="G10058">
            <v>0</v>
          </cell>
        </row>
        <row r="10059">
          <cell r="G10059">
            <v>0</v>
          </cell>
        </row>
        <row r="10060">
          <cell r="G10060">
            <v>0</v>
          </cell>
        </row>
        <row r="10061">
          <cell r="G10061">
            <v>0</v>
          </cell>
        </row>
        <row r="10062">
          <cell r="G10062">
            <v>0</v>
          </cell>
        </row>
        <row r="10063">
          <cell r="G10063">
            <v>0</v>
          </cell>
        </row>
        <row r="10064">
          <cell r="G10064">
            <v>0</v>
          </cell>
        </row>
        <row r="10065">
          <cell r="G10065">
            <v>0</v>
          </cell>
        </row>
        <row r="10066">
          <cell r="G10066">
            <v>0</v>
          </cell>
        </row>
        <row r="10067">
          <cell r="G10067">
            <v>0</v>
          </cell>
        </row>
        <row r="10068">
          <cell r="G10068">
            <v>0</v>
          </cell>
        </row>
        <row r="10069">
          <cell r="G10069">
            <v>0</v>
          </cell>
        </row>
        <row r="10070">
          <cell r="G10070">
            <v>0</v>
          </cell>
        </row>
        <row r="10071">
          <cell r="G10071">
            <v>0</v>
          </cell>
        </row>
        <row r="10072">
          <cell r="G10072">
            <v>0</v>
          </cell>
        </row>
        <row r="10073">
          <cell r="G10073">
            <v>0</v>
          </cell>
        </row>
        <row r="10074">
          <cell r="G10074">
            <v>0</v>
          </cell>
        </row>
        <row r="10075">
          <cell r="G10075">
            <v>0</v>
          </cell>
        </row>
        <row r="10076">
          <cell r="G10076">
            <v>0</v>
          </cell>
        </row>
        <row r="10077">
          <cell r="G10077">
            <v>0</v>
          </cell>
        </row>
        <row r="10078">
          <cell r="G10078">
            <v>0</v>
          </cell>
        </row>
        <row r="10079">
          <cell r="G10079">
            <v>0</v>
          </cell>
        </row>
        <row r="10080">
          <cell r="G10080">
            <v>0</v>
          </cell>
        </row>
        <row r="10081">
          <cell r="G10081">
            <v>0</v>
          </cell>
        </row>
        <row r="10082">
          <cell r="G10082">
            <v>0</v>
          </cell>
        </row>
        <row r="10083">
          <cell r="G10083">
            <v>0</v>
          </cell>
        </row>
        <row r="10084">
          <cell r="G10084">
            <v>0</v>
          </cell>
        </row>
        <row r="10085">
          <cell r="G10085">
            <v>0</v>
          </cell>
        </row>
        <row r="10086">
          <cell r="G10086">
            <v>0</v>
          </cell>
        </row>
        <row r="10087">
          <cell r="G10087">
            <v>0</v>
          </cell>
        </row>
        <row r="10088">
          <cell r="G10088">
            <v>0</v>
          </cell>
        </row>
        <row r="10089">
          <cell r="G10089">
            <v>0</v>
          </cell>
        </row>
        <row r="10090">
          <cell r="G10090">
            <v>0</v>
          </cell>
        </row>
        <row r="10091">
          <cell r="G10091">
            <v>0</v>
          </cell>
        </row>
        <row r="10092">
          <cell r="G10092">
            <v>0</v>
          </cell>
        </row>
        <row r="10093">
          <cell r="G10093">
            <v>0</v>
          </cell>
        </row>
        <row r="10094">
          <cell r="G10094">
            <v>0</v>
          </cell>
        </row>
        <row r="10095">
          <cell r="G10095">
            <v>0</v>
          </cell>
        </row>
        <row r="10096">
          <cell r="G10096">
            <v>0</v>
          </cell>
        </row>
        <row r="10097">
          <cell r="G10097">
            <v>0</v>
          </cell>
        </row>
        <row r="10098">
          <cell r="G10098">
            <v>0</v>
          </cell>
        </row>
        <row r="10099">
          <cell r="G10099">
            <v>0</v>
          </cell>
        </row>
        <row r="10100">
          <cell r="G10100">
            <v>0</v>
          </cell>
        </row>
        <row r="10101">
          <cell r="G10101">
            <v>0</v>
          </cell>
        </row>
        <row r="10102">
          <cell r="G10102">
            <v>0</v>
          </cell>
        </row>
        <row r="10103">
          <cell r="G10103">
            <v>0</v>
          </cell>
        </row>
        <row r="10104">
          <cell r="G10104">
            <v>0</v>
          </cell>
        </row>
        <row r="10105">
          <cell r="G10105">
            <v>0</v>
          </cell>
        </row>
        <row r="10106">
          <cell r="G10106">
            <v>0</v>
          </cell>
        </row>
        <row r="10107">
          <cell r="G10107">
            <v>0</v>
          </cell>
        </row>
        <row r="10108">
          <cell r="G10108">
            <v>0</v>
          </cell>
        </row>
        <row r="10109">
          <cell r="G10109">
            <v>0</v>
          </cell>
        </row>
        <row r="10110">
          <cell r="G10110">
            <v>0</v>
          </cell>
        </row>
        <row r="10111">
          <cell r="G10111">
            <v>0</v>
          </cell>
        </row>
        <row r="10112">
          <cell r="G10112">
            <v>0</v>
          </cell>
        </row>
        <row r="10113">
          <cell r="G10113">
            <v>0</v>
          </cell>
        </row>
        <row r="10114">
          <cell r="G10114">
            <v>0</v>
          </cell>
        </row>
        <row r="10115">
          <cell r="G10115">
            <v>0</v>
          </cell>
        </row>
        <row r="10116">
          <cell r="G10116">
            <v>0</v>
          </cell>
        </row>
        <row r="10117">
          <cell r="G10117">
            <v>0</v>
          </cell>
        </row>
        <row r="10118">
          <cell r="G10118">
            <v>0</v>
          </cell>
        </row>
        <row r="10119">
          <cell r="G10119">
            <v>0</v>
          </cell>
        </row>
        <row r="10120">
          <cell r="G10120">
            <v>0</v>
          </cell>
        </row>
        <row r="10121">
          <cell r="G10121">
            <v>0</v>
          </cell>
        </row>
        <row r="10122">
          <cell r="G10122">
            <v>0</v>
          </cell>
        </row>
        <row r="10123">
          <cell r="G10123">
            <v>0</v>
          </cell>
        </row>
        <row r="10124">
          <cell r="G10124">
            <v>0</v>
          </cell>
        </row>
        <row r="10125">
          <cell r="G10125">
            <v>0</v>
          </cell>
        </row>
        <row r="10126">
          <cell r="G10126">
            <v>0</v>
          </cell>
        </row>
        <row r="10127">
          <cell r="G10127">
            <v>0</v>
          </cell>
        </row>
        <row r="10128">
          <cell r="G10128">
            <v>0</v>
          </cell>
        </row>
        <row r="10129">
          <cell r="G10129">
            <v>0</v>
          </cell>
        </row>
        <row r="10130">
          <cell r="G10130">
            <v>0</v>
          </cell>
        </row>
        <row r="10131">
          <cell r="G10131">
            <v>0</v>
          </cell>
        </row>
        <row r="10132">
          <cell r="G10132">
            <v>0</v>
          </cell>
        </row>
        <row r="10133">
          <cell r="G10133">
            <v>0</v>
          </cell>
        </row>
        <row r="10134">
          <cell r="G10134">
            <v>0</v>
          </cell>
        </row>
        <row r="10135">
          <cell r="G10135">
            <v>0</v>
          </cell>
        </row>
        <row r="10136">
          <cell r="G10136">
            <v>0</v>
          </cell>
        </row>
        <row r="10137">
          <cell r="G10137">
            <v>0</v>
          </cell>
        </row>
        <row r="10138">
          <cell r="G10138">
            <v>0</v>
          </cell>
        </row>
        <row r="10139">
          <cell r="G10139">
            <v>0</v>
          </cell>
        </row>
        <row r="10140">
          <cell r="G10140">
            <v>0</v>
          </cell>
        </row>
        <row r="10141">
          <cell r="G10141">
            <v>0</v>
          </cell>
        </row>
        <row r="10142">
          <cell r="G10142">
            <v>0</v>
          </cell>
        </row>
        <row r="10143">
          <cell r="G10143">
            <v>0</v>
          </cell>
        </row>
        <row r="10144">
          <cell r="G10144">
            <v>0</v>
          </cell>
        </row>
        <row r="10145">
          <cell r="G10145">
            <v>0</v>
          </cell>
        </row>
        <row r="10146">
          <cell r="G10146">
            <v>0</v>
          </cell>
        </row>
        <row r="10147">
          <cell r="G10147">
            <v>0</v>
          </cell>
        </row>
        <row r="10148">
          <cell r="G10148">
            <v>0</v>
          </cell>
        </row>
        <row r="10149">
          <cell r="G10149">
            <v>0</v>
          </cell>
        </row>
        <row r="10150">
          <cell r="G10150">
            <v>0</v>
          </cell>
        </row>
        <row r="10151">
          <cell r="G10151">
            <v>0</v>
          </cell>
        </row>
        <row r="10152">
          <cell r="G10152">
            <v>0</v>
          </cell>
        </row>
        <row r="10153">
          <cell r="G10153">
            <v>0</v>
          </cell>
        </row>
        <row r="10154">
          <cell r="G10154">
            <v>0</v>
          </cell>
        </row>
        <row r="10155">
          <cell r="G10155">
            <v>0</v>
          </cell>
        </row>
        <row r="10156">
          <cell r="G10156">
            <v>0</v>
          </cell>
        </row>
        <row r="10157">
          <cell r="G10157">
            <v>0</v>
          </cell>
        </row>
        <row r="10158">
          <cell r="G10158">
            <v>0</v>
          </cell>
        </row>
        <row r="10159">
          <cell r="G10159">
            <v>0</v>
          </cell>
        </row>
        <row r="10160">
          <cell r="G10160">
            <v>0</v>
          </cell>
        </row>
        <row r="10161">
          <cell r="G10161">
            <v>0</v>
          </cell>
        </row>
        <row r="10162">
          <cell r="G10162">
            <v>0</v>
          </cell>
        </row>
        <row r="10163">
          <cell r="G10163">
            <v>0</v>
          </cell>
        </row>
        <row r="10164">
          <cell r="G10164">
            <v>0</v>
          </cell>
        </row>
        <row r="10165">
          <cell r="G10165">
            <v>0</v>
          </cell>
        </row>
        <row r="10166">
          <cell r="G10166">
            <v>0</v>
          </cell>
        </row>
        <row r="10167">
          <cell r="G10167">
            <v>0</v>
          </cell>
        </row>
        <row r="10168">
          <cell r="G10168">
            <v>0</v>
          </cell>
        </row>
        <row r="10169">
          <cell r="G10169">
            <v>0</v>
          </cell>
        </row>
        <row r="10170">
          <cell r="G10170">
            <v>0</v>
          </cell>
        </row>
        <row r="10171">
          <cell r="G10171">
            <v>0</v>
          </cell>
        </row>
        <row r="10172">
          <cell r="G10172">
            <v>0</v>
          </cell>
        </row>
        <row r="10173">
          <cell r="G10173">
            <v>0</v>
          </cell>
        </row>
        <row r="10174">
          <cell r="G10174">
            <v>0</v>
          </cell>
        </row>
        <row r="10175">
          <cell r="G10175">
            <v>0</v>
          </cell>
        </row>
        <row r="10176">
          <cell r="G10176">
            <v>0</v>
          </cell>
        </row>
        <row r="10177">
          <cell r="G10177">
            <v>0</v>
          </cell>
        </row>
        <row r="10178">
          <cell r="G10178">
            <v>0</v>
          </cell>
        </row>
        <row r="10179">
          <cell r="G10179">
            <v>0</v>
          </cell>
        </row>
        <row r="10180">
          <cell r="G10180">
            <v>0</v>
          </cell>
        </row>
        <row r="10181">
          <cell r="G10181">
            <v>0</v>
          </cell>
        </row>
        <row r="10182">
          <cell r="G10182">
            <v>0</v>
          </cell>
        </row>
        <row r="10183">
          <cell r="G10183">
            <v>0</v>
          </cell>
        </row>
        <row r="10184">
          <cell r="G10184">
            <v>0</v>
          </cell>
        </row>
        <row r="10185">
          <cell r="G10185">
            <v>0</v>
          </cell>
        </row>
        <row r="10186">
          <cell r="G10186">
            <v>0</v>
          </cell>
        </row>
        <row r="10187">
          <cell r="G10187">
            <v>0</v>
          </cell>
        </row>
        <row r="10188">
          <cell r="G10188">
            <v>0</v>
          </cell>
        </row>
        <row r="10189">
          <cell r="G10189">
            <v>0</v>
          </cell>
        </row>
        <row r="10190">
          <cell r="G10190">
            <v>0</v>
          </cell>
        </row>
        <row r="10191">
          <cell r="G10191">
            <v>0</v>
          </cell>
        </row>
        <row r="10192">
          <cell r="G10192">
            <v>0</v>
          </cell>
        </row>
        <row r="10193">
          <cell r="G10193">
            <v>0</v>
          </cell>
        </row>
        <row r="10194">
          <cell r="G10194">
            <v>0</v>
          </cell>
        </row>
        <row r="10195">
          <cell r="G10195">
            <v>0</v>
          </cell>
        </row>
        <row r="10196">
          <cell r="G10196">
            <v>0</v>
          </cell>
        </row>
        <row r="10197">
          <cell r="G10197">
            <v>0</v>
          </cell>
        </row>
        <row r="10198">
          <cell r="G10198">
            <v>0</v>
          </cell>
        </row>
        <row r="10199">
          <cell r="G10199">
            <v>0</v>
          </cell>
        </row>
        <row r="10200">
          <cell r="G10200">
            <v>0</v>
          </cell>
        </row>
        <row r="10201">
          <cell r="G10201">
            <v>0</v>
          </cell>
        </row>
        <row r="10202">
          <cell r="G10202">
            <v>0</v>
          </cell>
        </row>
        <row r="10203">
          <cell r="G10203">
            <v>0</v>
          </cell>
        </row>
        <row r="10204">
          <cell r="G10204">
            <v>0</v>
          </cell>
        </row>
        <row r="10205">
          <cell r="G10205">
            <v>0</v>
          </cell>
        </row>
        <row r="10206">
          <cell r="G10206">
            <v>0</v>
          </cell>
        </row>
        <row r="10207">
          <cell r="G10207">
            <v>0</v>
          </cell>
        </row>
        <row r="10208">
          <cell r="G10208">
            <v>0</v>
          </cell>
        </row>
        <row r="10209">
          <cell r="G10209">
            <v>0</v>
          </cell>
        </row>
        <row r="10210">
          <cell r="G10210">
            <v>0</v>
          </cell>
        </row>
        <row r="10211">
          <cell r="G10211">
            <v>0</v>
          </cell>
        </row>
        <row r="10212">
          <cell r="G10212">
            <v>0</v>
          </cell>
        </row>
        <row r="10213">
          <cell r="G10213">
            <v>0</v>
          </cell>
        </row>
        <row r="10214">
          <cell r="G10214">
            <v>0</v>
          </cell>
        </row>
        <row r="10215">
          <cell r="G10215">
            <v>0</v>
          </cell>
        </row>
        <row r="10216">
          <cell r="G10216">
            <v>0</v>
          </cell>
        </row>
        <row r="10217">
          <cell r="G10217">
            <v>0</v>
          </cell>
        </row>
        <row r="10218">
          <cell r="G10218">
            <v>0</v>
          </cell>
        </row>
        <row r="10219">
          <cell r="G10219">
            <v>0</v>
          </cell>
        </row>
        <row r="10220">
          <cell r="G10220">
            <v>0</v>
          </cell>
        </row>
        <row r="10221">
          <cell r="G10221">
            <v>0</v>
          </cell>
        </row>
        <row r="10222">
          <cell r="G10222">
            <v>0</v>
          </cell>
        </row>
        <row r="10223">
          <cell r="G10223">
            <v>0</v>
          </cell>
        </row>
        <row r="10224">
          <cell r="G10224">
            <v>0</v>
          </cell>
        </row>
        <row r="10225">
          <cell r="G10225">
            <v>0</v>
          </cell>
        </row>
        <row r="10226">
          <cell r="G10226">
            <v>0</v>
          </cell>
        </row>
        <row r="10227">
          <cell r="G10227">
            <v>0</v>
          </cell>
        </row>
        <row r="10228">
          <cell r="G10228">
            <v>0</v>
          </cell>
        </row>
        <row r="10229">
          <cell r="G10229">
            <v>0</v>
          </cell>
        </row>
        <row r="10230">
          <cell r="G10230">
            <v>0</v>
          </cell>
        </row>
        <row r="10231">
          <cell r="G10231">
            <v>0</v>
          </cell>
        </row>
        <row r="10232">
          <cell r="G10232">
            <v>0</v>
          </cell>
        </row>
        <row r="10233">
          <cell r="G10233">
            <v>0</v>
          </cell>
        </row>
        <row r="10234">
          <cell r="G10234">
            <v>0</v>
          </cell>
        </row>
        <row r="10235">
          <cell r="G10235">
            <v>0</v>
          </cell>
        </row>
        <row r="10236">
          <cell r="G10236">
            <v>0</v>
          </cell>
        </row>
        <row r="10237">
          <cell r="G10237">
            <v>0</v>
          </cell>
        </row>
        <row r="10238">
          <cell r="G10238">
            <v>0</v>
          </cell>
        </row>
        <row r="10239">
          <cell r="G10239">
            <v>0</v>
          </cell>
        </row>
        <row r="10240">
          <cell r="G10240">
            <v>0</v>
          </cell>
        </row>
        <row r="10241">
          <cell r="G10241">
            <v>0</v>
          </cell>
        </row>
        <row r="10242">
          <cell r="G10242">
            <v>0</v>
          </cell>
        </row>
        <row r="10243">
          <cell r="G10243">
            <v>0</v>
          </cell>
        </row>
        <row r="10244">
          <cell r="G10244">
            <v>0</v>
          </cell>
        </row>
        <row r="10245">
          <cell r="G10245">
            <v>0</v>
          </cell>
        </row>
        <row r="10246">
          <cell r="G10246">
            <v>0</v>
          </cell>
        </row>
        <row r="10247">
          <cell r="G10247">
            <v>0</v>
          </cell>
        </row>
        <row r="10248">
          <cell r="G10248">
            <v>0</v>
          </cell>
        </row>
        <row r="10249">
          <cell r="G10249">
            <v>0</v>
          </cell>
        </row>
        <row r="10250">
          <cell r="G10250">
            <v>0</v>
          </cell>
        </row>
        <row r="10251">
          <cell r="G10251">
            <v>0</v>
          </cell>
        </row>
        <row r="10252">
          <cell r="G10252">
            <v>0</v>
          </cell>
        </row>
        <row r="10253">
          <cell r="G10253">
            <v>0</v>
          </cell>
        </row>
        <row r="10254">
          <cell r="G10254">
            <v>0</v>
          </cell>
        </row>
        <row r="10255">
          <cell r="G10255">
            <v>0</v>
          </cell>
        </row>
        <row r="10256">
          <cell r="G10256">
            <v>0</v>
          </cell>
        </row>
        <row r="10257">
          <cell r="G10257">
            <v>0</v>
          </cell>
        </row>
        <row r="10258">
          <cell r="G10258">
            <v>0</v>
          </cell>
        </row>
        <row r="10259">
          <cell r="G10259">
            <v>0</v>
          </cell>
        </row>
        <row r="10260">
          <cell r="G10260">
            <v>0</v>
          </cell>
        </row>
        <row r="10261">
          <cell r="G10261">
            <v>0</v>
          </cell>
        </row>
        <row r="10262">
          <cell r="G10262">
            <v>0</v>
          </cell>
        </row>
        <row r="10263">
          <cell r="G10263">
            <v>0</v>
          </cell>
        </row>
        <row r="10264">
          <cell r="G10264">
            <v>0</v>
          </cell>
        </row>
        <row r="10265">
          <cell r="G10265">
            <v>0</v>
          </cell>
        </row>
        <row r="10266">
          <cell r="G10266">
            <v>0</v>
          </cell>
        </row>
        <row r="10267">
          <cell r="G10267">
            <v>0</v>
          </cell>
        </row>
        <row r="10268">
          <cell r="G10268">
            <v>0</v>
          </cell>
        </row>
        <row r="10269">
          <cell r="G10269">
            <v>0</v>
          </cell>
        </row>
        <row r="10270">
          <cell r="G10270">
            <v>0</v>
          </cell>
        </row>
        <row r="10271">
          <cell r="G10271">
            <v>0</v>
          </cell>
        </row>
        <row r="10272">
          <cell r="G10272">
            <v>0</v>
          </cell>
        </row>
        <row r="10273">
          <cell r="G10273">
            <v>0</v>
          </cell>
        </row>
        <row r="10274">
          <cell r="G10274">
            <v>0</v>
          </cell>
        </row>
        <row r="10275">
          <cell r="G10275">
            <v>0</v>
          </cell>
        </row>
        <row r="10276">
          <cell r="G10276">
            <v>0</v>
          </cell>
        </row>
        <row r="10277">
          <cell r="G10277">
            <v>0</v>
          </cell>
        </row>
        <row r="10278">
          <cell r="G10278">
            <v>0</v>
          </cell>
        </row>
        <row r="10279">
          <cell r="G10279">
            <v>0</v>
          </cell>
        </row>
        <row r="10280">
          <cell r="G10280">
            <v>0</v>
          </cell>
        </row>
        <row r="10281">
          <cell r="G10281">
            <v>0</v>
          </cell>
        </row>
        <row r="10282">
          <cell r="G10282">
            <v>0</v>
          </cell>
        </row>
        <row r="10283">
          <cell r="G10283">
            <v>0</v>
          </cell>
        </row>
        <row r="10284">
          <cell r="G10284">
            <v>0</v>
          </cell>
        </row>
        <row r="10285">
          <cell r="G10285">
            <v>0</v>
          </cell>
        </row>
        <row r="10286">
          <cell r="G10286">
            <v>0</v>
          </cell>
        </row>
        <row r="10287">
          <cell r="G10287">
            <v>0</v>
          </cell>
        </row>
        <row r="10288">
          <cell r="G10288">
            <v>0</v>
          </cell>
        </row>
        <row r="10289">
          <cell r="G10289">
            <v>0</v>
          </cell>
        </row>
        <row r="10290">
          <cell r="G10290">
            <v>0</v>
          </cell>
        </row>
        <row r="10291">
          <cell r="G10291">
            <v>0</v>
          </cell>
        </row>
        <row r="10292">
          <cell r="G10292">
            <v>0</v>
          </cell>
        </row>
        <row r="10293">
          <cell r="G10293">
            <v>0</v>
          </cell>
        </row>
        <row r="10294">
          <cell r="G10294">
            <v>0</v>
          </cell>
        </row>
        <row r="10295">
          <cell r="G10295">
            <v>0</v>
          </cell>
        </row>
        <row r="10296">
          <cell r="G10296">
            <v>0</v>
          </cell>
        </row>
        <row r="10297">
          <cell r="G10297">
            <v>0</v>
          </cell>
        </row>
        <row r="10298">
          <cell r="G10298">
            <v>0</v>
          </cell>
        </row>
        <row r="10299">
          <cell r="G10299">
            <v>0</v>
          </cell>
        </row>
        <row r="10300">
          <cell r="G10300">
            <v>0</v>
          </cell>
        </row>
        <row r="10301">
          <cell r="G10301">
            <v>0</v>
          </cell>
        </row>
        <row r="10302">
          <cell r="G10302">
            <v>0</v>
          </cell>
        </row>
        <row r="10303">
          <cell r="G10303">
            <v>0</v>
          </cell>
        </row>
        <row r="10304">
          <cell r="G10304">
            <v>0</v>
          </cell>
        </row>
        <row r="10305">
          <cell r="G10305">
            <v>0</v>
          </cell>
        </row>
        <row r="10306">
          <cell r="G10306">
            <v>0</v>
          </cell>
        </row>
        <row r="10307">
          <cell r="G10307">
            <v>0</v>
          </cell>
        </row>
        <row r="10308">
          <cell r="G10308">
            <v>0</v>
          </cell>
        </row>
        <row r="10309">
          <cell r="G10309">
            <v>0</v>
          </cell>
        </row>
        <row r="10310">
          <cell r="G10310">
            <v>0</v>
          </cell>
        </row>
        <row r="10311">
          <cell r="G10311">
            <v>0</v>
          </cell>
        </row>
        <row r="10312">
          <cell r="G10312">
            <v>0</v>
          </cell>
        </row>
        <row r="10313">
          <cell r="G10313">
            <v>0</v>
          </cell>
        </row>
        <row r="10314">
          <cell r="G10314">
            <v>0</v>
          </cell>
        </row>
        <row r="10315">
          <cell r="G10315">
            <v>0</v>
          </cell>
        </row>
        <row r="10316">
          <cell r="G10316">
            <v>0</v>
          </cell>
        </row>
        <row r="10317">
          <cell r="G10317">
            <v>0</v>
          </cell>
        </row>
        <row r="10318">
          <cell r="G10318">
            <v>0</v>
          </cell>
        </row>
        <row r="10319">
          <cell r="G10319">
            <v>0</v>
          </cell>
        </row>
        <row r="10320">
          <cell r="G10320">
            <v>0</v>
          </cell>
        </row>
        <row r="10321">
          <cell r="G10321">
            <v>0</v>
          </cell>
        </row>
        <row r="10322">
          <cell r="G10322">
            <v>0</v>
          </cell>
        </row>
        <row r="10323">
          <cell r="G10323">
            <v>0</v>
          </cell>
        </row>
        <row r="10324">
          <cell r="G10324">
            <v>0</v>
          </cell>
        </row>
        <row r="10325">
          <cell r="G10325">
            <v>0</v>
          </cell>
        </row>
        <row r="10326">
          <cell r="G10326">
            <v>0</v>
          </cell>
        </row>
        <row r="10327">
          <cell r="G10327">
            <v>0</v>
          </cell>
        </row>
        <row r="10328">
          <cell r="G10328">
            <v>0</v>
          </cell>
        </row>
        <row r="10329">
          <cell r="G10329">
            <v>0</v>
          </cell>
        </row>
        <row r="10330">
          <cell r="G10330">
            <v>0</v>
          </cell>
        </row>
        <row r="10331">
          <cell r="G10331">
            <v>0</v>
          </cell>
        </row>
        <row r="10332">
          <cell r="G10332">
            <v>0</v>
          </cell>
        </row>
        <row r="10333">
          <cell r="G10333">
            <v>0</v>
          </cell>
        </row>
        <row r="10334">
          <cell r="G10334">
            <v>0</v>
          </cell>
        </row>
        <row r="10335">
          <cell r="G10335">
            <v>0</v>
          </cell>
        </row>
        <row r="10336">
          <cell r="G10336">
            <v>0</v>
          </cell>
        </row>
        <row r="10337">
          <cell r="G10337">
            <v>0</v>
          </cell>
        </row>
        <row r="10338">
          <cell r="G10338">
            <v>0</v>
          </cell>
        </row>
        <row r="10339">
          <cell r="G10339">
            <v>0</v>
          </cell>
        </row>
        <row r="10340">
          <cell r="G10340">
            <v>0</v>
          </cell>
        </row>
        <row r="10341">
          <cell r="G10341">
            <v>0</v>
          </cell>
        </row>
        <row r="10342">
          <cell r="G10342">
            <v>0</v>
          </cell>
        </row>
        <row r="10343">
          <cell r="G10343">
            <v>0</v>
          </cell>
        </row>
        <row r="10344">
          <cell r="G10344">
            <v>0</v>
          </cell>
        </row>
        <row r="10345">
          <cell r="G10345">
            <v>0</v>
          </cell>
        </row>
        <row r="10346">
          <cell r="G10346">
            <v>0</v>
          </cell>
        </row>
        <row r="10347">
          <cell r="G10347">
            <v>0</v>
          </cell>
        </row>
        <row r="10348">
          <cell r="G10348">
            <v>0</v>
          </cell>
        </row>
        <row r="10349">
          <cell r="G10349">
            <v>0</v>
          </cell>
        </row>
        <row r="10350">
          <cell r="G10350">
            <v>0</v>
          </cell>
        </row>
        <row r="10351">
          <cell r="G10351">
            <v>0</v>
          </cell>
        </row>
        <row r="10352">
          <cell r="G10352">
            <v>0</v>
          </cell>
        </row>
        <row r="10353">
          <cell r="G10353">
            <v>0</v>
          </cell>
        </row>
        <row r="10354">
          <cell r="G10354">
            <v>0</v>
          </cell>
        </row>
        <row r="10355">
          <cell r="G10355">
            <v>0</v>
          </cell>
        </row>
        <row r="10356">
          <cell r="G10356">
            <v>0</v>
          </cell>
        </row>
        <row r="10357">
          <cell r="G10357">
            <v>0</v>
          </cell>
        </row>
        <row r="10358">
          <cell r="G10358">
            <v>0</v>
          </cell>
        </row>
        <row r="10359">
          <cell r="G10359">
            <v>0</v>
          </cell>
        </row>
        <row r="10360">
          <cell r="G10360">
            <v>0</v>
          </cell>
        </row>
        <row r="10361">
          <cell r="G10361">
            <v>0</v>
          </cell>
        </row>
        <row r="10362">
          <cell r="G10362">
            <v>0</v>
          </cell>
        </row>
        <row r="10363">
          <cell r="G10363">
            <v>0</v>
          </cell>
        </row>
        <row r="10364">
          <cell r="G10364">
            <v>0</v>
          </cell>
        </row>
        <row r="10365">
          <cell r="G10365">
            <v>0</v>
          </cell>
        </row>
        <row r="10366">
          <cell r="G10366">
            <v>0</v>
          </cell>
        </row>
        <row r="10367">
          <cell r="G10367">
            <v>0</v>
          </cell>
        </row>
        <row r="10368">
          <cell r="G10368">
            <v>0</v>
          </cell>
        </row>
        <row r="10369">
          <cell r="G10369">
            <v>0</v>
          </cell>
        </row>
        <row r="10370">
          <cell r="G10370">
            <v>0</v>
          </cell>
        </row>
        <row r="10371">
          <cell r="G10371">
            <v>0</v>
          </cell>
        </row>
        <row r="10372">
          <cell r="G10372">
            <v>0</v>
          </cell>
        </row>
        <row r="10373">
          <cell r="G10373">
            <v>0</v>
          </cell>
        </row>
        <row r="10374">
          <cell r="G10374">
            <v>0</v>
          </cell>
        </row>
        <row r="10375">
          <cell r="G10375">
            <v>0</v>
          </cell>
        </row>
        <row r="10376">
          <cell r="G10376">
            <v>0</v>
          </cell>
        </row>
        <row r="10377">
          <cell r="G10377">
            <v>0</v>
          </cell>
        </row>
        <row r="10378">
          <cell r="G10378">
            <v>0</v>
          </cell>
        </row>
        <row r="10379">
          <cell r="G10379">
            <v>0</v>
          </cell>
        </row>
        <row r="10380">
          <cell r="G10380">
            <v>0</v>
          </cell>
        </row>
        <row r="10381">
          <cell r="G10381">
            <v>0</v>
          </cell>
        </row>
        <row r="10382">
          <cell r="G10382">
            <v>0</v>
          </cell>
        </row>
        <row r="10383">
          <cell r="G10383">
            <v>0</v>
          </cell>
        </row>
        <row r="10384">
          <cell r="G10384">
            <v>0</v>
          </cell>
        </row>
        <row r="10385">
          <cell r="G10385">
            <v>0</v>
          </cell>
        </row>
        <row r="10386">
          <cell r="G10386">
            <v>0</v>
          </cell>
        </row>
        <row r="10387">
          <cell r="G10387">
            <v>0</v>
          </cell>
        </row>
        <row r="10388">
          <cell r="G10388">
            <v>0</v>
          </cell>
        </row>
        <row r="10389">
          <cell r="G10389">
            <v>0</v>
          </cell>
        </row>
        <row r="10390">
          <cell r="G10390">
            <v>0</v>
          </cell>
        </row>
        <row r="10391">
          <cell r="G10391">
            <v>0</v>
          </cell>
        </row>
        <row r="10392">
          <cell r="G10392">
            <v>0</v>
          </cell>
        </row>
        <row r="10393">
          <cell r="G10393">
            <v>0</v>
          </cell>
        </row>
        <row r="10394">
          <cell r="G10394">
            <v>0</v>
          </cell>
        </row>
        <row r="10395">
          <cell r="G10395">
            <v>0</v>
          </cell>
        </row>
        <row r="10396">
          <cell r="G10396">
            <v>0</v>
          </cell>
        </row>
        <row r="10397">
          <cell r="G10397">
            <v>0</v>
          </cell>
        </row>
        <row r="10398">
          <cell r="G10398">
            <v>0</v>
          </cell>
        </row>
        <row r="10399">
          <cell r="G10399">
            <v>0</v>
          </cell>
        </row>
        <row r="10400">
          <cell r="G10400">
            <v>0</v>
          </cell>
        </row>
        <row r="10401">
          <cell r="G10401">
            <v>0</v>
          </cell>
        </row>
        <row r="10402">
          <cell r="G10402">
            <v>0</v>
          </cell>
        </row>
        <row r="10403">
          <cell r="G10403">
            <v>0</v>
          </cell>
        </row>
        <row r="10404">
          <cell r="G10404">
            <v>0</v>
          </cell>
        </row>
        <row r="10405">
          <cell r="G10405">
            <v>0</v>
          </cell>
        </row>
        <row r="10406">
          <cell r="G10406">
            <v>0</v>
          </cell>
        </row>
        <row r="10407">
          <cell r="G10407">
            <v>0</v>
          </cell>
        </row>
        <row r="10408">
          <cell r="G10408">
            <v>0</v>
          </cell>
        </row>
        <row r="10409">
          <cell r="G10409">
            <v>0</v>
          </cell>
        </row>
        <row r="10410">
          <cell r="G10410">
            <v>0</v>
          </cell>
        </row>
        <row r="10411">
          <cell r="G10411">
            <v>0</v>
          </cell>
        </row>
        <row r="10412">
          <cell r="G10412">
            <v>0</v>
          </cell>
        </row>
        <row r="10413">
          <cell r="G10413">
            <v>0</v>
          </cell>
        </row>
        <row r="10414">
          <cell r="G10414">
            <v>0</v>
          </cell>
        </row>
        <row r="10415">
          <cell r="G10415">
            <v>0</v>
          </cell>
        </row>
        <row r="10416">
          <cell r="G10416">
            <v>0</v>
          </cell>
        </row>
        <row r="10417">
          <cell r="G10417">
            <v>0</v>
          </cell>
        </row>
        <row r="10418">
          <cell r="G10418">
            <v>0</v>
          </cell>
        </row>
        <row r="10419">
          <cell r="G10419">
            <v>0</v>
          </cell>
        </row>
        <row r="10420">
          <cell r="G10420">
            <v>0</v>
          </cell>
        </row>
        <row r="10421">
          <cell r="G10421">
            <v>0</v>
          </cell>
        </row>
        <row r="10422">
          <cell r="G10422">
            <v>0</v>
          </cell>
        </row>
        <row r="10423">
          <cell r="G10423">
            <v>0</v>
          </cell>
        </row>
        <row r="10424">
          <cell r="G10424">
            <v>0</v>
          </cell>
        </row>
        <row r="10425">
          <cell r="G10425">
            <v>0</v>
          </cell>
        </row>
        <row r="10426">
          <cell r="G10426">
            <v>0</v>
          </cell>
        </row>
        <row r="10427">
          <cell r="G10427">
            <v>0</v>
          </cell>
        </row>
        <row r="10428">
          <cell r="G10428">
            <v>0</v>
          </cell>
        </row>
        <row r="10429">
          <cell r="G10429">
            <v>0</v>
          </cell>
        </row>
        <row r="10430">
          <cell r="G10430">
            <v>0</v>
          </cell>
        </row>
        <row r="10431">
          <cell r="G10431">
            <v>0</v>
          </cell>
        </row>
        <row r="10432">
          <cell r="G10432">
            <v>0</v>
          </cell>
        </row>
        <row r="10433">
          <cell r="G10433">
            <v>0</v>
          </cell>
        </row>
        <row r="10434">
          <cell r="G10434">
            <v>0</v>
          </cell>
        </row>
        <row r="10435">
          <cell r="G10435">
            <v>0</v>
          </cell>
        </row>
        <row r="10436">
          <cell r="G10436">
            <v>0</v>
          </cell>
        </row>
        <row r="10437">
          <cell r="G10437">
            <v>0</v>
          </cell>
        </row>
        <row r="10438">
          <cell r="G10438">
            <v>0</v>
          </cell>
        </row>
        <row r="10439">
          <cell r="G10439">
            <v>0</v>
          </cell>
        </row>
        <row r="10440">
          <cell r="G10440">
            <v>0</v>
          </cell>
        </row>
        <row r="10441">
          <cell r="G10441">
            <v>0</v>
          </cell>
        </row>
        <row r="10442">
          <cell r="G10442">
            <v>0</v>
          </cell>
        </row>
        <row r="10443">
          <cell r="G10443">
            <v>0</v>
          </cell>
        </row>
        <row r="10444">
          <cell r="G10444">
            <v>0</v>
          </cell>
        </row>
        <row r="10445">
          <cell r="G10445">
            <v>0</v>
          </cell>
        </row>
        <row r="10446">
          <cell r="G10446">
            <v>0</v>
          </cell>
        </row>
        <row r="10447">
          <cell r="G10447">
            <v>0</v>
          </cell>
        </row>
        <row r="10448">
          <cell r="G10448">
            <v>0</v>
          </cell>
        </row>
        <row r="10449">
          <cell r="G10449">
            <v>0</v>
          </cell>
        </row>
        <row r="10450">
          <cell r="G10450">
            <v>0</v>
          </cell>
        </row>
        <row r="10451">
          <cell r="G10451">
            <v>0</v>
          </cell>
        </row>
        <row r="10452">
          <cell r="G10452">
            <v>0</v>
          </cell>
        </row>
        <row r="10453">
          <cell r="G10453">
            <v>0</v>
          </cell>
        </row>
        <row r="10454">
          <cell r="G10454">
            <v>0</v>
          </cell>
        </row>
        <row r="10455">
          <cell r="G10455">
            <v>0</v>
          </cell>
        </row>
        <row r="10456">
          <cell r="G10456">
            <v>0</v>
          </cell>
        </row>
        <row r="10457">
          <cell r="G10457">
            <v>0</v>
          </cell>
        </row>
        <row r="10458">
          <cell r="G10458">
            <v>0</v>
          </cell>
        </row>
        <row r="10459">
          <cell r="G10459">
            <v>0</v>
          </cell>
        </row>
        <row r="10460">
          <cell r="G10460">
            <v>0</v>
          </cell>
        </row>
        <row r="10461">
          <cell r="G10461">
            <v>0</v>
          </cell>
        </row>
        <row r="10462">
          <cell r="G10462">
            <v>0</v>
          </cell>
        </row>
        <row r="10463">
          <cell r="G10463">
            <v>0</v>
          </cell>
        </row>
        <row r="10464">
          <cell r="G10464">
            <v>0</v>
          </cell>
        </row>
        <row r="10465">
          <cell r="G10465">
            <v>0</v>
          </cell>
        </row>
        <row r="10466">
          <cell r="G10466">
            <v>0</v>
          </cell>
        </row>
        <row r="10467">
          <cell r="G10467">
            <v>0</v>
          </cell>
        </row>
        <row r="10468">
          <cell r="G10468">
            <v>0</v>
          </cell>
        </row>
        <row r="10469">
          <cell r="G10469">
            <v>0</v>
          </cell>
        </row>
        <row r="10470">
          <cell r="G10470">
            <v>0</v>
          </cell>
        </row>
        <row r="10471">
          <cell r="G10471">
            <v>0</v>
          </cell>
        </row>
        <row r="10472">
          <cell r="G10472">
            <v>0</v>
          </cell>
        </row>
        <row r="10473">
          <cell r="G10473">
            <v>0</v>
          </cell>
        </row>
        <row r="10474">
          <cell r="G10474">
            <v>0</v>
          </cell>
        </row>
        <row r="10475">
          <cell r="G10475">
            <v>0</v>
          </cell>
        </row>
        <row r="10476">
          <cell r="G10476">
            <v>0</v>
          </cell>
        </row>
        <row r="10477">
          <cell r="G10477">
            <v>0</v>
          </cell>
        </row>
        <row r="10478">
          <cell r="G10478">
            <v>0</v>
          </cell>
        </row>
        <row r="10479">
          <cell r="G10479">
            <v>0</v>
          </cell>
        </row>
        <row r="10480">
          <cell r="G10480">
            <v>0</v>
          </cell>
        </row>
        <row r="10481">
          <cell r="G10481">
            <v>0</v>
          </cell>
        </row>
        <row r="10482">
          <cell r="G10482">
            <v>0</v>
          </cell>
        </row>
        <row r="10483">
          <cell r="G10483">
            <v>0</v>
          </cell>
        </row>
        <row r="10484">
          <cell r="G10484">
            <v>0</v>
          </cell>
        </row>
        <row r="10485">
          <cell r="G10485">
            <v>0</v>
          </cell>
        </row>
        <row r="10486">
          <cell r="G10486">
            <v>0</v>
          </cell>
        </row>
        <row r="10487">
          <cell r="G10487">
            <v>0</v>
          </cell>
        </row>
        <row r="10488">
          <cell r="G10488">
            <v>0</v>
          </cell>
        </row>
        <row r="10489">
          <cell r="G10489">
            <v>0</v>
          </cell>
        </row>
        <row r="10490">
          <cell r="G10490">
            <v>0</v>
          </cell>
        </row>
        <row r="10491">
          <cell r="G10491">
            <v>0</v>
          </cell>
        </row>
        <row r="10492">
          <cell r="G10492">
            <v>0</v>
          </cell>
        </row>
        <row r="10493">
          <cell r="G10493">
            <v>0</v>
          </cell>
        </row>
        <row r="10494">
          <cell r="G10494">
            <v>0</v>
          </cell>
        </row>
        <row r="10495">
          <cell r="G10495">
            <v>0</v>
          </cell>
        </row>
        <row r="10496">
          <cell r="G10496">
            <v>0</v>
          </cell>
        </row>
        <row r="10497">
          <cell r="G10497">
            <v>0</v>
          </cell>
        </row>
        <row r="10498">
          <cell r="G10498">
            <v>0</v>
          </cell>
        </row>
        <row r="10499">
          <cell r="G10499">
            <v>0</v>
          </cell>
        </row>
        <row r="10500">
          <cell r="G10500">
            <v>0</v>
          </cell>
        </row>
        <row r="10501">
          <cell r="G10501">
            <v>0</v>
          </cell>
        </row>
        <row r="10502">
          <cell r="G10502">
            <v>0</v>
          </cell>
        </row>
        <row r="10503">
          <cell r="G10503">
            <v>0</v>
          </cell>
        </row>
        <row r="10504">
          <cell r="G10504">
            <v>0</v>
          </cell>
        </row>
        <row r="10505">
          <cell r="G10505">
            <v>0</v>
          </cell>
        </row>
        <row r="10506">
          <cell r="G10506">
            <v>0</v>
          </cell>
        </row>
        <row r="10507">
          <cell r="G10507">
            <v>0</v>
          </cell>
        </row>
        <row r="10508">
          <cell r="G10508">
            <v>0</v>
          </cell>
        </row>
        <row r="10509">
          <cell r="G10509">
            <v>0</v>
          </cell>
        </row>
        <row r="10510">
          <cell r="G10510">
            <v>0</v>
          </cell>
        </row>
        <row r="10511">
          <cell r="G10511">
            <v>0</v>
          </cell>
        </row>
        <row r="10512">
          <cell r="G10512">
            <v>0</v>
          </cell>
        </row>
        <row r="10513">
          <cell r="G10513">
            <v>0</v>
          </cell>
        </row>
        <row r="10514">
          <cell r="G10514">
            <v>0</v>
          </cell>
        </row>
        <row r="10515">
          <cell r="G10515">
            <v>0</v>
          </cell>
        </row>
        <row r="10516">
          <cell r="G10516">
            <v>0</v>
          </cell>
        </row>
        <row r="10517">
          <cell r="G10517">
            <v>0</v>
          </cell>
        </row>
        <row r="10518">
          <cell r="G10518">
            <v>0</v>
          </cell>
        </row>
        <row r="10519">
          <cell r="G10519">
            <v>0</v>
          </cell>
        </row>
        <row r="10520">
          <cell r="G10520">
            <v>0</v>
          </cell>
        </row>
        <row r="10521">
          <cell r="G10521">
            <v>0</v>
          </cell>
        </row>
        <row r="10522">
          <cell r="G10522">
            <v>0</v>
          </cell>
        </row>
        <row r="10523">
          <cell r="G10523">
            <v>0</v>
          </cell>
        </row>
        <row r="10524">
          <cell r="G10524">
            <v>0</v>
          </cell>
        </row>
        <row r="10525">
          <cell r="G10525">
            <v>0</v>
          </cell>
        </row>
        <row r="10526">
          <cell r="G10526">
            <v>0</v>
          </cell>
        </row>
        <row r="10527">
          <cell r="G10527">
            <v>0</v>
          </cell>
        </row>
        <row r="10528">
          <cell r="G10528">
            <v>0</v>
          </cell>
        </row>
        <row r="10529">
          <cell r="G10529">
            <v>0</v>
          </cell>
        </row>
        <row r="10530">
          <cell r="G10530">
            <v>0</v>
          </cell>
        </row>
        <row r="10531">
          <cell r="G10531">
            <v>0</v>
          </cell>
        </row>
        <row r="10532">
          <cell r="G10532">
            <v>0</v>
          </cell>
        </row>
        <row r="10533">
          <cell r="G10533">
            <v>0</v>
          </cell>
        </row>
        <row r="10534">
          <cell r="G10534">
            <v>0</v>
          </cell>
        </row>
        <row r="10535">
          <cell r="G10535">
            <v>0</v>
          </cell>
        </row>
        <row r="10536">
          <cell r="G10536">
            <v>0</v>
          </cell>
        </row>
        <row r="10537">
          <cell r="G10537">
            <v>0</v>
          </cell>
        </row>
        <row r="10538">
          <cell r="G10538">
            <v>0</v>
          </cell>
        </row>
        <row r="10539">
          <cell r="G10539">
            <v>0</v>
          </cell>
        </row>
        <row r="10540">
          <cell r="G10540">
            <v>0</v>
          </cell>
        </row>
        <row r="10541">
          <cell r="G10541">
            <v>0</v>
          </cell>
        </row>
        <row r="10542">
          <cell r="G10542">
            <v>0</v>
          </cell>
        </row>
        <row r="10543">
          <cell r="G10543">
            <v>0</v>
          </cell>
        </row>
        <row r="10544">
          <cell r="G10544">
            <v>0</v>
          </cell>
        </row>
        <row r="10545">
          <cell r="G10545">
            <v>0</v>
          </cell>
        </row>
        <row r="10546">
          <cell r="G10546">
            <v>0</v>
          </cell>
        </row>
        <row r="10547">
          <cell r="G10547">
            <v>0</v>
          </cell>
        </row>
        <row r="10548">
          <cell r="G10548">
            <v>0</v>
          </cell>
        </row>
        <row r="10549">
          <cell r="G10549">
            <v>0</v>
          </cell>
        </row>
        <row r="10550">
          <cell r="G10550">
            <v>0</v>
          </cell>
        </row>
        <row r="10551">
          <cell r="G10551">
            <v>0</v>
          </cell>
        </row>
        <row r="10552">
          <cell r="G10552">
            <v>0</v>
          </cell>
        </row>
        <row r="10553">
          <cell r="G10553">
            <v>0</v>
          </cell>
        </row>
        <row r="10554">
          <cell r="G10554">
            <v>0</v>
          </cell>
        </row>
        <row r="10555">
          <cell r="G10555">
            <v>0</v>
          </cell>
        </row>
        <row r="10556">
          <cell r="G10556">
            <v>0</v>
          </cell>
        </row>
        <row r="10557">
          <cell r="G10557">
            <v>0</v>
          </cell>
        </row>
        <row r="10558">
          <cell r="G10558">
            <v>0</v>
          </cell>
        </row>
        <row r="10559">
          <cell r="G10559">
            <v>0</v>
          </cell>
        </row>
        <row r="10560">
          <cell r="G10560">
            <v>0</v>
          </cell>
        </row>
        <row r="10561">
          <cell r="G10561">
            <v>0</v>
          </cell>
        </row>
        <row r="10562">
          <cell r="G10562">
            <v>0</v>
          </cell>
        </row>
        <row r="10563">
          <cell r="G10563">
            <v>0</v>
          </cell>
        </row>
        <row r="10564">
          <cell r="G10564">
            <v>0</v>
          </cell>
        </row>
        <row r="10565">
          <cell r="G10565">
            <v>0</v>
          </cell>
        </row>
        <row r="10566">
          <cell r="G10566">
            <v>0</v>
          </cell>
        </row>
        <row r="10567">
          <cell r="G10567">
            <v>0</v>
          </cell>
        </row>
        <row r="10568">
          <cell r="G10568">
            <v>0</v>
          </cell>
        </row>
        <row r="10569">
          <cell r="G10569">
            <v>0</v>
          </cell>
        </row>
        <row r="10570">
          <cell r="G10570">
            <v>0</v>
          </cell>
        </row>
        <row r="10571">
          <cell r="G10571">
            <v>0</v>
          </cell>
        </row>
        <row r="10572">
          <cell r="G10572">
            <v>0</v>
          </cell>
        </row>
        <row r="10573">
          <cell r="G10573">
            <v>0</v>
          </cell>
        </row>
        <row r="10574">
          <cell r="G10574">
            <v>0</v>
          </cell>
        </row>
        <row r="10575">
          <cell r="G10575">
            <v>0</v>
          </cell>
        </row>
        <row r="10576">
          <cell r="G10576">
            <v>0</v>
          </cell>
        </row>
        <row r="10577">
          <cell r="G10577">
            <v>0</v>
          </cell>
        </row>
        <row r="10578">
          <cell r="G10578">
            <v>0</v>
          </cell>
        </row>
        <row r="10579">
          <cell r="G10579">
            <v>0</v>
          </cell>
        </row>
        <row r="10580">
          <cell r="G10580">
            <v>0</v>
          </cell>
        </row>
        <row r="10581">
          <cell r="G10581">
            <v>0</v>
          </cell>
        </row>
        <row r="10582">
          <cell r="G10582">
            <v>0</v>
          </cell>
        </row>
        <row r="10583">
          <cell r="G10583">
            <v>0</v>
          </cell>
        </row>
        <row r="10584">
          <cell r="G10584">
            <v>0</v>
          </cell>
        </row>
        <row r="10585">
          <cell r="G10585">
            <v>0</v>
          </cell>
        </row>
        <row r="10586">
          <cell r="G10586">
            <v>0</v>
          </cell>
        </row>
        <row r="10587">
          <cell r="G10587">
            <v>0</v>
          </cell>
        </row>
        <row r="10588">
          <cell r="G10588">
            <v>0</v>
          </cell>
        </row>
        <row r="10589">
          <cell r="G10589">
            <v>0</v>
          </cell>
        </row>
        <row r="10590">
          <cell r="G10590">
            <v>0</v>
          </cell>
        </row>
        <row r="10591">
          <cell r="G10591">
            <v>0</v>
          </cell>
        </row>
        <row r="10592">
          <cell r="G10592">
            <v>0</v>
          </cell>
        </row>
        <row r="10593">
          <cell r="G10593">
            <v>0</v>
          </cell>
        </row>
        <row r="10594">
          <cell r="G10594">
            <v>0</v>
          </cell>
        </row>
        <row r="10595">
          <cell r="G10595">
            <v>0</v>
          </cell>
        </row>
        <row r="10596">
          <cell r="G10596">
            <v>0</v>
          </cell>
        </row>
        <row r="10597">
          <cell r="G10597">
            <v>0</v>
          </cell>
        </row>
        <row r="10598">
          <cell r="G10598">
            <v>0</v>
          </cell>
        </row>
        <row r="10599">
          <cell r="G10599">
            <v>0</v>
          </cell>
        </row>
        <row r="10600">
          <cell r="G10600">
            <v>0</v>
          </cell>
        </row>
        <row r="10601">
          <cell r="G10601">
            <v>0</v>
          </cell>
        </row>
        <row r="10602">
          <cell r="G10602">
            <v>0</v>
          </cell>
        </row>
        <row r="10603">
          <cell r="G10603">
            <v>0</v>
          </cell>
        </row>
        <row r="10604">
          <cell r="G10604">
            <v>0</v>
          </cell>
        </row>
        <row r="10605">
          <cell r="G10605">
            <v>0</v>
          </cell>
        </row>
        <row r="10606">
          <cell r="G10606">
            <v>0</v>
          </cell>
        </row>
        <row r="10607">
          <cell r="G10607">
            <v>0</v>
          </cell>
        </row>
        <row r="10608">
          <cell r="G10608">
            <v>0</v>
          </cell>
        </row>
        <row r="10609">
          <cell r="G10609">
            <v>0</v>
          </cell>
        </row>
        <row r="10610">
          <cell r="G10610">
            <v>0</v>
          </cell>
        </row>
        <row r="10611">
          <cell r="G10611">
            <v>0</v>
          </cell>
        </row>
        <row r="10612">
          <cell r="G10612">
            <v>0</v>
          </cell>
        </row>
        <row r="10613">
          <cell r="G10613">
            <v>0</v>
          </cell>
        </row>
        <row r="10614">
          <cell r="G10614">
            <v>0</v>
          </cell>
        </row>
        <row r="10615">
          <cell r="G10615">
            <v>0</v>
          </cell>
        </row>
        <row r="10616">
          <cell r="G10616">
            <v>0</v>
          </cell>
        </row>
        <row r="10617">
          <cell r="G10617">
            <v>0</v>
          </cell>
        </row>
        <row r="10618">
          <cell r="G10618">
            <v>0</v>
          </cell>
        </row>
        <row r="10619">
          <cell r="G10619">
            <v>0</v>
          </cell>
        </row>
        <row r="10620">
          <cell r="G10620">
            <v>0</v>
          </cell>
        </row>
        <row r="10621">
          <cell r="G10621">
            <v>0</v>
          </cell>
        </row>
        <row r="10622">
          <cell r="G10622">
            <v>0</v>
          </cell>
        </row>
        <row r="10623">
          <cell r="G10623">
            <v>0</v>
          </cell>
        </row>
        <row r="10624">
          <cell r="G10624">
            <v>0</v>
          </cell>
        </row>
        <row r="10625">
          <cell r="G10625">
            <v>0</v>
          </cell>
        </row>
        <row r="10626">
          <cell r="G10626">
            <v>0</v>
          </cell>
        </row>
        <row r="10627">
          <cell r="G10627">
            <v>0</v>
          </cell>
        </row>
        <row r="10628">
          <cell r="G10628">
            <v>0</v>
          </cell>
        </row>
        <row r="10629">
          <cell r="G10629">
            <v>0</v>
          </cell>
        </row>
        <row r="10630">
          <cell r="G10630">
            <v>0</v>
          </cell>
        </row>
        <row r="10631">
          <cell r="G10631">
            <v>0</v>
          </cell>
        </row>
        <row r="10632">
          <cell r="G10632">
            <v>0</v>
          </cell>
        </row>
        <row r="10633">
          <cell r="G10633">
            <v>0</v>
          </cell>
        </row>
        <row r="10634">
          <cell r="G10634">
            <v>0</v>
          </cell>
        </row>
        <row r="10635">
          <cell r="G10635">
            <v>0</v>
          </cell>
        </row>
        <row r="10636">
          <cell r="G10636">
            <v>0</v>
          </cell>
        </row>
        <row r="10637">
          <cell r="G10637">
            <v>0</v>
          </cell>
        </row>
        <row r="10638">
          <cell r="G10638">
            <v>0</v>
          </cell>
        </row>
        <row r="10639">
          <cell r="G10639">
            <v>0</v>
          </cell>
        </row>
        <row r="10640">
          <cell r="G10640">
            <v>0</v>
          </cell>
        </row>
        <row r="10641">
          <cell r="G10641">
            <v>0</v>
          </cell>
        </row>
        <row r="10642">
          <cell r="G10642">
            <v>0</v>
          </cell>
        </row>
        <row r="10643">
          <cell r="G10643">
            <v>0</v>
          </cell>
        </row>
        <row r="10644">
          <cell r="G10644">
            <v>0</v>
          </cell>
        </row>
        <row r="10645">
          <cell r="G10645">
            <v>0</v>
          </cell>
        </row>
        <row r="10646">
          <cell r="G10646">
            <v>0</v>
          </cell>
        </row>
        <row r="10647">
          <cell r="G10647">
            <v>0</v>
          </cell>
        </row>
        <row r="10648">
          <cell r="G10648">
            <v>0</v>
          </cell>
        </row>
        <row r="10649">
          <cell r="G10649">
            <v>0</v>
          </cell>
        </row>
        <row r="10650">
          <cell r="G10650">
            <v>0</v>
          </cell>
        </row>
        <row r="10651">
          <cell r="G10651">
            <v>0</v>
          </cell>
        </row>
        <row r="10652">
          <cell r="G10652">
            <v>0</v>
          </cell>
        </row>
        <row r="10653">
          <cell r="G10653">
            <v>0</v>
          </cell>
        </row>
        <row r="10654">
          <cell r="G10654">
            <v>0</v>
          </cell>
        </row>
        <row r="10655">
          <cell r="G10655">
            <v>0</v>
          </cell>
        </row>
        <row r="10656">
          <cell r="G10656">
            <v>0</v>
          </cell>
        </row>
        <row r="10657">
          <cell r="G10657">
            <v>0</v>
          </cell>
        </row>
        <row r="10658">
          <cell r="G10658">
            <v>0</v>
          </cell>
        </row>
        <row r="10659">
          <cell r="G10659">
            <v>0</v>
          </cell>
        </row>
        <row r="10660">
          <cell r="G10660">
            <v>0</v>
          </cell>
        </row>
        <row r="10661">
          <cell r="G10661">
            <v>0</v>
          </cell>
        </row>
        <row r="10662">
          <cell r="G10662">
            <v>0</v>
          </cell>
        </row>
        <row r="10663">
          <cell r="G10663">
            <v>0</v>
          </cell>
        </row>
        <row r="10664">
          <cell r="G10664">
            <v>0</v>
          </cell>
        </row>
        <row r="10665">
          <cell r="G10665">
            <v>0</v>
          </cell>
        </row>
        <row r="10666">
          <cell r="G10666">
            <v>0</v>
          </cell>
        </row>
        <row r="10667">
          <cell r="G10667">
            <v>0</v>
          </cell>
        </row>
        <row r="10668">
          <cell r="G10668">
            <v>0</v>
          </cell>
        </row>
        <row r="10669">
          <cell r="G10669">
            <v>0</v>
          </cell>
        </row>
        <row r="10670">
          <cell r="G10670">
            <v>0</v>
          </cell>
        </row>
        <row r="10671">
          <cell r="G10671">
            <v>0</v>
          </cell>
        </row>
        <row r="10672">
          <cell r="G10672">
            <v>0</v>
          </cell>
        </row>
        <row r="10673">
          <cell r="G10673">
            <v>0</v>
          </cell>
        </row>
        <row r="10674">
          <cell r="G10674">
            <v>0</v>
          </cell>
        </row>
        <row r="10675">
          <cell r="G10675">
            <v>0</v>
          </cell>
        </row>
        <row r="10676">
          <cell r="G10676">
            <v>0</v>
          </cell>
        </row>
        <row r="10677">
          <cell r="G10677">
            <v>0</v>
          </cell>
        </row>
        <row r="10678">
          <cell r="G10678">
            <v>0</v>
          </cell>
        </row>
        <row r="10679">
          <cell r="G10679">
            <v>0</v>
          </cell>
        </row>
        <row r="10680">
          <cell r="G10680">
            <v>0</v>
          </cell>
        </row>
        <row r="10681">
          <cell r="G10681">
            <v>0</v>
          </cell>
        </row>
        <row r="10682">
          <cell r="G10682">
            <v>0</v>
          </cell>
        </row>
        <row r="10683">
          <cell r="G10683">
            <v>0</v>
          </cell>
        </row>
        <row r="10684">
          <cell r="G10684">
            <v>0</v>
          </cell>
        </row>
        <row r="10685">
          <cell r="G10685">
            <v>0</v>
          </cell>
        </row>
        <row r="10686">
          <cell r="G10686">
            <v>0</v>
          </cell>
        </row>
        <row r="10687">
          <cell r="G10687">
            <v>0</v>
          </cell>
        </row>
        <row r="10688">
          <cell r="G10688">
            <v>0</v>
          </cell>
        </row>
        <row r="10689">
          <cell r="G10689">
            <v>0</v>
          </cell>
        </row>
        <row r="10690">
          <cell r="G10690">
            <v>0</v>
          </cell>
        </row>
        <row r="10691">
          <cell r="G10691">
            <v>0</v>
          </cell>
        </row>
        <row r="10692">
          <cell r="G10692">
            <v>0</v>
          </cell>
        </row>
        <row r="10693">
          <cell r="G10693">
            <v>0</v>
          </cell>
        </row>
        <row r="10694">
          <cell r="G10694">
            <v>0</v>
          </cell>
        </row>
        <row r="10695">
          <cell r="G10695">
            <v>0</v>
          </cell>
        </row>
        <row r="10696">
          <cell r="G10696">
            <v>0</v>
          </cell>
        </row>
        <row r="10697">
          <cell r="G10697">
            <v>0</v>
          </cell>
        </row>
        <row r="10698">
          <cell r="G10698">
            <v>0</v>
          </cell>
        </row>
        <row r="10699">
          <cell r="G10699">
            <v>0</v>
          </cell>
        </row>
        <row r="10700">
          <cell r="G10700">
            <v>0</v>
          </cell>
        </row>
        <row r="10701">
          <cell r="G10701">
            <v>0</v>
          </cell>
        </row>
        <row r="10702">
          <cell r="G10702">
            <v>0</v>
          </cell>
        </row>
        <row r="10703">
          <cell r="G10703">
            <v>0</v>
          </cell>
        </row>
        <row r="10704">
          <cell r="G10704">
            <v>0</v>
          </cell>
        </row>
        <row r="10705">
          <cell r="G10705">
            <v>0</v>
          </cell>
        </row>
        <row r="10706">
          <cell r="G10706">
            <v>0</v>
          </cell>
        </row>
        <row r="10707">
          <cell r="G10707">
            <v>0</v>
          </cell>
        </row>
        <row r="10708">
          <cell r="G10708">
            <v>0</v>
          </cell>
        </row>
        <row r="10709">
          <cell r="G10709">
            <v>0</v>
          </cell>
        </row>
        <row r="10710">
          <cell r="G10710">
            <v>0</v>
          </cell>
        </row>
        <row r="10711">
          <cell r="G10711">
            <v>0</v>
          </cell>
        </row>
        <row r="10712">
          <cell r="G10712">
            <v>0</v>
          </cell>
        </row>
        <row r="10713">
          <cell r="G10713">
            <v>0</v>
          </cell>
        </row>
        <row r="10714">
          <cell r="G10714">
            <v>0</v>
          </cell>
        </row>
        <row r="10715">
          <cell r="G10715">
            <v>0</v>
          </cell>
        </row>
        <row r="10716">
          <cell r="G10716">
            <v>0</v>
          </cell>
        </row>
        <row r="10717">
          <cell r="G10717">
            <v>0</v>
          </cell>
        </row>
        <row r="10718">
          <cell r="G10718">
            <v>0</v>
          </cell>
        </row>
        <row r="10719">
          <cell r="G10719">
            <v>0</v>
          </cell>
        </row>
        <row r="10720">
          <cell r="G10720">
            <v>0</v>
          </cell>
        </row>
        <row r="10721">
          <cell r="G10721">
            <v>0</v>
          </cell>
        </row>
        <row r="10722">
          <cell r="G10722">
            <v>0</v>
          </cell>
        </row>
        <row r="10723">
          <cell r="G10723">
            <v>0</v>
          </cell>
        </row>
        <row r="10724">
          <cell r="G10724">
            <v>0</v>
          </cell>
        </row>
        <row r="10725">
          <cell r="G10725">
            <v>0</v>
          </cell>
        </row>
        <row r="10726">
          <cell r="G10726">
            <v>0</v>
          </cell>
        </row>
        <row r="10727">
          <cell r="G10727">
            <v>0</v>
          </cell>
        </row>
        <row r="10728">
          <cell r="G10728">
            <v>0</v>
          </cell>
        </row>
        <row r="10729">
          <cell r="G10729">
            <v>0</v>
          </cell>
        </row>
        <row r="10730">
          <cell r="G10730">
            <v>0</v>
          </cell>
        </row>
        <row r="10731">
          <cell r="G10731">
            <v>0</v>
          </cell>
        </row>
        <row r="10732">
          <cell r="G10732">
            <v>0</v>
          </cell>
        </row>
        <row r="10733">
          <cell r="G10733">
            <v>0</v>
          </cell>
        </row>
        <row r="10734">
          <cell r="G10734">
            <v>0</v>
          </cell>
        </row>
        <row r="10735">
          <cell r="G10735">
            <v>0</v>
          </cell>
        </row>
        <row r="10736">
          <cell r="G10736">
            <v>0</v>
          </cell>
        </row>
        <row r="10737">
          <cell r="G10737">
            <v>0</v>
          </cell>
        </row>
        <row r="10738">
          <cell r="G10738">
            <v>0</v>
          </cell>
        </row>
        <row r="10739">
          <cell r="G10739">
            <v>0</v>
          </cell>
        </row>
        <row r="10740">
          <cell r="G10740">
            <v>0</v>
          </cell>
        </row>
        <row r="10741">
          <cell r="G10741">
            <v>0</v>
          </cell>
        </row>
        <row r="10742">
          <cell r="G10742">
            <v>0</v>
          </cell>
        </row>
        <row r="10743">
          <cell r="G10743">
            <v>0</v>
          </cell>
        </row>
        <row r="10744">
          <cell r="G10744">
            <v>0</v>
          </cell>
        </row>
        <row r="10745">
          <cell r="G10745">
            <v>0</v>
          </cell>
        </row>
        <row r="10746">
          <cell r="G10746">
            <v>0</v>
          </cell>
        </row>
        <row r="10747">
          <cell r="G10747">
            <v>0</v>
          </cell>
        </row>
        <row r="10748">
          <cell r="G10748">
            <v>0</v>
          </cell>
        </row>
        <row r="10749">
          <cell r="G10749">
            <v>0</v>
          </cell>
        </row>
        <row r="10750">
          <cell r="G10750">
            <v>0</v>
          </cell>
        </row>
        <row r="10751">
          <cell r="G10751">
            <v>0</v>
          </cell>
        </row>
        <row r="10752">
          <cell r="G10752">
            <v>0</v>
          </cell>
        </row>
        <row r="10753">
          <cell r="G10753">
            <v>0</v>
          </cell>
        </row>
        <row r="10754">
          <cell r="G10754">
            <v>0</v>
          </cell>
        </row>
        <row r="10755">
          <cell r="G10755">
            <v>0</v>
          </cell>
        </row>
        <row r="10756">
          <cell r="G10756">
            <v>0</v>
          </cell>
        </row>
        <row r="10757">
          <cell r="G10757">
            <v>0</v>
          </cell>
        </row>
        <row r="10758">
          <cell r="G10758">
            <v>0</v>
          </cell>
        </row>
        <row r="10759">
          <cell r="G10759">
            <v>0</v>
          </cell>
        </row>
        <row r="10760">
          <cell r="G10760">
            <v>0</v>
          </cell>
        </row>
        <row r="10761">
          <cell r="G10761">
            <v>0</v>
          </cell>
        </row>
        <row r="10762">
          <cell r="G10762">
            <v>0</v>
          </cell>
        </row>
        <row r="10763">
          <cell r="G10763">
            <v>0</v>
          </cell>
        </row>
        <row r="10764">
          <cell r="G10764">
            <v>0</v>
          </cell>
        </row>
        <row r="10765">
          <cell r="G10765">
            <v>0</v>
          </cell>
        </row>
        <row r="10766">
          <cell r="G10766">
            <v>0</v>
          </cell>
        </row>
        <row r="10767">
          <cell r="G10767">
            <v>0</v>
          </cell>
        </row>
        <row r="10768">
          <cell r="G10768">
            <v>0</v>
          </cell>
        </row>
        <row r="10769">
          <cell r="G10769">
            <v>0</v>
          </cell>
        </row>
        <row r="10770">
          <cell r="G10770">
            <v>0</v>
          </cell>
        </row>
        <row r="10771">
          <cell r="G10771">
            <v>0</v>
          </cell>
        </row>
        <row r="10772">
          <cell r="G10772">
            <v>0</v>
          </cell>
        </row>
        <row r="10773">
          <cell r="G10773">
            <v>0</v>
          </cell>
        </row>
        <row r="10774">
          <cell r="G10774">
            <v>0</v>
          </cell>
        </row>
        <row r="10775">
          <cell r="G10775">
            <v>0</v>
          </cell>
        </row>
        <row r="10776">
          <cell r="G10776">
            <v>0</v>
          </cell>
        </row>
        <row r="10777">
          <cell r="G10777">
            <v>0</v>
          </cell>
        </row>
        <row r="10778">
          <cell r="G10778">
            <v>0</v>
          </cell>
        </row>
        <row r="10779">
          <cell r="G10779">
            <v>0</v>
          </cell>
        </row>
        <row r="10780">
          <cell r="G10780">
            <v>0</v>
          </cell>
        </row>
        <row r="10781">
          <cell r="G10781">
            <v>0</v>
          </cell>
        </row>
        <row r="10782">
          <cell r="G10782">
            <v>0</v>
          </cell>
        </row>
        <row r="10783">
          <cell r="G10783">
            <v>0</v>
          </cell>
        </row>
        <row r="10784">
          <cell r="G10784">
            <v>0</v>
          </cell>
        </row>
        <row r="10785">
          <cell r="G10785">
            <v>0</v>
          </cell>
        </row>
        <row r="10786">
          <cell r="G10786">
            <v>0</v>
          </cell>
        </row>
        <row r="10787">
          <cell r="G10787">
            <v>0</v>
          </cell>
        </row>
        <row r="10788">
          <cell r="G10788">
            <v>0</v>
          </cell>
        </row>
        <row r="10789">
          <cell r="G10789">
            <v>0</v>
          </cell>
        </row>
        <row r="10790">
          <cell r="G10790">
            <v>0</v>
          </cell>
        </row>
        <row r="10791">
          <cell r="G10791">
            <v>0</v>
          </cell>
        </row>
        <row r="10792">
          <cell r="G10792">
            <v>0</v>
          </cell>
        </row>
        <row r="10793">
          <cell r="G10793">
            <v>0</v>
          </cell>
        </row>
        <row r="10794">
          <cell r="G10794">
            <v>0</v>
          </cell>
        </row>
        <row r="10795">
          <cell r="G10795">
            <v>0</v>
          </cell>
        </row>
        <row r="10796">
          <cell r="G10796">
            <v>0</v>
          </cell>
        </row>
        <row r="10797">
          <cell r="G10797">
            <v>0</v>
          </cell>
        </row>
        <row r="10798">
          <cell r="G10798">
            <v>0</v>
          </cell>
        </row>
        <row r="10799">
          <cell r="G10799">
            <v>0</v>
          </cell>
        </row>
        <row r="10800">
          <cell r="G10800">
            <v>0</v>
          </cell>
        </row>
        <row r="10801">
          <cell r="G10801">
            <v>0</v>
          </cell>
        </row>
        <row r="10802">
          <cell r="G10802">
            <v>0</v>
          </cell>
        </row>
        <row r="10803">
          <cell r="G10803">
            <v>0</v>
          </cell>
        </row>
        <row r="10804">
          <cell r="G10804">
            <v>0</v>
          </cell>
        </row>
        <row r="10805">
          <cell r="G10805">
            <v>0</v>
          </cell>
        </row>
        <row r="10806">
          <cell r="G10806">
            <v>0</v>
          </cell>
        </row>
        <row r="10807">
          <cell r="G10807">
            <v>0</v>
          </cell>
        </row>
        <row r="10808">
          <cell r="G10808">
            <v>0</v>
          </cell>
        </row>
        <row r="10809">
          <cell r="G10809">
            <v>0</v>
          </cell>
        </row>
        <row r="10810">
          <cell r="G10810">
            <v>0</v>
          </cell>
        </row>
        <row r="10811">
          <cell r="G10811">
            <v>0</v>
          </cell>
        </row>
        <row r="10812">
          <cell r="G10812">
            <v>0</v>
          </cell>
        </row>
        <row r="10813">
          <cell r="G10813">
            <v>0</v>
          </cell>
        </row>
        <row r="10814">
          <cell r="G10814">
            <v>0</v>
          </cell>
        </row>
        <row r="10815">
          <cell r="G10815">
            <v>0</v>
          </cell>
        </row>
        <row r="10816">
          <cell r="G10816">
            <v>0</v>
          </cell>
        </row>
        <row r="10817">
          <cell r="G10817">
            <v>0</v>
          </cell>
        </row>
        <row r="10818">
          <cell r="G10818">
            <v>0</v>
          </cell>
        </row>
        <row r="10819">
          <cell r="G10819">
            <v>0</v>
          </cell>
        </row>
        <row r="10820">
          <cell r="G10820">
            <v>0</v>
          </cell>
        </row>
        <row r="10821">
          <cell r="G10821">
            <v>0</v>
          </cell>
        </row>
        <row r="10822">
          <cell r="G10822">
            <v>0</v>
          </cell>
        </row>
        <row r="10823">
          <cell r="G10823">
            <v>0</v>
          </cell>
        </row>
        <row r="10824">
          <cell r="G10824">
            <v>0</v>
          </cell>
        </row>
        <row r="10825">
          <cell r="G10825">
            <v>0</v>
          </cell>
        </row>
        <row r="10826">
          <cell r="G10826">
            <v>0</v>
          </cell>
        </row>
        <row r="10827">
          <cell r="G10827">
            <v>0</v>
          </cell>
        </row>
        <row r="10828">
          <cell r="G10828">
            <v>0</v>
          </cell>
        </row>
        <row r="10829">
          <cell r="G10829">
            <v>0</v>
          </cell>
        </row>
        <row r="10830">
          <cell r="G10830">
            <v>0</v>
          </cell>
        </row>
        <row r="10831">
          <cell r="G10831">
            <v>0</v>
          </cell>
        </row>
        <row r="10832">
          <cell r="G10832">
            <v>0</v>
          </cell>
        </row>
        <row r="10833">
          <cell r="G10833">
            <v>0</v>
          </cell>
        </row>
        <row r="10834">
          <cell r="G10834">
            <v>0</v>
          </cell>
        </row>
        <row r="10835">
          <cell r="G10835">
            <v>0</v>
          </cell>
        </row>
        <row r="10836">
          <cell r="G10836">
            <v>0</v>
          </cell>
        </row>
        <row r="10837">
          <cell r="G10837">
            <v>0</v>
          </cell>
        </row>
        <row r="10838">
          <cell r="G10838">
            <v>0</v>
          </cell>
        </row>
        <row r="10839">
          <cell r="G10839">
            <v>0</v>
          </cell>
        </row>
        <row r="10840">
          <cell r="G10840">
            <v>0</v>
          </cell>
        </row>
        <row r="10841">
          <cell r="G10841">
            <v>0</v>
          </cell>
        </row>
        <row r="10842">
          <cell r="G10842">
            <v>0</v>
          </cell>
        </row>
        <row r="10843">
          <cell r="G10843">
            <v>0</v>
          </cell>
        </row>
        <row r="10844">
          <cell r="G10844">
            <v>0</v>
          </cell>
        </row>
        <row r="10845">
          <cell r="G10845">
            <v>0</v>
          </cell>
        </row>
        <row r="10846">
          <cell r="G10846">
            <v>0</v>
          </cell>
        </row>
        <row r="10847">
          <cell r="G10847">
            <v>0</v>
          </cell>
        </row>
        <row r="10848">
          <cell r="G10848">
            <v>0</v>
          </cell>
        </row>
        <row r="10849">
          <cell r="G10849">
            <v>0</v>
          </cell>
        </row>
        <row r="10850">
          <cell r="G10850">
            <v>0</v>
          </cell>
        </row>
        <row r="10851">
          <cell r="G10851">
            <v>0</v>
          </cell>
        </row>
        <row r="10852">
          <cell r="G10852">
            <v>0</v>
          </cell>
        </row>
        <row r="10853">
          <cell r="G10853">
            <v>0</v>
          </cell>
        </row>
        <row r="10854">
          <cell r="G10854">
            <v>0</v>
          </cell>
        </row>
        <row r="10855">
          <cell r="G10855">
            <v>0</v>
          </cell>
        </row>
        <row r="10856">
          <cell r="G10856">
            <v>0</v>
          </cell>
        </row>
        <row r="10857">
          <cell r="G10857">
            <v>0</v>
          </cell>
        </row>
        <row r="10858">
          <cell r="G10858">
            <v>0</v>
          </cell>
        </row>
        <row r="10859">
          <cell r="G10859">
            <v>0</v>
          </cell>
        </row>
        <row r="10860">
          <cell r="G10860">
            <v>0</v>
          </cell>
        </row>
        <row r="10861">
          <cell r="G10861">
            <v>0</v>
          </cell>
        </row>
        <row r="10862">
          <cell r="G10862">
            <v>0</v>
          </cell>
        </row>
        <row r="10863">
          <cell r="G10863">
            <v>0</v>
          </cell>
        </row>
        <row r="10864">
          <cell r="G10864">
            <v>0</v>
          </cell>
        </row>
        <row r="10865">
          <cell r="G10865">
            <v>0</v>
          </cell>
        </row>
        <row r="10866">
          <cell r="G10866">
            <v>0</v>
          </cell>
        </row>
        <row r="10867">
          <cell r="G10867">
            <v>0</v>
          </cell>
        </row>
        <row r="10868">
          <cell r="G10868">
            <v>0</v>
          </cell>
        </row>
        <row r="10869">
          <cell r="G10869">
            <v>0</v>
          </cell>
        </row>
        <row r="10870">
          <cell r="G10870">
            <v>0</v>
          </cell>
        </row>
        <row r="10871">
          <cell r="G10871">
            <v>0</v>
          </cell>
        </row>
        <row r="10872">
          <cell r="G10872">
            <v>0</v>
          </cell>
        </row>
        <row r="10873">
          <cell r="G10873">
            <v>0</v>
          </cell>
        </row>
        <row r="10874">
          <cell r="G10874">
            <v>0</v>
          </cell>
        </row>
        <row r="10875">
          <cell r="G10875">
            <v>0</v>
          </cell>
        </row>
        <row r="10876">
          <cell r="G10876">
            <v>0</v>
          </cell>
        </row>
        <row r="10877">
          <cell r="G10877">
            <v>0</v>
          </cell>
        </row>
        <row r="10878">
          <cell r="G10878">
            <v>0</v>
          </cell>
        </row>
        <row r="10879">
          <cell r="G10879">
            <v>0</v>
          </cell>
        </row>
        <row r="10880">
          <cell r="G10880">
            <v>0</v>
          </cell>
        </row>
        <row r="10881">
          <cell r="G10881">
            <v>0</v>
          </cell>
        </row>
        <row r="10882">
          <cell r="G10882">
            <v>0</v>
          </cell>
        </row>
        <row r="10883">
          <cell r="G10883">
            <v>0</v>
          </cell>
        </row>
        <row r="10884">
          <cell r="G10884">
            <v>0</v>
          </cell>
        </row>
        <row r="10885">
          <cell r="G10885">
            <v>0</v>
          </cell>
        </row>
        <row r="10886">
          <cell r="G10886">
            <v>0</v>
          </cell>
        </row>
        <row r="10887">
          <cell r="G10887">
            <v>0</v>
          </cell>
        </row>
        <row r="10888">
          <cell r="G10888">
            <v>0</v>
          </cell>
        </row>
        <row r="10889">
          <cell r="G10889">
            <v>0</v>
          </cell>
        </row>
        <row r="10890">
          <cell r="G10890">
            <v>0</v>
          </cell>
        </row>
        <row r="10891">
          <cell r="G10891">
            <v>0</v>
          </cell>
        </row>
        <row r="10892">
          <cell r="G10892">
            <v>0</v>
          </cell>
        </row>
        <row r="10893">
          <cell r="G10893">
            <v>0</v>
          </cell>
        </row>
        <row r="10894">
          <cell r="G10894">
            <v>0</v>
          </cell>
        </row>
        <row r="10895">
          <cell r="G10895">
            <v>0</v>
          </cell>
        </row>
        <row r="10896">
          <cell r="G10896">
            <v>0</v>
          </cell>
        </row>
        <row r="10897">
          <cell r="G10897">
            <v>0</v>
          </cell>
        </row>
        <row r="10898">
          <cell r="G10898">
            <v>0</v>
          </cell>
        </row>
        <row r="10899">
          <cell r="G10899">
            <v>0</v>
          </cell>
        </row>
        <row r="10900">
          <cell r="G10900">
            <v>0</v>
          </cell>
        </row>
        <row r="10901">
          <cell r="G10901">
            <v>0</v>
          </cell>
        </row>
        <row r="10902">
          <cell r="G10902">
            <v>0</v>
          </cell>
        </row>
        <row r="10903">
          <cell r="G10903">
            <v>0</v>
          </cell>
        </row>
        <row r="10904">
          <cell r="G10904">
            <v>0</v>
          </cell>
        </row>
        <row r="10905">
          <cell r="G10905">
            <v>0</v>
          </cell>
        </row>
        <row r="10906">
          <cell r="G10906">
            <v>0</v>
          </cell>
        </row>
        <row r="10907">
          <cell r="G10907">
            <v>0</v>
          </cell>
        </row>
        <row r="10908">
          <cell r="G10908">
            <v>0</v>
          </cell>
        </row>
        <row r="10909">
          <cell r="G10909">
            <v>0</v>
          </cell>
        </row>
        <row r="10910">
          <cell r="G10910">
            <v>0</v>
          </cell>
        </row>
        <row r="10911">
          <cell r="G10911">
            <v>0</v>
          </cell>
        </row>
        <row r="10912">
          <cell r="G10912">
            <v>0</v>
          </cell>
        </row>
        <row r="10913">
          <cell r="G10913">
            <v>0</v>
          </cell>
        </row>
        <row r="10914">
          <cell r="G10914">
            <v>0</v>
          </cell>
        </row>
        <row r="10915">
          <cell r="G10915">
            <v>0</v>
          </cell>
        </row>
        <row r="10916">
          <cell r="G10916">
            <v>0</v>
          </cell>
        </row>
        <row r="10917">
          <cell r="G10917">
            <v>0</v>
          </cell>
        </row>
        <row r="10918">
          <cell r="G10918">
            <v>0</v>
          </cell>
        </row>
        <row r="10919">
          <cell r="G10919">
            <v>0</v>
          </cell>
        </row>
        <row r="10920">
          <cell r="G10920">
            <v>0</v>
          </cell>
        </row>
        <row r="10921">
          <cell r="G10921">
            <v>0</v>
          </cell>
        </row>
        <row r="10922">
          <cell r="G10922">
            <v>0</v>
          </cell>
        </row>
        <row r="10923">
          <cell r="G10923">
            <v>0</v>
          </cell>
        </row>
        <row r="10924">
          <cell r="G10924">
            <v>0</v>
          </cell>
        </row>
        <row r="10925">
          <cell r="G10925">
            <v>0</v>
          </cell>
        </row>
        <row r="10926">
          <cell r="G10926">
            <v>0</v>
          </cell>
        </row>
        <row r="10927">
          <cell r="G10927">
            <v>0</v>
          </cell>
        </row>
        <row r="10928">
          <cell r="G10928">
            <v>0</v>
          </cell>
        </row>
        <row r="10929">
          <cell r="G10929">
            <v>0</v>
          </cell>
        </row>
        <row r="10930">
          <cell r="G10930">
            <v>0</v>
          </cell>
        </row>
        <row r="10931">
          <cell r="G10931">
            <v>0</v>
          </cell>
        </row>
        <row r="10932">
          <cell r="G10932">
            <v>0</v>
          </cell>
        </row>
        <row r="10933">
          <cell r="G10933">
            <v>0</v>
          </cell>
        </row>
        <row r="10934">
          <cell r="G10934">
            <v>0</v>
          </cell>
        </row>
        <row r="10935">
          <cell r="G10935">
            <v>0</v>
          </cell>
        </row>
        <row r="10936">
          <cell r="G10936">
            <v>0</v>
          </cell>
        </row>
        <row r="10937">
          <cell r="G10937">
            <v>0</v>
          </cell>
        </row>
        <row r="10938">
          <cell r="G10938">
            <v>0</v>
          </cell>
        </row>
        <row r="10939">
          <cell r="G10939">
            <v>0</v>
          </cell>
        </row>
        <row r="10940">
          <cell r="G10940">
            <v>0</v>
          </cell>
        </row>
        <row r="10941">
          <cell r="G10941">
            <v>0</v>
          </cell>
        </row>
        <row r="10942">
          <cell r="G10942">
            <v>0</v>
          </cell>
        </row>
        <row r="10943">
          <cell r="G10943">
            <v>0</v>
          </cell>
        </row>
        <row r="10944">
          <cell r="G10944">
            <v>0</v>
          </cell>
        </row>
        <row r="10945">
          <cell r="G10945">
            <v>0</v>
          </cell>
        </row>
        <row r="10946">
          <cell r="G10946">
            <v>0</v>
          </cell>
        </row>
        <row r="10947">
          <cell r="G10947">
            <v>0</v>
          </cell>
        </row>
        <row r="10948">
          <cell r="G10948">
            <v>0</v>
          </cell>
        </row>
        <row r="10949">
          <cell r="G10949">
            <v>0</v>
          </cell>
        </row>
        <row r="10950">
          <cell r="G10950">
            <v>0</v>
          </cell>
        </row>
        <row r="10951">
          <cell r="G10951">
            <v>0</v>
          </cell>
        </row>
        <row r="10952">
          <cell r="G10952">
            <v>0</v>
          </cell>
        </row>
        <row r="10953">
          <cell r="G10953">
            <v>0</v>
          </cell>
        </row>
        <row r="10954">
          <cell r="G10954">
            <v>0</v>
          </cell>
        </row>
        <row r="10955">
          <cell r="G10955">
            <v>0</v>
          </cell>
        </row>
        <row r="10956">
          <cell r="G10956">
            <v>0</v>
          </cell>
        </row>
        <row r="10957">
          <cell r="G10957">
            <v>0</v>
          </cell>
        </row>
        <row r="10958">
          <cell r="G10958">
            <v>0</v>
          </cell>
        </row>
        <row r="10959">
          <cell r="G10959">
            <v>0</v>
          </cell>
        </row>
        <row r="10960">
          <cell r="G10960">
            <v>0</v>
          </cell>
        </row>
        <row r="10961">
          <cell r="G10961">
            <v>0</v>
          </cell>
        </row>
        <row r="10962">
          <cell r="G10962">
            <v>0</v>
          </cell>
        </row>
        <row r="10963">
          <cell r="G10963">
            <v>0</v>
          </cell>
        </row>
        <row r="10964">
          <cell r="G10964">
            <v>0</v>
          </cell>
        </row>
        <row r="10965">
          <cell r="G10965">
            <v>0</v>
          </cell>
        </row>
        <row r="10966">
          <cell r="G10966">
            <v>0</v>
          </cell>
        </row>
        <row r="10967">
          <cell r="G10967">
            <v>0</v>
          </cell>
        </row>
        <row r="10968">
          <cell r="G10968">
            <v>0</v>
          </cell>
        </row>
        <row r="10969">
          <cell r="G10969">
            <v>0</v>
          </cell>
        </row>
        <row r="10970">
          <cell r="G10970">
            <v>0</v>
          </cell>
        </row>
        <row r="10971">
          <cell r="G10971">
            <v>0</v>
          </cell>
        </row>
        <row r="10972">
          <cell r="G10972">
            <v>0</v>
          </cell>
        </row>
        <row r="10973">
          <cell r="G10973">
            <v>0</v>
          </cell>
        </row>
        <row r="10974">
          <cell r="G10974">
            <v>0</v>
          </cell>
        </row>
        <row r="10975">
          <cell r="G10975">
            <v>0</v>
          </cell>
        </row>
        <row r="10976">
          <cell r="G10976">
            <v>0</v>
          </cell>
        </row>
        <row r="10977">
          <cell r="G10977">
            <v>0</v>
          </cell>
        </row>
        <row r="10978">
          <cell r="G10978">
            <v>0</v>
          </cell>
        </row>
        <row r="10979">
          <cell r="G10979">
            <v>0</v>
          </cell>
        </row>
        <row r="10980">
          <cell r="G10980">
            <v>0</v>
          </cell>
        </row>
        <row r="10981">
          <cell r="G10981">
            <v>0</v>
          </cell>
        </row>
        <row r="10982">
          <cell r="G10982">
            <v>0</v>
          </cell>
        </row>
        <row r="10983">
          <cell r="G10983">
            <v>0</v>
          </cell>
        </row>
        <row r="10984">
          <cell r="G10984">
            <v>0</v>
          </cell>
        </row>
        <row r="10985">
          <cell r="G10985">
            <v>0</v>
          </cell>
        </row>
        <row r="10986">
          <cell r="G10986">
            <v>0</v>
          </cell>
        </row>
        <row r="10987">
          <cell r="G10987">
            <v>0</v>
          </cell>
        </row>
        <row r="10988">
          <cell r="G10988">
            <v>0</v>
          </cell>
        </row>
        <row r="10989">
          <cell r="G10989">
            <v>0</v>
          </cell>
        </row>
        <row r="10990">
          <cell r="G10990">
            <v>0</v>
          </cell>
        </row>
        <row r="10991">
          <cell r="G10991">
            <v>0</v>
          </cell>
        </row>
        <row r="10992">
          <cell r="G10992">
            <v>0</v>
          </cell>
        </row>
        <row r="10993">
          <cell r="G10993">
            <v>0</v>
          </cell>
        </row>
        <row r="10994">
          <cell r="G10994">
            <v>0</v>
          </cell>
        </row>
        <row r="10995">
          <cell r="G10995">
            <v>0</v>
          </cell>
        </row>
        <row r="10996">
          <cell r="G10996">
            <v>0</v>
          </cell>
        </row>
        <row r="10997">
          <cell r="G10997">
            <v>0</v>
          </cell>
        </row>
        <row r="10998">
          <cell r="G10998">
            <v>0</v>
          </cell>
        </row>
        <row r="10999">
          <cell r="G10999">
            <v>0</v>
          </cell>
        </row>
        <row r="11000">
          <cell r="G11000">
            <v>0</v>
          </cell>
        </row>
        <row r="11001">
          <cell r="G11001">
            <v>0</v>
          </cell>
        </row>
        <row r="11002">
          <cell r="G11002">
            <v>0</v>
          </cell>
        </row>
        <row r="11003">
          <cell r="G11003">
            <v>0</v>
          </cell>
        </row>
        <row r="11004">
          <cell r="G11004">
            <v>0</v>
          </cell>
        </row>
        <row r="11005">
          <cell r="G11005">
            <v>0</v>
          </cell>
        </row>
        <row r="11006">
          <cell r="G11006">
            <v>0</v>
          </cell>
        </row>
        <row r="11007">
          <cell r="G11007">
            <v>0</v>
          </cell>
        </row>
        <row r="11008">
          <cell r="G11008">
            <v>0</v>
          </cell>
        </row>
        <row r="11009">
          <cell r="G11009">
            <v>0</v>
          </cell>
        </row>
        <row r="11010">
          <cell r="G11010">
            <v>0</v>
          </cell>
        </row>
        <row r="11011">
          <cell r="G11011">
            <v>0</v>
          </cell>
        </row>
        <row r="11012">
          <cell r="G11012">
            <v>0</v>
          </cell>
        </row>
        <row r="11013">
          <cell r="G11013">
            <v>0</v>
          </cell>
        </row>
        <row r="11014">
          <cell r="G11014">
            <v>0</v>
          </cell>
        </row>
        <row r="11015">
          <cell r="G11015">
            <v>0</v>
          </cell>
        </row>
        <row r="11016">
          <cell r="G11016">
            <v>0</v>
          </cell>
        </row>
        <row r="11017">
          <cell r="G11017">
            <v>0</v>
          </cell>
        </row>
        <row r="11018">
          <cell r="G11018">
            <v>0</v>
          </cell>
        </row>
        <row r="11019">
          <cell r="G11019">
            <v>0</v>
          </cell>
        </row>
        <row r="11020">
          <cell r="G11020">
            <v>0</v>
          </cell>
        </row>
        <row r="11021">
          <cell r="G11021">
            <v>0</v>
          </cell>
        </row>
        <row r="11022">
          <cell r="G11022">
            <v>0</v>
          </cell>
        </row>
        <row r="11023">
          <cell r="G11023">
            <v>0</v>
          </cell>
        </row>
        <row r="11024">
          <cell r="G11024">
            <v>0</v>
          </cell>
        </row>
        <row r="11025">
          <cell r="G11025">
            <v>0</v>
          </cell>
        </row>
        <row r="11026">
          <cell r="G11026">
            <v>0</v>
          </cell>
        </row>
        <row r="11027">
          <cell r="G11027">
            <v>0</v>
          </cell>
        </row>
        <row r="11028">
          <cell r="G11028">
            <v>0</v>
          </cell>
        </row>
        <row r="11029">
          <cell r="G11029">
            <v>0</v>
          </cell>
        </row>
        <row r="11030">
          <cell r="G11030">
            <v>0</v>
          </cell>
        </row>
        <row r="11031">
          <cell r="G11031">
            <v>0</v>
          </cell>
        </row>
        <row r="11032">
          <cell r="G11032">
            <v>0</v>
          </cell>
        </row>
        <row r="11033">
          <cell r="G11033">
            <v>0</v>
          </cell>
        </row>
        <row r="11034">
          <cell r="G11034">
            <v>0</v>
          </cell>
        </row>
        <row r="11035">
          <cell r="G11035">
            <v>0</v>
          </cell>
        </row>
        <row r="11036">
          <cell r="G11036">
            <v>0</v>
          </cell>
        </row>
        <row r="11037">
          <cell r="G11037">
            <v>0</v>
          </cell>
        </row>
        <row r="11038">
          <cell r="G11038">
            <v>0</v>
          </cell>
        </row>
        <row r="11039">
          <cell r="G11039">
            <v>0</v>
          </cell>
        </row>
        <row r="11040">
          <cell r="G11040">
            <v>0</v>
          </cell>
        </row>
        <row r="11041">
          <cell r="G11041">
            <v>0</v>
          </cell>
        </row>
        <row r="11042">
          <cell r="G11042">
            <v>0</v>
          </cell>
        </row>
        <row r="11043">
          <cell r="G11043">
            <v>0</v>
          </cell>
        </row>
        <row r="11044">
          <cell r="G11044">
            <v>0</v>
          </cell>
        </row>
        <row r="11045">
          <cell r="G11045">
            <v>0</v>
          </cell>
        </row>
        <row r="11046">
          <cell r="G11046">
            <v>0</v>
          </cell>
        </row>
        <row r="11047">
          <cell r="G11047">
            <v>0</v>
          </cell>
        </row>
        <row r="11048">
          <cell r="G11048">
            <v>0</v>
          </cell>
        </row>
        <row r="11049">
          <cell r="G11049">
            <v>0</v>
          </cell>
        </row>
        <row r="11050">
          <cell r="G11050">
            <v>0</v>
          </cell>
        </row>
        <row r="11051">
          <cell r="G11051">
            <v>0</v>
          </cell>
        </row>
        <row r="11052">
          <cell r="G11052">
            <v>0</v>
          </cell>
        </row>
        <row r="11053">
          <cell r="G11053">
            <v>0</v>
          </cell>
        </row>
        <row r="11054">
          <cell r="G11054">
            <v>0</v>
          </cell>
        </row>
        <row r="11055">
          <cell r="G11055">
            <v>0</v>
          </cell>
        </row>
        <row r="11056">
          <cell r="G11056">
            <v>0</v>
          </cell>
        </row>
        <row r="11057">
          <cell r="G11057">
            <v>0</v>
          </cell>
        </row>
        <row r="11058">
          <cell r="G11058">
            <v>0</v>
          </cell>
        </row>
        <row r="11059">
          <cell r="G11059">
            <v>0</v>
          </cell>
        </row>
        <row r="11060">
          <cell r="G11060">
            <v>0</v>
          </cell>
        </row>
        <row r="11061">
          <cell r="G11061">
            <v>0</v>
          </cell>
        </row>
        <row r="11062">
          <cell r="G11062">
            <v>0</v>
          </cell>
        </row>
        <row r="11063">
          <cell r="G11063">
            <v>0</v>
          </cell>
        </row>
        <row r="11064">
          <cell r="G11064">
            <v>0</v>
          </cell>
        </row>
        <row r="11065">
          <cell r="G11065">
            <v>0</v>
          </cell>
        </row>
        <row r="11066">
          <cell r="G11066">
            <v>0</v>
          </cell>
        </row>
        <row r="11067">
          <cell r="G11067">
            <v>0</v>
          </cell>
        </row>
        <row r="11068">
          <cell r="G11068">
            <v>0</v>
          </cell>
        </row>
        <row r="11069">
          <cell r="G11069">
            <v>0</v>
          </cell>
        </row>
        <row r="11070">
          <cell r="G11070">
            <v>0</v>
          </cell>
        </row>
        <row r="11071">
          <cell r="G11071">
            <v>0</v>
          </cell>
        </row>
        <row r="11072">
          <cell r="G11072">
            <v>0</v>
          </cell>
        </row>
        <row r="11073">
          <cell r="G11073">
            <v>0</v>
          </cell>
        </row>
        <row r="11074">
          <cell r="G11074">
            <v>0</v>
          </cell>
        </row>
        <row r="11075">
          <cell r="G11075">
            <v>0</v>
          </cell>
        </row>
        <row r="11076">
          <cell r="G11076">
            <v>0</v>
          </cell>
        </row>
        <row r="11077">
          <cell r="G11077">
            <v>0</v>
          </cell>
        </row>
        <row r="11078">
          <cell r="G11078">
            <v>0</v>
          </cell>
        </row>
        <row r="11079">
          <cell r="G11079">
            <v>0</v>
          </cell>
        </row>
        <row r="11080">
          <cell r="G11080">
            <v>0</v>
          </cell>
        </row>
        <row r="11081">
          <cell r="G11081">
            <v>0</v>
          </cell>
        </row>
        <row r="11082">
          <cell r="G11082">
            <v>0</v>
          </cell>
        </row>
        <row r="11083">
          <cell r="G11083">
            <v>0</v>
          </cell>
        </row>
        <row r="11084">
          <cell r="G11084">
            <v>0</v>
          </cell>
        </row>
        <row r="11085">
          <cell r="G11085">
            <v>0</v>
          </cell>
        </row>
        <row r="11086">
          <cell r="G11086">
            <v>0</v>
          </cell>
        </row>
        <row r="11087">
          <cell r="G11087">
            <v>0</v>
          </cell>
        </row>
        <row r="11088">
          <cell r="G11088">
            <v>0</v>
          </cell>
        </row>
        <row r="11089">
          <cell r="G11089">
            <v>0</v>
          </cell>
        </row>
        <row r="11090">
          <cell r="G11090">
            <v>0</v>
          </cell>
        </row>
        <row r="11091">
          <cell r="G11091">
            <v>0</v>
          </cell>
        </row>
        <row r="11092">
          <cell r="G11092">
            <v>0</v>
          </cell>
        </row>
        <row r="11093">
          <cell r="G11093">
            <v>0</v>
          </cell>
        </row>
        <row r="11094">
          <cell r="G11094">
            <v>0</v>
          </cell>
        </row>
        <row r="11095">
          <cell r="G11095">
            <v>0</v>
          </cell>
        </row>
        <row r="11096">
          <cell r="G11096">
            <v>0</v>
          </cell>
        </row>
        <row r="11097">
          <cell r="G11097">
            <v>0</v>
          </cell>
        </row>
        <row r="11098">
          <cell r="G11098">
            <v>0</v>
          </cell>
        </row>
        <row r="11099">
          <cell r="G11099">
            <v>0</v>
          </cell>
        </row>
        <row r="11100">
          <cell r="G11100">
            <v>0</v>
          </cell>
        </row>
        <row r="11101">
          <cell r="G11101">
            <v>0</v>
          </cell>
        </row>
        <row r="11102">
          <cell r="G11102">
            <v>0</v>
          </cell>
        </row>
        <row r="11103">
          <cell r="G11103">
            <v>0</v>
          </cell>
        </row>
        <row r="11104">
          <cell r="G11104">
            <v>0</v>
          </cell>
        </row>
        <row r="11105">
          <cell r="G11105">
            <v>0</v>
          </cell>
        </row>
        <row r="11106">
          <cell r="G11106">
            <v>0</v>
          </cell>
        </row>
        <row r="11107">
          <cell r="G11107">
            <v>0</v>
          </cell>
        </row>
        <row r="11108">
          <cell r="G11108">
            <v>0</v>
          </cell>
        </row>
        <row r="11109">
          <cell r="G11109">
            <v>0</v>
          </cell>
        </row>
        <row r="11110">
          <cell r="G11110">
            <v>0</v>
          </cell>
        </row>
        <row r="11111">
          <cell r="G11111">
            <v>0</v>
          </cell>
        </row>
        <row r="11112">
          <cell r="G11112">
            <v>0</v>
          </cell>
        </row>
        <row r="11113">
          <cell r="G11113">
            <v>0</v>
          </cell>
        </row>
        <row r="11114">
          <cell r="G11114">
            <v>0</v>
          </cell>
        </row>
        <row r="11115">
          <cell r="G11115">
            <v>0</v>
          </cell>
        </row>
        <row r="11116">
          <cell r="G11116">
            <v>0</v>
          </cell>
        </row>
        <row r="11117">
          <cell r="G11117">
            <v>0</v>
          </cell>
        </row>
        <row r="11118">
          <cell r="G11118">
            <v>0</v>
          </cell>
        </row>
        <row r="11119">
          <cell r="G11119">
            <v>0</v>
          </cell>
        </row>
        <row r="11120">
          <cell r="G11120">
            <v>0</v>
          </cell>
        </row>
        <row r="11121">
          <cell r="G11121">
            <v>0</v>
          </cell>
        </row>
        <row r="11122">
          <cell r="G11122">
            <v>0</v>
          </cell>
        </row>
        <row r="11123">
          <cell r="G11123">
            <v>0</v>
          </cell>
        </row>
        <row r="11124">
          <cell r="G11124">
            <v>0</v>
          </cell>
        </row>
        <row r="11125">
          <cell r="G11125">
            <v>0</v>
          </cell>
        </row>
        <row r="11126">
          <cell r="G11126">
            <v>0</v>
          </cell>
        </row>
        <row r="11127">
          <cell r="G11127">
            <v>0</v>
          </cell>
        </row>
        <row r="11128">
          <cell r="G11128">
            <v>0</v>
          </cell>
        </row>
        <row r="11129">
          <cell r="G11129">
            <v>0</v>
          </cell>
        </row>
        <row r="11130">
          <cell r="G11130">
            <v>0</v>
          </cell>
        </row>
        <row r="11131">
          <cell r="G11131">
            <v>0</v>
          </cell>
        </row>
        <row r="11132">
          <cell r="G11132">
            <v>0</v>
          </cell>
        </row>
        <row r="11133">
          <cell r="G11133">
            <v>0</v>
          </cell>
        </row>
        <row r="11134">
          <cell r="G11134">
            <v>0</v>
          </cell>
        </row>
        <row r="11135">
          <cell r="G11135">
            <v>0</v>
          </cell>
        </row>
        <row r="11136">
          <cell r="G11136">
            <v>0</v>
          </cell>
        </row>
        <row r="11137">
          <cell r="G11137">
            <v>0</v>
          </cell>
        </row>
        <row r="11138">
          <cell r="G11138">
            <v>0</v>
          </cell>
        </row>
        <row r="11139">
          <cell r="G11139">
            <v>0</v>
          </cell>
        </row>
        <row r="11140">
          <cell r="G11140">
            <v>0</v>
          </cell>
        </row>
        <row r="11141">
          <cell r="G11141">
            <v>0</v>
          </cell>
        </row>
        <row r="11142">
          <cell r="G11142">
            <v>0</v>
          </cell>
        </row>
        <row r="11143">
          <cell r="G11143">
            <v>0</v>
          </cell>
        </row>
        <row r="11144">
          <cell r="G11144">
            <v>0</v>
          </cell>
        </row>
        <row r="11145">
          <cell r="G11145">
            <v>0</v>
          </cell>
        </row>
        <row r="11146">
          <cell r="G11146">
            <v>0</v>
          </cell>
        </row>
        <row r="11147">
          <cell r="G11147">
            <v>0</v>
          </cell>
        </row>
        <row r="11148">
          <cell r="G11148">
            <v>0</v>
          </cell>
        </row>
        <row r="11149">
          <cell r="G11149">
            <v>0</v>
          </cell>
        </row>
        <row r="11150">
          <cell r="G11150">
            <v>0</v>
          </cell>
        </row>
        <row r="11151">
          <cell r="G11151">
            <v>0</v>
          </cell>
        </row>
        <row r="11152">
          <cell r="G11152">
            <v>0</v>
          </cell>
        </row>
        <row r="11153">
          <cell r="G11153">
            <v>0</v>
          </cell>
        </row>
        <row r="11154">
          <cell r="G11154">
            <v>0</v>
          </cell>
        </row>
        <row r="11155">
          <cell r="G11155">
            <v>0</v>
          </cell>
        </row>
        <row r="11156">
          <cell r="G11156">
            <v>0</v>
          </cell>
        </row>
        <row r="11157">
          <cell r="G11157">
            <v>0</v>
          </cell>
        </row>
        <row r="11158">
          <cell r="G11158">
            <v>0</v>
          </cell>
        </row>
        <row r="11159">
          <cell r="G11159">
            <v>0</v>
          </cell>
        </row>
        <row r="11160">
          <cell r="G11160">
            <v>0</v>
          </cell>
        </row>
        <row r="11161">
          <cell r="G11161">
            <v>0</v>
          </cell>
        </row>
        <row r="11162">
          <cell r="G11162">
            <v>0</v>
          </cell>
        </row>
        <row r="11163">
          <cell r="G11163">
            <v>0</v>
          </cell>
        </row>
        <row r="11164">
          <cell r="G11164">
            <v>0</v>
          </cell>
        </row>
        <row r="11165">
          <cell r="G11165">
            <v>0</v>
          </cell>
        </row>
        <row r="11166">
          <cell r="G11166">
            <v>0</v>
          </cell>
        </row>
        <row r="11167">
          <cell r="G11167">
            <v>0</v>
          </cell>
        </row>
        <row r="11168">
          <cell r="G11168">
            <v>0</v>
          </cell>
        </row>
        <row r="11169">
          <cell r="G11169">
            <v>0</v>
          </cell>
        </row>
        <row r="11170">
          <cell r="G11170">
            <v>0</v>
          </cell>
        </row>
        <row r="11171">
          <cell r="G11171">
            <v>0</v>
          </cell>
        </row>
        <row r="11172">
          <cell r="G11172">
            <v>0</v>
          </cell>
        </row>
        <row r="11173">
          <cell r="G11173">
            <v>0</v>
          </cell>
        </row>
        <row r="11174">
          <cell r="G11174">
            <v>0</v>
          </cell>
        </row>
        <row r="11175">
          <cell r="G11175">
            <v>0</v>
          </cell>
        </row>
        <row r="11176">
          <cell r="G11176">
            <v>0</v>
          </cell>
        </row>
        <row r="11177">
          <cell r="G11177">
            <v>0</v>
          </cell>
        </row>
        <row r="11178">
          <cell r="G11178">
            <v>0</v>
          </cell>
        </row>
        <row r="11179">
          <cell r="G11179">
            <v>0</v>
          </cell>
        </row>
        <row r="11180">
          <cell r="G11180">
            <v>0</v>
          </cell>
        </row>
        <row r="11181">
          <cell r="G11181">
            <v>0</v>
          </cell>
        </row>
        <row r="11182">
          <cell r="G11182">
            <v>0</v>
          </cell>
        </row>
        <row r="11183">
          <cell r="G11183">
            <v>0</v>
          </cell>
        </row>
        <row r="11184">
          <cell r="G11184">
            <v>0</v>
          </cell>
        </row>
        <row r="11185">
          <cell r="G11185">
            <v>0</v>
          </cell>
        </row>
        <row r="11186">
          <cell r="G11186">
            <v>0</v>
          </cell>
        </row>
        <row r="11187">
          <cell r="G11187">
            <v>0</v>
          </cell>
        </row>
        <row r="11188">
          <cell r="G11188">
            <v>0</v>
          </cell>
        </row>
        <row r="11189">
          <cell r="G11189">
            <v>0</v>
          </cell>
        </row>
        <row r="11190">
          <cell r="G11190">
            <v>0</v>
          </cell>
        </row>
        <row r="11191">
          <cell r="G11191">
            <v>0</v>
          </cell>
        </row>
        <row r="11192">
          <cell r="G11192">
            <v>0</v>
          </cell>
        </row>
        <row r="11193">
          <cell r="G11193">
            <v>0</v>
          </cell>
        </row>
        <row r="11194">
          <cell r="G11194">
            <v>0</v>
          </cell>
        </row>
        <row r="11195">
          <cell r="G11195">
            <v>0</v>
          </cell>
        </row>
        <row r="11196">
          <cell r="G11196">
            <v>0</v>
          </cell>
        </row>
        <row r="11197">
          <cell r="G11197">
            <v>0</v>
          </cell>
        </row>
        <row r="11198">
          <cell r="G11198">
            <v>0</v>
          </cell>
        </row>
        <row r="11199">
          <cell r="G11199">
            <v>0</v>
          </cell>
        </row>
        <row r="11200">
          <cell r="G11200">
            <v>0</v>
          </cell>
        </row>
        <row r="11201">
          <cell r="G11201">
            <v>0</v>
          </cell>
        </row>
        <row r="11202">
          <cell r="G11202">
            <v>0</v>
          </cell>
        </row>
        <row r="11203">
          <cell r="G11203">
            <v>0</v>
          </cell>
        </row>
        <row r="11204">
          <cell r="G11204">
            <v>0</v>
          </cell>
        </row>
        <row r="11205">
          <cell r="G11205">
            <v>0</v>
          </cell>
        </row>
        <row r="11206">
          <cell r="G11206">
            <v>0</v>
          </cell>
        </row>
        <row r="11207">
          <cell r="G11207">
            <v>0</v>
          </cell>
        </row>
        <row r="11208">
          <cell r="G11208">
            <v>0</v>
          </cell>
        </row>
        <row r="11209">
          <cell r="G11209">
            <v>0</v>
          </cell>
        </row>
        <row r="11210">
          <cell r="G11210">
            <v>0</v>
          </cell>
        </row>
        <row r="11211">
          <cell r="G11211">
            <v>0</v>
          </cell>
        </row>
        <row r="11212">
          <cell r="G11212">
            <v>0</v>
          </cell>
        </row>
        <row r="11213">
          <cell r="G11213">
            <v>0</v>
          </cell>
        </row>
        <row r="11214">
          <cell r="G11214">
            <v>0</v>
          </cell>
        </row>
        <row r="11215">
          <cell r="G11215">
            <v>0</v>
          </cell>
        </row>
        <row r="11216">
          <cell r="G11216">
            <v>0</v>
          </cell>
        </row>
        <row r="11217">
          <cell r="G11217">
            <v>0</v>
          </cell>
        </row>
        <row r="11218">
          <cell r="G11218">
            <v>0</v>
          </cell>
        </row>
        <row r="11219">
          <cell r="G11219">
            <v>0</v>
          </cell>
        </row>
        <row r="11220">
          <cell r="G11220">
            <v>0</v>
          </cell>
        </row>
        <row r="11221">
          <cell r="G11221">
            <v>0</v>
          </cell>
        </row>
        <row r="11222">
          <cell r="G11222">
            <v>0</v>
          </cell>
        </row>
        <row r="11223">
          <cell r="G11223">
            <v>0</v>
          </cell>
        </row>
        <row r="11224">
          <cell r="G11224">
            <v>0</v>
          </cell>
        </row>
        <row r="11225">
          <cell r="G11225">
            <v>0</v>
          </cell>
        </row>
        <row r="11226">
          <cell r="G11226">
            <v>0</v>
          </cell>
        </row>
        <row r="11227">
          <cell r="G11227">
            <v>0</v>
          </cell>
        </row>
        <row r="11228">
          <cell r="G11228">
            <v>0</v>
          </cell>
        </row>
        <row r="11229">
          <cell r="G11229">
            <v>0</v>
          </cell>
        </row>
        <row r="11230">
          <cell r="G11230">
            <v>0</v>
          </cell>
        </row>
        <row r="11231">
          <cell r="G11231">
            <v>0</v>
          </cell>
        </row>
        <row r="11232">
          <cell r="G11232">
            <v>0</v>
          </cell>
        </row>
        <row r="11233">
          <cell r="G11233">
            <v>0</v>
          </cell>
        </row>
        <row r="11234">
          <cell r="G11234">
            <v>0</v>
          </cell>
        </row>
        <row r="11235">
          <cell r="G11235">
            <v>0</v>
          </cell>
        </row>
        <row r="11236">
          <cell r="G11236">
            <v>0</v>
          </cell>
        </row>
        <row r="11237">
          <cell r="G11237">
            <v>0</v>
          </cell>
        </row>
        <row r="11238">
          <cell r="G11238">
            <v>0</v>
          </cell>
        </row>
        <row r="11239">
          <cell r="G11239">
            <v>0</v>
          </cell>
        </row>
        <row r="11240">
          <cell r="G11240">
            <v>0</v>
          </cell>
        </row>
        <row r="11241">
          <cell r="G11241">
            <v>0</v>
          </cell>
        </row>
        <row r="11242">
          <cell r="G11242">
            <v>0</v>
          </cell>
        </row>
        <row r="11243">
          <cell r="G11243">
            <v>0</v>
          </cell>
        </row>
        <row r="11244">
          <cell r="G11244">
            <v>0</v>
          </cell>
        </row>
        <row r="11245">
          <cell r="G11245">
            <v>0</v>
          </cell>
        </row>
        <row r="11246">
          <cell r="G11246">
            <v>0</v>
          </cell>
        </row>
        <row r="11247">
          <cell r="G11247">
            <v>0</v>
          </cell>
        </row>
        <row r="11248">
          <cell r="G11248">
            <v>0</v>
          </cell>
        </row>
        <row r="11249">
          <cell r="G11249">
            <v>0</v>
          </cell>
        </row>
        <row r="11250">
          <cell r="G11250">
            <v>0</v>
          </cell>
        </row>
        <row r="11251">
          <cell r="G11251">
            <v>0</v>
          </cell>
        </row>
        <row r="11252">
          <cell r="G11252">
            <v>0</v>
          </cell>
        </row>
        <row r="11253">
          <cell r="G11253">
            <v>0</v>
          </cell>
        </row>
        <row r="11254">
          <cell r="G11254">
            <v>0</v>
          </cell>
        </row>
        <row r="11255">
          <cell r="G11255">
            <v>0</v>
          </cell>
        </row>
        <row r="11256">
          <cell r="G11256">
            <v>0</v>
          </cell>
        </row>
        <row r="11257">
          <cell r="G11257">
            <v>0</v>
          </cell>
        </row>
        <row r="11258">
          <cell r="G11258">
            <v>0</v>
          </cell>
        </row>
        <row r="11259">
          <cell r="G11259">
            <v>0</v>
          </cell>
        </row>
        <row r="11260">
          <cell r="G11260">
            <v>0</v>
          </cell>
        </row>
        <row r="11261">
          <cell r="G11261">
            <v>0</v>
          </cell>
        </row>
        <row r="11262">
          <cell r="G11262">
            <v>0</v>
          </cell>
        </row>
        <row r="11263">
          <cell r="G11263">
            <v>0</v>
          </cell>
        </row>
        <row r="11264">
          <cell r="G11264">
            <v>0</v>
          </cell>
        </row>
        <row r="11265">
          <cell r="G11265">
            <v>0</v>
          </cell>
        </row>
        <row r="11266">
          <cell r="G11266">
            <v>0</v>
          </cell>
        </row>
        <row r="11267">
          <cell r="G11267">
            <v>0</v>
          </cell>
        </row>
        <row r="11268">
          <cell r="G11268">
            <v>0</v>
          </cell>
        </row>
        <row r="11269">
          <cell r="G11269">
            <v>0</v>
          </cell>
        </row>
        <row r="11270">
          <cell r="G11270">
            <v>0</v>
          </cell>
        </row>
        <row r="11271">
          <cell r="G11271">
            <v>0</v>
          </cell>
        </row>
        <row r="11272">
          <cell r="G11272">
            <v>0</v>
          </cell>
        </row>
        <row r="11273">
          <cell r="G11273">
            <v>0</v>
          </cell>
        </row>
        <row r="11274">
          <cell r="G11274">
            <v>0</v>
          </cell>
        </row>
        <row r="11275">
          <cell r="G11275">
            <v>0</v>
          </cell>
        </row>
        <row r="11276">
          <cell r="G11276">
            <v>0</v>
          </cell>
        </row>
        <row r="11277">
          <cell r="G11277">
            <v>0</v>
          </cell>
        </row>
        <row r="11278">
          <cell r="G11278">
            <v>0</v>
          </cell>
        </row>
        <row r="11279">
          <cell r="G11279">
            <v>0</v>
          </cell>
        </row>
        <row r="11280">
          <cell r="G11280">
            <v>0</v>
          </cell>
        </row>
        <row r="11281">
          <cell r="G11281">
            <v>0</v>
          </cell>
        </row>
        <row r="11282">
          <cell r="G11282">
            <v>0</v>
          </cell>
        </row>
        <row r="11283">
          <cell r="G11283">
            <v>0</v>
          </cell>
        </row>
        <row r="11284">
          <cell r="G11284">
            <v>0</v>
          </cell>
        </row>
        <row r="11285">
          <cell r="G11285">
            <v>0</v>
          </cell>
        </row>
        <row r="11286">
          <cell r="G11286">
            <v>0</v>
          </cell>
        </row>
        <row r="11287">
          <cell r="G11287">
            <v>0</v>
          </cell>
        </row>
        <row r="11288">
          <cell r="G11288">
            <v>0</v>
          </cell>
        </row>
        <row r="11289">
          <cell r="G11289">
            <v>0</v>
          </cell>
        </row>
        <row r="11290">
          <cell r="G11290">
            <v>0</v>
          </cell>
        </row>
        <row r="11291">
          <cell r="G11291">
            <v>0</v>
          </cell>
        </row>
        <row r="11292">
          <cell r="G11292">
            <v>0</v>
          </cell>
        </row>
        <row r="11293">
          <cell r="G11293">
            <v>0</v>
          </cell>
        </row>
        <row r="11294">
          <cell r="G11294">
            <v>0</v>
          </cell>
        </row>
        <row r="11295">
          <cell r="G11295">
            <v>0</v>
          </cell>
        </row>
        <row r="11296">
          <cell r="G11296">
            <v>0</v>
          </cell>
        </row>
        <row r="11297">
          <cell r="G11297">
            <v>0</v>
          </cell>
        </row>
        <row r="11298">
          <cell r="G11298">
            <v>0</v>
          </cell>
        </row>
        <row r="11299">
          <cell r="G11299">
            <v>0</v>
          </cell>
        </row>
        <row r="11300">
          <cell r="G11300">
            <v>0</v>
          </cell>
        </row>
        <row r="11301">
          <cell r="G11301">
            <v>0</v>
          </cell>
        </row>
        <row r="11302">
          <cell r="G11302">
            <v>0</v>
          </cell>
        </row>
        <row r="11303">
          <cell r="G11303">
            <v>0</v>
          </cell>
        </row>
        <row r="11304">
          <cell r="G11304">
            <v>0</v>
          </cell>
        </row>
        <row r="11305">
          <cell r="G11305">
            <v>0</v>
          </cell>
        </row>
        <row r="11306">
          <cell r="G11306">
            <v>0</v>
          </cell>
        </row>
        <row r="11307">
          <cell r="G11307">
            <v>0</v>
          </cell>
        </row>
        <row r="11308">
          <cell r="G11308">
            <v>0</v>
          </cell>
        </row>
        <row r="11309">
          <cell r="G11309">
            <v>0</v>
          </cell>
        </row>
        <row r="11310">
          <cell r="G11310">
            <v>0</v>
          </cell>
        </row>
        <row r="11311">
          <cell r="G11311">
            <v>0</v>
          </cell>
        </row>
        <row r="11312">
          <cell r="G11312">
            <v>0</v>
          </cell>
        </row>
        <row r="11313">
          <cell r="G11313">
            <v>0</v>
          </cell>
        </row>
        <row r="11314">
          <cell r="G11314">
            <v>0</v>
          </cell>
        </row>
        <row r="11315">
          <cell r="G11315">
            <v>0</v>
          </cell>
        </row>
        <row r="11316">
          <cell r="G11316">
            <v>0</v>
          </cell>
        </row>
        <row r="11317">
          <cell r="G11317">
            <v>0</v>
          </cell>
        </row>
        <row r="11318">
          <cell r="G11318">
            <v>0</v>
          </cell>
        </row>
        <row r="11319">
          <cell r="G11319">
            <v>0</v>
          </cell>
        </row>
        <row r="11320">
          <cell r="G11320">
            <v>0</v>
          </cell>
        </row>
        <row r="11321">
          <cell r="G11321">
            <v>0</v>
          </cell>
        </row>
        <row r="11322">
          <cell r="G11322">
            <v>0</v>
          </cell>
        </row>
        <row r="11323">
          <cell r="G11323">
            <v>0</v>
          </cell>
        </row>
        <row r="11324">
          <cell r="G11324">
            <v>0</v>
          </cell>
        </row>
        <row r="11325">
          <cell r="G11325">
            <v>0</v>
          </cell>
        </row>
        <row r="11326">
          <cell r="G11326">
            <v>0</v>
          </cell>
        </row>
        <row r="11327">
          <cell r="G11327">
            <v>0</v>
          </cell>
        </row>
        <row r="11328">
          <cell r="G11328">
            <v>0</v>
          </cell>
        </row>
        <row r="11329">
          <cell r="G11329">
            <v>0</v>
          </cell>
        </row>
        <row r="11330">
          <cell r="G11330">
            <v>0</v>
          </cell>
        </row>
        <row r="11331">
          <cell r="G11331">
            <v>0</v>
          </cell>
        </row>
        <row r="11332">
          <cell r="G11332">
            <v>0</v>
          </cell>
        </row>
        <row r="11333">
          <cell r="G11333">
            <v>0</v>
          </cell>
        </row>
        <row r="11334">
          <cell r="G11334">
            <v>0</v>
          </cell>
        </row>
        <row r="11335">
          <cell r="G11335">
            <v>0</v>
          </cell>
        </row>
        <row r="11336">
          <cell r="G11336">
            <v>0</v>
          </cell>
        </row>
        <row r="11337">
          <cell r="G11337">
            <v>0</v>
          </cell>
        </row>
        <row r="11338">
          <cell r="G11338">
            <v>0</v>
          </cell>
        </row>
        <row r="11339">
          <cell r="G11339">
            <v>0</v>
          </cell>
        </row>
        <row r="11340">
          <cell r="G11340">
            <v>0</v>
          </cell>
        </row>
        <row r="11341">
          <cell r="G11341">
            <v>0</v>
          </cell>
        </row>
        <row r="11342">
          <cell r="G11342">
            <v>0</v>
          </cell>
        </row>
        <row r="11343">
          <cell r="G11343">
            <v>0</v>
          </cell>
        </row>
        <row r="11344">
          <cell r="G11344">
            <v>0</v>
          </cell>
        </row>
        <row r="11345">
          <cell r="G11345">
            <v>0</v>
          </cell>
        </row>
        <row r="11346">
          <cell r="G11346">
            <v>0</v>
          </cell>
        </row>
        <row r="11347">
          <cell r="G11347">
            <v>0</v>
          </cell>
        </row>
        <row r="11348">
          <cell r="G11348">
            <v>0</v>
          </cell>
        </row>
        <row r="11349">
          <cell r="G11349">
            <v>0</v>
          </cell>
        </row>
        <row r="11350">
          <cell r="G11350">
            <v>0</v>
          </cell>
        </row>
        <row r="11351">
          <cell r="G11351">
            <v>0</v>
          </cell>
        </row>
        <row r="11352">
          <cell r="G11352">
            <v>0</v>
          </cell>
        </row>
        <row r="11353">
          <cell r="G11353">
            <v>0</v>
          </cell>
        </row>
        <row r="11354">
          <cell r="G11354">
            <v>0</v>
          </cell>
        </row>
        <row r="11355">
          <cell r="G11355">
            <v>0</v>
          </cell>
        </row>
        <row r="11356">
          <cell r="G11356">
            <v>0</v>
          </cell>
        </row>
        <row r="11357">
          <cell r="G11357">
            <v>0</v>
          </cell>
        </row>
        <row r="11358">
          <cell r="G11358">
            <v>0</v>
          </cell>
        </row>
        <row r="11359">
          <cell r="G11359">
            <v>0</v>
          </cell>
        </row>
        <row r="11360">
          <cell r="G11360">
            <v>0</v>
          </cell>
        </row>
        <row r="11361">
          <cell r="G11361">
            <v>0</v>
          </cell>
        </row>
        <row r="11362">
          <cell r="G11362">
            <v>0</v>
          </cell>
        </row>
        <row r="11363">
          <cell r="G11363">
            <v>0</v>
          </cell>
        </row>
        <row r="11364">
          <cell r="G11364">
            <v>0</v>
          </cell>
        </row>
        <row r="11365">
          <cell r="G11365">
            <v>0</v>
          </cell>
        </row>
        <row r="11366">
          <cell r="G11366">
            <v>0</v>
          </cell>
        </row>
        <row r="11367">
          <cell r="G11367">
            <v>0</v>
          </cell>
        </row>
        <row r="11368">
          <cell r="G11368">
            <v>0</v>
          </cell>
        </row>
        <row r="11369">
          <cell r="G11369">
            <v>0</v>
          </cell>
        </row>
        <row r="11370">
          <cell r="G11370">
            <v>0</v>
          </cell>
        </row>
        <row r="11371">
          <cell r="G11371">
            <v>0</v>
          </cell>
        </row>
        <row r="11372">
          <cell r="G11372">
            <v>0</v>
          </cell>
        </row>
        <row r="11373">
          <cell r="G11373">
            <v>0</v>
          </cell>
        </row>
        <row r="11374">
          <cell r="G11374">
            <v>0</v>
          </cell>
        </row>
        <row r="11375">
          <cell r="G11375">
            <v>0</v>
          </cell>
        </row>
        <row r="11376">
          <cell r="G11376">
            <v>0</v>
          </cell>
        </row>
        <row r="11377">
          <cell r="G11377">
            <v>0</v>
          </cell>
        </row>
        <row r="11378">
          <cell r="G11378">
            <v>0</v>
          </cell>
        </row>
        <row r="11379">
          <cell r="G11379">
            <v>0</v>
          </cell>
        </row>
        <row r="11380">
          <cell r="G11380">
            <v>0</v>
          </cell>
        </row>
        <row r="11381">
          <cell r="G11381">
            <v>0</v>
          </cell>
        </row>
        <row r="11382">
          <cell r="G11382">
            <v>0</v>
          </cell>
        </row>
        <row r="11383">
          <cell r="G11383">
            <v>0</v>
          </cell>
        </row>
        <row r="11384">
          <cell r="G11384">
            <v>0</v>
          </cell>
        </row>
        <row r="11385">
          <cell r="G11385">
            <v>0</v>
          </cell>
        </row>
        <row r="11386">
          <cell r="G11386">
            <v>0</v>
          </cell>
        </row>
        <row r="11387">
          <cell r="G11387">
            <v>0</v>
          </cell>
        </row>
        <row r="11388">
          <cell r="G11388">
            <v>0</v>
          </cell>
        </row>
        <row r="11389">
          <cell r="G11389">
            <v>0</v>
          </cell>
        </row>
        <row r="11390">
          <cell r="G11390">
            <v>0</v>
          </cell>
        </row>
        <row r="11391">
          <cell r="G11391">
            <v>0</v>
          </cell>
        </row>
        <row r="11392">
          <cell r="G11392">
            <v>0</v>
          </cell>
        </row>
        <row r="11393">
          <cell r="G11393">
            <v>0</v>
          </cell>
        </row>
        <row r="11394">
          <cell r="G11394">
            <v>0</v>
          </cell>
        </row>
        <row r="11395">
          <cell r="G11395">
            <v>0</v>
          </cell>
        </row>
        <row r="11396">
          <cell r="G11396">
            <v>0</v>
          </cell>
        </row>
        <row r="11397">
          <cell r="G11397">
            <v>0</v>
          </cell>
        </row>
        <row r="11398">
          <cell r="G11398">
            <v>0</v>
          </cell>
        </row>
        <row r="11399">
          <cell r="G11399">
            <v>0</v>
          </cell>
        </row>
        <row r="11400">
          <cell r="G11400">
            <v>0</v>
          </cell>
        </row>
        <row r="11401">
          <cell r="G11401">
            <v>0</v>
          </cell>
        </row>
        <row r="11402">
          <cell r="G11402">
            <v>0</v>
          </cell>
        </row>
        <row r="11403">
          <cell r="G11403">
            <v>0</v>
          </cell>
        </row>
        <row r="11404">
          <cell r="G11404">
            <v>0</v>
          </cell>
        </row>
        <row r="11405">
          <cell r="G11405">
            <v>0</v>
          </cell>
        </row>
        <row r="11406">
          <cell r="G11406">
            <v>0</v>
          </cell>
        </row>
        <row r="11407">
          <cell r="G11407">
            <v>0</v>
          </cell>
        </row>
        <row r="11408">
          <cell r="G11408">
            <v>0</v>
          </cell>
        </row>
        <row r="11409">
          <cell r="G11409">
            <v>0</v>
          </cell>
        </row>
        <row r="11410">
          <cell r="G11410">
            <v>0</v>
          </cell>
        </row>
        <row r="11411">
          <cell r="G11411">
            <v>0</v>
          </cell>
        </row>
        <row r="11412">
          <cell r="G11412">
            <v>0</v>
          </cell>
        </row>
        <row r="11413">
          <cell r="G11413">
            <v>0</v>
          </cell>
        </row>
        <row r="11414">
          <cell r="G11414">
            <v>0</v>
          </cell>
        </row>
        <row r="11415">
          <cell r="G11415">
            <v>0</v>
          </cell>
        </row>
        <row r="11416">
          <cell r="G11416">
            <v>0</v>
          </cell>
        </row>
        <row r="11417">
          <cell r="G11417">
            <v>0</v>
          </cell>
        </row>
        <row r="11418">
          <cell r="G11418">
            <v>0</v>
          </cell>
        </row>
        <row r="11419">
          <cell r="G11419">
            <v>0</v>
          </cell>
        </row>
        <row r="11420">
          <cell r="G11420">
            <v>0</v>
          </cell>
        </row>
        <row r="11421">
          <cell r="G11421">
            <v>0</v>
          </cell>
        </row>
        <row r="11422">
          <cell r="G11422">
            <v>0</v>
          </cell>
        </row>
        <row r="11423">
          <cell r="G11423">
            <v>0</v>
          </cell>
        </row>
        <row r="11424">
          <cell r="G11424">
            <v>0</v>
          </cell>
        </row>
        <row r="11425">
          <cell r="G11425">
            <v>0</v>
          </cell>
        </row>
        <row r="11426">
          <cell r="G11426">
            <v>0</v>
          </cell>
        </row>
        <row r="11427">
          <cell r="G11427">
            <v>0</v>
          </cell>
        </row>
        <row r="11428">
          <cell r="G11428">
            <v>0</v>
          </cell>
        </row>
        <row r="11429">
          <cell r="G11429">
            <v>0</v>
          </cell>
        </row>
        <row r="11430">
          <cell r="G11430">
            <v>0</v>
          </cell>
        </row>
        <row r="11431">
          <cell r="G11431">
            <v>0</v>
          </cell>
        </row>
        <row r="11432">
          <cell r="G11432">
            <v>0</v>
          </cell>
        </row>
        <row r="11433">
          <cell r="G11433">
            <v>0</v>
          </cell>
        </row>
        <row r="11434">
          <cell r="G11434">
            <v>0</v>
          </cell>
        </row>
        <row r="11435">
          <cell r="G11435">
            <v>0</v>
          </cell>
        </row>
        <row r="11436">
          <cell r="G11436">
            <v>0</v>
          </cell>
        </row>
        <row r="11437">
          <cell r="G11437">
            <v>0</v>
          </cell>
        </row>
        <row r="11438">
          <cell r="G11438">
            <v>0</v>
          </cell>
        </row>
        <row r="11439">
          <cell r="G11439">
            <v>0</v>
          </cell>
        </row>
        <row r="11440">
          <cell r="G11440">
            <v>0</v>
          </cell>
        </row>
        <row r="11441">
          <cell r="G11441">
            <v>0</v>
          </cell>
        </row>
        <row r="11442">
          <cell r="G11442">
            <v>0</v>
          </cell>
        </row>
        <row r="11443">
          <cell r="G11443">
            <v>0</v>
          </cell>
        </row>
        <row r="11444">
          <cell r="G11444">
            <v>0</v>
          </cell>
        </row>
        <row r="11445">
          <cell r="G11445">
            <v>0</v>
          </cell>
        </row>
        <row r="11446">
          <cell r="G11446">
            <v>0</v>
          </cell>
        </row>
        <row r="11447">
          <cell r="G11447">
            <v>0</v>
          </cell>
        </row>
        <row r="11448">
          <cell r="G11448">
            <v>0</v>
          </cell>
        </row>
        <row r="11449">
          <cell r="G11449">
            <v>0</v>
          </cell>
        </row>
        <row r="11450">
          <cell r="G11450">
            <v>0</v>
          </cell>
        </row>
        <row r="11451">
          <cell r="G11451">
            <v>0</v>
          </cell>
        </row>
        <row r="11452">
          <cell r="G11452">
            <v>0</v>
          </cell>
        </row>
        <row r="11453">
          <cell r="G11453">
            <v>0</v>
          </cell>
        </row>
        <row r="11454">
          <cell r="G11454">
            <v>0</v>
          </cell>
        </row>
        <row r="11455">
          <cell r="G11455">
            <v>0</v>
          </cell>
        </row>
        <row r="11456">
          <cell r="G11456">
            <v>0</v>
          </cell>
        </row>
        <row r="11457">
          <cell r="G11457">
            <v>0</v>
          </cell>
        </row>
        <row r="11458">
          <cell r="G11458">
            <v>0</v>
          </cell>
        </row>
        <row r="11459">
          <cell r="G11459">
            <v>0</v>
          </cell>
        </row>
        <row r="11460">
          <cell r="G11460">
            <v>0</v>
          </cell>
        </row>
        <row r="11461">
          <cell r="G11461">
            <v>0</v>
          </cell>
        </row>
        <row r="11462">
          <cell r="G11462">
            <v>0</v>
          </cell>
        </row>
        <row r="11463">
          <cell r="G11463">
            <v>0</v>
          </cell>
        </row>
        <row r="11464">
          <cell r="G11464">
            <v>0</v>
          </cell>
        </row>
        <row r="11465">
          <cell r="G11465">
            <v>0</v>
          </cell>
        </row>
        <row r="11466">
          <cell r="G11466">
            <v>0</v>
          </cell>
        </row>
        <row r="11467">
          <cell r="G11467">
            <v>0</v>
          </cell>
        </row>
        <row r="11468">
          <cell r="G11468">
            <v>0</v>
          </cell>
        </row>
        <row r="11469">
          <cell r="G11469">
            <v>0</v>
          </cell>
        </row>
        <row r="11470">
          <cell r="G11470">
            <v>0</v>
          </cell>
        </row>
        <row r="11471">
          <cell r="G11471">
            <v>0</v>
          </cell>
        </row>
        <row r="11472">
          <cell r="G11472">
            <v>0</v>
          </cell>
        </row>
        <row r="11473">
          <cell r="G11473">
            <v>0</v>
          </cell>
        </row>
        <row r="11474">
          <cell r="G11474">
            <v>0</v>
          </cell>
        </row>
        <row r="11475">
          <cell r="G11475">
            <v>0</v>
          </cell>
        </row>
        <row r="11476">
          <cell r="G11476">
            <v>0</v>
          </cell>
        </row>
        <row r="11477">
          <cell r="G11477">
            <v>0</v>
          </cell>
        </row>
        <row r="11478">
          <cell r="G11478">
            <v>0</v>
          </cell>
        </row>
        <row r="11479">
          <cell r="G11479">
            <v>0</v>
          </cell>
        </row>
        <row r="11480">
          <cell r="G11480">
            <v>0</v>
          </cell>
        </row>
        <row r="11481">
          <cell r="G11481">
            <v>0</v>
          </cell>
        </row>
        <row r="11482">
          <cell r="G11482">
            <v>0</v>
          </cell>
        </row>
        <row r="11483">
          <cell r="G11483">
            <v>0</v>
          </cell>
        </row>
        <row r="11484">
          <cell r="G11484">
            <v>0</v>
          </cell>
        </row>
        <row r="11485">
          <cell r="G11485">
            <v>0</v>
          </cell>
        </row>
        <row r="11486">
          <cell r="G11486">
            <v>0</v>
          </cell>
        </row>
        <row r="11487">
          <cell r="G11487">
            <v>0</v>
          </cell>
        </row>
        <row r="11488">
          <cell r="G11488">
            <v>0</v>
          </cell>
        </row>
        <row r="11489">
          <cell r="G11489">
            <v>0</v>
          </cell>
        </row>
        <row r="11490">
          <cell r="G11490">
            <v>0</v>
          </cell>
        </row>
        <row r="11491">
          <cell r="G11491">
            <v>0</v>
          </cell>
        </row>
        <row r="11492">
          <cell r="G11492">
            <v>0</v>
          </cell>
        </row>
        <row r="11493">
          <cell r="G11493">
            <v>0</v>
          </cell>
        </row>
        <row r="11494">
          <cell r="G11494">
            <v>0</v>
          </cell>
        </row>
        <row r="11495">
          <cell r="G11495">
            <v>0</v>
          </cell>
        </row>
        <row r="11496">
          <cell r="G11496">
            <v>0</v>
          </cell>
        </row>
        <row r="11497">
          <cell r="G11497">
            <v>0</v>
          </cell>
        </row>
        <row r="11498">
          <cell r="G11498">
            <v>0</v>
          </cell>
        </row>
        <row r="11499">
          <cell r="G11499">
            <v>0</v>
          </cell>
        </row>
        <row r="11500">
          <cell r="G11500">
            <v>0</v>
          </cell>
        </row>
        <row r="11501">
          <cell r="G11501">
            <v>0</v>
          </cell>
        </row>
        <row r="11502">
          <cell r="G11502">
            <v>0</v>
          </cell>
        </row>
        <row r="11503">
          <cell r="G11503">
            <v>0</v>
          </cell>
        </row>
        <row r="11504">
          <cell r="G11504">
            <v>0</v>
          </cell>
        </row>
        <row r="11505">
          <cell r="G11505">
            <v>0</v>
          </cell>
        </row>
        <row r="11506">
          <cell r="G11506">
            <v>0</v>
          </cell>
        </row>
        <row r="11507">
          <cell r="G11507">
            <v>0</v>
          </cell>
        </row>
        <row r="11508">
          <cell r="G11508">
            <v>0</v>
          </cell>
        </row>
        <row r="11509">
          <cell r="G11509">
            <v>0</v>
          </cell>
        </row>
        <row r="11510">
          <cell r="G11510">
            <v>0</v>
          </cell>
        </row>
        <row r="11511">
          <cell r="G11511">
            <v>0</v>
          </cell>
        </row>
        <row r="11512">
          <cell r="G11512">
            <v>0</v>
          </cell>
        </row>
        <row r="11513">
          <cell r="G11513">
            <v>0</v>
          </cell>
        </row>
        <row r="11514">
          <cell r="G11514">
            <v>0</v>
          </cell>
        </row>
        <row r="11515">
          <cell r="G11515">
            <v>0</v>
          </cell>
        </row>
        <row r="11516">
          <cell r="G11516">
            <v>0</v>
          </cell>
        </row>
        <row r="11517">
          <cell r="G11517">
            <v>0</v>
          </cell>
        </row>
        <row r="11518">
          <cell r="G11518">
            <v>0</v>
          </cell>
        </row>
        <row r="11519">
          <cell r="G11519">
            <v>0</v>
          </cell>
        </row>
        <row r="11520">
          <cell r="G11520">
            <v>0</v>
          </cell>
        </row>
        <row r="11521">
          <cell r="G11521">
            <v>0</v>
          </cell>
        </row>
        <row r="11522">
          <cell r="G11522">
            <v>0</v>
          </cell>
        </row>
        <row r="11523">
          <cell r="G11523">
            <v>0</v>
          </cell>
        </row>
        <row r="11524">
          <cell r="G11524">
            <v>0</v>
          </cell>
        </row>
        <row r="11525">
          <cell r="G11525">
            <v>0</v>
          </cell>
        </row>
        <row r="11526">
          <cell r="G11526">
            <v>0</v>
          </cell>
        </row>
        <row r="11527">
          <cell r="G11527">
            <v>0</v>
          </cell>
        </row>
        <row r="11528">
          <cell r="G11528">
            <v>0</v>
          </cell>
        </row>
        <row r="11529">
          <cell r="G11529">
            <v>0</v>
          </cell>
        </row>
        <row r="11530">
          <cell r="G11530">
            <v>0</v>
          </cell>
        </row>
        <row r="11531">
          <cell r="G11531">
            <v>0</v>
          </cell>
        </row>
        <row r="11532">
          <cell r="G11532">
            <v>0</v>
          </cell>
        </row>
        <row r="11533">
          <cell r="G11533">
            <v>0</v>
          </cell>
        </row>
        <row r="11534">
          <cell r="G11534">
            <v>0</v>
          </cell>
        </row>
        <row r="11535">
          <cell r="G11535">
            <v>0</v>
          </cell>
        </row>
        <row r="11536">
          <cell r="G11536">
            <v>0</v>
          </cell>
        </row>
        <row r="11537">
          <cell r="G11537">
            <v>0</v>
          </cell>
        </row>
        <row r="11538">
          <cell r="G11538">
            <v>0</v>
          </cell>
        </row>
        <row r="11539">
          <cell r="G11539">
            <v>0</v>
          </cell>
        </row>
        <row r="11540">
          <cell r="G11540">
            <v>0</v>
          </cell>
        </row>
        <row r="11541">
          <cell r="G11541">
            <v>0</v>
          </cell>
        </row>
        <row r="11542">
          <cell r="G11542">
            <v>0</v>
          </cell>
        </row>
        <row r="11543">
          <cell r="G11543">
            <v>0</v>
          </cell>
        </row>
        <row r="11544">
          <cell r="G11544">
            <v>0</v>
          </cell>
        </row>
        <row r="11545">
          <cell r="G11545">
            <v>0</v>
          </cell>
        </row>
        <row r="11546">
          <cell r="G11546">
            <v>0</v>
          </cell>
        </row>
        <row r="11547">
          <cell r="G11547">
            <v>0</v>
          </cell>
        </row>
        <row r="11548">
          <cell r="G11548">
            <v>0</v>
          </cell>
        </row>
        <row r="11549">
          <cell r="G11549">
            <v>0</v>
          </cell>
        </row>
        <row r="11550">
          <cell r="G11550">
            <v>0</v>
          </cell>
        </row>
        <row r="11551">
          <cell r="G11551">
            <v>0</v>
          </cell>
        </row>
        <row r="11552">
          <cell r="G11552">
            <v>0</v>
          </cell>
        </row>
        <row r="11553">
          <cell r="G11553">
            <v>0</v>
          </cell>
        </row>
        <row r="11554">
          <cell r="G11554">
            <v>0</v>
          </cell>
        </row>
        <row r="11555">
          <cell r="G11555">
            <v>0</v>
          </cell>
        </row>
        <row r="11556">
          <cell r="G11556">
            <v>0</v>
          </cell>
        </row>
        <row r="11557">
          <cell r="G11557">
            <v>0</v>
          </cell>
        </row>
        <row r="11558">
          <cell r="G11558">
            <v>0</v>
          </cell>
        </row>
        <row r="11559">
          <cell r="G11559">
            <v>0</v>
          </cell>
        </row>
        <row r="11560">
          <cell r="G11560">
            <v>0</v>
          </cell>
        </row>
        <row r="11561">
          <cell r="G11561">
            <v>0</v>
          </cell>
        </row>
        <row r="11562">
          <cell r="G11562">
            <v>0</v>
          </cell>
        </row>
        <row r="11563">
          <cell r="G11563">
            <v>0</v>
          </cell>
        </row>
        <row r="11564">
          <cell r="G11564">
            <v>0</v>
          </cell>
        </row>
        <row r="11565">
          <cell r="G11565">
            <v>0</v>
          </cell>
        </row>
        <row r="11566">
          <cell r="G11566">
            <v>0</v>
          </cell>
        </row>
        <row r="11567">
          <cell r="G11567">
            <v>0</v>
          </cell>
        </row>
        <row r="11568">
          <cell r="G11568">
            <v>0</v>
          </cell>
        </row>
        <row r="11569">
          <cell r="G11569">
            <v>0</v>
          </cell>
        </row>
        <row r="11570">
          <cell r="G11570">
            <v>0</v>
          </cell>
        </row>
        <row r="11571">
          <cell r="G11571">
            <v>0</v>
          </cell>
        </row>
        <row r="11572">
          <cell r="G11572">
            <v>0</v>
          </cell>
        </row>
        <row r="11573">
          <cell r="G11573">
            <v>0</v>
          </cell>
        </row>
        <row r="11574">
          <cell r="G11574">
            <v>0</v>
          </cell>
        </row>
        <row r="11575">
          <cell r="G11575">
            <v>0</v>
          </cell>
        </row>
        <row r="11576">
          <cell r="G11576">
            <v>0</v>
          </cell>
        </row>
        <row r="11577">
          <cell r="G11577">
            <v>0</v>
          </cell>
        </row>
        <row r="11578">
          <cell r="G11578">
            <v>0</v>
          </cell>
        </row>
        <row r="11579">
          <cell r="G11579">
            <v>0</v>
          </cell>
        </row>
        <row r="11580">
          <cell r="G11580">
            <v>0</v>
          </cell>
        </row>
        <row r="11581">
          <cell r="G11581">
            <v>0</v>
          </cell>
        </row>
        <row r="11582">
          <cell r="G11582">
            <v>0</v>
          </cell>
        </row>
        <row r="11583">
          <cell r="G11583">
            <v>0</v>
          </cell>
        </row>
        <row r="11584">
          <cell r="G11584">
            <v>0</v>
          </cell>
        </row>
        <row r="11585">
          <cell r="G11585">
            <v>0</v>
          </cell>
        </row>
        <row r="11586">
          <cell r="G11586">
            <v>0</v>
          </cell>
        </row>
        <row r="11587">
          <cell r="G11587">
            <v>0</v>
          </cell>
        </row>
        <row r="11588">
          <cell r="G11588">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Lead"/>
      <sheetName val="PROCTOR"/>
      <sheetName val="Elect."/>
      <sheetName val="Sheet1"/>
      <sheetName val="BOQ"/>
      <sheetName val="doq"/>
      <sheetName val="PRECAST lightconc-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n-Current Assets"/>
      <sheetName val="Tangible &amp; Intangible Assets"/>
      <sheetName val="Capital Work in Progress"/>
      <sheetName val="Advance twds share capital"/>
      <sheetName val="Non Current Investments"/>
      <sheetName val="Unquoted debentures"/>
      <sheetName val="Long Term L&amp;A"/>
      <sheetName val="Interest Income - USL &amp; MEZ Deb"/>
      <sheetName val="Adv agst pur. of shares"/>
      <sheetName val="Capital advances"/>
      <sheetName val="Pre-Op Exps"/>
      <sheetName val="Prov-Doubt"/>
      <sheetName val="Adv. Tax"/>
      <sheetName val="Reco"/>
    </sheetNames>
    <sheetDataSet>
      <sheetData sheetId="0">
        <row r="4">
          <cell r="F4" t="str">
            <v>Schedule -A Share Capital</v>
          </cell>
        </row>
        <row r="5">
          <cell r="F5" t="str">
            <v>Schedule -B Reserves &amp; Surplus</v>
          </cell>
        </row>
        <row r="6">
          <cell r="F6" t="str">
            <v>Schedule -C Secured Loans</v>
          </cell>
        </row>
        <row r="7">
          <cell r="F7" t="str">
            <v>Schedule -D Unsecured Loans</v>
          </cell>
        </row>
        <row r="8">
          <cell r="F8" t="str">
            <v>Schedule -E Fixed Assets</v>
          </cell>
        </row>
        <row r="9">
          <cell r="F9" t="str">
            <v>Schedule -F Investments</v>
          </cell>
        </row>
        <row r="10">
          <cell r="F10" t="str">
            <v>Schedule -G Current Assets, Loans and Advances</v>
          </cell>
        </row>
        <row r="11">
          <cell r="F11" t="str">
            <v>Schedule -H Current Liabilities &amp; Provisions</v>
          </cell>
        </row>
        <row r="12">
          <cell r="F12" t="str">
            <v>Schedule -I Miscellaneous Expenditure</v>
          </cell>
        </row>
        <row r="13">
          <cell r="F13" t="str">
            <v>Schedule -J Contingent Liabilities</v>
          </cell>
        </row>
        <row r="14">
          <cell r="F14" t="str">
            <v xml:space="preserve">Schedule -K Sales &amp; Service </v>
          </cell>
        </row>
        <row r="15">
          <cell r="F15" t="str">
            <v>Schedule -L Other Income</v>
          </cell>
        </row>
        <row r="16">
          <cell r="F16" t="str">
            <v>Schedule -M Operating Expenses</v>
          </cell>
        </row>
        <row r="17">
          <cell r="F17" t="str">
            <v>Schedule -N Staff Expenses</v>
          </cell>
        </row>
        <row r="18">
          <cell r="F18" t="str">
            <v>Schedule -O Sales, Administration and Other Expenses</v>
          </cell>
        </row>
        <row r="19">
          <cell r="F19" t="str">
            <v>Schedule -P Interest &amp; Brokerage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Pivot Table"/>
      <sheetName val="O&amp;M"/>
      <sheetName val="Toll"/>
      <sheetName val="PLL"/>
      <sheetName val="O&amp;M ledger"/>
      <sheetName val="Toll ledger"/>
      <sheetName val="O&amp;M Amtrl"/>
      <sheetName val="Debit Sample Data"/>
      <sheetName val="CMA_Calculations"/>
      <sheetName val="CMA_Selections"/>
      <sheetName val="Samples Selected"/>
      <sheetName val="XREF"/>
      <sheetName val="Tickmarks"/>
      <sheetName val="CMA_SampleDesign"/>
      <sheetName val="DialogInsert"/>
      <sheetName val="#REF"/>
      <sheetName val="Pool"/>
      <sheetName val="YE-SW2"/>
      <sheetName val="MISBS"/>
      <sheetName val="BOD PL NEW"/>
      <sheetName val="関係会社貸付金データ"/>
      <sheetName val="Keyratios"/>
      <sheetName val="FA Schedule Dec 07"/>
      <sheetName val="Cntrl Sheet"/>
      <sheetName val="Facility"/>
      <sheetName val="deb"/>
      <sheetName val="SPR"/>
      <sheetName val="PAP"/>
      <sheetName val="Query and Pending"/>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row r="125">
          <cell r="D125">
            <v>27700462</v>
          </cell>
          <cell r="F125">
            <v>7</v>
          </cell>
          <cell r="H125">
            <v>-654538</v>
          </cell>
        </row>
      </sheetData>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Hourly_All"/>
      <sheetName val="Hourly_Toll"/>
      <sheetName val="Comp (All)"/>
      <sheetName val="Comp (V_P)"/>
      <sheetName val="Tables"/>
    </sheetNames>
    <sheetDataSet>
      <sheetData sheetId="0">
        <row r="11">
          <cell r="D11">
            <v>0.91400000000000003</v>
          </cell>
        </row>
        <row r="12">
          <cell r="D12">
            <v>1.006</v>
          </cell>
        </row>
      </sheetData>
      <sheetData sheetId="1"/>
      <sheetData sheetId="2"/>
      <sheetData sheetId="3"/>
      <sheetData sheetId="4"/>
      <sheetData sheetId="5"/>
      <sheetData sheetId="6"/>
      <sheetData sheetId="7"/>
      <sheetData sheetId="8"/>
      <sheetData sheetId="9"/>
      <sheetData sheetId="10"/>
      <sheetData sheetId="11">
        <row r="35">
          <cell r="C35">
            <v>21278</v>
          </cell>
        </row>
      </sheetData>
      <sheetData sheetId="12"/>
      <sheetData sheetId="13"/>
      <sheetData sheetId="14"/>
      <sheetData sheetId="15"/>
      <sheetData sheetId="16"/>
      <sheetData sheetId="17"/>
      <sheetData sheetId="18">
        <row r="41">
          <cell r="I41">
            <v>49714</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 report"/>
      <sheetName val="Tax"/>
      <sheetName val="DTPL"/>
      <sheetName val="PAP Memo -1"/>
      <sheetName val="PAP Memo"/>
      <sheetName val="Interest"/>
      <sheetName val="P L"/>
      <sheetName val="B S"/>
      <sheetName val="Yield-COB"/>
      <sheetName val="BOD PL"/>
      <sheetName val="BOD BS"/>
      <sheetName val="NFF"/>
      <sheetName val="PAP"/>
      <sheetName val="Sheet2"/>
      <sheetName val="Yield-COB sum"/>
      <sheetName val="SPR"/>
      <sheetName val="Yield-backup"/>
      <sheetName val="BOD BS (2)"/>
      <sheetName val="Facility"/>
      <sheetName val="Esti reports"/>
      <sheetName val="Borrowing"/>
      <sheetName val="MIS reports"/>
      <sheetName val="Cashflow"/>
      <sheetName val="Cntrl Sheet"/>
      <sheetName val="CARE Ratios"/>
      <sheetName val="deb"/>
      <sheetName val="Keyratios"/>
      <sheetName val="Bal"/>
      <sheetName val="prof"/>
      <sheetName val="Sheet1"/>
      <sheetName val="Arcelor"/>
      <sheetName val="Datastream"/>
      <sheetName val="Summary"/>
      <sheetName val="Additions"/>
      <sheetName val="purpose&amp;input"/>
      <sheetName val="Sch A,B,C"/>
      <sheetName val="Data"/>
      <sheetName val="Old SCH-E&amp;F"/>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eyratios"/>
      <sheetName val="P L"/>
      <sheetName val="XREF"/>
      <sheetName val="Tax"/>
      <sheetName val="Summary"/>
      <sheetName val="Additions"/>
      <sheetName val="Resignation"/>
      <sheetName val="blockwise"/>
      <sheetName val="List"/>
      <sheetName val="Data"/>
      <sheetName val="Ctinh 10kV"/>
      <sheetName val="Key"/>
      <sheetName val="Sch A,B,C"/>
      <sheetName val="NKEL O&amp;M (2)"/>
      <sheetName val="Fixed Assets Top Sheet- Consol"/>
      <sheetName val="Params"/>
      <sheetName val="SCH"/>
      <sheetName val="SCH 10"/>
    </sheetNames>
    <sheetDataSet>
      <sheetData sheetId="0" refreshError="1">
        <row r="2">
          <cell r="A2" t="str">
            <v>500010</v>
          </cell>
          <cell r="B2" t="str">
            <v>MAIZE - 1111 - 5 KG - [ RHSL ]</v>
          </cell>
          <cell r="C2" t="str">
            <v>1200</v>
          </cell>
          <cell r="D2" t="str">
            <v>651</v>
          </cell>
          <cell r="E2" t="str">
            <v>4900206005</v>
          </cell>
          <cell r="F2">
            <v>38245</v>
          </cell>
          <cell r="G2">
            <v>100</v>
          </cell>
          <cell r="H2">
            <v>0</v>
          </cell>
        </row>
        <row r="3">
          <cell r="A3" t="str">
            <v>500010</v>
          </cell>
          <cell r="B3" t="str">
            <v>MAIZE - 1111 - 5 KG - [ RHSL ]</v>
          </cell>
          <cell r="C3" t="str">
            <v>1200</v>
          </cell>
          <cell r="D3" t="str">
            <v>601</v>
          </cell>
          <cell r="E3" t="str">
            <v>4900142227</v>
          </cell>
          <cell r="F3">
            <v>38185</v>
          </cell>
          <cell r="G3">
            <v>-100</v>
          </cell>
          <cell r="H3">
            <v>-1982</v>
          </cell>
        </row>
        <row r="4">
          <cell r="A4" t="str">
            <v>500010</v>
          </cell>
          <cell r="B4" t="str">
            <v>MAIZE - 1111 - 5 KG - [ RHSL ]</v>
          </cell>
          <cell r="C4" t="str">
            <v>1200</v>
          </cell>
          <cell r="D4" t="str">
            <v>601</v>
          </cell>
          <cell r="E4" t="str">
            <v>4900142227</v>
          </cell>
          <cell r="F4">
            <v>38185</v>
          </cell>
          <cell r="G4">
            <v>-400</v>
          </cell>
          <cell r="H4">
            <v>-7928</v>
          </cell>
        </row>
        <row r="5">
          <cell r="A5" t="str">
            <v>500010</v>
          </cell>
          <cell r="B5" t="str">
            <v>MAIZE - 1111 - 5 KG - [ RHSL ]</v>
          </cell>
          <cell r="C5" t="str">
            <v>1200</v>
          </cell>
          <cell r="D5" t="str">
            <v>101</v>
          </cell>
          <cell r="E5" t="str">
            <v>5000017232</v>
          </cell>
          <cell r="F5">
            <v>38183</v>
          </cell>
          <cell r="G5">
            <v>640</v>
          </cell>
          <cell r="H5">
            <v>0</v>
          </cell>
        </row>
        <row r="6">
          <cell r="A6" t="str">
            <v>500010</v>
          </cell>
          <cell r="B6" t="str">
            <v>MAIZE - 1111 - 5 KG - [ RHSL ]</v>
          </cell>
          <cell r="C6" t="str">
            <v>1200</v>
          </cell>
          <cell r="D6" t="str">
            <v>641</v>
          </cell>
          <cell r="E6" t="str">
            <v>4900138548</v>
          </cell>
          <cell r="F6">
            <v>38182</v>
          </cell>
          <cell r="G6">
            <v>640</v>
          </cell>
          <cell r="H6">
            <v>12684.8</v>
          </cell>
        </row>
        <row r="7">
          <cell r="A7" t="str">
            <v>500010</v>
          </cell>
          <cell r="B7" t="str">
            <v>MAIZE - 1111 - 5 KG - [ RHSL ]</v>
          </cell>
          <cell r="C7" t="str">
            <v>1200</v>
          </cell>
          <cell r="D7" t="str">
            <v>562</v>
          </cell>
          <cell r="E7" t="str">
            <v>4900129610</v>
          </cell>
          <cell r="F7">
            <v>38168</v>
          </cell>
          <cell r="G7">
            <v>-640</v>
          </cell>
          <cell r="H7">
            <v>-12684.8</v>
          </cell>
        </row>
        <row r="8">
          <cell r="A8" t="str">
            <v>500010</v>
          </cell>
          <cell r="B8" t="str">
            <v>MAIZE - 1111 - 5 KG - [ RHSL ]</v>
          </cell>
          <cell r="C8" t="str">
            <v>1200</v>
          </cell>
          <cell r="D8" t="str">
            <v>344</v>
          </cell>
          <cell r="E8" t="str">
            <v>4900142320</v>
          </cell>
          <cell r="F8">
            <v>38168</v>
          </cell>
          <cell r="G8">
            <v>15</v>
          </cell>
          <cell r="H8">
            <v>0</v>
          </cell>
        </row>
        <row r="9">
          <cell r="A9" t="str">
            <v>500010</v>
          </cell>
          <cell r="B9" t="str">
            <v>MAIZE - 1111 - 5 KG - [ RHSL ]</v>
          </cell>
          <cell r="C9" t="str">
            <v>1200</v>
          </cell>
          <cell r="D9" t="str">
            <v>344</v>
          </cell>
          <cell r="E9" t="str">
            <v>4900142320</v>
          </cell>
          <cell r="F9">
            <v>38168</v>
          </cell>
          <cell r="G9">
            <v>-15</v>
          </cell>
          <cell r="H9">
            <v>0</v>
          </cell>
        </row>
        <row r="10">
          <cell r="A10" t="str">
            <v>500010</v>
          </cell>
          <cell r="B10" t="str">
            <v>MAIZE - 1111 - 5 KG - [ RHSL ]</v>
          </cell>
          <cell r="C10" t="str">
            <v>1200</v>
          </cell>
          <cell r="D10" t="str">
            <v>101</v>
          </cell>
          <cell r="E10" t="str">
            <v>5000008231</v>
          </cell>
          <cell r="F10">
            <v>38098</v>
          </cell>
          <cell r="G10">
            <v>100</v>
          </cell>
          <cell r="H10">
            <v>0</v>
          </cell>
        </row>
        <row r="11">
          <cell r="A11" t="str">
            <v>500010</v>
          </cell>
          <cell r="B11" t="str">
            <v>MAIZE - 1111 - 5 KG - [ RHSL ]</v>
          </cell>
          <cell r="C11" t="str">
            <v>1200</v>
          </cell>
          <cell r="D11" t="str">
            <v>101</v>
          </cell>
          <cell r="E11" t="str">
            <v>5000008231</v>
          </cell>
          <cell r="F11">
            <v>38098</v>
          </cell>
          <cell r="G11">
            <v>400</v>
          </cell>
          <cell r="H11">
            <v>0</v>
          </cell>
        </row>
        <row r="12">
          <cell r="A12" t="str">
            <v>500010</v>
          </cell>
          <cell r="B12" t="str">
            <v>MAIZE - 1111 - 5 KG - [ RHSL ]</v>
          </cell>
          <cell r="C12" t="str">
            <v>1200</v>
          </cell>
          <cell r="D12" t="str">
            <v>641</v>
          </cell>
          <cell r="E12" t="str">
            <v>4900073919</v>
          </cell>
          <cell r="F12">
            <v>38087</v>
          </cell>
          <cell r="G12">
            <v>400</v>
          </cell>
          <cell r="H12">
            <v>7928</v>
          </cell>
        </row>
        <row r="13">
          <cell r="A13" t="str">
            <v>500010</v>
          </cell>
          <cell r="B13" t="str">
            <v>MAIZE - 1111 - 5 KG - [ RHSL ]</v>
          </cell>
          <cell r="C13" t="str">
            <v>1200</v>
          </cell>
          <cell r="D13" t="str">
            <v>641</v>
          </cell>
          <cell r="E13" t="str">
            <v>4900073919</v>
          </cell>
          <cell r="F13">
            <v>38087</v>
          </cell>
          <cell r="G13">
            <v>100</v>
          </cell>
          <cell r="H13">
            <v>1982</v>
          </cell>
        </row>
        <row r="14">
          <cell r="A14" t="str">
            <v>500010</v>
          </cell>
          <cell r="B14" t="str">
            <v>MAIZE - 1111 - 5 KG - [ RHSL ]</v>
          </cell>
          <cell r="C14" t="str">
            <v>1300</v>
          </cell>
          <cell r="D14" t="str">
            <v>641</v>
          </cell>
          <cell r="E14" t="str">
            <v>4900153977</v>
          </cell>
          <cell r="F14">
            <v>38197</v>
          </cell>
          <cell r="G14">
            <v>-750</v>
          </cell>
          <cell r="H14">
            <v>-14865</v>
          </cell>
        </row>
        <row r="15">
          <cell r="A15" t="str">
            <v>500010</v>
          </cell>
          <cell r="B15" t="str">
            <v>MAIZE - 1111 - 5 KG - [ RHSL ]</v>
          </cell>
          <cell r="C15" t="str">
            <v>1300</v>
          </cell>
          <cell r="D15" t="str">
            <v>641</v>
          </cell>
          <cell r="E15" t="str">
            <v>4900153977</v>
          </cell>
          <cell r="F15">
            <v>38197</v>
          </cell>
          <cell r="G15">
            <v>-200</v>
          </cell>
          <cell r="H15">
            <v>-3964</v>
          </cell>
        </row>
        <row r="16">
          <cell r="A16" t="str">
            <v>500010</v>
          </cell>
          <cell r="B16" t="str">
            <v>MAIZE - 1111 - 5 KG - [ RHSL ]</v>
          </cell>
          <cell r="C16" t="str">
            <v>1300</v>
          </cell>
          <cell r="D16" t="str">
            <v>641</v>
          </cell>
          <cell r="E16" t="str">
            <v>4900153977</v>
          </cell>
          <cell r="F16">
            <v>38197</v>
          </cell>
          <cell r="G16">
            <v>-300</v>
          </cell>
          <cell r="H16">
            <v>-5946</v>
          </cell>
        </row>
        <row r="17">
          <cell r="A17" t="str">
            <v>500010</v>
          </cell>
          <cell r="B17" t="str">
            <v>MAIZE - 1111 - 5 KG - [ RHSL ]</v>
          </cell>
          <cell r="C17" t="str">
            <v>1300</v>
          </cell>
          <cell r="D17" t="str">
            <v>641</v>
          </cell>
          <cell r="E17" t="str">
            <v>4900153977</v>
          </cell>
          <cell r="F17">
            <v>38197</v>
          </cell>
          <cell r="G17">
            <v>-1200</v>
          </cell>
          <cell r="H17">
            <v>-23784</v>
          </cell>
        </row>
        <row r="18">
          <cell r="A18" t="str">
            <v>500010</v>
          </cell>
          <cell r="B18" t="str">
            <v>MAIZE - 1111 - 5 KG - [ RHSL ]</v>
          </cell>
          <cell r="C18" t="str">
            <v>1300</v>
          </cell>
          <cell r="D18" t="str">
            <v>641</v>
          </cell>
          <cell r="E18" t="str">
            <v>4900153977</v>
          </cell>
          <cell r="F18">
            <v>38197</v>
          </cell>
          <cell r="G18">
            <v>-550</v>
          </cell>
          <cell r="H18">
            <v>-10901</v>
          </cell>
        </row>
        <row r="19">
          <cell r="A19" t="str">
            <v>500010</v>
          </cell>
          <cell r="B19" t="str">
            <v>MAIZE - 1111 - 5 KG - [ RHSL ]</v>
          </cell>
          <cell r="C19" t="str">
            <v>1300</v>
          </cell>
          <cell r="D19" t="str">
            <v>453</v>
          </cell>
          <cell r="E19" t="str">
            <v>4900128768</v>
          </cell>
          <cell r="F19">
            <v>38168</v>
          </cell>
          <cell r="G19">
            <v>-550</v>
          </cell>
          <cell r="H19">
            <v>0</v>
          </cell>
        </row>
        <row r="20">
          <cell r="A20" t="str">
            <v>500010</v>
          </cell>
          <cell r="B20" t="str">
            <v>MAIZE - 1111 - 5 KG - [ RHSL ]</v>
          </cell>
          <cell r="C20" t="str">
            <v>1300</v>
          </cell>
          <cell r="D20" t="str">
            <v>453</v>
          </cell>
          <cell r="E20" t="str">
            <v>4900128768</v>
          </cell>
          <cell r="F20">
            <v>38168</v>
          </cell>
          <cell r="G20">
            <v>-750</v>
          </cell>
          <cell r="H20">
            <v>0</v>
          </cell>
        </row>
        <row r="21">
          <cell r="A21" t="str">
            <v>500010</v>
          </cell>
          <cell r="B21" t="str">
            <v>MAIZE - 1111 - 5 KG - [ RHSL ]</v>
          </cell>
          <cell r="C21" t="str">
            <v>1300</v>
          </cell>
          <cell r="D21" t="str">
            <v>453</v>
          </cell>
          <cell r="E21" t="str">
            <v>4900128768</v>
          </cell>
          <cell r="F21">
            <v>38168</v>
          </cell>
          <cell r="G21">
            <v>-200</v>
          </cell>
          <cell r="H21">
            <v>0</v>
          </cell>
        </row>
        <row r="22">
          <cell r="A22" t="str">
            <v>500010</v>
          </cell>
          <cell r="B22" t="str">
            <v>MAIZE - 1111 - 5 KG - [ RHSL ]</v>
          </cell>
          <cell r="C22" t="str">
            <v>1300</v>
          </cell>
          <cell r="D22" t="str">
            <v>453</v>
          </cell>
          <cell r="E22" t="str">
            <v>4900128768</v>
          </cell>
          <cell r="F22">
            <v>38168</v>
          </cell>
          <cell r="G22">
            <v>-300</v>
          </cell>
          <cell r="H22">
            <v>0</v>
          </cell>
        </row>
        <row r="23">
          <cell r="A23" t="str">
            <v>500010</v>
          </cell>
          <cell r="B23" t="str">
            <v>MAIZE - 1111 - 5 KG - [ RHSL ]</v>
          </cell>
          <cell r="C23" t="str">
            <v>1300</v>
          </cell>
          <cell r="D23" t="str">
            <v>453</v>
          </cell>
          <cell r="E23" t="str">
            <v>4900128768</v>
          </cell>
          <cell r="F23">
            <v>38168</v>
          </cell>
          <cell r="G23">
            <v>550</v>
          </cell>
          <cell r="H23">
            <v>10901</v>
          </cell>
        </row>
        <row r="24">
          <cell r="A24" t="str">
            <v>500010</v>
          </cell>
          <cell r="B24" t="str">
            <v>MAIZE - 1111 - 5 KG - [ RHSL ]</v>
          </cell>
          <cell r="C24" t="str">
            <v>1300</v>
          </cell>
          <cell r="D24" t="str">
            <v>651</v>
          </cell>
          <cell r="E24" t="str">
            <v>4900128731</v>
          </cell>
          <cell r="F24">
            <v>38168</v>
          </cell>
          <cell r="G24">
            <v>750</v>
          </cell>
          <cell r="H24">
            <v>0</v>
          </cell>
        </row>
        <row r="25">
          <cell r="A25" t="str">
            <v>500010</v>
          </cell>
          <cell r="B25" t="str">
            <v>MAIZE - 1111 - 5 KG - [ RHSL ]</v>
          </cell>
          <cell r="C25" t="str">
            <v>1300</v>
          </cell>
          <cell r="D25" t="str">
            <v>651</v>
          </cell>
          <cell r="E25" t="str">
            <v>4900128731</v>
          </cell>
          <cell r="F25">
            <v>38168</v>
          </cell>
          <cell r="G25">
            <v>200</v>
          </cell>
          <cell r="H25">
            <v>0</v>
          </cell>
        </row>
        <row r="26">
          <cell r="A26" t="str">
            <v>500010</v>
          </cell>
          <cell r="B26" t="str">
            <v>MAIZE - 1111 - 5 KG - [ RHSL ]</v>
          </cell>
          <cell r="C26" t="str">
            <v>1300</v>
          </cell>
          <cell r="D26" t="str">
            <v>651</v>
          </cell>
          <cell r="E26" t="str">
            <v>4900128731</v>
          </cell>
          <cell r="F26">
            <v>38168</v>
          </cell>
          <cell r="G26">
            <v>550</v>
          </cell>
          <cell r="H26">
            <v>0</v>
          </cell>
        </row>
        <row r="27">
          <cell r="A27" t="str">
            <v>500010</v>
          </cell>
          <cell r="B27" t="str">
            <v>MAIZE - 1111 - 5 KG - [ RHSL ]</v>
          </cell>
          <cell r="C27" t="str">
            <v>1300</v>
          </cell>
          <cell r="D27" t="str">
            <v>651</v>
          </cell>
          <cell r="E27" t="str">
            <v>4900128730</v>
          </cell>
          <cell r="F27">
            <v>38168</v>
          </cell>
          <cell r="G27">
            <v>1200</v>
          </cell>
          <cell r="H27">
            <v>0</v>
          </cell>
        </row>
        <row r="28">
          <cell r="A28" t="str">
            <v>500010</v>
          </cell>
          <cell r="B28" t="str">
            <v>MAIZE - 1111 - 5 KG - [ RHSL ]</v>
          </cell>
          <cell r="C28" t="str">
            <v>1300</v>
          </cell>
          <cell r="D28" t="str">
            <v>651</v>
          </cell>
          <cell r="E28" t="str">
            <v>4900128730</v>
          </cell>
          <cell r="F28">
            <v>38168</v>
          </cell>
          <cell r="G28">
            <v>300</v>
          </cell>
          <cell r="H28">
            <v>0</v>
          </cell>
        </row>
        <row r="29">
          <cell r="A29" t="str">
            <v>500010</v>
          </cell>
          <cell r="B29" t="str">
            <v>MAIZE - 1111 - 5 KG - [ RHSL ]</v>
          </cell>
          <cell r="C29" t="str">
            <v>1300</v>
          </cell>
          <cell r="D29" t="str">
            <v>453</v>
          </cell>
          <cell r="E29" t="str">
            <v>4900128768</v>
          </cell>
          <cell r="F29">
            <v>38168</v>
          </cell>
          <cell r="G29">
            <v>-1200</v>
          </cell>
          <cell r="H29">
            <v>0</v>
          </cell>
        </row>
        <row r="30">
          <cell r="A30" t="str">
            <v>500010</v>
          </cell>
          <cell r="B30" t="str">
            <v>MAIZE - 1111 - 5 KG - [ RHSL ]</v>
          </cell>
          <cell r="C30" t="str">
            <v>1300</v>
          </cell>
          <cell r="D30" t="str">
            <v>453</v>
          </cell>
          <cell r="E30" t="str">
            <v>4900128768</v>
          </cell>
          <cell r="F30">
            <v>38168</v>
          </cell>
          <cell r="G30">
            <v>1200</v>
          </cell>
          <cell r="H30">
            <v>23784</v>
          </cell>
        </row>
        <row r="31">
          <cell r="A31" t="str">
            <v>500010</v>
          </cell>
          <cell r="B31" t="str">
            <v>MAIZE - 1111 - 5 KG - [ RHSL ]</v>
          </cell>
          <cell r="C31" t="str">
            <v>1300</v>
          </cell>
          <cell r="D31" t="str">
            <v>453</v>
          </cell>
          <cell r="E31" t="str">
            <v>4900128768</v>
          </cell>
          <cell r="F31">
            <v>38168</v>
          </cell>
          <cell r="G31">
            <v>300</v>
          </cell>
          <cell r="H31">
            <v>5946</v>
          </cell>
        </row>
        <row r="32">
          <cell r="A32" t="str">
            <v>500010</v>
          </cell>
          <cell r="B32" t="str">
            <v>MAIZE - 1111 - 5 KG - [ RHSL ]</v>
          </cell>
          <cell r="C32" t="str">
            <v>1300</v>
          </cell>
          <cell r="D32" t="str">
            <v>453</v>
          </cell>
          <cell r="E32" t="str">
            <v>4900128768</v>
          </cell>
          <cell r="F32">
            <v>38168</v>
          </cell>
          <cell r="G32">
            <v>200</v>
          </cell>
          <cell r="H32">
            <v>3964</v>
          </cell>
        </row>
        <row r="33">
          <cell r="A33" t="str">
            <v>500010</v>
          </cell>
          <cell r="B33" t="str">
            <v>MAIZE - 1111 - 5 KG - [ RHSL ]</v>
          </cell>
          <cell r="C33" t="str">
            <v>1300</v>
          </cell>
          <cell r="D33" t="str">
            <v>453</v>
          </cell>
          <cell r="E33" t="str">
            <v>4900128768</v>
          </cell>
          <cell r="F33">
            <v>38168</v>
          </cell>
          <cell r="G33">
            <v>750</v>
          </cell>
          <cell r="H33">
            <v>14865</v>
          </cell>
        </row>
        <row r="34">
          <cell r="A34" t="str">
            <v>500010</v>
          </cell>
          <cell r="B34" t="str">
            <v>MAIZE - 1111 - 5 KG - [ RHSL ]</v>
          </cell>
          <cell r="C34" t="str">
            <v>1300</v>
          </cell>
          <cell r="D34" t="str">
            <v>601</v>
          </cell>
          <cell r="E34" t="str">
            <v>4900076323</v>
          </cell>
          <cell r="F34">
            <v>38092</v>
          </cell>
          <cell r="G34">
            <v>-550</v>
          </cell>
          <cell r="H34">
            <v>-10901</v>
          </cell>
        </row>
        <row r="35">
          <cell r="A35" t="str">
            <v>500010</v>
          </cell>
          <cell r="B35" t="str">
            <v>MAIZE - 1111 - 5 KG - [ RHSL ]</v>
          </cell>
          <cell r="C35" t="str">
            <v>1300</v>
          </cell>
          <cell r="D35" t="str">
            <v>601</v>
          </cell>
          <cell r="E35" t="str">
            <v>4900076323</v>
          </cell>
          <cell r="F35">
            <v>38092</v>
          </cell>
          <cell r="G35">
            <v>-750</v>
          </cell>
          <cell r="H35">
            <v>-14865</v>
          </cell>
        </row>
        <row r="36">
          <cell r="A36" t="str">
            <v>500010</v>
          </cell>
          <cell r="B36" t="str">
            <v>MAIZE - 1111 - 5 KG - [ RHSL ]</v>
          </cell>
          <cell r="C36" t="str">
            <v>1300</v>
          </cell>
          <cell r="D36" t="str">
            <v>601</v>
          </cell>
          <cell r="E36" t="str">
            <v>4900076323</v>
          </cell>
          <cell r="F36">
            <v>38092</v>
          </cell>
          <cell r="G36">
            <v>-200</v>
          </cell>
          <cell r="H36">
            <v>-3964</v>
          </cell>
        </row>
        <row r="37">
          <cell r="A37" t="str">
            <v>500010</v>
          </cell>
          <cell r="B37" t="str">
            <v>MAIZE - 1111 - 5 KG - [ RHSL ]</v>
          </cell>
          <cell r="C37" t="str">
            <v>1300</v>
          </cell>
          <cell r="D37" t="str">
            <v>601</v>
          </cell>
          <cell r="E37" t="str">
            <v>4900074838</v>
          </cell>
          <cell r="F37">
            <v>38089</v>
          </cell>
          <cell r="G37">
            <v>-300</v>
          </cell>
          <cell r="H37">
            <v>-5946</v>
          </cell>
        </row>
        <row r="38">
          <cell r="A38" t="str">
            <v>500010</v>
          </cell>
          <cell r="B38" t="str">
            <v>MAIZE - 1111 - 5 KG - [ RHSL ]</v>
          </cell>
          <cell r="C38" t="str">
            <v>1300</v>
          </cell>
          <cell r="D38" t="str">
            <v>601</v>
          </cell>
          <cell r="E38" t="str">
            <v>4900074838</v>
          </cell>
          <cell r="F38">
            <v>38089</v>
          </cell>
          <cell r="G38">
            <v>-1200</v>
          </cell>
          <cell r="H38">
            <v>-23784</v>
          </cell>
        </row>
        <row r="39">
          <cell r="A39" t="str">
            <v>500010</v>
          </cell>
          <cell r="B39" t="str">
            <v>MAIZE - 1111 - 5 KG - [ RHSL ]</v>
          </cell>
          <cell r="C39" t="str">
            <v>1400</v>
          </cell>
          <cell r="D39" t="str">
            <v>641</v>
          </cell>
          <cell r="E39" t="str">
            <v>4900138548</v>
          </cell>
          <cell r="F39">
            <v>38182</v>
          </cell>
          <cell r="G39">
            <v>-640</v>
          </cell>
          <cell r="H39">
            <v>-12684.8</v>
          </cell>
        </row>
        <row r="40">
          <cell r="A40" t="str">
            <v>500010</v>
          </cell>
          <cell r="B40" t="str">
            <v>MAIZE - 1111 - 5 KG - [ RHSL ]</v>
          </cell>
          <cell r="C40" t="str">
            <v>1400</v>
          </cell>
          <cell r="D40" t="str">
            <v>161</v>
          </cell>
          <cell r="E40" t="str">
            <v>5000008628</v>
          </cell>
          <cell r="F40">
            <v>38103</v>
          </cell>
          <cell r="G40">
            <v>-2850</v>
          </cell>
          <cell r="H40">
            <v>-56487</v>
          </cell>
        </row>
        <row r="41">
          <cell r="A41" t="str">
            <v>500010</v>
          </cell>
          <cell r="B41" t="str">
            <v>MAIZE - 1111 - 5 KG - [ RHSL ]</v>
          </cell>
          <cell r="C41" t="str">
            <v>1600</v>
          </cell>
          <cell r="D41" t="str">
            <v>453</v>
          </cell>
          <cell r="E41" t="str">
            <v>4900220014</v>
          </cell>
          <cell r="F41">
            <v>38258</v>
          </cell>
          <cell r="G41">
            <v>-260</v>
          </cell>
          <cell r="H41">
            <v>0</v>
          </cell>
        </row>
        <row r="42">
          <cell r="A42" t="str">
            <v>500010</v>
          </cell>
          <cell r="B42" t="str">
            <v>MAIZE - 1111 - 5 KG - [ RHSL ]</v>
          </cell>
          <cell r="C42" t="str">
            <v>1600</v>
          </cell>
          <cell r="D42" t="str">
            <v>453</v>
          </cell>
          <cell r="E42" t="str">
            <v>4900220014</v>
          </cell>
          <cell r="F42">
            <v>38258</v>
          </cell>
          <cell r="G42">
            <v>-600</v>
          </cell>
          <cell r="H42">
            <v>0</v>
          </cell>
        </row>
        <row r="43">
          <cell r="A43" t="str">
            <v>500010</v>
          </cell>
          <cell r="B43" t="str">
            <v>MAIZE - 1111 - 5 KG - [ RHSL ]</v>
          </cell>
          <cell r="C43" t="str">
            <v>1600</v>
          </cell>
          <cell r="D43" t="str">
            <v>453</v>
          </cell>
          <cell r="E43" t="str">
            <v>4900220014</v>
          </cell>
          <cell r="F43">
            <v>38258</v>
          </cell>
          <cell r="G43">
            <v>600</v>
          </cell>
          <cell r="H43">
            <v>11892</v>
          </cell>
        </row>
        <row r="44">
          <cell r="A44" t="str">
            <v>500010</v>
          </cell>
          <cell r="B44" t="str">
            <v>MAIZE - 1111 - 5 KG - [ RHSL ]</v>
          </cell>
          <cell r="C44" t="str">
            <v>1600</v>
          </cell>
          <cell r="D44" t="str">
            <v>453</v>
          </cell>
          <cell r="E44" t="str">
            <v>4900220014</v>
          </cell>
          <cell r="F44">
            <v>38258</v>
          </cell>
          <cell r="G44">
            <v>-240</v>
          </cell>
          <cell r="H44">
            <v>0</v>
          </cell>
        </row>
        <row r="45">
          <cell r="A45" t="str">
            <v>500010</v>
          </cell>
          <cell r="B45" t="str">
            <v>MAIZE - 1111 - 5 KG - [ RHSL ]</v>
          </cell>
          <cell r="C45" t="str">
            <v>1600</v>
          </cell>
          <cell r="D45" t="str">
            <v>453</v>
          </cell>
          <cell r="E45" t="str">
            <v>4900220014</v>
          </cell>
          <cell r="F45">
            <v>38258</v>
          </cell>
          <cell r="G45">
            <v>260</v>
          </cell>
          <cell r="H45">
            <v>5153.2</v>
          </cell>
        </row>
        <row r="46">
          <cell r="A46" t="str">
            <v>500010</v>
          </cell>
          <cell r="B46" t="str">
            <v>MAIZE - 1111 - 5 KG - [ RHSL ]</v>
          </cell>
          <cell r="C46" t="str">
            <v>1600</v>
          </cell>
          <cell r="D46" t="str">
            <v>453</v>
          </cell>
          <cell r="E46" t="str">
            <v>4900220014</v>
          </cell>
          <cell r="F46">
            <v>38258</v>
          </cell>
          <cell r="G46">
            <v>240</v>
          </cell>
          <cell r="H46">
            <v>4756.8</v>
          </cell>
        </row>
        <row r="47">
          <cell r="A47" t="str">
            <v>500010</v>
          </cell>
          <cell r="B47" t="str">
            <v>MAIZE - 1111 - 5 KG - [ RHSL ]</v>
          </cell>
          <cell r="C47" t="str">
            <v>1600</v>
          </cell>
          <cell r="D47" t="str">
            <v>651</v>
          </cell>
          <cell r="E47" t="str">
            <v>4900193863</v>
          </cell>
          <cell r="F47">
            <v>38231</v>
          </cell>
          <cell r="G47">
            <v>260</v>
          </cell>
          <cell r="H47">
            <v>0</v>
          </cell>
        </row>
        <row r="48">
          <cell r="A48" t="str">
            <v>500010</v>
          </cell>
          <cell r="B48" t="str">
            <v>MAIZE - 1111 - 5 KG - [ RHSL ]</v>
          </cell>
          <cell r="C48" t="str">
            <v>1600</v>
          </cell>
          <cell r="D48" t="str">
            <v>651</v>
          </cell>
          <cell r="E48" t="str">
            <v>4900193863</v>
          </cell>
          <cell r="F48">
            <v>38231</v>
          </cell>
          <cell r="G48">
            <v>600</v>
          </cell>
          <cell r="H48">
            <v>0</v>
          </cell>
        </row>
        <row r="49">
          <cell r="A49" t="str">
            <v>500010</v>
          </cell>
          <cell r="B49" t="str">
            <v>MAIZE - 1111 - 5 KG - [ RHSL ]</v>
          </cell>
          <cell r="C49" t="str">
            <v>1600</v>
          </cell>
          <cell r="D49" t="str">
            <v>651</v>
          </cell>
          <cell r="E49" t="str">
            <v>4900179704</v>
          </cell>
          <cell r="F49">
            <v>38220</v>
          </cell>
          <cell r="G49">
            <v>240</v>
          </cell>
          <cell r="H49">
            <v>0</v>
          </cell>
        </row>
        <row r="50">
          <cell r="A50" t="str">
            <v>500010</v>
          </cell>
          <cell r="B50" t="str">
            <v>MAIZE - 1111 - 5 KG - [ RHSL ]</v>
          </cell>
          <cell r="C50" t="str">
            <v>1600</v>
          </cell>
          <cell r="D50" t="str">
            <v>601</v>
          </cell>
          <cell r="E50" t="str">
            <v>4900090283</v>
          </cell>
          <cell r="F50">
            <v>38120</v>
          </cell>
          <cell r="G50">
            <v>-350</v>
          </cell>
          <cell r="H50">
            <v>-6937</v>
          </cell>
        </row>
        <row r="51">
          <cell r="A51" t="str">
            <v>500010</v>
          </cell>
          <cell r="B51" t="str">
            <v>MAIZE - 1111 - 5 KG - [ RHSL ]</v>
          </cell>
          <cell r="C51" t="str">
            <v>1600</v>
          </cell>
          <cell r="D51" t="str">
            <v>601</v>
          </cell>
          <cell r="E51" t="str">
            <v>4900090283</v>
          </cell>
          <cell r="F51">
            <v>38120</v>
          </cell>
          <cell r="G51">
            <v>-600</v>
          </cell>
          <cell r="H51">
            <v>-11892</v>
          </cell>
        </row>
        <row r="52">
          <cell r="A52" t="str">
            <v>500010</v>
          </cell>
          <cell r="B52" t="str">
            <v>MAIZE - 1111 - 5 KG - [ RHSL ]</v>
          </cell>
          <cell r="C52" t="str">
            <v>1700</v>
          </cell>
          <cell r="D52" t="str">
            <v>453</v>
          </cell>
          <cell r="E52" t="str">
            <v>4900200933</v>
          </cell>
          <cell r="F52">
            <v>38240</v>
          </cell>
          <cell r="G52">
            <v>-85</v>
          </cell>
          <cell r="H52">
            <v>0</v>
          </cell>
        </row>
        <row r="53">
          <cell r="A53" t="str">
            <v>500010</v>
          </cell>
          <cell r="B53" t="str">
            <v>MAIZE - 1111 - 5 KG - [ RHSL ]</v>
          </cell>
          <cell r="C53" t="str">
            <v>1700</v>
          </cell>
          <cell r="D53" t="str">
            <v>453</v>
          </cell>
          <cell r="E53" t="str">
            <v>4900200933</v>
          </cell>
          <cell r="F53">
            <v>38240</v>
          </cell>
          <cell r="G53">
            <v>85</v>
          </cell>
          <cell r="H53">
            <v>1684.7</v>
          </cell>
        </row>
        <row r="54">
          <cell r="A54" t="str">
            <v>500010</v>
          </cell>
          <cell r="B54" t="str">
            <v>MAIZE - 1111 - 5 KG - [ RHSL ]</v>
          </cell>
          <cell r="C54" t="str">
            <v>1700</v>
          </cell>
          <cell r="D54" t="str">
            <v>561</v>
          </cell>
          <cell r="E54" t="str">
            <v>4900129608</v>
          </cell>
          <cell r="F54">
            <v>38168</v>
          </cell>
          <cell r="G54">
            <v>830</v>
          </cell>
          <cell r="H54">
            <v>16450.599999999999</v>
          </cell>
        </row>
        <row r="55">
          <cell r="A55" t="str">
            <v>500010</v>
          </cell>
          <cell r="B55" t="str">
            <v>MAIZE - 1111 - 5 KG - [ RHSL ]</v>
          </cell>
          <cell r="C55" t="str">
            <v>1700</v>
          </cell>
          <cell r="D55" t="str">
            <v>562</v>
          </cell>
          <cell r="E55" t="str">
            <v>4900131263</v>
          </cell>
          <cell r="F55">
            <v>38168</v>
          </cell>
          <cell r="G55">
            <v>-830</v>
          </cell>
          <cell r="H55">
            <v>-16450.599999999999</v>
          </cell>
        </row>
        <row r="56">
          <cell r="A56" t="str">
            <v>500010</v>
          </cell>
          <cell r="B56" t="str">
            <v>MAIZE - 1111 - 5 KG - [ RHSL ]</v>
          </cell>
          <cell r="C56" t="str">
            <v>1700</v>
          </cell>
          <cell r="D56" t="str">
            <v>562</v>
          </cell>
          <cell r="E56" t="str">
            <v>4900131972</v>
          </cell>
          <cell r="F56">
            <v>38168</v>
          </cell>
          <cell r="G56">
            <v>-615</v>
          </cell>
          <cell r="H56">
            <v>-12189.3</v>
          </cell>
        </row>
        <row r="57">
          <cell r="A57" t="str">
            <v>500010</v>
          </cell>
          <cell r="B57" t="str">
            <v>MAIZE - 1111 - 5 KG - [ RHSL ]</v>
          </cell>
          <cell r="C57" t="str">
            <v>1700</v>
          </cell>
          <cell r="D57" t="str">
            <v>562</v>
          </cell>
          <cell r="E57" t="str">
            <v>4900131972</v>
          </cell>
          <cell r="F57">
            <v>38168</v>
          </cell>
          <cell r="G57">
            <v>-130</v>
          </cell>
          <cell r="H57">
            <v>-2576.6</v>
          </cell>
        </row>
        <row r="58">
          <cell r="A58" t="str">
            <v>500010</v>
          </cell>
          <cell r="B58" t="str">
            <v>MAIZE - 1111 - 5 KG - [ RHSL ]</v>
          </cell>
          <cell r="C58" t="str">
            <v>1700</v>
          </cell>
          <cell r="D58" t="str">
            <v>453</v>
          </cell>
          <cell r="E58" t="str">
            <v>4900123307</v>
          </cell>
          <cell r="F58">
            <v>38166</v>
          </cell>
          <cell r="G58">
            <v>615</v>
          </cell>
          <cell r="H58">
            <v>12189.3</v>
          </cell>
        </row>
        <row r="59">
          <cell r="A59" t="str">
            <v>500010</v>
          </cell>
          <cell r="B59" t="str">
            <v>MAIZE - 1111 - 5 KG - [ RHSL ]</v>
          </cell>
          <cell r="C59" t="str">
            <v>1700</v>
          </cell>
          <cell r="D59" t="str">
            <v>453</v>
          </cell>
          <cell r="E59" t="str">
            <v>4900123307</v>
          </cell>
          <cell r="F59">
            <v>38166</v>
          </cell>
          <cell r="G59">
            <v>-130</v>
          </cell>
          <cell r="H59">
            <v>0</v>
          </cell>
        </row>
        <row r="60">
          <cell r="A60" t="str">
            <v>500010</v>
          </cell>
          <cell r="B60" t="str">
            <v>MAIZE - 1111 - 5 KG - [ RHSL ]</v>
          </cell>
          <cell r="C60" t="str">
            <v>1700</v>
          </cell>
          <cell r="D60" t="str">
            <v>453</v>
          </cell>
          <cell r="E60" t="str">
            <v>4900123307</v>
          </cell>
          <cell r="F60">
            <v>38166</v>
          </cell>
          <cell r="G60">
            <v>-615</v>
          </cell>
          <cell r="H60">
            <v>0</v>
          </cell>
        </row>
        <row r="61">
          <cell r="A61" t="str">
            <v>500010</v>
          </cell>
          <cell r="B61" t="str">
            <v>MAIZE - 1111 - 5 KG - [ RHSL ]</v>
          </cell>
          <cell r="C61" t="str">
            <v>1700</v>
          </cell>
          <cell r="D61" t="str">
            <v>453</v>
          </cell>
          <cell r="E61" t="str">
            <v>4900123307</v>
          </cell>
          <cell r="F61">
            <v>38166</v>
          </cell>
          <cell r="G61">
            <v>130</v>
          </cell>
          <cell r="H61">
            <v>2576.6</v>
          </cell>
        </row>
        <row r="62">
          <cell r="A62" t="str">
            <v>500010</v>
          </cell>
          <cell r="B62" t="str">
            <v>MAIZE - 1111 - 5 KG - [ RHSL ]</v>
          </cell>
          <cell r="C62" t="str">
            <v>1700</v>
          </cell>
          <cell r="D62" t="str">
            <v>641</v>
          </cell>
          <cell r="E62" t="str">
            <v>4900104957</v>
          </cell>
          <cell r="F62">
            <v>38142</v>
          </cell>
          <cell r="G62">
            <v>-700</v>
          </cell>
          <cell r="H62">
            <v>-13874</v>
          </cell>
        </row>
        <row r="63">
          <cell r="A63" t="str">
            <v>500010</v>
          </cell>
          <cell r="B63" t="str">
            <v>MAIZE - 1111 - 5 KG - [ RHSL ]</v>
          </cell>
          <cell r="C63" t="str">
            <v>1700</v>
          </cell>
          <cell r="D63" t="str">
            <v>343</v>
          </cell>
          <cell r="E63" t="str">
            <v>4900104953</v>
          </cell>
          <cell r="F63">
            <v>38142</v>
          </cell>
          <cell r="G63">
            <v>-350</v>
          </cell>
          <cell r="H63">
            <v>0</v>
          </cell>
        </row>
        <row r="64">
          <cell r="A64" t="str">
            <v>500010</v>
          </cell>
          <cell r="B64" t="str">
            <v>MAIZE - 1111 - 5 KG - [ RHSL ]</v>
          </cell>
          <cell r="C64" t="str">
            <v>1700</v>
          </cell>
          <cell r="D64" t="str">
            <v>343</v>
          </cell>
          <cell r="E64" t="str">
            <v>4900104953</v>
          </cell>
          <cell r="F64">
            <v>38142</v>
          </cell>
          <cell r="G64">
            <v>350</v>
          </cell>
          <cell r="H64">
            <v>0</v>
          </cell>
        </row>
        <row r="65">
          <cell r="A65" t="str">
            <v>500010</v>
          </cell>
          <cell r="B65" t="str">
            <v>MAIZE - 1111 - 5 KG - [ RHSL ]</v>
          </cell>
          <cell r="C65" t="str">
            <v>1700</v>
          </cell>
          <cell r="D65" t="str">
            <v>453</v>
          </cell>
          <cell r="E65" t="str">
            <v>4900104954</v>
          </cell>
          <cell r="F65">
            <v>38142</v>
          </cell>
          <cell r="G65">
            <v>400</v>
          </cell>
          <cell r="H65">
            <v>7928</v>
          </cell>
        </row>
        <row r="66">
          <cell r="A66" t="str">
            <v>500010</v>
          </cell>
          <cell r="B66" t="str">
            <v>MAIZE - 1111 - 5 KG - [ RHSL ]</v>
          </cell>
          <cell r="C66" t="str">
            <v>1700</v>
          </cell>
          <cell r="D66" t="str">
            <v>641</v>
          </cell>
          <cell r="E66" t="str">
            <v>4900104957</v>
          </cell>
          <cell r="F66">
            <v>38142</v>
          </cell>
          <cell r="G66">
            <v>-215</v>
          </cell>
          <cell r="H66">
            <v>-4261.3</v>
          </cell>
        </row>
        <row r="67">
          <cell r="A67" t="str">
            <v>500010</v>
          </cell>
          <cell r="B67" t="str">
            <v>MAIZE - 1111 - 5 KG - [ RHSL ]</v>
          </cell>
          <cell r="C67" t="str">
            <v>1700</v>
          </cell>
          <cell r="D67" t="str">
            <v>641</v>
          </cell>
          <cell r="E67" t="str">
            <v>4900104957</v>
          </cell>
          <cell r="F67">
            <v>38142</v>
          </cell>
          <cell r="G67">
            <v>-405</v>
          </cell>
          <cell r="H67">
            <v>-8027.1</v>
          </cell>
        </row>
        <row r="68">
          <cell r="A68" t="str">
            <v>500010</v>
          </cell>
          <cell r="B68" t="str">
            <v>MAIZE - 1111 - 5 KG - [ RHSL ]</v>
          </cell>
          <cell r="C68" t="str">
            <v>1700</v>
          </cell>
          <cell r="D68" t="str">
            <v>641</v>
          </cell>
          <cell r="E68" t="str">
            <v>4900104957</v>
          </cell>
          <cell r="F68">
            <v>38142</v>
          </cell>
          <cell r="G68">
            <v>-325</v>
          </cell>
          <cell r="H68">
            <v>-6441.5</v>
          </cell>
        </row>
        <row r="69">
          <cell r="A69" t="str">
            <v>500010</v>
          </cell>
          <cell r="B69" t="str">
            <v>MAIZE - 1111 - 5 KG - [ RHSL ]</v>
          </cell>
          <cell r="C69" t="str">
            <v>1700</v>
          </cell>
          <cell r="D69" t="str">
            <v>641</v>
          </cell>
          <cell r="E69" t="str">
            <v>4900104957</v>
          </cell>
          <cell r="F69">
            <v>38142</v>
          </cell>
          <cell r="G69">
            <v>-400</v>
          </cell>
          <cell r="H69">
            <v>-7928</v>
          </cell>
        </row>
        <row r="70">
          <cell r="A70" t="str">
            <v>500010</v>
          </cell>
          <cell r="B70" t="str">
            <v>MAIZE - 1111 - 5 KG - [ RHSL ]</v>
          </cell>
          <cell r="C70" t="str">
            <v>1700</v>
          </cell>
          <cell r="D70" t="str">
            <v>453</v>
          </cell>
          <cell r="E70" t="str">
            <v>4900104954</v>
          </cell>
          <cell r="F70">
            <v>38142</v>
          </cell>
          <cell r="G70">
            <v>-400</v>
          </cell>
          <cell r="H70">
            <v>0</v>
          </cell>
        </row>
        <row r="71">
          <cell r="A71" t="str">
            <v>500010</v>
          </cell>
          <cell r="B71" t="str">
            <v>MAIZE - 1111 - 5 KG - [ RHSL ]</v>
          </cell>
          <cell r="C71" t="str">
            <v>1700</v>
          </cell>
          <cell r="D71" t="str">
            <v>651</v>
          </cell>
          <cell r="E71" t="str">
            <v>4900096581</v>
          </cell>
          <cell r="F71">
            <v>38131</v>
          </cell>
          <cell r="G71">
            <v>365</v>
          </cell>
          <cell r="H71">
            <v>0</v>
          </cell>
        </row>
        <row r="72">
          <cell r="A72" t="str">
            <v>500010</v>
          </cell>
          <cell r="B72" t="str">
            <v>MAIZE - 1111 - 5 KG - [ RHSL ]</v>
          </cell>
          <cell r="C72" t="str">
            <v>2100</v>
          </cell>
          <cell r="D72" t="str">
            <v>453</v>
          </cell>
          <cell r="E72" t="str">
            <v>4900129667</v>
          </cell>
          <cell r="F72">
            <v>38168</v>
          </cell>
          <cell r="G72">
            <v>45</v>
          </cell>
          <cell r="H72">
            <v>891.9</v>
          </cell>
        </row>
        <row r="73">
          <cell r="A73" t="str">
            <v>500010</v>
          </cell>
          <cell r="B73" t="str">
            <v>MAIZE - 1111 - 5 KG - [ RHSL ]</v>
          </cell>
          <cell r="C73" t="str">
            <v>2100</v>
          </cell>
          <cell r="D73" t="str">
            <v>453</v>
          </cell>
          <cell r="E73" t="str">
            <v>4900129667</v>
          </cell>
          <cell r="F73">
            <v>38168</v>
          </cell>
          <cell r="G73">
            <v>-45</v>
          </cell>
          <cell r="H73">
            <v>0</v>
          </cell>
        </row>
        <row r="74">
          <cell r="A74" t="str">
            <v>500010</v>
          </cell>
          <cell r="B74" t="str">
            <v>MAIZE - 1111 - 5 KG - [ RHSL ]</v>
          </cell>
          <cell r="C74" t="str">
            <v>2100</v>
          </cell>
          <cell r="D74" t="str">
            <v>651</v>
          </cell>
          <cell r="E74" t="str">
            <v>4900126978</v>
          </cell>
          <cell r="F74">
            <v>38168</v>
          </cell>
          <cell r="G74">
            <v>45</v>
          </cell>
          <cell r="H74">
            <v>0</v>
          </cell>
        </row>
        <row r="75">
          <cell r="A75" t="str">
            <v>500010</v>
          </cell>
          <cell r="B75" t="str">
            <v>MAIZE - 1111 - 5 KG - [ RHSL ]</v>
          </cell>
          <cell r="C75" t="str">
            <v>2100</v>
          </cell>
          <cell r="D75" t="str">
            <v>641</v>
          </cell>
          <cell r="E75" t="str">
            <v>4900111657</v>
          </cell>
          <cell r="F75">
            <v>38153</v>
          </cell>
          <cell r="G75">
            <v>-45</v>
          </cell>
          <cell r="H75">
            <v>-891.9</v>
          </cell>
        </row>
        <row r="76">
          <cell r="A76" t="str">
            <v>500010</v>
          </cell>
          <cell r="B76" t="str">
            <v>MAIZE - 1111 - 5 KG - [ RHSL ]</v>
          </cell>
          <cell r="C76" t="str">
            <v>2500</v>
          </cell>
          <cell r="D76" t="str">
            <v>201</v>
          </cell>
          <cell r="E76" t="str">
            <v>4900225217</v>
          </cell>
          <cell r="F76">
            <v>38260</v>
          </cell>
          <cell r="G76">
            <v>-20</v>
          </cell>
          <cell r="H76">
            <v>-396.4</v>
          </cell>
        </row>
        <row r="77">
          <cell r="A77" t="str">
            <v>500010</v>
          </cell>
          <cell r="B77" t="str">
            <v>MAIZE - 1111 - 5 KG - [ RHSL ]</v>
          </cell>
          <cell r="C77" t="str">
            <v>2500</v>
          </cell>
          <cell r="D77" t="str">
            <v>343</v>
          </cell>
          <cell r="E77" t="str">
            <v>4900223466</v>
          </cell>
          <cell r="F77">
            <v>38259</v>
          </cell>
          <cell r="G77">
            <v>-20</v>
          </cell>
          <cell r="H77">
            <v>0</v>
          </cell>
        </row>
        <row r="78">
          <cell r="A78" t="str">
            <v>500010</v>
          </cell>
          <cell r="B78" t="str">
            <v>MAIZE - 1111 - 5 KG - [ RHSL ]</v>
          </cell>
          <cell r="C78" t="str">
            <v>2500</v>
          </cell>
          <cell r="D78" t="str">
            <v>343</v>
          </cell>
          <cell r="E78" t="str">
            <v>4900223466</v>
          </cell>
          <cell r="F78">
            <v>38259</v>
          </cell>
          <cell r="G78">
            <v>20</v>
          </cell>
          <cell r="H78">
            <v>0</v>
          </cell>
        </row>
        <row r="79">
          <cell r="A79" t="str">
            <v>500010</v>
          </cell>
          <cell r="B79" t="str">
            <v>MAIZE - 1111 - 5 KG - [ RHSL ]</v>
          </cell>
          <cell r="C79" t="str">
            <v>2500</v>
          </cell>
          <cell r="D79" t="str">
            <v>344</v>
          </cell>
          <cell r="E79" t="str">
            <v>4900142409</v>
          </cell>
          <cell r="F79">
            <v>38168</v>
          </cell>
          <cell r="G79">
            <v>-20</v>
          </cell>
          <cell r="H79">
            <v>0</v>
          </cell>
        </row>
        <row r="80">
          <cell r="A80" t="str">
            <v>500010</v>
          </cell>
          <cell r="B80" t="str">
            <v>MAIZE - 1111 - 5 KG - [ RHSL ]</v>
          </cell>
          <cell r="C80" t="str">
            <v>2500</v>
          </cell>
          <cell r="D80" t="str">
            <v>344</v>
          </cell>
          <cell r="E80" t="str">
            <v>4900142409</v>
          </cell>
          <cell r="F80">
            <v>38168</v>
          </cell>
          <cell r="G80">
            <v>20</v>
          </cell>
          <cell r="H80">
            <v>0</v>
          </cell>
        </row>
        <row r="81">
          <cell r="A81" t="str">
            <v>500010</v>
          </cell>
          <cell r="B81" t="str">
            <v>MAIZE - 1111 - 5 KG - [ RHSL ]</v>
          </cell>
          <cell r="C81" t="str">
            <v>2500</v>
          </cell>
          <cell r="D81" t="str">
            <v>101</v>
          </cell>
          <cell r="E81" t="str">
            <v>5000013988</v>
          </cell>
          <cell r="F81">
            <v>38157</v>
          </cell>
          <cell r="G81">
            <v>20</v>
          </cell>
          <cell r="H81">
            <v>0</v>
          </cell>
        </row>
        <row r="82">
          <cell r="A82" t="str">
            <v>500010</v>
          </cell>
          <cell r="B82" t="str">
            <v>MAIZE - 1111 - 5 KG - [ RHSL ]</v>
          </cell>
          <cell r="C82" t="str">
            <v>2700</v>
          </cell>
          <cell r="D82" t="str">
            <v>453</v>
          </cell>
          <cell r="E82" t="str">
            <v>4900207834</v>
          </cell>
          <cell r="F82">
            <v>38247</v>
          </cell>
          <cell r="G82">
            <v>10</v>
          </cell>
          <cell r="H82">
            <v>198.2</v>
          </cell>
        </row>
        <row r="83">
          <cell r="A83" t="str">
            <v>500010</v>
          </cell>
          <cell r="B83" t="str">
            <v>MAIZE - 1111 - 5 KG - [ RHSL ]</v>
          </cell>
          <cell r="C83" t="str">
            <v>2700</v>
          </cell>
          <cell r="D83" t="str">
            <v>453</v>
          </cell>
          <cell r="E83" t="str">
            <v>4900207834</v>
          </cell>
          <cell r="F83">
            <v>38247</v>
          </cell>
          <cell r="G83">
            <v>-10</v>
          </cell>
          <cell r="H83">
            <v>0</v>
          </cell>
        </row>
        <row r="84">
          <cell r="A84" t="str">
            <v>500010</v>
          </cell>
          <cell r="B84" t="str">
            <v>MAIZE - 1111 - 5 KG - [ RHSL ]</v>
          </cell>
          <cell r="C84" t="str">
            <v>2700</v>
          </cell>
          <cell r="D84" t="str">
            <v>651</v>
          </cell>
          <cell r="E84" t="str">
            <v>4900204887</v>
          </cell>
          <cell r="F84">
            <v>38244</v>
          </cell>
          <cell r="G84">
            <v>10</v>
          </cell>
          <cell r="H84">
            <v>0</v>
          </cell>
        </row>
        <row r="85">
          <cell r="A85" t="str">
            <v>500010</v>
          </cell>
          <cell r="B85" t="str">
            <v>MAIZE - 1111 - 5 KG - [ RHSL ]</v>
          </cell>
          <cell r="C85" t="str">
            <v>2700</v>
          </cell>
          <cell r="D85" t="str">
            <v>453</v>
          </cell>
          <cell r="E85" t="str">
            <v>4900196281</v>
          </cell>
          <cell r="F85">
            <v>38236</v>
          </cell>
          <cell r="G85">
            <v>-40</v>
          </cell>
          <cell r="H85">
            <v>0</v>
          </cell>
        </row>
        <row r="86">
          <cell r="A86" t="str">
            <v>500010</v>
          </cell>
          <cell r="B86" t="str">
            <v>MAIZE - 1111 - 5 KG - [ RHSL ]</v>
          </cell>
          <cell r="C86" t="str">
            <v>2700</v>
          </cell>
          <cell r="D86" t="str">
            <v>453</v>
          </cell>
          <cell r="E86" t="str">
            <v>4900196281</v>
          </cell>
          <cell r="F86">
            <v>38236</v>
          </cell>
          <cell r="G86">
            <v>-50</v>
          </cell>
          <cell r="H86">
            <v>0</v>
          </cell>
        </row>
        <row r="87">
          <cell r="A87" t="str">
            <v>500010</v>
          </cell>
          <cell r="B87" t="str">
            <v>MAIZE - 1111 - 5 KG - [ RHSL ]</v>
          </cell>
          <cell r="C87" t="str">
            <v>2700</v>
          </cell>
          <cell r="D87" t="str">
            <v>453</v>
          </cell>
          <cell r="E87" t="str">
            <v>4900196281</v>
          </cell>
          <cell r="F87">
            <v>38236</v>
          </cell>
          <cell r="G87">
            <v>-50</v>
          </cell>
          <cell r="H87">
            <v>0</v>
          </cell>
        </row>
        <row r="88">
          <cell r="A88" t="str">
            <v>500010</v>
          </cell>
          <cell r="B88" t="str">
            <v>MAIZE - 1111 - 5 KG - [ RHSL ]</v>
          </cell>
          <cell r="C88" t="str">
            <v>2700</v>
          </cell>
          <cell r="D88" t="str">
            <v>453</v>
          </cell>
          <cell r="E88" t="str">
            <v>4900196281</v>
          </cell>
          <cell r="F88">
            <v>38236</v>
          </cell>
          <cell r="G88">
            <v>50</v>
          </cell>
          <cell r="H88">
            <v>991</v>
          </cell>
        </row>
        <row r="89">
          <cell r="A89" t="str">
            <v>500010</v>
          </cell>
          <cell r="B89" t="str">
            <v>MAIZE - 1111 - 5 KG - [ RHSL ]</v>
          </cell>
          <cell r="C89" t="str">
            <v>2700</v>
          </cell>
          <cell r="D89" t="str">
            <v>453</v>
          </cell>
          <cell r="E89" t="str">
            <v>4900196281</v>
          </cell>
          <cell r="F89">
            <v>38236</v>
          </cell>
          <cell r="G89">
            <v>-255</v>
          </cell>
          <cell r="H89">
            <v>0</v>
          </cell>
        </row>
        <row r="90">
          <cell r="A90" t="str">
            <v>500010</v>
          </cell>
          <cell r="B90" t="str">
            <v>MAIZE - 1111 - 5 KG - [ RHSL ]</v>
          </cell>
          <cell r="C90" t="str">
            <v>2700</v>
          </cell>
          <cell r="D90" t="str">
            <v>453</v>
          </cell>
          <cell r="E90" t="str">
            <v>4900196281</v>
          </cell>
          <cell r="F90">
            <v>38236</v>
          </cell>
          <cell r="G90">
            <v>-45</v>
          </cell>
          <cell r="H90">
            <v>0</v>
          </cell>
        </row>
        <row r="91">
          <cell r="A91" t="str">
            <v>500010</v>
          </cell>
          <cell r="B91" t="str">
            <v>MAIZE - 1111 - 5 KG - [ RHSL ]</v>
          </cell>
          <cell r="C91" t="str">
            <v>2700</v>
          </cell>
          <cell r="D91" t="str">
            <v>453</v>
          </cell>
          <cell r="E91" t="str">
            <v>4900196281</v>
          </cell>
          <cell r="F91">
            <v>38236</v>
          </cell>
          <cell r="G91">
            <v>45</v>
          </cell>
          <cell r="H91">
            <v>891.9</v>
          </cell>
        </row>
        <row r="92">
          <cell r="A92" t="str">
            <v>500010</v>
          </cell>
          <cell r="B92" t="str">
            <v>MAIZE - 1111 - 5 KG - [ RHSL ]</v>
          </cell>
          <cell r="C92" t="str">
            <v>2700</v>
          </cell>
          <cell r="D92" t="str">
            <v>453</v>
          </cell>
          <cell r="E92" t="str">
            <v>4900196281</v>
          </cell>
          <cell r="F92">
            <v>38236</v>
          </cell>
          <cell r="G92">
            <v>255</v>
          </cell>
          <cell r="H92">
            <v>5054.1000000000004</v>
          </cell>
        </row>
        <row r="93">
          <cell r="A93" t="str">
            <v>500010</v>
          </cell>
          <cell r="B93" t="str">
            <v>MAIZE - 1111 - 5 KG - [ RHSL ]</v>
          </cell>
          <cell r="C93" t="str">
            <v>2700</v>
          </cell>
          <cell r="D93" t="str">
            <v>453</v>
          </cell>
          <cell r="E93" t="str">
            <v>4900196282</v>
          </cell>
          <cell r="F93">
            <v>38236</v>
          </cell>
          <cell r="G93">
            <v>15</v>
          </cell>
          <cell r="H93">
            <v>297.3</v>
          </cell>
        </row>
        <row r="94">
          <cell r="A94" t="str">
            <v>500010</v>
          </cell>
          <cell r="B94" t="str">
            <v>MAIZE - 1111 - 5 KG - [ RHSL ]</v>
          </cell>
          <cell r="C94" t="str">
            <v>2700</v>
          </cell>
          <cell r="D94" t="str">
            <v>453</v>
          </cell>
          <cell r="E94" t="str">
            <v>4900196282</v>
          </cell>
          <cell r="F94">
            <v>38236</v>
          </cell>
          <cell r="G94">
            <v>-15</v>
          </cell>
          <cell r="H94">
            <v>0</v>
          </cell>
        </row>
        <row r="95">
          <cell r="A95" t="str">
            <v>500010</v>
          </cell>
          <cell r="B95" t="str">
            <v>MAIZE - 1111 - 5 KG - [ RHSL ]</v>
          </cell>
          <cell r="C95" t="str">
            <v>2700</v>
          </cell>
          <cell r="D95" t="str">
            <v>453</v>
          </cell>
          <cell r="E95" t="str">
            <v>4900196281</v>
          </cell>
          <cell r="F95">
            <v>38236</v>
          </cell>
          <cell r="G95">
            <v>50</v>
          </cell>
          <cell r="H95">
            <v>991</v>
          </cell>
        </row>
        <row r="96">
          <cell r="A96" t="str">
            <v>500010</v>
          </cell>
          <cell r="B96" t="str">
            <v>MAIZE - 1111 - 5 KG - [ RHSL ]</v>
          </cell>
          <cell r="C96" t="str">
            <v>2700</v>
          </cell>
          <cell r="D96" t="str">
            <v>453</v>
          </cell>
          <cell r="E96" t="str">
            <v>4900196281</v>
          </cell>
          <cell r="F96">
            <v>38236</v>
          </cell>
          <cell r="G96">
            <v>40</v>
          </cell>
          <cell r="H96">
            <v>792.8</v>
          </cell>
        </row>
        <row r="97">
          <cell r="A97" t="str">
            <v>500010</v>
          </cell>
          <cell r="B97" t="str">
            <v>MAIZE - 1111 - 5 KG - [ RHSL ]</v>
          </cell>
          <cell r="C97" t="str">
            <v>2700</v>
          </cell>
          <cell r="D97" t="str">
            <v>453</v>
          </cell>
          <cell r="E97" t="str">
            <v>4900196282</v>
          </cell>
          <cell r="F97">
            <v>38236</v>
          </cell>
          <cell r="G97">
            <v>5</v>
          </cell>
          <cell r="H97">
            <v>99.1</v>
          </cell>
        </row>
        <row r="98">
          <cell r="A98" t="str">
            <v>500010</v>
          </cell>
          <cell r="B98" t="str">
            <v>MAIZE - 1111 - 5 KG - [ RHSL ]</v>
          </cell>
          <cell r="C98" t="str">
            <v>2700</v>
          </cell>
          <cell r="D98" t="str">
            <v>453</v>
          </cell>
          <cell r="E98" t="str">
            <v>4900196282</v>
          </cell>
          <cell r="F98">
            <v>38236</v>
          </cell>
          <cell r="G98">
            <v>-5</v>
          </cell>
          <cell r="H98">
            <v>0</v>
          </cell>
        </row>
        <row r="99">
          <cell r="A99" t="str">
            <v>500010</v>
          </cell>
          <cell r="B99" t="str">
            <v>MAIZE - 1111 - 5 KG - [ RHSL ]</v>
          </cell>
          <cell r="C99" t="str">
            <v>2700</v>
          </cell>
          <cell r="D99" t="str">
            <v>651</v>
          </cell>
          <cell r="E99" t="str">
            <v>4900195630</v>
          </cell>
          <cell r="F99">
            <v>38234</v>
          </cell>
          <cell r="G99">
            <v>15</v>
          </cell>
          <cell r="H99">
            <v>0</v>
          </cell>
        </row>
        <row r="100">
          <cell r="A100" t="str">
            <v>500010</v>
          </cell>
          <cell r="B100" t="str">
            <v>MAIZE - 1111 - 5 KG - [ RHSL ]</v>
          </cell>
          <cell r="C100" t="str">
            <v>2700</v>
          </cell>
          <cell r="D100" t="str">
            <v>651</v>
          </cell>
          <cell r="E100" t="str">
            <v>4900195630</v>
          </cell>
          <cell r="F100">
            <v>38234</v>
          </cell>
          <cell r="G100">
            <v>45</v>
          </cell>
          <cell r="H100">
            <v>0</v>
          </cell>
        </row>
        <row r="101">
          <cell r="A101" t="str">
            <v>500010</v>
          </cell>
          <cell r="B101" t="str">
            <v>MAIZE - 1111 - 5 KG - [ RHSL ]</v>
          </cell>
          <cell r="C101" t="str">
            <v>2700</v>
          </cell>
          <cell r="D101" t="str">
            <v>651</v>
          </cell>
          <cell r="E101" t="str">
            <v>4900195630</v>
          </cell>
          <cell r="F101">
            <v>38234</v>
          </cell>
          <cell r="G101">
            <v>40</v>
          </cell>
          <cell r="H101">
            <v>0</v>
          </cell>
        </row>
        <row r="102">
          <cell r="A102" t="str">
            <v>500010</v>
          </cell>
          <cell r="B102" t="str">
            <v>MAIZE - 1111 - 5 KG - [ RHSL ]</v>
          </cell>
          <cell r="C102" t="str">
            <v>2700</v>
          </cell>
          <cell r="D102" t="str">
            <v>651</v>
          </cell>
          <cell r="E102" t="str">
            <v>4900195630</v>
          </cell>
          <cell r="F102">
            <v>38234</v>
          </cell>
          <cell r="G102">
            <v>255</v>
          </cell>
          <cell r="H102">
            <v>0</v>
          </cell>
        </row>
        <row r="103">
          <cell r="A103" t="str">
            <v>500010</v>
          </cell>
          <cell r="B103" t="str">
            <v>MAIZE - 1111 - 5 KG - [ RHSL ]</v>
          </cell>
          <cell r="C103" t="str">
            <v>2700</v>
          </cell>
          <cell r="D103" t="str">
            <v>651</v>
          </cell>
          <cell r="E103" t="str">
            <v>4900195630</v>
          </cell>
          <cell r="F103">
            <v>38234</v>
          </cell>
          <cell r="G103">
            <v>50</v>
          </cell>
          <cell r="H103">
            <v>0</v>
          </cell>
        </row>
        <row r="104">
          <cell r="A104" t="str">
            <v>500010</v>
          </cell>
          <cell r="B104" t="str">
            <v>MAIZE - 1111 - 5 KG - [ RHSL ]</v>
          </cell>
          <cell r="C104" t="str">
            <v>2700</v>
          </cell>
          <cell r="D104" t="str">
            <v>651</v>
          </cell>
          <cell r="E104" t="str">
            <v>4900195630</v>
          </cell>
          <cell r="F104">
            <v>38234</v>
          </cell>
          <cell r="G104">
            <v>50</v>
          </cell>
          <cell r="H104">
            <v>0</v>
          </cell>
        </row>
        <row r="105">
          <cell r="A105" t="str">
            <v>500010</v>
          </cell>
          <cell r="B105" t="str">
            <v>MAIZE - 1111 - 5 KG - [ RHSL ]</v>
          </cell>
          <cell r="C105" t="str">
            <v>2700</v>
          </cell>
          <cell r="D105" t="str">
            <v>651</v>
          </cell>
          <cell r="E105" t="str">
            <v>4900195630</v>
          </cell>
          <cell r="F105">
            <v>38234</v>
          </cell>
          <cell r="G105">
            <v>5</v>
          </cell>
          <cell r="H105">
            <v>0</v>
          </cell>
        </row>
        <row r="106">
          <cell r="A106" t="str">
            <v>500010</v>
          </cell>
          <cell r="B106" t="str">
            <v>MAIZE - 1111 - 5 KG - [ RHSL ]</v>
          </cell>
          <cell r="C106" t="str">
            <v>2700</v>
          </cell>
          <cell r="D106" t="str">
            <v>311</v>
          </cell>
          <cell r="E106" t="str">
            <v>4900119834</v>
          </cell>
          <cell r="F106">
            <v>38163</v>
          </cell>
          <cell r="G106">
            <v>300</v>
          </cell>
          <cell r="H106">
            <v>0</v>
          </cell>
        </row>
        <row r="107">
          <cell r="A107" t="str">
            <v>500010</v>
          </cell>
          <cell r="B107" t="str">
            <v>MAIZE - 1111 - 5 KG - [ RHSL ]</v>
          </cell>
          <cell r="C107" t="str">
            <v>2700</v>
          </cell>
          <cell r="D107" t="str">
            <v>311</v>
          </cell>
          <cell r="E107" t="str">
            <v>4900119833</v>
          </cell>
          <cell r="F107">
            <v>38163</v>
          </cell>
          <cell r="G107">
            <v>-30</v>
          </cell>
          <cell r="H107">
            <v>0</v>
          </cell>
        </row>
        <row r="108">
          <cell r="A108" t="str">
            <v>500010</v>
          </cell>
          <cell r="B108" t="str">
            <v>MAIZE - 1111 - 5 KG - [ RHSL ]</v>
          </cell>
          <cell r="C108" t="str">
            <v>2700</v>
          </cell>
          <cell r="D108" t="str">
            <v>311</v>
          </cell>
          <cell r="E108" t="str">
            <v>4900119834</v>
          </cell>
          <cell r="F108">
            <v>38163</v>
          </cell>
          <cell r="G108">
            <v>-300</v>
          </cell>
          <cell r="H108">
            <v>0</v>
          </cell>
        </row>
        <row r="109">
          <cell r="A109" t="str">
            <v>500010</v>
          </cell>
          <cell r="B109" t="str">
            <v>MAIZE - 1111 - 5 KG - [ RHSL ]</v>
          </cell>
          <cell r="C109" t="str">
            <v>2700</v>
          </cell>
          <cell r="D109" t="str">
            <v>311</v>
          </cell>
          <cell r="E109" t="str">
            <v>4900119835</v>
          </cell>
          <cell r="F109">
            <v>38163</v>
          </cell>
          <cell r="G109">
            <v>100</v>
          </cell>
          <cell r="H109">
            <v>0</v>
          </cell>
        </row>
        <row r="110">
          <cell r="A110" t="str">
            <v>500010</v>
          </cell>
          <cell r="B110" t="str">
            <v>MAIZE - 1111 - 5 KG - [ RHSL ]</v>
          </cell>
          <cell r="C110" t="str">
            <v>2700</v>
          </cell>
          <cell r="D110" t="str">
            <v>311</v>
          </cell>
          <cell r="E110" t="str">
            <v>4900119836</v>
          </cell>
          <cell r="F110">
            <v>38163</v>
          </cell>
          <cell r="G110">
            <v>-105</v>
          </cell>
          <cell r="H110">
            <v>0</v>
          </cell>
        </row>
        <row r="111">
          <cell r="A111" t="str">
            <v>500010</v>
          </cell>
          <cell r="B111" t="str">
            <v>MAIZE - 1111 - 5 KG - [ RHSL ]</v>
          </cell>
          <cell r="C111" t="str">
            <v>2700</v>
          </cell>
          <cell r="D111" t="str">
            <v>311</v>
          </cell>
          <cell r="E111" t="str">
            <v>4900119836</v>
          </cell>
          <cell r="F111">
            <v>38163</v>
          </cell>
          <cell r="G111">
            <v>105</v>
          </cell>
          <cell r="H111">
            <v>0</v>
          </cell>
        </row>
        <row r="112">
          <cell r="A112" t="str">
            <v>500010</v>
          </cell>
          <cell r="B112" t="str">
            <v>MAIZE - 1111 - 5 KG - [ RHSL ]</v>
          </cell>
          <cell r="C112" t="str">
            <v>2700</v>
          </cell>
          <cell r="D112" t="str">
            <v>311</v>
          </cell>
          <cell r="E112" t="str">
            <v>4900119837</v>
          </cell>
          <cell r="F112">
            <v>38163</v>
          </cell>
          <cell r="G112">
            <v>-350</v>
          </cell>
          <cell r="H112">
            <v>0</v>
          </cell>
        </row>
        <row r="113">
          <cell r="A113" t="str">
            <v>500010</v>
          </cell>
          <cell r="B113" t="str">
            <v>MAIZE - 1111 - 5 KG - [ RHSL ]</v>
          </cell>
          <cell r="C113" t="str">
            <v>2700</v>
          </cell>
          <cell r="D113" t="str">
            <v>311</v>
          </cell>
          <cell r="E113" t="str">
            <v>4900119837</v>
          </cell>
          <cell r="F113">
            <v>38163</v>
          </cell>
          <cell r="G113">
            <v>350</v>
          </cell>
          <cell r="H113">
            <v>0</v>
          </cell>
        </row>
        <row r="114">
          <cell r="A114" t="str">
            <v>500010</v>
          </cell>
          <cell r="B114" t="str">
            <v>MAIZE - 1111 - 5 KG - [ RHSL ]</v>
          </cell>
          <cell r="C114" t="str">
            <v>2700</v>
          </cell>
          <cell r="D114" t="str">
            <v>311</v>
          </cell>
          <cell r="E114" t="str">
            <v>4900119831</v>
          </cell>
          <cell r="F114">
            <v>38163</v>
          </cell>
          <cell r="G114">
            <v>20</v>
          </cell>
          <cell r="H114">
            <v>0</v>
          </cell>
        </row>
        <row r="115">
          <cell r="A115" t="str">
            <v>500010</v>
          </cell>
          <cell r="B115" t="str">
            <v>MAIZE - 1111 - 5 KG - [ RHSL ]</v>
          </cell>
          <cell r="C115" t="str">
            <v>2700</v>
          </cell>
          <cell r="D115" t="str">
            <v>311</v>
          </cell>
          <cell r="E115" t="str">
            <v>4900119829</v>
          </cell>
          <cell r="F115">
            <v>38163</v>
          </cell>
          <cell r="G115">
            <v>-50</v>
          </cell>
          <cell r="H115">
            <v>0</v>
          </cell>
        </row>
        <row r="116">
          <cell r="A116" t="str">
            <v>500010</v>
          </cell>
          <cell r="B116" t="str">
            <v>MAIZE - 1111 - 5 KG - [ RHSL ]</v>
          </cell>
          <cell r="C116" t="str">
            <v>2700</v>
          </cell>
          <cell r="D116" t="str">
            <v>311</v>
          </cell>
          <cell r="E116" t="str">
            <v>4900119835</v>
          </cell>
          <cell r="F116">
            <v>38163</v>
          </cell>
          <cell r="G116">
            <v>-100</v>
          </cell>
          <cell r="H116">
            <v>0</v>
          </cell>
        </row>
        <row r="117">
          <cell r="A117" t="str">
            <v>500010</v>
          </cell>
          <cell r="B117" t="str">
            <v>MAIZE - 1111 - 5 KG - [ RHSL ]</v>
          </cell>
          <cell r="C117" t="str">
            <v>2700</v>
          </cell>
          <cell r="D117" t="str">
            <v>311</v>
          </cell>
          <cell r="E117" t="str">
            <v>4900119833</v>
          </cell>
          <cell r="F117">
            <v>38163</v>
          </cell>
          <cell r="G117">
            <v>30</v>
          </cell>
          <cell r="H117">
            <v>0</v>
          </cell>
        </row>
        <row r="118">
          <cell r="A118" t="str">
            <v>500010</v>
          </cell>
          <cell r="B118" t="str">
            <v>MAIZE - 1111 - 5 KG - [ RHSL ]</v>
          </cell>
          <cell r="C118" t="str">
            <v>2700</v>
          </cell>
          <cell r="D118" t="str">
            <v>311</v>
          </cell>
          <cell r="E118" t="str">
            <v>4900119829</v>
          </cell>
          <cell r="F118">
            <v>38163</v>
          </cell>
          <cell r="G118">
            <v>50</v>
          </cell>
          <cell r="H118">
            <v>0</v>
          </cell>
        </row>
        <row r="119">
          <cell r="A119" t="str">
            <v>500010</v>
          </cell>
          <cell r="B119" t="str">
            <v>MAIZE - 1111 - 5 KG - [ RHSL ]</v>
          </cell>
          <cell r="C119" t="str">
            <v>2700</v>
          </cell>
          <cell r="D119" t="str">
            <v>311</v>
          </cell>
          <cell r="E119" t="str">
            <v>4900119831</v>
          </cell>
          <cell r="F119">
            <v>38163</v>
          </cell>
          <cell r="G119">
            <v>-20</v>
          </cell>
          <cell r="H119">
            <v>0</v>
          </cell>
        </row>
        <row r="120">
          <cell r="A120" t="str">
            <v>500010</v>
          </cell>
          <cell r="B120" t="str">
            <v>MAIZE - 1111 - 5 KG - [ RHSL ]</v>
          </cell>
          <cell r="C120" t="str">
            <v>2700</v>
          </cell>
          <cell r="D120" t="str">
            <v>601</v>
          </cell>
          <cell r="E120" t="str">
            <v>4900118887</v>
          </cell>
          <cell r="F120">
            <v>38162</v>
          </cell>
          <cell r="G120">
            <v>-45</v>
          </cell>
          <cell r="H120">
            <v>-891.9</v>
          </cell>
        </row>
        <row r="121">
          <cell r="A121" t="str">
            <v>500010</v>
          </cell>
          <cell r="B121" t="str">
            <v>MAIZE - 1111 - 5 KG - [ RHSL ]</v>
          </cell>
          <cell r="C121" t="str">
            <v>2700</v>
          </cell>
          <cell r="D121" t="str">
            <v>601</v>
          </cell>
          <cell r="E121" t="str">
            <v>4900118887</v>
          </cell>
          <cell r="F121">
            <v>38162</v>
          </cell>
          <cell r="G121">
            <v>-25</v>
          </cell>
          <cell r="H121">
            <v>-495.5</v>
          </cell>
        </row>
        <row r="122">
          <cell r="A122" t="str">
            <v>500010</v>
          </cell>
          <cell r="B122" t="str">
            <v>MAIZE - 1111 - 5 KG - [ RHSL ]</v>
          </cell>
          <cell r="C122" t="str">
            <v>2700</v>
          </cell>
          <cell r="D122" t="str">
            <v>601</v>
          </cell>
          <cell r="E122" t="str">
            <v>4900118887</v>
          </cell>
          <cell r="F122">
            <v>38162</v>
          </cell>
          <cell r="G122">
            <v>-255</v>
          </cell>
          <cell r="H122">
            <v>-5054.1000000000004</v>
          </cell>
        </row>
        <row r="123">
          <cell r="A123" t="str">
            <v>500010</v>
          </cell>
          <cell r="B123" t="str">
            <v>MAIZE - 1111 - 5 KG - [ RHSL ]</v>
          </cell>
          <cell r="C123" t="str">
            <v>2700</v>
          </cell>
          <cell r="D123" t="str">
            <v>601</v>
          </cell>
          <cell r="E123" t="str">
            <v>4900118887</v>
          </cell>
          <cell r="F123">
            <v>38162</v>
          </cell>
          <cell r="G123">
            <v>-45</v>
          </cell>
          <cell r="H123">
            <v>-891.9</v>
          </cell>
        </row>
        <row r="124">
          <cell r="A124" t="str">
            <v>500010</v>
          </cell>
          <cell r="B124" t="str">
            <v>MAIZE - 1111 - 5 KG - [ RHSL ]</v>
          </cell>
          <cell r="C124" t="str">
            <v>2700</v>
          </cell>
          <cell r="D124" t="str">
            <v>601</v>
          </cell>
          <cell r="E124" t="str">
            <v>4900118887</v>
          </cell>
          <cell r="F124">
            <v>38162</v>
          </cell>
          <cell r="G124">
            <v>-20</v>
          </cell>
          <cell r="H124">
            <v>-396.4</v>
          </cell>
        </row>
        <row r="125">
          <cell r="A125" t="str">
            <v>500010</v>
          </cell>
          <cell r="B125" t="str">
            <v>MAIZE - 1111 - 5 KG - [ RHSL ]</v>
          </cell>
          <cell r="C125" t="str">
            <v>2700</v>
          </cell>
          <cell r="D125" t="str">
            <v>601</v>
          </cell>
          <cell r="E125" t="str">
            <v>4900118887</v>
          </cell>
          <cell r="F125">
            <v>38162</v>
          </cell>
          <cell r="G125">
            <v>-40</v>
          </cell>
          <cell r="H125">
            <v>-792.8</v>
          </cell>
        </row>
        <row r="126">
          <cell r="A126" t="str">
            <v>500010</v>
          </cell>
          <cell r="B126" t="str">
            <v>MAIZE - 1111 - 5 KG - [ RHSL ]</v>
          </cell>
          <cell r="C126" t="str">
            <v>2700</v>
          </cell>
          <cell r="D126" t="str">
            <v>601</v>
          </cell>
          <cell r="E126" t="str">
            <v>4900118887</v>
          </cell>
          <cell r="F126">
            <v>38162</v>
          </cell>
          <cell r="G126">
            <v>-10</v>
          </cell>
          <cell r="H126">
            <v>-198.2</v>
          </cell>
        </row>
        <row r="127">
          <cell r="A127" t="str">
            <v>500010</v>
          </cell>
          <cell r="B127" t="str">
            <v>MAIZE - 1111 - 5 KG - [ RHSL ]</v>
          </cell>
          <cell r="C127" t="str">
            <v>2700</v>
          </cell>
          <cell r="D127" t="str">
            <v>601</v>
          </cell>
          <cell r="E127" t="str">
            <v>4900118887</v>
          </cell>
          <cell r="F127">
            <v>38162</v>
          </cell>
          <cell r="G127">
            <v>-10</v>
          </cell>
          <cell r="H127">
            <v>-198.2</v>
          </cell>
        </row>
        <row r="128">
          <cell r="A128" t="str">
            <v>500010</v>
          </cell>
          <cell r="B128" t="str">
            <v>MAIZE - 1111 - 5 KG - [ RHSL ]</v>
          </cell>
          <cell r="C128" t="str">
            <v>2700</v>
          </cell>
          <cell r="D128" t="str">
            <v>601</v>
          </cell>
          <cell r="E128" t="str">
            <v>4900118887</v>
          </cell>
          <cell r="F128">
            <v>38162</v>
          </cell>
          <cell r="G128">
            <v>-50</v>
          </cell>
          <cell r="H128">
            <v>-991</v>
          </cell>
        </row>
        <row r="129">
          <cell r="A129" t="str">
            <v>500010</v>
          </cell>
          <cell r="B129" t="str">
            <v>MAIZE - 1111 - 5 KG - [ RHSL ]</v>
          </cell>
          <cell r="C129" t="str">
            <v>2700</v>
          </cell>
          <cell r="D129" t="str">
            <v>601</v>
          </cell>
          <cell r="E129" t="str">
            <v>4900105643</v>
          </cell>
          <cell r="F129">
            <v>38143</v>
          </cell>
          <cell r="G129">
            <v>-200</v>
          </cell>
          <cell r="H129">
            <v>-3964</v>
          </cell>
        </row>
        <row r="130">
          <cell r="A130" t="str">
            <v>500010</v>
          </cell>
          <cell r="B130" t="str">
            <v>MAIZE - 1111 - 5 KG - [ RHSL ]</v>
          </cell>
          <cell r="C130" t="str">
            <v>2700</v>
          </cell>
          <cell r="D130" t="str">
            <v>601</v>
          </cell>
          <cell r="E130" t="str">
            <v>4900102270</v>
          </cell>
          <cell r="F130">
            <v>38138</v>
          </cell>
          <cell r="G130">
            <v>-250</v>
          </cell>
          <cell r="H130">
            <v>-4955</v>
          </cell>
        </row>
        <row r="131">
          <cell r="A131" t="str">
            <v>500010</v>
          </cell>
          <cell r="B131" t="str">
            <v>MAIZE - 1111 - 5 KG - [ RHSL ]</v>
          </cell>
          <cell r="C131" t="str">
            <v>2700</v>
          </cell>
          <cell r="D131" t="str">
            <v>601</v>
          </cell>
          <cell r="E131" t="str">
            <v>4900074054</v>
          </cell>
          <cell r="F131">
            <v>38087</v>
          </cell>
          <cell r="G131">
            <v>-200</v>
          </cell>
          <cell r="H131">
            <v>-3964</v>
          </cell>
        </row>
        <row r="132">
          <cell r="A132" t="str">
            <v>500010</v>
          </cell>
          <cell r="B132" t="str">
            <v>MAIZE - 1111 - 5 KG - [ RHSL ]</v>
          </cell>
          <cell r="C132" t="str">
            <v>2700</v>
          </cell>
          <cell r="D132" t="str">
            <v>601</v>
          </cell>
          <cell r="E132" t="str">
            <v>4900074054</v>
          </cell>
          <cell r="F132">
            <v>38087</v>
          </cell>
          <cell r="G132">
            <v>-600</v>
          </cell>
          <cell r="H132">
            <v>-11892</v>
          </cell>
        </row>
        <row r="133">
          <cell r="A133" t="str">
            <v>500010</v>
          </cell>
          <cell r="B133" t="str">
            <v>MAIZE - 1111 - 5 KG - [ RHSL ]</v>
          </cell>
          <cell r="C133" t="str">
            <v>2900</v>
          </cell>
          <cell r="D133" t="str">
            <v>551</v>
          </cell>
          <cell r="E133" t="str">
            <v>4900225109</v>
          </cell>
          <cell r="F133">
            <v>38260</v>
          </cell>
          <cell r="G133">
            <v>-1035</v>
          </cell>
          <cell r="H133">
            <v>-20513.7</v>
          </cell>
        </row>
        <row r="134">
          <cell r="A134" t="str">
            <v>500010</v>
          </cell>
          <cell r="B134" t="str">
            <v>MAIZE - 1111 - 5 KG - [ RHSL ]</v>
          </cell>
          <cell r="C134" t="str">
            <v>2900</v>
          </cell>
          <cell r="D134" t="str">
            <v>551</v>
          </cell>
          <cell r="E134" t="str">
            <v>4900225109</v>
          </cell>
          <cell r="F134">
            <v>38260</v>
          </cell>
          <cell r="G134">
            <v>-105</v>
          </cell>
          <cell r="H134">
            <v>-2081.1</v>
          </cell>
        </row>
        <row r="135">
          <cell r="A135" t="str">
            <v>500010</v>
          </cell>
          <cell r="B135" t="str">
            <v>MAIZE - 1111 - 5 KG - [ RHSL ]</v>
          </cell>
          <cell r="C135" t="str">
            <v>2900</v>
          </cell>
          <cell r="D135" t="str">
            <v>551</v>
          </cell>
          <cell r="E135" t="str">
            <v>4900224296</v>
          </cell>
          <cell r="F135">
            <v>38260</v>
          </cell>
          <cell r="G135">
            <v>-2045</v>
          </cell>
          <cell r="H135">
            <v>-40531.9</v>
          </cell>
        </row>
        <row r="136">
          <cell r="A136" t="str">
            <v>500010</v>
          </cell>
          <cell r="B136" t="str">
            <v>MAIZE - 1111 - 5 KG - [ RHSL ]</v>
          </cell>
          <cell r="C136" t="str">
            <v>2900</v>
          </cell>
          <cell r="D136" t="str">
            <v>551</v>
          </cell>
          <cell r="E136" t="str">
            <v>4900225109</v>
          </cell>
          <cell r="F136">
            <v>38260</v>
          </cell>
          <cell r="G136">
            <v>-910</v>
          </cell>
          <cell r="H136">
            <v>-18036.2</v>
          </cell>
        </row>
        <row r="137">
          <cell r="A137" t="str">
            <v>500010</v>
          </cell>
          <cell r="B137" t="str">
            <v>MAIZE - 1111 - 5 KG - [ RHSL ]</v>
          </cell>
          <cell r="C137" t="str">
            <v>2900</v>
          </cell>
          <cell r="D137" t="str">
            <v>551</v>
          </cell>
          <cell r="E137" t="str">
            <v>4900224296</v>
          </cell>
          <cell r="F137">
            <v>38260</v>
          </cell>
          <cell r="G137">
            <v>-180</v>
          </cell>
          <cell r="H137">
            <v>-3567.6</v>
          </cell>
        </row>
        <row r="138">
          <cell r="A138" t="str">
            <v>500010</v>
          </cell>
          <cell r="B138" t="str">
            <v>MAIZE - 1111 - 5 KG - [ RHSL ]</v>
          </cell>
          <cell r="C138" t="str">
            <v>2900</v>
          </cell>
          <cell r="D138" t="str">
            <v>551</v>
          </cell>
          <cell r="E138" t="str">
            <v>4900224296</v>
          </cell>
          <cell r="F138">
            <v>38260</v>
          </cell>
          <cell r="G138">
            <v>-515</v>
          </cell>
          <cell r="H138">
            <v>-10207.299999999999</v>
          </cell>
        </row>
        <row r="139">
          <cell r="A139" t="str">
            <v>500010</v>
          </cell>
          <cell r="B139" t="str">
            <v>MAIZE - 1111 - 5 KG - [ RHSL ]</v>
          </cell>
          <cell r="C139" t="str">
            <v>2900</v>
          </cell>
          <cell r="D139" t="str">
            <v>551</v>
          </cell>
          <cell r="E139" t="str">
            <v>4900224296</v>
          </cell>
          <cell r="F139">
            <v>38260</v>
          </cell>
          <cell r="G139">
            <v>-530</v>
          </cell>
          <cell r="H139">
            <v>-10504.6</v>
          </cell>
        </row>
        <row r="140">
          <cell r="A140" t="str">
            <v>500010</v>
          </cell>
          <cell r="B140" t="str">
            <v>MAIZE - 1111 - 5 KG - [ RHSL ]</v>
          </cell>
          <cell r="C140" t="str">
            <v>2900</v>
          </cell>
          <cell r="D140" t="str">
            <v>551</v>
          </cell>
          <cell r="E140" t="str">
            <v>4900224296</v>
          </cell>
          <cell r="F140">
            <v>38260</v>
          </cell>
          <cell r="G140">
            <v>-360</v>
          </cell>
          <cell r="H140">
            <v>-7135.2</v>
          </cell>
        </row>
        <row r="141">
          <cell r="A141" t="str">
            <v>500010</v>
          </cell>
          <cell r="B141" t="str">
            <v>MAIZE - 1111 - 5 KG - [ RHSL ]</v>
          </cell>
          <cell r="C141" t="str">
            <v>2900</v>
          </cell>
          <cell r="D141" t="str">
            <v>551</v>
          </cell>
          <cell r="E141" t="str">
            <v>4900224296</v>
          </cell>
          <cell r="F141">
            <v>38260</v>
          </cell>
          <cell r="G141">
            <v>-40</v>
          </cell>
          <cell r="H141">
            <v>-792.8</v>
          </cell>
        </row>
        <row r="142">
          <cell r="A142" t="str">
            <v>500010</v>
          </cell>
          <cell r="B142" t="str">
            <v>MAIZE - 1111 - 5 KG - [ RHSL ]</v>
          </cell>
          <cell r="C142" t="str">
            <v>2900</v>
          </cell>
          <cell r="D142" t="str">
            <v>343</v>
          </cell>
          <cell r="E142" t="str">
            <v>4900224644</v>
          </cell>
          <cell r="F142">
            <v>38260</v>
          </cell>
          <cell r="G142">
            <v>-135</v>
          </cell>
          <cell r="H142">
            <v>0</v>
          </cell>
        </row>
        <row r="143">
          <cell r="A143" t="str">
            <v>500010</v>
          </cell>
          <cell r="B143" t="str">
            <v>MAIZE - 1111 - 5 KG - [ RHSL ]</v>
          </cell>
          <cell r="C143" t="str">
            <v>2900</v>
          </cell>
          <cell r="D143" t="str">
            <v>343</v>
          </cell>
          <cell r="E143" t="str">
            <v>4900224644</v>
          </cell>
          <cell r="F143">
            <v>38260</v>
          </cell>
          <cell r="G143">
            <v>600</v>
          </cell>
          <cell r="H143">
            <v>0</v>
          </cell>
        </row>
        <row r="144">
          <cell r="A144" t="str">
            <v>500010</v>
          </cell>
          <cell r="B144" t="str">
            <v>MAIZE - 1111 - 5 KG - [ RHSL ]</v>
          </cell>
          <cell r="C144" t="str">
            <v>2900</v>
          </cell>
          <cell r="D144" t="str">
            <v>343</v>
          </cell>
          <cell r="E144" t="str">
            <v>4900224644</v>
          </cell>
          <cell r="F144">
            <v>38260</v>
          </cell>
          <cell r="G144">
            <v>5</v>
          </cell>
          <cell r="H144">
            <v>0</v>
          </cell>
        </row>
        <row r="145">
          <cell r="A145" t="str">
            <v>500010</v>
          </cell>
          <cell r="B145" t="str">
            <v>MAIZE - 1111 - 5 KG - [ RHSL ]</v>
          </cell>
          <cell r="C145" t="str">
            <v>2900</v>
          </cell>
          <cell r="D145" t="str">
            <v>343</v>
          </cell>
          <cell r="E145" t="str">
            <v>4900224644</v>
          </cell>
          <cell r="F145">
            <v>38260</v>
          </cell>
          <cell r="G145">
            <v>-985</v>
          </cell>
          <cell r="H145">
            <v>0</v>
          </cell>
        </row>
        <row r="146">
          <cell r="A146" t="str">
            <v>500010</v>
          </cell>
          <cell r="B146" t="str">
            <v>MAIZE - 1111 - 5 KG - [ RHSL ]</v>
          </cell>
          <cell r="C146" t="str">
            <v>2900</v>
          </cell>
          <cell r="D146" t="str">
            <v>343</v>
          </cell>
          <cell r="E146" t="str">
            <v>4900224644</v>
          </cell>
          <cell r="F146">
            <v>38260</v>
          </cell>
          <cell r="G146">
            <v>985</v>
          </cell>
          <cell r="H146">
            <v>0</v>
          </cell>
        </row>
        <row r="147">
          <cell r="A147" t="str">
            <v>500010</v>
          </cell>
          <cell r="B147" t="str">
            <v>MAIZE - 1111 - 5 KG - [ RHSL ]</v>
          </cell>
          <cell r="C147" t="str">
            <v>2900</v>
          </cell>
          <cell r="D147" t="str">
            <v>343</v>
          </cell>
          <cell r="E147" t="str">
            <v>4900224644</v>
          </cell>
          <cell r="F147">
            <v>38260</v>
          </cell>
          <cell r="G147">
            <v>-5</v>
          </cell>
          <cell r="H147">
            <v>0</v>
          </cell>
        </row>
        <row r="148">
          <cell r="A148" t="str">
            <v>500010</v>
          </cell>
          <cell r="B148" t="str">
            <v>MAIZE - 1111 - 5 KG - [ RHSL ]</v>
          </cell>
          <cell r="C148" t="str">
            <v>2900</v>
          </cell>
          <cell r="D148" t="str">
            <v>551</v>
          </cell>
          <cell r="E148" t="str">
            <v>4900225109</v>
          </cell>
          <cell r="F148">
            <v>38260</v>
          </cell>
          <cell r="G148">
            <v>-600</v>
          </cell>
          <cell r="H148">
            <v>-11892</v>
          </cell>
        </row>
        <row r="149">
          <cell r="A149" t="str">
            <v>500010</v>
          </cell>
          <cell r="B149" t="str">
            <v>MAIZE - 1111 - 5 KG - [ RHSL ]</v>
          </cell>
          <cell r="C149" t="str">
            <v>2900</v>
          </cell>
          <cell r="D149" t="str">
            <v>551</v>
          </cell>
          <cell r="E149" t="str">
            <v>4900224296</v>
          </cell>
          <cell r="F149">
            <v>38260</v>
          </cell>
          <cell r="G149">
            <v>-110</v>
          </cell>
          <cell r="H149">
            <v>-2180.1999999999998</v>
          </cell>
        </row>
        <row r="150">
          <cell r="A150" t="str">
            <v>500010</v>
          </cell>
          <cell r="B150" t="str">
            <v>MAIZE - 1111 - 5 KG - [ RHSL ]</v>
          </cell>
          <cell r="C150" t="str">
            <v>2900</v>
          </cell>
          <cell r="D150" t="str">
            <v>343</v>
          </cell>
          <cell r="E150" t="str">
            <v>4900224644</v>
          </cell>
          <cell r="F150">
            <v>38260</v>
          </cell>
          <cell r="G150">
            <v>-1035</v>
          </cell>
          <cell r="H150">
            <v>0</v>
          </cell>
        </row>
        <row r="151">
          <cell r="A151" t="str">
            <v>500010</v>
          </cell>
          <cell r="B151" t="str">
            <v>MAIZE - 1111 - 5 KG - [ RHSL ]</v>
          </cell>
          <cell r="C151" t="str">
            <v>2900</v>
          </cell>
          <cell r="D151" t="str">
            <v>343</v>
          </cell>
          <cell r="E151" t="str">
            <v>4900224644</v>
          </cell>
          <cell r="F151">
            <v>38260</v>
          </cell>
          <cell r="G151">
            <v>1035</v>
          </cell>
          <cell r="H151">
            <v>0</v>
          </cell>
        </row>
        <row r="152">
          <cell r="A152" t="str">
            <v>500010</v>
          </cell>
          <cell r="B152" t="str">
            <v>MAIZE - 1111 - 5 KG - [ RHSL ]</v>
          </cell>
          <cell r="C152" t="str">
            <v>2900</v>
          </cell>
          <cell r="D152" t="str">
            <v>343</v>
          </cell>
          <cell r="E152" t="str">
            <v>4900224644</v>
          </cell>
          <cell r="F152">
            <v>38260</v>
          </cell>
          <cell r="G152">
            <v>-910</v>
          </cell>
          <cell r="H152">
            <v>0</v>
          </cell>
        </row>
        <row r="153">
          <cell r="A153" t="str">
            <v>500010</v>
          </cell>
          <cell r="B153" t="str">
            <v>MAIZE - 1111 - 5 KG - [ RHSL ]</v>
          </cell>
          <cell r="C153" t="str">
            <v>2900</v>
          </cell>
          <cell r="D153" t="str">
            <v>343</v>
          </cell>
          <cell r="E153" t="str">
            <v>4900224644</v>
          </cell>
          <cell r="F153">
            <v>38260</v>
          </cell>
          <cell r="G153">
            <v>910</v>
          </cell>
          <cell r="H153">
            <v>0</v>
          </cell>
        </row>
        <row r="154">
          <cell r="A154" t="str">
            <v>500010</v>
          </cell>
          <cell r="B154" t="str">
            <v>MAIZE - 1111 - 5 KG - [ RHSL ]</v>
          </cell>
          <cell r="C154" t="str">
            <v>2900</v>
          </cell>
          <cell r="D154" t="str">
            <v>343</v>
          </cell>
          <cell r="E154" t="str">
            <v>4900224644</v>
          </cell>
          <cell r="F154">
            <v>38260</v>
          </cell>
          <cell r="G154">
            <v>-105</v>
          </cell>
          <cell r="H154">
            <v>0</v>
          </cell>
        </row>
        <row r="155">
          <cell r="A155" t="str">
            <v>500010</v>
          </cell>
          <cell r="B155" t="str">
            <v>MAIZE - 1111 - 5 KG - [ RHSL ]</v>
          </cell>
          <cell r="C155" t="str">
            <v>2900</v>
          </cell>
          <cell r="D155" t="str">
            <v>343</v>
          </cell>
          <cell r="E155" t="str">
            <v>4900224644</v>
          </cell>
          <cell r="F155">
            <v>38260</v>
          </cell>
          <cell r="G155">
            <v>105</v>
          </cell>
          <cell r="H155">
            <v>0</v>
          </cell>
        </row>
        <row r="156">
          <cell r="A156" t="str">
            <v>500010</v>
          </cell>
          <cell r="B156" t="str">
            <v>MAIZE - 1111 - 5 KG - [ RHSL ]</v>
          </cell>
          <cell r="C156" t="str">
            <v>2900</v>
          </cell>
          <cell r="D156" t="str">
            <v>343</v>
          </cell>
          <cell r="E156" t="str">
            <v>4900224644</v>
          </cell>
          <cell r="F156">
            <v>38260</v>
          </cell>
          <cell r="G156">
            <v>135</v>
          </cell>
          <cell r="H156">
            <v>0</v>
          </cell>
        </row>
        <row r="157">
          <cell r="A157" t="str">
            <v>500010</v>
          </cell>
          <cell r="B157" t="str">
            <v>MAIZE - 1111 - 5 KG - [ RHSL ]</v>
          </cell>
          <cell r="C157" t="str">
            <v>2900</v>
          </cell>
          <cell r="D157" t="str">
            <v>343</v>
          </cell>
          <cell r="E157" t="str">
            <v>4900224644</v>
          </cell>
          <cell r="F157">
            <v>38260</v>
          </cell>
          <cell r="G157">
            <v>-600</v>
          </cell>
          <cell r="H157">
            <v>0</v>
          </cell>
        </row>
        <row r="158">
          <cell r="A158" t="str">
            <v>500010</v>
          </cell>
          <cell r="B158" t="str">
            <v>MAIZE - 1111 - 5 KG - [ RHSL ]</v>
          </cell>
          <cell r="C158" t="str">
            <v>2900</v>
          </cell>
          <cell r="D158" t="str">
            <v>551</v>
          </cell>
          <cell r="E158" t="str">
            <v>4900224296</v>
          </cell>
          <cell r="F158">
            <v>38260</v>
          </cell>
          <cell r="G158">
            <v>-920</v>
          </cell>
          <cell r="H158">
            <v>-18234.400000000001</v>
          </cell>
        </row>
        <row r="159">
          <cell r="A159" t="str">
            <v>500010</v>
          </cell>
          <cell r="B159" t="str">
            <v>MAIZE - 1111 - 5 KG - [ RHSL ]</v>
          </cell>
          <cell r="C159" t="str">
            <v>2900</v>
          </cell>
          <cell r="D159" t="str">
            <v>551</v>
          </cell>
          <cell r="E159" t="str">
            <v>4900225109</v>
          </cell>
          <cell r="F159">
            <v>38260</v>
          </cell>
          <cell r="G159">
            <v>-135</v>
          </cell>
          <cell r="H159">
            <v>-2675.7</v>
          </cell>
        </row>
        <row r="160">
          <cell r="A160" t="str">
            <v>500010</v>
          </cell>
          <cell r="B160" t="str">
            <v>MAIZE - 1111 - 5 KG - [ RHSL ]</v>
          </cell>
          <cell r="C160" t="str">
            <v>2900</v>
          </cell>
          <cell r="D160" t="str">
            <v>551</v>
          </cell>
          <cell r="E160" t="str">
            <v>4900225109</v>
          </cell>
          <cell r="F160">
            <v>38260</v>
          </cell>
          <cell r="G160">
            <v>-985</v>
          </cell>
          <cell r="H160">
            <v>-19522.7</v>
          </cell>
        </row>
        <row r="161">
          <cell r="A161" t="str">
            <v>500010</v>
          </cell>
          <cell r="B161" t="str">
            <v>MAIZE - 1111 - 5 KG - [ RHSL ]</v>
          </cell>
          <cell r="C161" t="str">
            <v>2900</v>
          </cell>
          <cell r="D161" t="str">
            <v>551</v>
          </cell>
          <cell r="E161" t="str">
            <v>4900224296</v>
          </cell>
          <cell r="F161">
            <v>38260</v>
          </cell>
          <cell r="G161">
            <v>-530</v>
          </cell>
          <cell r="H161">
            <v>-10504.6</v>
          </cell>
        </row>
        <row r="162">
          <cell r="A162" t="str">
            <v>500010</v>
          </cell>
          <cell r="B162" t="str">
            <v>MAIZE - 1111 - 5 KG - [ RHSL ]</v>
          </cell>
          <cell r="C162" t="str">
            <v>2900</v>
          </cell>
          <cell r="D162" t="str">
            <v>551</v>
          </cell>
          <cell r="E162" t="str">
            <v>4900224296</v>
          </cell>
          <cell r="F162">
            <v>38260</v>
          </cell>
          <cell r="G162">
            <v>-655</v>
          </cell>
          <cell r="H162">
            <v>-12982.1</v>
          </cell>
        </row>
        <row r="163">
          <cell r="A163" t="str">
            <v>500010</v>
          </cell>
          <cell r="B163" t="str">
            <v>MAIZE - 1111 - 5 KG - [ RHSL ]</v>
          </cell>
          <cell r="C163" t="str">
            <v>2900</v>
          </cell>
          <cell r="D163" t="str">
            <v>551</v>
          </cell>
          <cell r="E163" t="str">
            <v>4900224296</v>
          </cell>
          <cell r="F163">
            <v>38260</v>
          </cell>
          <cell r="G163">
            <v>-1550</v>
          </cell>
          <cell r="H163">
            <v>-30721</v>
          </cell>
        </row>
        <row r="164">
          <cell r="A164" t="str">
            <v>500010</v>
          </cell>
          <cell r="B164" t="str">
            <v>MAIZE - 1111 - 5 KG - [ RHSL ]</v>
          </cell>
          <cell r="C164" t="str">
            <v>2900</v>
          </cell>
          <cell r="D164" t="str">
            <v>551</v>
          </cell>
          <cell r="E164" t="str">
            <v>4900225109</v>
          </cell>
          <cell r="F164">
            <v>38260</v>
          </cell>
          <cell r="G164">
            <v>-5</v>
          </cell>
          <cell r="H164">
            <v>-99.1</v>
          </cell>
        </row>
        <row r="165">
          <cell r="A165" t="str">
            <v>500010</v>
          </cell>
          <cell r="B165" t="str">
            <v>MAIZE - 1111 - 5 KG - [ RHSL ]</v>
          </cell>
          <cell r="C165" t="str">
            <v>2900</v>
          </cell>
          <cell r="D165" t="str">
            <v>344</v>
          </cell>
          <cell r="E165" t="str">
            <v>4900142413</v>
          </cell>
          <cell r="F165">
            <v>38168</v>
          </cell>
          <cell r="G165">
            <v>-910</v>
          </cell>
          <cell r="H165">
            <v>0</v>
          </cell>
        </row>
        <row r="166">
          <cell r="A166" t="str">
            <v>500010</v>
          </cell>
          <cell r="B166" t="str">
            <v>MAIZE - 1111 - 5 KG - [ RHSL ]</v>
          </cell>
          <cell r="C166" t="str">
            <v>2900</v>
          </cell>
          <cell r="D166" t="str">
            <v>344</v>
          </cell>
          <cell r="E166" t="str">
            <v>4900142413</v>
          </cell>
          <cell r="F166">
            <v>38168</v>
          </cell>
          <cell r="G166">
            <v>-1035</v>
          </cell>
          <cell r="H166">
            <v>0</v>
          </cell>
        </row>
        <row r="167">
          <cell r="A167" t="str">
            <v>500010</v>
          </cell>
          <cell r="B167" t="str">
            <v>MAIZE - 1111 - 5 KG - [ RHSL ]</v>
          </cell>
          <cell r="C167" t="str">
            <v>2900</v>
          </cell>
          <cell r="D167" t="str">
            <v>344</v>
          </cell>
          <cell r="E167" t="str">
            <v>4900142413</v>
          </cell>
          <cell r="F167">
            <v>38168</v>
          </cell>
          <cell r="G167">
            <v>985</v>
          </cell>
          <cell r="H167">
            <v>0</v>
          </cell>
        </row>
        <row r="168">
          <cell r="A168" t="str">
            <v>500010</v>
          </cell>
          <cell r="B168" t="str">
            <v>MAIZE - 1111 - 5 KG - [ RHSL ]</v>
          </cell>
          <cell r="C168" t="str">
            <v>2900</v>
          </cell>
          <cell r="D168" t="str">
            <v>344</v>
          </cell>
          <cell r="E168" t="str">
            <v>4900142413</v>
          </cell>
          <cell r="F168">
            <v>38168</v>
          </cell>
          <cell r="G168">
            <v>-60</v>
          </cell>
          <cell r="H168">
            <v>0</v>
          </cell>
        </row>
        <row r="169">
          <cell r="A169" t="str">
            <v>500010</v>
          </cell>
          <cell r="B169" t="str">
            <v>MAIZE - 1111 - 5 KG - [ RHSL ]</v>
          </cell>
          <cell r="C169" t="str">
            <v>2900</v>
          </cell>
          <cell r="D169" t="str">
            <v>344</v>
          </cell>
          <cell r="E169" t="str">
            <v>4900142413</v>
          </cell>
          <cell r="F169">
            <v>38168</v>
          </cell>
          <cell r="G169">
            <v>60</v>
          </cell>
          <cell r="H169">
            <v>0</v>
          </cell>
        </row>
        <row r="170">
          <cell r="A170" t="str">
            <v>500010</v>
          </cell>
          <cell r="B170" t="str">
            <v>MAIZE - 1111 - 5 KG - [ RHSL ]</v>
          </cell>
          <cell r="C170" t="str">
            <v>2900</v>
          </cell>
          <cell r="D170" t="str">
            <v>344</v>
          </cell>
          <cell r="E170" t="str">
            <v>4900142413</v>
          </cell>
          <cell r="F170">
            <v>38168</v>
          </cell>
          <cell r="G170">
            <v>-600</v>
          </cell>
          <cell r="H170">
            <v>0</v>
          </cell>
        </row>
        <row r="171">
          <cell r="A171" t="str">
            <v>500010</v>
          </cell>
          <cell r="B171" t="str">
            <v>MAIZE - 1111 - 5 KG - [ RHSL ]</v>
          </cell>
          <cell r="C171" t="str">
            <v>2900</v>
          </cell>
          <cell r="D171" t="str">
            <v>344</v>
          </cell>
          <cell r="E171" t="str">
            <v>4900142413</v>
          </cell>
          <cell r="F171">
            <v>38168</v>
          </cell>
          <cell r="G171">
            <v>600</v>
          </cell>
          <cell r="H171">
            <v>0</v>
          </cell>
        </row>
        <row r="172">
          <cell r="A172" t="str">
            <v>500010</v>
          </cell>
          <cell r="B172" t="str">
            <v>MAIZE - 1111 - 5 KG - [ RHSL ]</v>
          </cell>
          <cell r="C172" t="str">
            <v>2900</v>
          </cell>
          <cell r="D172" t="str">
            <v>344</v>
          </cell>
          <cell r="E172" t="str">
            <v>4900142413</v>
          </cell>
          <cell r="F172">
            <v>38168</v>
          </cell>
          <cell r="G172">
            <v>-105</v>
          </cell>
          <cell r="H172">
            <v>0</v>
          </cell>
        </row>
        <row r="173">
          <cell r="A173" t="str">
            <v>500010</v>
          </cell>
          <cell r="B173" t="str">
            <v>MAIZE - 1111 - 5 KG - [ RHSL ]</v>
          </cell>
          <cell r="C173" t="str">
            <v>2900</v>
          </cell>
          <cell r="D173" t="str">
            <v>344</v>
          </cell>
          <cell r="E173" t="str">
            <v>4900142413</v>
          </cell>
          <cell r="F173">
            <v>38168</v>
          </cell>
          <cell r="G173">
            <v>105</v>
          </cell>
          <cell r="H173">
            <v>0</v>
          </cell>
        </row>
        <row r="174">
          <cell r="A174" t="str">
            <v>500010</v>
          </cell>
          <cell r="B174" t="str">
            <v>MAIZE - 1111 - 5 KG - [ RHSL ]</v>
          </cell>
          <cell r="C174" t="str">
            <v>2900</v>
          </cell>
          <cell r="D174" t="str">
            <v>344</v>
          </cell>
          <cell r="E174" t="str">
            <v>4900142413</v>
          </cell>
          <cell r="F174">
            <v>38168</v>
          </cell>
          <cell r="G174">
            <v>910</v>
          </cell>
          <cell r="H174">
            <v>0</v>
          </cell>
        </row>
        <row r="175">
          <cell r="A175" t="str">
            <v>500010</v>
          </cell>
          <cell r="B175" t="str">
            <v>MAIZE - 1111 - 5 KG - [ RHSL ]</v>
          </cell>
          <cell r="C175" t="str">
            <v>2900</v>
          </cell>
          <cell r="D175" t="str">
            <v>344</v>
          </cell>
          <cell r="E175" t="str">
            <v>4900142413</v>
          </cell>
          <cell r="F175">
            <v>38168</v>
          </cell>
          <cell r="G175">
            <v>1035</v>
          </cell>
          <cell r="H175">
            <v>0</v>
          </cell>
        </row>
        <row r="176">
          <cell r="A176" t="str">
            <v>500010</v>
          </cell>
          <cell r="B176" t="str">
            <v>MAIZE - 1111 - 5 KG - [ RHSL ]</v>
          </cell>
          <cell r="C176" t="str">
            <v>2900</v>
          </cell>
          <cell r="D176" t="str">
            <v>344</v>
          </cell>
          <cell r="E176" t="str">
            <v>4900142413</v>
          </cell>
          <cell r="F176">
            <v>38168</v>
          </cell>
          <cell r="G176">
            <v>-985</v>
          </cell>
          <cell r="H176">
            <v>0</v>
          </cell>
        </row>
        <row r="177">
          <cell r="A177" t="str">
            <v>500010</v>
          </cell>
          <cell r="B177" t="str">
            <v>MAIZE - 1111 - 5 KG - [ RHSL ]</v>
          </cell>
          <cell r="C177" t="str">
            <v>2900</v>
          </cell>
          <cell r="D177" t="str">
            <v>453</v>
          </cell>
          <cell r="E177" t="str">
            <v>4900106316</v>
          </cell>
          <cell r="F177">
            <v>38145</v>
          </cell>
          <cell r="G177">
            <v>-20</v>
          </cell>
          <cell r="H177">
            <v>0</v>
          </cell>
        </row>
        <row r="178">
          <cell r="A178" t="str">
            <v>500010</v>
          </cell>
          <cell r="B178" t="str">
            <v>MAIZE - 1111 - 5 KG - [ RHSL ]</v>
          </cell>
          <cell r="C178" t="str">
            <v>2900</v>
          </cell>
          <cell r="D178" t="str">
            <v>453</v>
          </cell>
          <cell r="E178" t="str">
            <v>4900106316</v>
          </cell>
          <cell r="F178">
            <v>38145</v>
          </cell>
          <cell r="G178">
            <v>20</v>
          </cell>
          <cell r="H178">
            <v>396.4</v>
          </cell>
        </row>
        <row r="179">
          <cell r="A179" t="str">
            <v>500010</v>
          </cell>
          <cell r="B179" t="str">
            <v>MAIZE - 1111 - 5 KG - [ RHSL ]</v>
          </cell>
          <cell r="C179" t="str">
            <v>2900</v>
          </cell>
          <cell r="D179" t="str">
            <v>651</v>
          </cell>
          <cell r="E179" t="str">
            <v>4900103488</v>
          </cell>
          <cell r="F179">
            <v>38138</v>
          </cell>
          <cell r="G179">
            <v>20</v>
          </cell>
          <cell r="H179">
            <v>0</v>
          </cell>
        </row>
        <row r="180">
          <cell r="A180" t="str">
            <v>500010</v>
          </cell>
          <cell r="B180" t="str">
            <v>MAIZE - 1111 - 5 KG - [ RHSL ]</v>
          </cell>
          <cell r="C180" t="str">
            <v>2900</v>
          </cell>
          <cell r="D180" t="str">
            <v>453</v>
          </cell>
          <cell r="E180" t="str">
            <v>4900084444</v>
          </cell>
          <cell r="F180">
            <v>38107</v>
          </cell>
          <cell r="G180">
            <v>1550</v>
          </cell>
          <cell r="H180">
            <v>30721</v>
          </cell>
        </row>
        <row r="181">
          <cell r="A181" t="str">
            <v>500010</v>
          </cell>
          <cell r="B181" t="str">
            <v>MAIZE - 1111 - 5 KG - [ RHSL ]</v>
          </cell>
          <cell r="C181" t="str">
            <v>2900</v>
          </cell>
          <cell r="D181" t="str">
            <v>453</v>
          </cell>
          <cell r="E181" t="str">
            <v>4900084444</v>
          </cell>
          <cell r="F181">
            <v>38107</v>
          </cell>
          <cell r="G181">
            <v>-1550</v>
          </cell>
          <cell r="H181">
            <v>0</v>
          </cell>
        </row>
        <row r="182">
          <cell r="A182" t="str">
            <v>500010</v>
          </cell>
          <cell r="B182" t="str">
            <v>MAIZE - 1111 - 5 KG - [ RHSL ]</v>
          </cell>
          <cell r="C182" t="str">
            <v>2900</v>
          </cell>
          <cell r="D182" t="str">
            <v>453</v>
          </cell>
          <cell r="E182" t="str">
            <v>4900084444</v>
          </cell>
          <cell r="F182">
            <v>38107</v>
          </cell>
          <cell r="G182">
            <v>180</v>
          </cell>
          <cell r="H182">
            <v>3567.6</v>
          </cell>
        </row>
        <row r="183">
          <cell r="A183" t="str">
            <v>500010</v>
          </cell>
          <cell r="B183" t="str">
            <v>MAIZE - 1111 - 5 KG - [ RHSL ]</v>
          </cell>
          <cell r="C183" t="str">
            <v>2900</v>
          </cell>
          <cell r="D183" t="str">
            <v>453</v>
          </cell>
          <cell r="E183" t="str">
            <v>4900084444</v>
          </cell>
          <cell r="F183">
            <v>38107</v>
          </cell>
          <cell r="G183">
            <v>-180</v>
          </cell>
          <cell r="H183">
            <v>0</v>
          </cell>
        </row>
        <row r="184">
          <cell r="A184" t="str">
            <v>500010</v>
          </cell>
          <cell r="B184" t="str">
            <v>MAIZE - 1111 - 5 KG - [ RHSL ]</v>
          </cell>
          <cell r="C184" t="str">
            <v>2900</v>
          </cell>
          <cell r="D184" t="str">
            <v>453</v>
          </cell>
          <cell r="E184" t="str">
            <v>4900084444</v>
          </cell>
          <cell r="F184">
            <v>38107</v>
          </cell>
          <cell r="G184">
            <v>515</v>
          </cell>
          <cell r="H184">
            <v>10207.299999999999</v>
          </cell>
        </row>
        <row r="185">
          <cell r="A185" t="str">
            <v>500010</v>
          </cell>
          <cell r="B185" t="str">
            <v>MAIZE - 1111 - 5 KG - [ RHSL ]</v>
          </cell>
          <cell r="C185" t="str">
            <v>2900</v>
          </cell>
          <cell r="D185" t="str">
            <v>453</v>
          </cell>
          <cell r="E185" t="str">
            <v>4900084444</v>
          </cell>
          <cell r="F185">
            <v>38107</v>
          </cell>
          <cell r="G185">
            <v>-515</v>
          </cell>
          <cell r="H185">
            <v>0</v>
          </cell>
        </row>
        <row r="186">
          <cell r="A186" t="str">
            <v>500010</v>
          </cell>
          <cell r="B186" t="str">
            <v>MAIZE - 1111 - 5 KG - [ RHSL ]</v>
          </cell>
          <cell r="C186" t="str">
            <v>2900</v>
          </cell>
          <cell r="D186" t="str">
            <v>453</v>
          </cell>
          <cell r="E186" t="str">
            <v>4900084444</v>
          </cell>
          <cell r="F186">
            <v>38107</v>
          </cell>
          <cell r="G186">
            <v>40</v>
          </cell>
          <cell r="H186">
            <v>792.8</v>
          </cell>
        </row>
        <row r="187">
          <cell r="A187" t="str">
            <v>500010</v>
          </cell>
          <cell r="B187" t="str">
            <v>MAIZE - 1111 - 5 KG - [ RHSL ]</v>
          </cell>
          <cell r="C187" t="str">
            <v>2900</v>
          </cell>
          <cell r="D187" t="str">
            <v>453</v>
          </cell>
          <cell r="E187" t="str">
            <v>4900084444</v>
          </cell>
          <cell r="F187">
            <v>38107</v>
          </cell>
          <cell r="G187">
            <v>-40</v>
          </cell>
          <cell r="H187">
            <v>0</v>
          </cell>
        </row>
        <row r="188">
          <cell r="A188" t="str">
            <v>500010</v>
          </cell>
          <cell r="B188" t="str">
            <v>MAIZE - 1111 - 5 KG - [ RHSL ]</v>
          </cell>
          <cell r="C188" t="str">
            <v>2900</v>
          </cell>
          <cell r="D188" t="str">
            <v>453</v>
          </cell>
          <cell r="E188" t="str">
            <v>4900084444</v>
          </cell>
          <cell r="F188">
            <v>38107</v>
          </cell>
          <cell r="G188">
            <v>360</v>
          </cell>
          <cell r="H188">
            <v>7135.2</v>
          </cell>
        </row>
        <row r="189">
          <cell r="A189" t="str">
            <v>500010</v>
          </cell>
          <cell r="B189" t="str">
            <v>MAIZE - 1111 - 5 KG - [ RHSL ]</v>
          </cell>
          <cell r="C189" t="str">
            <v>2900</v>
          </cell>
          <cell r="D189" t="str">
            <v>453</v>
          </cell>
          <cell r="E189" t="str">
            <v>4900084444</v>
          </cell>
          <cell r="F189">
            <v>38107</v>
          </cell>
          <cell r="G189">
            <v>-360</v>
          </cell>
          <cell r="H189">
            <v>0</v>
          </cell>
        </row>
        <row r="190">
          <cell r="A190" t="str">
            <v>500010</v>
          </cell>
          <cell r="B190" t="str">
            <v>MAIZE - 1111 - 5 KG - [ RHSL ]</v>
          </cell>
          <cell r="C190" t="str">
            <v>2900</v>
          </cell>
          <cell r="D190" t="str">
            <v>453</v>
          </cell>
          <cell r="E190" t="str">
            <v>4900084444</v>
          </cell>
          <cell r="F190">
            <v>38107</v>
          </cell>
          <cell r="G190">
            <v>-110</v>
          </cell>
          <cell r="H190">
            <v>0</v>
          </cell>
        </row>
        <row r="191">
          <cell r="A191" t="str">
            <v>500010</v>
          </cell>
          <cell r="B191" t="str">
            <v>MAIZE - 1111 - 5 KG - [ RHSL ]</v>
          </cell>
          <cell r="C191" t="str">
            <v>2900</v>
          </cell>
          <cell r="D191" t="str">
            <v>453</v>
          </cell>
          <cell r="E191" t="str">
            <v>4900084444</v>
          </cell>
          <cell r="F191">
            <v>38107</v>
          </cell>
          <cell r="G191">
            <v>-530</v>
          </cell>
          <cell r="H191">
            <v>0</v>
          </cell>
        </row>
        <row r="192">
          <cell r="A192" t="str">
            <v>500010</v>
          </cell>
          <cell r="B192" t="str">
            <v>MAIZE - 1111 - 5 KG - [ RHSL ]</v>
          </cell>
          <cell r="C192" t="str">
            <v>2900</v>
          </cell>
          <cell r="D192" t="str">
            <v>453</v>
          </cell>
          <cell r="E192" t="str">
            <v>4900084444</v>
          </cell>
          <cell r="F192">
            <v>38107</v>
          </cell>
          <cell r="G192">
            <v>-920</v>
          </cell>
          <cell r="H192">
            <v>0</v>
          </cell>
        </row>
        <row r="193">
          <cell r="A193" t="str">
            <v>500010</v>
          </cell>
          <cell r="B193" t="str">
            <v>MAIZE - 1111 - 5 KG - [ RHSL ]</v>
          </cell>
          <cell r="C193" t="str">
            <v>2900</v>
          </cell>
          <cell r="D193" t="str">
            <v>453</v>
          </cell>
          <cell r="E193" t="str">
            <v>4900084444</v>
          </cell>
          <cell r="F193">
            <v>38107</v>
          </cell>
          <cell r="G193">
            <v>-655</v>
          </cell>
          <cell r="H193">
            <v>0</v>
          </cell>
        </row>
        <row r="194">
          <cell r="A194" t="str">
            <v>500010</v>
          </cell>
          <cell r="B194" t="str">
            <v>MAIZE - 1111 - 5 KG - [ RHSL ]</v>
          </cell>
          <cell r="C194" t="str">
            <v>2900</v>
          </cell>
          <cell r="D194" t="str">
            <v>453</v>
          </cell>
          <cell r="E194" t="str">
            <v>4900084444</v>
          </cell>
          <cell r="F194">
            <v>38107</v>
          </cell>
          <cell r="G194">
            <v>-60</v>
          </cell>
          <cell r="H194">
            <v>0</v>
          </cell>
        </row>
        <row r="195">
          <cell r="A195" t="str">
            <v>500010</v>
          </cell>
          <cell r="B195" t="str">
            <v>MAIZE - 1111 - 5 KG - [ RHSL ]</v>
          </cell>
          <cell r="C195" t="str">
            <v>2900</v>
          </cell>
          <cell r="D195" t="str">
            <v>453</v>
          </cell>
          <cell r="E195" t="str">
            <v>4900084444</v>
          </cell>
          <cell r="F195">
            <v>38107</v>
          </cell>
          <cell r="G195">
            <v>-600</v>
          </cell>
          <cell r="H195">
            <v>0</v>
          </cell>
        </row>
        <row r="196">
          <cell r="A196" t="str">
            <v>500010</v>
          </cell>
          <cell r="B196" t="str">
            <v>MAIZE - 1111 - 5 KG - [ RHSL ]</v>
          </cell>
          <cell r="C196" t="str">
            <v>2900</v>
          </cell>
          <cell r="D196" t="str">
            <v>453</v>
          </cell>
          <cell r="E196" t="str">
            <v>4900084444</v>
          </cell>
          <cell r="F196">
            <v>38107</v>
          </cell>
          <cell r="G196">
            <v>2025</v>
          </cell>
          <cell r="H196">
            <v>40135.5</v>
          </cell>
        </row>
        <row r="197">
          <cell r="A197" t="str">
            <v>500010</v>
          </cell>
          <cell r="B197" t="str">
            <v>MAIZE - 1111 - 5 KG - [ RHSL ]</v>
          </cell>
          <cell r="C197" t="str">
            <v>2900</v>
          </cell>
          <cell r="D197" t="str">
            <v>453</v>
          </cell>
          <cell r="E197" t="str">
            <v>4900084455</v>
          </cell>
          <cell r="F197">
            <v>38107</v>
          </cell>
          <cell r="G197">
            <v>-985</v>
          </cell>
          <cell r="H197">
            <v>0</v>
          </cell>
        </row>
        <row r="198">
          <cell r="A198" t="str">
            <v>500010</v>
          </cell>
          <cell r="B198" t="str">
            <v>MAIZE - 1111 - 5 KG - [ RHSL ]</v>
          </cell>
          <cell r="C198" t="str">
            <v>2900</v>
          </cell>
          <cell r="D198" t="str">
            <v>453</v>
          </cell>
          <cell r="E198" t="str">
            <v>4900084455</v>
          </cell>
          <cell r="F198">
            <v>38107</v>
          </cell>
          <cell r="G198">
            <v>530</v>
          </cell>
          <cell r="H198">
            <v>10504.6</v>
          </cell>
        </row>
        <row r="199">
          <cell r="A199" t="str">
            <v>500010</v>
          </cell>
          <cell r="B199" t="str">
            <v>MAIZE - 1111 - 5 KG - [ RHSL ]</v>
          </cell>
          <cell r="C199" t="str">
            <v>2900</v>
          </cell>
          <cell r="D199" t="str">
            <v>453</v>
          </cell>
          <cell r="E199" t="str">
            <v>4900084455</v>
          </cell>
          <cell r="F199">
            <v>38107</v>
          </cell>
          <cell r="G199">
            <v>910</v>
          </cell>
          <cell r="H199">
            <v>18036.2</v>
          </cell>
        </row>
        <row r="200">
          <cell r="A200" t="str">
            <v>500010</v>
          </cell>
          <cell r="B200" t="str">
            <v>MAIZE - 1111 - 5 KG - [ RHSL ]</v>
          </cell>
          <cell r="C200" t="str">
            <v>2900</v>
          </cell>
          <cell r="D200" t="str">
            <v>453</v>
          </cell>
          <cell r="E200" t="str">
            <v>4900084455</v>
          </cell>
          <cell r="F200">
            <v>38107</v>
          </cell>
          <cell r="G200">
            <v>-910</v>
          </cell>
          <cell r="H200">
            <v>0</v>
          </cell>
        </row>
        <row r="201">
          <cell r="A201" t="str">
            <v>500010</v>
          </cell>
          <cell r="B201" t="str">
            <v>MAIZE - 1111 - 5 KG - [ RHSL ]</v>
          </cell>
          <cell r="C201" t="str">
            <v>2900</v>
          </cell>
          <cell r="D201" t="str">
            <v>453</v>
          </cell>
          <cell r="E201" t="str">
            <v>4900084455</v>
          </cell>
          <cell r="F201">
            <v>38107</v>
          </cell>
          <cell r="G201">
            <v>-1035</v>
          </cell>
          <cell r="H201">
            <v>0</v>
          </cell>
        </row>
        <row r="202">
          <cell r="A202" t="str">
            <v>500010</v>
          </cell>
          <cell r="B202" t="str">
            <v>MAIZE - 1111 - 5 KG - [ RHSL ]</v>
          </cell>
          <cell r="C202" t="str">
            <v>2900</v>
          </cell>
          <cell r="D202" t="str">
            <v>453</v>
          </cell>
          <cell r="E202" t="str">
            <v>4900084455</v>
          </cell>
          <cell r="F202">
            <v>38107</v>
          </cell>
          <cell r="G202">
            <v>1035</v>
          </cell>
          <cell r="H202">
            <v>20513.7</v>
          </cell>
        </row>
        <row r="203">
          <cell r="A203" t="str">
            <v>500010</v>
          </cell>
          <cell r="B203" t="str">
            <v>MAIZE - 1111 - 5 KG - [ RHSL ]</v>
          </cell>
          <cell r="C203" t="str">
            <v>2900</v>
          </cell>
          <cell r="D203" t="str">
            <v>453</v>
          </cell>
          <cell r="E203" t="str">
            <v>4900084455</v>
          </cell>
          <cell r="F203">
            <v>38107</v>
          </cell>
          <cell r="G203">
            <v>-530</v>
          </cell>
          <cell r="H203">
            <v>0</v>
          </cell>
        </row>
        <row r="204">
          <cell r="A204" t="str">
            <v>500010</v>
          </cell>
          <cell r="B204" t="str">
            <v>MAIZE - 1111 - 5 KG - [ RHSL ]</v>
          </cell>
          <cell r="C204" t="str">
            <v>2900</v>
          </cell>
          <cell r="D204" t="str">
            <v>453</v>
          </cell>
          <cell r="E204" t="str">
            <v>4900084455</v>
          </cell>
          <cell r="F204">
            <v>38107</v>
          </cell>
          <cell r="G204">
            <v>105</v>
          </cell>
          <cell r="H204">
            <v>2081.1</v>
          </cell>
        </row>
        <row r="205">
          <cell r="A205" t="str">
            <v>500010</v>
          </cell>
          <cell r="B205" t="str">
            <v>MAIZE - 1111 - 5 KG - [ RHSL ]</v>
          </cell>
          <cell r="C205" t="str">
            <v>2900</v>
          </cell>
          <cell r="D205" t="str">
            <v>453</v>
          </cell>
          <cell r="E205" t="str">
            <v>4900084455</v>
          </cell>
          <cell r="F205">
            <v>38107</v>
          </cell>
          <cell r="G205">
            <v>-105</v>
          </cell>
          <cell r="H205">
            <v>0</v>
          </cell>
        </row>
        <row r="206">
          <cell r="A206" t="str">
            <v>500010</v>
          </cell>
          <cell r="B206" t="str">
            <v>MAIZE - 1111 - 5 KG - [ RHSL ]</v>
          </cell>
          <cell r="C206" t="str">
            <v>2900</v>
          </cell>
          <cell r="D206" t="str">
            <v>453</v>
          </cell>
          <cell r="E206" t="str">
            <v>4900084455</v>
          </cell>
          <cell r="F206">
            <v>38107</v>
          </cell>
          <cell r="G206">
            <v>985</v>
          </cell>
          <cell r="H206">
            <v>19522.7</v>
          </cell>
        </row>
        <row r="207">
          <cell r="A207" t="str">
            <v>500010</v>
          </cell>
          <cell r="B207" t="str">
            <v>MAIZE - 1111 - 5 KG - [ RHSL ]</v>
          </cell>
          <cell r="C207" t="str">
            <v>2900</v>
          </cell>
          <cell r="D207" t="str">
            <v>453</v>
          </cell>
          <cell r="E207" t="str">
            <v>4900084444</v>
          </cell>
          <cell r="F207">
            <v>38107</v>
          </cell>
          <cell r="G207">
            <v>600</v>
          </cell>
          <cell r="H207">
            <v>11892</v>
          </cell>
        </row>
        <row r="208">
          <cell r="A208" t="str">
            <v>500010</v>
          </cell>
          <cell r="B208" t="str">
            <v>MAIZE - 1111 - 5 KG - [ RHSL ]</v>
          </cell>
          <cell r="C208" t="str">
            <v>2900</v>
          </cell>
          <cell r="D208" t="str">
            <v>453</v>
          </cell>
          <cell r="E208" t="str">
            <v>4900084444</v>
          </cell>
          <cell r="F208">
            <v>38107</v>
          </cell>
          <cell r="G208">
            <v>-2025</v>
          </cell>
          <cell r="H208">
            <v>0</v>
          </cell>
        </row>
        <row r="209">
          <cell r="A209" t="str">
            <v>500010</v>
          </cell>
          <cell r="B209" t="str">
            <v>MAIZE - 1111 - 5 KG - [ RHSL ]</v>
          </cell>
          <cell r="C209" t="str">
            <v>2900</v>
          </cell>
          <cell r="D209" t="str">
            <v>453</v>
          </cell>
          <cell r="E209" t="str">
            <v>4900084444</v>
          </cell>
          <cell r="F209">
            <v>38107</v>
          </cell>
          <cell r="G209">
            <v>60</v>
          </cell>
          <cell r="H209">
            <v>1189.2</v>
          </cell>
        </row>
        <row r="210">
          <cell r="A210" t="str">
            <v>500010</v>
          </cell>
          <cell r="B210" t="str">
            <v>MAIZE - 1111 - 5 KG - [ RHSL ]</v>
          </cell>
          <cell r="C210" t="str">
            <v>2900</v>
          </cell>
          <cell r="D210" t="str">
            <v>453</v>
          </cell>
          <cell r="E210" t="str">
            <v>4900084444</v>
          </cell>
          <cell r="F210">
            <v>38107</v>
          </cell>
          <cell r="G210">
            <v>655</v>
          </cell>
          <cell r="H210">
            <v>12982.1</v>
          </cell>
        </row>
        <row r="211">
          <cell r="A211" t="str">
            <v>500010</v>
          </cell>
          <cell r="B211" t="str">
            <v>MAIZE - 1111 - 5 KG - [ RHSL ]</v>
          </cell>
          <cell r="C211" t="str">
            <v>2900</v>
          </cell>
          <cell r="D211" t="str">
            <v>453</v>
          </cell>
          <cell r="E211" t="str">
            <v>4900084444</v>
          </cell>
          <cell r="F211">
            <v>38107</v>
          </cell>
          <cell r="G211">
            <v>920</v>
          </cell>
          <cell r="H211">
            <v>18234.400000000001</v>
          </cell>
        </row>
        <row r="212">
          <cell r="A212" t="str">
            <v>500010</v>
          </cell>
          <cell r="B212" t="str">
            <v>MAIZE - 1111 - 5 KG - [ RHSL ]</v>
          </cell>
          <cell r="C212" t="str">
            <v>2900</v>
          </cell>
          <cell r="D212" t="str">
            <v>453</v>
          </cell>
          <cell r="E212" t="str">
            <v>4900084444</v>
          </cell>
          <cell r="F212">
            <v>38107</v>
          </cell>
          <cell r="G212">
            <v>530</v>
          </cell>
          <cell r="H212">
            <v>10504.6</v>
          </cell>
        </row>
        <row r="213">
          <cell r="A213" t="str">
            <v>500010</v>
          </cell>
          <cell r="B213" t="str">
            <v>MAIZE - 1111 - 5 KG - [ RHSL ]</v>
          </cell>
          <cell r="C213" t="str">
            <v>2900</v>
          </cell>
          <cell r="D213" t="str">
            <v>453</v>
          </cell>
          <cell r="E213" t="str">
            <v>4900084444</v>
          </cell>
          <cell r="F213">
            <v>38107</v>
          </cell>
          <cell r="G213">
            <v>110</v>
          </cell>
          <cell r="H213">
            <v>2180.1999999999998</v>
          </cell>
        </row>
        <row r="214">
          <cell r="A214" t="str">
            <v>500010</v>
          </cell>
          <cell r="B214" t="str">
            <v>MAIZE - 1111 - 5 KG - [ RHSL ]</v>
          </cell>
          <cell r="C214" t="str">
            <v>2900</v>
          </cell>
          <cell r="D214" t="str">
            <v>651</v>
          </cell>
          <cell r="E214" t="str">
            <v>4900082318</v>
          </cell>
          <cell r="F214">
            <v>38104</v>
          </cell>
          <cell r="G214">
            <v>20</v>
          </cell>
          <cell r="H214">
            <v>0</v>
          </cell>
        </row>
        <row r="215">
          <cell r="A215" t="str">
            <v>500010</v>
          </cell>
          <cell r="B215" t="str">
            <v>MAIZE - 1111 - 5 KG - [ RHSL ]</v>
          </cell>
          <cell r="C215" t="str">
            <v>2900</v>
          </cell>
          <cell r="D215" t="str">
            <v>651</v>
          </cell>
          <cell r="E215" t="str">
            <v>4900082315</v>
          </cell>
          <cell r="F215">
            <v>38104</v>
          </cell>
          <cell r="G215">
            <v>475</v>
          </cell>
          <cell r="H215">
            <v>0</v>
          </cell>
        </row>
        <row r="216">
          <cell r="A216" t="str">
            <v>500010</v>
          </cell>
          <cell r="B216" t="str">
            <v>MAIZE - 1111 - 5 KG - [ RHSL ]</v>
          </cell>
          <cell r="C216" t="str">
            <v>2900</v>
          </cell>
          <cell r="D216" t="str">
            <v>651</v>
          </cell>
          <cell r="E216" t="str">
            <v>4900082313</v>
          </cell>
          <cell r="F216">
            <v>38104</v>
          </cell>
          <cell r="G216">
            <v>20</v>
          </cell>
          <cell r="H216">
            <v>0</v>
          </cell>
        </row>
        <row r="217">
          <cell r="A217" t="str">
            <v>500010</v>
          </cell>
          <cell r="B217" t="str">
            <v>MAIZE - 1111 - 5 KG - [ RHSL ]</v>
          </cell>
          <cell r="C217" t="str">
            <v>2900</v>
          </cell>
          <cell r="D217" t="str">
            <v>651</v>
          </cell>
          <cell r="E217" t="str">
            <v>4900073860</v>
          </cell>
          <cell r="F217">
            <v>38087</v>
          </cell>
          <cell r="G217">
            <v>50</v>
          </cell>
          <cell r="H217">
            <v>0</v>
          </cell>
        </row>
        <row r="218">
          <cell r="A218" t="str">
            <v>500010</v>
          </cell>
          <cell r="B218" t="str">
            <v>MAIZE - 1111 - 5 KG - [ RHSL ]</v>
          </cell>
          <cell r="C218" t="str">
            <v>3600</v>
          </cell>
          <cell r="D218" t="str">
            <v>551</v>
          </cell>
          <cell r="E218" t="str">
            <v>4900224022</v>
          </cell>
          <cell r="F218">
            <v>38260</v>
          </cell>
          <cell r="G218">
            <v>-100</v>
          </cell>
          <cell r="H218">
            <v>-1982</v>
          </cell>
        </row>
        <row r="219">
          <cell r="A219" t="str">
            <v>500010</v>
          </cell>
          <cell r="B219" t="str">
            <v>MAIZE - 1111 - 5 KG - [ RHSL ]</v>
          </cell>
          <cell r="C219" t="str">
            <v>3600</v>
          </cell>
          <cell r="D219" t="str">
            <v>551</v>
          </cell>
          <cell r="E219" t="str">
            <v>4900224022</v>
          </cell>
          <cell r="F219">
            <v>38260</v>
          </cell>
          <cell r="G219">
            <v>-250</v>
          </cell>
          <cell r="H219">
            <v>-4955</v>
          </cell>
        </row>
        <row r="220">
          <cell r="A220" t="str">
            <v>500010</v>
          </cell>
          <cell r="B220" t="str">
            <v>MAIZE - 1111 - 5 KG - [ RHSL ]</v>
          </cell>
          <cell r="C220" t="str">
            <v>3600</v>
          </cell>
          <cell r="D220" t="str">
            <v>551</v>
          </cell>
          <cell r="E220" t="str">
            <v>4900224022</v>
          </cell>
          <cell r="F220">
            <v>38260</v>
          </cell>
          <cell r="G220">
            <v>-5</v>
          </cell>
          <cell r="H220">
            <v>-99.1</v>
          </cell>
        </row>
        <row r="221">
          <cell r="A221" t="str">
            <v>500010</v>
          </cell>
          <cell r="B221" t="str">
            <v>MAIZE - 1111 - 5 KG - [ RHSL ]</v>
          </cell>
          <cell r="C221" t="str">
            <v>3600</v>
          </cell>
          <cell r="D221" t="str">
            <v>551</v>
          </cell>
          <cell r="E221" t="str">
            <v>4900224022</v>
          </cell>
          <cell r="F221">
            <v>38260</v>
          </cell>
          <cell r="G221">
            <v>-165</v>
          </cell>
          <cell r="H221">
            <v>-3270.3</v>
          </cell>
        </row>
        <row r="222">
          <cell r="A222" t="str">
            <v>500010</v>
          </cell>
          <cell r="B222" t="str">
            <v>MAIZE - 1111 - 5 KG - [ RHSL ]</v>
          </cell>
          <cell r="C222" t="str">
            <v>3600</v>
          </cell>
          <cell r="D222" t="str">
            <v>551</v>
          </cell>
          <cell r="E222" t="str">
            <v>4900224022</v>
          </cell>
          <cell r="F222">
            <v>38260</v>
          </cell>
          <cell r="G222">
            <v>-2670</v>
          </cell>
          <cell r="H222">
            <v>-52919.4</v>
          </cell>
        </row>
        <row r="223">
          <cell r="A223" t="str">
            <v>500010</v>
          </cell>
          <cell r="B223" t="str">
            <v>MAIZE - 1111 - 5 KG - [ RHSL ]</v>
          </cell>
          <cell r="C223" t="str">
            <v>3600</v>
          </cell>
          <cell r="D223" t="str">
            <v>551</v>
          </cell>
          <cell r="E223" t="str">
            <v>4900224022</v>
          </cell>
          <cell r="F223">
            <v>38260</v>
          </cell>
          <cell r="G223">
            <v>-550</v>
          </cell>
          <cell r="H223">
            <v>-10901</v>
          </cell>
        </row>
        <row r="224">
          <cell r="A224" t="str">
            <v>500010</v>
          </cell>
          <cell r="B224" t="str">
            <v>MAIZE - 1111 - 5 KG - [ RHSL ]</v>
          </cell>
          <cell r="C224" t="str">
            <v>3600</v>
          </cell>
          <cell r="D224" t="str">
            <v>551</v>
          </cell>
          <cell r="E224" t="str">
            <v>4900224022</v>
          </cell>
          <cell r="F224">
            <v>38260</v>
          </cell>
          <cell r="G224">
            <v>-75</v>
          </cell>
          <cell r="H224">
            <v>-1486.5</v>
          </cell>
        </row>
        <row r="225">
          <cell r="A225" t="str">
            <v>500010</v>
          </cell>
          <cell r="B225" t="str">
            <v>MAIZE - 1111 - 5 KG - [ RHSL ]</v>
          </cell>
          <cell r="C225" t="str">
            <v>3600</v>
          </cell>
          <cell r="D225" t="str">
            <v>343</v>
          </cell>
          <cell r="E225" t="str">
            <v>4900219055</v>
          </cell>
          <cell r="F225">
            <v>38257</v>
          </cell>
          <cell r="G225">
            <v>5</v>
          </cell>
          <cell r="H225">
            <v>0</v>
          </cell>
        </row>
        <row r="226">
          <cell r="A226" t="str">
            <v>500010</v>
          </cell>
          <cell r="B226" t="str">
            <v>MAIZE - 1111 - 5 KG - [ RHSL ]</v>
          </cell>
          <cell r="C226" t="str">
            <v>3600</v>
          </cell>
          <cell r="D226" t="str">
            <v>343</v>
          </cell>
          <cell r="E226" t="str">
            <v>4900219055</v>
          </cell>
          <cell r="F226">
            <v>38257</v>
          </cell>
          <cell r="G226">
            <v>-5</v>
          </cell>
          <cell r="H226">
            <v>0</v>
          </cell>
        </row>
        <row r="227">
          <cell r="A227" t="str">
            <v>500010</v>
          </cell>
          <cell r="B227" t="str">
            <v>MAIZE - 1111 - 5 KG - [ RHSL ]</v>
          </cell>
          <cell r="C227" t="str">
            <v>3600</v>
          </cell>
          <cell r="D227" t="str">
            <v>344</v>
          </cell>
          <cell r="E227" t="str">
            <v>4900218553</v>
          </cell>
          <cell r="F227">
            <v>38257</v>
          </cell>
          <cell r="G227">
            <v>550</v>
          </cell>
          <cell r="H227">
            <v>0</v>
          </cell>
        </row>
        <row r="228">
          <cell r="A228" t="str">
            <v>500010</v>
          </cell>
          <cell r="B228" t="str">
            <v>MAIZE - 1111 - 5 KG - [ RHSL ]</v>
          </cell>
          <cell r="C228" t="str">
            <v>3600</v>
          </cell>
          <cell r="D228" t="str">
            <v>344</v>
          </cell>
          <cell r="E228" t="str">
            <v>4900218553</v>
          </cell>
          <cell r="F228">
            <v>38257</v>
          </cell>
          <cell r="G228">
            <v>250</v>
          </cell>
          <cell r="H228">
            <v>0</v>
          </cell>
        </row>
        <row r="229">
          <cell r="A229" t="str">
            <v>500010</v>
          </cell>
          <cell r="B229" t="str">
            <v>MAIZE - 1111 - 5 KG - [ RHSL ]</v>
          </cell>
          <cell r="C229" t="str">
            <v>3600</v>
          </cell>
          <cell r="D229" t="str">
            <v>344</v>
          </cell>
          <cell r="E229" t="str">
            <v>4900218553</v>
          </cell>
          <cell r="F229">
            <v>38257</v>
          </cell>
          <cell r="G229">
            <v>-250</v>
          </cell>
          <cell r="H229">
            <v>0</v>
          </cell>
        </row>
        <row r="230">
          <cell r="A230" t="str">
            <v>500010</v>
          </cell>
          <cell r="B230" t="str">
            <v>MAIZE - 1111 - 5 KG - [ RHSL ]</v>
          </cell>
          <cell r="C230" t="str">
            <v>3600</v>
          </cell>
          <cell r="D230" t="str">
            <v>344</v>
          </cell>
          <cell r="E230" t="str">
            <v>4900218553</v>
          </cell>
          <cell r="F230">
            <v>38257</v>
          </cell>
          <cell r="G230">
            <v>100</v>
          </cell>
          <cell r="H230">
            <v>0</v>
          </cell>
        </row>
        <row r="231">
          <cell r="A231" t="str">
            <v>500010</v>
          </cell>
          <cell r="B231" t="str">
            <v>MAIZE - 1111 - 5 KG - [ RHSL ]</v>
          </cell>
          <cell r="C231" t="str">
            <v>3600</v>
          </cell>
          <cell r="D231" t="str">
            <v>344</v>
          </cell>
          <cell r="E231" t="str">
            <v>4900218553</v>
          </cell>
          <cell r="F231">
            <v>38257</v>
          </cell>
          <cell r="G231">
            <v>-100</v>
          </cell>
          <cell r="H231">
            <v>0</v>
          </cell>
        </row>
        <row r="232">
          <cell r="A232" t="str">
            <v>500010</v>
          </cell>
          <cell r="B232" t="str">
            <v>MAIZE - 1111 - 5 KG - [ RHSL ]</v>
          </cell>
          <cell r="C232" t="str">
            <v>3600</v>
          </cell>
          <cell r="D232" t="str">
            <v>344</v>
          </cell>
          <cell r="E232" t="str">
            <v>4900218553</v>
          </cell>
          <cell r="F232">
            <v>38257</v>
          </cell>
          <cell r="G232">
            <v>165</v>
          </cell>
          <cell r="H232">
            <v>0</v>
          </cell>
        </row>
        <row r="233">
          <cell r="A233" t="str">
            <v>500010</v>
          </cell>
          <cell r="B233" t="str">
            <v>MAIZE - 1111 - 5 KG - [ RHSL ]</v>
          </cell>
          <cell r="C233" t="str">
            <v>3600</v>
          </cell>
          <cell r="D233" t="str">
            <v>344</v>
          </cell>
          <cell r="E233" t="str">
            <v>4900218553</v>
          </cell>
          <cell r="F233">
            <v>38257</v>
          </cell>
          <cell r="G233">
            <v>-165</v>
          </cell>
          <cell r="H233">
            <v>0</v>
          </cell>
        </row>
        <row r="234">
          <cell r="A234" t="str">
            <v>500010</v>
          </cell>
          <cell r="B234" t="str">
            <v>MAIZE - 1111 - 5 KG - [ RHSL ]</v>
          </cell>
          <cell r="C234" t="str">
            <v>3600</v>
          </cell>
          <cell r="D234" t="str">
            <v>344</v>
          </cell>
          <cell r="E234" t="str">
            <v>4900218553</v>
          </cell>
          <cell r="F234">
            <v>38257</v>
          </cell>
          <cell r="G234">
            <v>5</v>
          </cell>
          <cell r="H234">
            <v>0</v>
          </cell>
        </row>
        <row r="235">
          <cell r="A235" t="str">
            <v>500010</v>
          </cell>
          <cell r="B235" t="str">
            <v>MAIZE - 1111 - 5 KG - [ RHSL ]</v>
          </cell>
          <cell r="C235" t="str">
            <v>3600</v>
          </cell>
          <cell r="D235" t="str">
            <v>344</v>
          </cell>
          <cell r="E235" t="str">
            <v>4900218553</v>
          </cell>
          <cell r="F235">
            <v>38257</v>
          </cell>
          <cell r="G235">
            <v>-75</v>
          </cell>
          <cell r="H235">
            <v>0</v>
          </cell>
        </row>
        <row r="236">
          <cell r="A236" t="str">
            <v>500010</v>
          </cell>
          <cell r="B236" t="str">
            <v>MAIZE - 1111 - 5 KG - [ RHSL ]</v>
          </cell>
          <cell r="C236" t="str">
            <v>3600</v>
          </cell>
          <cell r="D236" t="str">
            <v>344</v>
          </cell>
          <cell r="E236" t="str">
            <v>4900218553</v>
          </cell>
          <cell r="F236">
            <v>38257</v>
          </cell>
          <cell r="G236">
            <v>2670</v>
          </cell>
          <cell r="H236">
            <v>0</v>
          </cell>
        </row>
        <row r="237">
          <cell r="A237" t="str">
            <v>500010</v>
          </cell>
          <cell r="B237" t="str">
            <v>MAIZE - 1111 - 5 KG - [ RHSL ]</v>
          </cell>
          <cell r="C237" t="str">
            <v>3600</v>
          </cell>
          <cell r="D237" t="str">
            <v>344</v>
          </cell>
          <cell r="E237" t="str">
            <v>4900218553</v>
          </cell>
          <cell r="F237">
            <v>38257</v>
          </cell>
          <cell r="G237">
            <v>-550</v>
          </cell>
          <cell r="H237">
            <v>0</v>
          </cell>
        </row>
        <row r="238">
          <cell r="A238" t="str">
            <v>500010</v>
          </cell>
          <cell r="B238" t="str">
            <v>MAIZE - 1111 - 5 KG - [ RHSL ]</v>
          </cell>
          <cell r="C238" t="str">
            <v>3600</v>
          </cell>
          <cell r="D238" t="str">
            <v>344</v>
          </cell>
          <cell r="E238" t="str">
            <v>4900218553</v>
          </cell>
          <cell r="F238">
            <v>38257</v>
          </cell>
          <cell r="G238">
            <v>-2670</v>
          </cell>
          <cell r="H238">
            <v>0</v>
          </cell>
        </row>
        <row r="239">
          <cell r="A239" t="str">
            <v>500010</v>
          </cell>
          <cell r="B239" t="str">
            <v>MAIZE - 1111 - 5 KG - [ RHSL ]</v>
          </cell>
          <cell r="C239" t="str">
            <v>3600</v>
          </cell>
          <cell r="D239" t="str">
            <v>344</v>
          </cell>
          <cell r="E239" t="str">
            <v>4900218553</v>
          </cell>
          <cell r="F239">
            <v>38257</v>
          </cell>
          <cell r="G239">
            <v>-5</v>
          </cell>
          <cell r="H239">
            <v>0</v>
          </cell>
        </row>
        <row r="240">
          <cell r="A240" t="str">
            <v>500010</v>
          </cell>
          <cell r="B240" t="str">
            <v>MAIZE - 1111 - 5 KG - [ RHSL ]</v>
          </cell>
          <cell r="C240" t="str">
            <v>3600</v>
          </cell>
          <cell r="D240" t="str">
            <v>344</v>
          </cell>
          <cell r="E240" t="str">
            <v>4900218553</v>
          </cell>
          <cell r="F240">
            <v>38257</v>
          </cell>
          <cell r="G240">
            <v>75</v>
          </cell>
          <cell r="H240">
            <v>0</v>
          </cell>
        </row>
        <row r="241">
          <cell r="A241" t="str">
            <v>500010</v>
          </cell>
          <cell r="B241" t="str">
            <v>MAIZE - 1111 - 5 KG - [ RHSL ]</v>
          </cell>
          <cell r="C241" t="str">
            <v>3600</v>
          </cell>
          <cell r="D241" t="str">
            <v>343</v>
          </cell>
          <cell r="E241" t="str">
            <v>4900219062</v>
          </cell>
          <cell r="F241">
            <v>38257</v>
          </cell>
          <cell r="G241">
            <v>-75</v>
          </cell>
          <cell r="H241">
            <v>0</v>
          </cell>
        </row>
        <row r="242">
          <cell r="A242" t="str">
            <v>500010</v>
          </cell>
          <cell r="B242" t="str">
            <v>MAIZE - 1111 - 5 KG - [ RHSL ]</v>
          </cell>
          <cell r="C242" t="str">
            <v>3600</v>
          </cell>
          <cell r="D242" t="str">
            <v>343</v>
          </cell>
          <cell r="E242" t="str">
            <v>4900219062</v>
          </cell>
          <cell r="F242">
            <v>38257</v>
          </cell>
          <cell r="G242">
            <v>75</v>
          </cell>
          <cell r="H242">
            <v>0</v>
          </cell>
        </row>
        <row r="243">
          <cell r="A243" t="str">
            <v>500010</v>
          </cell>
          <cell r="B243" t="str">
            <v>MAIZE - 1111 - 5 KG - [ RHSL ]</v>
          </cell>
          <cell r="C243" t="str">
            <v>3600</v>
          </cell>
          <cell r="D243" t="str">
            <v>343</v>
          </cell>
          <cell r="E243" t="str">
            <v>4900219062</v>
          </cell>
          <cell r="F243">
            <v>38257</v>
          </cell>
          <cell r="G243">
            <v>-2670</v>
          </cell>
          <cell r="H243">
            <v>0</v>
          </cell>
        </row>
        <row r="244">
          <cell r="A244" t="str">
            <v>500010</v>
          </cell>
          <cell r="B244" t="str">
            <v>MAIZE - 1111 - 5 KG - [ RHSL ]</v>
          </cell>
          <cell r="C244" t="str">
            <v>3600</v>
          </cell>
          <cell r="D244" t="str">
            <v>343</v>
          </cell>
          <cell r="E244" t="str">
            <v>4900219062</v>
          </cell>
          <cell r="F244">
            <v>38257</v>
          </cell>
          <cell r="G244">
            <v>2670</v>
          </cell>
          <cell r="H244">
            <v>0</v>
          </cell>
        </row>
        <row r="245">
          <cell r="A245" t="str">
            <v>500010</v>
          </cell>
          <cell r="B245" t="str">
            <v>MAIZE - 1111 - 5 KG - [ RHSL ]</v>
          </cell>
          <cell r="C245" t="str">
            <v>3600</v>
          </cell>
          <cell r="D245" t="str">
            <v>343</v>
          </cell>
          <cell r="E245" t="str">
            <v>4900219062</v>
          </cell>
          <cell r="F245">
            <v>38257</v>
          </cell>
          <cell r="G245">
            <v>550</v>
          </cell>
          <cell r="H245">
            <v>0</v>
          </cell>
        </row>
        <row r="246">
          <cell r="A246" t="str">
            <v>500010</v>
          </cell>
          <cell r="B246" t="str">
            <v>MAIZE - 1111 - 5 KG - [ RHSL ]</v>
          </cell>
          <cell r="C246" t="str">
            <v>3600</v>
          </cell>
          <cell r="D246" t="str">
            <v>343</v>
          </cell>
          <cell r="E246" t="str">
            <v>4900219062</v>
          </cell>
          <cell r="F246">
            <v>38257</v>
          </cell>
          <cell r="G246">
            <v>250</v>
          </cell>
          <cell r="H246">
            <v>0</v>
          </cell>
        </row>
        <row r="247">
          <cell r="A247" t="str">
            <v>500010</v>
          </cell>
          <cell r="B247" t="str">
            <v>MAIZE - 1111 - 5 KG - [ RHSL ]</v>
          </cell>
          <cell r="C247" t="str">
            <v>3600</v>
          </cell>
          <cell r="D247" t="str">
            <v>343</v>
          </cell>
          <cell r="E247" t="str">
            <v>4900219062</v>
          </cell>
          <cell r="F247">
            <v>38257</v>
          </cell>
          <cell r="G247">
            <v>100</v>
          </cell>
          <cell r="H247">
            <v>0</v>
          </cell>
        </row>
        <row r="248">
          <cell r="A248" t="str">
            <v>500010</v>
          </cell>
          <cell r="B248" t="str">
            <v>MAIZE - 1111 - 5 KG - [ RHSL ]</v>
          </cell>
          <cell r="C248" t="str">
            <v>3600</v>
          </cell>
          <cell r="D248" t="str">
            <v>343</v>
          </cell>
          <cell r="E248" t="str">
            <v>4900219062</v>
          </cell>
          <cell r="F248">
            <v>38257</v>
          </cell>
          <cell r="G248">
            <v>165</v>
          </cell>
          <cell r="H248">
            <v>0</v>
          </cell>
        </row>
        <row r="249">
          <cell r="A249" t="str">
            <v>500010</v>
          </cell>
          <cell r="B249" t="str">
            <v>MAIZE - 1111 - 5 KG - [ RHSL ]</v>
          </cell>
          <cell r="C249" t="str">
            <v>3600</v>
          </cell>
          <cell r="D249" t="str">
            <v>343</v>
          </cell>
          <cell r="E249" t="str">
            <v>4900219062</v>
          </cell>
          <cell r="F249">
            <v>38257</v>
          </cell>
          <cell r="G249">
            <v>-165</v>
          </cell>
          <cell r="H249">
            <v>0</v>
          </cell>
        </row>
        <row r="250">
          <cell r="A250" t="str">
            <v>500010</v>
          </cell>
          <cell r="B250" t="str">
            <v>MAIZE - 1111 - 5 KG - [ RHSL ]</v>
          </cell>
          <cell r="C250" t="str">
            <v>3600</v>
          </cell>
          <cell r="D250" t="str">
            <v>343</v>
          </cell>
          <cell r="E250" t="str">
            <v>4900219062</v>
          </cell>
          <cell r="F250">
            <v>38257</v>
          </cell>
          <cell r="G250">
            <v>-100</v>
          </cell>
          <cell r="H250">
            <v>0</v>
          </cell>
        </row>
        <row r="251">
          <cell r="A251" t="str">
            <v>500010</v>
          </cell>
          <cell r="B251" t="str">
            <v>MAIZE - 1111 - 5 KG - [ RHSL ]</v>
          </cell>
          <cell r="C251" t="str">
            <v>3600</v>
          </cell>
          <cell r="D251" t="str">
            <v>343</v>
          </cell>
          <cell r="E251" t="str">
            <v>4900219062</v>
          </cell>
          <cell r="F251">
            <v>38257</v>
          </cell>
          <cell r="G251">
            <v>-250</v>
          </cell>
          <cell r="H251">
            <v>0</v>
          </cell>
        </row>
        <row r="252">
          <cell r="A252" t="str">
            <v>500010</v>
          </cell>
          <cell r="B252" t="str">
            <v>MAIZE - 1111 - 5 KG - [ RHSL ]</v>
          </cell>
          <cell r="C252" t="str">
            <v>3600</v>
          </cell>
          <cell r="D252" t="str">
            <v>343</v>
          </cell>
          <cell r="E252" t="str">
            <v>4900219062</v>
          </cell>
          <cell r="F252">
            <v>38257</v>
          </cell>
          <cell r="G252">
            <v>-550</v>
          </cell>
          <cell r="H252">
            <v>0</v>
          </cell>
        </row>
        <row r="253">
          <cell r="A253" t="str">
            <v>500010</v>
          </cell>
          <cell r="B253" t="str">
            <v>MAIZE - 1111 - 5 KG - [ RHSL ]</v>
          </cell>
          <cell r="C253" t="str">
            <v>3600</v>
          </cell>
          <cell r="D253" t="str">
            <v>453</v>
          </cell>
          <cell r="E253" t="str">
            <v>4900200660</v>
          </cell>
          <cell r="F253">
            <v>38240</v>
          </cell>
          <cell r="G253">
            <v>-75</v>
          </cell>
          <cell r="H253">
            <v>0</v>
          </cell>
        </row>
        <row r="254">
          <cell r="A254" t="str">
            <v>500010</v>
          </cell>
          <cell r="B254" t="str">
            <v>MAIZE - 1111 - 5 KG - [ RHSL ]</v>
          </cell>
          <cell r="C254" t="str">
            <v>3600</v>
          </cell>
          <cell r="D254" t="str">
            <v>453</v>
          </cell>
          <cell r="E254" t="str">
            <v>4900200660</v>
          </cell>
          <cell r="F254">
            <v>38240</v>
          </cell>
          <cell r="G254">
            <v>75</v>
          </cell>
          <cell r="H254">
            <v>1486.5</v>
          </cell>
        </row>
        <row r="255">
          <cell r="A255" t="str">
            <v>500010</v>
          </cell>
          <cell r="B255" t="str">
            <v>MAIZE - 1111 - 5 KG - [ RHSL ]</v>
          </cell>
          <cell r="C255" t="str">
            <v>3600</v>
          </cell>
          <cell r="D255" t="str">
            <v>343</v>
          </cell>
          <cell r="E255" t="str">
            <v>4900200657</v>
          </cell>
          <cell r="F255">
            <v>38240</v>
          </cell>
          <cell r="G255">
            <v>5</v>
          </cell>
          <cell r="H255">
            <v>0</v>
          </cell>
        </row>
        <row r="256">
          <cell r="A256" t="str">
            <v>500010</v>
          </cell>
          <cell r="B256" t="str">
            <v>MAIZE - 1111 - 5 KG - [ RHSL ]</v>
          </cell>
          <cell r="C256" t="str">
            <v>3600</v>
          </cell>
          <cell r="D256" t="str">
            <v>343</v>
          </cell>
          <cell r="E256" t="str">
            <v>4900200657</v>
          </cell>
          <cell r="F256">
            <v>38240</v>
          </cell>
          <cell r="G256">
            <v>-5</v>
          </cell>
          <cell r="H256">
            <v>0</v>
          </cell>
        </row>
        <row r="257">
          <cell r="A257" t="str">
            <v>500010</v>
          </cell>
          <cell r="B257" t="str">
            <v>MAIZE - 1111 - 5 KG - [ RHSL ]</v>
          </cell>
          <cell r="C257" t="str">
            <v>3600</v>
          </cell>
          <cell r="D257" t="str">
            <v>601</v>
          </cell>
          <cell r="E257" t="str">
            <v>4900170329</v>
          </cell>
          <cell r="F257">
            <v>38212</v>
          </cell>
          <cell r="G257">
            <v>-60</v>
          </cell>
          <cell r="H257">
            <v>-1189.2</v>
          </cell>
        </row>
        <row r="258">
          <cell r="A258" t="str">
            <v>500010</v>
          </cell>
          <cell r="B258" t="str">
            <v>MAIZE - 1111 - 5 KG - [ RHSL ]</v>
          </cell>
          <cell r="C258" t="str">
            <v>3600</v>
          </cell>
          <cell r="D258" t="str">
            <v>601</v>
          </cell>
          <cell r="E258" t="str">
            <v>4900170329</v>
          </cell>
          <cell r="F258">
            <v>38212</v>
          </cell>
          <cell r="G258">
            <v>-20</v>
          </cell>
          <cell r="H258">
            <v>-396.4</v>
          </cell>
        </row>
        <row r="259">
          <cell r="A259" t="str">
            <v>500010</v>
          </cell>
          <cell r="B259" t="str">
            <v>MAIZE - 1111 - 5 KG - [ RHSL ]</v>
          </cell>
          <cell r="C259" t="str">
            <v>3600</v>
          </cell>
          <cell r="D259" t="str">
            <v>601</v>
          </cell>
          <cell r="E259" t="str">
            <v>4900166997</v>
          </cell>
          <cell r="F259">
            <v>38209</v>
          </cell>
          <cell r="G259">
            <v>-2920</v>
          </cell>
          <cell r="H259">
            <v>-57874.400000000001</v>
          </cell>
        </row>
        <row r="260">
          <cell r="A260" t="str">
            <v>500010</v>
          </cell>
          <cell r="B260" t="str">
            <v>MAIZE - 1111 - 5 KG - [ RHSL ]</v>
          </cell>
          <cell r="C260" t="str">
            <v>3600</v>
          </cell>
          <cell r="D260" t="str">
            <v>101</v>
          </cell>
          <cell r="E260" t="str">
            <v>5000020533</v>
          </cell>
          <cell r="F260">
            <v>38209</v>
          </cell>
          <cell r="G260">
            <v>100</v>
          </cell>
          <cell r="H260">
            <v>0</v>
          </cell>
        </row>
        <row r="261">
          <cell r="A261" t="str">
            <v>500010</v>
          </cell>
          <cell r="B261" t="str">
            <v>MAIZE - 1111 - 5 KG - [ RHSL ]</v>
          </cell>
          <cell r="C261" t="str">
            <v>3600</v>
          </cell>
          <cell r="D261" t="str">
            <v>101</v>
          </cell>
          <cell r="E261" t="str">
            <v>5000020530</v>
          </cell>
          <cell r="F261">
            <v>38209</v>
          </cell>
          <cell r="G261">
            <v>550</v>
          </cell>
          <cell r="H261">
            <v>0</v>
          </cell>
        </row>
        <row r="262">
          <cell r="A262" t="str">
            <v>500010</v>
          </cell>
          <cell r="B262" t="str">
            <v>MAIZE - 1111 - 5 KG - [ RHSL ]</v>
          </cell>
          <cell r="C262" t="str">
            <v>3600</v>
          </cell>
          <cell r="D262" t="str">
            <v>101</v>
          </cell>
          <cell r="E262" t="str">
            <v>5000020528</v>
          </cell>
          <cell r="F262">
            <v>38209</v>
          </cell>
          <cell r="G262">
            <v>2350</v>
          </cell>
          <cell r="H262">
            <v>0</v>
          </cell>
        </row>
        <row r="263">
          <cell r="A263" t="str">
            <v>500010</v>
          </cell>
          <cell r="B263" t="str">
            <v>MAIZE - 1111 - 5 KG - [ RHSL ]</v>
          </cell>
          <cell r="C263" t="str">
            <v>3600</v>
          </cell>
          <cell r="D263" t="str">
            <v>641</v>
          </cell>
          <cell r="E263" t="str">
            <v>4900153977</v>
          </cell>
          <cell r="F263">
            <v>38197</v>
          </cell>
          <cell r="G263">
            <v>550</v>
          </cell>
          <cell r="H263">
            <v>10901</v>
          </cell>
        </row>
        <row r="264">
          <cell r="A264" t="str">
            <v>500010</v>
          </cell>
          <cell r="B264" t="str">
            <v>MAIZE - 1111 - 5 KG - [ RHSL ]</v>
          </cell>
          <cell r="C264" t="str">
            <v>3600</v>
          </cell>
          <cell r="D264" t="str">
            <v>641</v>
          </cell>
          <cell r="E264" t="str">
            <v>4900153977</v>
          </cell>
          <cell r="F264">
            <v>38197</v>
          </cell>
          <cell r="G264">
            <v>1200</v>
          </cell>
          <cell r="H264">
            <v>23784</v>
          </cell>
        </row>
        <row r="265">
          <cell r="A265" t="str">
            <v>500010</v>
          </cell>
          <cell r="B265" t="str">
            <v>MAIZE - 1111 - 5 KG - [ RHSL ]</v>
          </cell>
          <cell r="C265" t="str">
            <v>3600</v>
          </cell>
          <cell r="D265" t="str">
            <v>641</v>
          </cell>
          <cell r="E265" t="str">
            <v>4900153977</v>
          </cell>
          <cell r="F265">
            <v>38197</v>
          </cell>
          <cell r="G265">
            <v>300</v>
          </cell>
          <cell r="H265">
            <v>5946</v>
          </cell>
        </row>
        <row r="266">
          <cell r="A266" t="str">
            <v>500010</v>
          </cell>
          <cell r="B266" t="str">
            <v>MAIZE - 1111 - 5 KG - [ RHSL ]</v>
          </cell>
          <cell r="C266" t="str">
            <v>3600</v>
          </cell>
          <cell r="D266" t="str">
            <v>641</v>
          </cell>
          <cell r="E266" t="str">
            <v>4900153977</v>
          </cell>
          <cell r="F266">
            <v>38197</v>
          </cell>
          <cell r="G266">
            <v>750</v>
          </cell>
          <cell r="H266">
            <v>14865</v>
          </cell>
        </row>
        <row r="267">
          <cell r="A267" t="str">
            <v>500010</v>
          </cell>
          <cell r="B267" t="str">
            <v>MAIZE - 1111 - 5 KG - [ RHSL ]</v>
          </cell>
          <cell r="C267" t="str">
            <v>3600</v>
          </cell>
          <cell r="D267" t="str">
            <v>641</v>
          </cell>
          <cell r="E267" t="str">
            <v>4900153977</v>
          </cell>
          <cell r="F267">
            <v>38197</v>
          </cell>
          <cell r="G267">
            <v>200</v>
          </cell>
          <cell r="H267">
            <v>3964</v>
          </cell>
        </row>
        <row r="268">
          <cell r="A268" t="str">
            <v>500010</v>
          </cell>
          <cell r="B268" t="str">
            <v>MAIZE - 1111 - 5 KG - [ RHSL ]</v>
          </cell>
          <cell r="C268" t="str">
            <v>3600</v>
          </cell>
          <cell r="D268" t="str">
            <v>561</v>
          </cell>
          <cell r="E268" t="str">
            <v>4900127323</v>
          </cell>
          <cell r="F268">
            <v>38168</v>
          </cell>
          <cell r="G268">
            <v>1400</v>
          </cell>
          <cell r="H268">
            <v>27748</v>
          </cell>
        </row>
        <row r="269">
          <cell r="A269" t="str">
            <v>500010</v>
          </cell>
          <cell r="B269" t="str">
            <v>MAIZE - 1111 - 5 KG - [ RHSL ]</v>
          </cell>
          <cell r="C269" t="str">
            <v>3600</v>
          </cell>
          <cell r="D269" t="str">
            <v>651</v>
          </cell>
          <cell r="E269" t="str">
            <v>4900118614</v>
          </cell>
          <cell r="F269">
            <v>38162</v>
          </cell>
          <cell r="G269">
            <v>75</v>
          </cell>
          <cell r="H269">
            <v>0</v>
          </cell>
        </row>
        <row r="270">
          <cell r="A270" t="str">
            <v>500010</v>
          </cell>
          <cell r="B270" t="str">
            <v>MAIZE - 1111 - 5 KG - [ RHSL ]</v>
          </cell>
          <cell r="C270" t="str">
            <v>3600</v>
          </cell>
          <cell r="D270" t="str">
            <v>453</v>
          </cell>
          <cell r="E270" t="str">
            <v>4900106521</v>
          </cell>
          <cell r="F270">
            <v>38145</v>
          </cell>
          <cell r="G270">
            <v>60</v>
          </cell>
          <cell r="H270">
            <v>1189.2</v>
          </cell>
        </row>
        <row r="271">
          <cell r="A271" t="str">
            <v>500010</v>
          </cell>
          <cell r="B271" t="str">
            <v>MAIZE - 1111 - 5 KG - [ RHSL ]</v>
          </cell>
          <cell r="C271" t="str">
            <v>3600</v>
          </cell>
          <cell r="D271" t="str">
            <v>453</v>
          </cell>
          <cell r="E271" t="str">
            <v>4900106521</v>
          </cell>
          <cell r="F271">
            <v>38145</v>
          </cell>
          <cell r="G271">
            <v>-50</v>
          </cell>
          <cell r="H271">
            <v>0</v>
          </cell>
        </row>
        <row r="272">
          <cell r="A272" t="str">
            <v>500010</v>
          </cell>
          <cell r="B272" t="str">
            <v>MAIZE - 1111 - 5 KG - [ RHSL ]</v>
          </cell>
          <cell r="C272" t="str">
            <v>3600</v>
          </cell>
          <cell r="D272" t="str">
            <v>453</v>
          </cell>
          <cell r="E272" t="str">
            <v>4900106521</v>
          </cell>
          <cell r="F272">
            <v>38145</v>
          </cell>
          <cell r="G272">
            <v>-240</v>
          </cell>
          <cell r="H272">
            <v>0</v>
          </cell>
        </row>
        <row r="273">
          <cell r="A273" t="str">
            <v>500010</v>
          </cell>
          <cell r="B273" t="str">
            <v>MAIZE - 1111 - 5 KG - [ RHSL ]</v>
          </cell>
          <cell r="C273" t="str">
            <v>3600</v>
          </cell>
          <cell r="D273" t="str">
            <v>453</v>
          </cell>
          <cell r="E273" t="str">
            <v>4900106521</v>
          </cell>
          <cell r="F273">
            <v>38145</v>
          </cell>
          <cell r="G273">
            <v>-340</v>
          </cell>
          <cell r="H273">
            <v>0</v>
          </cell>
        </row>
        <row r="274">
          <cell r="A274" t="str">
            <v>500010</v>
          </cell>
          <cell r="B274" t="str">
            <v>MAIZE - 1111 - 5 KG - [ RHSL ]</v>
          </cell>
          <cell r="C274" t="str">
            <v>3600</v>
          </cell>
          <cell r="D274" t="str">
            <v>453</v>
          </cell>
          <cell r="E274" t="str">
            <v>4900106521</v>
          </cell>
          <cell r="F274">
            <v>38145</v>
          </cell>
          <cell r="G274">
            <v>240</v>
          </cell>
          <cell r="H274">
            <v>4756.8</v>
          </cell>
        </row>
        <row r="275">
          <cell r="A275" t="str">
            <v>500010</v>
          </cell>
          <cell r="B275" t="str">
            <v>MAIZE - 1111 - 5 KG - [ RHSL ]</v>
          </cell>
          <cell r="C275" t="str">
            <v>3600</v>
          </cell>
          <cell r="D275" t="str">
            <v>453</v>
          </cell>
          <cell r="E275" t="str">
            <v>4900106521</v>
          </cell>
          <cell r="F275">
            <v>38145</v>
          </cell>
          <cell r="G275">
            <v>50</v>
          </cell>
          <cell r="H275">
            <v>991</v>
          </cell>
        </row>
        <row r="276">
          <cell r="A276" t="str">
            <v>500010</v>
          </cell>
          <cell r="B276" t="str">
            <v>MAIZE - 1111 - 5 KG - [ RHSL ]</v>
          </cell>
          <cell r="C276" t="str">
            <v>3600</v>
          </cell>
          <cell r="D276" t="str">
            <v>453</v>
          </cell>
          <cell r="E276" t="str">
            <v>4900106521</v>
          </cell>
          <cell r="F276">
            <v>38145</v>
          </cell>
          <cell r="G276">
            <v>340</v>
          </cell>
          <cell r="H276">
            <v>6738.8</v>
          </cell>
        </row>
        <row r="277">
          <cell r="A277" t="str">
            <v>500010</v>
          </cell>
          <cell r="B277" t="str">
            <v>MAIZE - 1111 - 5 KG - [ RHSL ]</v>
          </cell>
          <cell r="C277" t="str">
            <v>3600</v>
          </cell>
          <cell r="D277" t="str">
            <v>453</v>
          </cell>
          <cell r="E277" t="str">
            <v>4900106521</v>
          </cell>
          <cell r="F277">
            <v>38145</v>
          </cell>
          <cell r="G277">
            <v>-60</v>
          </cell>
          <cell r="H277">
            <v>0</v>
          </cell>
        </row>
        <row r="278">
          <cell r="A278" t="str">
            <v>500010</v>
          </cell>
          <cell r="B278" t="str">
            <v>MAIZE - 1111 - 5 KG - [ RHSL ]</v>
          </cell>
          <cell r="C278" t="str">
            <v>3600</v>
          </cell>
          <cell r="D278" t="str">
            <v>601</v>
          </cell>
          <cell r="E278" t="str">
            <v>4900099139</v>
          </cell>
          <cell r="F278">
            <v>38135</v>
          </cell>
          <cell r="G278">
            <v>-300</v>
          </cell>
          <cell r="H278">
            <v>-5946</v>
          </cell>
        </row>
        <row r="279">
          <cell r="A279" t="str">
            <v>500010</v>
          </cell>
          <cell r="B279" t="str">
            <v>MAIZE - 1111 - 5 KG - [ RHSL ]</v>
          </cell>
          <cell r="C279" t="str">
            <v>3600</v>
          </cell>
          <cell r="D279" t="str">
            <v>651</v>
          </cell>
          <cell r="E279" t="str">
            <v>4900099235</v>
          </cell>
          <cell r="F279">
            <v>38135</v>
          </cell>
          <cell r="G279">
            <v>40</v>
          </cell>
          <cell r="H279">
            <v>0</v>
          </cell>
        </row>
        <row r="280">
          <cell r="A280" t="str">
            <v>500010</v>
          </cell>
          <cell r="B280" t="str">
            <v>MAIZE - 1111 - 5 KG - [ RHSL ]</v>
          </cell>
          <cell r="C280" t="str">
            <v>3600</v>
          </cell>
          <cell r="D280" t="str">
            <v>651</v>
          </cell>
          <cell r="E280" t="str">
            <v>4900096483</v>
          </cell>
          <cell r="F280">
            <v>38131</v>
          </cell>
          <cell r="G280">
            <v>50</v>
          </cell>
          <cell r="H280">
            <v>0</v>
          </cell>
        </row>
        <row r="281">
          <cell r="A281" t="str">
            <v>500010</v>
          </cell>
          <cell r="B281" t="str">
            <v>MAIZE - 1111 - 5 KG - [ RHSL ]</v>
          </cell>
          <cell r="C281" t="str">
            <v>3600</v>
          </cell>
          <cell r="D281" t="str">
            <v>651</v>
          </cell>
          <cell r="E281" t="str">
            <v>4900096480</v>
          </cell>
          <cell r="F281">
            <v>38131</v>
          </cell>
          <cell r="G281">
            <v>200</v>
          </cell>
          <cell r="H281">
            <v>0</v>
          </cell>
        </row>
        <row r="282">
          <cell r="A282" t="str">
            <v>500010</v>
          </cell>
          <cell r="B282" t="str">
            <v>MAIZE - 1111 - 5 KG - [ RHSL ]</v>
          </cell>
          <cell r="C282" t="str">
            <v>3600</v>
          </cell>
          <cell r="D282" t="str">
            <v>651</v>
          </cell>
          <cell r="E282" t="str">
            <v>4900096480</v>
          </cell>
          <cell r="F282">
            <v>38131</v>
          </cell>
          <cell r="G282">
            <v>40</v>
          </cell>
          <cell r="H282">
            <v>0</v>
          </cell>
        </row>
        <row r="283">
          <cell r="A283" t="str">
            <v>500010</v>
          </cell>
          <cell r="B283" t="str">
            <v>MAIZE - 1111 - 5 KG - [ RHSL ]</v>
          </cell>
          <cell r="C283" t="str">
            <v>3600</v>
          </cell>
          <cell r="D283" t="str">
            <v>651</v>
          </cell>
          <cell r="E283" t="str">
            <v>4900096475</v>
          </cell>
          <cell r="F283">
            <v>38131</v>
          </cell>
          <cell r="G283">
            <v>35</v>
          </cell>
          <cell r="H283">
            <v>0</v>
          </cell>
        </row>
        <row r="284">
          <cell r="A284" t="str">
            <v>500010</v>
          </cell>
          <cell r="B284" t="str">
            <v>MAIZE - 1111 - 5 KG - [ RHSL ]</v>
          </cell>
          <cell r="C284" t="str">
            <v>3600</v>
          </cell>
          <cell r="D284" t="str">
            <v>651</v>
          </cell>
          <cell r="E284" t="str">
            <v>4900092324</v>
          </cell>
          <cell r="F284">
            <v>38124</v>
          </cell>
          <cell r="G284">
            <v>300</v>
          </cell>
          <cell r="H284">
            <v>0</v>
          </cell>
        </row>
        <row r="285">
          <cell r="A285" t="str">
            <v>500010</v>
          </cell>
          <cell r="B285" t="str">
            <v>MAIZE - 1111 - 5 KG - [ RHSL ]</v>
          </cell>
          <cell r="C285" t="str">
            <v>3600</v>
          </cell>
          <cell r="D285" t="str">
            <v>651</v>
          </cell>
          <cell r="E285" t="str">
            <v>4900092330</v>
          </cell>
          <cell r="F285">
            <v>38124</v>
          </cell>
          <cell r="G285">
            <v>25</v>
          </cell>
          <cell r="H285">
            <v>0</v>
          </cell>
        </row>
        <row r="286">
          <cell r="A286" t="str">
            <v>500010</v>
          </cell>
          <cell r="B286" t="str">
            <v>MAIZE - 1111 - 5 KG - [ RHSL ]</v>
          </cell>
          <cell r="C286" t="str">
            <v>3600</v>
          </cell>
          <cell r="D286" t="str">
            <v>641</v>
          </cell>
          <cell r="E286" t="str">
            <v>4900073919</v>
          </cell>
          <cell r="F286">
            <v>38087</v>
          </cell>
          <cell r="G286">
            <v>-400</v>
          </cell>
          <cell r="H286">
            <v>-7928</v>
          </cell>
        </row>
        <row r="287">
          <cell r="A287" t="str">
            <v>500010</v>
          </cell>
          <cell r="B287" t="str">
            <v>MAIZE - 1111 - 5 KG - [ RHSL ]</v>
          </cell>
          <cell r="C287" t="str">
            <v>3600</v>
          </cell>
          <cell r="D287" t="str">
            <v>641</v>
          </cell>
          <cell r="E287" t="str">
            <v>4900073919</v>
          </cell>
          <cell r="F287">
            <v>38087</v>
          </cell>
          <cell r="G287">
            <v>-100</v>
          </cell>
          <cell r="H287">
            <v>-1982</v>
          </cell>
        </row>
        <row r="288">
          <cell r="A288" t="str">
            <v>500011</v>
          </cell>
          <cell r="B288" t="str">
            <v>MAIZE - 5555 - 5 KG - [ RHSL ]</v>
          </cell>
          <cell r="C288" t="str">
            <v>1100</v>
          </cell>
          <cell r="D288" t="str">
            <v>344</v>
          </cell>
          <cell r="E288" t="str">
            <v>4900142222</v>
          </cell>
          <cell r="F288">
            <v>38168</v>
          </cell>
          <cell r="G288">
            <v>50</v>
          </cell>
          <cell r="H288">
            <v>0</v>
          </cell>
        </row>
        <row r="289">
          <cell r="A289" t="str">
            <v>500011</v>
          </cell>
          <cell r="B289" t="str">
            <v>MAIZE - 5555 - 5 KG - [ RHSL ]</v>
          </cell>
          <cell r="C289" t="str">
            <v>1100</v>
          </cell>
          <cell r="D289" t="str">
            <v>344</v>
          </cell>
          <cell r="E289" t="str">
            <v>4900142222</v>
          </cell>
          <cell r="F289">
            <v>38168</v>
          </cell>
          <cell r="G289">
            <v>-50</v>
          </cell>
          <cell r="H289">
            <v>0</v>
          </cell>
        </row>
        <row r="290">
          <cell r="A290" t="str">
            <v>500011</v>
          </cell>
          <cell r="B290" t="str">
            <v>MAIZE - 5555 - 5 KG - [ RHSL ]</v>
          </cell>
          <cell r="C290" t="str">
            <v>1100</v>
          </cell>
          <cell r="D290" t="str">
            <v>161</v>
          </cell>
          <cell r="E290" t="str">
            <v>5000008152</v>
          </cell>
          <cell r="F290">
            <v>38097</v>
          </cell>
          <cell r="G290">
            <v>-140</v>
          </cell>
          <cell r="H290">
            <v>-2284.8000000000002</v>
          </cell>
        </row>
        <row r="291">
          <cell r="A291" t="str">
            <v>500011</v>
          </cell>
          <cell r="B291" t="str">
            <v>MAIZE - 5555 - 5 KG - [ RHSL ]</v>
          </cell>
          <cell r="C291" t="str">
            <v>1100</v>
          </cell>
          <cell r="D291" t="str">
            <v>161</v>
          </cell>
          <cell r="E291" t="str">
            <v>5000008152</v>
          </cell>
          <cell r="F291">
            <v>38097</v>
          </cell>
          <cell r="G291">
            <v>-3000</v>
          </cell>
          <cell r="H291">
            <v>-48960</v>
          </cell>
        </row>
        <row r="292">
          <cell r="A292" t="str">
            <v>500011</v>
          </cell>
          <cell r="B292" t="str">
            <v>MAIZE - 5555 - 5 KG - [ RHSL ]</v>
          </cell>
          <cell r="C292" t="str">
            <v>1100</v>
          </cell>
          <cell r="D292" t="str">
            <v>161</v>
          </cell>
          <cell r="E292" t="str">
            <v>5000008152</v>
          </cell>
          <cell r="F292">
            <v>38097</v>
          </cell>
          <cell r="G292">
            <v>-1820</v>
          </cell>
          <cell r="H292">
            <v>-29702.400000000001</v>
          </cell>
        </row>
        <row r="293">
          <cell r="A293" t="str">
            <v>500011</v>
          </cell>
          <cell r="B293" t="str">
            <v>MAIZE - 5555 - 5 KG - [ RHSL ]</v>
          </cell>
          <cell r="C293" t="str">
            <v>1100</v>
          </cell>
          <cell r="D293" t="str">
            <v>161</v>
          </cell>
          <cell r="E293" t="str">
            <v>5000008152</v>
          </cell>
          <cell r="F293">
            <v>38097</v>
          </cell>
          <cell r="G293">
            <v>-430</v>
          </cell>
          <cell r="H293">
            <v>-7017.6</v>
          </cell>
        </row>
        <row r="294">
          <cell r="A294" t="str">
            <v>500011</v>
          </cell>
          <cell r="B294" t="str">
            <v>MAIZE - 5555 - 5 KG - [ RHSL ]</v>
          </cell>
          <cell r="C294" t="str">
            <v>1100</v>
          </cell>
          <cell r="D294" t="str">
            <v>161</v>
          </cell>
          <cell r="E294" t="str">
            <v>5000008152</v>
          </cell>
          <cell r="F294">
            <v>38097</v>
          </cell>
          <cell r="G294">
            <v>-485</v>
          </cell>
          <cell r="H294">
            <v>-7915.2</v>
          </cell>
        </row>
        <row r="295">
          <cell r="A295" t="str">
            <v>500011</v>
          </cell>
          <cell r="B295" t="str">
            <v>MAIZE - 5555 - 5 KG - [ RHSL ]</v>
          </cell>
          <cell r="C295" t="str">
            <v>1600</v>
          </cell>
          <cell r="D295" t="str">
            <v>453</v>
          </cell>
          <cell r="E295" t="str">
            <v>4900220014</v>
          </cell>
          <cell r="F295">
            <v>38258</v>
          </cell>
          <cell r="G295">
            <v>350</v>
          </cell>
          <cell r="H295">
            <v>5712</v>
          </cell>
        </row>
        <row r="296">
          <cell r="A296" t="str">
            <v>500011</v>
          </cell>
          <cell r="B296" t="str">
            <v>MAIZE - 5555 - 5 KG - [ RHSL ]</v>
          </cell>
          <cell r="C296" t="str">
            <v>1600</v>
          </cell>
          <cell r="D296" t="str">
            <v>453</v>
          </cell>
          <cell r="E296" t="str">
            <v>4900220014</v>
          </cell>
          <cell r="F296">
            <v>38258</v>
          </cell>
          <cell r="G296">
            <v>-350</v>
          </cell>
          <cell r="H296">
            <v>0</v>
          </cell>
        </row>
        <row r="297">
          <cell r="A297" t="str">
            <v>500011</v>
          </cell>
          <cell r="B297" t="str">
            <v>MAIZE - 5555 - 5 KG - [ RHSL ]</v>
          </cell>
          <cell r="C297" t="str">
            <v>1600</v>
          </cell>
          <cell r="D297" t="str">
            <v>453</v>
          </cell>
          <cell r="E297" t="str">
            <v>4900220014</v>
          </cell>
          <cell r="F297">
            <v>38258</v>
          </cell>
          <cell r="G297">
            <v>240</v>
          </cell>
          <cell r="H297">
            <v>3916.8</v>
          </cell>
        </row>
        <row r="298">
          <cell r="A298" t="str">
            <v>500011</v>
          </cell>
          <cell r="B298" t="str">
            <v>MAIZE - 5555 - 5 KG - [ RHSL ]</v>
          </cell>
          <cell r="C298" t="str">
            <v>1600</v>
          </cell>
          <cell r="D298" t="str">
            <v>453</v>
          </cell>
          <cell r="E298" t="str">
            <v>4900220014</v>
          </cell>
          <cell r="F298">
            <v>38258</v>
          </cell>
          <cell r="G298">
            <v>-240</v>
          </cell>
          <cell r="H298">
            <v>0</v>
          </cell>
        </row>
        <row r="299">
          <cell r="A299" t="str">
            <v>500011</v>
          </cell>
          <cell r="B299" t="str">
            <v>MAIZE - 5555 - 5 KG - [ RHSL ]</v>
          </cell>
          <cell r="C299" t="str">
            <v>1600</v>
          </cell>
          <cell r="D299" t="str">
            <v>651</v>
          </cell>
          <cell r="E299" t="str">
            <v>4900217991</v>
          </cell>
          <cell r="F299">
            <v>38257</v>
          </cell>
          <cell r="G299">
            <v>240</v>
          </cell>
          <cell r="H299">
            <v>0</v>
          </cell>
        </row>
        <row r="300">
          <cell r="A300" t="str">
            <v>500011</v>
          </cell>
          <cell r="B300" t="str">
            <v>MAIZE - 5555 - 5 KG - [ RHSL ]</v>
          </cell>
          <cell r="C300" t="str">
            <v>1600</v>
          </cell>
          <cell r="D300" t="str">
            <v>651</v>
          </cell>
          <cell r="E300" t="str">
            <v>4900193864</v>
          </cell>
          <cell r="F300">
            <v>38231</v>
          </cell>
          <cell r="G300">
            <v>350</v>
          </cell>
          <cell r="H300">
            <v>0</v>
          </cell>
        </row>
        <row r="301">
          <cell r="A301" t="str">
            <v>500011</v>
          </cell>
          <cell r="B301" t="str">
            <v>MAIZE - 5555 - 5 KG - [ RHSL ]</v>
          </cell>
          <cell r="C301" t="str">
            <v>2700</v>
          </cell>
          <cell r="D301" t="str">
            <v>601</v>
          </cell>
          <cell r="E301" t="str">
            <v>4900094924</v>
          </cell>
          <cell r="F301">
            <v>38128</v>
          </cell>
          <cell r="G301">
            <v>-800</v>
          </cell>
          <cell r="H301">
            <v>-13056</v>
          </cell>
        </row>
        <row r="302">
          <cell r="A302" t="str">
            <v>500011</v>
          </cell>
          <cell r="B302" t="str">
            <v>MAIZE - 5555 - 5 KG - [ RHSL ]</v>
          </cell>
          <cell r="C302" t="str">
            <v>2900</v>
          </cell>
          <cell r="D302" t="str">
            <v>551</v>
          </cell>
          <cell r="E302" t="str">
            <v>4900224313</v>
          </cell>
          <cell r="F302">
            <v>38260</v>
          </cell>
          <cell r="G302">
            <v>-1195</v>
          </cell>
          <cell r="H302">
            <v>-19502.400000000001</v>
          </cell>
        </row>
        <row r="303">
          <cell r="A303" t="str">
            <v>500011</v>
          </cell>
          <cell r="B303" t="str">
            <v>MAIZE - 5555 - 5 KG - [ RHSL ]</v>
          </cell>
          <cell r="C303" t="str">
            <v>2900</v>
          </cell>
          <cell r="D303" t="str">
            <v>343</v>
          </cell>
          <cell r="E303" t="str">
            <v>4900224644</v>
          </cell>
          <cell r="F303">
            <v>38260</v>
          </cell>
          <cell r="G303">
            <v>-20</v>
          </cell>
          <cell r="H303">
            <v>0</v>
          </cell>
        </row>
        <row r="304">
          <cell r="A304" t="str">
            <v>500011</v>
          </cell>
          <cell r="B304" t="str">
            <v>MAIZE - 5555 - 5 KG - [ RHSL ]</v>
          </cell>
          <cell r="C304" t="str">
            <v>2900</v>
          </cell>
          <cell r="D304" t="str">
            <v>343</v>
          </cell>
          <cell r="E304" t="str">
            <v>4900224644</v>
          </cell>
          <cell r="F304">
            <v>38260</v>
          </cell>
          <cell r="G304">
            <v>20</v>
          </cell>
          <cell r="H304">
            <v>0</v>
          </cell>
        </row>
        <row r="305">
          <cell r="A305" t="str">
            <v>500011</v>
          </cell>
          <cell r="B305" t="str">
            <v>MAIZE - 5555 - 5 KG - [ RHSL ]</v>
          </cell>
          <cell r="C305" t="str">
            <v>2900</v>
          </cell>
          <cell r="D305" t="str">
            <v>343</v>
          </cell>
          <cell r="E305" t="str">
            <v>4900224644</v>
          </cell>
          <cell r="F305">
            <v>38260</v>
          </cell>
          <cell r="G305">
            <v>555</v>
          </cell>
          <cell r="H305">
            <v>0</v>
          </cell>
        </row>
        <row r="306">
          <cell r="A306" t="str">
            <v>500011</v>
          </cell>
          <cell r="B306" t="str">
            <v>MAIZE - 5555 - 5 KG - [ RHSL ]</v>
          </cell>
          <cell r="C306" t="str">
            <v>2900</v>
          </cell>
          <cell r="D306" t="str">
            <v>343</v>
          </cell>
          <cell r="E306" t="str">
            <v>4900224644</v>
          </cell>
          <cell r="F306">
            <v>38260</v>
          </cell>
          <cell r="G306">
            <v>-555</v>
          </cell>
          <cell r="H306">
            <v>0</v>
          </cell>
        </row>
        <row r="307">
          <cell r="A307" t="str">
            <v>500011</v>
          </cell>
          <cell r="B307" t="str">
            <v>MAIZE - 5555 - 5 KG - [ RHSL ]</v>
          </cell>
          <cell r="C307" t="str">
            <v>2900</v>
          </cell>
          <cell r="D307" t="str">
            <v>551</v>
          </cell>
          <cell r="E307" t="str">
            <v>4900225109</v>
          </cell>
          <cell r="F307">
            <v>38260</v>
          </cell>
          <cell r="G307">
            <v>-555</v>
          </cell>
          <cell r="H307">
            <v>-9057.6</v>
          </cell>
        </row>
        <row r="308">
          <cell r="A308" t="str">
            <v>500011</v>
          </cell>
          <cell r="B308" t="str">
            <v>MAIZE - 5555 - 5 KG - [ RHSL ]</v>
          </cell>
          <cell r="C308" t="str">
            <v>2900</v>
          </cell>
          <cell r="D308" t="str">
            <v>551</v>
          </cell>
          <cell r="E308" t="str">
            <v>4900225109</v>
          </cell>
          <cell r="F308">
            <v>38260</v>
          </cell>
          <cell r="G308">
            <v>-20</v>
          </cell>
          <cell r="H308">
            <v>-326.39999999999998</v>
          </cell>
        </row>
        <row r="309">
          <cell r="A309" t="str">
            <v>500011</v>
          </cell>
          <cell r="B309" t="str">
            <v>MAIZE - 5555 - 5 KG - [ RHSL ]</v>
          </cell>
          <cell r="C309" t="str">
            <v>2900</v>
          </cell>
          <cell r="D309" t="str">
            <v>551</v>
          </cell>
          <cell r="E309" t="str">
            <v>4900224313</v>
          </cell>
          <cell r="F309">
            <v>38260</v>
          </cell>
          <cell r="G309">
            <v>-1170</v>
          </cell>
          <cell r="H309">
            <v>-19094.400000000001</v>
          </cell>
        </row>
        <row r="310">
          <cell r="A310" t="str">
            <v>500011</v>
          </cell>
          <cell r="B310" t="str">
            <v>MAIZE - 5555 - 5 KG - [ RHSL ]</v>
          </cell>
          <cell r="C310" t="str">
            <v>2900</v>
          </cell>
          <cell r="D310" t="str">
            <v>344</v>
          </cell>
          <cell r="E310" t="str">
            <v>4900142413</v>
          </cell>
          <cell r="F310">
            <v>38168</v>
          </cell>
          <cell r="G310">
            <v>320</v>
          </cell>
          <cell r="H310">
            <v>0</v>
          </cell>
        </row>
        <row r="311">
          <cell r="A311" t="str">
            <v>500011</v>
          </cell>
          <cell r="B311" t="str">
            <v>MAIZE - 5555 - 5 KG - [ RHSL ]</v>
          </cell>
          <cell r="C311" t="str">
            <v>2900</v>
          </cell>
          <cell r="D311" t="str">
            <v>344</v>
          </cell>
          <cell r="E311" t="str">
            <v>4900142413</v>
          </cell>
          <cell r="F311">
            <v>38168</v>
          </cell>
          <cell r="G311">
            <v>-320</v>
          </cell>
          <cell r="H311">
            <v>0</v>
          </cell>
        </row>
        <row r="312">
          <cell r="A312" t="str">
            <v>500011</v>
          </cell>
          <cell r="B312" t="str">
            <v>MAIZE - 5555 - 5 KG - [ RHSL ]</v>
          </cell>
          <cell r="C312" t="str">
            <v>2900</v>
          </cell>
          <cell r="D312" t="str">
            <v>344</v>
          </cell>
          <cell r="E312" t="str">
            <v>4900142413</v>
          </cell>
          <cell r="F312">
            <v>38168</v>
          </cell>
          <cell r="G312">
            <v>555</v>
          </cell>
          <cell r="H312">
            <v>0</v>
          </cell>
        </row>
        <row r="313">
          <cell r="A313" t="str">
            <v>500011</v>
          </cell>
          <cell r="B313" t="str">
            <v>MAIZE - 5555 - 5 KG - [ RHSL ]</v>
          </cell>
          <cell r="C313" t="str">
            <v>2900</v>
          </cell>
          <cell r="D313" t="str">
            <v>344</v>
          </cell>
          <cell r="E313" t="str">
            <v>4900142413</v>
          </cell>
          <cell r="F313">
            <v>38168</v>
          </cell>
          <cell r="G313">
            <v>-555</v>
          </cell>
          <cell r="H313">
            <v>0</v>
          </cell>
        </row>
        <row r="314">
          <cell r="A314" t="str">
            <v>500011</v>
          </cell>
          <cell r="B314" t="str">
            <v>MAIZE - 5555 - 5 KG - [ RHSL ]</v>
          </cell>
          <cell r="C314" t="str">
            <v>2900</v>
          </cell>
          <cell r="D314" t="str">
            <v>453</v>
          </cell>
          <cell r="E314" t="str">
            <v>4900084464</v>
          </cell>
          <cell r="F314">
            <v>38107</v>
          </cell>
          <cell r="G314">
            <v>320</v>
          </cell>
          <cell r="H314">
            <v>5222.3999999999996</v>
          </cell>
        </row>
        <row r="315">
          <cell r="A315" t="str">
            <v>500011</v>
          </cell>
          <cell r="B315" t="str">
            <v>MAIZE - 5555 - 5 KG - [ RHSL ]</v>
          </cell>
          <cell r="C315" t="str">
            <v>2900</v>
          </cell>
          <cell r="D315" t="str">
            <v>453</v>
          </cell>
          <cell r="E315" t="str">
            <v>4900084464</v>
          </cell>
          <cell r="F315">
            <v>38107</v>
          </cell>
          <cell r="G315">
            <v>-1170</v>
          </cell>
          <cell r="H315">
            <v>0</v>
          </cell>
        </row>
        <row r="316">
          <cell r="A316" t="str">
            <v>500011</v>
          </cell>
          <cell r="B316" t="str">
            <v>MAIZE - 5555 - 5 KG - [ RHSL ]</v>
          </cell>
          <cell r="C316" t="str">
            <v>2900</v>
          </cell>
          <cell r="D316" t="str">
            <v>453</v>
          </cell>
          <cell r="E316" t="str">
            <v>4900084464</v>
          </cell>
          <cell r="F316">
            <v>38107</v>
          </cell>
          <cell r="G316">
            <v>1195</v>
          </cell>
          <cell r="H316">
            <v>19502.400000000001</v>
          </cell>
        </row>
        <row r="317">
          <cell r="A317" t="str">
            <v>500011</v>
          </cell>
          <cell r="B317" t="str">
            <v>MAIZE - 5555 - 5 KG - [ RHSL ]</v>
          </cell>
          <cell r="C317" t="str">
            <v>2900</v>
          </cell>
          <cell r="D317" t="str">
            <v>453</v>
          </cell>
          <cell r="E317" t="str">
            <v>4900084464</v>
          </cell>
          <cell r="F317">
            <v>38107</v>
          </cell>
          <cell r="G317">
            <v>555</v>
          </cell>
          <cell r="H317">
            <v>9057.6</v>
          </cell>
        </row>
        <row r="318">
          <cell r="A318" t="str">
            <v>500011</v>
          </cell>
          <cell r="B318" t="str">
            <v>MAIZE - 5555 - 5 KG - [ RHSL ]</v>
          </cell>
          <cell r="C318" t="str">
            <v>2900</v>
          </cell>
          <cell r="D318" t="str">
            <v>453</v>
          </cell>
          <cell r="E318" t="str">
            <v>4900084464</v>
          </cell>
          <cell r="F318">
            <v>38107</v>
          </cell>
          <cell r="G318">
            <v>-555</v>
          </cell>
          <cell r="H318">
            <v>0</v>
          </cell>
        </row>
        <row r="319">
          <cell r="A319" t="str">
            <v>500011</v>
          </cell>
          <cell r="B319" t="str">
            <v>MAIZE - 5555 - 5 KG - [ RHSL ]</v>
          </cell>
          <cell r="C319" t="str">
            <v>2900</v>
          </cell>
          <cell r="D319" t="str">
            <v>453</v>
          </cell>
          <cell r="E319" t="str">
            <v>4900084464</v>
          </cell>
          <cell r="F319">
            <v>38107</v>
          </cell>
          <cell r="G319">
            <v>-1195</v>
          </cell>
          <cell r="H319">
            <v>0</v>
          </cell>
        </row>
        <row r="320">
          <cell r="A320" t="str">
            <v>500011</v>
          </cell>
          <cell r="B320" t="str">
            <v>MAIZE - 5555 - 5 KG - [ RHSL ]</v>
          </cell>
          <cell r="C320" t="str">
            <v>2900</v>
          </cell>
          <cell r="D320" t="str">
            <v>453</v>
          </cell>
          <cell r="E320" t="str">
            <v>4900084464</v>
          </cell>
          <cell r="F320">
            <v>38107</v>
          </cell>
          <cell r="G320">
            <v>-320</v>
          </cell>
          <cell r="H320">
            <v>0</v>
          </cell>
        </row>
        <row r="321">
          <cell r="A321" t="str">
            <v>500011</v>
          </cell>
          <cell r="B321" t="str">
            <v>MAIZE - 5555 - 5 KG - [ RHSL ]</v>
          </cell>
          <cell r="C321" t="str">
            <v>2900</v>
          </cell>
          <cell r="D321" t="str">
            <v>453</v>
          </cell>
          <cell r="E321" t="str">
            <v>4900084464</v>
          </cell>
          <cell r="F321">
            <v>38107</v>
          </cell>
          <cell r="G321">
            <v>1170</v>
          </cell>
          <cell r="H321">
            <v>19094.400000000001</v>
          </cell>
        </row>
        <row r="322">
          <cell r="A322" t="str">
            <v>500011</v>
          </cell>
          <cell r="B322" t="str">
            <v>MAIZE - 5555 - 5 KG - [ RHSL ]</v>
          </cell>
          <cell r="C322" t="str">
            <v>2900</v>
          </cell>
          <cell r="D322" t="str">
            <v>651</v>
          </cell>
          <cell r="E322" t="str">
            <v>4900084069</v>
          </cell>
          <cell r="F322">
            <v>38106</v>
          </cell>
          <cell r="G322">
            <v>335</v>
          </cell>
          <cell r="H322">
            <v>0</v>
          </cell>
        </row>
        <row r="323">
          <cell r="A323" t="str">
            <v>500011</v>
          </cell>
          <cell r="B323" t="str">
            <v>MAIZE - 5555 - 5 KG - [ RHSL ]</v>
          </cell>
          <cell r="C323" t="str">
            <v>2900</v>
          </cell>
          <cell r="D323" t="str">
            <v>651</v>
          </cell>
          <cell r="E323" t="str">
            <v>4900084068</v>
          </cell>
          <cell r="F323">
            <v>38106</v>
          </cell>
          <cell r="G323">
            <v>220</v>
          </cell>
          <cell r="H323">
            <v>0</v>
          </cell>
        </row>
        <row r="324">
          <cell r="A324" t="str">
            <v>500011</v>
          </cell>
          <cell r="B324" t="str">
            <v>MAIZE - 5555 - 5 KG - [ RHSL ]</v>
          </cell>
          <cell r="C324" t="str">
            <v>2900</v>
          </cell>
          <cell r="D324" t="str">
            <v>651</v>
          </cell>
          <cell r="E324" t="str">
            <v>4900082309</v>
          </cell>
          <cell r="F324">
            <v>38104</v>
          </cell>
          <cell r="G324">
            <v>270</v>
          </cell>
          <cell r="H324">
            <v>0</v>
          </cell>
        </row>
        <row r="325">
          <cell r="A325" t="str">
            <v>500011</v>
          </cell>
          <cell r="B325" t="str">
            <v>MAIZE - 5555 - 5 KG - [ RHSL ]</v>
          </cell>
          <cell r="C325" t="str">
            <v>2900</v>
          </cell>
          <cell r="D325" t="str">
            <v>651</v>
          </cell>
          <cell r="E325" t="str">
            <v>4900073860</v>
          </cell>
          <cell r="F325">
            <v>38087</v>
          </cell>
          <cell r="G325">
            <v>650</v>
          </cell>
          <cell r="H325">
            <v>0</v>
          </cell>
        </row>
        <row r="326">
          <cell r="A326" t="str">
            <v>500011</v>
          </cell>
          <cell r="B326" t="str">
            <v>MAIZE - 5555 - 5 KG - [ RHSL ]</v>
          </cell>
          <cell r="C326" t="str">
            <v>3600</v>
          </cell>
          <cell r="D326" t="str">
            <v>562</v>
          </cell>
          <cell r="E326" t="str">
            <v>4900129604</v>
          </cell>
          <cell r="F326">
            <v>38168</v>
          </cell>
          <cell r="G326">
            <v>-1350</v>
          </cell>
          <cell r="H326">
            <v>-22032</v>
          </cell>
        </row>
        <row r="327">
          <cell r="A327" t="str">
            <v>500043</v>
          </cell>
          <cell r="B327" t="str">
            <v>BHENDI- ARKA ANAMIKA - 500 GM - [ RHSL ]</v>
          </cell>
          <cell r="C327" t="str">
            <v>1100</v>
          </cell>
          <cell r="D327" t="str">
            <v>641</v>
          </cell>
          <cell r="E327" t="str">
            <v>4900213626</v>
          </cell>
          <cell r="F327">
            <v>38253</v>
          </cell>
          <cell r="G327">
            <v>-210</v>
          </cell>
          <cell r="H327">
            <v>-8044.18</v>
          </cell>
        </row>
        <row r="328">
          <cell r="A328" t="str">
            <v>500043</v>
          </cell>
          <cell r="B328" t="str">
            <v>BHENDI- ARKA ANAMIKA - 500 GM - [ RHSL ]</v>
          </cell>
          <cell r="C328" t="str">
            <v>1100</v>
          </cell>
          <cell r="D328" t="str">
            <v>641</v>
          </cell>
          <cell r="E328" t="str">
            <v>4900213626</v>
          </cell>
          <cell r="F328">
            <v>38253</v>
          </cell>
          <cell r="G328">
            <v>-60</v>
          </cell>
          <cell r="H328">
            <v>-2298.34</v>
          </cell>
        </row>
        <row r="329">
          <cell r="A329" t="str">
            <v>500043</v>
          </cell>
          <cell r="B329" t="str">
            <v>BHENDI- ARKA ANAMIKA - 500 GM - [ RHSL ]</v>
          </cell>
          <cell r="C329" t="str">
            <v>1100</v>
          </cell>
          <cell r="D329" t="str">
            <v>641</v>
          </cell>
          <cell r="E329" t="str">
            <v>4900213626</v>
          </cell>
          <cell r="F329">
            <v>38253</v>
          </cell>
          <cell r="G329">
            <v>-100</v>
          </cell>
          <cell r="H329">
            <v>-3830.56</v>
          </cell>
        </row>
        <row r="330">
          <cell r="A330" t="str">
            <v>500043</v>
          </cell>
          <cell r="B330" t="str">
            <v>BHENDI- ARKA ANAMIKA - 500 GM - [ RHSL ]</v>
          </cell>
          <cell r="C330" t="str">
            <v>1100</v>
          </cell>
          <cell r="D330" t="str">
            <v>641</v>
          </cell>
          <cell r="E330" t="str">
            <v>4900213626</v>
          </cell>
          <cell r="F330">
            <v>38253</v>
          </cell>
          <cell r="G330">
            <v>-340</v>
          </cell>
          <cell r="H330">
            <v>-13023.92</v>
          </cell>
        </row>
        <row r="331">
          <cell r="A331" t="str">
            <v>500043</v>
          </cell>
          <cell r="B331" t="str">
            <v>BHENDI- ARKA ANAMIKA - 500 GM - [ RHSL ]</v>
          </cell>
          <cell r="C331" t="str">
            <v>1100</v>
          </cell>
          <cell r="D331" t="str">
            <v>343</v>
          </cell>
          <cell r="E331" t="str">
            <v>4900210480</v>
          </cell>
          <cell r="F331">
            <v>38250</v>
          </cell>
          <cell r="G331">
            <v>60</v>
          </cell>
          <cell r="H331">
            <v>0</v>
          </cell>
        </row>
        <row r="332">
          <cell r="A332" t="str">
            <v>500043</v>
          </cell>
          <cell r="B332" t="str">
            <v>BHENDI- ARKA ANAMIKA - 500 GM - [ RHSL ]</v>
          </cell>
          <cell r="C332" t="str">
            <v>1100</v>
          </cell>
          <cell r="D332" t="str">
            <v>343</v>
          </cell>
          <cell r="E332" t="str">
            <v>4900210480</v>
          </cell>
          <cell r="F332">
            <v>38250</v>
          </cell>
          <cell r="G332">
            <v>-60</v>
          </cell>
          <cell r="H332">
            <v>0</v>
          </cell>
        </row>
        <row r="333">
          <cell r="A333" t="str">
            <v>500043</v>
          </cell>
          <cell r="B333" t="str">
            <v>BHENDI- ARKA ANAMIKA - 500 GM - [ RHSL ]</v>
          </cell>
          <cell r="C333" t="str">
            <v>1100</v>
          </cell>
          <cell r="D333" t="str">
            <v>344</v>
          </cell>
          <cell r="E333" t="str">
            <v>4900142222</v>
          </cell>
          <cell r="F333">
            <v>38168</v>
          </cell>
          <cell r="G333">
            <v>60</v>
          </cell>
          <cell r="H333">
            <v>0</v>
          </cell>
        </row>
        <row r="334">
          <cell r="A334" t="str">
            <v>500043</v>
          </cell>
          <cell r="B334" t="str">
            <v>BHENDI- ARKA ANAMIKA - 500 GM - [ RHSL ]</v>
          </cell>
          <cell r="C334" t="str">
            <v>1100</v>
          </cell>
          <cell r="D334" t="str">
            <v>344</v>
          </cell>
          <cell r="E334" t="str">
            <v>4900142222</v>
          </cell>
          <cell r="F334">
            <v>38168</v>
          </cell>
          <cell r="G334">
            <v>-60</v>
          </cell>
          <cell r="H334">
            <v>0</v>
          </cell>
        </row>
        <row r="335">
          <cell r="A335" t="str">
            <v>500043</v>
          </cell>
          <cell r="B335" t="str">
            <v>BHENDI- ARKA ANAMIKA - 500 GM - [ RHSL ]</v>
          </cell>
          <cell r="C335" t="str">
            <v>1100</v>
          </cell>
          <cell r="D335" t="str">
            <v>343</v>
          </cell>
          <cell r="E335" t="str">
            <v>4900098407</v>
          </cell>
          <cell r="F335">
            <v>38134</v>
          </cell>
          <cell r="G335">
            <v>500</v>
          </cell>
          <cell r="H335">
            <v>0</v>
          </cell>
        </row>
        <row r="336">
          <cell r="A336" t="str">
            <v>500043</v>
          </cell>
          <cell r="B336" t="str">
            <v>BHENDI- ARKA ANAMIKA - 500 GM - [ RHSL ]</v>
          </cell>
          <cell r="C336" t="str">
            <v>1100</v>
          </cell>
          <cell r="D336" t="str">
            <v>343</v>
          </cell>
          <cell r="E336" t="str">
            <v>4900098407</v>
          </cell>
          <cell r="F336">
            <v>38134</v>
          </cell>
          <cell r="G336">
            <v>-500</v>
          </cell>
          <cell r="H336">
            <v>0</v>
          </cell>
        </row>
        <row r="337">
          <cell r="A337" t="str">
            <v>500043</v>
          </cell>
          <cell r="B337" t="str">
            <v>BHENDI- ARKA ANAMIKA - 500 GM - [ RHSL ]</v>
          </cell>
          <cell r="C337" t="str">
            <v>1100</v>
          </cell>
          <cell r="D337" t="str">
            <v>161</v>
          </cell>
          <cell r="E337" t="str">
            <v>5000008158</v>
          </cell>
          <cell r="F337">
            <v>38097</v>
          </cell>
          <cell r="G337">
            <v>-500</v>
          </cell>
          <cell r="H337">
            <v>-25350</v>
          </cell>
        </row>
        <row r="338">
          <cell r="A338" t="str">
            <v>500043</v>
          </cell>
          <cell r="B338" t="str">
            <v>BHENDI- ARKA ANAMIKA - 500 GM - [ RHSL ]</v>
          </cell>
          <cell r="C338" t="str">
            <v>2100</v>
          </cell>
          <cell r="D338" t="str">
            <v>453</v>
          </cell>
          <cell r="E338" t="str">
            <v>4900223127</v>
          </cell>
          <cell r="F338">
            <v>38259</v>
          </cell>
          <cell r="G338">
            <v>-6</v>
          </cell>
          <cell r="H338">
            <v>0</v>
          </cell>
        </row>
        <row r="339">
          <cell r="A339" t="str">
            <v>500043</v>
          </cell>
          <cell r="B339" t="str">
            <v>BHENDI- ARKA ANAMIKA - 500 GM - [ RHSL ]</v>
          </cell>
          <cell r="C339" t="str">
            <v>2100</v>
          </cell>
          <cell r="D339" t="str">
            <v>651</v>
          </cell>
          <cell r="E339" t="str">
            <v>4900221622</v>
          </cell>
          <cell r="F339">
            <v>38259</v>
          </cell>
          <cell r="G339">
            <v>6</v>
          </cell>
          <cell r="H339">
            <v>0</v>
          </cell>
        </row>
        <row r="340">
          <cell r="A340" t="str">
            <v>500043</v>
          </cell>
          <cell r="B340" t="str">
            <v>BHENDI- ARKA ANAMIKA - 500 GM - [ RHSL ]</v>
          </cell>
          <cell r="C340" t="str">
            <v>2100</v>
          </cell>
          <cell r="D340" t="str">
            <v>453</v>
          </cell>
          <cell r="E340" t="str">
            <v>4900223127</v>
          </cell>
          <cell r="F340">
            <v>38259</v>
          </cell>
          <cell r="G340">
            <v>6</v>
          </cell>
          <cell r="H340">
            <v>198.6</v>
          </cell>
        </row>
        <row r="341">
          <cell r="A341" t="str">
            <v>500043</v>
          </cell>
          <cell r="B341" t="str">
            <v>BHENDI- ARKA ANAMIKA - 500 GM - [ RHSL ]</v>
          </cell>
          <cell r="C341" t="str">
            <v>2100</v>
          </cell>
          <cell r="D341" t="str">
            <v>641</v>
          </cell>
          <cell r="E341" t="str">
            <v>4900214895</v>
          </cell>
          <cell r="F341">
            <v>38254</v>
          </cell>
          <cell r="G341">
            <v>-100</v>
          </cell>
          <cell r="H341">
            <v>-3310</v>
          </cell>
        </row>
        <row r="342">
          <cell r="A342" t="str">
            <v>500043</v>
          </cell>
          <cell r="B342" t="str">
            <v>BHENDI- ARKA ANAMIKA - 500 GM - [ RHSL ]</v>
          </cell>
          <cell r="C342" t="str">
            <v>2200</v>
          </cell>
          <cell r="D342" t="str">
            <v>601</v>
          </cell>
          <cell r="E342" t="str">
            <v>4900203518</v>
          </cell>
          <cell r="F342">
            <v>38243</v>
          </cell>
          <cell r="G342">
            <v>-20</v>
          </cell>
          <cell r="H342">
            <v>-1014</v>
          </cell>
        </row>
        <row r="343">
          <cell r="A343" t="str">
            <v>500043</v>
          </cell>
          <cell r="B343" t="str">
            <v>BHENDI- ARKA ANAMIKA - 500 GM - [ RHSL ]</v>
          </cell>
          <cell r="C343" t="str">
            <v>2200</v>
          </cell>
          <cell r="D343" t="str">
            <v>561</v>
          </cell>
          <cell r="E343" t="str">
            <v>4900129742</v>
          </cell>
          <cell r="F343">
            <v>38168</v>
          </cell>
          <cell r="G343">
            <v>840</v>
          </cell>
          <cell r="H343">
            <v>42588</v>
          </cell>
        </row>
        <row r="344">
          <cell r="A344" t="str">
            <v>500043</v>
          </cell>
          <cell r="B344" t="str">
            <v>BHENDI- ARKA ANAMIKA - 500 GM - [ RHSL ]</v>
          </cell>
          <cell r="C344" t="str">
            <v>2500</v>
          </cell>
          <cell r="D344" t="str">
            <v>344</v>
          </cell>
          <cell r="E344" t="str">
            <v>4900142409</v>
          </cell>
          <cell r="F344">
            <v>38168</v>
          </cell>
          <cell r="G344">
            <v>9.5</v>
          </cell>
          <cell r="H344">
            <v>0</v>
          </cell>
        </row>
        <row r="345">
          <cell r="A345" t="str">
            <v>500043</v>
          </cell>
          <cell r="B345" t="str">
            <v>BHENDI- ARKA ANAMIKA - 500 GM - [ RHSL ]</v>
          </cell>
          <cell r="C345" t="str">
            <v>2500</v>
          </cell>
          <cell r="D345" t="str">
            <v>344</v>
          </cell>
          <cell r="E345" t="str">
            <v>4900142409</v>
          </cell>
          <cell r="F345">
            <v>38168</v>
          </cell>
          <cell r="G345">
            <v>-9.5</v>
          </cell>
          <cell r="H345">
            <v>0</v>
          </cell>
        </row>
        <row r="346">
          <cell r="A346" t="str">
            <v>500043</v>
          </cell>
          <cell r="B346" t="str">
            <v>BHENDI- ARKA ANAMIKA - 500 GM - [ RHSL ]</v>
          </cell>
          <cell r="C346" t="str">
            <v>2500</v>
          </cell>
          <cell r="D346" t="str">
            <v>562</v>
          </cell>
          <cell r="E346" t="str">
            <v>4900129729</v>
          </cell>
          <cell r="F346">
            <v>38168</v>
          </cell>
          <cell r="G346">
            <v>-10</v>
          </cell>
          <cell r="H346">
            <v>-331</v>
          </cell>
        </row>
        <row r="347">
          <cell r="A347" t="str">
            <v>500043</v>
          </cell>
          <cell r="B347" t="str">
            <v>BHENDI- ARKA ANAMIKA - 500 GM - [ RHSL ]</v>
          </cell>
          <cell r="C347" t="str">
            <v>2700</v>
          </cell>
          <cell r="D347" t="str">
            <v>651</v>
          </cell>
          <cell r="E347" t="str">
            <v>4900125013</v>
          </cell>
          <cell r="F347">
            <v>38167</v>
          </cell>
          <cell r="G347">
            <v>500</v>
          </cell>
          <cell r="H347">
            <v>0</v>
          </cell>
        </row>
        <row r="348">
          <cell r="A348" t="str">
            <v>500043</v>
          </cell>
          <cell r="B348" t="str">
            <v>BHENDI- ARKA ANAMIKA - 500 GM - [ RHSL ]</v>
          </cell>
          <cell r="C348" t="str">
            <v>2900</v>
          </cell>
          <cell r="D348" t="str">
            <v>453</v>
          </cell>
          <cell r="E348" t="str">
            <v>4900084472</v>
          </cell>
          <cell r="F348">
            <v>38107</v>
          </cell>
          <cell r="G348">
            <v>17.5</v>
          </cell>
          <cell r="H348">
            <v>579.25</v>
          </cell>
        </row>
        <row r="349">
          <cell r="A349" t="str">
            <v>500043</v>
          </cell>
          <cell r="B349" t="str">
            <v>BHENDI- ARKA ANAMIKA - 500 GM - [ RHSL ]</v>
          </cell>
          <cell r="C349" t="str">
            <v>2900</v>
          </cell>
          <cell r="D349" t="str">
            <v>453</v>
          </cell>
          <cell r="E349" t="str">
            <v>4900084472</v>
          </cell>
          <cell r="F349">
            <v>38107</v>
          </cell>
          <cell r="G349">
            <v>-17.5</v>
          </cell>
          <cell r="H349">
            <v>0</v>
          </cell>
        </row>
        <row r="350">
          <cell r="A350" t="str">
            <v>500043</v>
          </cell>
          <cell r="B350" t="str">
            <v>BHENDI- ARKA ANAMIKA - 500 GM - [ RHSL ]</v>
          </cell>
          <cell r="C350" t="str">
            <v>3000</v>
          </cell>
          <cell r="D350" t="str">
            <v>344</v>
          </cell>
          <cell r="E350" t="str">
            <v>4900142417</v>
          </cell>
          <cell r="F350">
            <v>38168</v>
          </cell>
          <cell r="G350">
            <v>40</v>
          </cell>
          <cell r="H350">
            <v>0</v>
          </cell>
        </row>
        <row r="351">
          <cell r="A351" t="str">
            <v>500043</v>
          </cell>
          <cell r="B351" t="str">
            <v>BHENDI- ARKA ANAMIKA - 500 GM - [ RHSL ]</v>
          </cell>
          <cell r="C351" t="str">
            <v>3000</v>
          </cell>
          <cell r="D351" t="str">
            <v>344</v>
          </cell>
          <cell r="E351" t="str">
            <v>4900142417</v>
          </cell>
          <cell r="F351">
            <v>38168</v>
          </cell>
          <cell r="G351">
            <v>-40</v>
          </cell>
          <cell r="H351">
            <v>0</v>
          </cell>
        </row>
        <row r="352">
          <cell r="A352" t="str">
            <v>500072</v>
          </cell>
          <cell r="B352" t="str">
            <v>COTTON - RIL110 - 450 GM - [ RHSL ]</v>
          </cell>
          <cell r="C352" t="str">
            <v>1300</v>
          </cell>
          <cell r="D352" t="str">
            <v>601</v>
          </cell>
          <cell r="E352" t="str">
            <v>4900209425</v>
          </cell>
          <cell r="F352">
            <v>38250</v>
          </cell>
          <cell r="G352">
            <v>-0.03</v>
          </cell>
          <cell r="H352">
            <v>-11.48</v>
          </cell>
        </row>
        <row r="353">
          <cell r="A353" t="str">
            <v>500072</v>
          </cell>
          <cell r="B353" t="str">
            <v>COTTON - RIL110 - 450 GM - [ RHSL ]</v>
          </cell>
          <cell r="C353" t="str">
            <v>1300</v>
          </cell>
          <cell r="D353" t="str">
            <v>601</v>
          </cell>
          <cell r="E353" t="str">
            <v>4900209425</v>
          </cell>
          <cell r="F353">
            <v>38250</v>
          </cell>
          <cell r="G353">
            <v>-0.9</v>
          </cell>
          <cell r="H353">
            <v>-344.3</v>
          </cell>
        </row>
        <row r="354">
          <cell r="A354" t="str">
            <v>500072</v>
          </cell>
          <cell r="B354" t="str">
            <v>COTTON - RIL110 - 450 GM - [ RHSL ]</v>
          </cell>
          <cell r="C354" t="str">
            <v>1300</v>
          </cell>
          <cell r="D354" t="str">
            <v>601</v>
          </cell>
          <cell r="E354" t="str">
            <v>4900209425</v>
          </cell>
          <cell r="F354">
            <v>38250</v>
          </cell>
          <cell r="G354">
            <v>-0.30299999999999999</v>
          </cell>
          <cell r="H354">
            <v>-115.92</v>
          </cell>
        </row>
        <row r="355">
          <cell r="A355" t="str">
            <v>500072</v>
          </cell>
          <cell r="B355" t="str">
            <v>COTTON - RIL110 - 450 GM - [ RHSL ]</v>
          </cell>
          <cell r="C355" t="str">
            <v>1300</v>
          </cell>
          <cell r="D355" t="str">
            <v>601</v>
          </cell>
          <cell r="E355" t="str">
            <v>4900209425</v>
          </cell>
          <cell r="F355">
            <v>38250</v>
          </cell>
          <cell r="G355">
            <v>-0.13</v>
          </cell>
          <cell r="H355">
            <v>-49.73</v>
          </cell>
        </row>
        <row r="356">
          <cell r="A356" t="str">
            <v>500072</v>
          </cell>
          <cell r="B356" t="str">
            <v>COTTON - RIL110 - 450 GM - [ RHSL ]</v>
          </cell>
          <cell r="C356" t="str">
            <v>1300</v>
          </cell>
          <cell r="D356" t="str">
            <v>601</v>
          </cell>
          <cell r="E356" t="str">
            <v>4900081299</v>
          </cell>
          <cell r="F356">
            <v>38103</v>
          </cell>
          <cell r="G356">
            <v>-12.6</v>
          </cell>
          <cell r="H356">
            <v>-4820.32</v>
          </cell>
        </row>
        <row r="357">
          <cell r="A357" t="str">
            <v>500072</v>
          </cell>
          <cell r="B357" t="str">
            <v>COTTON - RIL110 - 450 GM - [ RHSL ]</v>
          </cell>
          <cell r="C357" t="str">
            <v>1300</v>
          </cell>
          <cell r="D357" t="str">
            <v>601</v>
          </cell>
          <cell r="E357" t="str">
            <v>4900081299</v>
          </cell>
          <cell r="F357">
            <v>38103</v>
          </cell>
          <cell r="G357">
            <v>-0.9</v>
          </cell>
          <cell r="H357">
            <v>-344.31</v>
          </cell>
        </row>
        <row r="358">
          <cell r="A358" t="str">
            <v>500072</v>
          </cell>
          <cell r="B358" t="str">
            <v>COTTON - RIL110 - 450 GM - [ RHSL ]</v>
          </cell>
          <cell r="C358" t="str">
            <v>1300</v>
          </cell>
          <cell r="D358" t="str">
            <v>601</v>
          </cell>
          <cell r="E358" t="str">
            <v>4900079607</v>
          </cell>
          <cell r="F358">
            <v>38099</v>
          </cell>
          <cell r="G358">
            <v>-7.2</v>
          </cell>
          <cell r="H358">
            <v>-2754.47</v>
          </cell>
        </row>
        <row r="359">
          <cell r="A359" t="str">
            <v>500072</v>
          </cell>
          <cell r="B359" t="str">
            <v>COTTON - RIL110 - 450 GM - [ RHSL ]</v>
          </cell>
          <cell r="C359" t="str">
            <v>1300</v>
          </cell>
          <cell r="D359" t="str">
            <v>601</v>
          </cell>
          <cell r="E359" t="str">
            <v>4900079607</v>
          </cell>
          <cell r="F359">
            <v>38099</v>
          </cell>
          <cell r="G359">
            <v>-36</v>
          </cell>
          <cell r="H359">
            <v>-13772.33</v>
          </cell>
        </row>
        <row r="360">
          <cell r="A360" t="str">
            <v>500072</v>
          </cell>
          <cell r="B360" t="str">
            <v>COTTON - RIL110 - 450 GM - [ RHSL ]</v>
          </cell>
          <cell r="C360" t="str">
            <v>3400</v>
          </cell>
          <cell r="D360" t="str">
            <v>453</v>
          </cell>
          <cell r="E360" t="str">
            <v>4900096046</v>
          </cell>
          <cell r="F360">
            <v>38131</v>
          </cell>
          <cell r="G360">
            <v>16.2</v>
          </cell>
          <cell r="H360">
            <v>6197.55</v>
          </cell>
        </row>
        <row r="361">
          <cell r="A361" t="str">
            <v>500072</v>
          </cell>
          <cell r="B361" t="str">
            <v>COTTON - RIL110 - 450 GM - [ RHSL ]</v>
          </cell>
          <cell r="C361" t="str">
            <v>3400</v>
          </cell>
          <cell r="D361" t="str">
            <v>601</v>
          </cell>
          <cell r="E361" t="str">
            <v>4900096051</v>
          </cell>
          <cell r="F361">
            <v>38131</v>
          </cell>
          <cell r="G361">
            <v>-16.2</v>
          </cell>
          <cell r="H361">
            <v>-6197.55</v>
          </cell>
        </row>
        <row r="362">
          <cell r="A362" t="str">
            <v>500072</v>
          </cell>
          <cell r="B362" t="str">
            <v>COTTON - RIL110 - 450 GM - [ RHSL ]</v>
          </cell>
          <cell r="C362" t="str">
            <v>3400</v>
          </cell>
          <cell r="D362" t="str">
            <v>601</v>
          </cell>
          <cell r="E362" t="str">
            <v>4900096051</v>
          </cell>
          <cell r="F362">
            <v>38131</v>
          </cell>
          <cell r="G362">
            <v>-5.4</v>
          </cell>
          <cell r="H362">
            <v>-2065.85</v>
          </cell>
        </row>
        <row r="363">
          <cell r="A363" t="str">
            <v>500072</v>
          </cell>
          <cell r="B363" t="str">
            <v>COTTON - RIL110 - 450 GM - [ RHSL ]</v>
          </cell>
          <cell r="C363" t="str">
            <v>3400</v>
          </cell>
          <cell r="D363" t="str">
            <v>453</v>
          </cell>
          <cell r="E363" t="str">
            <v>4900096046</v>
          </cell>
          <cell r="F363">
            <v>38131</v>
          </cell>
          <cell r="G363">
            <v>-16.2</v>
          </cell>
          <cell r="H363">
            <v>0</v>
          </cell>
        </row>
        <row r="364">
          <cell r="A364" t="str">
            <v>500072</v>
          </cell>
          <cell r="B364" t="str">
            <v>COTTON - RIL110 - 450 GM - [ RHSL ]</v>
          </cell>
          <cell r="C364" t="str">
            <v>3400</v>
          </cell>
          <cell r="D364" t="str">
            <v>651</v>
          </cell>
          <cell r="E364" t="str">
            <v>4900095446</v>
          </cell>
          <cell r="F364">
            <v>38129</v>
          </cell>
          <cell r="G364">
            <v>16.2</v>
          </cell>
          <cell r="H364">
            <v>0</v>
          </cell>
        </row>
        <row r="365">
          <cell r="A365" t="str">
            <v>500072</v>
          </cell>
          <cell r="B365" t="str">
            <v>COTTON - RIL110 - 450 GM - [ RHSL ]</v>
          </cell>
          <cell r="C365" t="str">
            <v>3400</v>
          </cell>
          <cell r="D365" t="str">
            <v>601</v>
          </cell>
          <cell r="E365" t="str">
            <v>4900076142</v>
          </cell>
          <cell r="F365">
            <v>38092</v>
          </cell>
          <cell r="G365">
            <v>-21.6</v>
          </cell>
          <cell r="H365">
            <v>-8263.4</v>
          </cell>
        </row>
        <row r="366">
          <cell r="A366" t="str">
            <v>500072</v>
          </cell>
          <cell r="B366" t="str">
            <v>COTTON - RIL110 - 450 GM - [ RHSL ]</v>
          </cell>
          <cell r="C366" t="str">
            <v>3400</v>
          </cell>
          <cell r="D366" t="str">
            <v>601</v>
          </cell>
          <cell r="E366" t="str">
            <v>4900076142</v>
          </cell>
          <cell r="F366">
            <v>38092</v>
          </cell>
          <cell r="G366">
            <v>-21.6</v>
          </cell>
          <cell r="H366">
            <v>-8263.4</v>
          </cell>
        </row>
        <row r="367">
          <cell r="A367" t="str">
            <v>500072</v>
          </cell>
          <cell r="B367" t="str">
            <v>COTTON - RIL110 - 450 GM - [ RHSL ]</v>
          </cell>
          <cell r="C367" t="str">
            <v>3400</v>
          </cell>
          <cell r="D367" t="str">
            <v>601</v>
          </cell>
          <cell r="E367" t="str">
            <v>4900076143</v>
          </cell>
          <cell r="F367">
            <v>38092</v>
          </cell>
          <cell r="G367">
            <v>-5.4</v>
          </cell>
          <cell r="H367">
            <v>-2065.85</v>
          </cell>
        </row>
        <row r="368">
          <cell r="A368" t="str">
            <v>500072</v>
          </cell>
          <cell r="B368" t="str">
            <v>COTTON - RIL110 - 450 GM - [ RHSL ]</v>
          </cell>
          <cell r="C368" t="str">
            <v>3400</v>
          </cell>
          <cell r="D368" t="str">
            <v>601</v>
          </cell>
          <cell r="E368" t="str">
            <v>4900076144</v>
          </cell>
          <cell r="F368">
            <v>38092</v>
          </cell>
          <cell r="G368">
            <v>-5.4</v>
          </cell>
          <cell r="H368">
            <v>-2065.85</v>
          </cell>
        </row>
        <row r="369">
          <cell r="A369" t="str">
            <v>500072</v>
          </cell>
          <cell r="B369" t="str">
            <v>COTTON - RIL110 - 450 GM - [ RHSL ]</v>
          </cell>
          <cell r="C369" t="str">
            <v>3400</v>
          </cell>
          <cell r="D369" t="str">
            <v>601</v>
          </cell>
          <cell r="E369" t="str">
            <v>4900076145</v>
          </cell>
          <cell r="F369">
            <v>38092</v>
          </cell>
          <cell r="G369">
            <v>-10.8</v>
          </cell>
          <cell r="H369">
            <v>-4131.7</v>
          </cell>
        </row>
        <row r="370">
          <cell r="A370" t="str">
            <v>500072</v>
          </cell>
          <cell r="B370" t="str">
            <v>COTTON - RIL110 - 450 GM - [ RHSL ]</v>
          </cell>
          <cell r="C370" t="str">
            <v>3400</v>
          </cell>
          <cell r="D370" t="str">
            <v>601</v>
          </cell>
          <cell r="E370" t="str">
            <v>4900076146</v>
          </cell>
          <cell r="F370">
            <v>38092</v>
          </cell>
          <cell r="G370">
            <v>-5.4</v>
          </cell>
          <cell r="H370">
            <v>-2065.85</v>
          </cell>
        </row>
        <row r="371">
          <cell r="A371" t="str">
            <v>500072</v>
          </cell>
          <cell r="B371" t="str">
            <v>COTTON - RIL110 - 450 GM - [ RHSL ]</v>
          </cell>
          <cell r="C371" t="str">
            <v>3400</v>
          </cell>
          <cell r="D371" t="str">
            <v>601</v>
          </cell>
          <cell r="E371" t="str">
            <v>4900076184</v>
          </cell>
          <cell r="F371">
            <v>38092</v>
          </cell>
          <cell r="G371">
            <v>-5.4</v>
          </cell>
          <cell r="H371">
            <v>-2065.85</v>
          </cell>
        </row>
        <row r="372">
          <cell r="A372" t="str">
            <v>500072</v>
          </cell>
          <cell r="B372" t="str">
            <v>COTTON - RIL110 - 450 GM - [ RHSL ]</v>
          </cell>
          <cell r="C372" t="str">
            <v>3400</v>
          </cell>
          <cell r="D372" t="str">
            <v>601</v>
          </cell>
          <cell r="E372" t="str">
            <v>4900076185</v>
          </cell>
          <cell r="F372">
            <v>38092</v>
          </cell>
          <cell r="G372">
            <v>-5.4</v>
          </cell>
          <cell r="H372">
            <v>-2065.85</v>
          </cell>
        </row>
        <row r="373">
          <cell r="A373" t="str">
            <v>500072</v>
          </cell>
          <cell r="B373" t="str">
            <v>COTTON - RIL110 - 450 GM - [ RHSL ]</v>
          </cell>
          <cell r="C373" t="str">
            <v>3400</v>
          </cell>
          <cell r="D373" t="str">
            <v>101</v>
          </cell>
          <cell r="E373" t="str">
            <v>5000007252</v>
          </cell>
          <cell r="F373">
            <v>38083</v>
          </cell>
          <cell r="G373">
            <v>21.6</v>
          </cell>
          <cell r="H373">
            <v>0</v>
          </cell>
        </row>
        <row r="374">
          <cell r="A374" t="str">
            <v>500072</v>
          </cell>
          <cell r="B374" t="str">
            <v>COTTON - RIL110 - 450 GM - [ RHSL ]</v>
          </cell>
          <cell r="C374" t="str">
            <v>3400</v>
          </cell>
          <cell r="D374" t="str">
            <v>101</v>
          </cell>
          <cell r="E374" t="str">
            <v>5000007252</v>
          </cell>
          <cell r="F374">
            <v>38083</v>
          </cell>
          <cell r="G374">
            <v>21.6</v>
          </cell>
          <cell r="H374">
            <v>0</v>
          </cell>
        </row>
        <row r="375">
          <cell r="A375" t="str">
            <v>500072</v>
          </cell>
          <cell r="B375" t="str">
            <v>COTTON - RIL110 - 450 GM - [ RHSL ]</v>
          </cell>
          <cell r="C375" t="str">
            <v>3400</v>
          </cell>
          <cell r="D375" t="str">
            <v>101</v>
          </cell>
          <cell r="E375" t="str">
            <v>5000007252</v>
          </cell>
          <cell r="F375">
            <v>38083</v>
          </cell>
          <cell r="G375">
            <v>43.2</v>
          </cell>
          <cell r="H375">
            <v>0</v>
          </cell>
        </row>
        <row r="376">
          <cell r="A376" t="str">
            <v>500670</v>
          </cell>
          <cell r="B376" t="str">
            <v>TOMATO MANISHA PLUS - 10 G</v>
          </cell>
          <cell r="C376" t="str">
            <v>1600</v>
          </cell>
          <cell r="D376" t="str">
            <v>641</v>
          </cell>
          <cell r="E376" t="str">
            <v>4900201075</v>
          </cell>
          <cell r="F376">
            <v>38240</v>
          </cell>
          <cell r="G376">
            <v>-3</v>
          </cell>
          <cell r="H376">
            <v>-3</v>
          </cell>
        </row>
        <row r="377">
          <cell r="A377" t="str">
            <v>500670</v>
          </cell>
          <cell r="B377" t="str">
            <v>TOMATO MANISHA PLUS - 10 G</v>
          </cell>
          <cell r="C377" t="str">
            <v>1600</v>
          </cell>
          <cell r="D377" t="str">
            <v>641</v>
          </cell>
          <cell r="E377" t="str">
            <v>4900201075</v>
          </cell>
          <cell r="F377">
            <v>38240</v>
          </cell>
          <cell r="G377">
            <v>-12</v>
          </cell>
          <cell r="H377">
            <v>-12</v>
          </cell>
        </row>
        <row r="378">
          <cell r="A378" t="str">
            <v>500670</v>
          </cell>
          <cell r="B378" t="str">
            <v>TOMATO MANISHA PLUS - 10 G</v>
          </cell>
          <cell r="C378" t="str">
            <v>1600</v>
          </cell>
          <cell r="D378" t="str">
            <v>101</v>
          </cell>
          <cell r="E378" t="str">
            <v>5000023900</v>
          </cell>
          <cell r="F378">
            <v>38240</v>
          </cell>
          <cell r="G378">
            <v>3</v>
          </cell>
          <cell r="H378">
            <v>0</v>
          </cell>
        </row>
        <row r="379">
          <cell r="A379" t="str">
            <v>500670</v>
          </cell>
          <cell r="B379" t="str">
            <v>TOMATO MANISHA PLUS - 10 G</v>
          </cell>
          <cell r="C379" t="str">
            <v>1600</v>
          </cell>
          <cell r="D379" t="str">
            <v>101</v>
          </cell>
          <cell r="E379" t="str">
            <v>5000023900</v>
          </cell>
          <cell r="F379">
            <v>38240</v>
          </cell>
          <cell r="G379">
            <v>12</v>
          </cell>
          <cell r="H379">
            <v>0</v>
          </cell>
        </row>
        <row r="380">
          <cell r="A380" t="str">
            <v>500670</v>
          </cell>
          <cell r="B380" t="str">
            <v>TOMATO MANISHA PLUS - 10 G</v>
          </cell>
          <cell r="C380" t="str">
            <v>1600</v>
          </cell>
          <cell r="D380" t="str">
            <v>641</v>
          </cell>
          <cell r="E380" t="str">
            <v>4900194517</v>
          </cell>
          <cell r="F380">
            <v>38232</v>
          </cell>
          <cell r="G380">
            <v>3</v>
          </cell>
          <cell r="H380">
            <v>3</v>
          </cell>
        </row>
        <row r="381">
          <cell r="A381" t="str">
            <v>500670</v>
          </cell>
          <cell r="B381" t="str">
            <v>TOMATO MANISHA PLUS - 10 G</v>
          </cell>
          <cell r="C381" t="str">
            <v>1600</v>
          </cell>
          <cell r="D381" t="str">
            <v>641</v>
          </cell>
          <cell r="E381" t="str">
            <v>4900194517</v>
          </cell>
          <cell r="F381">
            <v>38232</v>
          </cell>
          <cell r="G381">
            <v>12</v>
          </cell>
          <cell r="H381">
            <v>12</v>
          </cell>
        </row>
        <row r="382">
          <cell r="A382" t="str">
            <v>500670</v>
          </cell>
          <cell r="B382" t="str">
            <v>TOMATO MANISHA PLUS - 10 G</v>
          </cell>
          <cell r="C382" t="str">
            <v>2300</v>
          </cell>
          <cell r="D382" t="str">
            <v>601</v>
          </cell>
          <cell r="E382" t="str">
            <v>4900210885</v>
          </cell>
          <cell r="F382">
            <v>38251</v>
          </cell>
          <cell r="G382">
            <v>-1</v>
          </cell>
          <cell r="H382">
            <v>-1</v>
          </cell>
        </row>
        <row r="383">
          <cell r="A383" t="str">
            <v>500670</v>
          </cell>
          <cell r="B383" t="str">
            <v>TOMATO MANISHA PLUS - 10 G</v>
          </cell>
          <cell r="C383" t="str">
            <v>2300</v>
          </cell>
          <cell r="D383" t="str">
            <v>101</v>
          </cell>
          <cell r="E383" t="str">
            <v>5000024032</v>
          </cell>
          <cell r="F383">
            <v>38241</v>
          </cell>
          <cell r="G383">
            <v>3</v>
          </cell>
          <cell r="H383">
            <v>0</v>
          </cell>
        </row>
        <row r="384">
          <cell r="A384" t="str">
            <v>500670</v>
          </cell>
          <cell r="B384" t="str">
            <v>TOMATO MANISHA PLUS - 10 G</v>
          </cell>
          <cell r="C384" t="str">
            <v>2300</v>
          </cell>
          <cell r="D384" t="str">
            <v>641</v>
          </cell>
          <cell r="E384" t="str">
            <v>4900197397</v>
          </cell>
          <cell r="F384">
            <v>38237</v>
          </cell>
          <cell r="G384">
            <v>3</v>
          </cell>
          <cell r="H384">
            <v>3</v>
          </cell>
        </row>
        <row r="385">
          <cell r="A385" t="str">
            <v>500670</v>
          </cell>
          <cell r="B385" t="str">
            <v>TOMATO MANISHA PLUS - 10 G</v>
          </cell>
          <cell r="C385" t="str">
            <v>2700</v>
          </cell>
          <cell r="D385" t="str">
            <v>601</v>
          </cell>
          <cell r="E385" t="str">
            <v>4900214704</v>
          </cell>
          <cell r="F385">
            <v>38254</v>
          </cell>
          <cell r="G385">
            <v>-1</v>
          </cell>
          <cell r="H385">
            <v>-1</v>
          </cell>
        </row>
        <row r="386">
          <cell r="A386" t="str">
            <v>500670</v>
          </cell>
          <cell r="B386" t="str">
            <v>TOMATO MANISHA PLUS - 10 G</v>
          </cell>
          <cell r="C386" t="str">
            <v>2700</v>
          </cell>
          <cell r="D386" t="str">
            <v>601</v>
          </cell>
          <cell r="E386" t="str">
            <v>4900213226</v>
          </cell>
          <cell r="F386">
            <v>38253</v>
          </cell>
          <cell r="G386">
            <v>-2</v>
          </cell>
          <cell r="H386">
            <v>-2</v>
          </cell>
        </row>
        <row r="387">
          <cell r="A387" t="str">
            <v>500670</v>
          </cell>
          <cell r="B387" t="str">
            <v>TOMATO MANISHA PLUS - 10 G</v>
          </cell>
          <cell r="C387" t="str">
            <v>2700</v>
          </cell>
          <cell r="D387" t="str">
            <v>101</v>
          </cell>
          <cell r="E387" t="str">
            <v>5000024277</v>
          </cell>
          <cell r="F387">
            <v>38244</v>
          </cell>
          <cell r="G387">
            <v>5</v>
          </cell>
          <cell r="H387">
            <v>0</v>
          </cell>
        </row>
        <row r="388">
          <cell r="A388" t="str">
            <v>500670</v>
          </cell>
          <cell r="B388" t="str">
            <v>TOMATO MANISHA PLUS - 10 G</v>
          </cell>
          <cell r="C388" t="str">
            <v>2700</v>
          </cell>
          <cell r="D388" t="str">
            <v>641</v>
          </cell>
          <cell r="E388" t="str">
            <v>4900197395</v>
          </cell>
          <cell r="F388">
            <v>38237</v>
          </cell>
          <cell r="G388">
            <v>5</v>
          </cell>
          <cell r="H388">
            <v>5</v>
          </cell>
        </row>
        <row r="389">
          <cell r="A389" t="str">
            <v>500670</v>
          </cell>
          <cell r="B389" t="str">
            <v>TOMATO MANISHA PLUS - 10 G</v>
          </cell>
          <cell r="C389" t="str">
            <v>3300</v>
          </cell>
          <cell r="D389" t="str">
            <v>101</v>
          </cell>
          <cell r="E389" t="str">
            <v>5000024635</v>
          </cell>
          <cell r="F389">
            <v>38247</v>
          </cell>
          <cell r="G389">
            <v>12</v>
          </cell>
          <cell r="H389">
            <v>0</v>
          </cell>
        </row>
        <row r="390">
          <cell r="A390" t="str">
            <v>500670</v>
          </cell>
          <cell r="B390" t="str">
            <v>TOMATO MANISHA PLUS - 10 G</v>
          </cell>
          <cell r="C390" t="str">
            <v>3300</v>
          </cell>
          <cell r="D390" t="str">
            <v>101</v>
          </cell>
          <cell r="E390" t="str">
            <v>5000024635</v>
          </cell>
          <cell r="F390">
            <v>38247</v>
          </cell>
          <cell r="G390">
            <v>3</v>
          </cell>
          <cell r="H390">
            <v>0</v>
          </cell>
        </row>
        <row r="391">
          <cell r="A391" t="str">
            <v>500670</v>
          </cell>
          <cell r="B391" t="str">
            <v>TOMATO MANISHA PLUS - 10 G</v>
          </cell>
          <cell r="C391" t="str">
            <v>3300</v>
          </cell>
          <cell r="D391" t="str">
            <v>601</v>
          </cell>
          <cell r="E391" t="str">
            <v>4900207565</v>
          </cell>
          <cell r="F391">
            <v>38247</v>
          </cell>
          <cell r="G391">
            <v>-5</v>
          </cell>
          <cell r="H391">
            <v>-5</v>
          </cell>
        </row>
        <row r="392">
          <cell r="A392" t="str">
            <v>500670</v>
          </cell>
          <cell r="B392" t="str">
            <v>TOMATO MANISHA PLUS - 10 G</v>
          </cell>
          <cell r="C392" t="str">
            <v>3300</v>
          </cell>
          <cell r="D392" t="str">
            <v>641</v>
          </cell>
          <cell r="E392" t="str">
            <v>4900201075</v>
          </cell>
          <cell r="F392">
            <v>38240</v>
          </cell>
          <cell r="G392">
            <v>3</v>
          </cell>
          <cell r="H392">
            <v>3</v>
          </cell>
        </row>
        <row r="393">
          <cell r="A393" t="str">
            <v>500670</v>
          </cell>
          <cell r="B393" t="str">
            <v>TOMATO MANISHA PLUS - 10 G</v>
          </cell>
          <cell r="C393" t="str">
            <v>3300</v>
          </cell>
          <cell r="D393" t="str">
            <v>641</v>
          </cell>
          <cell r="E393" t="str">
            <v>4900201075</v>
          </cell>
          <cell r="F393">
            <v>38240</v>
          </cell>
          <cell r="G393">
            <v>12</v>
          </cell>
          <cell r="H393">
            <v>12</v>
          </cell>
        </row>
        <row r="394">
          <cell r="A394" t="str">
            <v>500670</v>
          </cell>
          <cell r="B394" t="str">
            <v>TOMATO MANISHA PLUS - 10 G</v>
          </cell>
          <cell r="C394" t="str">
            <v>3500</v>
          </cell>
          <cell r="D394" t="str">
            <v>601</v>
          </cell>
          <cell r="E394" t="str">
            <v>4900225926</v>
          </cell>
          <cell r="F394">
            <v>38260</v>
          </cell>
          <cell r="G394">
            <v>-3</v>
          </cell>
          <cell r="H394">
            <v>-3</v>
          </cell>
        </row>
        <row r="395">
          <cell r="A395" t="str">
            <v>500670</v>
          </cell>
          <cell r="B395" t="str">
            <v>TOMATO MANISHA PLUS - 10 G</v>
          </cell>
          <cell r="C395" t="str">
            <v>3500</v>
          </cell>
          <cell r="D395" t="str">
            <v>601</v>
          </cell>
          <cell r="E395" t="str">
            <v>4900225926</v>
          </cell>
          <cell r="F395">
            <v>38260</v>
          </cell>
          <cell r="G395">
            <v>-8</v>
          </cell>
          <cell r="H395">
            <v>-8</v>
          </cell>
        </row>
        <row r="396">
          <cell r="A396" t="str">
            <v>500670</v>
          </cell>
          <cell r="B396" t="str">
            <v>TOMATO MANISHA PLUS - 10 G</v>
          </cell>
          <cell r="C396" t="str">
            <v>3500</v>
          </cell>
          <cell r="D396" t="str">
            <v>101</v>
          </cell>
          <cell r="E396" t="str">
            <v>5000026101</v>
          </cell>
          <cell r="F396">
            <v>38259</v>
          </cell>
          <cell r="G396">
            <v>3</v>
          </cell>
          <cell r="H396">
            <v>0</v>
          </cell>
        </row>
        <row r="397">
          <cell r="A397" t="str">
            <v>500670</v>
          </cell>
          <cell r="B397" t="str">
            <v>TOMATO MANISHA PLUS - 10 G</v>
          </cell>
          <cell r="C397" t="str">
            <v>3500</v>
          </cell>
          <cell r="D397" t="str">
            <v>101</v>
          </cell>
          <cell r="E397" t="str">
            <v>5000026101</v>
          </cell>
          <cell r="F397">
            <v>38259</v>
          </cell>
          <cell r="G397">
            <v>8</v>
          </cell>
          <cell r="H397">
            <v>0</v>
          </cell>
        </row>
        <row r="398">
          <cell r="A398" t="str">
            <v>500670</v>
          </cell>
          <cell r="B398" t="str">
            <v>TOMATO MANISHA PLUS - 10 G</v>
          </cell>
          <cell r="C398" t="str">
            <v>3500</v>
          </cell>
          <cell r="D398" t="str">
            <v>641</v>
          </cell>
          <cell r="E398" t="str">
            <v>4900222605</v>
          </cell>
          <cell r="F398">
            <v>38259</v>
          </cell>
          <cell r="G398">
            <v>8</v>
          </cell>
          <cell r="H398">
            <v>8</v>
          </cell>
        </row>
        <row r="399">
          <cell r="A399" t="str">
            <v>500670</v>
          </cell>
          <cell r="B399" t="str">
            <v>TOMATO MANISHA PLUS - 10 G</v>
          </cell>
          <cell r="C399" t="str">
            <v>3500</v>
          </cell>
          <cell r="D399" t="str">
            <v>641</v>
          </cell>
          <cell r="E399" t="str">
            <v>4900222605</v>
          </cell>
          <cell r="F399">
            <v>38259</v>
          </cell>
          <cell r="G399">
            <v>3</v>
          </cell>
          <cell r="H399">
            <v>3</v>
          </cell>
        </row>
        <row r="400">
          <cell r="A400" t="str">
            <v>500670</v>
          </cell>
          <cell r="B400" t="str">
            <v>TOMATO MANISHA PLUS - 10 G</v>
          </cell>
          <cell r="C400" t="str">
            <v>3700</v>
          </cell>
          <cell r="D400" t="str">
            <v>101</v>
          </cell>
          <cell r="E400" t="str">
            <v>5000026087</v>
          </cell>
          <cell r="F400">
            <v>38259</v>
          </cell>
          <cell r="G400">
            <v>3</v>
          </cell>
          <cell r="H400">
            <v>0</v>
          </cell>
        </row>
        <row r="401">
          <cell r="A401" t="str">
            <v>500670</v>
          </cell>
          <cell r="B401" t="str">
            <v>TOMATO MANISHA PLUS - 10 G</v>
          </cell>
          <cell r="C401" t="str">
            <v>3700</v>
          </cell>
          <cell r="D401" t="str">
            <v>101</v>
          </cell>
          <cell r="E401" t="str">
            <v>5000026087</v>
          </cell>
          <cell r="F401">
            <v>38259</v>
          </cell>
          <cell r="G401">
            <v>8</v>
          </cell>
          <cell r="H401">
            <v>0</v>
          </cell>
        </row>
        <row r="402">
          <cell r="A402" t="str">
            <v>500670</v>
          </cell>
          <cell r="B402" t="str">
            <v>TOMATO MANISHA PLUS - 10 G</v>
          </cell>
          <cell r="C402" t="str">
            <v>3700</v>
          </cell>
          <cell r="D402" t="str">
            <v>641</v>
          </cell>
          <cell r="E402" t="str">
            <v>4900222605</v>
          </cell>
          <cell r="F402">
            <v>38259</v>
          </cell>
          <cell r="G402">
            <v>-8</v>
          </cell>
          <cell r="H402">
            <v>-8</v>
          </cell>
        </row>
        <row r="403">
          <cell r="A403" t="str">
            <v>500670</v>
          </cell>
          <cell r="B403" t="str">
            <v>TOMATO MANISHA PLUS - 10 G</v>
          </cell>
          <cell r="C403" t="str">
            <v>3700</v>
          </cell>
          <cell r="D403" t="str">
            <v>641</v>
          </cell>
          <cell r="E403" t="str">
            <v>4900222605</v>
          </cell>
          <cell r="F403">
            <v>38259</v>
          </cell>
          <cell r="G403">
            <v>-3</v>
          </cell>
          <cell r="H403">
            <v>-3</v>
          </cell>
        </row>
        <row r="404">
          <cell r="A404" t="str">
            <v>500670</v>
          </cell>
          <cell r="B404" t="str">
            <v>TOMATO MANISHA PLUS - 10 G</v>
          </cell>
          <cell r="C404" t="str">
            <v>3700</v>
          </cell>
          <cell r="D404" t="str">
            <v>641</v>
          </cell>
          <cell r="E404" t="str">
            <v>4900196307</v>
          </cell>
          <cell r="F404">
            <v>38236</v>
          </cell>
          <cell r="G404">
            <v>8</v>
          </cell>
          <cell r="H404">
            <v>8</v>
          </cell>
        </row>
        <row r="405">
          <cell r="A405" t="str">
            <v>500670</v>
          </cell>
          <cell r="B405" t="str">
            <v>TOMATO MANISHA PLUS - 10 G</v>
          </cell>
          <cell r="C405" t="str">
            <v>3700</v>
          </cell>
          <cell r="D405" t="str">
            <v>641</v>
          </cell>
          <cell r="E405" t="str">
            <v>4900196307</v>
          </cell>
          <cell r="F405">
            <v>38236</v>
          </cell>
          <cell r="G405">
            <v>3</v>
          </cell>
          <cell r="H405">
            <v>3</v>
          </cell>
        </row>
        <row r="406">
          <cell r="A406" t="str">
            <v>500714</v>
          </cell>
          <cell r="B406" t="str">
            <v>PADDY PRABHA 5 -  12 KG</v>
          </cell>
          <cell r="C406" t="str">
            <v>2100</v>
          </cell>
          <cell r="D406" t="str">
            <v>601</v>
          </cell>
          <cell r="E406" t="str">
            <v>4900192982</v>
          </cell>
          <cell r="F406">
            <v>38230</v>
          </cell>
          <cell r="G406">
            <v>-684</v>
          </cell>
          <cell r="H406">
            <v>-27797.759999999998</v>
          </cell>
        </row>
        <row r="407">
          <cell r="A407" t="str">
            <v>500714</v>
          </cell>
          <cell r="B407" t="str">
            <v>PADDY PRABHA 5 -  12 KG</v>
          </cell>
          <cell r="C407" t="str">
            <v>2100</v>
          </cell>
          <cell r="D407" t="str">
            <v>101</v>
          </cell>
          <cell r="E407" t="str">
            <v>5000022847</v>
          </cell>
          <cell r="F407">
            <v>38230</v>
          </cell>
          <cell r="G407">
            <v>684</v>
          </cell>
          <cell r="H407">
            <v>0</v>
          </cell>
        </row>
        <row r="408">
          <cell r="A408" t="str">
            <v>500714</v>
          </cell>
          <cell r="B408" t="str">
            <v>PADDY PRABHA 5 -  12 KG</v>
          </cell>
          <cell r="C408" t="str">
            <v>2100</v>
          </cell>
          <cell r="D408" t="str">
            <v>641</v>
          </cell>
          <cell r="E408" t="str">
            <v>4900189581</v>
          </cell>
          <cell r="F408">
            <v>38229</v>
          </cell>
          <cell r="G408">
            <v>684</v>
          </cell>
          <cell r="H408">
            <v>27797.759999999998</v>
          </cell>
        </row>
        <row r="409">
          <cell r="A409" t="str">
            <v>500714</v>
          </cell>
          <cell r="B409" t="str">
            <v>PADDY PRABHA 5 -  12 KG</v>
          </cell>
          <cell r="C409" t="str">
            <v>2100</v>
          </cell>
          <cell r="D409" t="str">
            <v>601</v>
          </cell>
          <cell r="E409" t="str">
            <v>4900143738</v>
          </cell>
          <cell r="F409">
            <v>38187</v>
          </cell>
          <cell r="G409">
            <v>-108</v>
          </cell>
          <cell r="H409">
            <v>-4389.12</v>
          </cell>
        </row>
        <row r="410">
          <cell r="A410" t="str">
            <v>500714</v>
          </cell>
          <cell r="B410" t="str">
            <v>PADDY PRABHA 5 -  12 KG</v>
          </cell>
          <cell r="C410" t="str">
            <v>2100</v>
          </cell>
          <cell r="D410" t="str">
            <v>601</v>
          </cell>
          <cell r="E410" t="str">
            <v>4900141161</v>
          </cell>
          <cell r="F410">
            <v>38184</v>
          </cell>
          <cell r="G410">
            <v>-336</v>
          </cell>
          <cell r="H410">
            <v>-13655.04</v>
          </cell>
        </row>
        <row r="411">
          <cell r="A411" t="str">
            <v>500714</v>
          </cell>
          <cell r="B411" t="str">
            <v>PADDY PRABHA 5 -  12 KG</v>
          </cell>
          <cell r="C411" t="str">
            <v>2100</v>
          </cell>
          <cell r="D411" t="str">
            <v>101</v>
          </cell>
          <cell r="E411" t="str">
            <v>5000014648</v>
          </cell>
          <cell r="F411">
            <v>38162</v>
          </cell>
          <cell r="G411">
            <v>444</v>
          </cell>
          <cell r="H411">
            <v>0</v>
          </cell>
        </row>
        <row r="412">
          <cell r="A412" t="str">
            <v>500714</v>
          </cell>
          <cell r="B412" t="str">
            <v>PADDY PRABHA 5 -  12 KG</v>
          </cell>
          <cell r="C412" t="str">
            <v>2100</v>
          </cell>
          <cell r="D412" t="str">
            <v>641</v>
          </cell>
          <cell r="E412" t="str">
            <v>4900114262</v>
          </cell>
          <cell r="F412">
            <v>38157</v>
          </cell>
          <cell r="G412">
            <v>444</v>
          </cell>
          <cell r="H412">
            <v>18044.16</v>
          </cell>
        </row>
        <row r="413">
          <cell r="A413" t="str">
            <v>500742</v>
          </cell>
          <cell r="B413" t="str">
            <v>PADDY - RPV 1 - 12 KG - [ RHSL ]</v>
          </cell>
          <cell r="C413" t="str">
            <v>1100</v>
          </cell>
          <cell r="D413" t="str">
            <v>641</v>
          </cell>
          <cell r="E413" t="str">
            <v>4900152689</v>
          </cell>
          <cell r="F413">
            <v>38196</v>
          </cell>
          <cell r="G413">
            <v>-3012</v>
          </cell>
          <cell r="H413">
            <v>-207225.60000000001</v>
          </cell>
        </row>
        <row r="414">
          <cell r="A414" t="str">
            <v>500742</v>
          </cell>
          <cell r="B414" t="str">
            <v>PADDY - RPV 1 - 12 KG - [ RHSL ]</v>
          </cell>
          <cell r="C414" t="str">
            <v>1200</v>
          </cell>
          <cell r="D414" t="str">
            <v>344</v>
          </cell>
          <cell r="E414" t="str">
            <v>4900142320</v>
          </cell>
          <cell r="F414">
            <v>38168</v>
          </cell>
          <cell r="G414">
            <v>60</v>
          </cell>
          <cell r="H414">
            <v>0</v>
          </cell>
        </row>
        <row r="415">
          <cell r="A415" t="str">
            <v>500742</v>
          </cell>
          <cell r="B415" t="str">
            <v>PADDY - RPV 1 - 12 KG - [ RHSL ]</v>
          </cell>
          <cell r="C415" t="str">
            <v>1200</v>
          </cell>
          <cell r="D415" t="str">
            <v>344</v>
          </cell>
          <cell r="E415" t="str">
            <v>4900142320</v>
          </cell>
          <cell r="F415">
            <v>38168</v>
          </cell>
          <cell r="G415">
            <v>-60</v>
          </cell>
          <cell r="H415">
            <v>0</v>
          </cell>
        </row>
        <row r="416">
          <cell r="A416" t="str">
            <v>500742</v>
          </cell>
          <cell r="B416" t="str">
            <v>PADDY - RPV 1 - 12 KG - [ RHSL ]</v>
          </cell>
          <cell r="C416" t="str">
            <v>1200</v>
          </cell>
          <cell r="D416" t="str">
            <v>651</v>
          </cell>
          <cell r="E416" t="str">
            <v>4900091435</v>
          </cell>
          <cell r="F416">
            <v>38122</v>
          </cell>
          <cell r="G416">
            <v>960</v>
          </cell>
          <cell r="H416">
            <v>0</v>
          </cell>
        </row>
        <row r="417">
          <cell r="A417" t="str">
            <v>500742</v>
          </cell>
          <cell r="B417" t="str">
            <v>PADDY - RPV 1 - 12 KG - [ RHSL ]</v>
          </cell>
          <cell r="C417" t="str">
            <v>1400</v>
          </cell>
          <cell r="D417" t="str">
            <v>161</v>
          </cell>
          <cell r="E417" t="str">
            <v>5000008628</v>
          </cell>
          <cell r="F417">
            <v>38103</v>
          </cell>
          <cell r="G417">
            <v>-708</v>
          </cell>
          <cell r="H417">
            <v>-48710.400000000001</v>
          </cell>
        </row>
        <row r="418">
          <cell r="A418" t="str">
            <v>500742</v>
          </cell>
          <cell r="B418" t="str">
            <v>PADDY - RPV 1 - 12 KG - [ RHSL ]</v>
          </cell>
          <cell r="C418" t="str">
            <v>1400</v>
          </cell>
          <cell r="D418" t="str">
            <v>453</v>
          </cell>
          <cell r="E418" t="str">
            <v>4900081694</v>
          </cell>
          <cell r="F418">
            <v>38103</v>
          </cell>
          <cell r="G418">
            <v>-84</v>
          </cell>
          <cell r="H418">
            <v>0</v>
          </cell>
        </row>
        <row r="419">
          <cell r="A419" t="str">
            <v>500742</v>
          </cell>
          <cell r="B419" t="str">
            <v>PADDY - RPV 1 - 12 KG - [ RHSL ]</v>
          </cell>
          <cell r="C419" t="str">
            <v>1400</v>
          </cell>
          <cell r="D419" t="str">
            <v>453</v>
          </cell>
          <cell r="E419" t="str">
            <v>4900081694</v>
          </cell>
          <cell r="F419">
            <v>38103</v>
          </cell>
          <cell r="G419">
            <v>84</v>
          </cell>
          <cell r="H419">
            <v>5779.2</v>
          </cell>
        </row>
        <row r="420">
          <cell r="A420" t="str">
            <v>500742</v>
          </cell>
          <cell r="B420" t="str">
            <v>PADDY - RPV 1 - 12 KG - [ RHSL ]</v>
          </cell>
          <cell r="C420" t="str">
            <v>1700</v>
          </cell>
          <cell r="D420" t="str">
            <v>561</v>
          </cell>
          <cell r="E420" t="str">
            <v>4900129608</v>
          </cell>
          <cell r="F420">
            <v>38168</v>
          </cell>
          <cell r="G420">
            <v>19272</v>
          </cell>
          <cell r="H420">
            <v>1325913.6000000001</v>
          </cell>
        </row>
        <row r="421">
          <cell r="A421" t="str">
            <v>500742</v>
          </cell>
          <cell r="B421" t="str">
            <v>PADDY - RPV 1 - 12 KG - [ RHSL ]</v>
          </cell>
          <cell r="C421" t="str">
            <v>1700</v>
          </cell>
          <cell r="D421" t="str">
            <v>562</v>
          </cell>
          <cell r="E421" t="str">
            <v>4900131263</v>
          </cell>
          <cell r="F421">
            <v>38168</v>
          </cell>
          <cell r="G421">
            <v>-19272</v>
          </cell>
          <cell r="H421">
            <v>-1325913.6000000001</v>
          </cell>
        </row>
        <row r="422">
          <cell r="A422" t="str">
            <v>500742</v>
          </cell>
          <cell r="B422" t="str">
            <v>PADDY - RPV 1 - 12 KG - [ RHSL ]</v>
          </cell>
          <cell r="C422" t="str">
            <v>1700</v>
          </cell>
          <cell r="D422" t="str">
            <v>562</v>
          </cell>
          <cell r="E422" t="str">
            <v>4900131972</v>
          </cell>
          <cell r="F422">
            <v>38168</v>
          </cell>
          <cell r="G422">
            <v>-10032</v>
          </cell>
          <cell r="H422">
            <v>-690201.59999999998</v>
          </cell>
        </row>
        <row r="423">
          <cell r="A423" t="str">
            <v>500742</v>
          </cell>
          <cell r="B423" t="str">
            <v>PADDY - RPV 1 - 12 KG - [ RHSL ]</v>
          </cell>
          <cell r="C423" t="str">
            <v>1700</v>
          </cell>
          <cell r="D423" t="str">
            <v>562</v>
          </cell>
          <cell r="E423" t="str">
            <v>4900131972</v>
          </cell>
          <cell r="F423">
            <v>38168</v>
          </cell>
          <cell r="G423">
            <v>-828</v>
          </cell>
          <cell r="H423">
            <v>-56966.400000000001</v>
          </cell>
        </row>
        <row r="424">
          <cell r="A424" t="str">
            <v>500742</v>
          </cell>
          <cell r="B424" t="str">
            <v>PADDY - RPV 1 - 12 KG - [ RHSL ]</v>
          </cell>
          <cell r="C424" t="str">
            <v>1700</v>
          </cell>
          <cell r="D424" t="str">
            <v>562</v>
          </cell>
          <cell r="E424" t="str">
            <v>4900131972</v>
          </cell>
          <cell r="F424">
            <v>38168</v>
          </cell>
          <cell r="G424">
            <v>-8412</v>
          </cell>
          <cell r="H424">
            <v>-578745.59999999998</v>
          </cell>
        </row>
        <row r="425">
          <cell r="A425" t="str">
            <v>500742</v>
          </cell>
          <cell r="B425" t="str">
            <v>PADDY - RPV 1 - 12 KG - [ RHSL ]</v>
          </cell>
          <cell r="C425" t="str">
            <v>1700</v>
          </cell>
          <cell r="D425" t="str">
            <v>641</v>
          </cell>
          <cell r="E425" t="str">
            <v>4900112826</v>
          </cell>
          <cell r="F425">
            <v>38155</v>
          </cell>
          <cell r="G425">
            <v>-144</v>
          </cell>
          <cell r="H425">
            <v>-9907.2000000000007</v>
          </cell>
        </row>
        <row r="426">
          <cell r="A426" t="str">
            <v>500742</v>
          </cell>
          <cell r="B426" t="str">
            <v>PADDY - RPV 1 - 12 KG - [ RHSL ]</v>
          </cell>
          <cell r="C426" t="str">
            <v>1700</v>
          </cell>
          <cell r="D426" t="str">
            <v>641</v>
          </cell>
          <cell r="E426" t="str">
            <v>4900112826</v>
          </cell>
          <cell r="F426">
            <v>38155</v>
          </cell>
          <cell r="G426">
            <v>-240</v>
          </cell>
          <cell r="H426">
            <v>-16512</v>
          </cell>
        </row>
        <row r="427">
          <cell r="A427" t="str">
            <v>500742</v>
          </cell>
          <cell r="B427" t="str">
            <v>PADDY - RPV 1 - 12 KG - [ RHSL ]</v>
          </cell>
          <cell r="C427" t="str">
            <v>1700</v>
          </cell>
          <cell r="D427" t="str">
            <v>453</v>
          </cell>
          <cell r="E427" t="str">
            <v>4900111769</v>
          </cell>
          <cell r="F427">
            <v>38153</v>
          </cell>
          <cell r="G427">
            <v>-144</v>
          </cell>
          <cell r="H427">
            <v>0</v>
          </cell>
        </row>
        <row r="428">
          <cell r="A428" t="str">
            <v>500742</v>
          </cell>
          <cell r="B428" t="str">
            <v>PADDY - RPV 1 - 12 KG - [ RHSL ]</v>
          </cell>
          <cell r="C428" t="str">
            <v>1700</v>
          </cell>
          <cell r="D428" t="str">
            <v>453</v>
          </cell>
          <cell r="E428" t="str">
            <v>4900111769</v>
          </cell>
          <cell r="F428">
            <v>38153</v>
          </cell>
          <cell r="G428">
            <v>144</v>
          </cell>
          <cell r="H428">
            <v>9907.2000000000007</v>
          </cell>
        </row>
        <row r="429">
          <cell r="A429" t="str">
            <v>500742</v>
          </cell>
          <cell r="B429" t="str">
            <v>PADDY - RPV 1 - 12 KG - [ RHSL ]</v>
          </cell>
          <cell r="C429" t="str">
            <v>1700</v>
          </cell>
          <cell r="D429" t="str">
            <v>453</v>
          </cell>
          <cell r="E429" t="str">
            <v>4900111769</v>
          </cell>
          <cell r="F429">
            <v>38153</v>
          </cell>
          <cell r="G429">
            <v>240</v>
          </cell>
          <cell r="H429">
            <v>16512</v>
          </cell>
        </row>
        <row r="430">
          <cell r="A430" t="str">
            <v>500742</v>
          </cell>
          <cell r="B430" t="str">
            <v>PADDY - RPV 1 - 12 KG - [ RHSL ]</v>
          </cell>
          <cell r="C430" t="str">
            <v>1700</v>
          </cell>
          <cell r="D430" t="str">
            <v>453</v>
          </cell>
          <cell r="E430" t="str">
            <v>4900111769</v>
          </cell>
          <cell r="F430">
            <v>38153</v>
          </cell>
          <cell r="G430">
            <v>-240</v>
          </cell>
          <cell r="H430">
            <v>0</v>
          </cell>
        </row>
        <row r="431">
          <cell r="A431" t="str">
            <v>500742</v>
          </cell>
          <cell r="B431" t="str">
            <v>PADDY - RPV 1 - 12 KG - [ RHSL ]</v>
          </cell>
          <cell r="C431" t="str">
            <v>1700</v>
          </cell>
          <cell r="D431" t="str">
            <v>651</v>
          </cell>
          <cell r="E431" t="str">
            <v>4900109490</v>
          </cell>
          <cell r="F431">
            <v>38150</v>
          </cell>
          <cell r="G431">
            <v>144</v>
          </cell>
          <cell r="H431">
            <v>0</v>
          </cell>
        </row>
        <row r="432">
          <cell r="A432" t="str">
            <v>500742</v>
          </cell>
          <cell r="B432" t="str">
            <v>PADDY - RPV 1 - 12 KG - [ RHSL ]</v>
          </cell>
          <cell r="C432" t="str">
            <v>1700</v>
          </cell>
          <cell r="D432" t="str">
            <v>651</v>
          </cell>
          <cell r="E432" t="str">
            <v>4900109490</v>
          </cell>
          <cell r="F432">
            <v>38150</v>
          </cell>
          <cell r="G432">
            <v>240</v>
          </cell>
          <cell r="H432">
            <v>0</v>
          </cell>
        </row>
        <row r="433">
          <cell r="A433" t="str">
            <v>500742</v>
          </cell>
          <cell r="B433" t="str">
            <v>PADDY - RPV 1 - 12 KG - [ RHSL ]</v>
          </cell>
          <cell r="C433" t="str">
            <v>1700</v>
          </cell>
          <cell r="D433" t="str">
            <v>641</v>
          </cell>
          <cell r="E433" t="str">
            <v>4900104957</v>
          </cell>
          <cell r="F433">
            <v>38142</v>
          </cell>
          <cell r="G433">
            <v>-2364</v>
          </cell>
          <cell r="H433">
            <v>-162643.20000000001</v>
          </cell>
        </row>
        <row r="434">
          <cell r="A434" t="str">
            <v>500742</v>
          </cell>
          <cell r="B434" t="str">
            <v>PADDY - RPV 1 - 12 KG - [ RHSL ]</v>
          </cell>
          <cell r="C434" t="str">
            <v>1700</v>
          </cell>
          <cell r="D434" t="str">
            <v>641</v>
          </cell>
          <cell r="E434" t="str">
            <v>4900104284</v>
          </cell>
          <cell r="F434">
            <v>38141</v>
          </cell>
          <cell r="G434">
            <v>-3360</v>
          </cell>
          <cell r="H434">
            <v>-231168</v>
          </cell>
        </row>
        <row r="435">
          <cell r="A435" t="str">
            <v>500742</v>
          </cell>
          <cell r="B435" t="str">
            <v>PADDY - RPV 1 - 12 KG - [ RHSL ]</v>
          </cell>
          <cell r="C435" t="str">
            <v>1700</v>
          </cell>
          <cell r="D435" t="str">
            <v>641</v>
          </cell>
          <cell r="E435" t="str">
            <v>4900104284</v>
          </cell>
          <cell r="F435">
            <v>38141</v>
          </cell>
          <cell r="G435">
            <v>-240</v>
          </cell>
          <cell r="H435">
            <v>-16512</v>
          </cell>
        </row>
        <row r="436">
          <cell r="A436" t="str">
            <v>500742</v>
          </cell>
          <cell r="B436" t="str">
            <v>PADDY - RPV 1 - 12 KG - [ RHSL ]</v>
          </cell>
          <cell r="C436" t="str">
            <v>1700</v>
          </cell>
          <cell r="D436" t="str">
            <v>641</v>
          </cell>
          <cell r="E436" t="str">
            <v>4900104284</v>
          </cell>
          <cell r="F436">
            <v>38141</v>
          </cell>
          <cell r="G436">
            <v>-4476</v>
          </cell>
          <cell r="H436">
            <v>-307948.79999999999</v>
          </cell>
        </row>
        <row r="437">
          <cell r="A437" t="str">
            <v>500742</v>
          </cell>
          <cell r="B437" t="str">
            <v>PADDY - RPV 1 - 12 KG - [ RHSL ]</v>
          </cell>
          <cell r="C437" t="str">
            <v>1700</v>
          </cell>
          <cell r="D437" t="str">
            <v>641</v>
          </cell>
          <cell r="E437" t="str">
            <v>4900104284</v>
          </cell>
          <cell r="F437">
            <v>38141</v>
          </cell>
          <cell r="G437">
            <v>-1908</v>
          </cell>
          <cell r="H437">
            <v>-131270.39999999999</v>
          </cell>
        </row>
        <row r="438">
          <cell r="A438" t="str">
            <v>500742</v>
          </cell>
          <cell r="B438" t="str">
            <v>PADDY - RPV 1 - 12 KG - [ RHSL ]</v>
          </cell>
          <cell r="C438" t="str">
            <v>1700</v>
          </cell>
          <cell r="D438" t="str">
            <v>343</v>
          </cell>
          <cell r="E438" t="str">
            <v>4900104285</v>
          </cell>
          <cell r="F438">
            <v>38141</v>
          </cell>
          <cell r="G438">
            <v>-2364</v>
          </cell>
          <cell r="H438">
            <v>0</v>
          </cell>
        </row>
        <row r="439">
          <cell r="A439" t="str">
            <v>500742</v>
          </cell>
          <cell r="B439" t="str">
            <v>PADDY - RPV 1 - 12 KG - [ RHSL ]</v>
          </cell>
          <cell r="C439" t="str">
            <v>1700</v>
          </cell>
          <cell r="D439" t="str">
            <v>343</v>
          </cell>
          <cell r="E439" t="str">
            <v>4900104285</v>
          </cell>
          <cell r="F439">
            <v>38141</v>
          </cell>
          <cell r="G439">
            <v>2364</v>
          </cell>
          <cell r="H439">
            <v>0</v>
          </cell>
        </row>
        <row r="440">
          <cell r="A440" t="str">
            <v>500742</v>
          </cell>
          <cell r="B440" t="str">
            <v>PADDY - RPV 1 - 12 KG - [ RHSL ]</v>
          </cell>
          <cell r="C440" t="str">
            <v>1700</v>
          </cell>
          <cell r="D440" t="str">
            <v>343</v>
          </cell>
          <cell r="E440" t="str">
            <v>4900104285</v>
          </cell>
          <cell r="F440">
            <v>38141</v>
          </cell>
          <cell r="G440">
            <v>5040</v>
          </cell>
          <cell r="H440">
            <v>0</v>
          </cell>
        </row>
        <row r="441">
          <cell r="A441" t="str">
            <v>500742</v>
          </cell>
          <cell r="B441" t="str">
            <v>PADDY - RPV 1 - 12 KG - [ RHSL ]</v>
          </cell>
          <cell r="C441" t="str">
            <v>1700</v>
          </cell>
          <cell r="D441" t="str">
            <v>343</v>
          </cell>
          <cell r="E441" t="str">
            <v>4900104285</v>
          </cell>
          <cell r="F441">
            <v>38141</v>
          </cell>
          <cell r="G441">
            <v>-5040</v>
          </cell>
          <cell r="H441">
            <v>0</v>
          </cell>
        </row>
        <row r="442">
          <cell r="A442" t="str">
            <v>500742</v>
          </cell>
          <cell r="B442" t="str">
            <v>PADDY - RPV 1 - 12 KG - [ RHSL ]</v>
          </cell>
          <cell r="C442" t="str">
            <v>1700</v>
          </cell>
          <cell r="D442" t="str">
            <v>641</v>
          </cell>
          <cell r="E442" t="str">
            <v>4900104428</v>
          </cell>
          <cell r="F442">
            <v>38141</v>
          </cell>
          <cell r="G442">
            <v>-3108</v>
          </cell>
          <cell r="H442">
            <v>-213830.39999999999</v>
          </cell>
        </row>
        <row r="443">
          <cell r="A443" t="str">
            <v>500742</v>
          </cell>
          <cell r="B443" t="str">
            <v>PADDY - RPV 1 - 12 KG - [ RHSL ]</v>
          </cell>
          <cell r="C443" t="str">
            <v>1700</v>
          </cell>
          <cell r="D443" t="str">
            <v>641</v>
          </cell>
          <cell r="E443" t="str">
            <v>4900104428</v>
          </cell>
          <cell r="F443">
            <v>38141</v>
          </cell>
          <cell r="G443">
            <v>-6876</v>
          </cell>
          <cell r="H443">
            <v>-473068.79999999999</v>
          </cell>
        </row>
        <row r="444">
          <cell r="A444" t="str">
            <v>500742</v>
          </cell>
          <cell r="B444" t="str">
            <v>PADDY - RPV 1 - 12 KG - [ RHSL ]</v>
          </cell>
          <cell r="C444" t="str">
            <v>1700</v>
          </cell>
          <cell r="D444" t="str">
            <v>641</v>
          </cell>
          <cell r="E444" t="str">
            <v>4900104429</v>
          </cell>
          <cell r="F444">
            <v>38141</v>
          </cell>
          <cell r="G444">
            <v>-564</v>
          </cell>
          <cell r="H444">
            <v>-38803.199999999997</v>
          </cell>
        </row>
        <row r="445">
          <cell r="A445" t="str">
            <v>500742</v>
          </cell>
          <cell r="B445" t="str">
            <v>PADDY - RPV 1 - 12 KG - [ RHSL ]</v>
          </cell>
          <cell r="C445" t="str">
            <v>1700</v>
          </cell>
          <cell r="D445" t="str">
            <v>641</v>
          </cell>
          <cell r="E445" t="str">
            <v>4900104429</v>
          </cell>
          <cell r="F445">
            <v>38141</v>
          </cell>
          <cell r="G445">
            <v>-672</v>
          </cell>
          <cell r="H445">
            <v>-46233.599999999999</v>
          </cell>
        </row>
        <row r="446">
          <cell r="A446" t="str">
            <v>500742</v>
          </cell>
          <cell r="B446" t="str">
            <v>PADDY - RPV 1 - 12 KG - [ RHSL ]</v>
          </cell>
          <cell r="C446" t="str">
            <v>1700</v>
          </cell>
          <cell r="D446" t="str">
            <v>641</v>
          </cell>
          <cell r="E446" t="str">
            <v>4900104429</v>
          </cell>
          <cell r="F446">
            <v>38141</v>
          </cell>
          <cell r="G446">
            <v>-5040</v>
          </cell>
          <cell r="H446">
            <v>-346752</v>
          </cell>
        </row>
        <row r="447">
          <cell r="A447" t="str">
            <v>500742</v>
          </cell>
          <cell r="B447" t="str">
            <v>PADDY - RPV 1 - 12 KG - [ RHSL ]</v>
          </cell>
          <cell r="C447" t="str">
            <v>1700</v>
          </cell>
          <cell r="D447" t="str">
            <v>641</v>
          </cell>
          <cell r="E447" t="str">
            <v>4900104429</v>
          </cell>
          <cell r="F447">
            <v>38141</v>
          </cell>
          <cell r="G447">
            <v>-2364</v>
          </cell>
          <cell r="H447">
            <v>-162643.20000000001</v>
          </cell>
        </row>
        <row r="448">
          <cell r="A448" t="str">
            <v>500742</v>
          </cell>
          <cell r="B448" t="str">
            <v>PADDY - RPV 1 - 12 KG - [ RHSL ]</v>
          </cell>
          <cell r="C448" t="str">
            <v>1700</v>
          </cell>
          <cell r="D448" t="str">
            <v>641</v>
          </cell>
          <cell r="E448" t="str">
            <v>4900104429</v>
          </cell>
          <cell r="F448">
            <v>38141</v>
          </cell>
          <cell r="G448">
            <v>-1344</v>
          </cell>
          <cell r="H448">
            <v>-92467.199999999997</v>
          </cell>
        </row>
        <row r="449">
          <cell r="A449" t="str">
            <v>500742</v>
          </cell>
          <cell r="B449" t="str">
            <v>PADDY - RPV 1 - 12 KG - [ RHSL ]</v>
          </cell>
          <cell r="C449" t="str">
            <v>1700</v>
          </cell>
          <cell r="D449" t="str">
            <v>453</v>
          </cell>
          <cell r="E449" t="str">
            <v>4900094020</v>
          </cell>
          <cell r="F449">
            <v>38127</v>
          </cell>
          <cell r="G449">
            <v>-3360</v>
          </cell>
          <cell r="H449">
            <v>0</v>
          </cell>
        </row>
        <row r="450">
          <cell r="A450" t="str">
            <v>500742</v>
          </cell>
          <cell r="B450" t="str">
            <v>PADDY - RPV 1 - 12 KG - [ RHSL ]</v>
          </cell>
          <cell r="C450" t="str">
            <v>1700</v>
          </cell>
          <cell r="D450" t="str">
            <v>453</v>
          </cell>
          <cell r="E450" t="str">
            <v>4900094020</v>
          </cell>
          <cell r="F450">
            <v>38127</v>
          </cell>
          <cell r="G450">
            <v>-10776</v>
          </cell>
          <cell r="H450">
            <v>0</v>
          </cell>
        </row>
        <row r="451">
          <cell r="A451" t="str">
            <v>500742</v>
          </cell>
          <cell r="B451" t="str">
            <v>PADDY - RPV 1 - 12 KG - [ RHSL ]</v>
          </cell>
          <cell r="C451" t="str">
            <v>1700</v>
          </cell>
          <cell r="D451" t="str">
            <v>453</v>
          </cell>
          <cell r="E451" t="str">
            <v>4900094020</v>
          </cell>
          <cell r="F451">
            <v>38127</v>
          </cell>
          <cell r="G451">
            <v>10776</v>
          </cell>
          <cell r="H451">
            <v>741388.80000000005</v>
          </cell>
        </row>
        <row r="452">
          <cell r="A452" t="str">
            <v>500742</v>
          </cell>
          <cell r="B452" t="str">
            <v>PADDY - RPV 1 - 12 KG - [ RHSL ]</v>
          </cell>
          <cell r="C452" t="str">
            <v>1700</v>
          </cell>
          <cell r="D452" t="str">
            <v>453</v>
          </cell>
          <cell r="E452" t="str">
            <v>4900094020</v>
          </cell>
          <cell r="F452">
            <v>38127</v>
          </cell>
          <cell r="G452">
            <v>3360</v>
          </cell>
          <cell r="H452">
            <v>231168</v>
          </cell>
        </row>
        <row r="453">
          <cell r="A453" t="str">
            <v>500742</v>
          </cell>
          <cell r="B453" t="str">
            <v>PADDY - RPV 1 - 12 KG - [ RHSL ]</v>
          </cell>
          <cell r="C453" t="str">
            <v>2100</v>
          </cell>
          <cell r="D453" t="str">
            <v>641</v>
          </cell>
          <cell r="E453" t="str">
            <v>4900156020</v>
          </cell>
          <cell r="F453">
            <v>38198</v>
          </cell>
          <cell r="G453">
            <v>-348</v>
          </cell>
          <cell r="H453">
            <v>-10203.36</v>
          </cell>
        </row>
        <row r="454">
          <cell r="A454" t="str">
            <v>500742</v>
          </cell>
          <cell r="B454" t="str">
            <v>PADDY - RPV 1 - 12 KG - [ RHSL ]</v>
          </cell>
          <cell r="C454" t="str">
            <v>2100</v>
          </cell>
          <cell r="D454" t="str">
            <v>641</v>
          </cell>
          <cell r="E454" t="str">
            <v>4900156020</v>
          </cell>
          <cell r="F454">
            <v>38198</v>
          </cell>
          <cell r="G454">
            <v>-1944</v>
          </cell>
          <cell r="H454">
            <v>-56998.080000000002</v>
          </cell>
        </row>
        <row r="455">
          <cell r="A455" t="str">
            <v>500742</v>
          </cell>
          <cell r="B455" t="str">
            <v>PADDY - RPV 1 - 12 KG - [ RHSL ]</v>
          </cell>
          <cell r="C455" t="str">
            <v>2100</v>
          </cell>
          <cell r="D455" t="str">
            <v>641</v>
          </cell>
          <cell r="E455" t="str">
            <v>4900156020</v>
          </cell>
          <cell r="F455">
            <v>38198</v>
          </cell>
          <cell r="G455">
            <v>-48</v>
          </cell>
          <cell r="H455">
            <v>-1407.36</v>
          </cell>
        </row>
        <row r="456">
          <cell r="A456" t="str">
            <v>500742</v>
          </cell>
          <cell r="B456" t="str">
            <v>PADDY - RPV 1 - 12 KG - [ RHSL ]</v>
          </cell>
          <cell r="C456" t="str">
            <v>2100</v>
          </cell>
          <cell r="D456" t="str">
            <v>641</v>
          </cell>
          <cell r="E456" t="str">
            <v>4900156020</v>
          </cell>
          <cell r="F456">
            <v>38198</v>
          </cell>
          <cell r="G456">
            <v>-48</v>
          </cell>
          <cell r="H456">
            <v>-1407.36</v>
          </cell>
        </row>
        <row r="457">
          <cell r="A457" t="str">
            <v>500742</v>
          </cell>
          <cell r="B457" t="str">
            <v>PADDY - RPV 1 - 12 KG - [ RHSL ]</v>
          </cell>
          <cell r="C457" t="str">
            <v>2100</v>
          </cell>
          <cell r="D457" t="str">
            <v>343</v>
          </cell>
          <cell r="E457" t="str">
            <v>4900155788</v>
          </cell>
          <cell r="F457">
            <v>38198</v>
          </cell>
          <cell r="G457">
            <v>48</v>
          </cell>
          <cell r="H457">
            <v>0</v>
          </cell>
        </row>
        <row r="458">
          <cell r="A458" t="str">
            <v>500742</v>
          </cell>
          <cell r="B458" t="str">
            <v>PADDY - RPV 1 - 12 KG - [ RHSL ]</v>
          </cell>
          <cell r="C458" t="str">
            <v>2100</v>
          </cell>
          <cell r="D458" t="str">
            <v>343</v>
          </cell>
          <cell r="E458" t="str">
            <v>4900155788</v>
          </cell>
          <cell r="F458">
            <v>38198</v>
          </cell>
          <cell r="G458">
            <v>-48</v>
          </cell>
          <cell r="H458">
            <v>0</v>
          </cell>
        </row>
        <row r="459">
          <cell r="A459" t="str">
            <v>500742</v>
          </cell>
          <cell r="B459" t="str">
            <v>PADDY - RPV 1 - 12 KG - [ RHSL ]</v>
          </cell>
          <cell r="C459" t="str">
            <v>2100</v>
          </cell>
          <cell r="D459" t="str">
            <v>453</v>
          </cell>
          <cell r="E459" t="str">
            <v>4900129683</v>
          </cell>
          <cell r="F459">
            <v>38168</v>
          </cell>
          <cell r="G459">
            <v>-348</v>
          </cell>
          <cell r="H459">
            <v>0</v>
          </cell>
        </row>
        <row r="460">
          <cell r="A460" t="str">
            <v>500742</v>
          </cell>
          <cell r="B460" t="str">
            <v>PADDY - RPV 1 - 12 KG - [ RHSL ]</v>
          </cell>
          <cell r="C460" t="str">
            <v>2100</v>
          </cell>
          <cell r="D460" t="str">
            <v>453</v>
          </cell>
          <cell r="E460" t="str">
            <v>4900129683</v>
          </cell>
          <cell r="F460">
            <v>38168</v>
          </cell>
          <cell r="G460">
            <v>48</v>
          </cell>
          <cell r="H460">
            <v>1407.36</v>
          </cell>
        </row>
        <row r="461">
          <cell r="A461" t="str">
            <v>500742</v>
          </cell>
          <cell r="B461" t="str">
            <v>PADDY - RPV 1 - 12 KG - [ RHSL ]</v>
          </cell>
          <cell r="C461" t="str">
            <v>2100</v>
          </cell>
          <cell r="D461" t="str">
            <v>453</v>
          </cell>
          <cell r="E461" t="str">
            <v>4900129683</v>
          </cell>
          <cell r="F461">
            <v>38168</v>
          </cell>
          <cell r="G461">
            <v>48</v>
          </cell>
          <cell r="H461">
            <v>1407.36</v>
          </cell>
        </row>
        <row r="462">
          <cell r="A462" t="str">
            <v>500742</v>
          </cell>
          <cell r="B462" t="str">
            <v>PADDY - RPV 1 - 12 KG - [ RHSL ]</v>
          </cell>
          <cell r="C462" t="str">
            <v>2100</v>
          </cell>
          <cell r="D462" t="str">
            <v>561</v>
          </cell>
          <cell r="E462" t="str">
            <v>4900129623</v>
          </cell>
          <cell r="F462">
            <v>38168</v>
          </cell>
          <cell r="G462">
            <v>1944</v>
          </cell>
          <cell r="H462">
            <v>56998.080000000002</v>
          </cell>
        </row>
        <row r="463">
          <cell r="A463" t="str">
            <v>500742</v>
          </cell>
          <cell r="B463" t="str">
            <v>PADDY - RPV 1 - 12 KG - [ RHSL ]</v>
          </cell>
          <cell r="C463" t="str">
            <v>2100</v>
          </cell>
          <cell r="D463" t="str">
            <v>453</v>
          </cell>
          <cell r="E463" t="str">
            <v>4900129683</v>
          </cell>
          <cell r="F463">
            <v>38168</v>
          </cell>
          <cell r="G463">
            <v>348</v>
          </cell>
          <cell r="H463">
            <v>10203.36</v>
          </cell>
        </row>
        <row r="464">
          <cell r="A464" t="str">
            <v>500742</v>
          </cell>
          <cell r="B464" t="str">
            <v>PADDY - RPV 1 - 12 KG - [ RHSL ]</v>
          </cell>
          <cell r="C464" t="str">
            <v>2100</v>
          </cell>
          <cell r="D464" t="str">
            <v>651</v>
          </cell>
          <cell r="E464" t="str">
            <v>4900127300</v>
          </cell>
          <cell r="F464">
            <v>38168</v>
          </cell>
          <cell r="G464">
            <v>48</v>
          </cell>
          <cell r="H464">
            <v>0</v>
          </cell>
        </row>
        <row r="465">
          <cell r="A465" t="str">
            <v>500742</v>
          </cell>
          <cell r="B465" t="str">
            <v>PADDY - RPV 1 - 12 KG - [ RHSL ]</v>
          </cell>
          <cell r="C465" t="str">
            <v>2100</v>
          </cell>
          <cell r="D465" t="str">
            <v>651</v>
          </cell>
          <cell r="E465" t="str">
            <v>4900126976</v>
          </cell>
          <cell r="F465">
            <v>38168</v>
          </cell>
          <cell r="G465">
            <v>48</v>
          </cell>
          <cell r="H465">
            <v>0</v>
          </cell>
        </row>
        <row r="466">
          <cell r="A466" t="str">
            <v>500742</v>
          </cell>
          <cell r="B466" t="str">
            <v>PADDY - RPV 1 - 12 KG - [ RHSL ]</v>
          </cell>
          <cell r="C466" t="str">
            <v>2100</v>
          </cell>
          <cell r="D466" t="str">
            <v>651</v>
          </cell>
          <cell r="E466" t="str">
            <v>4900126770</v>
          </cell>
          <cell r="F466">
            <v>38168</v>
          </cell>
          <cell r="G466">
            <v>348</v>
          </cell>
          <cell r="H466">
            <v>0</v>
          </cell>
        </row>
        <row r="467">
          <cell r="A467" t="str">
            <v>500742</v>
          </cell>
          <cell r="B467" t="str">
            <v>PADDY - RPV 1 - 12 KG - [ RHSL ]</v>
          </cell>
          <cell r="C467" t="str">
            <v>2100</v>
          </cell>
          <cell r="D467" t="str">
            <v>453</v>
          </cell>
          <cell r="E467" t="str">
            <v>4900129683</v>
          </cell>
          <cell r="F467">
            <v>38168</v>
          </cell>
          <cell r="G467">
            <v>-48</v>
          </cell>
          <cell r="H467">
            <v>0</v>
          </cell>
        </row>
        <row r="468">
          <cell r="A468" t="str">
            <v>500742</v>
          </cell>
          <cell r="B468" t="str">
            <v>PADDY - RPV 1 - 12 KG - [ RHSL ]</v>
          </cell>
          <cell r="C468" t="str">
            <v>2100</v>
          </cell>
          <cell r="D468" t="str">
            <v>453</v>
          </cell>
          <cell r="E468" t="str">
            <v>4900129683</v>
          </cell>
          <cell r="F468">
            <v>38168</v>
          </cell>
          <cell r="G468">
            <v>-48</v>
          </cell>
          <cell r="H468">
            <v>0</v>
          </cell>
        </row>
        <row r="469">
          <cell r="A469" t="str">
            <v>500742</v>
          </cell>
          <cell r="B469" t="str">
            <v>PADDY - RPV 1 - 12 KG - [ RHSL ]</v>
          </cell>
          <cell r="C469" t="str">
            <v>2100</v>
          </cell>
          <cell r="D469" t="str">
            <v>344</v>
          </cell>
          <cell r="E469" t="str">
            <v>4900142397</v>
          </cell>
          <cell r="F469">
            <v>38168</v>
          </cell>
          <cell r="G469">
            <v>-48</v>
          </cell>
          <cell r="H469">
            <v>0</v>
          </cell>
        </row>
        <row r="470">
          <cell r="A470" t="str">
            <v>500742</v>
          </cell>
          <cell r="B470" t="str">
            <v>PADDY - RPV 1 - 12 KG - [ RHSL ]</v>
          </cell>
          <cell r="C470" t="str">
            <v>2100</v>
          </cell>
          <cell r="D470" t="str">
            <v>344</v>
          </cell>
          <cell r="E470" t="str">
            <v>4900142397</v>
          </cell>
          <cell r="F470">
            <v>38168</v>
          </cell>
          <cell r="G470">
            <v>48</v>
          </cell>
          <cell r="H470">
            <v>0</v>
          </cell>
        </row>
        <row r="471">
          <cell r="A471" t="str">
            <v>500742</v>
          </cell>
          <cell r="B471" t="str">
            <v>PADDY - RPV 1 - 12 KG - [ RHSL ]</v>
          </cell>
          <cell r="C471" t="str">
            <v>2100</v>
          </cell>
          <cell r="D471" t="str">
            <v>641</v>
          </cell>
          <cell r="E471" t="str">
            <v>4900119603</v>
          </cell>
          <cell r="F471">
            <v>38163</v>
          </cell>
          <cell r="G471">
            <v>-240</v>
          </cell>
          <cell r="H471">
            <v>-7035.72</v>
          </cell>
        </row>
        <row r="472">
          <cell r="A472" t="str">
            <v>500742</v>
          </cell>
          <cell r="B472" t="str">
            <v>PADDY - RPV 1 - 12 KG - [ RHSL ]</v>
          </cell>
          <cell r="C472" t="str">
            <v>2100</v>
          </cell>
          <cell r="D472" t="str">
            <v>641</v>
          </cell>
          <cell r="E472" t="str">
            <v>4900118092</v>
          </cell>
          <cell r="F472">
            <v>38161</v>
          </cell>
          <cell r="G472">
            <v>-1596</v>
          </cell>
          <cell r="H472">
            <v>-46787.51</v>
          </cell>
        </row>
        <row r="473">
          <cell r="A473" t="str">
            <v>500742</v>
          </cell>
          <cell r="B473" t="str">
            <v>PADDY - RPV 1 - 12 KG - [ RHSL ]</v>
          </cell>
          <cell r="C473" t="str">
            <v>2100</v>
          </cell>
          <cell r="D473" t="str">
            <v>641</v>
          </cell>
          <cell r="E473" t="str">
            <v>4900118092</v>
          </cell>
          <cell r="F473">
            <v>38161</v>
          </cell>
          <cell r="G473">
            <v>-204</v>
          </cell>
          <cell r="H473">
            <v>-5980.36</v>
          </cell>
        </row>
        <row r="474">
          <cell r="A474" t="str">
            <v>500742</v>
          </cell>
          <cell r="B474" t="str">
            <v>PADDY - RPV 1 - 12 KG - [ RHSL ]</v>
          </cell>
          <cell r="C474" t="str">
            <v>2100</v>
          </cell>
          <cell r="D474" t="str">
            <v>641</v>
          </cell>
          <cell r="E474" t="str">
            <v>4900118092</v>
          </cell>
          <cell r="F474">
            <v>38161</v>
          </cell>
          <cell r="G474">
            <v>-1260</v>
          </cell>
          <cell r="H474">
            <v>-36937.5</v>
          </cell>
        </row>
        <row r="475">
          <cell r="A475" t="str">
            <v>500742</v>
          </cell>
          <cell r="B475" t="str">
            <v>PADDY - RPV 1 - 12 KG - [ RHSL ]</v>
          </cell>
          <cell r="C475" t="str">
            <v>2100</v>
          </cell>
          <cell r="D475" t="str">
            <v>641</v>
          </cell>
          <cell r="E475" t="str">
            <v>4900118092</v>
          </cell>
          <cell r="F475">
            <v>38161</v>
          </cell>
          <cell r="G475">
            <v>-1584</v>
          </cell>
          <cell r="H475">
            <v>-46435.72</v>
          </cell>
        </row>
        <row r="476">
          <cell r="A476" t="str">
            <v>500742</v>
          </cell>
          <cell r="B476" t="str">
            <v>PADDY - RPV 1 - 12 KG - [ RHSL ]</v>
          </cell>
          <cell r="C476" t="str">
            <v>2100</v>
          </cell>
          <cell r="D476" t="str">
            <v>641</v>
          </cell>
          <cell r="E476" t="str">
            <v>4900118092</v>
          </cell>
          <cell r="F476">
            <v>38161</v>
          </cell>
          <cell r="G476">
            <v>-4164</v>
          </cell>
          <cell r="H476">
            <v>-122069.66</v>
          </cell>
        </row>
        <row r="477">
          <cell r="A477" t="str">
            <v>500742</v>
          </cell>
          <cell r="B477" t="str">
            <v>PADDY - RPV 1 - 12 KG - [ RHSL ]</v>
          </cell>
          <cell r="C477" t="str">
            <v>2100</v>
          </cell>
          <cell r="D477" t="str">
            <v>641</v>
          </cell>
          <cell r="E477" t="str">
            <v>4900118092</v>
          </cell>
          <cell r="F477">
            <v>38161</v>
          </cell>
          <cell r="G477">
            <v>-396</v>
          </cell>
          <cell r="H477">
            <v>-11608.93</v>
          </cell>
        </row>
        <row r="478">
          <cell r="A478" t="str">
            <v>500742</v>
          </cell>
          <cell r="B478" t="str">
            <v>PADDY - RPV 1 - 12 KG - [ RHSL ]</v>
          </cell>
          <cell r="C478" t="str">
            <v>2100</v>
          </cell>
          <cell r="D478" t="str">
            <v>641</v>
          </cell>
          <cell r="E478" t="str">
            <v>4900118092</v>
          </cell>
          <cell r="F478">
            <v>38161</v>
          </cell>
          <cell r="G478">
            <v>-180</v>
          </cell>
          <cell r="H478">
            <v>-5276.79</v>
          </cell>
        </row>
        <row r="479">
          <cell r="A479" t="str">
            <v>500742</v>
          </cell>
          <cell r="B479" t="str">
            <v>PADDY - RPV 1 - 12 KG - [ RHSL ]</v>
          </cell>
          <cell r="C479" t="str">
            <v>2100</v>
          </cell>
          <cell r="D479" t="str">
            <v>641</v>
          </cell>
          <cell r="E479" t="str">
            <v>4900118092</v>
          </cell>
          <cell r="F479">
            <v>38161</v>
          </cell>
          <cell r="G479">
            <v>-876</v>
          </cell>
          <cell r="H479">
            <v>-25680.36</v>
          </cell>
        </row>
        <row r="480">
          <cell r="A480" t="str">
            <v>500742</v>
          </cell>
          <cell r="B480" t="str">
            <v>PADDY - RPV 1 - 12 KG - [ RHSL ]</v>
          </cell>
          <cell r="C480" t="str">
            <v>2100</v>
          </cell>
          <cell r="D480" t="str">
            <v>641</v>
          </cell>
          <cell r="E480" t="str">
            <v>4900118092</v>
          </cell>
          <cell r="F480">
            <v>38161</v>
          </cell>
          <cell r="G480">
            <v>-768</v>
          </cell>
          <cell r="H480">
            <v>-22514.29</v>
          </cell>
        </row>
        <row r="481">
          <cell r="A481" t="str">
            <v>500742</v>
          </cell>
          <cell r="B481" t="str">
            <v>PADDY - RPV 1 - 12 KG - [ RHSL ]</v>
          </cell>
          <cell r="C481" t="str">
            <v>2100</v>
          </cell>
          <cell r="D481" t="str">
            <v>453</v>
          </cell>
          <cell r="E481" t="str">
            <v>4900111700</v>
          </cell>
          <cell r="F481">
            <v>38153</v>
          </cell>
          <cell r="G481">
            <v>240</v>
          </cell>
          <cell r="H481">
            <v>7035.72</v>
          </cell>
        </row>
        <row r="482">
          <cell r="A482" t="str">
            <v>500742</v>
          </cell>
          <cell r="B482" t="str">
            <v>PADDY - RPV 1 - 12 KG - [ RHSL ]</v>
          </cell>
          <cell r="C482" t="str">
            <v>2100</v>
          </cell>
          <cell r="D482" t="str">
            <v>641</v>
          </cell>
          <cell r="E482" t="str">
            <v>4900111684</v>
          </cell>
          <cell r="F482">
            <v>38153</v>
          </cell>
          <cell r="G482">
            <v>-660</v>
          </cell>
          <cell r="H482">
            <v>-19348.22</v>
          </cell>
        </row>
        <row r="483">
          <cell r="A483" t="str">
            <v>500742</v>
          </cell>
          <cell r="B483" t="str">
            <v>PADDY - RPV 1 - 12 KG - [ RHSL ]</v>
          </cell>
          <cell r="C483" t="str">
            <v>2100</v>
          </cell>
          <cell r="D483" t="str">
            <v>641</v>
          </cell>
          <cell r="E483" t="str">
            <v>4900111684</v>
          </cell>
          <cell r="F483">
            <v>38153</v>
          </cell>
          <cell r="G483">
            <v>-48</v>
          </cell>
          <cell r="H483">
            <v>-1407.14</v>
          </cell>
        </row>
        <row r="484">
          <cell r="A484" t="str">
            <v>500742</v>
          </cell>
          <cell r="B484" t="str">
            <v>PADDY - RPV 1 - 12 KG - [ RHSL ]</v>
          </cell>
          <cell r="C484" t="str">
            <v>2100</v>
          </cell>
          <cell r="D484" t="str">
            <v>641</v>
          </cell>
          <cell r="E484" t="str">
            <v>4900111684</v>
          </cell>
          <cell r="F484">
            <v>38153</v>
          </cell>
          <cell r="G484">
            <v>-768</v>
          </cell>
          <cell r="H484">
            <v>-22514.29</v>
          </cell>
        </row>
        <row r="485">
          <cell r="A485" t="str">
            <v>500742</v>
          </cell>
          <cell r="B485" t="str">
            <v>PADDY - RPV 1 - 12 KG - [ RHSL ]</v>
          </cell>
          <cell r="C485" t="str">
            <v>2100</v>
          </cell>
          <cell r="D485" t="str">
            <v>641</v>
          </cell>
          <cell r="E485" t="str">
            <v>4900111684</v>
          </cell>
          <cell r="F485">
            <v>38153</v>
          </cell>
          <cell r="G485">
            <v>-1104</v>
          </cell>
          <cell r="H485">
            <v>-32364.29</v>
          </cell>
        </row>
        <row r="486">
          <cell r="A486" t="str">
            <v>500742</v>
          </cell>
          <cell r="B486" t="str">
            <v>PADDY - RPV 1 - 12 KG - [ RHSL ]</v>
          </cell>
          <cell r="C486" t="str">
            <v>2100</v>
          </cell>
          <cell r="D486" t="str">
            <v>641</v>
          </cell>
          <cell r="E486" t="str">
            <v>4900111684</v>
          </cell>
          <cell r="F486">
            <v>38153</v>
          </cell>
          <cell r="G486">
            <v>-600</v>
          </cell>
          <cell r="H486">
            <v>-17589.29</v>
          </cell>
        </row>
        <row r="487">
          <cell r="A487" t="str">
            <v>500742</v>
          </cell>
          <cell r="B487" t="str">
            <v>PADDY - RPV 1 - 12 KG - [ RHSL ]</v>
          </cell>
          <cell r="C487" t="str">
            <v>2100</v>
          </cell>
          <cell r="D487" t="str">
            <v>641</v>
          </cell>
          <cell r="E487" t="str">
            <v>4900111684</v>
          </cell>
          <cell r="F487">
            <v>38153</v>
          </cell>
          <cell r="G487">
            <v>-156</v>
          </cell>
          <cell r="H487">
            <v>-4573.22</v>
          </cell>
        </row>
        <row r="488">
          <cell r="A488" t="str">
            <v>500742</v>
          </cell>
          <cell r="B488" t="str">
            <v>PADDY - RPV 1 - 12 KG - [ RHSL ]</v>
          </cell>
          <cell r="C488" t="str">
            <v>2100</v>
          </cell>
          <cell r="D488" t="str">
            <v>641</v>
          </cell>
          <cell r="E488" t="str">
            <v>4900111684</v>
          </cell>
          <cell r="F488">
            <v>38153</v>
          </cell>
          <cell r="G488">
            <v>-396</v>
          </cell>
          <cell r="H488">
            <v>-11608.93</v>
          </cell>
        </row>
        <row r="489">
          <cell r="A489" t="str">
            <v>500742</v>
          </cell>
          <cell r="B489" t="str">
            <v>PADDY - RPV 1 - 12 KG - [ RHSL ]</v>
          </cell>
          <cell r="C489" t="str">
            <v>2100</v>
          </cell>
          <cell r="D489" t="str">
            <v>641</v>
          </cell>
          <cell r="E489" t="str">
            <v>4900111684</v>
          </cell>
          <cell r="F489">
            <v>38153</v>
          </cell>
          <cell r="G489">
            <v>-4164</v>
          </cell>
          <cell r="H489">
            <v>-122069.67</v>
          </cell>
        </row>
        <row r="490">
          <cell r="A490" t="str">
            <v>500742</v>
          </cell>
          <cell r="B490" t="str">
            <v>PADDY - RPV 1 - 12 KG - [ RHSL ]</v>
          </cell>
          <cell r="C490" t="str">
            <v>2100</v>
          </cell>
          <cell r="D490" t="str">
            <v>641</v>
          </cell>
          <cell r="E490" t="str">
            <v>4900111684</v>
          </cell>
          <cell r="F490">
            <v>38153</v>
          </cell>
          <cell r="G490">
            <v>-2184</v>
          </cell>
          <cell r="H490">
            <v>-64025.01</v>
          </cell>
        </row>
        <row r="491">
          <cell r="A491" t="str">
            <v>500742</v>
          </cell>
          <cell r="B491" t="str">
            <v>PADDY - RPV 1 - 12 KG - [ RHSL ]</v>
          </cell>
          <cell r="C491" t="str">
            <v>2100</v>
          </cell>
          <cell r="D491" t="str">
            <v>453</v>
          </cell>
          <cell r="E491" t="str">
            <v>4900111700</v>
          </cell>
          <cell r="F491">
            <v>38153</v>
          </cell>
          <cell r="G491">
            <v>-240</v>
          </cell>
          <cell r="H491">
            <v>0</v>
          </cell>
        </row>
        <row r="492">
          <cell r="A492" t="str">
            <v>500742</v>
          </cell>
          <cell r="B492" t="str">
            <v>PADDY - RPV 1 - 12 KG - [ RHSL ]</v>
          </cell>
          <cell r="C492" t="str">
            <v>2100</v>
          </cell>
          <cell r="D492" t="str">
            <v>453</v>
          </cell>
          <cell r="E492" t="str">
            <v>4900111700</v>
          </cell>
          <cell r="F492">
            <v>38153</v>
          </cell>
          <cell r="G492">
            <v>960</v>
          </cell>
          <cell r="H492">
            <v>28142.86</v>
          </cell>
        </row>
        <row r="493">
          <cell r="A493" t="str">
            <v>500742</v>
          </cell>
          <cell r="B493" t="str">
            <v>PADDY - RPV 1 - 12 KG - [ RHSL ]</v>
          </cell>
          <cell r="C493" t="str">
            <v>2100</v>
          </cell>
          <cell r="D493" t="str">
            <v>453</v>
          </cell>
          <cell r="E493" t="str">
            <v>4900111700</v>
          </cell>
          <cell r="F493">
            <v>38153</v>
          </cell>
          <cell r="G493">
            <v>-960</v>
          </cell>
          <cell r="H493">
            <v>0</v>
          </cell>
        </row>
        <row r="494">
          <cell r="A494" t="str">
            <v>500742</v>
          </cell>
          <cell r="B494" t="str">
            <v>PADDY - RPV 1 - 12 KG - [ RHSL ]</v>
          </cell>
          <cell r="C494" t="str">
            <v>2100</v>
          </cell>
          <cell r="D494" t="str">
            <v>651</v>
          </cell>
          <cell r="E494" t="str">
            <v>4900102943</v>
          </cell>
          <cell r="F494">
            <v>38138</v>
          </cell>
          <cell r="G494">
            <v>240</v>
          </cell>
          <cell r="H494">
            <v>0</v>
          </cell>
        </row>
        <row r="495">
          <cell r="A495" t="str">
            <v>500742</v>
          </cell>
          <cell r="B495" t="str">
            <v>PADDY - RPV 1 - 12 KG - [ RHSL ]</v>
          </cell>
          <cell r="C495" t="str">
            <v>2500</v>
          </cell>
          <cell r="D495" t="str">
            <v>641</v>
          </cell>
          <cell r="E495" t="str">
            <v>4900131828</v>
          </cell>
          <cell r="F495">
            <v>38174</v>
          </cell>
          <cell r="G495">
            <v>-864</v>
          </cell>
          <cell r="H495">
            <v>-59443.199999999997</v>
          </cell>
        </row>
        <row r="496">
          <cell r="A496" t="str">
            <v>500742</v>
          </cell>
          <cell r="B496" t="str">
            <v>PADDY - RPV 1 - 12 KG - [ RHSL ]</v>
          </cell>
          <cell r="C496" t="str">
            <v>2500</v>
          </cell>
          <cell r="D496" t="str">
            <v>641</v>
          </cell>
          <cell r="E496" t="str">
            <v>4900131828</v>
          </cell>
          <cell r="F496">
            <v>38174</v>
          </cell>
          <cell r="G496">
            <v>-1968</v>
          </cell>
          <cell r="H496">
            <v>-135398.39999999999</v>
          </cell>
        </row>
        <row r="497">
          <cell r="A497" t="str">
            <v>500742</v>
          </cell>
          <cell r="B497" t="str">
            <v>PADDY - RPV 1 - 12 KG - [ RHSL ]</v>
          </cell>
          <cell r="C497" t="str">
            <v>2500</v>
          </cell>
          <cell r="D497" t="str">
            <v>641</v>
          </cell>
          <cell r="E497" t="str">
            <v>4900131828</v>
          </cell>
          <cell r="F497">
            <v>38174</v>
          </cell>
          <cell r="G497">
            <v>-6000</v>
          </cell>
          <cell r="H497">
            <v>-412800</v>
          </cell>
        </row>
        <row r="498">
          <cell r="A498" t="str">
            <v>500742</v>
          </cell>
          <cell r="B498" t="str">
            <v>PADDY - RPV 1 - 12 KG - [ RHSL ]</v>
          </cell>
          <cell r="C498" t="str">
            <v>2500</v>
          </cell>
          <cell r="D498" t="str">
            <v>641</v>
          </cell>
          <cell r="E498" t="str">
            <v>4900131852</v>
          </cell>
          <cell r="F498">
            <v>38174</v>
          </cell>
          <cell r="G498">
            <v>-24</v>
          </cell>
          <cell r="H498">
            <v>-1651.2</v>
          </cell>
        </row>
        <row r="499">
          <cell r="A499" t="str">
            <v>500742</v>
          </cell>
          <cell r="B499" t="str">
            <v>PADDY - RPV 1 - 12 KG - [ RHSL ]</v>
          </cell>
          <cell r="C499" t="str">
            <v>2500</v>
          </cell>
          <cell r="D499" t="str">
            <v>641</v>
          </cell>
          <cell r="E499" t="str">
            <v>4900131846</v>
          </cell>
          <cell r="F499">
            <v>38174</v>
          </cell>
          <cell r="G499">
            <v>-1152</v>
          </cell>
          <cell r="H499">
            <v>-79257.600000000006</v>
          </cell>
        </row>
        <row r="500">
          <cell r="A500" t="str">
            <v>500742</v>
          </cell>
          <cell r="B500" t="str">
            <v>PADDY - RPV 1 - 12 KG - [ RHSL ]</v>
          </cell>
          <cell r="C500" t="str">
            <v>2500</v>
          </cell>
          <cell r="D500" t="str">
            <v>641</v>
          </cell>
          <cell r="E500" t="str">
            <v>4900131846</v>
          </cell>
          <cell r="F500">
            <v>38174</v>
          </cell>
          <cell r="G500">
            <v>-3936</v>
          </cell>
          <cell r="H500">
            <v>-270796.79999999999</v>
          </cell>
        </row>
        <row r="501">
          <cell r="A501" t="str">
            <v>500742</v>
          </cell>
          <cell r="B501" t="str">
            <v>PADDY - RPV 1 - 12 KG - [ RHSL ]</v>
          </cell>
          <cell r="C501" t="str">
            <v>2500</v>
          </cell>
          <cell r="D501" t="str">
            <v>641</v>
          </cell>
          <cell r="E501" t="str">
            <v>4900131843</v>
          </cell>
          <cell r="F501">
            <v>38174</v>
          </cell>
          <cell r="G501">
            <v>-8832</v>
          </cell>
          <cell r="H501">
            <v>-607641.59999999998</v>
          </cell>
        </row>
        <row r="502">
          <cell r="A502" t="str">
            <v>500742</v>
          </cell>
          <cell r="B502" t="str">
            <v>PADDY - RPV 1 - 12 KG - [ RHSL ]</v>
          </cell>
          <cell r="C502" t="str">
            <v>2500</v>
          </cell>
          <cell r="D502" t="str">
            <v>453</v>
          </cell>
          <cell r="E502" t="str">
            <v>4900103019</v>
          </cell>
          <cell r="F502">
            <v>38138</v>
          </cell>
          <cell r="G502">
            <v>-864</v>
          </cell>
          <cell r="H502">
            <v>0</v>
          </cell>
        </row>
        <row r="503">
          <cell r="A503" t="str">
            <v>500742</v>
          </cell>
          <cell r="B503" t="str">
            <v>PADDY - RPV 1 - 12 KG - [ RHSL ]</v>
          </cell>
          <cell r="C503" t="str">
            <v>2500</v>
          </cell>
          <cell r="D503" t="str">
            <v>651</v>
          </cell>
          <cell r="E503" t="str">
            <v>4900102447</v>
          </cell>
          <cell r="F503">
            <v>38138</v>
          </cell>
          <cell r="G503">
            <v>864</v>
          </cell>
          <cell r="H503">
            <v>0</v>
          </cell>
        </row>
        <row r="504">
          <cell r="A504" t="str">
            <v>500742</v>
          </cell>
          <cell r="B504" t="str">
            <v>PADDY - RPV 1 - 12 KG - [ RHSL ]</v>
          </cell>
          <cell r="C504" t="str">
            <v>2500</v>
          </cell>
          <cell r="D504" t="str">
            <v>453</v>
          </cell>
          <cell r="E504" t="str">
            <v>4900103019</v>
          </cell>
          <cell r="F504">
            <v>38138</v>
          </cell>
          <cell r="G504">
            <v>864</v>
          </cell>
          <cell r="H504">
            <v>59443.199999999997</v>
          </cell>
        </row>
        <row r="505">
          <cell r="A505" t="str">
            <v>500742</v>
          </cell>
          <cell r="B505" t="str">
            <v>PADDY - RPV 1 - 12 KG - [ RHSL ]</v>
          </cell>
          <cell r="C505" t="str">
            <v>2500</v>
          </cell>
          <cell r="D505" t="str">
            <v>641</v>
          </cell>
          <cell r="E505" t="str">
            <v>4900092687</v>
          </cell>
          <cell r="F505">
            <v>38125</v>
          </cell>
          <cell r="G505">
            <v>-5280</v>
          </cell>
          <cell r="H505">
            <v>-363264</v>
          </cell>
        </row>
        <row r="506">
          <cell r="A506" t="str">
            <v>500742</v>
          </cell>
          <cell r="B506" t="str">
            <v>PADDY - RPV 1 - 12 KG - [ RHSL ]</v>
          </cell>
          <cell r="C506" t="str">
            <v>2500</v>
          </cell>
          <cell r="D506" t="str">
            <v>641</v>
          </cell>
          <cell r="E506" t="str">
            <v>4900092687</v>
          </cell>
          <cell r="F506">
            <v>38125</v>
          </cell>
          <cell r="G506">
            <v>-2388</v>
          </cell>
          <cell r="H506">
            <v>-164294.39999999999</v>
          </cell>
        </row>
        <row r="507">
          <cell r="A507" t="str">
            <v>500742</v>
          </cell>
          <cell r="B507" t="str">
            <v>PADDY - RPV 1 - 12 KG - [ RHSL ]</v>
          </cell>
          <cell r="C507" t="str">
            <v>2500</v>
          </cell>
          <cell r="D507" t="str">
            <v>651</v>
          </cell>
          <cell r="E507" t="str">
            <v>4900083431</v>
          </cell>
          <cell r="F507">
            <v>38106</v>
          </cell>
          <cell r="G507">
            <v>24</v>
          </cell>
          <cell r="H507">
            <v>0</v>
          </cell>
        </row>
        <row r="508">
          <cell r="A508" t="str">
            <v>500742</v>
          </cell>
          <cell r="B508" t="str">
            <v>PADDY - RPV 1 - 12 KG - [ RHSL ]</v>
          </cell>
          <cell r="C508" t="str">
            <v>2500</v>
          </cell>
          <cell r="D508" t="str">
            <v>453</v>
          </cell>
          <cell r="E508" t="str">
            <v>4900083527</v>
          </cell>
          <cell r="F508">
            <v>38106</v>
          </cell>
          <cell r="G508">
            <v>24</v>
          </cell>
          <cell r="H508">
            <v>1651.2</v>
          </cell>
        </row>
        <row r="509">
          <cell r="A509" t="str">
            <v>500742</v>
          </cell>
          <cell r="B509" t="str">
            <v>PADDY - RPV 1 - 12 KG - [ RHSL ]</v>
          </cell>
          <cell r="C509" t="str">
            <v>2500</v>
          </cell>
          <cell r="D509" t="str">
            <v>453</v>
          </cell>
          <cell r="E509" t="str">
            <v>4900083527</v>
          </cell>
          <cell r="F509">
            <v>38106</v>
          </cell>
          <cell r="G509">
            <v>-24</v>
          </cell>
          <cell r="H509">
            <v>0</v>
          </cell>
        </row>
        <row r="510">
          <cell r="A510" t="str">
            <v>500742</v>
          </cell>
          <cell r="B510" t="str">
            <v>PADDY - RPV 1 - 12 KG - [ RHSL ]</v>
          </cell>
          <cell r="C510" t="str">
            <v>2500</v>
          </cell>
          <cell r="D510" t="str">
            <v>453</v>
          </cell>
          <cell r="E510" t="str">
            <v>4900082733</v>
          </cell>
          <cell r="F510">
            <v>38105</v>
          </cell>
          <cell r="G510">
            <v>5088</v>
          </cell>
          <cell r="H510">
            <v>350054.40000000002</v>
          </cell>
        </row>
        <row r="511">
          <cell r="A511" t="str">
            <v>500742</v>
          </cell>
          <cell r="B511" t="str">
            <v>PADDY - RPV 1 - 12 KG - [ RHSL ]</v>
          </cell>
          <cell r="C511" t="str">
            <v>2500</v>
          </cell>
          <cell r="D511" t="str">
            <v>453</v>
          </cell>
          <cell r="E511" t="str">
            <v>4900082733</v>
          </cell>
          <cell r="F511">
            <v>38105</v>
          </cell>
          <cell r="G511">
            <v>-5088</v>
          </cell>
          <cell r="H511">
            <v>0</v>
          </cell>
        </row>
        <row r="512">
          <cell r="A512" t="str">
            <v>500742</v>
          </cell>
          <cell r="B512" t="str">
            <v>PADDY - RPV 1 - 12 KG - [ RHSL ]</v>
          </cell>
          <cell r="C512" t="str">
            <v>2500</v>
          </cell>
          <cell r="D512" t="str">
            <v>641</v>
          </cell>
          <cell r="E512" t="str">
            <v>4900082734</v>
          </cell>
          <cell r="F512">
            <v>38105</v>
          </cell>
          <cell r="G512">
            <v>-48</v>
          </cell>
          <cell r="H512">
            <v>-3302.4</v>
          </cell>
        </row>
        <row r="513">
          <cell r="A513" t="str">
            <v>500742</v>
          </cell>
          <cell r="B513" t="str">
            <v>PADDY - RPV 1 - 12 KG - [ RHSL ]</v>
          </cell>
          <cell r="C513" t="str">
            <v>2500</v>
          </cell>
          <cell r="D513" t="str">
            <v>641</v>
          </cell>
          <cell r="E513" t="str">
            <v>4900082734</v>
          </cell>
          <cell r="F513">
            <v>38105</v>
          </cell>
          <cell r="G513">
            <v>-8784</v>
          </cell>
          <cell r="H513">
            <v>-604339.19999999995</v>
          </cell>
        </row>
        <row r="514">
          <cell r="A514" t="str">
            <v>500742</v>
          </cell>
          <cell r="B514" t="str">
            <v>PADDY - RPV 1 - 12 KG - [ RHSL ]</v>
          </cell>
          <cell r="C514" t="str">
            <v>2600</v>
          </cell>
          <cell r="D514" t="str">
            <v>161</v>
          </cell>
          <cell r="E514" t="str">
            <v>5000007941</v>
          </cell>
          <cell r="F514">
            <v>38093</v>
          </cell>
          <cell r="G514">
            <v>-192</v>
          </cell>
          <cell r="H514">
            <v>-2622.72</v>
          </cell>
        </row>
        <row r="515">
          <cell r="A515" t="str">
            <v>500742</v>
          </cell>
          <cell r="B515" t="str">
            <v>PADDY - RPV 1 - 12 KG - [ RHSL ]</v>
          </cell>
          <cell r="C515" t="str">
            <v>2600</v>
          </cell>
          <cell r="D515" t="str">
            <v>161</v>
          </cell>
          <cell r="E515" t="str">
            <v>5000007941</v>
          </cell>
          <cell r="F515">
            <v>38093</v>
          </cell>
          <cell r="G515">
            <v>-240</v>
          </cell>
          <cell r="H515">
            <v>-3278.4</v>
          </cell>
        </row>
        <row r="516">
          <cell r="A516" t="str">
            <v>500742</v>
          </cell>
          <cell r="B516" t="str">
            <v>PADDY - RPV 1 - 12 KG - [ RHSL ]</v>
          </cell>
          <cell r="C516" t="str">
            <v>2600</v>
          </cell>
          <cell r="D516" t="str">
            <v>161</v>
          </cell>
          <cell r="E516" t="str">
            <v>5000007941</v>
          </cell>
          <cell r="F516">
            <v>38093</v>
          </cell>
          <cell r="G516">
            <v>-2352</v>
          </cell>
          <cell r="H516">
            <v>-329884.32</v>
          </cell>
        </row>
        <row r="517">
          <cell r="A517" t="str">
            <v>500742</v>
          </cell>
          <cell r="B517" t="str">
            <v>PADDY - RPV 1 - 12 KG - [ RHSL ]</v>
          </cell>
          <cell r="C517" t="str">
            <v>2600</v>
          </cell>
          <cell r="D517" t="str">
            <v>161</v>
          </cell>
          <cell r="E517" t="str">
            <v>5000007941</v>
          </cell>
          <cell r="F517">
            <v>38093</v>
          </cell>
          <cell r="G517">
            <v>-696</v>
          </cell>
          <cell r="H517">
            <v>-9507.36</v>
          </cell>
        </row>
        <row r="518">
          <cell r="A518" t="str">
            <v>500742</v>
          </cell>
          <cell r="B518" t="str">
            <v>PADDY - RPV 1 - 12 KG - [ RHSL ]</v>
          </cell>
          <cell r="C518" t="str">
            <v>2600</v>
          </cell>
          <cell r="D518" t="str">
            <v>161</v>
          </cell>
          <cell r="E518" t="str">
            <v>5000007941</v>
          </cell>
          <cell r="F518">
            <v>38093</v>
          </cell>
          <cell r="G518">
            <v>-960</v>
          </cell>
          <cell r="H518">
            <v>-13113.6</v>
          </cell>
        </row>
        <row r="519">
          <cell r="A519" t="str">
            <v>500742</v>
          </cell>
          <cell r="B519" t="str">
            <v>PADDY - RPV 1 - 12 KG - [ RHSL ]</v>
          </cell>
          <cell r="C519" t="str">
            <v>2600</v>
          </cell>
          <cell r="D519" t="str">
            <v>161</v>
          </cell>
          <cell r="E519" t="str">
            <v>5000007941</v>
          </cell>
          <cell r="F519">
            <v>38093</v>
          </cell>
          <cell r="G519">
            <v>-240</v>
          </cell>
          <cell r="H519">
            <v>-3278.4</v>
          </cell>
        </row>
        <row r="520">
          <cell r="A520" t="str">
            <v>500742</v>
          </cell>
          <cell r="B520" t="str">
            <v>PADDY - RPV 1 - 12 KG - [ RHSL ]</v>
          </cell>
          <cell r="C520" t="str">
            <v>2600</v>
          </cell>
          <cell r="D520" t="str">
            <v>161</v>
          </cell>
          <cell r="E520" t="str">
            <v>5000007941</v>
          </cell>
          <cell r="F520">
            <v>38093</v>
          </cell>
          <cell r="G520">
            <v>-240</v>
          </cell>
          <cell r="H520">
            <v>-3278.4</v>
          </cell>
        </row>
        <row r="521">
          <cell r="A521" t="str">
            <v>500742</v>
          </cell>
          <cell r="B521" t="str">
            <v>PADDY - RPV 1 - 12 KG - [ RHSL ]</v>
          </cell>
          <cell r="C521" t="str">
            <v>2600</v>
          </cell>
          <cell r="D521" t="str">
            <v>161</v>
          </cell>
          <cell r="E521" t="str">
            <v>5000007941</v>
          </cell>
          <cell r="F521">
            <v>38093</v>
          </cell>
          <cell r="G521">
            <v>-240</v>
          </cell>
          <cell r="H521">
            <v>-3278.4</v>
          </cell>
        </row>
        <row r="522">
          <cell r="A522" t="str">
            <v>500742</v>
          </cell>
          <cell r="B522" t="str">
            <v>PADDY - RPV 1 - 12 KG - [ RHSL ]</v>
          </cell>
          <cell r="C522" t="str">
            <v>2600</v>
          </cell>
          <cell r="D522" t="str">
            <v>161</v>
          </cell>
          <cell r="E522" t="str">
            <v>5000007941</v>
          </cell>
          <cell r="F522">
            <v>38093</v>
          </cell>
          <cell r="G522">
            <v>-240</v>
          </cell>
          <cell r="H522">
            <v>-3278.4</v>
          </cell>
        </row>
        <row r="523">
          <cell r="A523" t="str">
            <v>500742</v>
          </cell>
          <cell r="B523" t="str">
            <v>PADDY - RPV 1 - 12 KG - [ RHSL ]</v>
          </cell>
          <cell r="C523" t="str">
            <v>2900</v>
          </cell>
          <cell r="D523" t="str">
            <v>344</v>
          </cell>
          <cell r="E523" t="str">
            <v>4900142415</v>
          </cell>
          <cell r="F523">
            <v>38168</v>
          </cell>
          <cell r="G523">
            <v>-3216</v>
          </cell>
          <cell r="H523">
            <v>0</v>
          </cell>
        </row>
        <row r="524">
          <cell r="A524" t="str">
            <v>500742</v>
          </cell>
          <cell r="B524" t="str">
            <v>PADDY - RPV 1 - 12 KG - [ RHSL ]</v>
          </cell>
          <cell r="C524" t="str">
            <v>2900</v>
          </cell>
          <cell r="D524" t="str">
            <v>344</v>
          </cell>
          <cell r="E524" t="str">
            <v>4900142415</v>
          </cell>
          <cell r="F524">
            <v>38168</v>
          </cell>
          <cell r="G524">
            <v>3216</v>
          </cell>
          <cell r="H524">
            <v>0</v>
          </cell>
        </row>
        <row r="525">
          <cell r="A525" t="str">
            <v>500742</v>
          </cell>
          <cell r="B525" t="str">
            <v>PADDY - RPV 1 - 12 KG - [ RHSL ]</v>
          </cell>
          <cell r="C525" t="str">
            <v>2900</v>
          </cell>
          <cell r="D525" t="str">
            <v>344</v>
          </cell>
          <cell r="E525" t="str">
            <v>4900142415</v>
          </cell>
          <cell r="F525">
            <v>38168</v>
          </cell>
          <cell r="G525">
            <v>-312</v>
          </cell>
          <cell r="H525">
            <v>0</v>
          </cell>
        </row>
        <row r="526">
          <cell r="A526" t="str">
            <v>500742</v>
          </cell>
          <cell r="B526" t="str">
            <v>PADDY - RPV 1 - 12 KG - [ RHSL ]</v>
          </cell>
          <cell r="C526" t="str">
            <v>2900</v>
          </cell>
          <cell r="D526" t="str">
            <v>344</v>
          </cell>
          <cell r="E526" t="str">
            <v>4900142415</v>
          </cell>
          <cell r="F526">
            <v>38168</v>
          </cell>
          <cell r="G526">
            <v>312</v>
          </cell>
          <cell r="H526">
            <v>0</v>
          </cell>
        </row>
        <row r="527">
          <cell r="A527" t="str">
            <v>500742</v>
          </cell>
          <cell r="B527" t="str">
            <v>PADDY - RPV 1 - 12 KG - [ RHSL ]</v>
          </cell>
          <cell r="C527" t="str">
            <v>2900</v>
          </cell>
          <cell r="D527" t="str">
            <v>453</v>
          </cell>
          <cell r="E527" t="str">
            <v>4900106327</v>
          </cell>
          <cell r="F527">
            <v>38145</v>
          </cell>
          <cell r="G527">
            <v>-312</v>
          </cell>
          <cell r="H527">
            <v>0</v>
          </cell>
        </row>
        <row r="528">
          <cell r="A528" t="str">
            <v>500742</v>
          </cell>
          <cell r="B528" t="str">
            <v>PADDY - RPV 1 - 12 KG - [ RHSL ]</v>
          </cell>
          <cell r="C528" t="str">
            <v>2900</v>
          </cell>
          <cell r="D528" t="str">
            <v>453</v>
          </cell>
          <cell r="E528" t="str">
            <v>4900106327</v>
          </cell>
          <cell r="F528">
            <v>38145</v>
          </cell>
          <cell r="G528">
            <v>312</v>
          </cell>
          <cell r="H528">
            <v>21465.599999999999</v>
          </cell>
        </row>
        <row r="529">
          <cell r="A529" t="str">
            <v>500742</v>
          </cell>
          <cell r="B529" t="str">
            <v>PADDY - RPV 1 - 12 KG - [ RHSL ]</v>
          </cell>
          <cell r="C529" t="str">
            <v>2900</v>
          </cell>
          <cell r="D529" t="str">
            <v>651</v>
          </cell>
          <cell r="E529" t="str">
            <v>4900085524</v>
          </cell>
          <cell r="F529">
            <v>38107</v>
          </cell>
          <cell r="G529">
            <v>312</v>
          </cell>
          <cell r="H529">
            <v>0</v>
          </cell>
        </row>
        <row r="530">
          <cell r="A530" t="str">
            <v>500742</v>
          </cell>
          <cell r="B530" t="str">
            <v>PADDY - RPV 1 - 12 KG - [ RHSL ]</v>
          </cell>
          <cell r="C530" t="str">
            <v>2900</v>
          </cell>
          <cell r="D530" t="str">
            <v>453</v>
          </cell>
          <cell r="E530" t="str">
            <v>4900084593</v>
          </cell>
          <cell r="F530">
            <v>38107</v>
          </cell>
          <cell r="G530">
            <v>-36</v>
          </cell>
          <cell r="H530">
            <v>0</v>
          </cell>
        </row>
        <row r="531">
          <cell r="A531" t="str">
            <v>500742</v>
          </cell>
          <cell r="B531" t="str">
            <v>PADDY - RPV 1 - 12 KG - [ RHSL ]</v>
          </cell>
          <cell r="C531" t="str">
            <v>2900</v>
          </cell>
          <cell r="D531" t="str">
            <v>453</v>
          </cell>
          <cell r="E531" t="str">
            <v>4900084593</v>
          </cell>
          <cell r="F531">
            <v>38107</v>
          </cell>
          <cell r="G531">
            <v>-48</v>
          </cell>
          <cell r="H531">
            <v>0</v>
          </cell>
        </row>
        <row r="532">
          <cell r="A532" t="str">
            <v>500742</v>
          </cell>
          <cell r="B532" t="str">
            <v>PADDY - RPV 1 - 12 KG - [ RHSL ]</v>
          </cell>
          <cell r="C532" t="str">
            <v>2900</v>
          </cell>
          <cell r="D532" t="str">
            <v>453</v>
          </cell>
          <cell r="E532" t="str">
            <v>4900084593</v>
          </cell>
          <cell r="F532">
            <v>38107</v>
          </cell>
          <cell r="G532">
            <v>36</v>
          </cell>
          <cell r="H532">
            <v>2476.8000000000002</v>
          </cell>
        </row>
        <row r="533">
          <cell r="A533" t="str">
            <v>500742</v>
          </cell>
          <cell r="B533" t="str">
            <v>PADDY - RPV 1 - 12 KG - [ RHSL ]</v>
          </cell>
          <cell r="C533" t="str">
            <v>2900</v>
          </cell>
          <cell r="D533" t="str">
            <v>453</v>
          </cell>
          <cell r="E533" t="str">
            <v>4900084593</v>
          </cell>
          <cell r="F533">
            <v>38107</v>
          </cell>
          <cell r="G533">
            <v>48</v>
          </cell>
          <cell r="H533">
            <v>3302.4</v>
          </cell>
        </row>
        <row r="534">
          <cell r="A534" t="str">
            <v>500742</v>
          </cell>
          <cell r="B534" t="str">
            <v>PADDY - RPV 1 - 12 KG - [ RHSL ]</v>
          </cell>
          <cell r="C534" t="str">
            <v>2900</v>
          </cell>
          <cell r="D534" t="str">
            <v>651</v>
          </cell>
          <cell r="E534" t="str">
            <v>4900082306</v>
          </cell>
          <cell r="F534">
            <v>38104</v>
          </cell>
          <cell r="G534">
            <v>44</v>
          </cell>
          <cell r="H534">
            <v>0</v>
          </cell>
        </row>
        <row r="535">
          <cell r="A535" t="str">
            <v>500742</v>
          </cell>
          <cell r="B535" t="str">
            <v>PADDY - RPV 1 - 12 KG - [ RHSL ]</v>
          </cell>
          <cell r="C535" t="str">
            <v>3000</v>
          </cell>
          <cell r="D535" t="str">
            <v>344</v>
          </cell>
          <cell r="E535" t="str">
            <v>4900142417</v>
          </cell>
          <cell r="F535">
            <v>38168</v>
          </cell>
          <cell r="G535">
            <v>-600</v>
          </cell>
          <cell r="H535">
            <v>0</v>
          </cell>
        </row>
        <row r="536">
          <cell r="A536" t="str">
            <v>500742</v>
          </cell>
          <cell r="B536" t="str">
            <v>PADDY - RPV 1 - 12 KG - [ RHSL ]</v>
          </cell>
          <cell r="C536" t="str">
            <v>3000</v>
          </cell>
          <cell r="D536" t="str">
            <v>344</v>
          </cell>
          <cell r="E536" t="str">
            <v>4900142417</v>
          </cell>
          <cell r="F536">
            <v>38168</v>
          </cell>
          <cell r="G536">
            <v>600</v>
          </cell>
          <cell r="H536">
            <v>0</v>
          </cell>
        </row>
        <row r="537">
          <cell r="A537" t="str">
            <v>500742</v>
          </cell>
          <cell r="B537" t="str">
            <v>PADDY - RPV 1 - 12 KG - [ RHSL ]</v>
          </cell>
          <cell r="C537" t="str">
            <v>3000</v>
          </cell>
          <cell r="D537" t="str">
            <v>561</v>
          </cell>
          <cell r="E537" t="str">
            <v>4900129708</v>
          </cell>
          <cell r="F537">
            <v>38168</v>
          </cell>
          <cell r="G537">
            <v>372</v>
          </cell>
          <cell r="H537">
            <v>25593.599999999999</v>
          </cell>
        </row>
        <row r="538">
          <cell r="A538" t="str">
            <v>500742</v>
          </cell>
          <cell r="B538" t="str">
            <v>PADDY - RPV 1 - 12 KG - [ RHSL ]</v>
          </cell>
          <cell r="C538" t="str">
            <v>3600</v>
          </cell>
          <cell r="D538" t="str">
            <v>651</v>
          </cell>
          <cell r="E538" t="str">
            <v>4900220348</v>
          </cell>
          <cell r="F538">
            <v>38258</v>
          </cell>
          <cell r="G538">
            <v>384</v>
          </cell>
          <cell r="H538">
            <v>0</v>
          </cell>
        </row>
        <row r="539">
          <cell r="A539" t="str">
            <v>500742</v>
          </cell>
          <cell r="B539" t="str">
            <v>PADDY - RPV 1 - 12 KG - [ RHSL ]</v>
          </cell>
          <cell r="C539" t="str">
            <v>3600</v>
          </cell>
          <cell r="D539" t="str">
            <v>651</v>
          </cell>
          <cell r="E539" t="str">
            <v>4900220310</v>
          </cell>
          <cell r="F539">
            <v>38258</v>
          </cell>
          <cell r="G539">
            <v>204</v>
          </cell>
          <cell r="H539">
            <v>0</v>
          </cell>
        </row>
        <row r="540">
          <cell r="A540" t="str">
            <v>500742</v>
          </cell>
          <cell r="B540" t="str">
            <v>PADDY - RPV 1 - 12 KG - [ RHSL ]</v>
          </cell>
          <cell r="C540" t="str">
            <v>3600</v>
          </cell>
          <cell r="D540" t="str">
            <v>651</v>
          </cell>
          <cell r="E540" t="str">
            <v>4900220303</v>
          </cell>
          <cell r="F540">
            <v>38258</v>
          </cell>
          <cell r="G540">
            <v>24</v>
          </cell>
          <cell r="H540">
            <v>0</v>
          </cell>
        </row>
        <row r="541">
          <cell r="A541" t="str">
            <v>500742</v>
          </cell>
          <cell r="B541" t="str">
            <v>PADDY - RPV 1 - 12 KG - [ RHSL ]</v>
          </cell>
          <cell r="C541" t="str">
            <v>3600</v>
          </cell>
          <cell r="D541" t="str">
            <v>343</v>
          </cell>
          <cell r="E541" t="str">
            <v>4900200699</v>
          </cell>
          <cell r="F541">
            <v>38240</v>
          </cell>
          <cell r="G541">
            <v>-60</v>
          </cell>
          <cell r="H541">
            <v>0</v>
          </cell>
        </row>
        <row r="542">
          <cell r="A542" t="str">
            <v>500742</v>
          </cell>
          <cell r="B542" t="str">
            <v>PADDY - RPV 1 - 12 KG - [ RHSL ]</v>
          </cell>
          <cell r="C542" t="str">
            <v>3600</v>
          </cell>
          <cell r="D542" t="str">
            <v>343</v>
          </cell>
          <cell r="E542" t="str">
            <v>4900200699</v>
          </cell>
          <cell r="F542">
            <v>38240</v>
          </cell>
          <cell r="G542">
            <v>324</v>
          </cell>
          <cell r="H542">
            <v>0</v>
          </cell>
        </row>
        <row r="543">
          <cell r="A543" t="str">
            <v>500742</v>
          </cell>
          <cell r="B543" t="str">
            <v>PADDY - RPV 1 - 12 KG - [ RHSL ]</v>
          </cell>
          <cell r="C543" t="str">
            <v>3600</v>
          </cell>
          <cell r="D543" t="str">
            <v>343</v>
          </cell>
          <cell r="E543" t="str">
            <v>4900200699</v>
          </cell>
          <cell r="F543">
            <v>38240</v>
          </cell>
          <cell r="G543">
            <v>-324</v>
          </cell>
          <cell r="H543">
            <v>0</v>
          </cell>
        </row>
        <row r="544">
          <cell r="A544" t="str">
            <v>500742</v>
          </cell>
          <cell r="B544" t="str">
            <v>PADDY - RPV 1 - 12 KG - [ RHSL ]</v>
          </cell>
          <cell r="C544" t="str">
            <v>3600</v>
          </cell>
          <cell r="D544" t="str">
            <v>343</v>
          </cell>
          <cell r="E544" t="str">
            <v>4900200699</v>
          </cell>
          <cell r="F544">
            <v>38240</v>
          </cell>
          <cell r="G544">
            <v>60</v>
          </cell>
          <cell r="H544">
            <v>0</v>
          </cell>
        </row>
        <row r="545">
          <cell r="A545" t="str">
            <v>500742</v>
          </cell>
          <cell r="B545" t="str">
            <v>PADDY - RPV 1 - 12 KG - [ RHSL ]</v>
          </cell>
          <cell r="C545" t="str">
            <v>3600</v>
          </cell>
          <cell r="D545" t="str">
            <v>343</v>
          </cell>
          <cell r="E545" t="str">
            <v>4900200699</v>
          </cell>
          <cell r="F545">
            <v>38240</v>
          </cell>
          <cell r="G545">
            <v>-132</v>
          </cell>
          <cell r="H545">
            <v>0</v>
          </cell>
        </row>
        <row r="546">
          <cell r="A546" t="str">
            <v>500742</v>
          </cell>
          <cell r="B546" t="str">
            <v>PADDY - RPV 1 - 12 KG - [ RHSL ]</v>
          </cell>
          <cell r="C546" t="str">
            <v>3600</v>
          </cell>
          <cell r="D546" t="str">
            <v>343</v>
          </cell>
          <cell r="E546" t="str">
            <v>4900200699</v>
          </cell>
          <cell r="F546">
            <v>38240</v>
          </cell>
          <cell r="G546">
            <v>132</v>
          </cell>
          <cell r="H546">
            <v>0</v>
          </cell>
        </row>
        <row r="547">
          <cell r="A547" t="str">
            <v>500742</v>
          </cell>
          <cell r="B547" t="str">
            <v>PADDY - RPV 1 - 12 KG - [ RHSL ]</v>
          </cell>
          <cell r="C547" t="str">
            <v>3600</v>
          </cell>
          <cell r="D547" t="str">
            <v>641</v>
          </cell>
          <cell r="E547" t="str">
            <v>4900201144</v>
          </cell>
          <cell r="F547">
            <v>38240</v>
          </cell>
          <cell r="G547">
            <v>-60</v>
          </cell>
          <cell r="H547">
            <v>-840</v>
          </cell>
        </row>
        <row r="548">
          <cell r="A548" t="str">
            <v>500742</v>
          </cell>
          <cell r="B548" t="str">
            <v>PADDY - RPV 1 - 12 KG - [ RHSL ]</v>
          </cell>
          <cell r="C548" t="str">
            <v>3600</v>
          </cell>
          <cell r="D548" t="str">
            <v>641</v>
          </cell>
          <cell r="E548" t="str">
            <v>4900201144</v>
          </cell>
          <cell r="F548">
            <v>38240</v>
          </cell>
          <cell r="G548">
            <v>-60</v>
          </cell>
          <cell r="H548">
            <v>-840</v>
          </cell>
        </row>
        <row r="549">
          <cell r="A549" t="str">
            <v>500742</v>
          </cell>
          <cell r="B549" t="str">
            <v>PADDY - RPV 1 - 12 KG - [ RHSL ]</v>
          </cell>
          <cell r="C549" t="str">
            <v>3600</v>
          </cell>
          <cell r="D549" t="str">
            <v>641</v>
          </cell>
          <cell r="E549" t="str">
            <v>4900201144</v>
          </cell>
          <cell r="F549">
            <v>38240</v>
          </cell>
          <cell r="G549">
            <v>-3379</v>
          </cell>
          <cell r="H549">
            <v>-47306</v>
          </cell>
        </row>
        <row r="550">
          <cell r="A550" t="str">
            <v>500742</v>
          </cell>
          <cell r="B550" t="str">
            <v>PADDY - RPV 1 - 12 KG - [ RHSL ]</v>
          </cell>
          <cell r="C550" t="str">
            <v>3600</v>
          </cell>
          <cell r="D550" t="str">
            <v>641</v>
          </cell>
          <cell r="E550" t="str">
            <v>4900201144</v>
          </cell>
          <cell r="F550">
            <v>38240</v>
          </cell>
          <cell r="G550">
            <v>-324</v>
          </cell>
          <cell r="H550">
            <v>-4536</v>
          </cell>
        </row>
        <row r="551">
          <cell r="A551" t="str">
            <v>500742</v>
          </cell>
          <cell r="B551" t="str">
            <v>PADDY - RPV 1 - 12 KG - [ RHSL ]</v>
          </cell>
          <cell r="C551" t="str">
            <v>3600</v>
          </cell>
          <cell r="D551" t="str">
            <v>453</v>
          </cell>
          <cell r="E551" t="str">
            <v>4900199404</v>
          </cell>
          <cell r="F551">
            <v>38239</v>
          </cell>
          <cell r="G551">
            <v>60</v>
          </cell>
          <cell r="H551">
            <v>840</v>
          </cell>
        </row>
        <row r="552">
          <cell r="A552" t="str">
            <v>500742</v>
          </cell>
          <cell r="B552" t="str">
            <v>PADDY - RPV 1 - 12 KG - [ RHSL ]</v>
          </cell>
          <cell r="C552" t="str">
            <v>3600</v>
          </cell>
          <cell r="D552" t="str">
            <v>453</v>
          </cell>
          <cell r="E552" t="str">
            <v>4900199404</v>
          </cell>
          <cell r="F552">
            <v>38239</v>
          </cell>
          <cell r="G552">
            <v>-60</v>
          </cell>
          <cell r="H552">
            <v>0</v>
          </cell>
        </row>
        <row r="553">
          <cell r="A553" t="str">
            <v>500742</v>
          </cell>
          <cell r="B553" t="str">
            <v>PADDY - RPV 1 - 12 KG - [ RHSL ]</v>
          </cell>
          <cell r="C553" t="str">
            <v>3600</v>
          </cell>
          <cell r="D553" t="str">
            <v>651</v>
          </cell>
          <cell r="E553" t="str">
            <v>4900180314</v>
          </cell>
          <cell r="F553">
            <v>38222</v>
          </cell>
          <cell r="G553">
            <v>168</v>
          </cell>
          <cell r="H553">
            <v>0</v>
          </cell>
        </row>
        <row r="554">
          <cell r="A554" t="str">
            <v>500742</v>
          </cell>
          <cell r="B554" t="str">
            <v>PADDY - RPV 1 - 12 KG - [ RHSL ]</v>
          </cell>
          <cell r="C554" t="str">
            <v>3600</v>
          </cell>
          <cell r="D554" t="str">
            <v>453</v>
          </cell>
          <cell r="E554" t="str">
            <v>4900179079</v>
          </cell>
          <cell r="F554">
            <v>38219</v>
          </cell>
          <cell r="G554">
            <v>456</v>
          </cell>
          <cell r="H554">
            <v>31372.799999999999</v>
          </cell>
        </row>
        <row r="555">
          <cell r="A555" t="str">
            <v>500742</v>
          </cell>
          <cell r="B555" t="str">
            <v>PADDY - RPV 1 - 12 KG - [ RHSL ]</v>
          </cell>
          <cell r="C555" t="str">
            <v>3600</v>
          </cell>
          <cell r="D555" t="str">
            <v>453</v>
          </cell>
          <cell r="E555" t="str">
            <v>4900179079</v>
          </cell>
          <cell r="F555">
            <v>38219</v>
          </cell>
          <cell r="G555">
            <v>-456</v>
          </cell>
          <cell r="H555">
            <v>0</v>
          </cell>
        </row>
        <row r="556">
          <cell r="A556" t="str">
            <v>500742</v>
          </cell>
          <cell r="B556" t="str">
            <v>PADDY - RPV 1 - 12 KG - [ RHSL ]</v>
          </cell>
          <cell r="C556" t="str">
            <v>3600</v>
          </cell>
          <cell r="D556" t="str">
            <v>651</v>
          </cell>
          <cell r="E556" t="str">
            <v>4900177611</v>
          </cell>
          <cell r="F556">
            <v>38218</v>
          </cell>
          <cell r="G556">
            <v>444</v>
          </cell>
          <cell r="H556">
            <v>0</v>
          </cell>
        </row>
        <row r="557">
          <cell r="A557" t="str">
            <v>500742</v>
          </cell>
          <cell r="B557" t="str">
            <v>PADDY - RPV 1 - 12 KG - [ RHSL ]</v>
          </cell>
          <cell r="C557" t="str">
            <v>3600</v>
          </cell>
          <cell r="D557" t="str">
            <v>562</v>
          </cell>
          <cell r="E557" t="str">
            <v>4900129604</v>
          </cell>
          <cell r="F557">
            <v>38168</v>
          </cell>
          <cell r="G557">
            <v>-1524</v>
          </cell>
          <cell r="H557">
            <v>-104851.2</v>
          </cell>
        </row>
        <row r="558">
          <cell r="A558" t="str">
            <v>500742</v>
          </cell>
          <cell r="B558" t="str">
            <v>PADDY - RPV 1 - 12 KG - [ RHSL ]</v>
          </cell>
          <cell r="C558" t="str">
            <v>3600</v>
          </cell>
          <cell r="D558" t="str">
            <v>344</v>
          </cell>
          <cell r="E558" t="str">
            <v>4900142421</v>
          </cell>
          <cell r="F558">
            <v>38168</v>
          </cell>
          <cell r="G558">
            <v>132</v>
          </cell>
          <cell r="H558">
            <v>0</v>
          </cell>
        </row>
        <row r="559">
          <cell r="A559" t="str">
            <v>500742</v>
          </cell>
          <cell r="B559" t="str">
            <v>PADDY - RPV 1 - 12 KG - [ RHSL ]</v>
          </cell>
          <cell r="C559" t="str">
            <v>3600</v>
          </cell>
          <cell r="D559" t="str">
            <v>344</v>
          </cell>
          <cell r="E559" t="str">
            <v>4900142421</v>
          </cell>
          <cell r="F559">
            <v>38168</v>
          </cell>
          <cell r="G559">
            <v>324</v>
          </cell>
          <cell r="H559">
            <v>0</v>
          </cell>
        </row>
        <row r="560">
          <cell r="A560" t="str">
            <v>500742</v>
          </cell>
          <cell r="B560" t="str">
            <v>PADDY - RPV 1 - 12 KG - [ RHSL ]</v>
          </cell>
          <cell r="C560" t="str">
            <v>3600</v>
          </cell>
          <cell r="D560" t="str">
            <v>344</v>
          </cell>
          <cell r="E560" t="str">
            <v>4900142421</v>
          </cell>
          <cell r="F560">
            <v>38168</v>
          </cell>
          <cell r="G560">
            <v>-324</v>
          </cell>
          <cell r="H560">
            <v>0</v>
          </cell>
        </row>
        <row r="561">
          <cell r="A561" t="str">
            <v>500742</v>
          </cell>
          <cell r="B561" t="str">
            <v>PADDY - RPV 1 - 12 KG - [ RHSL ]</v>
          </cell>
          <cell r="C561" t="str">
            <v>3600</v>
          </cell>
          <cell r="D561" t="str">
            <v>344</v>
          </cell>
          <cell r="E561" t="str">
            <v>4900142421</v>
          </cell>
          <cell r="F561">
            <v>38168</v>
          </cell>
          <cell r="G561">
            <v>-132</v>
          </cell>
          <cell r="H561">
            <v>0</v>
          </cell>
        </row>
        <row r="562">
          <cell r="A562" t="str">
            <v>500742</v>
          </cell>
          <cell r="B562" t="str">
            <v>PADDY - RPV 1 - 12 KG - [ RHSL ]</v>
          </cell>
          <cell r="C562" t="str">
            <v>3600</v>
          </cell>
          <cell r="D562" t="str">
            <v>344</v>
          </cell>
          <cell r="E562" t="str">
            <v>4900142421</v>
          </cell>
          <cell r="F562">
            <v>38168</v>
          </cell>
          <cell r="G562">
            <v>60</v>
          </cell>
          <cell r="H562">
            <v>0</v>
          </cell>
        </row>
        <row r="563">
          <cell r="A563" t="str">
            <v>500742</v>
          </cell>
          <cell r="B563" t="str">
            <v>PADDY - RPV 1 - 12 KG - [ RHSL ]</v>
          </cell>
          <cell r="C563" t="str">
            <v>3600</v>
          </cell>
          <cell r="D563" t="str">
            <v>344</v>
          </cell>
          <cell r="E563" t="str">
            <v>4900142421</v>
          </cell>
          <cell r="F563">
            <v>38168</v>
          </cell>
          <cell r="G563">
            <v>-60</v>
          </cell>
          <cell r="H563">
            <v>0</v>
          </cell>
        </row>
        <row r="564">
          <cell r="A564" t="str">
            <v>500742</v>
          </cell>
          <cell r="B564" t="str">
            <v>PADDY - RPV 1 - 12 KG - [ RHSL ]</v>
          </cell>
          <cell r="C564" t="str">
            <v>3600</v>
          </cell>
          <cell r="D564" t="str">
            <v>641</v>
          </cell>
          <cell r="E564" t="str">
            <v>4900099967</v>
          </cell>
          <cell r="F564">
            <v>38136</v>
          </cell>
          <cell r="G564">
            <v>-672</v>
          </cell>
          <cell r="H564">
            <v>-46233.599999999999</v>
          </cell>
        </row>
        <row r="565">
          <cell r="A565" t="str">
            <v>500742</v>
          </cell>
          <cell r="B565" t="str">
            <v>PADDY - RPV 1 - 12 KG - [ RHSL ]</v>
          </cell>
          <cell r="C565" t="str">
            <v>3600</v>
          </cell>
          <cell r="D565" t="str">
            <v>601</v>
          </cell>
          <cell r="E565" t="str">
            <v>4900099191</v>
          </cell>
          <cell r="F565">
            <v>38135</v>
          </cell>
          <cell r="G565">
            <v>-192</v>
          </cell>
          <cell r="H565">
            <v>-13209.6</v>
          </cell>
        </row>
        <row r="566">
          <cell r="A566" t="str">
            <v>500742</v>
          </cell>
          <cell r="B566" t="str">
            <v>PADDY - RPV 1 - 12 KG - [ RHSL ]</v>
          </cell>
          <cell r="C566" t="str">
            <v>3600</v>
          </cell>
          <cell r="D566" t="str">
            <v>601</v>
          </cell>
          <cell r="E566" t="str">
            <v>4900099057</v>
          </cell>
          <cell r="F566">
            <v>38135</v>
          </cell>
          <cell r="G566">
            <v>-192</v>
          </cell>
          <cell r="H566">
            <v>-13209.6</v>
          </cell>
        </row>
        <row r="567">
          <cell r="A567" t="str">
            <v>500742</v>
          </cell>
          <cell r="B567" t="str">
            <v>PADDY - RPV 1 - 12 KG - [ RHSL ]</v>
          </cell>
          <cell r="C567" t="str">
            <v>3600</v>
          </cell>
          <cell r="D567" t="str">
            <v>601</v>
          </cell>
          <cell r="E567" t="str">
            <v>4900099131</v>
          </cell>
          <cell r="F567">
            <v>38135</v>
          </cell>
          <cell r="G567">
            <v>-240</v>
          </cell>
          <cell r="H567">
            <v>-16512</v>
          </cell>
        </row>
        <row r="568">
          <cell r="A568" t="str">
            <v>500742</v>
          </cell>
          <cell r="B568" t="str">
            <v>PADDY - RPV 1 - 12 KG - [ RHSL ]</v>
          </cell>
          <cell r="C568" t="str">
            <v>3600</v>
          </cell>
          <cell r="D568" t="str">
            <v>601</v>
          </cell>
          <cell r="E568" t="str">
            <v>4900098372</v>
          </cell>
          <cell r="F568">
            <v>38134</v>
          </cell>
          <cell r="G568">
            <v>-240</v>
          </cell>
          <cell r="H568">
            <v>-16512</v>
          </cell>
        </row>
        <row r="569">
          <cell r="A569" t="str">
            <v>500742</v>
          </cell>
          <cell r="B569" t="str">
            <v>PADDY - RPV 1 - 12 KG - [ RHSL ]</v>
          </cell>
          <cell r="C569" t="str">
            <v>3600</v>
          </cell>
          <cell r="D569" t="str">
            <v>601</v>
          </cell>
          <cell r="E569" t="str">
            <v>4900098394</v>
          </cell>
          <cell r="F569">
            <v>38134</v>
          </cell>
          <cell r="G569">
            <v>-48</v>
          </cell>
          <cell r="H569">
            <v>-3302.4</v>
          </cell>
        </row>
        <row r="570">
          <cell r="A570" t="str">
            <v>500742</v>
          </cell>
          <cell r="B570" t="str">
            <v>PADDY - RPV 1 - 12 KG - [ RHSL ]</v>
          </cell>
          <cell r="C570" t="str">
            <v>3600</v>
          </cell>
          <cell r="D570" t="str">
            <v>601</v>
          </cell>
          <cell r="E570" t="str">
            <v>4900093696</v>
          </cell>
          <cell r="F570">
            <v>38127</v>
          </cell>
          <cell r="G570">
            <v>-288</v>
          </cell>
          <cell r="H570">
            <v>-19814.400000000001</v>
          </cell>
        </row>
        <row r="571">
          <cell r="A571" t="str">
            <v>500742</v>
          </cell>
          <cell r="B571" t="str">
            <v>PADDY - RPV 1 - 12 KG - [ RHSL ]</v>
          </cell>
          <cell r="C571" t="str">
            <v>3600</v>
          </cell>
          <cell r="D571" t="str">
            <v>601</v>
          </cell>
          <cell r="E571" t="str">
            <v>4900092642</v>
          </cell>
          <cell r="F571">
            <v>38125</v>
          </cell>
          <cell r="G571">
            <v>-480</v>
          </cell>
          <cell r="H571">
            <v>-33024</v>
          </cell>
        </row>
        <row r="572">
          <cell r="A572" t="str">
            <v>500742</v>
          </cell>
          <cell r="B572" t="str">
            <v>PADDY - RPV 1 - 12 KG - [ RHSL ]</v>
          </cell>
          <cell r="C572" t="str">
            <v>3600</v>
          </cell>
          <cell r="D572" t="str">
            <v>601</v>
          </cell>
          <cell r="E572" t="str">
            <v>4900092641</v>
          </cell>
          <cell r="F572">
            <v>38125</v>
          </cell>
          <cell r="G572">
            <v>-480</v>
          </cell>
          <cell r="H572">
            <v>-33024</v>
          </cell>
        </row>
        <row r="573">
          <cell r="A573" t="str">
            <v>500742</v>
          </cell>
          <cell r="B573" t="str">
            <v>PADDY - RPV 1 - 12 KG - [ RHSL ]</v>
          </cell>
          <cell r="C573" t="str">
            <v>3600</v>
          </cell>
          <cell r="D573" t="str">
            <v>601</v>
          </cell>
          <cell r="E573" t="str">
            <v>4900092053</v>
          </cell>
          <cell r="F573">
            <v>38124</v>
          </cell>
          <cell r="G573">
            <v>-240</v>
          </cell>
          <cell r="H573">
            <v>-16512</v>
          </cell>
        </row>
        <row r="574">
          <cell r="A574" t="str">
            <v>500742</v>
          </cell>
          <cell r="B574" t="str">
            <v>PADDY - RPV 1 - 12 KG - [ RHSL ]</v>
          </cell>
          <cell r="C574" t="str">
            <v>3600</v>
          </cell>
          <cell r="D574" t="str">
            <v>601</v>
          </cell>
          <cell r="E574" t="str">
            <v>4900091273</v>
          </cell>
          <cell r="F574">
            <v>38122</v>
          </cell>
          <cell r="G574">
            <v>-240</v>
          </cell>
          <cell r="H574">
            <v>-16512</v>
          </cell>
        </row>
        <row r="575">
          <cell r="A575" t="str">
            <v>500742</v>
          </cell>
          <cell r="B575" t="str">
            <v>PADDY - RPV 1 - 12 KG - [ RHSL ]</v>
          </cell>
          <cell r="C575" t="str">
            <v>3600</v>
          </cell>
          <cell r="D575" t="str">
            <v>601</v>
          </cell>
          <cell r="E575" t="str">
            <v>4900091268</v>
          </cell>
          <cell r="F575">
            <v>38122</v>
          </cell>
          <cell r="G575">
            <v>-144</v>
          </cell>
          <cell r="H575">
            <v>-9907.2000000000007</v>
          </cell>
        </row>
        <row r="576">
          <cell r="A576" t="str">
            <v>500742</v>
          </cell>
          <cell r="B576" t="str">
            <v>PADDY - RPV 1 - 12 KG - [ RHSL ]</v>
          </cell>
          <cell r="C576" t="str">
            <v>3600</v>
          </cell>
          <cell r="D576" t="str">
            <v>601</v>
          </cell>
          <cell r="E576" t="str">
            <v>4900091266</v>
          </cell>
          <cell r="F576">
            <v>38122</v>
          </cell>
          <cell r="G576">
            <v>-288</v>
          </cell>
          <cell r="H576">
            <v>-19814.400000000001</v>
          </cell>
        </row>
        <row r="577">
          <cell r="A577" t="str">
            <v>501021</v>
          </cell>
          <cell r="B577" t="str">
            <v>CHILLI - HY RALLIHOT - 10 GM</v>
          </cell>
          <cell r="C577" t="str">
            <v>2100</v>
          </cell>
          <cell r="D577" t="str">
            <v>651</v>
          </cell>
          <cell r="E577" t="str">
            <v>4900221626</v>
          </cell>
          <cell r="F577">
            <v>38259</v>
          </cell>
          <cell r="G577">
            <v>0.25</v>
          </cell>
          <cell r="H577">
            <v>0</v>
          </cell>
        </row>
        <row r="578">
          <cell r="A578" t="str">
            <v>501021</v>
          </cell>
          <cell r="B578" t="str">
            <v>CHILLI - HY RALLIHOT - 10 GM</v>
          </cell>
          <cell r="C578" t="str">
            <v>2100</v>
          </cell>
          <cell r="D578" t="str">
            <v>651</v>
          </cell>
          <cell r="E578" t="str">
            <v>4900221627</v>
          </cell>
          <cell r="F578">
            <v>38259</v>
          </cell>
          <cell r="G578">
            <v>0.24</v>
          </cell>
          <cell r="H578">
            <v>0</v>
          </cell>
        </row>
        <row r="579">
          <cell r="A579" t="str">
            <v>501021</v>
          </cell>
          <cell r="B579" t="str">
            <v>CHILLI - HY RALLIHOT - 10 GM</v>
          </cell>
          <cell r="C579" t="str">
            <v>2100</v>
          </cell>
          <cell r="D579" t="str">
            <v>453</v>
          </cell>
          <cell r="E579" t="str">
            <v>4900223127</v>
          </cell>
          <cell r="F579">
            <v>38259</v>
          </cell>
          <cell r="G579">
            <v>0.25</v>
          </cell>
          <cell r="H579">
            <v>1015</v>
          </cell>
        </row>
        <row r="580">
          <cell r="A580" t="str">
            <v>501021</v>
          </cell>
          <cell r="B580" t="str">
            <v>CHILLI - HY RALLIHOT - 10 GM</v>
          </cell>
          <cell r="C580" t="str">
            <v>2100</v>
          </cell>
          <cell r="D580" t="str">
            <v>453</v>
          </cell>
          <cell r="E580" t="str">
            <v>4900223127</v>
          </cell>
          <cell r="F580">
            <v>38259</v>
          </cell>
          <cell r="G580">
            <v>-0.25</v>
          </cell>
          <cell r="H580">
            <v>0</v>
          </cell>
        </row>
        <row r="581">
          <cell r="A581" t="str">
            <v>501021</v>
          </cell>
          <cell r="B581" t="str">
            <v>CHILLI - HY RALLIHOT - 10 GM</v>
          </cell>
          <cell r="C581" t="str">
            <v>2100</v>
          </cell>
          <cell r="D581" t="str">
            <v>453</v>
          </cell>
          <cell r="E581" t="str">
            <v>4900223127</v>
          </cell>
          <cell r="F581">
            <v>38259</v>
          </cell>
          <cell r="G581">
            <v>0.24</v>
          </cell>
          <cell r="H581">
            <v>974.4</v>
          </cell>
        </row>
        <row r="582">
          <cell r="A582" t="str">
            <v>501021</v>
          </cell>
          <cell r="B582" t="str">
            <v>CHILLI - HY RALLIHOT - 10 GM</v>
          </cell>
          <cell r="C582" t="str">
            <v>2100</v>
          </cell>
          <cell r="D582" t="str">
            <v>453</v>
          </cell>
          <cell r="E582" t="str">
            <v>4900223127</v>
          </cell>
          <cell r="F582">
            <v>38259</v>
          </cell>
          <cell r="G582">
            <v>-0.24</v>
          </cell>
          <cell r="H582">
            <v>0</v>
          </cell>
        </row>
        <row r="583">
          <cell r="A583" t="str">
            <v>501021</v>
          </cell>
          <cell r="B583" t="str">
            <v>CHILLI - HY RALLIHOT - 10 GM</v>
          </cell>
          <cell r="C583" t="str">
            <v>2100</v>
          </cell>
          <cell r="D583" t="str">
            <v>601</v>
          </cell>
          <cell r="E583" t="str">
            <v>4900098585</v>
          </cell>
          <cell r="F583">
            <v>38134</v>
          </cell>
          <cell r="G583">
            <v>-1</v>
          </cell>
          <cell r="H583">
            <v>-4060</v>
          </cell>
        </row>
        <row r="584">
          <cell r="A584" t="str">
            <v>501021</v>
          </cell>
          <cell r="B584" t="str">
            <v>CHILLI - HY RALLIHOT - 10 GM</v>
          </cell>
          <cell r="C584" t="str">
            <v>2100</v>
          </cell>
          <cell r="D584" t="str">
            <v>101</v>
          </cell>
          <cell r="E584" t="str">
            <v>5000011356</v>
          </cell>
          <cell r="F584">
            <v>38134</v>
          </cell>
          <cell r="G584">
            <v>1</v>
          </cell>
          <cell r="H584">
            <v>0</v>
          </cell>
        </row>
        <row r="585">
          <cell r="A585" t="str">
            <v>501021</v>
          </cell>
          <cell r="B585" t="str">
            <v>CHILLI - HY RALLIHOT - 10 GM</v>
          </cell>
          <cell r="C585" t="str">
            <v>2100</v>
          </cell>
          <cell r="D585" t="str">
            <v>641</v>
          </cell>
          <cell r="E585" t="str">
            <v>4900097732</v>
          </cell>
          <cell r="F585">
            <v>38133</v>
          </cell>
          <cell r="G585">
            <v>1</v>
          </cell>
          <cell r="H585">
            <v>4060</v>
          </cell>
        </row>
        <row r="586">
          <cell r="A586" t="str">
            <v>501032</v>
          </cell>
          <cell r="B586" t="str">
            <v>COTTON - RIL 105 HY - 450 GM</v>
          </cell>
          <cell r="C586" t="str">
            <v>1000</v>
          </cell>
          <cell r="D586" t="str">
            <v>641</v>
          </cell>
          <cell r="E586" t="str">
            <v>4900218433</v>
          </cell>
          <cell r="F586">
            <v>38257</v>
          </cell>
          <cell r="G586">
            <v>-165.15</v>
          </cell>
          <cell r="H586">
            <v>-28341.4</v>
          </cell>
        </row>
        <row r="587">
          <cell r="A587" t="str">
            <v>501032</v>
          </cell>
          <cell r="B587" t="str">
            <v>COTTON - RIL 105 HY - 450 GM</v>
          </cell>
          <cell r="C587" t="str">
            <v>1000</v>
          </cell>
          <cell r="D587" t="str">
            <v>641</v>
          </cell>
          <cell r="E587" t="str">
            <v>4900218433</v>
          </cell>
          <cell r="F587">
            <v>38257</v>
          </cell>
          <cell r="G587">
            <v>-33.75</v>
          </cell>
          <cell r="H587">
            <v>-5791.84</v>
          </cell>
        </row>
        <row r="588">
          <cell r="A588" t="str">
            <v>501032</v>
          </cell>
          <cell r="B588" t="str">
            <v>COTTON - RIL 105 HY - 450 GM</v>
          </cell>
          <cell r="C588" t="str">
            <v>1000</v>
          </cell>
          <cell r="D588" t="str">
            <v>641</v>
          </cell>
          <cell r="E588" t="str">
            <v>4900218433</v>
          </cell>
          <cell r="F588">
            <v>38257</v>
          </cell>
          <cell r="G588">
            <v>-363.15</v>
          </cell>
          <cell r="H588">
            <v>-62320.19</v>
          </cell>
        </row>
        <row r="589">
          <cell r="A589" t="str">
            <v>501032</v>
          </cell>
          <cell r="B589" t="str">
            <v>COTTON - RIL 105 HY - 450 GM</v>
          </cell>
          <cell r="C589" t="str">
            <v>1000</v>
          </cell>
          <cell r="D589" t="str">
            <v>641</v>
          </cell>
          <cell r="E589" t="str">
            <v>4900218433</v>
          </cell>
          <cell r="F589">
            <v>38257</v>
          </cell>
          <cell r="G589">
            <v>-788.85</v>
          </cell>
          <cell r="H589">
            <v>-135374.6</v>
          </cell>
        </row>
        <row r="590">
          <cell r="A590" t="str">
            <v>501032</v>
          </cell>
          <cell r="B590" t="str">
            <v>COTTON - RIL 105 HY - 450 GM</v>
          </cell>
          <cell r="C590" t="str">
            <v>1000</v>
          </cell>
          <cell r="D590" t="str">
            <v>641</v>
          </cell>
          <cell r="E590" t="str">
            <v>4900218433</v>
          </cell>
          <cell r="F590">
            <v>38257</v>
          </cell>
          <cell r="G590">
            <v>-1.35</v>
          </cell>
          <cell r="H590">
            <v>-231.67</v>
          </cell>
        </row>
        <row r="591">
          <cell r="A591" t="str">
            <v>501032</v>
          </cell>
          <cell r="B591" t="str">
            <v>COTTON - RIL 105 HY - 450 GM</v>
          </cell>
          <cell r="C591" t="str">
            <v>1000</v>
          </cell>
          <cell r="D591" t="str">
            <v>641</v>
          </cell>
          <cell r="E591" t="str">
            <v>4900218433</v>
          </cell>
          <cell r="F591">
            <v>38257</v>
          </cell>
          <cell r="G591">
            <v>-109.45</v>
          </cell>
          <cell r="H591">
            <v>-18782.73</v>
          </cell>
        </row>
        <row r="592">
          <cell r="A592" t="str">
            <v>501032</v>
          </cell>
          <cell r="B592" t="str">
            <v>COTTON - RIL 105 HY - 450 GM</v>
          </cell>
          <cell r="C592" t="str">
            <v>1000</v>
          </cell>
          <cell r="D592" t="str">
            <v>641</v>
          </cell>
          <cell r="E592" t="str">
            <v>4900218433</v>
          </cell>
          <cell r="F592">
            <v>38257</v>
          </cell>
          <cell r="G592">
            <v>-290.7</v>
          </cell>
          <cell r="H592">
            <v>-49887.05</v>
          </cell>
        </row>
        <row r="593">
          <cell r="A593" t="str">
            <v>501032</v>
          </cell>
          <cell r="B593" t="str">
            <v>COTTON - RIL 105 HY - 450 GM</v>
          </cell>
          <cell r="C593" t="str">
            <v>1000</v>
          </cell>
          <cell r="D593" t="str">
            <v>641</v>
          </cell>
          <cell r="E593" t="str">
            <v>4900218433</v>
          </cell>
          <cell r="F593">
            <v>38257</v>
          </cell>
          <cell r="G593">
            <v>-530.1</v>
          </cell>
          <cell r="H593">
            <v>-90970.5</v>
          </cell>
        </row>
        <row r="594">
          <cell r="A594" t="str">
            <v>501032</v>
          </cell>
          <cell r="B594" t="str">
            <v>COTTON - RIL 105 HY - 450 GM</v>
          </cell>
          <cell r="C594" t="str">
            <v>1000</v>
          </cell>
          <cell r="D594" t="str">
            <v>651</v>
          </cell>
          <cell r="E594" t="str">
            <v>4900215244</v>
          </cell>
          <cell r="F594">
            <v>38254</v>
          </cell>
          <cell r="G594">
            <v>1.35</v>
          </cell>
          <cell r="H594">
            <v>0</v>
          </cell>
        </row>
        <row r="595">
          <cell r="A595" t="str">
            <v>501032</v>
          </cell>
          <cell r="B595" t="str">
            <v>COTTON - RIL 105 HY - 450 GM</v>
          </cell>
          <cell r="C595" t="str">
            <v>1000</v>
          </cell>
          <cell r="D595" t="str">
            <v>651</v>
          </cell>
          <cell r="E595" t="str">
            <v>4900215255</v>
          </cell>
          <cell r="F595">
            <v>38254</v>
          </cell>
          <cell r="G595">
            <v>107.1</v>
          </cell>
          <cell r="H595">
            <v>0</v>
          </cell>
        </row>
        <row r="596">
          <cell r="A596" t="str">
            <v>501032</v>
          </cell>
          <cell r="B596" t="str">
            <v>COTTON - RIL 105 HY - 450 GM</v>
          </cell>
          <cell r="C596" t="str">
            <v>1000</v>
          </cell>
          <cell r="D596" t="str">
            <v>453</v>
          </cell>
          <cell r="E596" t="str">
            <v>4900215382</v>
          </cell>
          <cell r="F596">
            <v>38254</v>
          </cell>
          <cell r="G596">
            <v>6.3</v>
          </cell>
          <cell r="H596">
            <v>1081.1400000000001</v>
          </cell>
        </row>
        <row r="597">
          <cell r="A597" t="str">
            <v>501032</v>
          </cell>
          <cell r="B597" t="str">
            <v>COTTON - RIL 105 HY - 450 GM</v>
          </cell>
          <cell r="C597" t="str">
            <v>1000</v>
          </cell>
          <cell r="D597" t="str">
            <v>453</v>
          </cell>
          <cell r="E597" t="str">
            <v>4900215382</v>
          </cell>
          <cell r="F597">
            <v>38254</v>
          </cell>
          <cell r="G597">
            <v>-6.3</v>
          </cell>
          <cell r="H597">
            <v>0</v>
          </cell>
        </row>
        <row r="598">
          <cell r="A598" t="str">
            <v>501032</v>
          </cell>
          <cell r="B598" t="str">
            <v>COTTON - RIL 105 HY - 450 GM</v>
          </cell>
          <cell r="C598" t="str">
            <v>1000</v>
          </cell>
          <cell r="D598" t="str">
            <v>453</v>
          </cell>
          <cell r="E598" t="str">
            <v>4900215382</v>
          </cell>
          <cell r="F598">
            <v>38254</v>
          </cell>
          <cell r="G598">
            <v>200.7</v>
          </cell>
          <cell r="H598">
            <v>34442.14</v>
          </cell>
        </row>
        <row r="599">
          <cell r="A599" t="str">
            <v>501032</v>
          </cell>
          <cell r="B599" t="str">
            <v>COTTON - RIL 105 HY - 450 GM</v>
          </cell>
          <cell r="C599" t="str">
            <v>1000</v>
          </cell>
          <cell r="D599" t="str">
            <v>453</v>
          </cell>
          <cell r="E599" t="str">
            <v>4900215382</v>
          </cell>
          <cell r="F599">
            <v>38254</v>
          </cell>
          <cell r="G599">
            <v>-72</v>
          </cell>
          <cell r="H599">
            <v>0</v>
          </cell>
        </row>
        <row r="600">
          <cell r="A600" t="str">
            <v>501032</v>
          </cell>
          <cell r="B600" t="str">
            <v>COTTON - RIL 105 HY - 450 GM</v>
          </cell>
          <cell r="C600" t="str">
            <v>1000</v>
          </cell>
          <cell r="D600" t="str">
            <v>453</v>
          </cell>
          <cell r="E600" t="str">
            <v>4900215382</v>
          </cell>
          <cell r="F600">
            <v>38254</v>
          </cell>
          <cell r="G600">
            <v>72</v>
          </cell>
          <cell r="H600">
            <v>12355.92</v>
          </cell>
        </row>
        <row r="601">
          <cell r="A601" t="str">
            <v>501032</v>
          </cell>
          <cell r="B601" t="str">
            <v>COTTON - RIL 105 HY - 450 GM</v>
          </cell>
          <cell r="C601" t="str">
            <v>1000</v>
          </cell>
          <cell r="D601" t="str">
            <v>453</v>
          </cell>
          <cell r="E601" t="str">
            <v>4900215382</v>
          </cell>
          <cell r="F601">
            <v>38254</v>
          </cell>
          <cell r="G601">
            <v>-1.35</v>
          </cell>
          <cell r="H601">
            <v>0</v>
          </cell>
        </row>
        <row r="602">
          <cell r="A602" t="str">
            <v>501032</v>
          </cell>
          <cell r="B602" t="str">
            <v>COTTON - RIL 105 HY - 450 GM</v>
          </cell>
          <cell r="C602" t="str">
            <v>1000</v>
          </cell>
          <cell r="D602" t="str">
            <v>453</v>
          </cell>
          <cell r="E602" t="str">
            <v>4900215382</v>
          </cell>
          <cell r="F602">
            <v>38254</v>
          </cell>
          <cell r="G602">
            <v>1.35</v>
          </cell>
          <cell r="H602">
            <v>231.67</v>
          </cell>
        </row>
        <row r="603">
          <cell r="A603" t="str">
            <v>501032</v>
          </cell>
          <cell r="B603" t="str">
            <v>COTTON - RIL 105 HY - 450 GM</v>
          </cell>
          <cell r="C603" t="str">
            <v>1000</v>
          </cell>
          <cell r="D603" t="str">
            <v>453</v>
          </cell>
          <cell r="E603" t="str">
            <v>4900215382</v>
          </cell>
          <cell r="F603">
            <v>38254</v>
          </cell>
          <cell r="G603">
            <v>-200.7</v>
          </cell>
          <cell r="H603">
            <v>0</v>
          </cell>
        </row>
        <row r="604">
          <cell r="A604" t="str">
            <v>501032</v>
          </cell>
          <cell r="B604" t="str">
            <v>COTTON - RIL 105 HY - 450 GM</v>
          </cell>
          <cell r="C604" t="str">
            <v>1000</v>
          </cell>
          <cell r="D604" t="str">
            <v>651</v>
          </cell>
          <cell r="E604" t="str">
            <v>4900213766</v>
          </cell>
          <cell r="F604">
            <v>38253</v>
          </cell>
          <cell r="G604">
            <v>93.6</v>
          </cell>
          <cell r="H604">
            <v>0</v>
          </cell>
        </row>
        <row r="605">
          <cell r="A605" t="str">
            <v>501032</v>
          </cell>
          <cell r="B605" t="str">
            <v>COTTON - RIL 105 HY - 450 GM</v>
          </cell>
          <cell r="C605" t="str">
            <v>1000</v>
          </cell>
          <cell r="D605" t="str">
            <v>651</v>
          </cell>
          <cell r="E605" t="str">
            <v>4900213778</v>
          </cell>
          <cell r="F605">
            <v>38253</v>
          </cell>
          <cell r="G605">
            <v>72</v>
          </cell>
          <cell r="H605">
            <v>0</v>
          </cell>
        </row>
        <row r="606">
          <cell r="A606" t="str">
            <v>501032</v>
          </cell>
          <cell r="B606" t="str">
            <v>COTTON - RIL 105 HY - 450 GM</v>
          </cell>
          <cell r="C606" t="str">
            <v>1000</v>
          </cell>
          <cell r="D606" t="str">
            <v>453</v>
          </cell>
          <cell r="E606" t="str">
            <v>4900205456</v>
          </cell>
          <cell r="F606">
            <v>38245</v>
          </cell>
          <cell r="G606">
            <v>-6.75</v>
          </cell>
          <cell r="H606">
            <v>0</v>
          </cell>
        </row>
        <row r="607">
          <cell r="A607" t="str">
            <v>501032</v>
          </cell>
          <cell r="B607" t="str">
            <v>COTTON - RIL 105 HY - 450 GM</v>
          </cell>
          <cell r="C607" t="str">
            <v>1000</v>
          </cell>
          <cell r="D607" t="str">
            <v>453</v>
          </cell>
          <cell r="E607" t="str">
            <v>4900205456</v>
          </cell>
          <cell r="F607">
            <v>38245</v>
          </cell>
          <cell r="G607">
            <v>6.75</v>
          </cell>
          <cell r="H607">
            <v>1158.3699999999999</v>
          </cell>
        </row>
        <row r="608">
          <cell r="A608" t="str">
            <v>501032</v>
          </cell>
          <cell r="B608" t="str">
            <v>COTTON - RIL 105 HY - 450 GM</v>
          </cell>
          <cell r="C608" t="str">
            <v>1000</v>
          </cell>
          <cell r="D608" t="str">
            <v>453</v>
          </cell>
          <cell r="E608" t="str">
            <v>4900205455</v>
          </cell>
          <cell r="F608">
            <v>38245</v>
          </cell>
          <cell r="G608">
            <v>-20.25</v>
          </cell>
          <cell r="H608">
            <v>0</v>
          </cell>
        </row>
        <row r="609">
          <cell r="A609" t="str">
            <v>501032</v>
          </cell>
          <cell r="B609" t="str">
            <v>COTTON - RIL 105 HY - 450 GM</v>
          </cell>
          <cell r="C609" t="str">
            <v>1000</v>
          </cell>
          <cell r="D609" t="str">
            <v>453</v>
          </cell>
          <cell r="E609" t="str">
            <v>4900205455</v>
          </cell>
          <cell r="F609">
            <v>38245</v>
          </cell>
          <cell r="G609">
            <v>20.25</v>
          </cell>
          <cell r="H609">
            <v>3475.1</v>
          </cell>
        </row>
        <row r="610">
          <cell r="A610" t="str">
            <v>501032</v>
          </cell>
          <cell r="B610" t="str">
            <v>COTTON - RIL 105 HY - 450 GM</v>
          </cell>
          <cell r="C610" t="str">
            <v>1000</v>
          </cell>
          <cell r="D610" t="str">
            <v>651</v>
          </cell>
          <cell r="E610" t="str">
            <v>4900204337</v>
          </cell>
          <cell r="F610">
            <v>38244</v>
          </cell>
          <cell r="G610">
            <v>6.3</v>
          </cell>
          <cell r="H610">
            <v>0</v>
          </cell>
        </row>
        <row r="611">
          <cell r="A611" t="str">
            <v>501032</v>
          </cell>
          <cell r="B611" t="str">
            <v>COTTON - RIL 105 HY - 450 GM</v>
          </cell>
          <cell r="C611" t="str">
            <v>1000</v>
          </cell>
          <cell r="D611" t="str">
            <v>651</v>
          </cell>
          <cell r="E611" t="str">
            <v>4900204353</v>
          </cell>
          <cell r="F611">
            <v>38244</v>
          </cell>
          <cell r="G611">
            <v>6.75</v>
          </cell>
          <cell r="H611">
            <v>0</v>
          </cell>
        </row>
        <row r="612">
          <cell r="A612" t="str">
            <v>501032</v>
          </cell>
          <cell r="B612" t="str">
            <v>COTTON - RIL 105 HY - 450 GM</v>
          </cell>
          <cell r="C612" t="str">
            <v>1000</v>
          </cell>
          <cell r="D612" t="str">
            <v>651</v>
          </cell>
          <cell r="E612" t="str">
            <v>4900204372</v>
          </cell>
          <cell r="F612">
            <v>38244</v>
          </cell>
          <cell r="G612">
            <v>20.25</v>
          </cell>
          <cell r="H612">
            <v>0</v>
          </cell>
        </row>
        <row r="613">
          <cell r="A613" t="str">
            <v>501032</v>
          </cell>
          <cell r="B613" t="str">
            <v>COTTON - RIL 105 HY - 450 GM</v>
          </cell>
          <cell r="C613" t="str">
            <v>1000</v>
          </cell>
          <cell r="D613" t="str">
            <v>453</v>
          </cell>
          <cell r="E613" t="str">
            <v>4900197456</v>
          </cell>
          <cell r="F613">
            <v>38237</v>
          </cell>
          <cell r="G613">
            <v>-523.79999999999995</v>
          </cell>
          <cell r="H613">
            <v>0</v>
          </cell>
        </row>
        <row r="614">
          <cell r="A614" t="str">
            <v>501032</v>
          </cell>
          <cell r="B614" t="str">
            <v>COTTON - RIL 105 HY - 450 GM</v>
          </cell>
          <cell r="C614" t="str">
            <v>1000</v>
          </cell>
          <cell r="D614" t="str">
            <v>453</v>
          </cell>
          <cell r="E614" t="str">
            <v>4900197456</v>
          </cell>
          <cell r="F614">
            <v>38237</v>
          </cell>
          <cell r="G614">
            <v>33.75</v>
          </cell>
          <cell r="H614">
            <v>5791.84</v>
          </cell>
        </row>
        <row r="615">
          <cell r="A615" t="str">
            <v>501032</v>
          </cell>
          <cell r="B615" t="str">
            <v>COTTON - RIL 105 HY - 450 GM</v>
          </cell>
          <cell r="C615" t="str">
            <v>1000</v>
          </cell>
          <cell r="D615" t="str">
            <v>453</v>
          </cell>
          <cell r="E615" t="str">
            <v>4900197456</v>
          </cell>
          <cell r="F615">
            <v>38237</v>
          </cell>
          <cell r="G615">
            <v>-69.75</v>
          </cell>
          <cell r="H615">
            <v>0</v>
          </cell>
        </row>
        <row r="616">
          <cell r="A616" t="str">
            <v>501032</v>
          </cell>
          <cell r="B616" t="str">
            <v>COTTON - RIL 105 HY - 450 GM</v>
          </cell>
          <cell r="C616" t="str">
            <v>1000</v>
          </cell>
          <cell r="D616" t="str">
            <v>453</v>
          </cell>
          <cell r="E616" t="str">
            <v>4900197456</v>
          </cell>
          <cell r="F616">
            <v>38237</v>
          </cell>
          <cell r="G616">
            <v>-163.80000000000001</v>
          </cell>
          <cell r="H616">
            <v>0</v>
          </cell>
        </row>
        <row r="617">
          <cell r="A617" t="str">
            <v>501032</v>
          </cell>
          <cell r="B617" t="str">
            <v>COTTON - RIL 105 HY - 450 GM</v>
          </cell>
          <cell r="C617" t="str">
            <v>1000</v>
          </cell>
          <cell r="D617" t="str">
            <v>453</v>
          </cell>
          <cell r="E617" t="str">
            <v>4900197456</v>
          </cell>
          <cell r="F617">
            <v>38237</v>
          </cell>
          <cell r="G617">
            <v>-363.15</v>
          </cell>
          <cell r="H617">
            <v>0</v>
          </cell>
        </row>
        <row r="618">
          <cell r="A618" t="str">
            <v>501032</v>
          </cell>
          <cell r="B618" t="str">
            <v>COTTON - RIL 105 HY - 450 GM</v>
          </cell>
          <cell r="C618" t="str">
            <v>1000</v>
          </cell>
          <cell r="D618" t="str">
            <v>453</v>
          </cell>
          <cell r="E618" t="str">
            <v>4900197456</v>
          </cell>
          <cell r="F618">
            <v>38237</v>
          </cell>
          <cell r="G618">
            <v>-1.35</v>
          </cell>
          <cell r="H618">
            <v>0</v>
          </cell>
        </row>
        <row r="619">
          <cell r="A619" t="str">
            <v>501032</v>
          </cell>
          <cell r="B619" t="str">
            <v>COTTON - RIL 105 HY - 450 GM</v>
          </cell>
          <cell r="C619" t="str">
            <v>1000</v>
          </cell>
          <cell r="D619" t="str">
            <v>453</v>
          </cell>
          <cell r="E619" t="str">
            <v>4900197456</v>
          </cell>
          <cell r="F619">
            <v>38237</v>
          </cell>
          <cell r="G619">
            <v>163.80000000000001</v>
          </cell>
          <cell r="H619">
            <v>28109.73</v>
          </cell>
        </row>
        <row r="620">
          <cell r="A620" t="str">
            <v>501032</v>
          </cell>
          <cell r="B620" t="str">
            <v>COTTON - RIL 105 HY - 450 GM</v>
          </cell>
          <cell r="C620" t="str">
            <v>1000</v>
          </cell>
          <cell r="D620" t="str">
            <v>453</v>
          </cell>
          <cell r="E620" t="str">
            <v>4900197456</v>
          </cell>
          <cell r="F620">
            <v>38237</v>
          </cell>
          <cell r="G620">
            <v>363.15</v>
          </cell>
          <cell r="H620">
            <v>62320.2</v>
          </cell>
        </row>
        <row r="621">
          <cell r="A621" t="str">
            <v>501032</v>
          </cell>
          <cell r="B621" t="str">
            <v>COTTON - RIL 105 HY - 450 GM</v>
          </cell>
          <cell r="C621" t="str">
            <v>1000</v>
          </cell>
          <cell r="D621" t="str">
            <v>453</v>
          </cell>
          <cell r="E621" t="str">
            <v>4900197456</v>
          </cell>
          <cell r="F621">
            <v>38237</v>
          </cell>
          <cell r="G621">
            <v>69.75</v>
          </cell>
          <cell r="H621">
            <v>11969.8</v>
          </cell>
        </row>
        <row r="622">
          <cell r="A622" t="str">
            <v>501032</v>
          </cell>
          <cell r="B622" t="str">
            <v>COTTON - RIL 105 HY - 450 GM</v>
          </cell>
          <cell r="C622" t="str">
            <v>1000</v>
          </cell>
          <cell r="D622" t="str">
            <v>453</v>
          </cell>
          <cell r="E622" t="str">
            <v>4900197456</v>
          </cell>
          <cell r="F622">
            <v>38237</v>
          </cell>
          <cell r="G622">
            <v>523.79999999999995</v>
          </cell>
          <cell r="H622">
            <v>89889.36</v>
          </cell>
        </row>
        <row r="623">
          <cell r="A623" t="str">
            <v>501032</v>
          </cell>
          <cell r="B623" t="str">
            <v>COTTON - RIL 105 HY - 450 GM</v>
          </cell>
          <cell r="C623" t="str">
            <v>1000</v>
          </cell>
          <cell r="D623" t="str">
            <v>453</v>
          </cell>
          <cell r="E623" t="str">
            <v>4900197456</v>
          </cell>
          <cell r="F623">
            <v>38237</v>
          </cell>
          <cell r="G623">
            <v>-33.75</v>
          </cell>
          <cell r="H623">
            <v>0</v>
          </cell>
        </row>
        <row r="624">
          <cell r="A624" t="str">
            <v>501032</v>
          </cell>
          <cell r="B624" t="str">
            <v>COTTON - RIL 105 HY - 450 GM</v>
          </cell>
          <cell r="C624" t="str">
            <v>1000</v>
          </cell>
          <cell r="D624" t="str">
            <v>453</v>
          </cell>
          <cell r="E624" t="str">
            <v>4900197456</v>
          </cell>
          <cell r="F624">
            <v>38237</v>
          </cell>
          <cell r="G624">
            <v>710.1</v>
          </cell>
          <cell r="H624">
            <v>121860.31</v>
          </cell>
        </row>
        <row r="625">
          <cell r="A625" t="str">
            <v>501032</v>
          </cell>
          <cell r="B625" t="str">
            <v>COTTON - RIL 105 HY - 450 GM</v>
          </cell>
          <cell r="C625" t="str">
            <v>1000</v>
          </cell>
          <cell r="D625" t="str">
            <v>453</v>
          </cell>
          <cell r="E625" t="str">
            <v>4900197456</v>
          </cell>
          <cell r="F625">
            <v>38237</v>
          </cell>
          <cell r="G625">
            <v>-710.1</v>
          </cell>
          <cell r="H625">
            <v>0</v>
          </cell>
        </row>
        <row r="626">
          <cell r="A626" t="str">
            <v>501032</v>
          </cell>
          <cell r="B626" t="str">
            <v>COTTON - RIL 105 HY - 450 GM</v>
          </cell>
          <cell r="C626" t="str">
            <v>1000</v>
          </cell>
          <cell r="D626" t="str">
            <v>453</v>
          </cell>
          <cell r="E626" t="str">
            <v>4900197456</v>
          </cell>
          <cell r="F626">
            <v>38237</v>
          </cell>
          <cell r="G626">
            <v>109.8</v>
          </cell>
          <cell r="H626">
            <v>18842.79</v>
          </cell>
        </row>
        <row r="627">
          <cell r="A627" t="str">
            <v>501032</v>
          </cell>
          <cell r="B627" t="str">
            <v>COTTON - RIL 105 HY - 450 GM</v>
          </cell>
          <cell r="C627" t="str">
            <v>1000</v>
          </cell>
          <cell r="D627" t="str">
            <v>453</v>
          </cell>
          <cell r="E627" t="str">
            <v>4900197456</v>
          </cell>
          <cell r="F627">
            <v>38237</v>
          </cell>
          <cell r="G627">
            <v>1.35</v>
          </cell>
          <cell r="H627">
            <v>231.67</v>
          </cell>
        </row>
        <row r="628">
          <cell r="A628" t="str">
            <v>501032</v>
          </cell>
          <cell r="B628" t="str">
            <v>COTTON - RIL 105 HY - 450 GM</v>
          </cell>
          <cell r="C628" t="str">
            <v>1000</v>
          </cell>
          <cell r="D628" t="str">
            <v>453</v>
          </cell>
          <cell r="E628" t="str">
            <v>4900197456</v>
          </cell>
          <cell r="F628">
            <v>38237</v>
          </cell>
          <cell r="G628">
            <v>-109.8</v>
          </cell>
          <cell r="H628">
            <v>0</v>
          </cell>
        </row>
        <row r="629">
          <cell r="A629" t="str">
            <v>501032</v>
          </cell>
          <cell r="B629" t="str">
            <v>COTTON - RIL 105 HY - 450 GM</v>
          </cell>
          <cell r="C629" t="str">
            <v>1000</v>
          </cell>
          <cell r="D629" t="str">
            <v>651</v>
          </cell>
          <cell r="E629" t="str">
            <v>4900197113</v>
          </cell>
          <cell r="F629">
            <v>38236</v>
          </cell>
          <cell r="G629">
            <v>191.25</v>
          </cell>
          <cell r="H629">
            <v>0</v>
          </cell>
        </row>
        <row r="630">
          <cell r="A630" t="str">
            <v>501032</v>
          </cell>
          <cell r="B630" t="str">
            <v>COTTON - RIL 105 HY - 450 GM</v>
          </cell>
          <cell r="C630" t="str">
            <v>1000</v>
          </cell>
          <cell r="D630" t="str">
            <v>651</v>
          </cell>
          <cell r="E630" t="str">
            <v>4900197063</v>
          </cell>
          <cell r="F630">
            <v>38236</v>
          </cell>
          <cell r="G630">
            <v>67.95</v>
          </cell>
          <cell r="H630">
            <v>0</v>
          </cell>
        </row>
        <row r="631">
          <cell r="A631" t="str">
            <v>501032</v>
          </cell>
          <cell r="B631" t="str">
            <v>COTTON - RIL 105 HY - 450 GM</v>
          </cell>
          <cell r="C631" t="str">
            <v>1000</v>
          </cell>
          <cell r="D631" t="str">
            <v>651</v>
          </cell>
          <cell r="E631" t="str">
            <v>4900197062</v>
          </cell>
          <cell r="F631">
            <v>38236</v>
          </cell>
          <cell r="G631">
            <v>54.45</v>
          </cell>
          <cell r="H631">
            <v>0</v>
          </cell>
        </row>
        <row r="632">
          <cell r="A632" t="str">
            <v>501032</v>
          </cell>
          <cell r="B632" t="str">
            <v>COTTON - RIL 105 HY - 450 GM</v>
          </cell>
          <cell r="C632" t="str">
            <v>1000</v>
          </cell>
          <cell r="D632" t="str">
            <v>651</v>
          </cell>
          <cell r="E632" t="str">
            <v>4900197084</v>
          </cell>
          <cell r="F632">
            <v>38236</v>
          </cell>
          <cell r="G632">
            <v>108</v>
          </cell>
          <cell r="H632">
            <v>0</v>
          </cell>
        </row>
        <row r="633">
          <cell r="A633" t="str">
            <v>501032</v>
          </cell>
          <cell r="B633" t="str">
            <v>COTTON - RIL 105 HY - 450 GM</v>
          </cell>
          <cell r="C633" t="str">
            <v>1000</v>
          </cell>
          <cell r="D633" t="str">
            <v>651</v>
          </cell>
          <cell r="E633" t="str">
            <v>4900197107</v>
          </cell>
          <cell r="F633">
            <v>38236</v>
          </cell>
          <cell r="G633">
            <v>9.9</v>
          </cell>
          <cell r="H633">
            <v>0</v>
          </cell>
        </row>
        <row r="634">
          <cell r="A634" t="str">
            <v>501032</v>
          </cell>
          <cell r="B634" t="str">
            <v>COTTON - RIL 105 HY - 450 GM</v>
          </cell>
          <cell r="C634" t="str">
            <v>1000</v>
          </cell>
          <cell r="D634" t="str">
            <v>651</v>
          </cell>
          <cell r="E634" t="str">
            <v>4900197109</v>
          </cell>
          <cell r="F634">
            <v>38236</v>
          </cell>
          <cell r="G634">
            <v>21.6</v>
          </cell>
          <cell r="H634">
            <v>0</v>
          </cell>
        </row>
        <row r="635">
          <cell r="A635" t="str">
            <v>501032</v>
          </cell>
          <cell r="B635" t="str">
            <v>COTTON - RIL 105 HY - 450 GM</v>
          </cell>
          <cell r="C635" t="str">
            <v>1000</v>
          </cell>
          <cell r="D635" t="str">
            <v>651</v>
          </cell>
          <cell r="E635" t="str">
            <v>4900197112</v>
          </cell>
          <cell r="F635">
            <v>38236</v>
          </cell>
          <cell r="G635">
            <v>33.75</v>
          </cell>
          <cell r="H635">
            <v>0</v>
          </cell>
        </row>
        <row r="636">
          <cell r="A636" t="str">
            <v>501032</v>
          </cell>
          <cell r="B636" t="str">
            <v>COTTON - RIL 105 HY - 450 GM</v>
          </cell>
          <cell r="C636" t="str">
            <v>1000</v>
          </cell>
          <cell r="D636" t="str">
            <v>651</v>
          </cell>
          <cell r="E636" t="str">
            <v>4900197058</v>
          </cell>
          <cell r="F636">
            <v>38236</v>
          </cell>
          <cell r="G636">
            <v>38.700000000000003</v>
          </cell>
          <cell r="H636">
            <v>0</v>
          </cell>
        </row>
        <row r="637">
          <cell r="A637" t="str">
            <v>501032</v>
          </cell>
          <cell r="B637" t="str">
            <v>COTTON - RIL 105 HY - 450 GM</v>
          </cell>
          <cell r="C637" t="str">
            <v>1000</v>
          </cell>
          <cell r="D637" t="str">
            <v>651</v>
          </cell>
          <cell r="E637" t="str">
            <v>4900197083</v>
          </cell>
          <cell r="F637">
            <v>38236</v>
          </cell>
          <cell r="G637">
            <v>18.45</v>
          </cell>
          <cell r="H637">
            <v>0</v>
          </cell>
        </row>
        <row r="638">
          <cell r="A638" t="str">
            <v>501032</v>
          </cell>
          <cell r="B638" t="str">
            <v>COTTON - RIL 105 HY - 450 GM</v>
          </cell>
          <cell r="C638" t="str">
            <v>1000</v>
          </cell>
          <cell r="D638" t="str">
            <v>651</v>
          </cell>
          <cell r="E638" t="str">
            <v>4900197070</v>
          </cell>
          <cell r="F638">
            <v>38236</v>
          </cell>
          <cell r="G638">
            <v>99.45</v>
          </cell>
          <cell r="H638">
            <v>0</v>
          </cell>
        </row>
        <row r="639">
          <cell r="A639" t="str">
            <v>501032</v>
          </cell>
          <cell r="B639" t="str">
            <v>COTTON - RIL 105 HY - 450 GM</v>
          </cell>
          <cell r="C639" t="str">
            <v>1000</v>
          </cell>
          <cell r="D639" t="str">
            <v>651</v>
          </cell>
          <cell r="E639" t="str">
            <v>4900197054</v>
          </cell>
          <cell r="F639">
            <v>38236</v>
          </cell>
          <cell r="G639">
            <v>1.35</v>
          </cell>
          <cell r="H639">
            <v>0</v>
          </cell>
        </row>
        <row r="640">
          <cell r="A640" t="str">
            <v>501032</v>
          </cell>
          <cell r="B640" t="str">
            <v>COTTON - RIL 105 HY - 450 GM</v>
          </cell>
          <cell r="C640" t="str">
            <v>1000</v>
          </cell>
          <cell r="D640" t="str">
            <v>651</v>
          </cell>
          <cell r="E640" t="str">
            <v>4900197066</v>
          </cell>
          <cell r="F640">
            <v>38236</v>
          </cell>
          <cell r="G640">
            <v>81.45</v>
          </cell>
          <cell r="H640">
            <v>0</v>
          </cell>
        </row>
        <row r="641">
          <cell r="A641" t="str">
            <v>501032</v>
          </cell>
          <cell r="B641" t="str">
            <v>COTTON - RIL 105 HY - 450 GM</v>
          </cell>
          <cell r="C641" t="str">
            <v>1000</v>
          </cell>
          <cell r="D641" t="str">
            <v>651</v>
          </cell>
          <cell r="E641" t="str">
            <v>4900197033</v>
          </cell>
          <cell r="F641">
            <v>38236</v>
          </cell>
          <cell r="G641">
            <v>0.9</v>
          </cell>
          <cell r="H641">
            <v>0</v>
          </cell>
        </row>
        <row r="642">
          <cell r="A642" t="str">
            <v>501032</v>
          </cell>
          <cell r="B642" t="str">
            <v>COTTON - RIL 105 HY - 450 GM</v>
          </cell>
          <cell r="C642" t="str">
            <v>1000</v>
          </cell>
          <cell r="D642" t="str">
            <v>651</v>
          </cell>
          <cell r="E642" t="str">
            <v>4900197034</v>
          </cell>
          <cell r="F642">
            <v>38236</v>
          </cell>
          <cell r="G642">
            <v>39.6</v>
          </cell>
          <cell r="H642">
            <v>0</v>
          </cell>
        </row>
        <row r="643">
          <cell r="A643" t="str">
            <v>501032</v>
          </cell>
          <cell r="B643" t="str">
            <v>COTTON - RIL 105 HY - 450 GM</v>
          </cell>
          <cell r="C643" t="str">
            <v>1000</v>
          </cell>
          <cell r="D643" t="str">
            <v>651</v>
          </cell>
          <cell r="E643" t="str">
            <v>4900197041</v>
          </cell>
          <cell r="F643">
            <v>38236</v>
          </cell>
          <cell r="G643">
            <v>68.849999999999994</v>
          </cell>
          <cell r="H643">
            <v>0</v>
          </cell>
        </row>
        <row r="644">
          <cell r="A644" t="str">
            <v>501032</v>
          </cell>
          <cell r="B644" t="str">
            <v>COTTON - RIL 105 HY - 450 GM</v>
          </cell>
          <cell r="C644" t="str">
            <v>1000</v>
          </cell>
          <cell r="D644" t="str">
            <v>651</v>
          </cell>
          <cell r="E644" t="str">
            <v>4900197043</v>
          </cell>
          <cell r="F644">
            <v>38236</v>
          </cell>
          <cell r="G644">
            <v>94.05</v>
          </cell>
          <cell r="H644">
            <v>0</v>
          </cell>
        </row>
        <row r="645">
          <cell r="A645" t="str">
            <v>501032</v>
          </cell>
          <cell r="B645" t="str">
            <v>COTTON - RIL 105 HY - 450 GM</v>
          </cell>
          <cell r="C645" t="str">
            <v>1000</v>
          </cell>
          <cell r="D645" t="str">
            <v>651</v>
          </cell>
          <cell r="E645" t="str">
            <v>4900197051</v>
          </cell>
          <cell r="F645">
            <v>38236</v>
          </cell>
          <cell r="G645">
            <v>244.35</v>
          </cell>
          <cell r="H645">
            <v>0</v>
          </cell>
        </row>
        <row r="646">
          <cell r="A646" t="str">
            <v>501032</v>
          </cell>
          <cell r="B646" t="str">
            <v>COTTON - RIL 105 HY - 450 GM</v>
          </cell>
          <cell r="C646" t="str">
            <v>1000</v>
          </cell>
          <cell r="D646" t="str">
            <v>651</v>
          </cell>
          <cell r="E646" t="str">
            <v>4900197052</v>
          </cell>
          <cell r="F646">
            <v>38236</v>
          </cell>
          <cell r="G646">
            <v>7.65</v>
          </cell>
          <cell r="H646">
            <v>0</v>
          </cell>
        </row>
        <row r="647">
          <cell r="A647" t="str">
            <v>501032</v>
          </cell>
          <cell r="B647" t="str">
            <v>COTTON - RIL 105 HY - 450 GM</v>
          </cell>
          <cell r="C647" t="str">
            <v>1000</v>
          </cell>
          <cell r="D647" t="str">
            <v>651</v>
          </cell>
          <cell r="E647" t="str">
            <v>4900197053</v>
          </cell>
          <cell r="F647">
            <v>38236</v>
          </cell>
          <cell r="G647">
            <v>10.8</v>
          </cell>
          <cell r="H647">
            <v>0</v>
          </cell>
        </row>
        <row r="648">
          <cell r="A648" t="str">
            <v>501032</v>
          </cell>
          <cell r="B648" t="str">
            <v>COTTON - RIL 105 HY - 450 GM</v>
          </cell>
          <cell r="C648" t="str">
            <v>1000</v>
          </cell>
          <cell r="D648" t="str">
            <v>651</v>
          </cell>
          <cell r="E648" t="str">
            <v>4900197146</v>
          </cell>
          <cell r="F648">
            <v>38236</v>
          </cell>
          <cell r="G648">
            <v>58.05</v>
          </cell>
          <cell r="H648">
            <v>0</v>
          </cell>
        </row>
        <row r="649">
          <cell r="A649" t="str">
            <v>501032</v>
          </cell>
          <cell r="B649" t="str">
            <v>COTTON - RIL 105 HY - 450 GM</v>
          </cell>
          <cell r="C649" t="str">
            <v>1000</v>
          </cell>
          <cell r="D649" t="str">
            <v>651</v>
          </cell>
          <cell r="E649" t="str">
            <v>4900197145</v>
          </cell>
          <cell r="F649">
            <v>38236</v>
          </cell>
          <cell r="G649">
            <v>68.849999999999994</v>
          </cell>
          <cell r="H649">
            <v>0</v>
          </cell>
        </row>
        <row r="650">
          <cell r="A650" t="str">
            <v>501032</v>
          </cell>
          <cell r="B650" t="str">
            <v>COTTON - RIL 105 HY - 450 GM</v>
          </cell>
          <cell r="C650" t="str">
            <v>1000</v>
          </cell>
          <cell r="D650" t="str">
            <v>651</v>
          </cell>
          <cell r="E650" t="str">
            <v>4900197140</v>
          </cell>
          <cell r="F650">
            <v>38236</v>
          </cell>
          <cell r="G650">
            <v>48.15</v>
          </cell>
          <cell r="H650">
            <v>0</v>
          </cell>
        </row>
        <row r="651">
          <cell r="A651" t="str">
            <v>501032</v>
          </cell>
          <cell r="B651" t="str">
            <v>COTTON - RIL 105 HY - 450 GM</v>
          </cell>
          <cell r="C651" t="str">
            <v>1000</v>
          </cell>
          <cell r="D651" t="str">
            <v>651</v>
          </cell>
          <cell r="E651" t="str">
            <v>4900197139</v>
          </cell>
          <cell r="F651">
            <v>38236</v>
          </cell>
          <cell r="G651">
            <v>129.6</v>
          </cell>
          <cell r="H651">
            <v>0</v>
          </cell>
        </row>
        <row r="652">
          <cell r="A652" t="str">
            <v>501032</v>
          </cell>
          <cell r="B652" t="str">
            <v>COTTON - RIL 105 HY - 450 GM</v>
          </cell>
          <cell r="C652" t="str">
            <v>1000</v>
          </cell>
          <cell r="D652" t="str">
            <v>651</v>
          </cell>
          <cell r="E652" t="str">
            <v>4900191101</v>
          </cell>
          <cell r="F652">
            <v>38230</v>
          </cell>
          <cell r="G652">
            <v>256.5</v>
          </cell>
          <cell r="H652">
            <v>0</v>
          </cell>
        </row>
        <row r="653">
          <cell r="A653" t="str">
            <v>501032</v>
          </cell>
          <cell r="B653" t="str">
            <v>COTTON - RIL 105 HY - 450 GM</v>
          </cell>
          <cell r="C653" t="str">
            <v>1000</v>
          </cell>
          <cell r="D653" t="str">
            <v>651</v>
          </cell>
          <cell r="E653" t="str">
            <v>4900191099</v>
          </cell>
          <cell r="F653">
            <v>38230</v>
          </cell>
          <cell r="G653">
            <v>109.8</v>
          </cell>
          <cell r="H653">
            <v>0</v>
          </cell>
        </row>
        <row r="654">
          <cell r="A654" t="str">
            <v>501032</v>
          </cell>
          <cell r="B654" t="str">
            <v>COTTON - RIL 105 HY - 450 GM</v>
          </cell>
          <cell r="C654" t="str">
            <v>1000</v>
          </cell>
          <cell r="D654" t="str">
            <v>641</v>
          </cell>
          <cell r="E654" t="str">
            <v>4900185312</v>
          </cell>
          <cell r="F654">
            <v>38227</v>
          </cell>
          <cell r="G654">
            <v>-2.7</v>
          </cell>
          <cell r="H654">
            <v>-463.35</v>
          </cell>
        </row>
        <row r="655">
          <cell r="A655" t="str">
            <v>501032</v>
          </cell>
          <cell r="B655" t="str">
            <v>COTTON - RIL 105 HY - 450 GM</v>
          </cell>
          <cell r="C655" t="str">
            <v>1000</v>
          </cell>
          <cell r="D655" t="str">
            <v>641</v>
          </cell>
          <cell r="E655" t="str">
            <v>4900185312</v>
          </cell>
          <cell r="F655">
            <v>38227</v>
          </cell>
          <cell r="G655">
            <v>-429.75</v>
          </cell>
          <cell r="H655">
            <v>-73749.88</v>
          </cell>
        </row>
        <row r="656">
          <cell r="A656" t="str">
            <v>501032</v>
          </cell>
          <cell r="B656" t="str">
            <v>COTTON - RIL 105 HY - 450 GM</v>
          </cell>
          <cell r="C656" t="str">
            <v>1000</v>
          </cell>
          <cell r="D656" t="str">
            <v>651</v>
          </cell>
          <cell r="E656" t="str">
            <v>4900184073</v>
          </cell>
          <cell r="F656">
            <v>38225</v>
          </cell>
          <cell r="G656">
            <v>112.05</v>
          </cell>
          <cell r="H656">
            <v>0</v>
          </cell>
        </row>
        <row r="657">
          <cell r="A657" t="str">
            <v>501032</v>
          </cell>
          <cell r="B657" t="str">
            <v>COTTON - RIL 105 HY - 450 GM</v>
          </cell>
          <cell r="C657" t="str">
            <v>1000</v>
          </cell>
          <cell r="D657" t="str">
            <v>453</v>
          </cell>
          <cell r="E657" t="str">
            <v>4900179611</v>
          </cell>
          <cell r="F657">
            <v>38220</v>
          </cell>
          <cell r="G657">
            <v>-84.15</v>
          </cell>
          <cell r="H657">
            <v>0</v>
          </cell>
        </row>
        <row r="658">
          <cell r="A658" t="str">
            <v>501032</v>
          </cell>
          <cell r="B658" t="str">
            <v>COTTON - RIL 105 HY - 450 GM</v>
          </cell>
          <cell r="C658" t="str">
            <v>1000</v>
          </cell>
          <cell r="D658" t="str">
            <v>453</v>
          </cell>
          <cell r="E658" t="str">
            <v>4900179611</v>
          </cell>
          <cell r="F658">
            <v>38220</v>
          </cell>
          <cell r="G658">
            <v>84.15</v>
          </cell>
          <cell r="H658">
            <v>14441.08</v>
          </cell>
        </row>
        <row r="659">
          <cell r="A659" t="str">
            <v>501032</v>
          </cell>
          <cell r="B659" t="str">
            <v>COTTON - RIL 105 HY - 450 GM</v>
          </cell>
          <cell r="C659" t="str">
            <v>1000</v>
          </cell>
          <cell r="D659" t="str">
            <v>651</v>
          </cell>
          <cell r="E659" t="str">
            <v>4900158818</v>
          </cell>
          <cell r="F659">
            <v>38199</v>
          </cell>
          <cell r="G659">
            <v>84.15</v>
          </cell>
          <cell r="H659">
            <v>0</v>
          </cell>
        </row>
        <row r="660">
          <cell r="A660" t="str">
            <v>501032</v>
          </cell>
          <cell r="B660" t="str">
            <v>COTTON - RIL 105 HY - 450 GM</v>
          </cell>
          <cell r="C660" t="str">
            <v>1000</v>
          </cell>
          <cell r="D660" t="str">
            <v>601</v>
          </cell>
          <cell r="E660" t="str">
            <v>4900152246</v>
          </cell>
          <cell r="F660">
            <v>38196</v>
          </cell>
          <cell r="G660">
            <v>-108</v>
          </cell>
          <cell r="H660">
            <v>-18534</v>
          </cell>
        </row>
        <row r="661">
          <cell r="A661" t="str">
            <v>501032</v>
          </cell>
          <cell r="B661" t="str">
            <v>COTTON - RIL 105 HY - 450 GM</v>
          </cell>
          <cell r="C661" t="str">
            <v>1000</v>
          </cell>
          <cell r="D661" t="str">
            <v>651</v>
          </cell>
          <cell r="E661" t="str">
            <v>4900130151</v>
          </cell>
          <cell r="F661">
            <v>38171</v>
          </cell>
          <cell r="G661">
            <v>453.6</v>
          </cell>
          <cell r="H661">
            <v>0</v>
          </cell>
        </row>
        <row r="662">
          <cell r="A662" t="str">
            <v>501032</v>
          </cell>
          <cell r="B662" t="str">
            <v>COTTON - RIL 105 HY - 450 GM</v>
          </cell>
          <cell r="C662" t="str">
            <v>1000</v>
          </cell>
          <cell r="D662" t="str">
            <v>453</v>
          </cell>
          <cell r="E662" t="str">
            <v>4900130176</v>
          </cell>
          <cell r="F662">
            <v>38171</v>
          </cell>
          <cell r="G662">
            <v>453.6</v>
          </cell>
          <cell r="H662">
            <v>77842.8</v>
          </cell>
        </row>
        <row r="663">
          <cell r="A663" t="str">
            <v>501032</v>
          </cell>
          <cell r="B663" t="str">
            <v>COTTON - RIL 105 HY - 450 GM</v>
          </cell>
          <cell r="C663" t="str">
            <v>1000</v>
          </cell>
          <cell r="D663" t="str">
            <v>453</v>
          </cell>
          <cell r="E663" t="str">
            <v>4900130176</v>
          </cell>
          <cell r="F663">
            <v>38171</v>
          </cell>
          <cell r="G663">
            <v>-453.6</v>
          </cell>
          <cell r="H663">
            <v>0</v>
          </cell>
        </row>
        <row r="664">
          <cell r="A664" t="str">
            <v>501032</v>
          </cell>
          <cell r="B664" t="str">
            <v>COTTON - RIL 105 HY - 450 GM</v>
          </cell>
          <cell r="C664" t="str">
            <v>1000</v>
          </cell>
          <cell r="D664" t="str">
            <v>601</v>
          </cell>
          <cell r="E664" t="str">
            <v>4900102368</v>
          </cell>
          <cell r="F664">
            <v>38138</v>
          </cell>
          <cell r="G664">
            <v>-256.5</v>
          </cell>
          <cell r="H664">
            <v>-44017.97</v>
          </cell>
        </row>
        <row r="665">
          <cell r="A665" t="str">
            <v>501032</v>
          </cell>
          <cell r="B665" t="str">
            <v>COTTON - RIL 105 HY - 450 GM</v>
          </cell>
          <cell r="C665" t="str">
            <v>1000</v>
          </cell>
          <cell r="D665" t="str">
            <v>601</v>
          </cell>
          <cell r="E665" t="str">
            <v>4900100939</v>
          </cell>
          <cell r="F665">
            <v>38137</v>
          </cell>
          <cell r="G665">
            <v>-64.8</v>
          </cell>
          <cell r="H665">
            <v>-11120.33</v>
          </cell>
        </row>
        <row r="666">
          <cell r="A666" t="str">
            <v>501032</v>
          </cell>
          <cell r="B666" t="str">
            <v>COTTON - RIL 105 HY - 450 GM</v>
          </cell>
          <cell r="C666" t="str">
            <v>1000</v>
          </cell>
          <cell r="D666" t="str">
            <v>601</v>
          </cell>
          <cell r="E666" t="str">
            <v>4900100935</v>
          </cell>
          <cell r="F666">
            <v>38137</v>
          </cell>
          <cell r="G666">
            <v>-108</v>
          </cell>
          <cell r="H666">
            <v>-18533.88</v>
          </cell>
        </row>
        <row r="667">
          <cell r="A667" t="str">
            <v>501032</v>
          </cell>
          <cell r="B667" t="str">
            <v>COTTON - RIL 105 HY - 450 GM</v>
          </cell>
          <cell r="C667" t="str">
            <v>1000</v>
          </cell>
          <cell r="D667" t="str">
            <v>601</v>
          </cell>
          <cell r="E667" t="str">
            <v>4900100913</v>
          </cell>
          <cell r="F667">
            <v>38137</v>
          </cell>
          <cell r="G667">
            <v>-108</v>
          </cell>
          <cell r="H667">
            <v>-18533.88</v>
          </cell>
        </row>
        <row r="668">
          <cell r="A668" t="str">
            <v>501032</v>
          </cell>
          <cell r="B668" t="str">
            <v>COTTON - RIL 105 HY - 450 GM</v>
          </cell>
          <cell r="C668" t="str">
            <v>1000</v>
          </cell>
          <cell r="D668" t="str">
            <v>601</v>
          </cell>
          <cell r="E668" t="str">
            <v>4900100837</v>
          </cell>
          <cell r="F668">
            <v>38137</v>
          </cell>
          <cell r="G668">
            <v>-108</v>
          </cell>
          <cell r="H668">
            <v>-18533.88</v>
          </cell>
        </row>
        <row r="669">
          <cell r="A669" t="str">
            <v>501032</v>
          </cell>
          <cell r="B669" t="str">
            <v>COTTON - RIL 105 HY - 450 GM</v>
          </cell>
          <cell r="C669" t="str">
            <v>1000</v>
          </cell>
          <cell r="D669" t="str">
            <v>601</v>
          </cell>
          <cell r="E669" t="str">
            <v>4900100820</v>
          </cell>
          <cell r="F669">
            <v>38137</v>
          </cell>
          <cell r="G669">
            <v>-108</v>
          </cell>
          <cell r="H669">
            <v>-18533.88</v>
          </cell>
        </row>
        <row r="670">
          <cell r="A670" t="str">
            <v>501032</v>
          </cell>
          <cell r="B670" t="str">
            <v>COTTON - RIL 105 HY - 450 GM</v>
          </cell>
          <cell r="C670" t="str">
            <v>1000</v>
          </cell>
          <cell r="D670" t="str">
            <v>601</v>
          </cell>
          <cell r="E670" t="str">
            <v>4900100366</v>
          </cell>
          <cell r="F670">
            <v>38136</v>
          </cell>
          <cell r="G670">
            <v>-216</v>
          </cell>
          <cell r="H670">
            <v>-37067.760000000002</v>
          </cell>
        </row>
        <row r="671">
          <cell r="A671" t="str">
            <v>501032</v>
          </cell>
          <cell r="B671" t="str">
            <v>COTTON - RIL 105 HY - 450 GM</v>
          </cell>
          <cell r="C671" t="str">
            <v>1000</v>
          </cell>
          <cell r="D671" t="str">
            <v>601</v>
          </cell>
          <cell r="E671" t="str">
            <v>4900099766</v>
          </cell>
          <cell r="F671">
            <v>38136</v>
          </cell>
          <cell r="G671">
            <v>-108</v>
          </cell>
          <cell r="H671">
            <v>-18533.88</v>
          </cell>
        </row>
        <row r="672">
          <cell r="A672" t="str">
            <v>501032</v>
          </cell>
          <cell r="B672" t="str">
            <v>COTTON - RIL 105 HY - 450 GM</v>
          </cell>
          <cell r="C672" t="str">
            <v>1000</v>
          </cell>
          <cell r="D672" t="str">
            <v>602</v>
          </cell>
          <cell r="E672" t="str">
            <v>4900099318</v>
          </cell>
          <cell r="F672">
            <v>38135</v>
          </cell>
          <cell r="G672">
            <v>799.2</v>
          </cell>
          <cell r="H672">
            <v>137150.72</v>
          </cell>
        </row>
        <row r="673">
          <cell r="A673" t="str">
            <v>501032</v>
          </cell>
          <cell r="B673" t="str">
            <v>COTTON - RIL 105 HY - 450 GM</v>
          </cell>
          <cell r="C673" t="str">
            <v>1000</v>
          </cell>
          <cell r="D673" t="str">
            <v>602</v>
          </cell>
          <cell r="E673" t="str">
            <v>4900099318</v>
          </cell>
          <cell r="F673">
            <v>38135</v>
          </cell>
          <cell r="G673">
            <v>280.8</v>
          </cell>
          <cell r="H673">
            <v>48188.09</v>
          </cell>
        </row>
        <row r="674">
          <cell r="A674" t="str">
            <v>501032</v>
          </cell>
          <cell r="B674" t="str">
            <v>COTTON - RIL 105 HY - 450 GM</v>
          </cell>
          <cell r="C674" t="str">
            <v>1000</v>
          </cell>
          <cell r="D674" t="str">
            <v>601</v>
          </cell>
          <cell r="E674" t="str">
            <v>4900097627</v>
          </cell>
          <cell r="F674">
            <v>38133</v>
          </cell>
          <cell r="G674">
            <v>-64.8</v>
          </cell>
          <cell r="H674">
            <v>-11120.33</v>
          </cell>
        </row>
        <row r="675">
          <cell r="A675" t="str">
            <v>501032</v>
          </cell>
          <cell r="B675" t="str">
            <v>COTTON - RIL 105 HY - 450 GM</v>
          </cell>
          <cell r="C675" t="str">
            <v>1000</v>
          </cell>
          <cell r="D675" t="str">
            <v>601</v>
          </cell>
          <cell r="E675" t="str">
            <v>4900097627</v>
          </cell>
          <cell r="F675">
            <v>38133</v>
          </cell>
          <cell r="G675">
            <v>-43.2</v>
          </cell>
          <cell r="H675">
            <v>-7413.55</v>
          </cell>
        </row>
        <row r="676">
          <cell r="A676" t="str">
            <v>501032</v>
          </cell>
          <cell r="B676" t="str">
            <v>COTTON - RIL 105 HY - 450 GM</v>
          </cell>
          <cell r="C676" t="str">
            <v>1000</v>
          </cell>
          <cell r="D676" t="str">
            <v>601</v>
          </cell>
          <cell r="E676" t="str">
            <v>4900097627</v>
          </cell>
          <cell r="F676">
            <v>38133</v>
          </cell>
          <cell r="G676">
            <v>-259.2</v>
          </cell>
          <cell r="H676">
            <v>-44481.3</v>
          </cell>
        </row>
        <row r="677">
          <cell r="A677" t="str">
            <v>501032</v>
          </cell>
          <cell r="B677" t="str">
            <v>COTTON - RIL 105 HY - 450 GM</v>
          </cell>
          <cell r="C677" t="str">
            <v>1000</v>
          </cell>
          <cell r="D677" t="str">
            <v>601</v>
          </cell>
          <cell r="E677" t="str">
            <v>4900097602</v>
          </cell>
          <cell r="F677">
            <v>38133</v>
          </cell>
          <cell r="G677">
            <v>-108</v>
          </cell>
          <cell r="H677">
            <v>-18533.88</v>
          </cell>
        </row>
        <row r="678">
          <cell r="A678" t="str">
            <v>501032</v>
          </cell>
          <cell r="B678" t="str">
            <v>COTTON - RIL 105 HY - 450 GM</v>
          </cell>
          <cell r="C678" t="str">
            <v>1000</v>
          </cell>
          <cell r="D678" t="str">
            <v>601</v>
          </cell>
          <cell r="E678" t="str">
            <v>4900097594</v>
          </cell>
          <cell r="F678">
            <v>38133</v>
          </cell>
          <cell r="G678">
            <v>-108</v>
          </cell>
          <cell r="H678">
            <v>-18533.88</v>
          </cell>
        </row>
        <row r="679">
          <cell r="A679" t="str">
            <v>501032</v>
          </cell>
          <cell r="B679" t="str">
            <v>COTTON - RIL 105 HY - 450 GM</v>
          </cell>
          <cell r="C679" t="str">
            <v>1000</v>
          </cell>
          <cell r="D679" t="str">
            <v>601</v>
          </cell>
          <cell r="E679" t="str">
            <v>4900097592</v>
          </cell>
          <cell r="F679">
            <v>38133</v>
          </cell>
          <cell r="G679">
            <v>-43.2</v>
          </cell>
          <cell r="H679">
            <v>-7413.55</v>
          </cell>
        </row>
        <row r="680">
          <cell r="A680" t="str">
            <v>501032</v>
          </cell>
          <cell r="B680" t="str">
            <v>COTTON - RIL 105 HY - 450 GM</v>
          </cell>
          <cell r="C680" t="str">
            <v>1000</v>
          </cell>
          <cell r="D680" t="str">
            <v>601</v>
          </cell>
          <cell r="E680" t="str">
            <v>4900097588</v>
          </cell>
          <cell r="F680">
            <v>38133</v>
          </cell>
          <cell r="G680">
            <v>-108</v>
          </cell>
          <cell r="H680">
            <v>-18533.88</v>
          </cell>
        </row>
        <row r="681">
          <cell r="A681" t="str">
            <v>501032</v>
          </cell>
          <cell r="B681" t="str">
            <v>COTTON - RIL 105 HY - 450 GM</v>
          </cell>
          <cell r="C681" t="str">
            <v>1000</v>
          </cell>
          <cell r="D681" t="str">
            <v>601</v>
          </cell>
          <cell r="E681" t="str">
            <v>4900097563</v>
          </cell>
          <cell r="F681">
            <v>38133</v>
          </cell>
          <cell r="G681">
            <v>-21.6</v>
          </cell>
          <cell r="H681">
            <v>-3706.78</v>
          </cell>
        </row>
        <row r="682">
          <cell r="A682" t="str">
            <v>501032</v>
          </cell>
          <cell r="B682" t="str">
            <v>COTTON - RIL 105 HY - 450 GM</v>
          </cell>
          <cell r="C682" t="str">
            <v>1000</v>
          </cell>
          <cell r="D682" t="str">
            <v>601</v>
          </cell>
          <cell r="E682" t="str">
            <v>4900096499</v>
          </cell>
          <cell r="F682">
            <v>38131</v>
          </cell>
          <cell r="G682">
            <v>-432</v>
          </cell>
          <cell r="H682">
            <v>-74135.520000000004</v>
          </cell>
        </row>
        <row r="683">
          <cell r="A683" t="str">
            <v>501032</v>
          </cell>
          <cell r="B683" t="str">
            <v>COTTON - RIL 105 HY - 450 GM</v>
          </cell>
          <cell r="C683" t="str">
            <v>1000</v>
          </cell>
          <cell r="D683" t="str">
            <v>601</v>
          </cell>
          <cell r="E683" t="str">
            <v>4900095193</v>
          </cell>
          <cell r="F683">
            <v>38129</v>
          </cell>
          <cell r="G683">
            <v>-216</v>
          </cell>
          <cell r="H683">
            <v>-37067.760000000002</v>
          </cell>
        </row>
        <row r="684">
          <cell r="A684" t="str">
            <v>501032</v>
          </cell>
          <cell r="B684" t="str">
            <v>COTTON - RIL 105 HY - 450 GM</v>
          </cell>
          <cell r="C684" t="str">
            <v>1000</v>
          </cell>
          <cell r="D684" t="str">
            <v>601</v>
          </cell>
          <cell r="E684" t="str">
            <v>4900095346</v>
          </cell>
          <cell r="F684">
            <v>38129</v>
          </cell>
          <cell r="G684">
            <v>-324</v>
          </cell>
          <cell r="H684">
            <v>-55601.64</v>
          </cell>
        </row>
        <row r="685">
          <cell r="A685" t="str">
            <v>501032</v>
          </cell>
          <cell r="B685" t="str">
            <v>COTTON - RIL 105 HY - 450 GM</v>
          </cell>
          <cell r="C685" t="str">
            <v>1000</v>
          </cell>
          <cell r="D685" t="str">
            <v>601</v>
          </cell>
          <cell r="E685" t="str">
            <v>4900094808</v>
          </cell>
          <cell r="F685">
            <v>38128</v>
          </cell>
          <cell r="G685">
            <v>-129.6</v>
          </cell>
          <cell r="H685">
            <v>-22240.66</v>
          </cell>
        </row>
        <row r="686">
          <cell r="A686" t="str">
            <v>501032</v>
          </cell>
          <cell r="B686" t="str">
            <v>COTTON - RIL 105 HY - 450 GM</v>
          </cell>
          <cell r="C686" t="str">
            <v>1000</v>
          </cell>
          <cell r="D686" t="str">
            <v>601</v>
          </cell>
          <cell r="E686" t="str">
            <v>4900094763</v>
          </cell>
          <cell r="F686">
            <v>38128</v>
          </cell>
          <cell r="G686">
            <v>-216</v>
          </cell>
          <cell r="H686">
            <v>-37067.760000000002</v>
          </cell>
        </row>
        <row r="687">
          <cell r="A687" t="str">
            <v>501032</v>
          </cell>
          <cell r="B687" t="str">
            <v>COTTON - RIL 105 HY - 450 GM</v>
          </cell>
          <cell r="C687" t="str">
            <v>1000</v>
          </cell>
          <cell r="D687" t="str">
            <v>601</v>
          </cell>
          <cell r="E687" t="str">
            <v>4900094686</v>
          </cell>
          <cell r="F687">
            <v>38128</v>
          </cell>
          <cell r="G687">
            <v>-108</v>
          </cell>
          <cell r="H687">
            <v>-18533.88</v>
          </cell>
        </row>
        <row r="688">
          <cell r="A688" t="str">
            <v>501032</v>
          </cell>
          <cell r="B688" t="str">
            <v>COTTON - RIL 105 HY - 450 GM</v>
          </cell>
          <cell r="C688" t="str">
            <v>1000</v>
          </cell>
          <cell r="D688" t="str">
            <v>601</v>
          </cell>
          <cell r="E688" t="str">
            <v>4900093321</v>
          </cell>
          <cell r="F688">
            <v>38126</v>
          </cell>
          <cell r="G688">
            <v>-108</v>
          </cell>
          <cell r="H688">
            <v>-18533.88</v>
          </cell>
        </row>
        <row r="689">
          <cell r="A689" t="str">
            <v>501032</v>
          </cell>
          <cell r="B689" t="str">
            <v>COTTON - RIL 105 HY - 450 GM</v>
          </cell>
          <cell r="C689" t="str">
            <v>1000</v>
          </cell>
          <cell r="D689" t="str">
            <v>601</v>
          </cell>
          <cell r="E689" t="str">
            <v>4900093301</v>
          </cell>
          <cell r="F689">
            <v>38126</v>
          </cell>
          <cell r="G689">
            <v>-453.6</v>
          </cell>
          <cell r="H689">
            <v>-77842.289999999994</v>
          </cell>
        </row>
        <row r="690">
          <cell r="A690" t="str">
            <v>501032</v>
          </cell>
          <cell r="B690" t="str">
            <v>COTTON - RIL 105 HY - 450 GM</v>
          </cell>
          <cell r="C690" t="str">
            <v>1000</v>
          </cell>
          <cell r="D690" t="str">
            <v>601</v>
          </cell>
          <cell r="E690" t="str">
            <v>4900093295</v>
          </cell>
          <cell r="F690">
            <v>38126</v>
          </cell>
          <cell r="G690">
            <v>-237.6</v>
          </cell>
          <cell r="H690">
            <v>-40774.53</v>
          </cell>
        </row>
        <row r="691">
          <cell r="A691" t="str">
            <v>501032</v>
          </cell>
          <cell r="B691" t="str">
            <v>COTTON - RIL 105 HY - 450 GM</v>
          </cell>
          <cell r="C691" t="str">
            <v>1000</v>
          </cell>
          <cell r="D691" t="str">
            <v>601</v>
          </cell>
          <cell r="E691" t="str">
            <v>4900092792</v>
          </cell>
          <cell r="F691">
            <v>38125</v>
          </cell>
          <cell r="G691">
            <v>-108</v>
          </cell>
          <cell r="H691">
            <v>-18533.88</v>
          </cell>
        </row>
        <row r="692">
          <cell r="A692" t="str">
            <v>501032</v>
          </cell>
          <cell r="B692" t="str">
            <v>COTTON - RIL 105 HY - 450 GM</v>
          </cell>
          <cell r="C692" t="str">
            <v>1000</v>
          </cell>
          <cell r="D692" t="str">
            <v>601</v>
          </cell>
          <cell r="E692" t="str">
            <v>4900090349</v>
          </cell>
          <cell r="F692">
            <v>38120</v>
          </cell>
          <cell r="G692">
            <v>-108</v>
          </cell>
          <cell r="H692">
            <v>-18533.88</v>
          </cell>
        </row>
        <row r="693">
          <cell r="A693" t="str">
            <v>501032</v>
          </cell>
          <cell r="B693" t="str">
            <v>COTTON - RIL 105 HY - 450 GM</v>
          </cell>
          <cell r="C693" t="str">
            <v>1000</v>
          </cell>
          <cell r="D693" t="str">
            <v>101</v>
          </cell>
          <cell r="E693" t="str">
            <v>5000009841</v>
          </cell>
          <cell r="F693">
            <v>38117</v>
          </cell>
          <cell r="G693">
            <v>907.2</v>
          </cell>
          <cell r="H693">
            <v>0</v>
          </cell>
        </row>
        <row r="694">
          <cell r="A694" t="str">
            <v>501032</v>
          </cell>
          <cell r="B694" t="str">
            <v>COTTON - RIL 105 HY - 450 GM</v>
          </cell>
          <cell r="C694" t="str">
            <v>1000</v>
          </cell>
          <cell r="D694" t="str">
            <v>101</v>
          </cell>
          <cell r="E694" t="str">
            <v>5000009841</v>
          </cell>
          <cell r="F694">
            <v>38117</v>
          </cell>
          <cell r="G694">
            <v>43.2</v>
          </cell>
          <cell r="H694">
            <v>0</v>
          </cell>
        </row>
        <row r="695">
          <cell r="A695" t="str">
            <v>501032</v>
          </cell>
          <cell r="B695" t="str">
            <v>COTTON - RIL 105 HY - 450 GM</v>
          </cell>
          <cell r="C695" t="str">
            <v>1000</v>
          </cell>
          <cell r="D695" t="str">
            <v>101</v>
          </cell>
          <cell r="E695" t="str">
            <v>5000009841</v>
          </cell>
          <cell r="F695">
            <v>38117</v>
          </cell>
          <cell r="G695">
            <v>2181.6</v>
          </cell>
          <cell r="H695">
            <v>0</v>
          </cell>
        </row>
        <row r="696">
          <cell r="A696" t="str">
            <v>501032</v>
          </cell>
          <cell r="B696" t="str">
            <v>COTTON - RIL 105 HY - 450 GM</v>
          </cell>
          <cell r="C696" t="str">
            <v>1000</v>
          </cell>
          <cell r="D696" t="str">
            <v>641</v>
          </cell>
          <cell r="E696" t="str">
            <v>4900087956</v>
          </cell>
          <cell r="F696">
            <v>38115</v>
          </cell>
          <cell r="G696">
            <v>2181.6</v>
          </cell>
          <cell r="H696">
            <v>374384.36</v>
          </cell>
        </row>
        <row r="697">
          <cell r="A697" t="str">
            <v>501032</v>
          </cell>
          <cell r="B697" t="str">
            <v>COTTON - RIL 105 HY - 450 GM</v>
          </cell>
          <cell r="C697" t="str">
            <v>1000</v>
          </cell>
          <cell r="D697" t="str">
            <v>641</v>
          </cell>
          <cell r="E697" t="str">
            <v>4900087956</v>
          </cell>
          <cell r="F697">
            <v>38115</v>
          </cell>
          <cell r="G697">
            <v>907.2</v>
          </cell>
          <cell r="H697">
            <v>155684.59</v>
          </cell>
        </row>
        <row r="698">
          <cell r="A698" t="str">
            <v>501032</v>
          </cell>
          <cell r="B698" t="str">
            <v>COTTON - RIL 105 HY - 450 GM</v>
          </cell>
          <cell r="C698" t="str">
            <v>1000</v>
          </cell>
          <cell r="D698" t="str">
            <v>641</v>
          </cell>
          <cell r="E698" t="str">
            <v>4900087956</v>
          </cell>
          <cell r="F698">
            <v>38115</v>
          </cell>
          <cell r="G698">
            <v>43.2</v>
          </cell>
          <cell r="H698">
            <v>7413.55</v>
          </cell>
        </row>
        <row r="699">
          <cell r="A699" t="str">
            <v>501032</v>
          </cell>
          <cell r="B699" t="str">
            <v>COTTON - RIL 105 HY - 450 GM</v>
          </cell>
          <cell r="C699" t="str">
            <v>1000</v>
          </cell>
          <cell r="D699" t="str">
            <v>601</v>
          </cell>
          <cell r="E699" t="str">
            <v>4900087345</v>
          </cell>
          <cell r="F699">
            <v>38113</v>
          </cell>
          <cell r="G699">
            <v>-43.2</v>
          </cell>
          <cell r="H699">
            <v>-7413.55</v>
          </cell>
        </row>
        <row r="700">
          <cell r="A700" t="str">
            <v>501032</v>
          </cell>
          <cell r="B700" t="str">
            <v>COTTON - RIL 105 HY - 450 GM</v>
          </cell>
          <cell r="C700" t="str">
            <v>1000</v>
          </cell>
          <cell r="D700" t="str">
            <v>601</v>
          </cell>
          <cell r="E700" t="str">
            <v>4900084789</v>
          </cell>
          <cell r="F700">
            <v>38107</v>
          </cell>
          <cell r="G700">
            <v>-453.6</v>
          </cell>
          <cell r="H700">
            <v>-77842.28</v>
          </cell>
        </row>
        <row r="701">
          <cell r="A701" t="str">
            <v>501032</v>
          </cell>
          <cell r="B701" t="str">
            <v>COTTON - RIL 105 HY - 450 GM</v>
          </cell>
          <cell r="C701" t="str">
            <v>1000</v>
          </cell>
          <cell r="D701" t="str">
            <v>601</v>
          </cell>
          <cell r="E701" t="str">
            <v>4900083842</v>
          </cell>
          <cell r="F701">
            <v>38106</v>
          </cell>
          <cell r="G701">
            <v>-21.6</v>
          </cell>
          <cell r="H701">
            <v>-3706.78</v>
          </cell>
        </row>
        <row r="702">
          <cell r="A702" t="str">
            <v>501032</v>
          </cell>
          <cell r="B702" t="str">
            <v>COTTON - RIL 105 HY - 450 GM</v>
          </cell>
          <cell r="C702" t="str">
            <v>1000</v>
          </cell>
          <cell r="D702" t="str">
            <v>601</v>
          </cell>
          <cell r="E702" t="str">
            <v>4900083561</v>
          </cell>
          <cell r="F702">
            <v>38106</v>
          </cell>
          <cell r="G702">
            <v>-86.4</v>
          </cell>
          <cell r="H702">
            <v>-14827.1</v>
          </cell>
        </row>
        <row r="703">
          <cell r="A703" t="str">
            <v>501032</v>
          </cell>
          <cell r="B703" t="str">
            <v>COTTON - RIL 105 HY - 450 GM</v>
          </cell>
          <cell r="C703" t="str">
            <v>1000</v>
          </cell>
          <cell r="D703" t="str">
            <v>601</v>
          </cell>
          <cell r="E703" t="str">
            <v>4900083564</v>
          </cell>
          <cell r="F703">
            <v>38106</v>
          </cell>
          <cell r="G703">
            <v>-324</v>
          </cell>
          <cell r="H703">
            <v>-55601.64</v>
          </cell>
        </row>
        <row r="704">
          <cell r="A704" t="str">
            <v>501032</v>
          </cell>
          <cell r="B704" t="str">
            <v>COTTON - RIL 105 HY - 450 GM</v>
          </cell>
          <cell r="C704" t="str">
            <v>1000</v>
          </cell>
          <cell r="D704" t="str">
            <v>601</v>
          </cell>
          <cell r="E704" t="str">
            <v>4900083603</v>
          </cell>
          <cell r="F704">
            <v>38106</v>
          </cell>
          <cell r="G704">
            <v>-64.8</v>
          </cell>
          <cell r="H704">
            <v>-11120.33</v>
          </cell>
        </row>
        <row r="705">
          <cell r="A705" t="str">
            <v>501032</v>
          </cell>
          <cell r="B705" t="str">
            <v>COTTON - RIL 105 HY - 450 GM</v>
          </cell>
          <cell r="C705" t="str">
            <v>1000</v>
          </cell>
          <cell r="D705" t="str">
            <v>601</v>
          </cell>
          <cell r="E705" t="str">
            <v>4900083603</v>
          </cell>
          <cell r="F705">
            <v>38106</v>
          </cell>
          <cell r="G705">
            <v>-108</v>
          </cell>
          <cell r="H705">
            <v>-18533.88</v>
          </cell>
        </row>
        <row r="706">
          <cell r="A706" t="str">
            <v>501032</v>
          </cell>
          <cell r="B706" t="str">
            <v>COTTON - RIL 105 HY - 450 GM</v>
          </cell>
          <cell r="C706" t="str">
            <v>1000</v>
          </cell>
          <cell r="D706" t="str">
            <v>601</v>
          </cell>
          <cell r="E706" t="str">
            <v>4900083842</v>
          </cell>
          <cell r="F706">
            <v>38106</v>
          </cell>
          <cell r="G706">
            <v>-86.4</v>
          </cell>
          <cell r="H706">
            <v>-14827.1</v>
          </cell>
        </row>
        <row r="707">
          <cell r="A707" t="str">
            <v>501032</v>
          </cell>
          <cell r="B707" t="str">
            <v>COTTON - RIL 105 HY - 450 GM</v>
          </cell>
          <cell r="C707" t="str">
            <v>1000</v>
          </cell>
          <cell r="D707" t="str">
            <v>601</v>
          </cell>
          <cell r="E707" t="str">
            <v>4900082820</v>
          </cell>
          <cell r="F707">
            <v>38105</v>
          </cell>
          <cell r="G707">
            <v>-64.8</v>
          </cell>
          <cell r="H707">
            <v>-11120.33</v>
          </cell>
        </row>
        <row r="708">
          <cell r="A708" t="str">
            <v>501032</v>
          </cell>
          <cell r="B708" t="str">
            <v>COTTON - RIL 105 HY - 450 GM</v>
          </cell>
          <cell r="C708" t="str">
            <v>1000</v>
          </cell>
          <cell r="D708" t="str">
            <v>601</v>
          </cell>
          <cell r="E708" t="str">
            <v>4900082832</v>
          </cell>
          <cell r="F708">
            <v>38105</v>
          </cell>
          <cell r="G708">
            <v>-108</v>
          </cell>
          <cell r="H708">
            <v>-18533.88</v>
          </cell>
        </row>
        <row r="709">
          <cell r="A709" t="str">
            <v>501032</v>
          </cell>
          <cell r="B709" t="str">
            <v>COTTON - RIL 105 HY - 450 GM</v>
          </cell>
          <cell r="C709" t="str">
            <v>1000</v>
          </cell>
          <cell r="D709" t="str">
            <v>601</v>
          </cell>
          <cell r="E709" t="str">
            <v>4900082881</v>
          </cell>
          <cell r="F709">
            <v>38105</v>
          </cell>
          <cell r="G709">
            <v>-21.6</v>
          </cell>
          <cell r="H709">
            <v>-3706.78</v>
          </cell>
        </row>
        <row r="710">
          <cell r="A710" t="str">
            <v>501032</v>
          </cell>
          <cell r="B710" t="str">
            <v>COTTON - RIL 105 HY - 450 GM</v>
          </cell>
          <cell r="C710" t="str">
            <v>1000</v>
          </cell>
          <cell r="D710" t="str">
            <v>601</v>
          </cell>
          <cell r="E710" t="str">
            <v>4900082837</v>
          </cell>
          <cell r="F710">
            <v>38105</v>
          </cell>
          <cell r="G710">
            <v>-64.8</v>
          </cell>
          <cell r="H710">
            <v>-11120.33</v>
          </cell>
        </row>
        <row r="711">
          <cell r="A711" t="str">
            <v>501032</v>
          </cell>
          <cell r="B711" t="str">
            <v>COTTON - RIL 105 HY - 450 GM</v>
          </cell>
          <cell r="C711" t="str">
            <v>1000</v>
          </cell>
          <cell r="D711" t="str">
            <v>601</v>
          </cell>
          <cell r="E711" t="str">
            <v>4900082867</v>
          </cell>
          <cell r="F711">
            <v>38105</v>
          </cell>
          <cell r="G711">
            <v>-108</v>
          </cell>
          <cell r="H711">
            <v>-18533.88</v>
          </cell>
        </row>
        <row r="712">
          <cell r="A712" t="str">
            <v>501032</v>
          </cell>
          <cell r="B712" t="str">
            <v>COTTON - RIL 105 HY - 450 GM</v>
          </cell>
          <cell r="C712" t="str">
            <v>1000</v>
          </cell>
          <cell r="D712" t="str">
            <v>601</v>
          </cell>
          <cell r="E712" t="str">
            <v>4900082865</v>
          </cell>
          <cell r="F712">
            <v>38105</v>
          </cell>
          <cell r="G712">
            <v>-43.2</v>
          </cell>
          <cell r="H712">
            <v>-7413.55</v>
          </cell>
        </row>
        <row r="713">
          <cell r="A713" t="str">
            <v>501032</v>
          </cell>
          <cell r="B713" t="str">
            <v>COTTON - RIL 105 HY - 450 GM</v>
          </cell>
          <cell r="C713" t="str">
            <v>1000</v>
          </cell>
          <cell r="D713" t="str">
            <v>601</v>
          </cell>
          <cell r="E713" t="str">
            <v>4900082848</v>
          </cell>
          <cell r="F713">
            <v>38105</v>
          </cell>
          <cell r="G713">
            <v>-64.8</v>
          </cell>
          <cell r="H713">
            <v>-11120.33</v>
          </cell>
        </row>
        <row r="714">
          <cell r="A714" t="str">
            <v>501032</v>
          </cell>
          <cell r="B714" t="str">
            <v>COTTON - RIL 105 HY - 450 GM</v>
          </cell>
          <cell r="C714" t="str">
            <v>1000</v>
          </cell>
          <cell r="D714" t="str">
            <v>601</v>
          </cell>
          <cell r="E714" t="str">
            <v>4900082899</v>
          </cell>
          <cell r="F714">
            <v>38105</v>
          </cell>
          <cell r="G714">
            <v>-21.6</v>
          </cell>
          <cell r="H714">
            <v>-3706.78</v>
          </cell>
        </row>
        <row r="715">
          <cell r="A715" t="str">
            <v>501032</v>
          </cell>
          <cell r="B715" t="str">
            <v>COTTON - RIL 105 HY - 450 GM</v>
          </cell>
          <cell r="C715" t="str">
            <v>1000</v>
          </cell>
          <cell r="D715" t="str">
            <v>601</v>
          </cell>
          <cell r="E715" t="str">
            <v>4900082913</v>
          </cell>
          <cell r="F715">
            <v>38105</v>
          </cell>
          <cell r="G715">
            <v>-216</v>
          </cell>
          <cell r="H715">
            <v>-37067.760000000002</v>
          </cell>
        </row>
        <row r="716">
          <cell r="A716" t="str">
            <v>501032</v>
          </cell>
          <cell r="B716" t="str">
            <v>COTTON - RIL 105 HY - 450 GM</v>
          </cell>
          <cell r="C716" t="str">
            <v>1000</v>
          </cell>
          <cell r="D716" t="str">
            <v>601</v>
          </cell>
          <cell r="E716" t="str">
            <v>4900082905</v>
          </cell>
          <cell r="F716">
            <v>38105</v>
          </cell>
          <cell r="G716">
            <v>-108</v>
          </cell>
          <cell r="H716">
            <v>-18533.88</v>
          </cell>
        </row>
        <row r="717">
          <cell r="A717" t="str">
            <v>501032</v>
          </cell>
          <cell r="B717" t="str">
            <v>COTTON - RIL 105 HY - 450 GM</v>
          </cell>
          <cell r="C717" t="str">
            <v>1000</v>
          </cell>
          <cell r="D717" t="str">
            <v>601</v>
          </cell>
          <cell r="E717" t="str">
            <v>4900082815</v>
          </cell>
          <cell r="F717">
            <v>38105</v>
          </cell>
          <cell r="G717">
            <v>-216</v>
          </cell>
          <cell r="H717">
            <v>-37067.760000000002</v>
          </cell>
        </row>
        <row r="718">
          <cell r="A718" t="str">
            <v>501032</v>
          </cell>
          <cell r="B718" t="str">
            <v>COTTON - RIL 105 HY - 450 GM</v>
          </cell>
          <cell r="C718" t="str">
            <v>1000</v>
          </cell>
          <cell r="D718" t="str">
            <v>601</v>
          </cell>
          <cell r="E718" t="str">
            <v>4900082902</v>
          </cell>
          <cell r="F718">
            <v>38105</v>
          </cell>
          <cell r="G718">
            <v>-108</v>
          </cell>
          <cell r="H718">
            <v>-18533.88</v>
          </cell>
        </row>
        <row r="719">
          <cell r="A719" t="str">
            <v>501032</v>
          </cell>
          <cell r="B719" t="str">
            <v>COTTON - RIL 105 HY - 450 GM</v>
          </cell>
          <cell r="C719" t="str">
            <v>1000</v>
          </cell>
          <cell r="D719" t="str">
            <v>601</v>
          </cell>
          <cell r="E719" t="str">
            <v>4900082899</v>
          </cell>
          <cell r="F719">
            <v>38105</v>
          </cell>
          <cell r="G719">
            <v>-86.4</v>
          </cell>
          <cell r="H719">
            <v>-14827.1</v>
          </cell>
        </row>
        <row r="720">
          <cell r="A720" t="str">
            <v>501032</v>
          </cell>
          <cell r="B720" t="str">
            <v>COTTON - RIL 105 HY - 450 GM</v>
          </cell>
          <cell r="C720" t="str">
            <v>1000</v>
          </cell>
          <cell r="D720" t="str">
            <v>601</v>
          </cell>
          <cell r="E720" t="str">
            <v>4900083061</v>
          </cell>
          <cell r="F720">
            <v>38105</v>
          </cell>
          <cell r="G720">
            <v>-108</v>
          </cell>
          <cell r="H720">
            <v>-18533.88</v>
          </cell>
        </row>
        <row r="721">
          <cell r="A721" t="str">
            <v>501032</v>
          </cell>
          <cell r="B721" t="str">
            <v>COTTON - RIL 105 HY - 450 GM</v>
          </cell>
          <cell r="C721" t="str">
            <v>1000</v>
          </cell>
          <cell r="D721" t="str">
            <v>601</v>
          </cell>
          <cell r="E721" t="str">
            <v>4900083026</v>
          </cell>
          <cell r="F721">
            <v>38105</v>
          </cell>
          <cell r="G721">
            <v>-43.2</v>
          </cell>
          <cell r="H721">
            <v>-7413.55</v>
          </cell>
        </row>
        <row r="722">
          <cell r="A722" t="str">
            <v>501032</v>
          </cell>
          <cell r="B722" t="str">
            <v>COTTON - RIL 105 HY - 450 GM</v>
          </cell>
          <cell r="C722" t="str">
            <v>1000</v>
          </cell>
          <cell r="D722" t="str">
            <v>601</v>
          </cell>
          <cell r="E722" t="str">
            <v>4900082175</v>
          </cell>
          <cell r="F722">
            <v>38104</v>
          </cell>
          <cell r="G722">
            <v>-64.8</v>
          </cell>
          <cell r="H722">
            <v>-11120.33</v>
          </cell>
        </row>
        <row r="723">
          <cell r="A723" t="str">
            <v>501032</v>
          </cell>
          <cell r="B723" t="str">
            <v>COTTON - RIL 105 HY - 450 GM</v>
          </cell>
          <cell r="C723" t="str">
            <v>1000</v>
          </cell>
          <cell r="D723" t="str">
            <v>601</v>
          </cell>
          <cell r="E723" t="str">
            <v>4900082259</v>
          </cell>
          <cell r="F723">
            <v>38104</v>
          </cell>
          <cell r="G723">
            <v>-21.6</v>
          </cell>
          <cell r="H723">
            <v>-3706.78</v>
          </cell>
        </row>
        <row r="724">
          <cell r="A724" t="str">
            <v>501032</v>
          </cell>
          <cell r="B724" t="str">
            <v>COTTON - RIL 105 HY - 450 GM</v>
          </cell>
          <cell r="C724" t="str">
            <v>1000</v>
          </cell>
          <cell r="D724" t="str">
            <v>101</v>
          </cell>
          <cell r="E724" t="str">
            <v>5000008465</v>
          </cell>
          <cell r="F724">
            <v>38101</v>
          </cell>
          <cell r="G724">
            <v>194.4</v>
          </cell>
          <cell r="H724">
            <v>0</v>
          </cell>
        </row>
        <row r="725">
          <cell r="A725" t="str">
            <v>501032</v>
          </cell>
          <cell r="B725" t="str">
            <v>COTTON - RIL 105 HY - 450 GM</v>
          </cell>
          <cell r="C725" t="str">
            <v>1000</v>
          </cell>
          <cell r="D725" t="str">
            <v>101</v>
          </cell>
          <cell r="E725" t="str">
            <v>5000008465</v>
          </cell>
          <cell r="F725">
            <v>38101</v>
          </cell>
          <cell r="G725">
            <v>799.2</v>
          </cell>
          <cell r="H725">
            <v>0</v>
          </cell>
        </row>
        <row r="726">
          <cell r="A726" t="str">
            <v>501032</v>
          </cell>
          <cell r="B726" t="str">
            <v>COTTON - RIL 105 HY - 450 GM</v>
          </cell>
          <cell r="C726" t="str">
            <v>1000</v>
          </cell>
          <cell r="D726" t="str">
            <v>101</v>
          </cell>
          <cell r="E726" t="str">
            <v>5000008465</v>
          </cell>
          <cell r="F726">
            <v>38101</v>
          </cell>
          <cell r="G726">
            <v>799.2</v>
          </cell>
          <cell r="H726">
            <v>0</v>
          </cell>
        </row>
        <row r="727">
          <cell r="A727" t="str">
            <v>501032</v>
          </cell>
          <cell r="B727" t="str">
            <v>COTTON - RIL 105 HY - 450 GM</v>
          </cell>
          <cell r="C727" t="str">
            <v>1000</v>
          </cell>
          <cell r="D727" t="str">
            <v>101</v>
          </cell>
          <cell r="E727" t="str">
            <v>5000008465</v>
          </cell>
          <cell r="F727">
            <v>38101</v>
          </cell>
          <cell r="G727">
            <v>583.20000000000005</v>
          </cell>
          <cell r="H727">
            <v>0</v>
          </cell>
        </row>
        <row r="728">
          <cell r="A728" t="str">
            <v>501032</v>
          </cell>
          <cell r="B728" t="str">
            <v>COTTON - RIL 105 HY - 450 GM</v>
          </cell>
          <cell r="C728" t="str">
            <v>1000</v>
          </cell>
          <cell r="D728" t="str">
            <v>641</v>
          </cell>
          <cell r="E728" t="str">
            <v>4900079995</v>
          </cell>
          <cell r="F728">
            <v>38100</v>
          </cell>
          <cell r="G728">
            <v>194.4</v>
          </cell>
          <cell r="H728">
            <v>33360.980000000003</v>
          </cell>
        </row>
        <row r="729">
          <cell r="A729" t="str">
            <v>501032</v>
          </cell>
          <cell r="B729" t="str">
            <v>COTTON - RIL 105 HY - 450 GM</v>
          </cell>
          <cell r="C729" t="str">
            <v>1000</v>
          </cell>
          <cell r="D729" t="str">
            <v>641</v>
          </cell>
          <cell r="E729" t="str">
            <v>4900079995</v>
          </cell>
          <cell r="F729">
            <v>38100</v>
          </cell>
          <cell r="G729">
            <v>583.20000000000005</v>
          </cell>
          <cell r="H729">
            <v>100082.96</v>
          </cell>
        </row>
        <row r="730">
          <cell r="A730" t="str">
            <v>501032</v>
          </cell>
          <cell r="B730" t="str">
            <v>COTTON - RIL 105 HY - 450 GM</v>
          </cell>
          <cell r="C730" t="str">
            <v>1000</v>
          </cell>
          <cell r="D730" t="str">
            <v>641</v>
          </cell>
          <cell r="E730" t="str">
            <v>4900079995</v>
          </cell>
          <cell r="F730">
            <v>38100</v>
          </cell>
          <cell r="G730">
            <v>799.2</v>
          </cell>
          <cell r="H730">
            <v>137150.71</v>
          </cell>
        </row>
        <row r="731">
          <cell r="A731" t="str">
            <v>501032</v>
          </cell>
          <cell r="B731" t="str">
            <v>COTTON - RIL 105 HY - 450 GM</v>
          </cell>
          <cell r="C731" t="str">
            <v>1000</v>
          </cell>
          <cell r="D731" t="str">
            <v>641</v>
          </cell>
          <cell r="E731" t="str">
            <v>4900079995</v>
          </cell>
          <cell r="F731">
            <v>38100</v>
          </cell>
          <cell r="G731">
            <v>799.2</v>
          </cell>
          <cell r="H731">
            <v>137150.71</v>
          </cell>
        </row>
        <row r="732">
          <cell r="A732" t="str">
            <v>501032</v>
          </cell>
          <cell r="B732" t="str">
            <v>COTTON - RIL 105 HY - 450 GM</v>
          </cell>
          <cell r="C732" t="str">
            <v>1000</v>
          </cell>
          <cell r="D732" t="str">
            <v>101</v>
          </cell>
          <cell r="E732" t="str">
            <v>5000008124</v>
          </cell>
          <cell r="F732">
            <v>38097</v>
          </cell>
          <cell r="G732">
            <v>518.4</v>
          </cell>
          <cell r="H732">
            <v>0</v>
          </cell>
        </row>
        <row r="733">
          <cell r="A733" t="str">
            <v>501032</v>
          </cell>
          <cell r="B733" t="str">
            <v>COTTON - RIL 105 HY - 450 GM</v>
          </cell>
          <cell r="C733" t="str">
            <v>1000</v>
          </cell>
          <cell r="D733" t="str">
            <v>101</v>
          </cell>
          <cell r="E733" t="str">
            <v>5000008124</v>
          </cell>
          <cell r="F733">
            <v>38097</v>
          </cell>
          <cell r="G733">
            <v>950.4</v>
          </cell>
          <cell r="H733">
            <v>0</v>
          </cell>
        </row>
        <row r="734">
          <cell r="A734" t="str">
            <v>501032</v>
          </cell>
          <cell r="B734" t="str">
            <v>COTTON - RIL 105 HY - 450 GM</v>
          </cell>
          <cell r="C734" t="str">
            <v>1000</v>
          </cell>
          <cell r="D734" t="str">
            <v>101</v>
          </cell>
          <cell r="E734" t="str">
            <v>5000008124</v>
          </cell>
          <cell r="F734">
            <v>38097</v>
          </cell>
          <cell r="G734">
            <v>648</v>
          </cell>
          <cell r="H734">
            <v>0</v>
          </cell>
        </row>
        <row r="735">
          <cell r="A735" t="str">
            <v>501032</v>
          </cell>
          <cell r="B735" t="str">
            <v>COTTON - RIL 105 HY - 450 GM</v>
          </cell>
          <cell r="C735" t="str">
            <v>1000</v>
          </cell>
          <cell r="D735" t="str">
            <v>601</v>
          </cell>
          <cell r="E735" t="str">
            <v>4900078127</v>
          </cell>
          <cell r="F735">
            <v>38097</v>
          </cell>
          <cell r="G735">
            <v>-108</v>
          </cell>
          <cell r="H735">
            <v>-18533.88</v>
          </cell>
        </row>
        <row r="736">
          <cell r="A736" t="str">
            <v>501032</v>
          </cell>
          <cell r="B736" t="str">
            <v>COTTON - RIL 105 HY - 450 GM</v>
          </cell>
          <cell r="C736" t="str">
            <v>1000</v>
          </cell>
          <cell r="D736" t="str">
            <v>601</v>
          </cell>
          <cell r="E736" t="str">
            <v>4900078125</v>
          </cell>
          <cell r="F736">
            <v>38097</v>
          </cell>
          <cell r="G736">
            <v>-799.2</v>
          </cell>
          <cell r="H736">
            <v>-137150.72</v>
          </cell>
        </row>
        <row r="737">
          <cell r="A737" t="str">
            <v>501032</v>
          </cell>
          <cell r="B737" t="str">
            <v>COTTON - RIL 105 HY - 450 GM</v>
          </cell>
          <cell r="C737" t="str">
            <v>1000</v>
          </cell>
          <cell r="D737" t="str">
            <v>601</v>
          </cell>
          <cell r="E737" t="str">
            <v>4900078125</v>
          </cell>
          <cell r="F737">
            <v>38097</v>
          </cell>
          <cell r="G737">
            <v>-280.8</v>
          </cell>
          <cell r="H737">
            <v>-48188.09</v>
          </cell>
        </row>
        <row r="738">
          <cell r="A738" t="str">
            <v>501032</v>
          </cell>
          <cell r="B738" t="str">
            <v>COTTON - RIL 105 HY - 450 GM</v>
          </cell>
          <cell r="C738" t="str">
            <v>1000</v>
          </cell>
          <cell r="D738" t="str">
            <v>601</v>
          </cell>
          <cell r="E738" t="str">
            <v>4900078122</v>
          </cell>
          <cell r="F738">
            <v>38097</v>
          </cell>
          <cell r="G738">
            <v>-237.6</v>
          </cell>
          <cell r="H738">
            <v>-40774.54</v>
          </cell>
        </row>
        <row r="739">
          <cell r="A739" t="str">
            <v>501032</v>
          </cell>
          <cell r="B739" t="str">
            <v>COTTON - RIL 105 HY - 450 GM</v>
          </cell>
          <cell r="C739" t="str">
            <v>1000</v>
          </cell>
          <cell r="D739" t="str">
            <v>601</v>
          </cell>
          <cell r="E739" t="str">
            <v>4900078128</v>
          </cell>
          <cell r="F739">
            <v>38097</v>
          </cell>
          <cell r="G739">
            <v>-172.8</v>
          </cell>
          <cell r="H739">
            <v>-29654.21</v>
          </cell>
        </row>
        <row r="740">
          <cell r="A740" t="str">
            <v>501032</v>
          </cell>
          <cell r="B740" t="str">
            <v>COTTON - RIL 105 HY - 450 GM</v>
          </cell>
          <cell r="C740" t="str">
            <v>1000</v>
          </cell>
          <cell r="D740" t="str">
            <v>601</v>
          </cell>
          <cell r="E740" t="str">
            <v>4900078130</v>
          </cell>
          <cell r="F740">
            <v>38097</v>
          </cell>
          <cell r="G740">
            <v>-129.6</v>
          </cell>
          <cell r="H740">
            <v>-22240.66</v>
          </cell>
        </row>
        <row r="741">
          <cell r="A741" t="str">
            <v>501032</v>
          </cell>
          <cell r="B741" t="str">
            <v>COTTON - RIL 105 HY - 450 GM</v>
          </cell>
          <cell r="C741" t="str">
            <v>1000</v>
          </cell>
          <cell r="D741" t="str">
            <v>601</v>
          </cell>
          <cell r="E741" t="str">
            <v>4900078128</v>
          </cell>
          <cell r="F741">
            <v>38097</v>
          </cell>
          <cell r="G741">
            <v>-43.2</v>
          </cell>
          <cell r="H741">
            <v>-7413.55</v>
          </cell>
        </row>
        <row r="742">
          <cell r="A742" t="str">
            <v>501032</v>
          </cell>
          <cell r="B742" t="str">
            <v>COTTON - RIL 105 HY - 450 GM</v>
          </cell>
          <cell r="C742" t="str">
            <v>1000</v>
          </cell>
          <cell r="D742" t="str">
            <v>641</v>
          </cell>
          <cell r="E742" t="str">
            <v>4900077174</v>
          </cell>
          <cell r="F742">
            <v>38094</v>
          </cell>
          <cell r="G742">
            <v>518.4</v>
          </cell>
          <cell r="H742">
            <v>88962.63</v>
          </cell>
        </row>
        <row r="743">
          <cell r="A743" t="str">
            <v>501032</v>
          </cell>
          <cell r="B743" t="str">
            <v>COTTON - RIL 105 HY - 450 GM</v>
          </cell>
          <cell r="C743" t="str">
            <v>1000</v>
          </cell>
          <cell r="D743" t="str">
            <v>641</v>
          </cell>
          <cell r="E743" t="str">
            <v>4900077174</v>
          </cell>
          <cell r="F743">
            <v>38094</v>
          </cell>
          <cell r="G743">
            <v>950.4</v>
          </cell>
          <cell r="H743">
            <v>163098.15</v>
          </cell>
        </row>
        <row r="744">
          <cell r="A744" t="str">
            <v>501032</v>
          </cell>
          <cell r="B744" t="str">
            <v>COTTON - RIL 105 HY - 450 GM</v>
          </cell>
          <cell r="C744" t="str">
            <v>1000</v>
          </cell>
          <cell r="D744" t="str">
            <v>641</v>
          </cell>
          <cell r="E744" t="str">
            <v>4900077174</v>
          </cell>
          <cell r="F744">
            <v>38094</v>
          </cell>
          <cell r="G744">
            <v>648</v>
          </cell>
          <cell r="H744">
            <v>111203.28</v>
          </cell>
        </row>
        <row r="745">
          <cell r="A745" t="str">
            <v>501032</v>
          </cell>
          <cell r="B745" t="str">
            <v>COTTON - RIL 105 HY - 450 GM</v>
          </cell>
          <cell r="C745" t="str">
            <v>2100</v>
          </cell>
          <cell r="D745" t="str">
            <v>651</v>
          </cell>
          <cell r="E745" t="str">
            <v>4900207417</v>
          </cell>
          <cell r="F745">
            <v>38247</v>
          </cell>
          <cell r="G745">
            <v>19.8</v>
          </cell>
          <cell r="H745">
            <v>0</v>
          </cell>
        </row>
        <row r="746">
          <cell r="A746" t="str">
            <v>501032</v>
          </cell>
          <cell r="B746" t="str">
            <v>COTTON - RIL 105 HY - 450 GM</v>
          </cell>
          <cell r="C746" t="str">
            <v>2100</v>
          </cell>
          <cell r="D746" t="str">
            <v>453</v>
          </cell>
          <cell r="E746" t="str">
            <v>4900191174</v>
          </cell>
          <cell r="F746">
            <v>38230</v>
          </cell>
          <cell r="G746">
            <v>21.6</v>
          </cell>
          <cell r="H746">
            <v>3706.78</v>
          </cell>
        </row>
        <row r="747">
          <cell r="A747" t="str">
            <v>501032</v>
          </cell>
          <cell r="B747" t="str">
            <v>COTTON - RIL 105 HY - 450 GM</v>
          </cell>
          <cell r="C747" t="str">
            <v>2100</v>
          </cell>
          <cell r="D747" t="str">
            <v>453</v>
          </cell>
          <cell r="E747" t="str">
            <v>4900191174</v>
          </cell>
          <cell r="F747">
            <v>38230</v>
          </cell>
          <cell r="G747">
            <v>-21.6</v>
          </cell>
          <cell r="H747">
            <v>0</v>
          </cell>
        </row>
        <row r="748">
          <cell r="A748" t="str">
            <v>501032</v>
          </cell>
          <cell r="B748" t="str">
            <v>COTTON - RIL 105 HY - 450 GM</v>
          </cell>
          <cell r="C748" t="str">
            <v>2100</v>
          </cell>
          <cell r="D748" t="str">
            <v>453</v>
          </cell>
          <cell r="E748" t="str">
            <v>4900191174</v>
          </cell>
          <cell r="F748">
            <v>38230</v>
          </cell>
          <cell r="G748">
            <v>50.4</v>
          </cell>
          <cell r="H748">
            <v>8649.15</v>
          </cell>
        </row>
        <row r="749">
          <cell r="A749" t="str">
            <v>501032</v>
          </cell>
          <cell r="B749" t="str">
            <v>COTTON - RIL 105 HY - 450 GM</v>
          </cell>
          <cell r="C749" t="str">
            <v>2100</v>
          </cell>
          <cell r="D749" t="str">
            <v>651</v>
          </cell>
          <cell r="E749" t="str">
            <v>4900190790</v>
          </cell>
          <cell r="F749">
            <v>38230</v>
          </cell>
          <cell r="G749">
            <v>21.6</v>
          </cell>
          <cell r="H749">
            <v>0</v>
          </cell>
        </row>
        <row r="750">
          <cell r="A750" t="str">
            <v>501032</v>
          </cell>
          <cell r="B750" t="str">
            <v>COTTON - RIL 105 HY - 450 GM</v>
          </cell>
          <cell r="C750" t="str">
            <v>2100</v>
          </cell>
          <cell r="D750" t="str">
            <v>453</v>
          </cell>
          <cell r="E750" t="str">
            <v>4900191174</v>
          </cell>
          <cell r="F750">
            <v>38230</v>
          </cell>
          <cell r="G750">
            <v>-50.4</v>
          </cell>
          <cell r="H750">
            <v>0</v>
          </cell>
        </row>
        <row r="751">
          <cell r="A751" t="str">
            <v>501032</v>
          </cell>
          <cell r="B751" t="str">
            <v>COTTON - RIL 105 HY - 450 GM</v>
          </cell>
          <cell r="C751" t="str">
            <v>2100</v>
          </cell>
          <cell r="D751" t="str">
            <v>651</v>
          </cell>
          <cell r="E751" t="str">
            <v>4900190731</v>
          </cell>
          <cell r="F751">
            <v>38230</v>
          </cell>
          <cell r="G751">
            <v>50.4</v>
          </cell>
          <cell r="H751">
            <v>0</v>
          </cell>
        </row>
        <row r="752">
          <cell r="A752" t="str">
            <v>501032</v>
          </cell>
          <cell r="B752" t="str">
            <v>COTTON - RIL 105 HY - 450 GM</v>
          </cell>
          <cell r="C752" t="str">
            <v>2100</v>
          </cell>
          <cell r="D752" t="str">
            <v>453</v>
          </cell>
          <cell r="E752" t="str">
            <v>4900161903</v>
          </cell>
          <cell r="F752">
            <v>38199</v>
          </cell>
          <cell r="G752">
            <v>-21.6</v>
          </cell>
          <cell r="H752">
            <v>0</v>
          </cell>
        </row>
        <row r="753">
          <cell r="A753" t="str">
            <v>501032</v>
          </cell>
          <cell r="B753" t="str">
            <v>COTTON - RIL 105 HY - 450 GM</v>
          </cell>
          <cell r="C753" t="str">
            <v>2100</v>
          </cell>
          <cell r="D753" t="str">
            <v>453</v>
          </cell>
          <cell r="E753" t="str">
            <v>4900161903</v>
          </cell>
          <cell r="F753">
            <v>38199</v>
          </cell>
          <cell r="G753">
            <v>-21.6</v>
          </cell>
          <cell r="H753">
            <v>0</v>
          </cell>
        </row>
        <row r="754">
          <cell r="A754" t="str">
            <v>501032</v>
          </cell>
          <cell r="B754" t="str">
            <v>COTTON - RIL 105 HY - 450 GM</v>
          </cell>
          <cell r="C754" t="str">
            <v>2100</v>
          </cell>
          <cell r="D754" t="str">
            <v>453</v>
          </cell>
          <cell r="E754" t="str">
            <v>4900161903</v>
          </cell>
          <cell r="F754">
            <v>38199</v>
          </cell>
          <cell r="G754">
            <v>21.6</v>
          </cell>
          <cell r="H754">
            <v>3706.78</v>
          </cell>
        </row>
        <row r="755">
          <cell r="A755" t="str">
            <v>501032</v>
          </cell>
          <cell r="B755" t="str">
            <v>COTTON - RIL 105 HY - 450 GM</v>
          </cell>
          <cell r="C755" t="str">
            <v>2100</v>
          </cell>
          <cell r="D755" t="str">
            <v>453</v>
          </cell>
          <cell r="E755" t="str">
            <v>4900161903</v>
          </cell>
          <cell r="F755">
            <v>38199</v>
          </cell>
          <cell r="G755">
            <v>21.6</v>
          </cell>
          <cell r="H755">
            <v>3706.78</v>
          </cell>
        </row>
        <row r="756">
          <cell r="A756" t="str">
            <v>501032</v>
          </cell>
          <cell r="B756" t="str">
            <v>COTTON - RIL 105 HY - 450 GM</v>
          </cell>
          <cell r="C756" t="str">
            <v>2100</v>
          </cell>
          <cell r="D756" t="str">
            <v>651</v>
          </cell>
          <cell r="E756" t="str">
            <v>4900143719</v>
          </cell>
          <cell r="F756">
            <v>38187</v>
          </cell>
          <cell r="G756">
            <v>21.6</v>
          </cell>
          <cell r="H756">
            <v>0</v>
          </cell>
        </row>
        <row r="757">
          <cell r="A757" t="str">
            <v>501032</v>
          </cell>
          <cell r="B757" t="str">
            <v>COTTON - RIL 105 HY - 450 GM</v>
          </cell>
          <cell r="C757" t="str">
            <v>2100</v>
          </cell>
          <cell r="D757" t="str">
            <v>651</v>
          </cell>
          <cell r="E757" t="str">
            <v>4900143724</v>
          </cell>
          <cell r="F757">
            <v>38187</v>
          </cell>
          <cell r="G757">
            <v>10.8</v>
          </cell>
          <cell r="H757">
            <v>0</v>
          </cell>
        </row>
        <row r="758">
          <cell r="A758" t="str">
            <v>501032</v>
          </cell>
          <cell r="B758" t="str">
            <v>COTTON - RIL 105 HY - 450 GM</v>
          </cell>
          <cell r="C758" t="str">
            <v>2100</v>
          </cell>
          <cell r="D758" t="str">
            <v>651</v>
          </cell>
          <cell r="E758" t="str">
            <v>4900143724</v>
          </cell>
          <cell r="F758">
            <v>38187</v>
          </cell>
          <cell r="G758">
            <v>10.8</v>
          </cell>
          <cell r="H758">
            <v>0</v>
          </cell>
        </row>
        <row r="759">
          <cell r="A759" t="str">
            <v>501032</v>
          </cell>
          <cell r="B759" t="str">
            <v>COTTON - RIL 105 HY - 450 GM</v>
          </cell>
          <cell r="C759" t="str">
            <v>2100</v>
          </cell>
          <cell r="D759" t="str">
            <v>601</v>
          </cell>
          <cell r="E759" t="str">
            <v>4900116098</v>
          </cell>
          <cell r="F759">
            <v>38159</v>
          </cell>
          <cell r="G759">
            <v>-108</v>
          </cell>
          <cell r="H759">
            <v>-18533.88</v>
          </cell>
        </row>
        <row r="760">
          <cell r="A760" t="str">
            <v>501032</v>
          </cell>
          <cell r="B760" t="str">
            <v>COTTON - RIL 105 HY - 450 GM</v>
          </cell>
          <cell r="C760" t="str">
            <v>2100</v>
          </cell>
          <cell r="D760" t="str">
            <v>101</v>
          </cell>
          <cell r="E760" t="str">
            <v>5000014194</v>
          </cell>
          <cell r="F760">
            <v>38159</v>
          </cell>
          <cell r="G760">
            <v>129.6</v>
          </cell>
          <cell r="H760">
            <v>0</v>
          </cell>
        </row>
        <row r="761">
          <cell r="A761" t="str">
            <v>501032</v>
          </cell>
          <cell r="B761" t="str">
            <v>COTTON - RIL 105 HY - 450 GM</v>
          </cell>
          <cell r="C761" t="str">
            <v>2100</v>
          </cell>
          <cell r="D761" t="str">
            <v>641</v>
          </cell>
          <cell r="E761" t="str">
            <v>4900112596</v>
          </cell>
          <cell r="F761">
            <v>38154</v>
          </cell>
          <cell r="G761">
            <v>129.6</v>
          </cell>
          <cell r="H761">
            <v>22240.66</v>
          </cell>
        </row>
        <row r="762">
          <cell r="A762" t="str">
            <v>501032</v>
          </cell>
          <cell r="B762" t="str">
            <v>COTTON - RIL 105 HY - 450 GM</v>
          </cell>
          <cell r="C762" t="str">
            <v>2100</v>
          </cell>
          <cell r="D762" t="str">
            <v>601</v>
          </cell>
          <cell r="E762" t="str">
            <v>4900094112</v>
          </cell>
          <cell r="F762">
            <v>38127</v>
          </cell>
          <cell r="G762">
            <v>-75.599999999999994</v>
          </cell>
          <cell r="H762">
            <v>-12973.72</v>
          </cell>
        </row>
        <row r="763">
          <cell r="A763" t="str">
            <v>501032</v>
          </cell>
          <cell r="B763" t="str">
            <v>COTTON - RIL 105 HY - 450 GM</v>
          </cell>
          <cell r="C763" t="str">
            <v>2100</v>
          </cell>
          <cell r="D763" t="str">
            <v>601</v>
          </cell>
          <cell r="E763" t="str">
            <v>4900094121</v>
          </cell>
          <cell r="F763">
            <v>38127</v>
          </cell>
          <cell r="G763">
            <v>-21.6</v>
          </cell>
          <cell r="H763">
            <v>-3706.78</v>
          </cell>
        </row>
        <row r="764">
          <cell r="A764" t="str">
            <v>501032</v>
          </cell>
          <cell r="B764" t="str">
            <v>COTTON - RIL 105 HY - 450 GM</v>
          </cell>
          <cell r="C764" t="str">
            <v>2100</v>
          </cell>
          <cell r="D764" t="str">
            <v>601</v>
          </cell>
          <cell r="E764" t="str">
            <v>4900094122</v>
          </cell>
          <cell r="F764">
            <v>38127</v>
          </cell>
          <cell r="G764">
            <v>-21.6</v>
          </cell>
          <cell r="H764">
            <v>-3706.77</v>
          </cell>
        </row>
        <row r="765">
          <cell r="A765" t="str">
            <v>501032</v>
          </cell>
          <cell r="B765" t="str">
            <v>COTTON - RIL 105 HY - 450 GM</v>
          </cell>
          <cell r="C765" t="str">
            <v>2100</v>
          </cell>
          <cell r="D765" t="str">
            <v>601</v>
          </cell>
          <cell r="E765" t="str">
            <v>4900094123</v>
          </cell>
          <cell r="F765">
            <v>38127</v>
          </cell>
          <cell r="G765">
            <v>-86.4</v>
          </cell>
          <cell r="H765">
            <v>-14827.1</v>
          </cell>
        </row>
        <row r="766">
          <cell r="A766" t="str">
            <v>501032</v>
          </cell>
          <cell r="B766" t="str">
            <v>COTTON - RIL 105 HY - 450 GM</v>
          </cell>
          <cell r="C766" t="str">
            <v>2100</v>
          </cell>
          <cell r="D766" t="str">
            <v>101</v>
          </cell>
          <cell r="E766" t="str">
            <v>5000010469</v>
          </cell>
          <cell r="F766">
            <v>38127</v>
          </cell>
          <cell r="G766">
            <v>205.2</v>
          </cell>
          <cell r="H766">
            <v>0</v>
          </cell>
        </row>
        <row r="767">
          <cell r="A767" t="str">
            <v>501032</v>
          </cell>
          <cell r="B767" t="str">
            <v>COTTON - RIL 105 HY - 450 GM</v>
          </cell>
          <cell r="C767" t="str">
            <v>2100</v>
          </cell>
          <cell r="D767" t="str">
            <v>641</v>
          </cell>
          <cell r="E767" t="str">
            <v>4900093525</v>
          </cell>
          <cell r="F767">
            <v>38126</v>
          </cell>
          <cell r="G767">
            <v>205.2</v>
          </cell>
          <cell r="H767">
            <v>35214.370000000003</v>
          </cell>
        </row>
        <row r="768">
          <cell r="A768" t="str">
            <v>501032</v>
          </cell>
          <cell r="B768" t="str">
            <v>COTTON - RIL 105 HY - 450 GM</v>
          </cell>
          <cell r="C768" t="str">
            <v>2100</v>
          </cell>
          <cell r="D768" t="str">
            <v>601</v>
          </cell>
          <cell r="E768" t="str">
            <v>4900093120</v>
          </cell>
          <cell r="F768">
            <v>38126</v>
          </cell>
          <cell r="G768">
            <v>-21.6</v>
          </cell>
          <cell r="H768">
            <v>-3706.77</v>
          </cell>
        </row>
        <row r="769">
          <cell r="A769" t="str">
            <v>501032</v>
          </cell>
          <cell r="B769" t="str">
            <v>COTTON - RIL 105 HY - 450 GM</v>
          </cell>
          <cell r="C769" t="str">
            <v>2100</v>
          </cell>
          <cell r="D769" t="str">
            <v>601</v>
          </cell>
          <cell r="E769" t="str">
            <v>4900092933</v>
          </cell>
          <cell r="F769">
            <v>38125</v>
          </cell>
          <cell r="G769">
            <v>-10</v>
          </cell>
          <cell r="H769">
            <v>-1716.1</v>
          </cell>
        </row>
        <row r="770">
          <cell r="A770" t="str">
            <v>501032</v>
          </cell>
          <cell r="B770" t="str">
            <v>COTTON - RIL 105 HY - 450 GM</v>
          </cell>
          <cell r="C770" t="str">
            <v>2100</v>
          </cell>
          <cell r="D770" t="str">
            <v>601</v>
          </cell>
          <cell r="E770" t="str">
            <v>4900092933</v>
          </cell>
          <cell r="F770">
            <v>38125</v>
          </cell>
          <cell r="G770">
            <v>-10</v>
          </cell>
          <cell r="H770">
            <v>-1716.1</v>
          </cell>
        </row>
        <row r="771">
          <cell r="A771" t="str">
            <v>501032</v>
          </cell>
          <cell r="B771" t="str">
            <v>COTTON - RIL 105 HY - 450 GM</v>
          </cell>
          <cell r="C771" t="str">
            <v>2100</v>
          </cell>
          <cell r="D771" t="str">
            <v>601</v>
          </cell>
          <cell r="E771" t="str">
            <v>4900092939</v>
          </cell>
          <cell r="F771">
            <v>38125</v>
          </cell>
          <cell r="G771">
            <v>-10.8</v>
          </cell>
          <cell r="H771">
            <v>-1853.39</v>
          </cell>
        </row>
        <row r="772">
          <cell r="A772" t="str">
            <v>501032</v>
          </cell>
          <cell r="B772" t="str">
            <v>COTTON - RIL 105 HY - 450 GM</v>
          </cell>
          <cell r="C772" t="str">
            <v>2100</v>
          </cell>
          <cell r="D772" t="str">
            <v>601</v>
          </cell>
          <cell r="E772" t="str">
            <v>4900092942</v>
          </cell>
          <cell r="F772">
            <v>38125</v>
          </cell>
          <cell r="G772">
            <v>-10.8</v>
          </cell>
          <cell r="H772">
            <v>-1853.39</v>
          </cell>
        </row>
        <row r="773">
          <cell r="A773" t="str">
            <v>501032</v>
          </cell>
          <cell r="B773" t="str">
            <v>COTTON - RIL 105 HY - 450 GM</v>
          </cell>
          <cell r="C773" t="str">
            <v>2100</v>
          </cell>
          <cell r="D773" t="str">
            <v>601</v>
          </cell>
          <cell r="E773" t="str">
            <v>4900092943</v>
          </cell>
          <cell r="F773">
            <v>38125</v>
          </cell>
          <cell r="G773">
            <v>-11.6</v>
          </cell>
          <cell r="H773">
            <v>-1990.68</v>
          </cell>
        </row>
        <row r="774">
          <cell r="A774" t="str">
            <v>501032</v>
          </cell>
          <cell r="B774" t="str">
            <v>COTTON - RIL 105 HY - 450 GM</v>
          </cell>
          <cell r="C774" t="str">
            <v>2100</v>
          </cell>
          <cell r="D774" t="str">
            <v>601</v>
          </cell>
          <cell r="E774" t="str">
            <v>4900092943</v>
          </cell>
          <cell r="F774">
            <v>38125</v>
          </cell>
          <cell r="G774">
            <v>-11.6</v>
          </cell>
          <cell r="H774">
            <v>-1990.67</v>
          </cell>
        </row>
        <row r="775">
          <cell r="A775" t="str">
            <v>501032</v>
          </cell>
          <cell r="B775" t="str">
            <v>COTTON - RIL 105 HY - 450 GM</v>
          </cell>
          <cell r="C775" t="str">
            <v>2100</v>
          </cell>
          <cell r="D775" t="str">
            <v>601</v>
          </cell>
          <cell r="E775" t="str">
            <v>4900092942</v>
          </cell>
          <cell r="F775">
            <v>38125</v>
          </cell>
          <cell r="G775">
            <v>-10.8</v>
          </cell>
          <cell r="H775">
            <v>-1853.38</v>
          </cell>
        </row>
        <row r="776">
          <cell r="A776" t="str">
            <v>501032</v>
          </cell>
          <cell r="B776" t="str">
            <v>COTTON - RIL 105 HY - 450 GM</v>
          </cell>
          <cell r="C776" t="str">
            <v>2100</v>
          </cell>
          <cell r="D776" t="str">
            <v>601</v>
          </cell>
          <cell r="E776" t="str">
            <v>4900092939</v>
          </cell>
          <cell r="F776">
            <v>38125</v>
          </cell>
          <cell r="G776">
            <v>-10.8</v>
          </cell>
          <cell r="H776">
            <v>-1853.39</v>
          </cell>
        </row>
        <row r="777">
          <cell r="A777" t="str">
            <v>501032</v>
          </cell>
          <cell r="B777" t="str">
            <v>COTTON - RIL 105 HY - 450 GM</v>
          </cell>
          <cell r="C777" t="str">
            <v>2100</v>
          </cell>
          <cell r="D777" t="str">
            <v>601</v>
          </cell>
          <cell r="E777" t="str">
            <v>4900092936</v>
          </cell>
          <cell r="F777">
            <v>38125</v>
          </cell>
          <cell r="G777">
            <v>-10.8</v>
          </cell>
          <cell r="H777">
            <v>-1853.39</v>
          </cell>
        </row>
        <row r="778">
          <cell r="A778" t="str">
            <v>501032</v>
          </cell>
          <cell r="B778" t="str">
            <v>COTTON - RIL 105 HY - 450 GM</v>
          </cell>
          <cell r="C778" t="str">
            <v>2100</v>
          </cell>
          <cell r="D778" t="str">
            <v>601</v>
          </cell>
          <cell r="E778" t="str">
            <v>4900092936</v>
          </cell>
          <cell r="F778">
            <v>38125</v>
          </cell>
          <cell r="G778">
            <v>-10.8</v>
          </cell>
          <cell r="H778">
            <v>-1853.39</v>
          </cell>
        </row>
        <row r="779">
          <cell r="A779" t="str">
            <v>501032</v>
          </cell>
          <cell r="B779" t="str">
            <v>COTTON - RIL 105 HY - 450 GM</v>
          </cell>
          <cell r="C779" t="str">
            <v>2100</v>
          </cell>
          <cell r="D779" t="str">
            <v>601</v>
          </cell>
          <cell r="E779" t="str">
            <v>4900092304</v>
          </cell>
          <cell r="F779">
            <v>38124</v>
          </cell>
          <cell r="G779">
            <v>-64.8</v>
          </cell>
          <cell r="H779">
            <v>-11120.33</v>
          </cell>
        </row>
        <row r="780">
          <cell r="A780" t="str">
            <v>501032</v>
          </cell>
          <cell r="B780" t="str">
            <v>COTTON - RIL 105 HY - 450 GM</v>
          </cell>
          <cell r="C780" t="str">
            <v>2100</v>
          </cell>
          <cell r="D780" t="str">
            <v>601</v>
          </cell>
          <cell r="E780" t="str">
            <v>4900092304</v>
          </cell>
          <cell r="F780">
            <v>38124</v>
          </cell>
          <cell r="G780">
            <v>-21.6</v>
          </cell>
          <cell r="H780">
            <v>-3706.78</v>
          </cell>
        </row>
        <row r="781">
          <cell r="A781" t="str">
            <v>501032</v>
          </cell>
          <cell r="B781" t="str">
            <v>COTTON - RIL 105 HY - 450 GM</v>
          </cell>
          <cell r="C781" t="str">
            <v>2100</v>
          </cell>
          <cell r="D781" t="str">
            <v>601</v>
          </cell>
          <cell r="E781" t="str">
            <v>4900092160</v>
          </cell>
          <cell r="F781">
            <v>38124</v>
          </cell>
          <cell r="G781">
            <v>-21.6</v>
          </cell>
          <cell r="H781">
            <v>-3706.78</v>
          </cell>
        </row>
        <row r="782">
          <cell r="A782" t="str">
            <v>501032</v>
          </cell>
          <cell r="B782" t="str">
            <v>COTTON - RIL 105 HY - 450 GM</v>
          </cell>
          <cell r="C782" t="str">
            <v>2100</v>
          </cell>
          <cell r="D782" t="str">
            <v>101</v>
          </cell>
          <cell r="E782" t="str">
            <v>5000010103</v>
          </cell>
          <cell r="F782">
            <v>38121</v>
          </cell>
          <cell r="G782">
            <v>140.4</v>
          </cell>
          <cell r="H782">
            <v>0</v>
          </cell>
        </row>
        <row r="783">
          <cell r="A783" t="str">
            <v>501032</v>
          </cell>
          <cell r="B783" t="str">
            <v>COTTON - RIL 105 HY - 450 GM</v>
          </cell>
          <cell r="C783" t="str">
            <v>2100</v>
          </cell>
          <cell r="D783" t="str">
            <v>101</v>
          </cell>
          <cell r="E783" t="str">
            <v>5000010103</v>
          </cell>
          <cell r="F783">
            <v>38121</v>
          </cell>
          <cell r="G783">
            <v>10.8</v>
          </cell>
          <cell r="H783">
            <v>0</v>
          </cell>
        </row>
        <row r="784">
          <cell r="A784" t="str">
            <v>501032</v>
          </cell>
          <cell r="B784" t="str">
            <v>COTTON - RIL 105 HY - 450 GM</v>
          </cell>
          <cell r="C784" t="str">
            <v>2100</v>
          </cell>
          <cell r="D784" t="str">
            <v>101</v>
          </cell>
          <cell r="E784" t="str">
            <v>5000010103</v>
          </cell>
          <cell r="F784">
            <v>38121</v>
          </cell>
          <cell r="G784">
            <v>21.6</v>
          </cell>
          <cell r="H784">
            <v>0</v>
          </cell>
        </row>
        <row r="785">
          <cell r="A785" t="str">
            <v>501032</v>
          </cell>
          <cell r="B785" t="str">
            <v>COTTON - RIL 105 HY - 450 GM</v>
          </cell>
          <cell r="C785" t="str">
            <v>2100</v>
          </cell>
          <cell r="D785" t="str">
            <v>101</v>
          </cell>
          <cell r="E785" t="str">
            <v>5000010103</v>
          </cell>
          <cell r="F785">
            <v>38121</v>
          </cell>
          <cell r="G785">
            <v>43.2</v>
          </cell>
          <cell r="H785">
            <v>0</v>
          </cell>
        </row>
        <row r="786">
          <cell r="A786" t="str">
            <v>501032</v>
          </cell>
          <cell r="B786" t="str">
            <v>COTTON - RIL 105 HY - 450 GM</v>
          </cell>
          <cell r="C786" t="str">
            <v>2100</v>
          </cell>
          <cell r="D786" t="str">
            <v>101</v>
          </cell>
          <cell r="E786" t="str">
            <v>5000010103</v>
          </cell>
          <cell r="F786">
            <v>38121</v>
          </cell>
          <cell r="G786">
            <v>21.6</v>
          </cell>
          <cell r="H786">
            <v>0</v>
          </cell>
        </row>
        <row r="787">
          <cell r="A787" t="str">
            <v>501032</v>
          </cell>
          <cell r="B787" t="str">
            <v>COTTON - RIL 105 HY - 450 GM</v>
          </cell>
          <cell r="C787" t="str">
            <v>2100</v>
          </cell>
          <cell r="D787" t="str">
            <v>641</v>
          </cell>
          <cell r="E787" t="str">
            <v>4900090094</v>
          </cell>
          <cell r="F787">
            <v>38120</v>
          </cell>
          <cell r="G787">
            <v>140.4</v>
          </cell>
          <cell r="H787">
            <v>24094.04</v>
          </cell>
        </row>
        <row r="788">
          <cell r="A788" t="str">
            <v>501032</v>
          </cell>
          <cell r="B788" t="str">
            <v>COTTON - RIL 105 HY - 450 GM</v>
          </cell>
          <cell r="C788" t="str">
            <v>2100</v>
          </cell>
          <cell r="D788" t="str">
            <v>641</v>
          </cell>
          <cell r="E788" t="str">
            <v>4900090094</v>
          </cell>
          <cell r="F788">
            <v>38120</v>
          </cell>
          <cell r="G788">
            <v>21.6</v>
          </cell>
          <cell r="H788">
            <v>3706.78</v>
          </cell>
        </row>
        <row r="789">
          <cell r="A789" t="str">
            <v>501032</v>
          </cell>
          <cell r="B789" t="str">
            <v>COTTON - RIL 105 HY - 450 GM</v>
          </cell>
          <cell r="C789" t="str">
            <v>2100</v>
          </cell>
          <cell r="D789" t="str">
            <v>641</v>
          </cell>
          <cell r="E789" t="str">
            <v>4900090094</v>
          </cell>
          <cell r="F789">
            <v>38120</v>
          </cell>
          <cell r="G789">
            <v>10.8</v>
          </cell>
          <cell r="H789">
            <v>1853.39</v>
          </cell>
        </row>
        <row r="790">
          <cell r="A790" t="str">
            <v>501032</v>
          </cell>
          <cell r="B790" t="str">
            <v>COTTON - RIL 105 HY - 450 GM</v>
          </cell>
          <cell r="C790" t="str">
            <v>2100</v>
          </cell>
          <cell r="D790" t="str">
            <v>641</v>
          </cell>
          <cell r="E790" t="str">
            <v>4900090094</v>
          </cell>
          <cell r="F790">
            <v>38120</v>
          </cell>
          <cell r="G790">
            <v>21.6</v>
          </cell>
          <cell r="H790">
            <v>3706.78</v>
          </cell>
        </row>
        <row r="791">
          <cell r="A791" t="str">
            <v>501032</v>
          </cell>
          <cell r="B791" t="str">
            <v>COTTON - RIL 105 HY - 450 GM</v>
          </cell>
          <cell r="C791" t="str">
            <v>2100</v>
          </cell>
          <cell r="D791" t="str">
            <v>641</v>
          </cell>
          <cell r="E791" t="str">
            <v>4900090094</v>
          </cell>
          <cell r="F791">
            <v>38120</v>
          </cell>
          <cell r="G791">
            <v>43.2</v>
          </cell>
          <cell r="H791">
            <v>7413.55</v>
          </cell>
        </row>
        <row r="792">
          <cell r="A792" t="str">
            <v>501032</v>
          </cell>
          <cell r="B792" t="str">
            <v>COTTON - RIL 105 HY - 450 GM</v>
          </cell>
          <cell r="C792" t="str">
            <v>2200</v>
          </cell>
          <cell r="D792" t="str">
            <v>601</v>
          </cell>
          <cell r="E792" t="str">
            <v>4900226018</v>
          </cell>
          <cell r="F792">
            <v>38260</v>
          </cell>
          <cell r="G792">
            <v>-21.177</v>
          </cell>
          <cell r="H792">
            <v>-3634.18</v>
          </cell>
        </row>
        <row r="793">
          <cell r="A793" t="str">
            <v>501032</v>
          </cell>
          <cell r="B793" t="str">
            <v>COTTON - RIL 105 HY - 450 GM</v>
          </cell>
          <cell r="C793" t="str">
            <v>2200</v>
          </cell>
          <cell r="D793" t="str">
            <v>641</v>
          </cell>
          <cell r="E793" t="str">
            <v>4900225990</v>
          </cell>
          <cell r="F793">
            <v>38260</v>
          </cell>
          <cell r="G793">
            <v>-108.55200000000001</v>
          </cell>
          <cell r="H793">
            <v>-18628.61</v>
          </cell>
        </row>
        <row r="794">
          <cell r="A794" t="str">
            <v>501032</v>
          </cell>
          <cell r="B794" t="str">
            <v>COTTON - RIL 105 HY - 450 GM</v>
          </cell>
          <cell r="C794" t="str">
            <v>2200</v>
          </cell>
          <cell r="D794" t="str">
            <v>641</v>
          </cell>
          <cell r="E794" t="str">
            <v>4900225990</v>
          </cell>
          <cell r="F794">
            <v>38260</v>
          </cell>
          <cell r="G794">
            <v>-348.64800000000002</v>
          </cell>
          <cell r="H794">
            <v>-59831.48</v>
          </cell>
        </row>
        <row r="795">
          <cell r="A795" t="str">
            <v>501032</v>
          </cell>
          <cell r="B795" t="str">
            <v>COTTON - RIL 105 HY - 450 GM</v>
          </cell>
          <cell r="C795" t="str">
            <v>2200</v>
          </cell>
          <cell r="D795" t="str">
            <v>651</v>
          </cell>
          <cell r="E795" t="str">
            <v>4900221299</v>
          </cell>
          <cell r="F795">
            <v>38259</v>
          </cell>
          <cell r="G795">
            <v>70.27</v>
          </cell>
          <cell r="H795">
            <v>0</v>
          </cell>
        </row>
        <row r="796">
          <cell r="A796" t="str">
            <v>501032</v>
          </cell>
          <cell r="B796" t="str">
            <v>COTTON - RIL 105 HY - 450 GM</v>
          </cell>
          <cell r="C796" t="str">
            <v>2200</v>
          </cell>
          <cell r="D796" t="str">
            <v>651</v>
          </cell>
          <cell r="E796" t="str">
            <v>4900221330</v>
          </cell>
          <cell r="F796">
            <v>38259</v>
          </cell>
          <cell r="G796">
            <v>43.243000000000002</v>
          </cell>
          <cell r="H796">
            <v>0</v>
          </cell>
        </row>
        <row r="797">
          <cell r="A797" t="str">
            <v>501032</v>
          </cell>
          <cell r="B797" t="str">
            <v>COTTON - RIL 105 HY - 450 GM</v>
          </cell>
          <cell r="C797" t="str">
            <v>2200</v>
          </cell>
          <cell r="D797" t="str">
            <v>651</v>
          </cell>
          <cell r="E797" t="str">
            <v>4900221333</v>
          </cell>
          <cell r="F797">
            <v>38259</v>
          </cell>
          <cell r="G797">
            <v>14.414</v>
          </cell>
          <cell r="H797">
            <v>0</v>
          </cell>
        </row>
        <row r="798">
          <cell r="A798" t="str">
            <v>501032</v>
          </cell>
          <cell r="B798" t="str">
            <v>COTTON - RIL 105 HY - 450 GM</v>
          </cell>
          <cell r="C798" t="str">
            <v>2200</v>
          </cell>
          <cell r="D798" t="str">
            <v>453</v>
          </cell>
          <cell r="E798" t="str">
            <v>4900222126</v>
          </cell>
          <cell r="F798">
            <v>38259</v>
          </cell>
          <cell r="G798">
            <v>-345.04399999999998</v>
          </cell>
          <cell r="H798">
            <v>0</v>
          </cell>
        </row>
        <row r="799">
          <cell r="A799" t="str">
            <v>501032</v>
          </cell>
          <cell r="B799" t="str">
            <v>COTTON - RIL 105 HY - 450 GM</v>
          </cell>
          <cell r="C799" t="str">
            <v>2200</v>
          </cell>
          <cell r="D799" t="str">
            <v>651</v>
          </cell>
          <cell r="E799" t="str">
            <v>4900221336</v>
          </cell>
          <cell r="F799">
            <v>38259</v>
          </cell>
          <cell r="G799">
            <v>1.802</v>
          </cell>
          <cell r="H799">
            <v>0</v>
          </cell>
        </row>
        <row r="800">
          <cell r="A800" t="str">
            <v>501032</v>
          </cell>
          <cell r="B800" t="str">
            <v>COTTON - RIL 105 HY - 450 GM</v>
          </cell>
          <cell r="C800" t="str">
            <v>2200</v>
          </cell>
          <cell r="D800" t="str">
            <v>651</v>
          </cell>
          <cell r="E800" t="str">
            <v>4900221341</v>
          </cell>
          <cell r="F800">
            <v>38259</v>
          </cell>
          <cell r="G800">
            <v>241.441</v>
          </cell>
          <cell r="H800">
            <v>0</v>
          </cell>
        </row>
        <row r="801">
          <cell r="A801" t="str">
            <v>501032</v>
          </cell>
          <cell r="B801" t="str">
            <v>COTTON - RIL 105 HY - 450 GM</v>
          </cell>
          <cell r="C801" t="str">
            <v>2200</v>
          </cell>
          <cell r="D801" t="str">
            <v>651</v>
          </cell>
          <cell r="E801" t="str">
            <v>4900221346</v>
          </cell>
          <cell r="F801">
            <v>38259</v>
          </cell>
          <cell r="G801">
            <v>71.171000000000006</v>
          </cell>
          <cell r="H801">
            <v>0</v>
          </cell>
        </row>
        <row r="802">
          <cell r="A802" t="str">
            <v>501032</v>
          </cell>
          <cell r="B802" t="str">
            <v>COTTON - RIL 105 HY - 450 GM</v>
          </cell>
          <cell r="C802" t="str">
            <v>2200</v>
          </cell>
          <cell r="D802" t="str">
            <v>453</v>
          </cell>
          <cell r="E802" t="str">
            <v>4900222126</v>
          </cell>
          <cell r="F802">
            <v>38259</v>
          </cell>
          <cell r="G802">
            <v>129.72900000000001</v>
          </cell>
          <cell r="H802">
            <v>22262.79</v>
          </cell>
        </row>
        <row r="803">
          <cell r="A803" t="str">
            <v>501032</v>
          </cell>
          <cell r="B803" t="str">
            <v>COTTON - RIL 105 HY - 450 GM</v>
          </cell>
          <cell r="C803" t="str">
            <v>2200</v>
          </cell>
          <cell r="D803" t="str">
            <v>453</v>
          </cell>
          <cell r="E803" t="str">
            <v>4900222126</v>
          </cell>
          <cell r="F803">
            <v>38259</v>
          </cell>
          <cell r="G803">
            <v>-129.72900000000001</v>
          </cell>
          <cell r="H803">
            <v>0</v>
          </cell>
        </row>
        <row r="804">
          <cell r="A804" t="str">
            <v>501032</v>
          </cell>
          <cell r="B804" t="str">
            <v>COTTON - RIL 105 HY - 450 GM</v>
          </cell>
          <cell r="C804" t="str">
            <v>2200</v>
          </cell>
          <cell r="D804" t="str">
            <v>651</v>
          </cell>
          <cell r="E804" t="str">
            <v>4900222921</v>
          </cell>
          <cell r="F804">
            <v>38259</v>
          </cell>
          <cell r="G804">
            <v>3.6040000000000001</v>
          </cell>
          <cell r="H804">
            <v>0</v>
          </cell>
        </row>
        <row r="805">
          <cell r="A805" t="str">
            <v>501032</v>
          </cell>
          <cell r="B805" t="str">
            <v>COTTON - RIL 105 HY - 450 GM</v>
          </cell>
          <cell r="C805" t="str">
            <v>2200</v>
          </cell>
          <cell r="D805" t="str">
            <v>453</v>
          </cell>
          <cell r="E805" t="str">
            <v>4900222126</v>
          </cell>
          <cell r="F805">
            <v>38259</v>
          </cell>
          <cell r="G805">
            <v>345.04399999999998</v>
          </cell>
          <cell r="H805">
            <v>59213</v>
          </cell>
        </row>
        <row r="806">
          <cell r="A806" t="str">
            <v>501032</v>
          </cell>
          <cell r="B806" t="str">
            <v>COTTON - RIL 105 HY - 450 GM</v>
          </cell>
          <cell r="C806" t="str">
            <v>2200</v>
          </cell>
          <cell r="D806" t="str">
            <v>453</v>
          </cell>
          <cell r="E806" t="str">
            <v>4900222946</v>
          </cell>
          <cell r="F806">
            <v>38259</v>
          </cell>
          <cell r="G806">
            <v>3.6040000000000001</v>
          </cell>
          <cell r="H806">
            <v>618.48</v>
          </cell>
        </row>
        <row r="807">
          <cell r="A807" t="str">
            <v>501032</v>
          </cell>
          <cell r="B807" t="str">
            <v>COTTON - RIL 105 HY - 450 GM</v>
          </cell>
          <cell r="C807" t="str">
            <v>2200</v>
          </cell>
          <cell r="D807" t="str">
            <v>651</v>
          </cell>
          <cell r="E807" t="str">
            <v>4900221379</v>
          </cell>
          <cell r="F807">
            <v>38259</v>
          </cell>
          <cell r="G807">
            <v>32.432000000000002</v>
          </cell>
          <cell r="H807">
            <v>0</v>
          </cell>
        </row>
        <row r="808">
          <cell r="A808" t="str">
            <v>501032</v>
          </cell>
          <cell r="B808" t="str">
            <v>COTTON - RIL 105 HY - 450 GM</v>
          </cell>
          <cell r="C808" t="str">
            <v>2200</v>
          </cell>
          <cell r="D808" t="str">
            <v>453</v>
          </cell>
          <cell r="E808" t="str">
            <v>4900222946</v>
          </cell>
          <cell r="F808">
            <v>38259</v>
          </cell>
          <cell r="G808">
            <v>-3.6040000000000001</v>
          </cell>
          <cell r="H808">
            <v>0</v>
          </cell>
        </row>
        <row r="809">
          <cell r="A809" t="str">
            <v>501032</v>
          </cell>
          <cell r="B809" t="str">
            <v>COTTON - RIL 105 HY - 450 GM</v>
          </cell>
          <cell r="C809" t="str">
            <v>2200</v>
          </cell>
          <cell r="D809" t="str">
            <v>641</v>
          </cell>
          <cell r="E809" t="str">
            <v>4900219409</v>
          </cell>
          <cell r="F809">
            <v>38258</v>
          </cell>
          <cell r="G809">
            <v>-335.46800000000002</v>
          </cell>
          <cell r="H809">
            <v>-57569.66</v>
          </cell>
        </row>
        <row r="810">
          <cell r="A810" t="str">
            <v>501032</v>
          </cell>
          <cell r="B810" t="str">
            <v>COTTON - RIL 105 HY - 450 GM</v>
          </cell>
          <cell r="C810" t="str">
            <v>2200</v>
          </cell>
          <cell r="D810" t="str">
            <v>641</v>
          </cell>
          <cell r="E810" t="str">
            <v>4900219409</v>
          </cell>
          <cell r="F810">
            <v>38258</v>
          </cell>
          <cell r="G810">
            <v>-651.96799999999996</v>
          </cell>
          <cell r="H810">
            <v>-111884.21</v>
          </cell>
        </row>
        <row r="811">
          <cell r="A811" t="str">
            <v>501032</v>
          </cell>
          <cell r="B811" t="str">
            <v>COTTON - RIL 105 HY - 450 GM</v>
          </cell>
          <cell r="C811" t="str">
            <v>2200</v>
          </cell>
          <cell r="D811" t="str">
            <v>453</v>
          </cell>
          <cell r="E811" t="str">
            <v>4900219359</v>
          </cell>
          <cell r="F811">
            <v>38258</v>
          </cell>
          <cell r="G811">
            <v>-218.46799999999999</v>
          </cell>
          <cell r="H811">
            <v>0</v>
          </cell>
        </row>
        <row r="812">
          <cell r="A812" t="str">
            <v>501032</v>
          </cell>
          <cell r="B812" t="str">
            <v>COTTON - RIL 105 HY - 450 GM</v>
          </cell>
          <cell r="C812" t="str">
            <v>2200</v>
          </cell>
          <cell r="D812" t="str">
            <v>453</v>
          </cell>
          <cell r="E812" t="str">
            <v>4900219359</v>
          </cell>
          <cell r="F812">
            <v>38258</v>
          </cell>
          <cell r="G812">
            <v>218.46799999999999</v>
          </cell>
          <cell r="H812">
            <v>37491.29</v>
          </cell>
        </row>
        <row r="813">
          <cell r="A813" t="str">
            <v>501032</v>
          </cell>
          <cell r="B813" t="str">
            <v>COTTON - RIL 105 HY - 450 GM</v>
          </cell>
          <cell r="C813" t="str">
            <v>2200</v>
          </cell>
          <cell r="D813" t="str">
            <v>453</v>
          </cell>
          <cell r="E813" t="str">
            <v>4900219359</v>
          </cell>
          <cell r="F813">
            <v>38258</v>
          </cell>
          <cell r="G813">
            <v>-591.89099999999996</v>
          </cell>
          <cell r="H813">
            <v>0</v>
          </cell>
        </row>
        <row r="814">
          <cell r="A814" t="str">
            <v>501032</v>
          </cell>
          <cell r="B814" t="str">
            <v>COTTON - RIL 105 HY - 450 GM</v>
          </cell>
          <cell r="C814" t="str">
            <v>2200</v>
          </cell>
          <cell r="D814" t="str">
            <v>453</v>
          </cell>
          <cell r="E814" t="str">
            <v>4900219359</v>
          </cell>
          <cell r="F814">
            <v>38258</v>
          </cell>
          <cell r="G814">
            <v>591.89099999999996</v>
          </cell>
          <cell r="H814">
            <v>101574.39999999999</v>
          </cell>
        </row>
        <row r="815">
          <cell r="A815" t="str">
            <v>501032</v>
          </cell>
          <cell r="B815" t="str">
            <v>COTTON - RIL 105 HY - 450 GM</v>
          </cell>
          <cell r="C815" t="str">
            <v>2200</v>
          </cell>
          <cell r="D815" t="str">
            <v>651</v>
          </cell>
          <cell r="E815" t="str">
            <v>4900193261</v>
          </cell>
          <cell r="F815">
            <v>38230</v>
          </cell>
          <cell r="G815">
            <v>64.414000000000001</v>
          </cell>
          <cell r="H815">
            <v>0</v>
          </cell>
        </row>
        <row r="816">
          <cell r="A816" t="str">
            <v>501032</v>
          </cell>
          <cell r="B816" t="str">
            <v>COTTON - RIL 105 HY - 450 GM</v>
          </cell>
          <cell r="C816" t="str">
            <v>2200</v>
          </cell>
          <cell r="D816" t="str">
            <v>651</v>
          </cell>
          <cell r="E816" t="str">
            <v>4900193278</v>
          </cell>
          <cell r="F816">
            <v>38230</v>
          </cell>
          <cell r="G816">
            <v>13.063000000000001</v>
          </cell>
          <cell r="H816">
            <v>0</v>
          </cell>
        </row>
        <row r="817">
          <cell r="A817" t="str">
            <v>501032</v>
          </cell>
          <cell r="B817" t="str">
            <v>COTTON - RIL 105 HY - 450 GM</v>
          </cell>
          <cell r="C817" t="str">
            <v>2200</v>
          </cell>
          <cell r="D817" t="str">
            <v>651</v>
          </cell>
          <cell r="E817" t="str">
            <v>4900193279</v>
          </cell>
          <cell r="F817">
            <v>38230</v>
          </cell>
          <cell r="G817">
            <v>216.21600000000001</v>
          </cell>
          <cell r="H817">
            <v>0</v>
          </cell>
        </row>
        <row r="818">
          <cell r="A818" t="str">
            <v>501032</v>
          </cell>
          <cell r="B818" t="str">
            <v>COTTON - RIL 105 HY - 450 GM</v>
          </cell>
          <cell r="C818" t="str">
            <v>2200</v>
          </cell>
          <cell r="D818" t="str">
            <v>651</v>
          </cell>
          <cell r="E818" t="str">
            <v>4900193282</v>
          </cell>
          <cell r="F818">
            <v>38230</v>
          </cell>
          <cell r="G818">
            <v>212.16200000000001</v>
          </cell>
          <cell r="H818">
            <v>0</v>
          </cell>
        </row>
        <row r="819">
          <cell r="A819" t="str">
            <v>501032</v>
          </cell>
          <cell r="B819" t="str">
            <v>COTTON - RIL 105 HY - 450 GM</v>
          </cell>
          <cell r="C819" t="str">
            <v>2200</v>
          </cell>
          <cell r="D819" t="str">
            <v>651</v>
          </cell>
          <cell r="E819" t="str">
            <v>4900193294</v>
          </cell>
          <cell r="F819">
            <v>38230</v>
          </cell>
          <cell r="G819">
            <v>66.667000000000002</v>
          </cell>
          <cell r="H819">
            <v>0</v>
          </cell>
        </row>
        <row r="820">
          <cell r="A820" t="str">
            <v>501032</v>
          </cell>
          <cell r="B820" t="str">
            <v>COTTON - RIL 105 HY - 450 GM</v>
          </cell>
          <cell r="C820" t="str">
            <v>2200</v>
          </cell>
          <cell r="D820" t="str">
            <v>651</v>
          </cell>
          <cell r="E820" t="str">
            <v>4900193323</v>
          </cell>
          <cell r="F820">
            <v>38230</v>
          </cell>
          <cell r="G820">
            <v>32.432000000000002</v>
          </cell>
          <cell r="H820">
            <v>0</v>
          </cell>
        </row>
        <row r="821">
          <cell r="A821" t="str">
            <v>501032</v>
          </cell>
          <cell r="B821" t="str">
            <v>COTTON - RIL 105 HY - 450 GM</v>
          </cell>
          <cell r="C821" t="str">
            <v>2200</v>
          </cell>
          <cell r="D821" t="str">
            <v>651</v>
          </cell>
          <cell r="E821" t="str">
            <v>4900193367</v>
          </cell>
          <cell r="F821">
            <v>38230</v>
          </cell>
          <cell r="G821">
            <v>118.018</v>
          </cell>
          <cell r="H821">
            <v>0</v>
          </cell>
        </row>
        <row r="822">
          <cell r="A822" t="str">
            <v>501032</v>
          </cell>
          <cell r="B822" t="str">
            <v>COTTON - RIL 105 HY - 450 GM</v>
          </cell>
          <cell r="C822" t="str">
            <v>2200</v>
          </cell>
          <cell r="D822" t="str">
            <v>651</v>
          </cell>
          <cell r="E822" t="str">
            <v>4900193368</v>
          </cell>
          <cell r="F822">
            <v>38230</v>
          </cell>
          <cell r="G822">
            <v>87.387</v>
          </cell>
          <cell r="H822">
            <v>0</v>
          </cell>
        </row>
        <row r="823">
          <cell r="A823" t="str">
            <v>501032</v>
          </cell>
          <cell r="B823" t="str">
            <v>COTTON - RIL 105 HY - 450 GM</v>
          </cell>
          <cell r="C823" t="str">
            <v>2200</v>
          </cell>
          <cell r="D823" t="str">
            <v>453</v>
          </cell>
          <cell r="E823" t="str">
            <v>4900161951</v>
          </cell>
          <cell r="F823">
            <v>38201</v>
          </cell>
          <cell r="G823">
            <v>-1.351</v>
          </cell>
          <cell r="H823">
            <v>0</v>
          </cell>
        </row>
        <row r="824">
          <cell r="A824" t="str">
            <v>501032</v>
          </cell>
          <cell r="B824" t="str">
            <v>COTTON - RIL 105 HY - 450 GM</v>
          </cell>
          <cell r="C824" t="str">
            <v>2200</v>
          </cell>
          <cell r="D824" t="str">
            <v>453</v>
          </cell>
          <cell r="E824" t="str">
            <v>4900161951</v>
          </cell>
          <cell r="F824">
            <v>38201</v>
          </cell>
          <cell r="G824">
            <v>-51.802</v>
          </cell>
          <cell r="H824">
            <v>0</v>
          </cell>
        </row>
        <row r="825">
          <cell r="A825" t="str">
            <v>501032</v>
          </cell>
          <cell r="B825" t="str">
            <v>COTTON - RIL 105 HY - 450 GM</v>
          </cell>
          <cell r="C825" t="str">
            <v>2200</v>
          </cell>
          <cell r="D825" t="str">
            <v>453</v>
          </cell>
          <cell r="E825" t="str">
            <v>4900161951</v>
          </cell>
          <cell r="F825">
            <v>38201</v>
          </cell>
          <cell r="G825">
            <v>51.802</v>
          </cell>
          <cell r="H825">
            <v>8889.74</v>
          </cell>
        </row>
        <row r="826">
          <cell r="A826" t="str">
            <v>501032</v>
          </cell>
          <cell r="B826" t="str">
            <v>COTTON - RIL 105 HY - 450 GM</v>
          </cell>
          <cell r="C826" t="str">
            <v>2200</v>
          </cell>
          <cell r="D826" t="str">
            <v>453</v>
          </cell>
          <cell r="E826" t="str">
            <v>4900161951</v>
          </cell>
          <cell r="F826">
            <v>38201</v>
          </cell>
          <cell r="G826">
            <v>1.351</v>
          </cell>
          <cell r="H826">
            <v>231.85</v>
          </cell>
        </row>
        <row r="827">
          <cell r="A827" t="str">
            <v>501032</v>
          </cell>
          <cell r="B827" t="str">
            <v>COTTON - RIL 105 HY - 450 GM</v>
          </cell>
          <cell r="C827" t="str">
            <v>2200</v>
          </cell>
          <cell r="D827" t="str">
            <v>651</v>
          </cell>
          <cell r="E827" t="str">
            <v>4900160187</v>
          </cell>
          <cell r="F827">
            <v>38199</v>
          </cell>
          <cell r="G827">
            <v>51.802</v>
          </cell>
          <cell r="H827">
            <v>0</v>
          </cell>
        </row>
        <row r="828">
          <cell r="A828" t="str">
            <v>501032</v>
          </cell>
          <cell r="B828" t="str">
            <v>COTTON - RIL 105 HY - 450 GM</v>
          </cell>
          <cell r="C828" t="str">
            <v>2200</v>
          </cell>
          <cell r="D828" t="str">
            <v>651</v>
          </cell>
          <cell r="E828" t="str">
            <v>4900160188</v>
          </cell>
          <cell r="F828">
            <v>38199</v>
          </cell>
          <cell r="G828">
            <v>1.351</v>
          </cell>
          <cell r="H828">
            <v>0</v>
          </cell>
        </row>
        <row r="829">
          <cell r="A829" t="str">
            <v>501032</v>
          </cell>
          <cell r="B829" t="str">
            <v>COTTON - RIL 105 HY - 450 GM</v>
          </cell>
          <cell r="C829" t="str">
            <v>2200</v>
          </cell>
          <cell r="D829" t="str">
            <v>601</v>
          </cell>
          <cell r="E829" t="str">
            <v>4900128679</v>
          </cell>
          <cell r="F829">
            <v>38168</v>
          </cell>
          <cell r="G829">
            <v>-108.108</v>
          </cell>
          <cell r="H829">
            <v>-18552.400000000001</v>
          </cell>
        </row>
        <row r="830">
          <cell r="A830" t="str">
            <v>501032</v>
          </cell>
          <cell r="B830" t="str">
            <v>COTTON - RIL 105 HY - 450 GM</v>
          </cell>
          <cell r="C830" t="str">
            <v>2200</v>
          </cell>
          <cell r="D830" t="str">
            <v>453</v>
          </cell>
          <cell r="E830" t="str">
            <v>4900122614</v>
          </cell>
          <cell r="F830">
            <v>38166</v>
          </cell>
          <cell r="G830">
            <v>-172.97300000000001</v>
          </cell>
          <cell r="H830">
            <v>0</v>
          </cell>
        </row>
        <row r="831">
          <cell r="A831" t="str">
            <v>501032</v>
          </cell>
          <cell r="B831" t="str">
            <v>COTTON - RIL 105 HY - 450 GM</v>
          </cell>
          <cell r="C831" t="str">
            <v>2200</v>
          </cell>
          <cell r="D831" t="str">
            <v>453</v>
          </cell>
          <cell r="E831" t="str">
            <v>4900122614</v>
          </cell>
          <cell r="F831">
            <v>38166</v>
          </cell>
          <cell r="G831">
            <v>172.97300000000001</v>
          </cell>
          <cell r="H831">
            <v>29683.88</v>
          </cell>
        </row>
        <row r="832">
          <cell r="A832" t="str">
            <v>501032</v>
          </cell>
          <cell r="B832" t="str">
            <v>COTTON - RIL 105 HY - 450 GM</v>
          </cell>
          <cell r="C832" t="str">
            <v>2200</v>
          </cell>
          <cell r="D832" t="str">
            <v>651</v>
          </cell>
          <cell r="E832" t="str">
            <v>4900122477</v>
          </cell>
          <cell r="F832">
            <v>38166</v>
          </cell>
          <cell r="G832">
            <v>172.97300000000001</v>
          </cell>
          <cell r="H832">
            <v>0</v>
          </cell>
        </row>
        <row r="833">
          <cell r="A833" t="str">
            <v>501032</v>
          </cell>
          <cell r="B833" t="str">
            <v>COTTON - RIL 105 HY - 450 GM</v>
          </cell>
          <cell r="C833" t="str">
            <v>2200</v>
          </cell>
          <cell r="D833" t="str">
            <v>641</v>
          </cell>
          <cell r="E833" t="str">
            <v>4900112596</v>
          </cell>
          <cell r="F833">
            <v>38154</v>
          </cell>
          <cell r="G833">
            <v>-129.6</v>
          </cell>
          <cell r="H833">
            <v>-22240.66</v>
          </cell>
        </row>
        <row r="834">
          <cell r="A834" t="str">
            <v>501032</v>
          </cell>
          <cell r="B834" t="str">
            <v>COTTON - RIL 105 HY - 450 GM</v>
          </cell>
          <cell r="C834" t="str">
            <v>2200</v>
          </cell>
          <cell r="D834" t="str">
            <v>601</v>
          </cell>
          <cell r="E834" t="str">
            <v>4900111654</v>
          </cell>
          <cell r="F834">
            <v>38153</v>
          </cell>
          <cell r="G834">
            <v>-21.622</v>
          </cell>
          <cell r="H834">
            <v>-3710.55</v>
          </cell>
        </row>
        <row r="835">
          <cell r="A835" t="str">
            <v>501032</v>
          </cell>
          <cell r="B835" t="str">
            <v>COTTON - RIL 105 HY - 450 GM</v>
          </cell>
          <cell r="C835" t="str">
            <v>2200</v>
          </cell>
          <cell r="D835" t="str">
            <v>601</v>
          </cell>
          <cell r="E835" t="str">
            <v>4900110694</v>
          </cell>
          <cell r="F835">
            <v>38152</v>
          </cell>
          <cell r="G835">
            <v>-43.243000000000002</v>
          </cell>
          <cell r="H835">
            <v>-7420.93</v>
          </cell>
        </row>
        <row r="836">
          <cell r="A836" t="str">
            <v>501032</v>
          </cell>
          <cell r="B836" t="str">
            <v>COTTON - RIL 105 HY - 450 GM</v>
          </cell>
          <cell r="C836" t="str">
            <v>2200</v>
          </cell>
          <cell r="D836" t="str">
            <v>601</v>
          </cell>
          <cell r="E836" t="str">
            <v>4900110696</v>
          </cell>
          <cell r="F836">
            <v>38152</v>
          </cell>
          <cell r="G836">
            <v>-1.351</v>
          </cell>
          <cell r="H836">
            <v>-231.85</v>
          </cell>
        </row>
        <row r="837">
          <cell r="A837" t="str">
            <v>501032</v>
          </cell>
          <cell r="B837" t="str">
            <v>COTTON - RIL 105 HY - 450 GM</v>
          </cell>
          <cell r="C837" t="str">
            <v>2200</v>
          </cell>
          <cell r="D837" t="str">
            <v>601</v>
          </cell>
          <cell r="E837" t="str">
            <v>4900110696</v>
          </cell>
          <cell r="F837">
            <v>38152</v>
          </cell>
          <cell r="G837">
            <v>-41.892000000000003</v>
          </cell>
          <cell r="H837">
            <v>-7189.09</v>
          </cell>
        </row>
        <row r="838">
          <cell r="A838" t="str">
            <v>501032</v>
          </cell>
          <cell r="B838" t="str">
            <v>COTTON - RIL 105 HY - 450 GM</v>
          </cell>
          <cell r="C838" t="str">
            <v>2200</v>
          </cell>
          <cell r="D838" t="str">
            <v>453</v>
          </cell>
          <cell r="E838" t="str">
            <v>4900101756</v>
          </cell>
          <cell r="F838">
            <v>38138</v>
          </cell>
          <cell r="G838">
            <v>-194.595</v>
          </cell>
          <cell r="H838">
            <v>0</v>
          </cell>
        </row>
        <row r="839">
          <cell r="A839" t="str">
            <v>501032</v>
          </cell>
          <cell r="B839" t="str">
            <v>COTTON - RIL 105 HY - 450 GM</v>
          </cell>
          <cell r="C839" t="str">
            <v>2200</v>
          </cell>
          <cell r="D839" t="str">
            <v>453</v>
          </cell>
          <cell r="E839" t="str">
            <v>4900101756</v>
          </cell>
          <cell r="F839">
            <v>38138</v>
          </cell>
          <cell r="G839">
            <v>194.595</v>
          </cell>
          <cell r="H839">
            <v>33394.449999999997</v>
          </cell>
        </row>
        <row r="840">
          <cell r="A840" t="str">
            <v>501032</v>
          </cell>
          <cell r="B840" t="str">
            <v>COTTON - RIL 105 HY - 450 GM</v>
          </cell>
          <cell r="C840" t="str">
            <v>2200</v>
          </cell>
          <cell r="D840" t="str">
            <v>651</v>
          </cell>
          <cell r="E840" t="str">
            <v>4900100708</v>
          </cell>
          <cell r="F840">
            <v>38137</v>
          </cell>
          <cell r="G840">
            <v>194.595</v>
          </cell>
          <cell r="H840">
            <v>0</v>
          </cell>
        </row>
        <row r="841">
          <cell r="A841" t="str">
            <v>501032</v>
          </cell>
          <cell r="B841" t="str">
            <v>COTTON - RIL 105 HY - 450 GM</v>
          </cell>
          <cell r="C841" t="str">
            <v>2200</v>
          </cell>
          <cell r="D841" t="str">
            <v>601</v>
          </cell>
          <cell r="E841" t="str">
            <v>4900100126</v>
          </cell>
          <cell r="F841">
            <v>38136</v>
          </cell>
          <cell r="G841">
            <v>-108.108</v>
          </cell>
          <cell r="H841">
            <v>-18552.41</v>
          </cell>
        </row>
        <row r="842">
          <cell r="A842" t="str">
            <v>501032</v>
          </cell>
          <cell r="B842" t="str">
            <v>COTTON - RIL 105 HY - 450 GM</v>
          </cell>
          <cell r="C842" t="str">
            <v>2200</v>
          </cell>
          <cell r="D842" t="str">
            <v>101</v>
          </cell>
          <cell r="E842" t="str">
            <v>5000011631</v>
          </cell>
          <cell r="F842">
            <v>38136</v>
          </cell>
          <cell r="G842">
            <v>517.5</v>
          </cell>
          <cell r="H842">
            <v>0</v>
          </cell>
        </row>
        <row r="843">
          <cell r="A843" t="str">
            <v>501032</v>
          </cell>
          <cell r="B843" t="str">
            <v>COTTON - RIL 105 HY - 450 GM</v>
          </cell>
          <cell r="C843" t="str">
            <v>2200</v>
          </cell>
          <cell r="D843" t="str">
            <v>601</v>
          </cell>
          <cell r="E843" t="str">
            <v>4900100264</v>
          </cell>
          <cell r="F843">
            <v>38136</v>
          </cell>
          <cell r="G843">
            <v>-216.21600000000001</v>
          </cell>
          <cell r="H843">
            <v>-37104.83</v>
          </cell>
        </row>
        <row r="844">
          <cell r="A844" t="str">
            <v>501032</v>
          </cell>
          <cell r="B844" t="str">
            <v>COTTON - RIL 105 HY - 450 GM</v>
          </cell>
          <cell r="C844" t="str">
            <v>2200</v>
          </cell>
          <cell r="D844" t="str">
            <v>601</v>
          </cell>
          <cell r="E844" t="str">
            <v>4900099922</v>
          </cell>
          <cell r="F844">
            <v>38136</v>
          </cell>
          <cell r="G844">
            <v>-21.622</v>
          </cell>
          <cell r="H844">
            <v>-3710.55</v>
          </cell>
        </row>
        <row r="845">
          <cell r="A845" t="str">
            <v>501032</v>
          </cell>
          <cell r="B845" t="str">
            <v>COTTON - RIL 105 HY - 450 GM</v>
          </cell>
          <cell r="C845" t="str">
            <v>2200</v>
          </cell>
          <cell r="D845" t="str">
            <v>601</v>
          </cell>
          <cell r="E845" t="str">
            <v>4900099920</v>
          </cell>
          <cell r="F845">
            <v>38136</v>
          </cell>
          <cell r="G845">
            <v>-21.622</v>
          </cell>
          <cell r="H845">
            <v>-3710.55</v>
          </cell>
        </row>
        <row r="846">
          <cell r="A846" t="str">
            <v>501032</v>
          </cell>
          <cell r="B846" t="str">
            <v>COTTON - RIL 105 HY - 450 GM</v>
          </cell>
          <cell r="C846" t="str">
            <v>2200</v>
          </cell>
          <cell r="D846" t="str">
            <v>601</v>
          </cell>
          <cell r="E846" t="str">
            <v>4900100293</v>
          </cell>
          <cell r="F846">
            <v>38136</v>
          </cell>
          <cell r="G846">
            <v>-21.622</v>
          </cell>
          <cell r="H846">
            <v>-3710.55</v>
          </cell>
        </row>
        <row r="847">
          <cell r="A847" t="str">
            <v>501032</v>
          </cell>
          <cell r="B847" t="str">
            <v>COTTON - RIL 105 HY - 450 GM</v>
          </cell>
          <cell r="C847" t="str">
            <v>2200</v>
          </cell>
          <cell r="D847" t="str">
            <v>601</v>
          </cell>
          <cell r="E847" t="str">
            <v>4900100298</v>
          </cell>
          <cell r="F847">
            <v>38136</v>
          </cell>
          <cell r="G847">
            <v>-43.243000000000002</v>
          </cell>
          <cell r="H847">
            <v>-7420.93</v>
          </cell>
        </row>
        <row r="848">
          <cell r="A848" t="str">
            <v>501032</v>
          </cell>
          <cell r="B848" t="str">
            <v>COTTON - RIL 105 HY - 450 GM</v>
          </cell>
          <cell r="C848" t="str">
            <v>2200</v>
          </cell>
          <cell r="D848" t="str">
            <v>601</v>
          </cell>
          <cell r="E848" t="str">
            <v>4900097053</v>
          </cell>
          <cell r="F848">
            <v>38132</v>
          </cell>
          <cell r="G848">
            <v>-41.892000000000003</v>
          </cell>
          <cell r="H848">
            <v>-7189.09</v>
          </cell>
        </row>
        <row r="849">
          <cell r="A849" t="str">
            <v>501032</v>
          </cell>
          <cell r="B849" t="str">
            <v>COTTON - RIL 105 HY - 450 GM</v>
          </cell>
          <cell r="C849" t="str">
            <v>2200</v>
          </cell>
          <cell r="D849" t="str">
            <v>601</v>
          </cell>
          <cell r="E849" t="str">
            <v>4900097040</v>
          </cell>
          <cell r="F849">
            <v>38132</v>
          </cell>
          <cell r="G849">
            <v>-43.243000000000002</v>
          </cell>
          <cell r="H849">
            <v>-7420.93</v>
          </cell>
        </row>
        <row r="850">
          <cell r="A850" t="str">
            <v>501032</v>
          </cell>
          <cell r="B850" t="str">
            <v>COTTON - RIL 105 HY - 450 GM</v>
          </cell>
          <cell r="C850" t="str">
            <v>2200</v>
          </cell>
          <cell r="D850" t="str">
            <v>601</v>
          </cell>
          <cell r="E850" t="str">
            <v>4900097053</v>
          </cell>
          <cell r="F850">
            <v>38132</v>
          </cell>
          <cell r="G850">
            <v>-1.351</v>
          </cell>
          <cell r="H850">
            <v>-231.85</v>
          </cell>
        </row>
        <row r="851">
          <cell r="A851" t="str">
            <v>501032</v>
          </cell>
          <cell r="B851" t="str">
            <v>COTTON - RIL 105 HY - 450 GM</v>
          </cell>
          <cell r="C851" t="str">
            <v>2200</v>
          </cell>
          <cell r="D851" t="str">
            <v>601</v>
          </cell>
          <cell r="E851" t="str">
            <v>4900096449</v>
          </cell>
          <cell r="F851">
            <v>38131</v>
          </cell>
          <cell r="G851">
            <v>-108.108</v>
          </cell>
          <cell r="H851">
            <v>-18552.41</v>
          </cell>
        </row>
        <row r="852">
          <cell r="A852" t="str">
            <v>501032</v>
          </cell>
          <cell r="B852" t="str">
            <v>COTTON - RIL 105 HY - 450 GM</v>
          </cell>
          <cell r="C852" t="str">
            <v>2200</v>
          </cell>
          <cell r="D852" t="str">
            <v>601</v>
          </cell>
          <cell r="E852" t="str">
            <v>4900096450</v>
          </cell>
          <cell r="F852">
            <v>38131</v>
          </cell>
          <cell r="G852">
            <v>-129.72999999999999</v>
          </cell>
          <cell r="H852">
            <v>-22262.97</v>
          </cell>
        </row>
        <row r="853">
          <cell r="A853" t="str">
            <v>501032</v>
          </cell>
          <cell r="B853" t="str">
            <v>COTTON - RIL 105 HY - 450 GM</v>
          </cell>
          <cell r="C853" t="str">
            <v>2200</v>
          </cell>
          <cell r="D853" t="str">
            <v>641</v>
          </cell>
          <cell r="E853" t="str">
            <v>4900096053</v>
          </cell>
          <cell r="F853">
            <v>38131</v>
          </cell>
          <cell r="G853">
            <v>517.5</v>
          </cell>
          <cell r="H853">
            <v>88808.17</v>
          </cell>
        </row>
        <row r="854">
          <cell r="A854" t="str">
            <v>501032</v>
          </cell>
          <cell r="B854" t="str">
            <v>COTTON - RIL 105 HY - 450 GM</v>
          </cell>
          <cell r="C854" t="str">
            <v>2200</v>
          </cell>
          <cell r="D854" t="str">
            <v>601</v>
          </cell>
          <cell r="E854" t="str">
            <v>4900094021</v>
          </cell>
          <cell r="F854">
            <v>38127</v>
          </cell>
          <cell r="G854">
            <v>-21.622</v>
          </cell>
          <cell r="H854">
            <v>-3710.55</v>
          </cell>
        </row>
        <row r="855">
          <cell r="A855" t="str">
            <v>501032</v>
          </cell>
          <cell r="B855" t="str">
            <v>COTTON - RIL 105 HY - 450 GM</v>
          </cell>
          <cell r="C855" t="str">
            <v>2200</v>
          </cell>
          <cell r="D855" t="str">
            <v>601</v>
          </cell>
          <cell r="E855" t="str">
            <v>4900090376</v>
          </cell>
          <cell r="F855">
            <v>38120</v>
          </cell>
          <cell r="G855">
            <v>-43.243000000000002</v>
          </cell>
          <cell r="H855">
            <v>-7420.93</v>
          </cell>
        </row>
        <row r="856">
          <cell r="A856" t="str">
            <v>501032</v>
          </cell>
          <cell r="B856" t="str">
            <v>COTTON - RIL 105 HY - 450 GM</v>
          </cell>
          <cell r="C856" t="str">
            <v>2200</v>
          </cell>
          <cell r="D856" t="str">
            <v>601</v>
          </cell>
          <cell r="E856" t="str">
            <v>4900089681</v>
          </cell>
          <cell r="F856">
            <v>38119</v>
          </cell>
          <cell r="G856">
            <v>-64.864999999999995</v>
          </cell>
          <cell r="H856">
            <v>-11131.48</v>
          </cell>
        </row>
        <row r="857">
          <cell r="A857" t="str">
            <v>501032</v>
          </cell>
          <cell r="B857" t="str">
            <v>COTTON - RIL 105 HY - 450 GM</v>
          </cell>
          <cell r="C857" t="str">
            <v>2200</v>
          </cell>
          <cell r="D857" t="str">
            <v>601</v>
          </cell>
          <cell r="E857" t="str">
            <v>4900089274</v>
          </cell>
          <cell r="F857">
            <v>38118</v>
          </cell>
          <cell r="G857">
            <v>-86.486000000000004</v>
          </cell>
          <cell r="H857">
            <v>-14841.86</v>
          </cell>
        </row>
        <row r="858">
          <cell r="A858" t="str">
            <v>501032</v>
          </cell>
          <cell r="B858" t="str">
            <v>COTTON - RIL 105 HY - 450 GM</v>
          </cell>
          <cell r="C858" t="str">
            <v>2200</v>
          </cell>
          <cell r="D858" t="str">
            <v>601</v>
          </cell>
          <cell r="E858" t="str">
            <v>4900089142</v>
          </cell>
          <cell r="F858">
            <v>38118</v>
          </cell>
          <cell r="G858">
            <v>-216.21600000000001</v>
          </cell>
          <cell r="H858">
            <v>-37104.83</v>
          </cell>
        </row>
        <row r="859">
          <cell r="A859" t="str">
            <v>501032</v>
          </cell>
          <cell r="B859" t="str">
            <v>COTTON - RIL 105 HY - 450 GM</v>
          </cell>
          <cell r="C859" t="str">
            <v>2200</v>
          </cell>
          <cell r="D859" t="str">
            <v>601</v>
          </cell>
          <cell r="E859" t="str">
            <v>4900089265</v>
          </cell>
          <cell r="F859">
            <v>38118</v>
          </cell>
          <cell r="G859">
            <v>-432.43200000000002</v>
          </cell>
          <cell r="H859">
            <v>-74209.649999999994</v>
          </cell>
        </row>
        <row r="860">
          <cell r="A860" t="str">
            <v>501032</v>
          </cell>
          <cell r="B860" t="str">
            <v>COTTON - RIL 105 HY - 450 GM</v>
          </cell>
          <cell r="C860" t="str">
            <v>2200</v>
          </cell>
          <cell r="D860" t="str">
            <v>601</v>
          </cell>
          <cell r="E860" t="str">
            <v>4900087975</v>
          </cell>
          <cell r="F860">
            <v>38115</v>
          </cell>
          <cell r="G860">
            <v>-216.21600000000001</v>
          </cell>
          <cell r="H860">
            <v>-37104.83</v>
          </cell>
        </row>
        <row r="861">
          <cell r="A861" t="str">
            <v>501032</v>
          </cell>
          <cell r="B861" t="str">
            <v>COTTON - RIL 105 HY - 450 GM</v>
          </cell>
          <cell r="C861" t="str">
            <v>2200</v>
          </cell>
          <cell r="D861" t="str">
            <v>601</v>
          </cell>
          <cell r="E861" t="str">
            <v>4900087379</v>
          </cell>
          <cell r="F861">
            <v>38113</v>
          </cell>
          <cell r="G861">
            <v>-216.21600000000001</v>
          </cell>
          <cell r="H861">
            <v>-37104.83</v>
          </cell>
        </row>
        <row r="862">
          <cell r="A862" t="str">
            <v>501032</v>
          </cell>
          <cell r="B862" t="str">
            <v>COTTON - RIL 105 HY - 450 GM</v>
          </cell>
          <cell r="C862" t="str">
            <v>2200</v>
          </cell>
          <cell r="D862" t="str">
            <v>601</v>
          </cell>
          <cell r="E862" t="str">
            <v>4900087374</v>
          </cell>
          <cell r="F862">
            <v>38113</v>
          </cell>
          <cell r="G862">
            <v>-86.486000000000004</v>
          </cell>
          <cell r="H862">
            <v>-14841.86</v>
          </cell>
        </row>
        <row r="863">
          <cell r="A863" t="str">
            <v>501032</v>
          </cell>
          <cell r="B863" t="str">
            <v>COTTON - RIL 105 HY - 450 GM</v>
          </cell>
          <cell r="C863" t="str">
            <v>2200</v>
          </cell>
          <cell r="D863" t="str">
            <v>601</v>
          </cell>
          <cell r="E863" t="str">
            <v>4900083638</v>
          </cell>
          <cell r="F863">
            <v>38106</v>
          </cell>
          <cell r="G863">
            <v>-216.21600000000001</v>
          </cell>
          <cell r="H863">
            <v>-37104.83</v>
          </cell>
        </row>
        <row r="864">
          <cell r="A864" t="str">
            <v>501032</v>
          </cell>
          <cell r="B864" t="str">
            <v>COTTON - RIL 105 HY - 450 GM</v>
          </cell>
          <cell r="C864" t="str">
            <v>2200</v>
          </cell>
          <cell r="D864" t="str">
            <v>601</v>
          </cell>
          <cell r="E864" t="str">
            <v>4900080685</v>
          </cell>
          <cell r="F864">
            <v>38101</v>
          </cell>
          <cell r="G864">
            <v>-216.21600000000001</v>
          </cell>
          <cell r="H864">
            <v>-37104.83</v>
          </cell>
        </row>
        <row r="865">
          <cell r="A865" t="str">
            <v>501032</v>
          </cell>
          <cell r="B865" t="str">
            <v>COTTON - RIL 105 HY - 450 GM</v>
          </cell>
          <cell r="C865" t="str">
            <v>2200</v>
          </cell>
          <cell r="D865" t="str">
            <v>601</v>
          </cell>
          <cell r="E865" t="str">
            <v>4900079926</v>
          </cell>
          <cell r="F865">
            <v>38100</v>
          </cell>
          <cell r="G865">
            <v>-389.18900000000002</v>
          </cell>
          <cell r="H865">
            <v>-66788.72</v>
          </cell>
        </row>
        <row r="866">
          <cell r="A866" t="str">
            <v>501032</v>
          </cell>
          <cell r="B866" t="str">
            <v>COTTON - RIL 105 HY - 450 GM</v>
          </cell>
          <cell r="C866" t="str">
            <v>2200</v>
          </cell>
          <cell r="D866" t="str">
            <v>601</v>
          </cell>
          <cell r="E866" t="str">
            <v>4900079988</v>
          </cell>
          <cell r="F866">
            <v>38100</v>
          </cell>
          <cell r="G866">
            <v>-216.21600000000001</v>
          </cell>
          <cell r="H866">
            <v>-37104.83</v>
          </cell>
        </row>
        <row r="867">
          <cell r="A867" t="str">
            <v>501032</v>
          </cell>
          <cell r="B867" t="str">
            <v>COTTON - RIL 105 HY - 450 GM</v>
          </cell>
          <cell r="C867" t="str">
            <v>2200</v>
          </cell>
          <cell r="D867" t="str">
            <v>601</v>
          </cell>
          <cell r="E867" t="str">
            <v>4900079534</v>
          </cell>
          <cell r="F867">
            <v>38099</v>
          </cell>
          <cell r="G867">
            <v>-21.622</v>
          </cell>
          <cell r="H867">
            <v>-3710.55</v>
          </cell>
        </row>
        <row r="868">
          <cell r="A868" t="str">
            <v>501032</v>
          </cell>
          <cell r="B868" t="str">
            <v>COTTON - RIL 105 HY - 450 GM</v>
          </cell>
          <cell r="C868" t="str">
            <v>2200</v>
          </cell>
          <cell r="D868" t="str">
            <v>602</v>
          </cell>
          <cell r="E868" t="str">
            <v>4900078716</v>
          </cell>
          <cell r="F868">
            <v>38098</v>
          </cell>
          <cell r="G868">
            <v>960</v>
          </cell>
          <cell r="H868">
            <v>164745.60000000001</v>
          </cell>
        </row>
        <row r="869">
          <cell r="A869" t="str">
            <v>501032</v>
          </cell>
          <cell r="B869" t="str">
            <v>COTTON - RIL 105 HY - 450 GM</v>
          </cell>
          <cell r="C869" t="str">
            <v>2200</v>
          </cell>
          <cell r="D869" t="str">
            <v>601</v>
          </cell>
          <cell r="E869" t="str">
            <v>4900078718</v>
          </cell>
          <cell r="F869">
            <v>38098</v>
          </cell>
          <cell r="G869">
            <v>-960</v>
          </cell>
          <cell r="H869">
            <v>-164745.60000000001</v>
          </cell>
        </row>
        <row r="870">
          <cell r="A870" t="str">
            <v>501032</v>
          </cell>
          <cell r="B870" t="str">
            <v>COTTON - RIL 105 HY - 450 GM</v>
          </cell>
          <cell r="C870" t="str">
            <v>2200</v>
          </cell>
          <cell r="D870" t="str">
            <v>602</v>
          </cell>
          <cell r="E870" t="str">
            <v>4900078719</v>
          </cell>
          <cell r="F870">
            <v>38098</v>
          </cell>
          <cell r="G870">
            <v>960</v>
          </cell>
          <cell r="H870">
            <v>164745.60000000001</v>
          </cell>
        </row>
        <row r="871">
          <cell r="A871" t="str">
            <v>501032</v>
          </cell>
          <cell r="B871" t="str">
            <v>COTTON - RIL 105 HY - 450 GM</v>
          </cell>
          <cell r="C871" t="str">
            <v>2200</v>
          </cell>
          <cell r="D871" t="str">
            <v>601</v>
          </cell>
          <cell r="E871" t="str">
            <v>4900078772</v>
          </cell>
          <cell r="F871">
            <v>38098</v>
          </cell>
          <cell r="G871">
            <v>-43.243000000000002</v>
          </cell>
          <cell r="H871">
            <v>-7420.93</v>
          </cell>
        </row>
        <row r="872">
          <cell r="A872" t="str">
            <v>501032</v>
          </cell>
          <cell r="B872" t="str">
            <v>COTTON - RIL 105 HY - 450 GM</v>
          </cell>
          <cell r="C872" t="str">
            <v>2200</v>
          </cell>
          <cell r="D872" t="str">
            <v>601</v>
          </cell>
          <cell r="E872" t="str">
            <v>4900078804</v>
          </cell>
          <cell r="F872">
            <v>38098</v>
          </cell>
          <cell r="G872">
            <v>-237.83799999999999</v>
          </cell>
          <cell r="H872">
            <v>-40815.379999999997</v>
          </cell>
        </row>
        <row r="873">
          <cell r="A873" t="str">
            <v>501032</v>
          </cell>
          <cell r="B873" t="str">
            <v>COTTON - RIL 105 HY - 450 GM</v>
          </cell>
          <cell r="C873" t="str">
            <v>2200</v>
          </cell>
          <cell r="D873" t="str">
            <v>601</v>
          </cell>
          <cell r="E873" t="str">
            <v>4900078864</v>
          </cell>
          <cell r="F873">
            <v>38098</v>
          </cell>
          <cell r="G873">
            <v>-454.05399999999997</v>
          </cell>
          <cell r="H873">
            <v>-77920.210000000006</v>
          </cell>
        </row>
        <row r="874">
          <cell r="A874" t="str">
            <v>501032</v>
          </cell>
          <cell r="B874" t="str">
            <v>COTTON - RIL 105 HY - 450 GM</v>
          </cell>
          <cell r="C874" t="str">
            <v>2200</v>
          </cell>
          <cell r="D874" t="str">
            <v>601</v>
          </cell>
          <cell r="E874" t="str">
            <v>4900078020</v>
          </cell>
          <cell r="F874">
            <v>38097</v>
          </cell>
          <cell r="G874">
            <v>-960</v>
          </cell>
          <cell r="H874">
            <v>-164745.60000000001</v>
          </cell>
        </row>
        <row r="875">
          <cell r="A875" t="str">
            <v>501032</v>
          </cell>
          <cell r="B875" t="str">
            <v>COTTON - RIL 105 HY - 450 GM</v>
          </cell>
          <cell r="C875" t="str">
            <v>2200</v>
          </cell>
          <cell r="D875" t="str">
            <v>101</v>
          </cell>
          <cell r="E875" t="str">
            <v>5000007922</v>
          </cell>
          <cell r="F875">
            <v>38093</v>
          </cell>
          <cell r="G875">
            <v>2246.4</v>
          </cell>
          <cell r="H875">
            <v>0</v>
          </cell>
        </row>
        <row r="876">
          <cell r="A876" t="str">
            <v>501032</v>
          </cell>
          <cell r="B876" t="str">
            <v>COTTON - RIL 105 HY - 450 GM</v>
          </cell>
          <cell r="C876" t="str">
            <v>2200</v>
          </cell>
          <cell r="D876" t="str">
            <v>601</v>
          </cell>
          <cell r="E876" t="str">
            <v>4900076714</v>
          </cell>
          <cell r="F876">
            <v>38093</v>
          </cell>
          <cell r="G876">
            <v>-86.486000000000004</v>
          </cell>
          <cell r="H876">
            <v>-14841.86</v>
          </cell>
        </row>
        <row r="877">
          <cell r="A877" t="str">
            <v>501032</v>
          </cell>
          <cell r="B877" t="str">
            <v>COTTON - RIL 105 HY - 450 GM</v>
          </cell>
          <cell r="C877" t="str">
            <v>2200</v>
          </cell>
          <cell r="D877" t="str">
            <v>601</v>
          </cell>
          <cell r="E877" t="str">
            <v>4900076583</v>
          </cell>
          <cell r="F877">
            <v>38093</v>
          </cell>
          <cell r="G877">
            <v>-129.72999999999999</v>
          </cell>
          <cell r="H877">
            <v>-22262.97</v>
          </cell>
        </row>
        <row r="878">
          <cell r="A878" t="str">
            <v>501032</v>
          </cell>
          <cell r="B878" t="str">
            <v>COTTON - RIL 105 HY - 450 GM</v>
          </cell>
          <cell r="C878" t="str">
            <v>2200</v>
          </cell>
          <cell r="D878" t="str">
            <v>601</v>
          </cell>
          <cell r="E878" t="str">
            <v>4900076712</v>
          </cell>
          <cell r="F878">
            <v>38093</v>
          </cell>
          <cell r="G878">
            <v>-302.70299999999997</v>
          </cell>
          <cell r="H878">
            <v>-51946.86</v>
          </cell>
        </row>
        <row r="879">
          <cell r="A879" t="str">
            <v>501032</v>
          </cell>
          <cell r="B879" t="str">
            <v>COTTON - RIL 105 HY - 450 GM</v>
          </cell>
          <cell r="C879" t="str">
            <v>2200</v>
          </cell>
          <cell r="D879" t="str">
            <v>601</v>
          </cell>
          <cell r="E879" t="str">
            <v>4900076584</v>
          </cell>
          <cell r="F879">
            <v>38093</v>
          </cell>
          <cell r="G879">
            <v>-237.83799999999999</v>
          </cell>
          <cell r="H879">
            <v>-40815.379999999997</v>
          </cell>
        </row>
        <row r="880">
          <cell r="A880" t="str">
            <v>501032</v>
          </cell>
          <cell r="B880" t="str">
            <v>COTTON - RIL 105 HY - 450 GM</v>
          </cell>
          <cell r="C880" t="str">
            <v>2200</v>
          </cell>
          <cell r="D880" t="str">
            <v>641</v>
          </cell>
          <cell r="E880" t="str">
            <v>4900076053</v>
          </cell>
          <cell r="F880">
            <v>38092</v>
          </cell>
          <cell r="G880">
            <v>2246.4</v>
          </cell>
          <cell r="H880">
            <v>385504.71</v>
          </cell>
        </row>
        <row r="881">
          <cell r="A881" t="str">
            <v>501032</v>
          </cell>
          <cell r="B881" t="str">
            <v>COTTON - RIL 105 HY - 450 GM</v>
          </cell>
          <cell r="C881" t="str">
            <v>2200</v>
          </cell>
          <cell r="D881" t="str">
            <v>601</v>
          </cell>
          <cell r="E881" t="str">
            <v>4900076231</v>
          </cell>
          <cell r="F881">
            <v>38092</v>
          </cell>
          <cell r="G881">
            <v>-237.83799999999999</v>
          </cell>
          <cell r="H881">
            <v>-40815.379999999997</v>
          </cell>
        </row>
        <row r="882">
          <cell r="A882" t="str">
            <v>501032</v>
          </cell>
          <cell r="B882" t="str">
            <v>COTTON - RIL 105 HY - 450 GM</v>
          </cell>
          <cell r="C882" t="str">
            <v>2200</v>
          </cell>
          <cell r="D882" t="str">
            <v>101</v>
          </cell>
          <cell r="E882" t="str">
            <v>5000007740</v>
          </cell>
          <cell r="F882">
            <v>38090</v>
          </cell>
          <cell r="G882">
            <v>950.4</v>
          </cell>
          <cell r="H882">
            <v>0</v>
          </cell>
        </row>
        <row r="883">
          <cell r="A883" t="str">
            <v>501032</v>
          </cell>
          <cell r="B883" t="str">
            <v>COTTON - RIL 105 HY - 450 GM</v>
          </cell>
          <cell r="C883" t="str">
            <v>2200</v>
          </cell>
          <cell r="D883" t="str">
            <v>101</v>
          </cell>
          <cell r="E883" t="str">
            <v>5000007740</v>
          </cell>
          <cell r="F883">
            <v>38090</v>
          </cell>
          <cell r="G883">
            <v>1317.6</v>
          </cell>
          <cell r="H883">
            <v>0</v>
          </cell>
        </row>
        <row r="884">
          <cell r="A884" t="str">
            <v>501032</v>
          </cell>
          <cell r="B884" t="str">
            <v>COTTON - RIL 105 HY - 450 GM</v>
          </cell>
          <cell r="C884" t="str">
            <v>2200</v>
          </cell>
          <cell r="D884" t="str">
            <v>641</v>
          </cell>
          <cell r="E884" t="str">
            <v>4900074168</v>
          </cell>
          <cell r="F884">
            <v>38087</v>
          </cell>
          <cell r="G884">
            <v>1317.6</v>
          </cell>
          <cell r="H884">
            <v>226113.34</v>
          </cell>
        </row>
        <row r="885">
          <cell r="A885" t="str">
            <v>501032</v>
          </cell>
          <cell r="B885" t="str">
            <v>COTTON - RIL 105 HY - 450 GM</v>
          </cell>
          <cell r="C885" t="str">
            <v>2200</v>
          </cell>
          <cell r="D885" t="str">
            <v>641</v>
          </cell>
          <cell r="E885" t="str">
            <v>4900074168</v>
          </cell>
          <cell r="F885">
            <v>38087</v>
          </cell>
          <cell r="G885">
            <v>950.4</v>
          </cell>
          <cell r="H885">
            <v>163098.14000000001</v>
          </cell>
        </row>
        <row r="886">
          <cell r="A886" t="str">
            <v>501032</v>
          </cell>
          <cell r="B886" t="str">
            <v>COTTON - RIL 105 HY - 450 GM</v>
          </cell>
          <cell r="C886" t="str">
            <v>2300</v>
          </cell>
          <cell r="D886" t="str">
            <v>651</v>
          </cell>
          <cell r="E886" t="str">
            <v>4900225951</v>
          </cell>
          <cell r="F886">
            <v>38260</v>
          </cell>
          <cell r="G886">
            <v>172.8</v>
          </cell>
          <cell r="H886">
            <v>0</v>
          </cell>
        </row>
        <row r="887">
          <cell r="A887" t="str">
            <v>501032</v>
          </cell>
          <cell r="B887" t="str">
            <v>COTTON - RIL 105 HY - 450 GM</v>
          </cell>
          <cell r="C887" t="str">
            <v>2300</v>
          </cell>
          <cell r="D887" t="str">
            <v>601</v>
          </cell>
          <cell r="E887" t="str">
            <v>4900190675</v>
          </cell>
          <cell r="F887">
            <v>38230</v>
          </cell>
          <cell r="G887">
            <v>-0.9</v>
          </cell>
          <cell r="H887">
            <v>-154.44999999999999</v>
          </cell>
        </row>
        <row r="888">
          <cell r="A888" t="str">
            <v>501032</v>
          </cell>
          <cell r="B888" t="str">
            <v>COTTON - RIL 105 HY - 450 GM</v>
          </cell>
          <cell r="C888" t="str">
            <v>2300</v>
          </cell>
          <cell r="D888" t="str">
            <v>641</v>
          </cell>
          <cell r="E888" t="str">
            <v>4900096053</v>
          </cell>
          <cell r="F888">
            <v>38131</v>
          </cell>
          <cell r="G888">
            <v>-517.5</v>
          </cell>
          <cell r="H888">
            <v>-88808.17</v>
          </cell>
        </row>
        <row r="889">
          <cell r="A889" t="str">
            <v>501032</v>
          </cell>
          <cell r="B889" t="str">
            <v>COTTON - RIL 105 HY - 450 GM</v>
          </cell>
          <cell r="C889" t="str">
            <v>2300</v>
          </cell>
          <cell r="D889" t="str">
            <v>601</v>
          </cell>
          <cell r="E889" t="str">
            <v>4900079865</v>
          </cell>
          <cell r="F889">
            <v>38100</v>
          </cell>
          <cell r="G889">
            <v>-43.2</v>
          </cell>
          <cell r="H889">
            <v>-7413.55</v>
          </cell>
        </row>
        <row r="890">
          <cell r="A890" t="str">
            <v>501032</v>
          </cell>
          <cell r="B890" t="str">
            <v>COTTON - RIL 105 HY - 450 GM</v>
          </cell>
          <cell r="C890" t="str">
            <v>2300</v>
          </cell>
          <cell r="D890" t="str">
            <v>601</v>
          </cell>
          <cell r="E890" t="str">
            <v>4900075737</v>
          </cell>
          <cell r="F890">
            <v>38090</v>
          </cell>
          <cell r="G890">
            <v>-21.6</v>
          </cell>
          <cell r="H890">
            <v>-3706.78</v>
          </cell>
        </row>
        <row r="891">
          <cell r="A891" t="str">
            <v>501032</v>
          </cell>
          <cell r="B891" t="str">
            <v>COTTON - RIL 105 HY - 450 GM</v>
          </cell>
          <cell r="C891" t="str">
            <v>2300</v>
          </cell>
          <cell r="D891" t="str">
            <v>601</v>
          </cell>
          <cell r="E891" t="str">
            <v>4900075334</v>
          </cell>
          <cell r="F891">
            <v>38090</v>
          </cell>
          <cell r="G891">
            <v>-21.6</v>
          </cell>
          <cell r="H891">
            <v>-3706.78</v>
          </cell>
        </row>
        <row r="892">
          <cell r="A892" t="str">
            <v>501032</v>
          </cell>
          <cell r="B892" t="str">
            <v>COTTON - RIL 105 HY - 450 GM</v>
          </cell>
          <cell r="C892" t="str">
            <v>2300</v>
          </cell>
          <cell r="D892" t="str">
            <v>601</v>
          </cell>
          <cell r="E892" t="str">
            <v>4900075240</v>
          </cell>
          <cell r="F892">
            <v>38090</v>
          </cell>
          <cell r="G892">
            <v>-302.39999999999998</v>
          </cell>
          <cell r="H892">
            <v>-51894.86</v>
          </cell>
        </row>
        <row r="893">
          <cell r="A893" t="str">
            <v>501032</v>
          </cell>
          <cell r="B893" t="str">
            <v>COTTON - RIL 105 HY - 450 GM</v>
          </cell>
          <cell r="C893" t="str">
            <v>2300</v>
          </cell>
          <cell r="D893" t="str">
            <v>101</v>
          </cell>
          <cell r="E893" t="str">
            <v>5000007572</v>
          </cell>
          <cell r="F893">
            <v>38089</v>
          </cell>
          <cell r="G893">
            <v>324</v>
          </cell>
          <cell r="H893">
            <v>0</v>
          </cell>
        </row>
        <row r="894">
          <cell r="A894" t="str">
            <v>501032</v>
          </cell>
          <cell r="B894" t="str">
            <v>COTTON - RIL 105 HY - 450 GM</v>
          </cell>
          <cell r="C894" t="str">
            <v>2300</v>
          </cell>
          <cell r="D894" t="str">
            <v>101</v>
          </cell>
          <cell r="E894" t="str">
            <v>5000007570</v>
          </cell>
          <cell r="F894">
            <v>38089</v>
          </cell>
          <cell r="G894">
            <v>583.20000000000005</v>
          </cell>
          <cell r="H894">
            <v>0</v>
          </cell>
        </row>
        <row r="895">
          <cell r="A895" t="str">
            <v>501032</v>
          </cell>
          <cell r="B895" t="str">
            <v>COTTON - RIL 105 HY - 450 GM</v>
          </cell>
          <cell r="C895" t="str">
            <v>2300</v>
          </cell>
          <cell r="D895" t="str">
            <v>641</v>
          </cell>
          <cell r="E895" t="str">
            <v>4900074167</v>
          </cell>
          <cell r="F895">
            <v>38087</v>
          </cell>
          <cell r="G895">
            <v>324</v>
          </cell>
          <cell r="H895">
            <v>55601.64</v>
          </cell>
        </row>
        <row r="896">
          <cell r="A896" t="str">
            <v>501032</v>
          </cell>
          <cell r="B896" t="str">
            <v>COTTON - RIL 105 HY - 450 GM</v>
          </cell>
          <cell r="C896" t="str">
            <v>2300</v>
          </cell>
          <cell r="D896" t="str">
            <v>641</v>
          </cell>
          <cell r="E896" t="str">
            <v>4900074169</v>
          </cell>
          <cell r="F896">
            <v>38087</v>
          </cell>
          <cell r="G896">
            <v>583.20000000000005</v>
          </cell>
          <cell r="H896">
            <v>100082.95</v>
          </cell>
        </row>
        <row r="897">
          <cell r="A897" t="str">
            <v>501034</v>
          </cell>
          <cell r="B897" t="str">
            <v>COTTON - RIL 122 HY - 450 GM</v>
          </cell>
          <cell r="C897" t="str">
            <v>1000</v>
          </cell>
          <cell r="D897" t="str">
            <v>641</v>
          </cell>
          <cell r="E897" t="str">
            <v>4900218433</v>
          </cell>
          <cell r="F897">
            <v>38257</v>
          </cell>
          <cell r="G897">
            <v>-64.8</v>
          </cell>
          <cell r="H897">
            <v>0</v>
          </cell>
        </row>
        <row r="898">
          <cell r="A898" t="str">
            <v>501034</v>
          </cell>
          <cell r="B898" t="str">
            <v>COTTON - RIL 122 HY - 450 GM</v>
          </cell>
          <cell r="C898" t="str">
            <v>1000</v>
          </cell>
          <cell r="D898" t="str">
            <v>641</v>
          </cell>
          <cell r="E898" t="str">
            <v>4900218433</v>
          </cell>
          <cell r="F898">
            <v>38257</v>
          </cell>
          <cell r="G898">
            <v>-98.55</v>
          </cell>
          <cell r="H898">
            <v>0</v>
          </cell>
        </row>
        <row r="899">
          <cell r="A899" t="str">
            <v>501034</v>
          </cell>
          <cell r="B899" t="str">
            <v>COTTON - RIL 122 HY - 450 GM</v>
          </cell>
          <cell r="C899" t="str">
            <v>1000</v>
          </cell>
          <cell r="D899" t="str">
            <v>641</v>
          </cell>
          <cell r="E899" t="str">
            <v>4900218433</v>
          </cell>
          <cell r="F899">
            <v>38257</v>
          </cell>
          <cell r="G899">
            <v>-30.6</v>
          </cell>
          <cell r="H899">
            <v>0</v>
          </cell>
        </row>
        <row r="900">
          <cell r="A900" t="str">
            <v>501034</v>
          </cell>
          <cell r="B900" t="str">
            <v>COTTON - RIL 122 HY - 450 GM</v>
          </cell>
          <cell r="C900" t="str">
            <v>1000</v>
          </cell>
          <cell r="D900" t="str">
            <v>641</v>
          </cell>
          <cell r="E900" t="str">
            <v>4900218433</v>
          </cell>
          <cell r="F900">
            <v>38257</v>
          </cell>
          <cell r="G900">
            <v>-0.9</v>
          </cell>
          <cell r="H900">
            <v>0</v>
          </cell>
        </row>
        <row r="901">
          <cell r="A901" t="str">
            <v>501034</v>
          </cell>
          <cell r="B901" t="str">
            <v>COTTON - RIL 122 HY - 450 GM</v>
          </cell>
          <cell r="C901" t="str">
            <v>1000</v>
          </cell>
          <cell r="D901" t="str">
            <v>641</v>
          </cell>
          <cell r="E901" t="str">
            <v>4900218433</v>
          </cell>
          <cell r="F901">
            <v>38257</v>
          </cell>
          <cell r="G901">
            <v>-142.19999999999999</v>
          </cell>
          <cell r="H901">
            <v>0</v>
          </cell>
        </row>
        <row r="902">
          <cell r="A902" t="str">
            <v>501034</v>
          </cell>
          <cell r="B902" t="str">
            <v>COTTON - RIL 122 HY - 450 GM</v>
          </cell>
          <cell r="C902" t="str">
            <v>1000</v>
          </cell>
          <cell r="D902" t="str">
            <v>641</v>
          </cell>
          <cell r="E902" t="str">
            <v>4900218433</v>
          </cell>
          <cell r="F902">
            <v>38257</v>
          </cell>
          <cell r="G902">
            <v>-89.55</v>
          </cell>
          <cell r="H902">
            <v>0</v>
          </cell>
        </row>
        <row r="903">
          <cell r="A903" t="str">
            <v>501034</v>
          </cell>
          <cell r="B903" t="str">
            <v>COTTON - RIL 122 HY - 450 GM</v>
          </cell>
          <cell r="C903" t="str">
            <v>1000</v>
          </cell>
          <cell r="D903" t="str">
            <v>641</v>
          </cell>
          <cell r="E903" t="str">
            <v>4900218433</v>
          </cell>
          <cell r="F903">
            <v>38257</v>
          </cell>
          <cell r="G903">
            <v>-117.9</v>
          </cell>
          <cell r="H903">
            <v>0</v>
          </cell>
        </row>
        <row r="904">
          <cell r="A904" t="str">
            <v>501034</v>
          </cell>
          <cell r="B904" t="str">
            <v>COTTON - RIL 122 HY - 450 GM</v>
          </cell>
          <cell r="C904" t="str">
            <v>1000</v>
          </cell>
          <cell r="D904" t="str">
            <v>641</v>
          </cell>
          <cell r="E904" t="str">
            <v>4900218433</v>
          </cell>
          <cell r="F904">
            <v>38257</v>
          </cell>
          <cell r="G904">
            <v>-70.650000000000006</v>
          </cell>
          <cell r="H904">
            <v>0</v>
          </cell>
        </row>
        <row r="905">
          <cell r="A905" t="str">
            <v>501034</v>
          </cell>
          <cell r="B905" t="str">
            <v>COTTON - RIL 122 HY - 450 GM</v>
          </cell>
          <cell r="C905" t="str">
            <v>1000</v>
          </cell>
          <cell r="D905" t="str">
            <v>641</v>
          </cell>
          <cell r="E905" t="str">
            <v>4900218433</v>
          </cell>
          <cell r="F905">
            <v>38257</v>
          </cell>
          <cell r="G905">
            <v>-136.80000000000001</v>
          </cell>
          <cell r="H905">
            <v>0</v>
          </cell>
        </row>
        <row r="906">
          <cell r="A906" t="str">
            <v>501034</v>
          </cell>
          <cell r="B906" t="str">
            <v>COTTON - RIL 122 HY - 450 GM</v>
          </cell>
          <cell r="C906" t="str">
            <v>1000</v>
          </cell>
          <cell r="D906" t="str">
            <v>641</v>
          </cell>
          <cell r="E906" t="str">
            <v>4900218433</v>
          </cell>
          <cell r="F906">
            <v>38257</v>
          </cell>
          <cell r="G906">
            <v>-165.6</v>
          </cell>
          <cell r="H906">
            <v>0</v>
          </cell>
        </row>
        <row r="907">
          <cell r="A907" t="str">
            <v>501034</v>
          </cell>
          <cell r="B907" t="str">
            <v>COTTON - RIL 122 HY - 450 GM</v>
          </cell>
          <cell r="C907" t="str">
            <v>1000</v>
          </cell>
          <cell r="D907" t="str">
            <v>641</v>
          </cell>
          <cell r="E907" t="str">
            <v>4900218433</v>
          </cell>
          <cell r="F907">
            <v>38257</v>
          </cell>
          <cell r="G907">
            <v>-76.05</v>
          </cell>
          <cell r="H907">
            <v>0</v>
          </cell>
        </row>
        <row r="908">
          <cell r="A908" t="str">
            <v>501034</v>
          </cell>
          <cell r="B908" t="str">
            <v>COTTON - RIL 122 HY - 450 GM</v>
          </cell>
          <cell r="C908" t="str">
            <v>1000</v>
          </cell>
          <cell r="D908" t="str">
            <v>641</v>
          </cell>
          <cell r="E908" t="str">
            <v>4900218433</v>
          </cell>
          <cell r="F908">
            <v>38257</v>
          </cell>
          <cell r="G908">
            <v>-85.05</v>
          </cell>
          <cell r="H908">
            <v>0</v>
          </cell>
        </row>
        <row r="909">
          <cell r="A909" t="str">
            <v>501034</v>
          </cell>
          <cell r="B909" t="str">
            <v>COTTON - RIL 122 HY - 450 GM</v>
          </cell>
          <cell r="C909" t="str">
            <v>1000</v>
          </cell>
          <cell r="D909" t="str">
            <v>641</v>
          </cell>
          <cell r="E909" t="str">
            <v>4900218433</v>
          </cell>
          <cell r="F909">
            <v>38257</v>
          </cell>
          <cell r="G909">
            <v>-21.6</v>
          </cell>
          <cell r="H909">
            <v>0</v>
          </cell>
        </row>
        <row r="910">
          <cell r="A910" t="str">
            <v>501034</v>
          </cell>
          <cell r="B910" t="str">
            <v>COTTON - RIL 122 HY - 450 GM</v>
          </cell>
          <cell r="C910" t="str">
            <v>1000</v>
          </cell>
          <cell r="D910" t="str">
            <v>641</v>
          </cell>
          <cell r="E910" t="str">
            <v>4900218433</v>
          </cell>
          <cell r="F910">
            <v>38257</v>
          </cell>
          <cell r="G910">
            <v>-86.4</v>
          </cell>
          <cell r="H910">
            <v>0</v>
          </cell>
        </row>
        <row r="911">
          <cell r="A911" t="str">
            <v>501034</v>
          </cell>
          <cell r="B911" t="str">
            <v>COTTON - RIL 122 HY - 450 GM</v>
          </cell>
          <cell r="C911" t="str">
            <v>1000</v>
          </cell>
          <cell r="D911" t="str">
            <v>641</v>
          </cell>
          <cell r="E911" t="str">
            <v>4900218433</v>
          </cell>
          <cell r="F911">
            <v>38257</v>
          </cell>
          <cell r="G911">
            <v>-200.7</v>
          </cell>
          <cell r="H911">
            <v>0</v>
          </cell>
        </row>
        <row r="912">
          <cell r="A912" t="str">
            <v>501034</v>
          </cell>
          <cell r="B912" t="str">
            <v>COTTON - RIL 122 HY - 450 GM</v>
          </cell>
          <cell r="C912" t="str">
            <v>1000</v>
          </cell>
          <cell r="D912" t="str">
            <v>641</v>
          </cell>
          <cell r="E912" t="str">
            <v>4900218433</v>
          </cell>
          <cell r="F912">
            <v>38257</v>
          </cell>
          <cell r="G912">
            <v>-158.85</v>
          </cell>
          <cell r="H912">
            <v>0</v>
          </cell>
        </row>
        <row r="913">
          <cell r="A913" t="str">
            <v>501034</v>
          </cell>
          <cell r="B913" t="str">
            <v>COTTON - RIL 122 HY - 450 GM</v>
          </cell>
          <cell r="C913" t="str">
            <v>1000</v>
          </cell>
          <cell r="D913" t="str">
            <v>641</v>
          </cell>
          <cell r="E913" t="str">
            <v>4900218433</v>
          </cell>
          <cell r="F913">
            <v>38257</v>
          </cell>
          <cell r="G913">
            <v>-347.35</v>
          </cell>
          <cell r="H913">
            <v>0</v>
          </cell>
        </row>
        <row r="914">
          <cell r="A914" t="str">
            <v>501034</v>
          </cell>
          <cell r="B914" t="str">
            <v>COTTON - RIL 122 HY - 450 GM</v>
          </cell>
          <cell r="C914" t="str">
            <v>1000</v>
          </cell>
          <cell r="D914" t="str">
            <v>641</v>
          </cell>
          <cell r="E914" t="str">
            <v>4900218433</v>
          </cell>
          <cell r="F914">
            <v>38257</v>
          </cell>
          <cell r="G914">
            <v>-186.75</v>
          </cell>
          <cell r="H914">
            <v>0</v>
          </cell>
        </row>
        <row r="915">
          <cell r="A915" t="str">
            <v>501034</v>
          </cell>
          <cell r="B915" t="str">
            <v>COTTON - RIL 122 HY - 450 GM</v>
          </cell>
          <cell r="C915" t="str">
            <v>1000</v>
          </cell>
          <cell r="D915" t="str">
            <v>641</v>
          </cell>
          <cell r="E915" t="str">
            <v>4900218433</v>
          </cell>
          <cell r="F915">
            <v>38257</v>
          </cell>
          <cell r="G915">
            <v>-12.15</v>
          </cell>
          <cell r="H915">
            <v>0</v>
          </cell>
        </row>
        <row r="916">
          <cell r="A916" t="str">
            <v>501034</v>
          </cell>
          <cell r="B916" t="str">
            <v>COTTON - RIL 122 HY - 450 GM</v>
          </cell>
          <cell r="C916" t="str">
            <v>1000</v>
          </cell>
          <cell r="D916" t="str">
            <v>641</v>
          </cell>
          <cell r="E916" t="str">
            <v>4900218433</v>
          </cell>
          <cell r="F916">
            <v>38257</v>
          </cell>
          <cell r="G916">
            <v>-9.4499999999999993</v>
          </cell>
          <cell r="H916">
            <v>0</v>
          </cell>
        </row>
        <row r="917">
          <cell r="A917" t="str">
            <v>501034</v>
          </cell>
          <cell r="B917" t="str">
            <v>COTTON - RIL 122 HY - 450 GM</v>
          </cell>
          <cell r="C917" t="str">
            <v>1000</v>
          </cell>
          <cell r="D917" t="str">
            <v>641</v>
          </cell>
          <cell r="E917" t="str">
            <v>4900218433</v>
          </cell>
          <cell r="F917">
            <v>38257</v>
          </cell>
          <cell r="G917">
            <v>-127.35</v>
          </cell>
          <cell r="H917">
            <v>0</v>
          </cell>
        </row>
        <row r="918">
          <cell r="A918" t="str">
            <v>501034</v>
          </cell>
          <cell r="B918" t="str">
            <v>COTTON - RIL 122 HY - 450 GM</v>
          </cell>
          <cell r="C918" t="str">
            <v>1000</v>
          </cell>
          <cell r="D918" t="str">
            <v>651</v>
          </cell>
          <cell r="E918" t="str">
            <v>4900215243</v>
          </cell>
          <cell r="F918">
            <v>38254</v>
          </cell>
          <cell r="G918">
            <v>10.35</v>
          </cell>
          <cell r="H918">
            <v>0</v>
          </cell>
        </row>
        <row r="919">
          <cell r="A919" t="str">
            <v>501034</v>
          </cell>
          <cell r="B919" t="str">
            <v>COTTON - RIL 122 HY - 450 GM</v>
          </cell>
          <cell r="C919" t="str">
            <v>1000</v>
          </cell>
          <cell r="D919" t="str">
            <v>453</v>
          </cell>
          <cell r="E919" t="str">
            <v>4900215387</v>
          </cell>
          <cell r="F919">
            <v>38254</v>
          </cell>
          <cell r="G919">
            <v>10.35</v>
          </cell>
          <cell r="H919">
            <v>0</v>
          </cell>
        </row>
        <row r="920">
          <cell r="A920" t="str">
            <v>501034</v>
          </cell>
          <cell r="B920" t="str">
            <v>COTTON - RIL 122 HY - 450 GM</v>
          </cell>
          <cell r="C920" t="str">
            <v>1000</v>
          </cell>
          <cell r="D920" t="str">
            <v>453</v>
          </cell>
          <cell r="E920" t="str">
            <v>4900215387</v>
          </cell>
          <cell r="F920">
            <v>38254</v>
          </cell>
          <cell r="G920">
            <v>-30.6</v>
          </cell>
          <cell r="H920">
            <v>0</v>
          </cell>
        </row>
        <row r="921">
          <cell r="A921" t="str">
            <v>501034</v>
          </cell>
          <cell r="B921" t="str">
            <v>COTTON - RIL 122 HY - 450 GM</v>
          </cell>
          <cell r="C921" t="str">
            <v>1000</v>
          </cell>
          <cell r="D921" t="str">
            <v>453</v>
          </cell>
          <cell r="E921" t="str">
            <v>4900215387</v>
          </cell>
          <cell r="F921">
            <v>38254</v>
          </cell>
          <cell r="G921">
            <v>30.6</v>
          </cell>
          <cell r="H921">
            <v>0</v>
          </cell>
        </row>
        <row r="922">
          <cell r="A922" t="str">
            <v>501034</v>
          </cell>
          <cell r="B922" t="str">
            <v>COTTON - RIL 122 HY - 450 GM</v>
          </cell>
          <cell r="C922" t="str">
            <v>1000</v>
          </cell>
          <cell r="D922" t="str">
            <v>453</v>
          </cell>
          <cell r="E922" t="str">
            <v>4900215387</v>
          </cell>
          <cell r="F922">
            <v>38254</v>
          </cell>
          <cell r="G922">
            <v>-10.35</v>
          </cell>
          <cell r="H922">
            <v>0</v>
          </cell>
        </row>
        <row r="923">
          <cell r="A923" t="str">
            <v>501034</v>
          </cell>
          <cell r="B923" t="str">
            <v>COTTON - RIL 122 HY - 450 GM</v>
          </cell>
          <cell r="C923" t="str">
            <v>1000</v>
          </cell>
          <cell r="D923" t="str">
            <v>453</v>
          </cell>
          <cell r="E923" t="str">
            <v>4900215387</v>
          </cell>
          <cell r="F923">
            <v>38254</v>
          </cell>
          <cell r="G923">
            <v>5.85</v>
          </cell>
          <cell r="H923">
            <v>0</v>
          </cell>
        </row>
        <row r="924">
          <cell r="A924" t="str">
            <v>501034</v>
          </cell>
          <cell r="B924" t="str">
            <v>COTTON - RIL 122 HY - 450 GM</v>
          </cell>
          <cell r="C924" t="str">
            <v>1000</v>
          </cell>
          <cell r="D924" t="str">
            <v>453</v>
          </cell>
          <cell r="E924" t="str">
            <v>4900215387</v>
          </cell>
          <cell r="F924">
            <v>38254</v>
          </cell>
          <cell r="G924">
            <v>-5.85</v>
          </cell>
          <cell r="H924">
            <v>0</v>
          </cell>
        </row>
        <row r="925">
          <cell r="A925" t="str">
            <v>501034</v>
          </cell>
          <cell r="B925" t="str">
            <v>COTTON - RIL 122 HY - 450 GM</v>
          </cell>
          <cell r="C925" t="str">
            <v>1000</v>
          </cell>
          <cell r="D925" t="str">
            <v>651</v>
          </cell>
          <cell r="E925" t="str">
            <v>4900213776</v>
          </cell>
          <cell r="F925">
            <v>38253</v>
          </cell>
          <cell r="G925">
            <v>30.6</v>
          </cell>
          <cell r="H925">
            <v>0</v>
          </cell>
        </row>
        <row r="926">
          <cell r="A926" t="str">
            <v>501034</v>
          </cell>
          <cell r="B926" t="str">
            <v>COTTON - RIL 122 HY - 450 GM</v>
          </cell>
          <cell r="C926" t="str">
            <v>1000</v>
          </cell>
          <cell r="D926" t="str">
            <v>651</v>
          </cell>
          <cell r="E926" t="str">
            <v>4900206238</v>
          </cell>
          <cell r="F926">
            <v>38246</v>
          </cell>
          <cell r="G926">
            <v>5.85</v>
          </cell>
          <cell r="H926">
            <v>0</v>
          </cell>
        </row>
        <row r="927">
          <cell r="A927" t="str">
            <v>501034</v>
          </cell>
          <cell r="B927" t="str">
            <v>COTTON - RIL 122 HY - 450 GM</v>
          </cell>
          <cell r="C927" t="str">
            <v>1000</v>
          </cell>
          <cell r="D927" t="str">
            <v>453</v>
          </cell>
          <cell r="E927" t="str">
            <v>4900205461</v>
          </cell>
          <cell r="F927">
            <v>38245</v>
          </cell>
          <cell r="G927">
            <v>8.5500000000000007</v>
          </cell>
          <cell r="H927">
            <v>0</v>
          </cell>
        </row>
        <row r="928">
          <cell r="A928" t="str">
            <v>501034</v>
          </cell>
          <cell r="B928" t="str">
            <v>COTTON - RIL 122 HY - 450 GM</v>
          </cell>
          <cell r="C928" t="str">
            <v>1000</v>
          </cell>
          <cell r="D928" t="str">
            <v>453</v>
          </cell>
          <cell r="E928" t="str">
            <v>4900205461</v>
          </cell>
          <cell r="F928">
            <v>38245</v>
          </cell>
          <cell r="G928">
            <v>12.15</v>
          </cell>
          <cell r="H928">
            <v>0</v>
          </cell>
        </row>
        <row r="929">
          <cell r="A929" t="str">
            <v>501034</v>
          </cell>
          <cell r="B929" t="str">
            <v>COTTON - RIL 122 HY - 450 GM</v>
          </cell>
          <cell r="C929" t="str">
            <v>1000</v>
          </cell>
          <cell r="D929" t="str">
            <v>453</v>
          </cell>
          <cell r="E929" t="str">
            <v>4900205461</v>
          </cell>
          <cell r="F929">
            <v>38245</v>
          </cell>
          <cell r="G929">
            <v>-12.15</v>
          </cell>
          <cell r="H929">
            <v>0</v>
          </cell>
        </row>
        <row r="930">
          <cell r="A930" t="str">
            <v>501034</v>
          </cell>
          <cell r="B930" t="str">
            <v>COTTON - RIL 122 HY - 450 GM</v>
          </cell>
          <cell r="C930" t="str">
            <v>1000</v>
          </cell>
          <cell r="D930" t="str">
            <v>453</v>
          </cell>
          <cell r="E930" t="str">
            <v>4900205461</v>
          </cell>
          <cell r="F930">
            <v>38245</v>
          </cell>
          <cell r="G930">
            <v>11.7</v>
          </cell>
          <cell r="H930">
            <v>0</v>
          </cell>
        </row>
        <row r="931">
          <cell r="A931" t="str">
            <v>501034</v>
          </cell>
          <cell r="B931" t="str">
            <v>COTTON - RIL 122 HY - 450 GM</v>
          </cell>
          <cell r="C931" t="str">
            <v>1000</v>
          </cell>
          <cell r="D931" t="str">
            <v>453</v>
          </cell>
          <cell r="E931" t="str">
            <v>4900205461</v>
          </cell>
          <cell r="F931">
            <v>38245</v>
          </cell>
          <cell r="G931">
            <v>-8.5500000000000007</v>
          </cell>
          <cell r="H931">
            <v>0</v>
          </cell>
        </row>
        <row r="932">
          <cell r="A932" t="str">
            <v>501034</v>
          </cell>
          <cell r="B932" t="str">
            <v>COTTON - RIL 122 HY - 450 GM</v>
          </cell>
          <cell r="C932" t="str">
            <v>1000</v>
          </cell>
          <cell r="D932" t="str">
            <v>453</v>
          </cell>
          <cell r="E932" t="str">
            <v>4900205461</v>
          </cell>
          <cell r="F932">
            <v>38245</v>
          </cell>
          <cell r="G932">
            <v>-5.4</v>
          </cell>
          <cell r="H932">
            <v>0</v>
          </cell>
        </row>
        <row r="933">
          <cell r="A933" t="str">
            <v>501034</v>
          </cell>
          <cell r="B933" t="str">
            <v>COTTON - RIL 122 HY - 450 GM</v>
          </cell>
          <cell r="C933" t="str">
            <v>1000</v>
          </cell>
          <cell r="D933" t="str">
            <v>453</v>
          </cell>
          <cell r="E933" t="str">
            <v>4900205461</v>
          </cell>
          <cell r="F933">
            <v>38245</v>
          </cell>
          <cell r="G933">
            <v>5.4</v>
          </cell>
          <cell r="H933">
            <v>0</v>
          </cell>
        </row>
        <row r="934">
          <cell r="A934" t="str">
            <v>501034</v>
          </cell>
          <cell r="B934" t="str">
            <v>COTTON - RIL 122 HY - 450 GM</v>
          </cell>
          <cell r="C934" t="str">
            <v>1000</v>
          </cell>
          <cell r="D934" t="str">
            <v>453</v>
          </cell>
          <cell r="E934" t="str">
            <v>4900205461</v>
          </cell>
          <cell r="F934">
            <v>38245</v>
          </cell>
          <cell r="G934">
            <v>-11.7</v>
          </cell>
          <cell r="H934">
            <v>0</v>
          </cell>
        </row>
        <row r="935">
          <cell r="A935" t="str">
            <v>501034</v>
          </cell>
          <cell r="B935" t="str">
            <v>COTTON - RIL 122 HY - 450 GM</v>
          </cell>
          <cell r="C935" t="str">
            <v>1000</v>
          </cell>
          <cell r="D935" t="str">
            <v>453</v>
          </cell>
          <cell r="E935" t="str">
            <v>4900205461</v>
          </cell>
          <cell r="F935">
            <v>38245</v>
          </cell>
          <cell r="G935">
            <v>-0.9</v>
          </cell>
          <cell r="H935">
            <v>0</v>
          </cell>
        </row>
        <row r="936">
          <cell r="A936" t="str">
            <v>501034</v>
          </cell>
          <cell r="B936" t="str">
            <v>COTTON - RIL 122 HY - 450 GM</v>
          </cell>
          <cell r="C936" t="str">
            <v>1000</v>
          </cell>
          <cell r="D936" t="str">
            <v>453</v>
          </cell>
          <cell r="E936" t="str">
            <v>4900205461</v>
          </cell>
          <cell r="F936">
            <v>38245</v>
          </cell>
          <cell r="G936">
            <v>0.9</v>
          </cell>
          <cell r="H936">
            <v>0</v>
          </cell>
        </row>
        <row r="937">
          <cell r="A937" t="str">
            <v>501034</v>
          </cell>
          <cell r="B937" t="str">
            <v>COTTON - RIL 122 HY - 450 GM</v>
          </cell>
          <cell r="C937" t="str">
            <v>1000</v>
          </cell>
          <cell r="D937" t="str">
            <v>453</v>
          </cell>
          <cell r="E937" t="str">
            <v>4900205461</v>
          </cell>
          <cell r="F937">
            <v>38245</v>
          </cell>
          <cell r="G937">
            <v>-86.4</v>
          </cell>
          <cell r="H937">
            <v>0</v>
          </cell>
        </row>
        <row r="938">
          <cell r="A938" t="str">
            <v>501034</v>
          </cell>
          <cell r="B938" t="str">
            <v>COTTON - RIL 122 HY - 450 GM</v>
          </cell>
          <cell r="C938" t="str">
            <v>1000</v>
          </cell>
          <cell r="D938" t="str">
            <v>453</v>
          </cell>
          <cell r="E938" t="str">
            <v>4900205461</v>
          </cell>
          <cell r="F938">
            <v>38245</v>
          </cell>
          <cell r="G938">
            <v>86.4</v>
          </cell>
          <cell r="H938">
            <v>0</v>
          </cell>
        </row>
        <row r="939">
          <cell r="A939" t="str">
            <v>501034</v>
          </cell>
          <cell r="B939" t="str">
            <v>COTTON - RIL 122 HY - 450 GM</v>
          </cell>
          <cell r="C939" t="str">
            <v>1000</v>
          </cell>
          <cell r="D939" t="str">
            <v>453</v>
          </cell>
          <cell r="E939" t="str">
            <v>4900205461</v>
          </cell>
          <cell r="F939">
            <v>38245</v>
          </cell>
          <cell r="G939">
            <v>-21.6</v>
          </cell>
          <cell r="H939">
            <v>0</v>
          </cell>
        </row>
        <row r="940">
          <cell r="A940" t="str">
            <v>501034</v>
          </cell>
          <cell r="B940" t="str">
            <v>COTTON - RIL 122 HY - 450 GM</v>
          </cell>
          <cell r="C940" t="str">
            <v>1000</v>
          </cell>
          <cell r="D940" t="str">
            <v>453</v>
          </cell>
          <cell r="E940" t="str">
            <v>4900205461</v>
          </cell>
          <cell r="F940">
            <v>38245</v>
          </cell>
          <cell r="G940">
            <v>21.6</v>
          </cell>
          <cell r="H940">
            <v>0</v>
          </cell>
        </row>
        <row r="941">
          <cell r="A941" t="str">
            <v>501034</v>
          </cell>
          <cell r="B941" t="str">
            <v>COTTON - RIL 122 HY - 450 GM</v>
          </cell>
          <cell r="C941" t="str">
            <v>1000</v>
          </cell>
          <cell r="D941" t="str">
            <v>651</v>
          </cell>
          <cell r="E941" t="str">
            <v>4900204338</v>
          </cell>
          <cell r="F941">
            <v>38244</v>
          </cell>
          <cell r="G941">
            <v>5.4</v>
          </cell>
          <cell r="H941">
            <v>0</v>
          </cell>
        </row>
        <row r="942">
          <cell r="A942" t="str">
            <v>501034</v>
          </cell>
          <cell r="B942" t="str">
            <v>COTTON - RIL 122 HY - 450 GM</v>
          </cell>
          <cell r="C942" t="str">
            <v>1000</v>
          </cell>
          <cell r="D942" t="str">
            <v>651</v>
          </cell>
          <cell r="E942" t="str">
            <v>4900204341</v>
          </cell>
          <cell r="F942">
            <v>38244</v>
          </cell>
          <cell r="G942">
            <v>11.7</v>
          </cell>
          <cell r="H942">
            <v>0</v>
          </cell>
        </row>
        <row r="943">
          <cell r="A943" t="str">
            <v>501034</v>
          </cell>
          <cell r="B943" t="str">
            <v>COTTON - RIL 122 HY - 450 GM</v>
          </cell>
          <cell r="C943" t="str">
            <v>1000</v>
          </cell>
          <cell r="D943" t="str">
            <v>651</v>
          </cell>
          <cell r="E943" t="str">
            <v>4900204360</v>
          </cell>
          <cell r="F943">
            <v>38244</v>
          </cell>
          <cell r="G943">
            <v>21.6</v>
          </cell>
          <cell r="H943">
            <v>0</v>
          </cell>
        </row>
        <row r="944">
          <cell r="A944" t="str">
            <v>501034</v>
          </cell>
          <cell r="B944" t="str">
            <v>COTTON - RIL 122 HY - 450 GM</v>
          </cell>
          <cell r="C944" t="str">
            <v>1000</v>
          </cell>
          <cell r="D944" t="str">
            <v>651</v>
          </cell>
          <cell r="E944" t="str">
            <v>4900204360</v>
          </cell>
          <cell r="F944">
            <v>38244</v>
          </cell>
          <cell r="G944">
            <v>86.4</v>
          </cell>
          <cell r="H944">
            <v>0</v>
          </cell>
        </row>
        <row r="945">
          <cell r="A945" t="str">
            <v>501034</v>
          </cell>
          <cell r="B945" t="str">
            <v>COTTON - RIL 122 HY - 450 GM</v>
          </cell>
          <cell r="C945" t="str">
            <v>1000</v>
          </cell>
          <cell r="D945" t="str">
            <v>651</v>
          </cell>
          <cell r="E945" t="str">
            <v>4900204362</v>
          </cell>
          <cell r="F945">
            <v>38244</v>
          </cell>
          <cell r="G945">
            <v>12.15</v>
          </cell>
          <cell r="H945">
            <v>0</v>
          </cell>
        </row>
        <row r="946">
          <cell r="A946" t="str">
            <v>501034</v>
          </cell>
          <cell r="B946" t="str">
            <v>COTTON - RIL 122 HY - 450 GM</v>
          </cell>
          <cell r="C946" t="str">
            <v>1000</v>
          </cell>
          <cell r="D946" t="str">
            <v>651</v>
          </cell>
          <cell r="E946" t="str">
            <v>4900204363</v>
          </cell>
          <cell r="F946">
            <v>38244</v>
          </cell>
          <cell r="G946">
            <v>0.9</v>
          </cell>
          <cell r="H946">
            <v>0</v>
          </cell>
        </row>
        <row r="947">
          <cell r="A947" t="str">
            <v>501034</v>
          </cell>
          <cell r="B947" t="str">
            <v>COTTON - RIL 122 HY - 450 GM</v>
          </cell>
          <cell r="C947" t="str">
            <v>1000</v>
          </cell>
          <cell r="D947" t="str">
            <v>651</v>
          </cell>
          <cell r="E947" t="str">
            <v>4900204364</v>
          </cell>
          <cell r="F947">
            <v>38244</v>
          </cell>
          <cell r="G947">
            <v>2.25</v>
          </cell>
          <cell r="H947">
            <v>0</v>
          </cell>
        </row>
        <row r="948">
          <cell r="A948" t="str">
            <v>501034</v>
          </cell>
          <cell r="B948" t="str">
            <v>COTTON - RIL 122 HY - 450 GM</v>
          </cell>
          <cell r="C948" t="str">
            <v>1000</v>
          </cell>
          <cell r="D948" t="str">
            <v>651</v>
          </cell>
          <cell r="E948" t="str">
            <v>4900204386</v>
          </cell>
          <cell r="F948">
            <v>38244</v>
          </cell>
          <cell r="G948">
            <v>6.3</v>
          </cell>
          <cell r="H948">
            <v>0</v>
          </cell>
        </row>
        <row r="949">
          <cell r="A949" t="str">
            <v>501034</v>
          </cell>
          <cell r="B949" t="str">
            <v>COTTON - RIL 122 HY - 450 GM</v>
          </cell>
          <cell r="C949" t="str">
            <v>1000</v>
          </cell>
          <cell r="D949" t="str">
            <v>453</v>
          </cell>
          <cell r="E949" t="str">
            <v>4900197476</v>
          </cell>
          <cell r="F949">
            <v>38237</v>
          </cell>
          <cell r="G949">
            <v>337</v>
          </cell>
          <cell r="H949">
            <v>0</v>
          </cell>
        </row>
        <row r="950">
          <cell r="A950" t="str">
            <v>501034</v>
          </cell>
          <cell r="B950" t="str">
            <v>COTTON - RIL 122 HY - 450 GM</v>
          </cell>
          <cell r="C950" t="str">
            <v>1000</v>
          </cell>
          <cell r="D950" t="str">
            <v>453</v>
          </cell>
          <cell r="E950" t="str">
            <v>4900197476</v>
          </cell>
          <cell r="F950">
            <v>38237</v>
          </cell>
          <cell r="G950">
            <v>178.2</v>
          </cell>
          <cell r="H950">
            <v>0</v>
          </cell>
        </row>
        <row r="951">
          <cell r="A951" t="str">
            <v>501034</v>
          </cell>
          <cell r="B951" t="str">
            <v>COTTON - RIL 122 HY - 450 GM</v>
          </cell>
          <cell r="C951" t="str">
            <v>1000</v>
          </cell>
          <cell r="D951" t="str">
            <v>453</v>
          </cell>
          <cell r="E951" t="str">
            <v>4900197476</v>
          </cell>
          <cell r="F951">
            <v>38237</v>
          </cell>
          <cell r="G951">
            <v>-178.2</v>
          </cell>
          <cell r="H951">
            <v>0</v>
          </cell>
        </row>
        <row r="952">
          <cell r="A952" t="str">
            <v>501034</v>
          </cell>
          <cell r="B952" t="str">
            <v>COTTON - RIL 122 HY - 450 GM</v>
          </cell>
          <cell r="C952" t="str">
            <v>1000</v>
          </cell>
          <cell r="D952" t="str">
            <v>453</v>
          </cell>
          <cell r="E952" t="str">
            <v>4900197476</v>
          </cell>
          <cell r="F952">
            <v>38237</v>
          </cell>
          <cell r="G952">
            <v>9.4499999999999993</v>
          </cell>
          <cell r="H952">
            <v>0</v>
          </cell>
        </row>
        <row r="953">
          <cell r="A953" t="str">
            <v>501034</v>
          </cell>
          <cell r="B953" t="str">
            <v>COTTON - RIL 122 HY - 450 GM</v>
          </cell>
          <cell r="C953" t="str">
            <v>1000</v>
          </cell>
          <cell r="D953" t="str">
            <v>453</v>
          </cell>
          <cell r="E953" t="str">
            <v>4900197476</v>
          </cell>
          <cell r="F953">
            <v>38237</v>
          </cell>
          <cell r="G953">
            <v>-9.4499999999999993</v>
          </cell>
          <cell r="H953">
            <v>0</v>
          </cell>
        </row>
        <row r="954">
          <cell r="A954" t="str">
            <v>501034</v>
          </cell>
          <cell r="B954" t="str">
            <v>COTTON - RIL 122 HY - 450 GM</v>
          </cell>
          <cell r="C954" t="str">
            <v>1000</v>
          </cell>
          <cell r="D954" t="str">
            <v>453</v>
          </cell>
          <cell r="E954" t="str">
            <v>4900197476</v>
          </cell>
          <cell r="F954">
            <v>38237</v>
          </cell>
          <cell r="G954">
            <v>153.9</v>
          </cell>
          <cell r="H954">
            <v>0</v>
          </cell>
        </row>
        <row r="955">
          <cell r="A955" t="str">
            <v>501034</v>
          </cell>
          <cell r="B955" t="str">
            <v>COTTON - RIL 122 HY - 450 GM</v>
          </cell>
          <cell r="C955" t="str">
            <v>1000</v>
          </cell>
          <cell r="D955" t="str">
            <v>453</v>
          </cell>
          <cell r="E955" t="str">
            <v>4900197476</v>
          </cell>
          <cell r="F955">
            <v>38237</v>
          </cell>
          <cell r="G955">
            <v>-153.9</v>
          </cell>
          <cell r="H955">
            <v>0</v>
          </cell>
        </row>
        <row r="956">
          <cell r="A956" t="str">
            <v>501034</v>
          </cell>
          <cell r="B956" t="str">
            <v>COTTON - RIL 122 HY - 450 GM</v>
          </cell>
          <cell r="C956" t="str">
            <v>1000</v>
          </cell>
          <cell r="D956" t="str">
            <v>453</v>
          </cell>
          <cell r="E956" t="str">
            <v>4900197476</v>
          </cell>
          <cell r="F956">
            <v>38237</v>
          </cell>
          <cell r="G956">
            <v>130.94999999999999</v>
          </cell>
          <cell r="H956">
            <v>0</v>
          </cell>
        </row>
        <row r="957">
          <cell r="A957" t="str">
            <v>501034</v>
          </cell>
          <cell r="B957" t="str">
            <v>COTTON - RIL 122 HY - 450 GM</v>
          </cell>
          <cell r="C957" t="str">
            <v>1000</v>
          </cell>
          <cell r="D957" t="str">
            <v>453</v>
          </cell>
          <cell r="E957" t="str">
            <v>4900197476</v>
          </cell>
          <cell r="F957">
            <v>38237</v>
          </cell>
          <cell r="G957">
            <v>-130.94999999999999</v>
          </cell>
          <cell r="H957">
            <v>0</v>
          </cell>
        </row>
        <row r="958">
          <cell r="A958" t="str">
            <v>501034</v>
          </cell>
          <cell r="B958" t="str">
            <v>COTTON - RIL 122 HY - 450 GM</v>
          </cell>
          <cell r="C958" t="str">
            <v>1000</v>
          </cell>
          <cell r="D958" t="str">
            <v>453</v>
          </cell>
          <cell r="E958" t="str">
            <v>4900197476</v>
          </cell>
          <cell r="F958">
            <v>38237</v>
          </cell>
          <cell r="G958">
            <v>70.650000000000006</v>
          </cell>
          <cell r="H958">
            <v>0</v>
          </cell>
        </row>
        <row r="959">
          <cell r="A959" t="str">
            <v>501034</v>
          </cell>
          <cell r="B959" t="str">
            <v>COTTON - RIL 122 HY - 450 GM</v>
          </cell>
          <cell r="C959" t="str">
            <v>1000</v>
          </cell>
          <cell r="D959" t="str">
            <v>453</v>
          </cell>
          <cell r="E959" t="str">
            <v>4900197476</v>
          </cell>
          <cell r="F959">
            <v>38237</v>
          </cell>
          <cell r="G959">
            <v>-70.650000000000006</v>
          </cell>
          <cell r="H959">
            <v>0</v>
          </cell>
        </row>
        <row r="960">
          <cell r="A960" t="str">
            <v>501034</v>
          </cell>
          <cell r="B960" t="str">
            <v>COTTON - RIL 122 HY - 450 GM</v>
          </cell>
          <cell r="C960" t="str">
            <v>1000</v>
          </cell>
          <cell r="D960" t="str">
            <v>453</v>
          </cell>
          <cell r="E960" t="str">
            <v>4900197476</v>
          </cell>
          <cell r="F960">
            <v>38237</v>
          </cell>
          <cell r="G960">
            <v>96.3</v>
          </cell>
          <cell r="H960">
            <v>0</v>
          </cell>
        </row>
        <row r="961">
          <cell r="A961" t="str">
            <v>501034</v>
          </cell>
          <cell r="B961" t="str">
            <v>COTTON - RIL 122 HY - 450 GM</v>
          </cell>
          <cell r="C961" t="str">
            <v>1000</v>
          </cell>
          <cell r="D961" t="str">
            <v>453</v>
          </cell>
          <cell r="E961" t="str">
            <v>4900197476</v>
          </cell>
          <cell r="F961">
            <v>38237</v>
          </cell>
          <cell r="G961">
            <v>-96.3</v>
          </cell>
          <cell r="H961">
            <v>0</v>
          </cell>
        </row>
        <row r="962">
          <cell r="A962" t="str">
            <v>501034</v>
          </cell>
          <cell r="B962" t="str">
            <v>COTTON - RIL 122 HY - 450 GM</v>
          </cell>
          <cell r="C962" t="str">
            <v>1000</v>
          </cell>
          <cell r="D962" t="str">
            <v>453</v>
          </cell>
          <cell r="E962" t="str">
            <v>4900197476</v>
          </cell>
          <cell r="F962">
            <v>38237</v>
          </cell>
          <cell r="G962">
            <v>89.55</v>
          </cell>
          <cell r="H962">
            <v>0</v>
          </cell>
        </row>
        <row r="963">
          <cell r="A963" t="str">
            <v>501034</v>
          </cell>
          <cell r="B963" t="str">
            <v>COTTON - RIL 122 HY - 450 GM</v>
          </cell>
          <cell r="C963" t="str">
            <v>1000</v>
          </cell>
          <cell r="D963" t="str">
            <v>453</v>
          </cell>
          <cell r="E963" t="str">
            <v>4900197476</v>
          </cell>
          <cell r="F963">
            <v>38237</v>
          </cell>
          <cell r="G963">
            <v>-89.55</v>
          </cell>
          <cell r="H963">
            <v>0</v>
          </cell>
        </row>
        <row r="964">
          <cell r="A964" t="str">
            <v>501034</v>
          </cell>
          <cell r="B964" t="str">
            <v>COTTON - RIL 122 HY - 450 GM</v>
          </cell>
          <cell r="C964" t="str">
            <v>1000</v>
          </cell>
          <cell r="D964" t="str">
            <v>453</v>
          </cell>
          <cell r="E964" t="str">
            <v>4900197476</v>
          </cell>
          <cell r="F964">
            <v>38237</v>
          </cell>
          <cell r="G964">
            <v>-337</v>
          </cell>
          <cell r="H964">
            <v>0</v>
          </cell>
        </row>
        <row r="965">
          <cell r="A965" t="str">
            <v>501034</v>
          </cell>
          <cell r="B965" t="str">
            <v>COTTON - RIL 122 HY - 450 GM</v>
          </cell>
          <cell r="C965" t="str">
            <v>1000</v>
          </cell>
          <cell r="D965" t="str">
            <v>453</v>
          </cell>
          <cell r="E965" t="str">
            <v>4900197476</v>
          </cell>
          <cell r="F965">
            <v>38237</v>
          </cell>
          <cell r="G965">
            <v>-158.85</v>
          </cell>
          <cell r="H965">
            <v>0</v>
          </cell>
        </row>
        <row r="966">
          <cell r="A966" t="str">
            <v>501034</v>
          </cell>
          <cell r="B966" t="str">
            <v>COTTON - RIL 122 HY - 450 GM</v>
          </cell>
          <cell r="C966" t="str">
            <v>1000</v>
          </cell>
          <cell r="D966" t="str">
            <v>453</v>
          </cell>
          <cell r="E966" t="str">
            <v>4900197476</v>
          </cell>
          <cell r="F966">
            <v>38237</v>
          </cell>
          <cell r="G966">
            <v>-195.3</v>
          </cell>
          <cell r="H966">
            <v>0</v>
          </cell>
        </row>
        <row r="967">
          <cell r="A967" t="str">
            <v>501034</v>
          </cell>
          <cell r="B967" t="str">
            <v>COTTON - RIL 122 HY - 450 GM</v>
          </cell>
          <cell r="C967" t="str">
            <v>1000</v>
          </cell>
          <cell r="D967" t="str">
            <v>453</v>
          </cell>
          <cell r="E967" t="str">
            <v>4900197476</v>
          </cell>
          <cell r="F967">
            <v>38237</v>
          </cell>
          <cell r="G967">
            <v>-86.4</v>
          </cell>
          <cell r="H967">
            <v>0</v>
          </cell>
        </row>
        <row r="968">
          <cell r="A968" t="str">
            <v>501034</v>
          </cell>
          <cell r="B968" t="str">
            <v>COTTON - RIL 122 HY - 450 GM</v>
          </cell>
          <cell r="C968" t="str">
            <v>1000</v>
          </cell>
          <cell r="D968" t="str">
            <v>453</v>
          </cell>
          <cell r="E968" t="str">
            <v>4900197476</v>
          </cell>
          <cell r="F968">
            <v>38237</v>
          </cell>
          <cell r="G968">
            <v>21.6</v>
          </cell>
          <cell r="H968">
            <v>0</v>
          </cell>
        </row>
        <row r="969">
          <cell r="A969" t="str">
            <v>501034</v>
          </cell>
          <cell r="B969" t="str">
            <v>COTTON - RIL 122 HY - 450 GM</v>
          </cell>
          <cell r="C969" t="str">
            <v>1000</v>
          </cell>
          <cell r="D969" t="str">
            <v>453</v>
          </cell>
          <cell r="E969" t="str">
            <v>4900197476</v>
          </cell>
          <cell r="F969">
            <v>38237</v>
          </cell>
          <cell r="G969">
            <v>-21.6</v>
          </cell>
          <cell r="H969">
            <v>0</v>
          </cell>
        </row>
        <row r="970">
          <cell r="A970" t="str">
            <v>501034</v>
          </cell>
          <cell r="B970" t="str">
            <v>COTTON - RIL 122 HY - 450 GM</v>
          </cell>
          <cell r="C970" t="str">
            <v>1000</v>
          </cell>
          <cell r="D970" t="str">
            <v>453</v>
          </cell>
          <cell r="E970" t="str">
            <v>4900197486</v>
          </cell>
          <cell r="F970">
            <v>38237</v>
          </cell>
          <cell r="G970">
            <v>55.8</v>
          </cell>
          <cell r="H970">
            <v>0</v>
          </cell>
        </row>
        <row r="971">
          <cell r="A971" t="str">
            <v>501034</v>
          </cell>
          <cell r="B971" t="str">
            <v>COTTON - RIL 122 HY - 450 GM</v>
          </cell>
          <cell r="C971" t="str">
            <v>1000</v>
          </cell>
          <cell r="D971" t="str">
            <v>453</v>
          </cell>
          <cell r="E971" t="str">
            <v>4900197486</v>
          </cell>
          <cell r="F971">
            <v>38237</v>
          </cell>
          <cell r="G971">
            <v>-127.35</v>
          </cell>
          <cell r="H971">
            <v>0</v>
          </cell>
        </row>
        <row r="972">
          <cell r="A972" t="str">
            <v>501034</v>
          </cell>
          <cell r="B972" t="str">
            <v>COTTON - RIL 122 HY - 450 GM</v>
          </cell>
          <cell r="C972" t="str">
            <v>1000</v>
          </cell>
          <cell r="D972" t="str">
            <v>453</v>
          </cell>
          <cell r="E972" t="str">
            <v>4900197486</v>
          </cell>
          <cell r="F972">
            <v>38237</v>
          </cell>
          <cell r="G972">
            <v>-85.05</v>
          </cell>
          <cell r="H972">
            <v>0</v>
          </cell>
        </row>
        <row r="973">
          <cell r="A973" t="str">
            <v>501034</v>
          </cell>
          <cell r="B973" t="str">
            <v>COTTON - RIL 122 HY - 450 GM</v>
          </cell>
          <cell r="C973" t="str">
            <v>1000</v>
          </cell>
          <cell r="D973" t="str">
            <v>453</v>
          </cell>
          <cell r="E973" t="str">
            <v>4900197486</v>
          </cell>
          <cell r="F973">
            <v>38237</v>
          </cell>
          <cell r="G973">
            <v>-64.8</v>
          </cell>
          <cell r="H973">
            <v>0</v>
          </cell>
        </row>
        <row r="974">
          <cell r="A974" t="str">
            <v>501034</v>
          </cell>
          <cell r="B974" t="str">
            <v>COTTON - RIL 122 HY - 450 GM</v>
          </cell>
          <cell r="C974" t="str">
            <v>1000</v>
          </cell>
          <cell r="D974" t="str">
            <v>453</v>
          </cell>
          <cell r="E974" t="str">
            <v>4900197486</v>
          </cell>
          <cell r="F974">
            <v>38237</v>
          </cell>
          <cell r="G974">
            <v>64.8</v>
          </cell>
          <cell r="H974">
            <v>0</v>
          </cell>
        </row>
        <row r="975">
          <cell r="A975" t="str">
            <v>501034</v>
          </cell>
          <cell r="B975" t="str">
            <v>COTTON - RIL 122 HY - 450 GM</v>
          </cell>
          <cell r="C975" t="str">
            <v>1000</v>
          </cell>
          <cell r="D975" t="str">
            <v>453</v>
          </cell>
          <cell r="E975" t="str">
            <v>4900197486</v>
          </cell>
          <cell r="F975">
            <v>38237</v>
          </cell>
          <cell r="G975">
            <v>-76.05</v>
          </cell>
          <cell r="H975">
            <v>0</v>
          </cell>
        </row>
        <row r="976">
          <cell r="A976" t="str">
            <v>501034</v>
          </cell>
          <cell r="B976" t="str">
            <v>COTTON - RIL 122 HY - 450 GM</v>
          </cell>
          <cell r="C976" t="str">
            <v>1000</v>
          </cell>
          <cell r="D976" t="str">
            <v>453</v>
          </cell>
          <cell r="E976" t="str">
            <v>4900197486</v>
          </cell>
          <cell r="F976">
            <v>38237</v>
          </cell>
          <cell r="G976">
            <v>76.05</v>
          </cell>
          <cell r="H976">
            <v>0</v>
          </cell>
        </row>
        <row r="977">
          <cell r="A977" t="str">
            <v>501034</v>
          </cell>
          <cell r="B977" t="str">
            <v>COTTON - RIL 122 HY - 450 GM</v>
          </cell>
          <cell r="C977" t="str">
            <v>1000</v>
          </cell>
          <cell r="D977" t="str">
            <v>453</v>
          </cell>
          <cell r="E977" t="str">
            <v>4900197486</v>
          </cell>
          <cell r="F977">
            <v>38237</v>
          </cell>
          <cell r="G977">
            <v>127.35</v>
          </cell>
          <cell r="H977">
            <v>0</v>
          </cell>
        </row>
        <row r="978">
          <cell r="A978" t="str">
            <v>501034</v>
          </cell>
          <cell r="B978" t="str">
            <v>COTTON - RIL 122 HY - 450 GM</v>
          </cell>
          <cell r="C978" t="str">
            <v>1000</v>
          </cell>
          <cell r="D978" t="str">
            <v>453</v>
          </cell>
          <cell r="E978" t="str">
            <v>4900197486</v>
          </cell>
          <cell r="F978">
            <v>38237</v>
          </cell>
          <cell r="G978">
            <v>85.05</v>
          </cell>
          <cell r="H978">
            <v>0</v>
          </cell>
        </row>
        <row r="979">
          <cell r="A979" t="str">
            <v>501034</v>
          </cell>
          <cell r="B979" t="str">
            <v>COTTON - RIL 122 HY - 450 GM</v>
          </cell>
          <cell r="C979" t="str">
            <v>1000</v>
          </cell>
          <cell r="D979" t="str">
            <v>453</v>
          </cell>
          <cell r="E979" t="str">
            <v>4900197486</v>
          </cell>
          <cell r="F979">
            <v>38237</v>
          </cell>
          <cell r="G979">
            <v>-55.8</v>
          </cell>
          <cell r="H979">
            <v>0</v>
          </cell>
        </row>
        <row r="980">
          <cell r="A980" t="str">
            <v>501034</v>
          </cell>
          <cell r="B980" t="str">
            <v>COTTON - RIL 122 HY - 450 GM</v>
          </cell>
          <cell r="C980" t="str">
            <v>1000</v>
          </cell>
          <cell r="D980" t="str">
            <v>453</v>
          </cell>
          <cell r="E980" t="str">
            <v>4900197486</v>
          </cell>
          <cell r="F980">
            <v>38237</v>
          </cell>
          <cell r="G980">
            <v>98.55</v>
          </cell>
          <cell r="H980">
            <v>0</v>
          </cell>
        </row>
        <row r="981">
          <cell r="A981" t="str">
            <v>501034</v>
          </cell>
          <cell r="B981" t="str">
            <v>COTTON - RIL 122 HY - 450 GM</v>
          </cell>
          <cell r="C981" t="str">
            <v>1000</v>
          </cell>
          <cell r="D981" t="str">
            <v>453</v>
          </cell>
          <cell r="E981" t="str">
            <v>4900197486</v>
          </cell>
          <cell r="F981">
            <v>38237</v>
          </cell>
          <cell r="G981">
            <v>-98.55</v>
          </cell>
          <cell r="H981">
            <v>0</v>
          </cell>
        </row>
        <row r="982">
          <cell r="A982" t="str">
            <v>501034</v>
          </cell>
          <cell r="B982" t="str">
            <v>COTTON - RIL 122 HY - 450 GM</v>
          </cell>
          <cell r="C982" t="str">
            <v>1000</v>
          </cell>
          <cell r="D982" t="str">
            <v>453</v>
          </cell>
          <cell r="E982" t="str">
            <v>4900197476</v>
          </cell>
          <cell r="F982">
            <v>38237</v>
          </cell>
          <cell r="G982">
            <v>86.4</v>
          </cell>
          <cell r="H982">
            <v>0</v>
          </cell>
        </row>
        <row r="983">
          <cell r="A983" t="str">
            <v>501034</v>
          </cell>
          <cell r="B983" t="str">
            <v>COTTON - RIL 122 HY - 450 GM</v>
          </cell>
          <cell r="C983" t="str">
            <v>1000</v>
          </cell>
          <cell r="D983" t="str">
            <v>453</v>
          </cell>
          <cell r="E983" t="str">
            <v>4900197476</v>
          </cell>
          <cell r="F983">
            <v>38237</v>
          </cell>
          <cell r="G983">
            <v>158.85</v>
          </cell>
          <cell r="H983">
            <v>0</v>
          </cell>
        </row>
        <row r="984">
          <cell r="A984" t="str">
            <v>501034</v>
          </cell>
          <cell r="B984" t="str">
            <v>COTTON - RIL 122 HY - 450 GM</v>
          </cell>
          <cell r="C984" t="str">
            <v>1000</v>
          </cell>
          <cell r="D984" t="str">
            <v>453</v>
          </cell>
          <cell r="E984" t="str">
            <v>4900197476</v>
          </cell>
          <cell r="F984">
            <v>38237</v>
          </cell>
          <cell r="G984">
            <v>195.3</v>
          </cell>
          <cell r="H984">
            <v>0</v>
          </cell>
        </row>
        <row r="985">
          <cell r="A985" t="str">
            <v>501034</v>
          </cell>
          <cell r="B985" t="str">
            <v>COTTON - RIL 122 HY - 450 GM</v>
          </cell>
          <cell r="C985" t="str">
            <v>1000</v>
          </cell>
          <cell r="D985" t="str">
            <v>651</v>
          </cell>
          <cell r="E985" t="str">
            <v>4900197114</v>
          </cell>
          <cell r="F985">
            <v>38236</v>
          </cell>
          <cell r="G985">
            <v>89.55</v>
          </cell>
          <cell r="H985">
            <v>0</v>
          </cell>
        </row>
        <row r="986">
          <cell r="A986" t="str">
            <v>501034</v>
          </cell>
          <cell r="B986" t="str">
            <v>COTTON - RIL 122 HY - 450 GM</v>
          </cell>
          <cell r="C986" t="str">
            <v>1000</v>
          </cell>
          <cell r="D986" t="str">
            <v>651</v>
          </cell>
          <cell r="E986" t="str">
            <v>4900197136</v>
          </cell>
          <cell r="F986">
            <v>38236</v>
          </cell>
          <cell r="G986">
            <v>72.45</v>
          </cell>
          <cell r="H986">
            <v>0</v>
          </cell>
        </row>
        <row r="987">
          <cell r="A987" t="str">
            <v>501034</v>
          </cell>
          <cell r="B987" t="str">
            <v>COTTON - RIL 122 HY - 450 GM</v>
          </cell>
          <cell r="C987" t="str">
            <v>1000</v>
          </cell>
          <cell r="D987" t="str">
            <v>651</v>
          </cell>
          <cell r="E987" t="str">
            <v>4900197137</v>
          </cell>
          <cell r="F987">
            <v>38236</v>
          </cell>
          <cell r="G987">
            <v>42.75</v>
          </cell>
          <cell r="H987">
            <v>0</v>
          </cell>
        </row>
        <row r="988">
          <cell r="A988" t="str">
            <v>501034</v>
          </cell>
          <cell r="B988" t="str">
            <v>COTTON - RIL 122 HY - 450 GM</v>
          </cell>
          <cell r="C988" t="str">
            <v>1000</v>
          </cell>
          <cell r="D988" t="str">
            <v>651</v>
          </cell>
          <cell r="E988" t="str">
            <v>4900197111</v>
          </cell>
          <cell r="F988">
            <v>38236</v>
          </cell>
          <cell r="G988">
            <v>49.5</v>
          </cell>
          <cell r="H988">
            <v>0</v>
          </cell>
        </row>
        <row r="989">
          <cell r="A989" t="str">
            <v>501034</v>
          </cell>
          <cell r="B989" t="str">
            <v>COTTON - RIL 122 HY - 450 GM</v>
          </cell>
          <cell r="C989" t="str">
            <v>1000</v>
          </cell>
          <cell r="D989" t="str">
            <v>651</v>
          </cell>
          <cell r="E989" t="str">
            <v>4900197110</v>
          </cell>
          <cell r="F989">
            <v>38236</v>
          </cell>
          <cell r="G989">
            <v>70.650000000000006</v>
          </cell>
          <cell r="H989">
            <v>0</v>
          </cell>
        </row>
        <row r="990">
          <cell r="A990" t="str">
            <v>501034</v>
          </cell>
          <cell r="B990" t="str">
            <v>COTTON - RIL 122 HY - 450 GM</v>
          </cell>
          <cell r="C990" t="str">
            <v>1000</v>
          </cell>
          <cell r="D990" t="str">
            <v>651</v>
          </cell>
          <cell r="E990" t="str">
            <v>4900197138</v>
          </cell>
          <cell r="F990">
            <v>38236</v>
          </cell>
          <cell r="G990">
            <v>178.2</v>
          </cell>
          <cell r="H990">
            <v>0</v>
          </cell>
        </row>
        <row r="991">
          <cell r="A991" t="str">
            <v>501034</v>
          </cell>
          <cell r="B991" t="str">
            <v>COTTON - RIL 122 HY - 450 GM</v>
          </cell>
          <cell r="C991" t="str">
            <v>1000</v>
          </cell>
          <cell r="D991" t="str">
            <v>651</v>
          </cell>
          <cell r="E991" t="str">
            <v>4900197141</v>
          </cell>
          <cell r="F991">
            <v>38236</v>
          </cell>
          <cell r="G991">
            <v>12.15</v>
          </cell>
          <cell r="H991">
            <v>0</v>
          </cell>
        </row>
        <row r="992">
          <cell r="A992" t="str">
            <v>501034</v>
          </cell>
          <cell r="B992" t="str">
            <v>COTTON - RIL 122 HY - 450 GM</v>
          </cell>
          <cell r="C992" t="str">
            <v>1000</v>
          </cell>
          <cell r="D992" t="str">
            <v>651</v>
          </cell>
          <cell r="E992" t="str">
            <v>4900197104</v>
          </cell>
          <cell r="F992">
            <v>38236</v>
          </cell>
          <cell r="G992">
            <v>99.9</v>
          </cell>
          <cell r="H992">
            <v>0</v>
          </cell>
        </row>
        <row r="993">
          <cell r="A993" t="str">
            <v>501034</v>
          </cell>
          <cell r="B993" t="str">
            <v>COTTON - RIL 122 HY - 450 GM</v>
          </cell>
          <cell r="C993" t="str">
            <v>1000</v>
          </cell>
          <cell r="D993" t="str">
            <v>651</v>
          </cell>
          <cell r="E993" t="str">
            <v>4900197069</v>
          </cell>
          <cell r="F993">
            <v>38236</v>
          </cell>
          <cell r="G993">
            <v>66.150000000000006</v>
          </cell>
          <cell r="H993">
            <v>0</v>
          </cell>
        </row>
        <row r="994">
          <cell r="A994" t="str">
            <v>501034</v>
          </cell>
          <cell r="B994" t="str">
            <v>COTTON - RIL 122 HY - 450 GM</v>
          </cell>
          <cell r="C994" t="str">
            <v>1000</v>
          </cell>
          <cell r="D994" t="str">
            <v>651</v>
          </cell>
          <cell r="E994" t="str">
            <v>4900197090</v>
          </cell>
          <cell r="F994">
            <v>38236</v>
          </cell>
          <cell r="G994">
            <v>81.45</v>
          </cell>
          <cell r="H994">
            <v>0</v>
          </cell>
        </row>
        <row r="995">
          <cell r="A995" t="str">
            <v>501034</v>
          </cell>
          <cell r="B995" t="str">
            <v>COTTON - RIL 122 HY - 450 GM</v>
          </cell>
          <cell r="C995" t="str">
            <v>1000</v>
          </cell>
          <cell r="D995" t="str">
            <v>651</v>
          </cell>
          <cell r="E995" t="str">
            <v>4900197071</v>
          </cell>
          <cell r="F995">
            <v>38236</v>
          </cell>
          <cell r="G995">
            <v>7.2</v>
          </cell>
          <cell r="H995">
            <v>0</v>
          </cell>
        </row>
        <row r="996">
          <cell r="A996" t="str">
            <v>501034</v>
          </cell>
          <cell r="B996" t="str">
            <v>COTTON - RIL 122 HY - 450 GM</v>
          </cell>
          <cell r="C996" t="str">
            <v>1000</v>
          </cell>
          <cell r="D996" t="str">
            <v>651</v>
          </cell>
          <cell r="E996" t="str">
            <v>4900197099</v>
          </cell>
          <cell r="F996">
            <v>38236</v>
          </cell>
          <cell r="G996">
            <v>72</v>
          </cell>
          <cell r="H996">
            <v>0</v>
          </cell>
        </row>
        <row r="997">
          <cell r="A997" t="str">
            <v>501034</v>
          </cell>
          <cell r="B997" t="str">
            <v>COTTON - RIL 122 HY - 450 GM</v>
          </cell>
          <cell r="C997" t="str">
            <v>1000</v>
          </cell>
          <cell r="D997" t="str">
            <v>651</v>
          </cell>
          <cell r="E997" t="str">
            <v>4900197092</v>
          </cell>
          <cell r="F997">
            <v>38236</v>
          </cell>
          <cell r="G997">
            <v>73.3</v>
          </cell>
          <cell r="H997">
            <v>0</v>
          </cell>
        </row>
        <row r="998">
          <cell r="A998" t="str">
            <v>501034</v>
          </cell>
          <cell r="B998" t="str">
            <v>COTTON - RIL 122 HY - 450 GM</v>
          </cell>
          <cell r="C998" t="str">
            <v>1000</v>
          </cell>
          <cell r="D998" t="str">
            <v>651</v>
          </cell>
          <cell r="E998" t="str">
            <v>4900197092</v>
          </cell>
          <cell r="F998">
            <v>38236</v>
          </cell>
          <cell r="G998">
            <v>43.2</v>
          </cell>
          <cell r="H998">
            <v>0</v>
          </cell>
        </row>
        <row r="999">
          <cell r="A999" t="str">
            <v>501034</v>
          </cell>
          <cell r="B999" t="str">
            <v>COTTON - RIL 122 HY - 450 GM</v>
          </cell>
          <cell r="C999" t="str">
            <v>1000</v>
          </cell>
          <cell r="D999" t="str">
            <v>651</v>
          </cell>
          <cell r="E999" t="str">
            <v>4900197142</v>
          </cell>
          <cell r="F999">
            <v>38236</v>
          </cell>
          <cell r="G999">
            <v>96.3</v>
          </cell>
          <cell r="H999">
            <v>0</v>
          </cell>
        </row>
        <row r="1000">
          <cell r="A1000" t="str">
            <v>501034</v>
          </cell>
          <cell r="B1000" t="str">
            <v>COTTON - RIL 122 HY - 450 GM</v>
          </cell>
          <cell r="C1000" t="str">
            <v>1000</v>
          </cell>
          <cell r="D1000" t="str">
            <v>651</v>
          </cell>
          <cell r="E1000" t="str">
            <v>4900197085</v>
          </cell>
          <cell r="F1000">
            <v>38236</v>
          </cell>
          <cell r="G1000">
            <v>13.05</v>
          </cell>
          <cell r="H1000">
            <v>0</v>
          </cell>
        </row>
        <row r="1001">
          <cell r="A1001" t="str">
            <v>501034</v>
          </cell>
          <cell r="B1001" t="str">
            <v>COTTON - RIL 122 HY - 450 GM</v>
          </cell>
          <cell r="C1001" t="str">
            <v>1000</v>
          </cell>
          <cell r="D1001" t="str">
            <v>651</v>
          </cell>
          <cell r="E1001" t="str">
            <v>4900197085</v>
          </cell>
          <cell r="F1001">
            <v>38236</v>
          </cell>
          <cell r="G1001">
            <v>86.4</v>
          </cell>
          <cell r="H1001">
            <v>0</v>
          </cell>
        </row>
        <row r="1002">
          <cell r="A1002" t="str">
            <v>501034</v>
          </cell>
          <cell r="B1002" t="str">
            <v>COTTON - RIL 122 HY - 450 GM</v>
          </cell>
          <cell r="C1002" t="str">
            <v>1000</v>
          </cell>
          <cell r="D1002" t="str">
            <v>651</v>
          </cell>
          <cell r="E1002" t="str">
            <v>4900197016</v>
          </cell>
          <cell r="F1002">
            <v>38236</v>
          </cell>
          <cell r="G1002">
            <v>64.8</v>
          </cell>
          <cell r="H1002">
            <v>0</v>
          </cell>
        </row>
        <row r="1003">
          <cell r="A1003" t="str">
            <v>501034</v>
          </cell>
          <cell r="B1003" t="str">
            <v>COTTON - RIL 122 HY - 450 GM</v>
          </cell>
          <cell r="C1003" t="str">
            <v>1000</v>
          </cell>
          <cell r="D1003" t="str">
            <v>651</v>
          </cell>
          <cell r="E1003" t="str">
            <v>4900197018</v>
          </cell>
          <cell r="F1003">
            <v>38236</v>
          </cell>
          <cell r="G1003">
            <v>58.95</v>
          </cell>
          <cell r="H1003">
            <v>0</v>
          </cell>
        </row>
        <row r="1004">
          <cell r="A1004" t="str">
            <v>501034</v>
          </cell>
          <cell r="B1004" t="str">
            <v>COTTON - RIL 122 HY - 450 GM</v>
          </cell>
          <cell r="C1004" t="str">
            <v>1000</v>
          </cell>
          <cell r="D1004" t="str">
            <v>651</v>
          </cell>
          <cell r="E1004" t="str">
            <v>4900197019</v>
          </cell>
          <cell r="F1004">
            <v>38236</v>
          </cell>
          <cell r="G1004">
            <v>41.85</v>
          </cell>
          <cell r="H1004">
            <v>0</v>
          </cell>
        </row>
        <row r="1005">
          <cell r="A1005" t="str">
            <v>501034</v>
          </cell>
          <cell r="B1005" t="str">
            <v>COTTON - RIL 122 HY - 450 GM</v>
          </cell>
          <cell r="C1005" t="str">
            <v>1000</v>
          </cell>
          <cell r="D1005" t="str">
            <v>651</v>
          </cell>
          <cell r="E1005" t="str">
            <v>4900197016</v>
          </cell>
          <cell r="F1005">
            <v>38236</v>
          </cell>
          <cell r="G1005">
            <v>6.3</v>
          </cell>
          <cell r="H1005">
            <v>0</v>
          </cell>
        </row>
        <row r="1006">
          <cell r="A1006" t="str">
            <v>501034</v>
          </cell>
          <cell r="B1006" t="str">
            <v>COTTON - RIL 122 HY - 450 GM</v>
          </cell>
          <cell r="C1006" t="str">
            <v>1000</v>
          </cell>
          <cell r="D1006" t="str">
            <v>651</v>
          </cell>
          <cell r="E1006" t="str">
            <v>4900197021</v>
          </cell>
          <cell r="F1006">
            <v>38236</v>
          </cell>
          <cell r="G1006">
            <v>14.4</v>
          </cell>
          <cell r="H1006">
            <v>0</v>
          </cell>
        </row>
        <row r="1007">
          <cell r="A1007" t="str">
            <v>501034</v>
          </cell>
          <cell r="B1007" t="str">
            <v>COTTON - RIL 122 HY - 450 GM</v>
          </cell>
          <cell r="C1007" t="str">
            <v>1000</v>
          </cell>
          <cell r="D1007" t="str">
            <v>651</v>
          </cell>
          <cell r="E1007" t="str">
            <v>4900197035</v>
          </cell>
          <cell r="F1007">
            <v>38236</v>
          </cell>
          <cell r="G1007">
            <v>43.2</v>
          </cell>
          <cell r="H1007">
            <v>0</v>
          </cell>
        </row>
        <row r="1008">
          <cell r="A1008" t="str">
            <v>501034</v>
          </cell>
          <cell r="B1008" t="str">
            <v>COTTON - RIL 122 HY - 450 GM</v>
          </cell>
          <cell r="C1008" t="str">
            <v>1000</v>
          </cell>
          <cell r="D1008" t="str">
            <v>651</v>
          </cell>
          <cell r="E1008" t="str">
            <v>4900197035</v>
          </cell>
          <cell r="F1008">
            <v>38236</v>
          </cell>
          <cell r="G1008">
            <v>127.35</v>
          </cell>
          <cell r="H1008">
            <v>0</v>
          </cell>
        </row>
        <row r="1009">
          <cell r="A1009" t="str">
            <v>501034</v>
          </cell>
          <cell r="B1009" t="str">
            <v>COTTON - RIL 122 HY - 450 GM</v>
          </cell>
          <cell r="C1009" t="str">
            <v>1000</v>
          </cell>
          <cell r="D1009" t="str">
            <v>651</v>
          </cell>
          <cell r="E1009" t="str">
            <v>4900197038</v>
          </cell>
          <cell r="F1009">
            <v>38236</v>
          </cell>
          <cell r="G1009">
            <v>9.4499999999999993</v>
          </cell>
          <cell r="H1009">
            <v>0</v>
          </cell>
        </row>
        <row r="1010">
          <cell r="A1010" t="str">
            <v>501034</v>
          </cell>
          <cell r="B1010" t="str">
            <v>COTTON - RIL 122 HY - 450 GM</v>
          </cell>
          <cell r="C1010" t="str">
            <v>1000</v>
          </cell>
          <cell r="D1010" t="str">
            <v>651</v>
          </cell>
          <cell r="E1010" t="str">
            <v>4900197049</v>
          </cell>
          <cell r="F1010">
            <v>38236</v>
          </cell>
          <cell r="G1010">
            <v>21.6</v>
          </cell>
          <cell r="H1010">
            <v>0</v>
          </cell>
        </row>
        <row r="1011">
          <cell r="A1011" t="str">
            <v>501034</v>
          </cell>
          <cell r="B1011" t="str">
            <v>COTTON - RIL 122 HY - 450 GM</v>
          </cell>
          <cell r="C1011" t="str">
            <v>1000</v>
          </cell>
          <cell r="D1011" t="str">
            <v>651</v>
          </cell>
          <cell r="E1011" t="str">
            <v>4900197049</v>
          </cell>
          <cell r="F1011">
            <v>38236</v>
          </cell>
          <cell r="G1011">
            <v>195.3</v>
          </cell>
          <cell r="H1011">
            <v>0</v>
          </cell>
        </row>
        <row r="1012">
          <cell r="A1012" t="str">
            <v>501034</v>
          </cell>
          <cell r="B1012" t="str">
            <v>COTTON - RIL 122 HY - 450 GM</v>
          </cell>
          <cell r="C1012" t="str">
            <v>1000</v>
          </cell>
          <cell r="D1012" t="str">
            <v>651</v>
          </cell>
          <cell r="E1012" t="str">
            <v>4900197049</v>
          </cell>
          <cell r="F1012">
            <v>38236</v>
          </cell>
          <cell r="G1012">
            <v>86.4</v>
          </cell>
          <cell r="H1012">
            <v>0</v>
          </cell>
        </row>
        <row r="1013">
          <cell r="A1013" t="str">
            <v>501034</v>
          </cell>
          <cell r="B1013" t="str">
            <v>COTTON - RIL 122 HY - 450 GM</v>
          </cell>
          <cell r="C1013" t="str">
            <v>1000</v>
          </cell>
          <cell r="D1013" t="str">
            <v>651</v>
          </cell>
          <cell r="E1013" t="str">
            <v>4900191098</v>
          </cell>
          <cell r="F1013">
            <v>38230</v>
          </cell>
          <cell r="G1013">
            <v>48.15</v>
          </cell>
          <cell r="H1013">
            <v>0</v>
          </cell>
        </row>
        <row r="1014">
          <cell r="A1014" t="str">
            <v>501034</v>
          </cell>
          <cell r="B1014" t="str">
            <v>COTTON - RIL 122 HY - 450 GM</v>
          </cell>
          <cell r="C1014" t="str">
            <v>1000</v>
          </cell>
          <cell r="D1014" t="str">
            <v>641</v>
          </cell>
          <cell r="E1014" t="str">
            <v>4900185312</v>
          </cell>
          <cell r="F1014">
            <v>38227</v>
          </cell>
          <cell r="G1014">
            <v>-1.35</v>
          </cell>
          <cell r="H1014">
            <v>0</v>
          </cell>
        </row>
        <row r="1015">
          <cell r="A1015" t="str">
            <v>501034</v>
          </cell>
          <cell r="B1015" t="str">
            <v>COTTON - RIL 122 HY - 450 GM</v>
          </cell>
          <cell r="C1015" t="str">
            <v>1000</v>
          </cell>
          <cell r="D1015" t="str">
            <v>641</v>
          </cell>
          <cell r="E1015" t="str">
            <v>4900185312</v>
          </cell>
          <cell r="F1015">
            <v>38227</v>
          </cell>
          <cell r="G1015">
            <v>-129.6</v>
          </cell>
          <cell r="H1015">
            <v>0</v>
          </cell>
        </row>
        <row r="1016">
          <cell r="A1016" t="str">
            <v>501034</v>
          </cell>
          <cell r="B1016" t="str">
            <v>COTTON - RIL 122 HY - 450 GM</v>
          </cell>
          <cell r="C1016" t="str">
            <v>1000</v>
          </cell>
          <cell r="D1016" t="str">
            <v>641</v>
          </cell>
          <cell r="E1016" t="str">
            <v>4900185312</v>
          </cell>
          <cell r="F1016">
            <v>38227</v>
          </cell>
          <cell r="G1016">
            <v>-161.1</v>
          </cell>
          <cell r="H1016">
            <v>0</v>
          </cell>
        </row>
        <row r="1017">
          <cell r="A1017" t="str">
            <v>501034</v>
          </cell>
          <cell r="B1017" t="str">
            <v>COTTON - RIL 122 HY - 450 GM</v>
          </cell>
          <cell r="C1017" t="str">
            <v>1000</v>
          </cell>
          <cell r="D1017" t="str">
            <v>651</v>
          </cell>
          <cell r="E1017" t="str">
            <v>4900184032</v>
          </cell>
          <cell r="F1017">
            <v>38225</v>
          </cell>
          <cell r="G1017">
            <v>163.80000000000001</v>
          </cell>
          <cell r="H1017">
            <v>0</v>
          </cell>
        </row>
        <row r="1018">
          <cell r="A1018" t="str">
            <v>501034</v>
          </cell>
          <cell r="B1018" t="str">
            <v>COTTON - RIL 122 HY - 450 GM</v>
          </cell>
          <cell r="C1018" t="str">
            <v>1000</v>
          </cell>
          <cell r="D1018" t="str">
            <v>453</v>
          </cell>
          <cell r="E1018" t="str">
            <v>4900179613</v>
          </cell>
          <cell r="F1018">
            <v>38220</v>
          </cell>
          <cell r="G1018">
            <v>-161.1</v>
          </cell>
          <cell r="H1018">
            <v>0</v>
          </cell>
        </row>
        <row r="1019">
          <cell r="A1019" t="str">
            <v>501034</v>
          </cell>
          <cell r="B1019" t="str">
            <v>COTTON - RIL 122 HY - 450 GM</v>
          </cell>
          <cell r="C1019" t="str">
            <v>1000</v>
          </cell>
          <cell r="D1019" t="str">
            <v>453</v>
          </cell>
          <cell r="E1019" t="str">
            <v>4900179613</v>
          </cell>
          <cell r="F1019">
            <v>38220</v>
          </cell>
          <cell r="G1019">
            <v>161.1</v>
          </cell>
          <cell r="H1019">
            <v>0</v>
          </cell>
        </row>
        <row r="1020">
          <cell r="A1020" t="str">
            <v>501034</v>
          </cell>
          <cell r="B1020" t="str">
            <v>COTTON - RIL 122 HY - 450 GM</v>
          </cell>
          <cell r="C1020" t="str">
            <v>1000</v>
          </cell>
          <cell r="D1020" t="str">
            <v>651</v>
          </cell>
          <cell r="E1020" t="str">
            <v>4900158820</v>
          </cell>
          <cell r="F1020">
            <v>38199</v>
          </cell>
          <cell r="G1020">
            <v>161.1</v>
          </cell>
          <cell r="H1020">
            <v>0</v>
          </cell>
        </row>
        <row r="1021">
          <cell r="A1021" t="str">
            <v>501034</v>
          </cell>
          <cell r="B1021" t="str">
            <v>COTTON - RIL 122 HY - 450 GM</v>
          </cell>
          <cell r="C1021" t="str">
            <v>1000</v>
          </cell>
          <cell r="D1021" t="str">
            <v>651</v>
          </cell>
          <cell r="E1021" t="str">
            <v>4900130152</v>
          </cell>
          <cell r="F1021">
            <v>38171</v>
          </cell>
          <cell r="G1021">
            <v>129.6</v>
          </cell>
          <cell r="H1021">
            <v>0</v>
          </cell>
        </row>
        <row r="1022">
          <cell r="A1022" t="str">
            <v>501034</v>
          </cell>
          <cell r="B1022" t="str">
            <v>COTTON - RIL 122 HY - 450 GM</v>
          </cell>
          <cell r="C1022" t="str">
            <v>1000</v>
          </cell>
          <cell r="D1022" t="str">
            <v>453</v>
          </cell>
          <cell r="E1022" t="str">
            <v>4900130175</v>
          </cell>
          <cell r="F1022">
            <v>38171</v>
          </cell>
          <cell r="G1022">
            <v>129.6</v>
          </cell>
          <cell r="H1022">
            <v>0</v>
          </cell>
        </row>
        <row r="1023">
          <cell r="A1023" t="str">
            <v>501034</v>
          </cell>
          <cell r="B1023" t="str">
            <v>COTTON - RIL 122 HY - 450 GM</v>
          </cell>
          <cell r="C1023" t="str">
            <v>1000</v>
          </cell>
          <cell r="D1023" t="str">
            <v>453</v>
          </cell>
          <cell r="E1023" t="str">
            <v>4900130175</v>
          </cell>
          <cell r="F1023">
            <v>38171</v>
          </cell>
          <cell r="G1023">
            <v>-129.6</v>
          </cell>
          <cell r="H1023">
            <v>0</v>
          </cell>
        </row>
        <row r="1024">
          <cell r="A1024" t="str">
            <v>501034</v>
          </cell>
          <cell r="B1024" t="str">
            <v>COTTON - RIL 122 HY - 450 GM</v>
          </cell>
          <cell r="C1024" t="str">
            <v>1000</v>
          </cell>
          <cell r="D1024" t="str">
            <v>601</v>
          </cell>
          <cell r="E1024" t="str">
            <v>4900108860</v>
          </cell>
          <cell r="F1024">
            <v>38149</v>
          </cell>
          <cell r="G1024">
            <v>-45</v>
          </cell>
          <cell r="H1024">
            <v>0</v>
          </cell>
        </row>
        <row r="1025">
          <cell r="A1025" t="str">
            <v>501034</v>
          </cell>
          <cell r="B1025" t="str">
            <v>COTTON - RIL 122 HY - 450 GM</v>
          </cell>
          <cell r="C1025" t="str">
            <v>1000</v>
          </cell>
          <cell r="D1025" t="str">
            <v>601</v>
          </cell>
          <cell r="E1025" t="str">
            <v>4900103482</v>
          </cell>
          <cell r="F1025">
            <v>38138</v>
          </cell>
          <cell r="G1025">
            <v>-0.9</v>
          </cell>
          <cell r="H1025">
            <v>0</v>
          </cell>
        </row>
        <row r="1026">
          <cell r="A1026" t="str">
            <v>501034</v>
          </cell>
          <cell r="B1026" t="str">
            <v>COTTON - RIL 122 HY - 450 GM</v>
          </cell>
          <cell r="C1026" t="str">
            <v>1000</v>
          </cell>
          <cell r="D1026" t="str">
            <v>601</v>
          </cell>
          <cell r="E1026" t="str">
            <v>4900103482</v>
          </cell>
          <cell r="F1026">
            <v>38138</v>
          </cell>
          <cell r="G1026">
            <v>-15.3</v>
          </cell>
          <cell r="H1026">
            <v>0</v>
          </cell>
        </row>
        <row r="1027">
          <cell r="A1027" t="str">
            <v>501034</v>
          </cell>
          <cell r="B1027" t="str">
            <v>COTTON - RIL 122 HY - 450 GM</v>
          </cell>
          <cell r="C1027" t="str">
            <v>1000</v>
          </cell>
          <cell r="D1027" t="str">
            <v>601</v>
          </cell>
          <cell r="E1027" t="str">
            <v>4900103482</v>
          </cell>
          <cell r="F1027">
            <v>38138</v>
          </cell>
          <cell r="G1027">
            <v>-30.6</v>
          </cell>
          <cell r="H1027">
            <v>0</v>
          </cell>
        </row>
        <row r="1028">
          <cell r="A1028" t="str">
            <v>501034</v>
          </cell>
          <cell r="B1028" t="str">
            <v>COTTON - RIL 122 HY - 450 GM</v>
          </cell>
          <cell r="C1028" t="str">
            <v>1000</v>
          </cell>
          <cell r="D1028" t="str">
            <v>101</v>
          </cell>
          <cell r="E1028" t="str">
            <v>5000011215</v>
          </cell>
          <cell r="F1028">
            <v>38133</v>
          </cell>
          <cell r="G1028">
            <v>10.35</v>
          </cell>
          <cell r="H1028">
            <v>0</v>
          </cell>
        </row>
        <row r="1029">
          <cell r="A1029" t="str">
            <v>501034</v>
          </cell>
          <cell r="B1029" t="str">
            <v>COTTON - RIL 122 HY - 450 GM</v>
          </cell>
          <cell r="C1029" t="str">
            <v>1000</v>
          </cell>
          <cell r="D1029" t="str">
            <v>101</v>
          </cell>
          <cell r="E1029" t="str">
            <v>5000011215</v>
          </cell>
          <cell r="F1029">
            <v>38133</v>
          </cell>
          <cell r="G1029">
            <v>15.3</v>
          </cell>
          <cell r="H1029">
            <v>0</v>
          </cell>
        </row>
        <row r="1030">
          <cell r="A1030" t="str">
            <v>501034</v>
          </cell>
          <cell r="B1030" t="str">
            <v>COTTON - RIL 122 HY - 450 GM</v>
          </cell>
          <cell r="C1030" t="str">
            <v>1000</v>
          </cell>
          <cell r="D1030" t="str">
            <v>601</v>
          </cell>
          <cell r="E1030" t="str">
            <v>4900097591</v>
          </cell>
          <cell r="F1030">
            <v>38133</v>
          </cell>
          <cell r="G1030">
            <v>-43.2</v>
          </cell>
          <cell r="H1030">
            <v>0</v>
          </cell>
        </row>
        <row r="1031">
          <cell r="A1031" t="str">
            <v>501034</v>
          </cell>
          <cell r="B1031" t="str">
            <v>COTTON - RIL 122 HY - 450 GM</v>
          </cell>
          <cell r="C1031" t="str">
            <v>1000</v>
          </cell>
          <cell r="D1031" t="str">
            <v>101</v>
          </cell>
          <cell r="E1031" t="str">
            <v>5000011215</v>
          </cell>
          <cell r="F1031">
            <v>38133</v>
          </cell>
          <cell r="G1031">
            <v>88.2</v>
          </cell>
          <cell r="H1031">
            <v>0</v>
          </cell>
        </row>
        <row r="1032">
          <cell r="A1032" t="str">
            <v>501034</v>
          </cell>
          <cell r="B1032" t="str">
            <v>COTTON - RIL 122 HY - 450 GM</v>
          </cell>
          <cell r="C1032" t="str">
            <v>1000</v>
          </cell>
          <cell r="D1032" t="str">
            <v>101</v>
          </cell>
          <cell r="E1032" t="str">
            <v>5000011215</v>
          </cell>
          <cell r="F1032">
            <v>38133</v>
          </cell>
          <cell r="G1032">
            <v>0.9</v>
          </cell>
          <cell r="H1032">
            <v>0</v>
          </cell>
        </row>
        <row r="1033">
          <cell r="A1033" t="str">
            <v>501034</v>
          </cell>
          <cell r="B1033" t="str">
            <v>COTTON - RIL 122 HY - 450 GM</v>
          </cell>
          <cell r="C1033" t="str">
            <v>1000</v>
          </cell>
          <cell r="D1033" t="str">
            <v>601</v>
          </cell>
          <cell r="E1033" t="str">
            <v>4900096950</v>
          </cell>
          <cell r="F1033">
            <v>38132</v>
          </cell>
          <cell r="G1033">
            <v>-43.2</v>
          </cell>
          <cell r="H1033">
            <v>0</v>
          </cell>
        </row>
        <row r="1034">
          <cell r="A1034" t="str">
            <v>501034</v>
          </cell>
          <cell r="B1034" t="str">
            <v>COTTON - RIL 122 HY - 450 GM</v>
          </cell>
          <cell r="C1034" t="str">
            <v>1000</v>
          </cell>
          <cell r="D1034" t="str">
            <v>601</v>
          </cell>
          <cell r="E1034" t="str">
            <v>4900096939</v>
          </cell>
          <cell r="F1034">
            <v>38132</v>
          </cell>
          <cell r="G1034">
            <v>-86.4</v>
          </cell>
          <cell r="H1034">
            <v>0</v>
          </cell>
        </row>
        <row r="1035">
          <cell r="A1035" t="str">
            <v>501034</v>
          </cell>
          <cell r="B1035" t="str">
            <v>COTTON - RIL 122 HY - 450 GM</v>
          </cell>
          <cell r="C1035" t="str">
            <v>1000</v>
          </cell>
          <cell r="D1035" t="str">
            <v>601</v>
          </cell>
          <cell r="E1035" t="str">
            <v>4900096871</v>
          </cell>
          <cell r="F1035">
            <v>38132</v>
          </cell>
          <cell r="G1035">
            <v>-151.19999999999999</v>
          </cell>
          <cell r="H1035">
            <v>0</v>
          </cell>
        </row>
        <row r="1036">
          <cell r="A1036" t="str">
            <v>501034</v>
          </cell>
          <cell r="B1036" t="str">
            <v>COTTON - RIL 122 HY - 450 GM</v>
          </cell>
          <cell r="C1036" t="str">
            <v>1000</v>
          </cell>
          <cell r="D1036" t="str">
            <v>601</v>
          </cell>
          <cell r="E1036" t="str">
            <v>4900096871</v>
          </cell>
          <cell r="F1036">
            <v>38132</v>
          </cell>
          <cell r="G1036">
            <v>-43.2</v>
          </cell>
          <cell r="H1036">
            <v>0</v>
          </cell>
        </row>
        <row r="1037">
          <cell r="A1037" t="str">
            <v>501034</v>
          </cell>
          <cell r="B1037" t="str">
            <v>COTTON - RIL 122 HY - 450 GM</v>
          </cell>
          <cell r="C1037" t="str">
            <v>1000</v>
          </cell>
          <cell r="D1037" t="str">
            <v>641</v>
          </cell>
          <cell r="E1037" t="str">
            <v>4900096678</v>
          </cell>
          <cell r="F1037">
            <v>38132</v>
          </cell>
          <cell r="G1037">
            <v>15.3</v>
          </cell>
          <cell r="H1037">
            <v>0</v>
          </cell>
        </row>
        <row r="1038">
          <cell r="A1038" t="str">
            <v>501034</v>
          </cell>
          <cell r="B1038" t="str">
            <v>COTTON - RIL 122 HY - 450 GM</v>
          </cell>
          <cell r="C1038" t="str">
            <v>1000</v>
          </cell>
          <cell r="D1038" t="str">
            <v>601</v>
          </cell>
          <cell r="E1038" t="str">
            <v>4900096950</v>
          </cell>
          <cell r="F1038">
            <v>38132</v>
          </cell>
          <cell r="G1038">
            <v>-64.8</v>
          </cell>
          <cell r="H1038">
            <v>0</v>
          </cell>
        </row>
        <row r="1039">
          <cell r="A1039" t="str">
            <v>501034</v>
          </cell>
          <cell r="B1039" t="str">
            <v>COTTON - RIL 122 HY - 450 GM</v>
          </cell>
          <cell r="C1039" t="str">
            <v>1000</v>
          </cell>
          <cell r="D1039" t="str">
            <v>601</v>
          </cell>
          <cell r="E1039" t="str">
            <v>4900096871</v>
          </cell>
          <cell r="F1039">
            <v>38132</v>
          </cell>
          <cell r="G1039">
            <v>-43.2</v>
          </cell>
          <cell r="H1039">
            <v>0</v>
          </cell>
        </row>
        <row r="1040">
          <cell r="A1040" t="str">
            <v>501034</v>
          </cell>
          <cell r="B1040" t="str">
            <v>COTTON - RIL 122 HY - 450 GM</v>
          </cell>
          <cell r="C1040" t="str">
            <v>1000</v>
          </cell>
          <cell r="D1040" t="str">
            <v>601</v>
          </cell>
          <cell r="E1040" t="str">
            <v>4900096849</v>
          </cell>
          <cell r="F1040">
            <v>38132</v>
          </cell>
          <cell r="G1040">
            <v>-237.6</v>
          </cell>
          <cell r="H1040">
            <v>0</v>
          </cell>
        </row>
        <row r="1041">
          <cell r="A1041" t="str">
            <v>501034</v>
          </cell>
          <cell r="B1041" t="str">
            <v>COTTON - RIL 122 HY - 450 GM</v>
          </cell>
          <cell r="C1041" t="str">
            <v>1000</v>
          </cell>
          <cell r="D1041" t="str">
            <v>641</v>
          </cell>
          <cell r="E1041" t="str">
            <v>4900096678</v>
          </cell>
          <cell r="F1041">
            <v>38132</v>
          </cell>
          <cell r="G1041">
            <v>10.35</v>
          </cell>
          <cell r="H1041">
            <v>0</v>
          </cell>
        </row>
        <row r="1042">
          <cell r="A1042" t="str">
            <v>501034</v>
          </cell>
          <cell r="B1042" t="str">
            <v>COTTON - RIL 122 HY - 450 GM</v>
          </cell>
          <cell r="C1042" t="str">
            <v>1000</v>
          </cell>
          <cell r="D1042" t="str">
            <v>641</v>
          </cell>
          <cell r="E1042" t="str">
            <v>4900096678</v>
          </cell>
          <cell r="F1042">
            <v>38132</v>
          </cell>
          <cell r="G1042">
            <v>88.2</v>
          </cell>
          <cell r="H1042">
            <v>0</v>
          </cell>
        </row>
        <row r="1043">
          <cell r="A1043" t="str">
            <v>501034</v>
          </cell>
          <cell r="B1043" t="str">
            <v>COTTON - RIL 122 HY - 450 GM</v>
          </cell>
          <cell r="C1043" t="str">
            <v>1000</v>
          </cell>
          <cell r="D1043" t="str">
            <v>641</v>
          </cell>
          <cell r="E1043" t="str">
            <v>4900096678</v>
          </cell>
          <cell r="F1043">
            <v>38132</v>
          </cell>
          <cell r="G1043">
            <v>0.9</v>
          </cell>
          <cell r="H1043">
            <v>0</v>
          </cell>
        </row>
        <row r="1044">
          <cell r="A1044" t="str">
            <v>501034</v>
          </cell>
          <cell r="B1044" t="str">
            <v>COTTON - RIL 122 HY - 450 GM</v>
          </cell>
          <cell r="C1044" t="str">
            <v>1000</v>
          </cell>
          <cell r="D1044" t="str">
            <v>101</v>
          </cell>
          <cell r="E1044" t="str">
            <v>5000010938</v>
          </cell>
          <cell r="F1044">
            <v>38131</v>
          </cell>
          <cell r="G1044">
            <v>151.19999999999999</v>
          </cell>
          <cell r="H1044">
            <v>0</v>
          </cell>
        </row>
        <row r="1045">
          <cell r="A1045" t="str">
            <v>501034</v>
          </cell>
          <cell r="B1045" t="str">
            <v>COTTON - RIL 122 HY - 450 GM</v>
          </cell>
          <cell r="C1045" t="str">
            <v>1000</v>
          </cell>
          <cell r="D1045" t="str">
            <v>101</v>
          </cell>
          <cell r="E1045" t="str">
            <v>5000010938</v>
          </cell>
          <cell r="F1045">
            <v>38131</v>
          </cell>
          <cell r="G1045">
            <v>172.8</v>
          </cell>
          <cell r="H1045">
            <v>0</v>
          </cell>
        </row>
        <row r="1046">
          <cell r="A1046" t="str">
            <v>501034</v>
          </cell>
          <cell r="B1046" t="str">
            <v>COTTON - RIL 122 HY - 450 GM</v>
          </cell>
          <cell r="C1046" t="str">
            <v>1000</v>
          </cell>
          <cell r="D1046" t="str">
            <v>101</v>
          </cell>
          <cell r="E1046" t="str">
            <v>5000010938</v>
          </cell>
          <cell r="F1046">
            <v>38131</v>
          </cell>
          <cell r="G1046">
            <v>86.4</v>
          </cell>
          <cell r="H1046">
            <v>0</v>
          </cell>
        </row>
        <row r="1047">
          <cell r="A1047" t="str">
            <v>501034</v>
          </cell>
          <cell r="B1047" t="str">
            <v>COTTON - RIL 122 HY - 450 GM</v>
          </cell>
          <cell r="C1047" t="str">
            <v>1000</v>
          </cell>
          <cell r="D1047" t="str">
            <v>101</v>
          </cell>
          <cell r="E1047" t="str">
            <v>5000010942</v>
          </cell>
          <cell r="F1047">
            <v>38131</v>
          </cell>
          <cell r="G1047">
            <v>237.6</v>
          </cell>
          <cell r="H1047">
            <v>0</v>
          </cell>
        </row>
        <row r="1048">
          <cell r="A1048" t="str">
            <v>501034</v>
          </cell>
          <cell r="B1048" t="str">
            <v>COTTON - RIL 122 HY - 450 GM</v>
          </cell>
          <cell r="C1048" t="str">
            <v>1000</v>
          </cell>
          <cell r="D1048" t="str">
            <v>101</v>
          </cell>
          <cell r="E1048" t="str">
            <v>5000010938</v>
          </cell>
          <cell r="F1048">
            <v>38131</v>
          </cell>
          <cell r="G1048">
            <v>43.2</v>
          </cell>
          <cell r="H1048">
            <v>0</v>
          </cell>
        </row>
        <row r="1049">
          <cell r="A1049" t="str">
            <v>501034</v>
          </cell>
          <cell r="B1049" t="str">
            <v>COTTON - RIL 122 HY - 450 GM</v>
          </cell>
          <cell r="C1049" t="str">
            <v>1000</v>
          </cell>
          <cell r="D1049" t="str">
            <v>641</v>
          </cell>
          <cell r="E1049" t="str">
            <v>4900094426</v>
          </cell>
          <cell r="F1049">
            <v>38128</v>
          </cell>
          <cell r="G1049">
            <v>86.4</v>
          </cell>
          <cell r="H1049">
            <v>0</v>
          </cell>
        </row>
        <row r="1050">
          <cell r="A1050" t="str">
            <v>501034</v>
          </cell>
          <cell r="B1050" t="str">
            <v>COTTON - RIL 122 HY - 450 GM</v>
          </cell>
          <cell r="C1050" t="str">
            <v>1000</v>
          </cell>
          <cell r="D1050" t="str">
            <v>641</v>
          </cell>
          <cell r="E1050" t="str">
            <v>4900094429</v>
          </cell>
          <cell r="F1050">
            <v>38128</v>
          </cell>
          <cell r="G1050">
            <v>237.6</v>
          </cell>
          <cell r="H1050">
            <v>0</v>
          </cell>
        </row>
        <row r="1051">
          <cell r="A1051" t="str">
            <v>501034</v>
          </cell>
          <cell r="B1051" t="str">
            <v>COTTON - RIL 122 HY - 450 GM</v>
          </cell>
          <cell r="C1051" t="str">
            <v>1000</v>
          </cell>
          <cell r="D1051" t="str">
            <v>641</v>
          </cell>
          <cell r="E1051" t="str">
            <v>4900094426</v>
          </cell>
          <cell r="F1051">
            <v>38128</v>
          </cell>
          <cell r="G1051">
            <v>151.19999999999999</v>
          </cell>
          <cell r="H1051">
            <v>0</v>
          </cell>
        </row>
        <row r="1052">
          <cell r="A1052" t="str">
            <v>501034</v>
          </cell>
          <cell r="B1052" t="str">
            <v>COTTON - RIL 122 HY - 450 GM</v>
          </cell>
          <cell r="C1052" t="str">
            <v>1000</v>
          </cell>
          <cell r="D1052" t="str">
            <v>641</v>
          </cell>
          <cell r="E1052" t="str">
            <v>4900094426</v>
          </cell>
          <cell r="F1052">
            <v>38128</v>
          </cell>
          <cell r="G1052">
            <v>172.8</v>
          </cell>
          <cell r="H1052">
            <v>0</v>
          </cell>
        </row>
        <row r="1053">
          <cell r="A1053" t="str">
            <v>501034</v>
          </cell>
          <cell r="B1053" t="str">
            <v>COTTON - RIL 122 HY - 450 GM</v>
          </cell>
          <cell r="C1053" t="str">
            <v>1000</v>
          </cell>
          <cell r="D1053" t="str">
            <v>641</v>
          </cell>
          <cell r="E1053" t="str">
            <v>4900094426</v>
          </cell>
          <cell r="F1053">
            <v>38128</v>
          </cell>
          <cell r="G1053">
            <v>43.2</v>
          </cell>
          <cell r="H1053">
            <v>0</v>
          </cell>
        </row>
        <row r="1054">
          <cell r="A1054" t="str">
            <v>501034</v>
          </cell>
          <cell r="B1054" t="str">
            <v>COTTON - RIL 122 HY - 450 GM</v>
          </cell>
          <cell r="C1054" t="str">
            <v>1000</v>
          </cell>
          <cell r="D1054" t="str">
            <v>601</v>
          </cell>
          <cell r="E1054" t="str">
            <v>4900090351</v>
          </cell>
          <cell r="F1054">
            <v>38120</v>
          </cell>
          <cell r="G1054">
            <v>-21.6</v>
          </cell>
          <cell r="H1054">
            <v>0</v>
          </cell>
        </row>
        <row r="1055">
          <cell r="A1055" t="str">
            <v>501034</v>
          </cell>
          <cell r="B1055" t="str">
            <v>COTTON - RIL 122 HY - 450 GM</v>
          </cell>
          <cell r="C1055" t="str">
            <v>1000</v>
          </cell>
          <cell r="D1055" t="str">
            <v>601</v>
          </cell>
          <cell r="E1055" t="str">
            <v>4900090347</v>
          </cell>
          <cell r="F1055">
            <v>38120</v>
          </cell>
          <cell r="G1055">
            <v>-86.4</v>
          </cell>
          <cell r="H1055">
            <v>0</v>
          </cell>
        </row>
        <row r="1056">
          <cell r="A1056" t="str">
            <v>501034</v>
          </cell>
          <cell r="B1056" t="str">
            <v>COTTON - RIL 122 HY - 450 GM</v>
          </cell>
          <cell r="C1056" t="str">
            <v>1000</v>
          </cell>
          <cell r="D1056" t="str">
            <v>601</v>
          </cell>
          <cell r="E1056" t="str">
            <v>4900090347</v>
          </cell>
          <cell r="F1056">
            <v>38120</v>
          </cell>
          <cell r="G1056">
            <v>-21.6</v>
          </cell>
          <cell r="H1056">
            <v>0</v>
          </cell>
        </row>
        <row r="1057">
          <cell r="A1057" t="str">
            <v>501034</v>
          </cell>
          <cell r="B1057" t="str">
            <v>COTTON - RIL 122 HY - 450 GM</v>
          </cell>
          <cell r="C1057" t="str">
            <v>1000</v>
          </cell>
          <cell r="D1057" t="str">
            <v>601</v>
          </cell>
          <cell r="E1057" t="str">
            <v>4900089564</v>
          </cell>
          <cell r="F1057">
            <v>38119</v>
          </cell>
          <cell r="G1057">
            <v>-86.4</v>
          </cell>
          <cell r="H1057">
            <v>0</v>
          </cell>
        </row>
        <row r="1058">
          <cell r="A1058" t="str">
            <v>501034</v>
          </cell>
          <cell r="B1058" t="str">
            <v>COTTON - RIL 122 HY - 450 GM</v>
          </cell>
          <cell r="C1058" t="str">
            <v>1000</v>
          </cell>
          <cell r="D1058" t="str">
            <v>601</v>
          </cell>
          <cell r="E1058" t="str">
            <v>4900089584</v>
          </cell>
          <cell r="F1058">
            <v>38119</v>
          </cell>
          <cell r="G1058">
            <v>-43.2</v>
          </cell>
          <cell r="H1058">
            <v>0</v>
          </cell>
        </row>
        <row r="1059">
          <cell r="A1059" t="str">
            <v>501034</v>
          </cell>
          <cell r="B1059" t="str">
            <v>COTTON - RIL 122 HY - 450 GM</v>
          </cell>
          <cell r="C1059" t="str">
            <v>1000</v>
          </cell>
          <cell r="D1059" t="str">
            <v>601</v>
          </cell>
          <cell r="E1059" t="str">
            <v>4900089564</v>
          </cell>
          <cell r="F1059">
            <v>38119</v>
          </cell>
          <cell r="G1059">
            <v>-21.6</v>
          </cell>
          <cell r="H1059">
            <v>0</v>
          </cell>
        </row>
        <row r="1060">
          <cell r="A1060" t="str">
            <v>501034</v>
          </cell>
          <cell r="B1060" t="str">
            <v>COTTON - RIL 122 HY - 450 GM</v>
          </cell>
          <cell r="C1060" t="str">
            <v>1000</v>
          </cell>
          <cell r="D1060" t="str">
            <v>601</v>
          </cell>
          <cell r="E1060" t="str">
            <v>4900089234</v>
          </cell>
          <cell r="F1060">
            <v>38118</v>
          </cell>
          <cell r="G1060">
            <v>-86.4</v>
          </cell>
          <cell r="H1060">
            <v>0</v>
          </cell>
        </row>
        <row r="1061">
          <cell r="A1061" t="str">
            <v>501034</v>
          </cell>
          <cell r="B1061" t="str">
            <v>COTTON - RIL 122 HY - 450 GM</v>
          </cell>
          <cell r="C1061" t="str">
            <v>1000</v>
          </cell>
          <cell r="D1061" t="str">
            <v>601</v>
          </cell>
          <cell r="E1061" t="str">
            <v>4900089236</v>
          </cell>
          <cell r="F1061">
            <v>38118</v>
          </cell>
          <cell r="G1061">
            <v>-21.6</v>
          </cell>
          <cell r="H1061">
            <v>0</v>
          </cell>
        </row>
        <row r="1062">
          <cell r="A1062" t="str">
            <v>501034</v>
          </cell>
          <cell r="B1062" t="str">
            <v>COTTON - RIL 122 HY - 450 GM</v>
          </cell>
          <cell r="C1062" t="str">
            <v>1000</v>
          </cell>
          <cell r="D1062" t="str">
            <v>601</v>
          </cell>
          <cell r="E1062" t="str">
            <v>4900089236</v>
          </cell>
          <cell r="F1062">
            <v>38118</v>
          </cell>
          <cell r="G1062">
            <v>-108</v>
          </cell>
          <cell r="H1062">
            <v>0</v>
          </cell>
        </row>
        <row r="1063">
          <cell r="A1063" t="str">
            <v>501034</v>
          </cell>
          <cell r="B1063" t="str">
            <v>COTTON - RIL 122 HY - 450 GM</v>
          </cell>
          <cell r="C1063" t="str">
            <v>1000</v>
          </cell>
          <cell r="D1063" t="str">
            <v>601</v>
          </cell>
          <cell r="E1063" t="str">
            <v>4900089237</v>
          </cell>
          <cell r="F1063">
            <v>38118</v>
          </cell>
          <cell r="G1063">
            <v>-86.4</v>
          </cell>
          <cell r="H1063">
            <v>0</v>
          </cell>
        </row>
        <row r="1064">
          <cell r="A1064" t="str">
            <v>501034</v>
          </cell>
          <cell r="B1064" t="str">
            <v>COTTON - RIL 122 HY - 450 GM</v>
          </cell>
          <cell r="C1064" t="str">
            <v>1000</v>
          </cell>
          <cell r="D1064" t="str">
            <v>601</v>
          </cell>
          <cell r="E1064" t="str">
            <v>4900089239</v>
          </cell>
          <cell r="F1064">
            <v>38118</v>
          </cell>
          <cell r="G1064">
            <v>-129.6</v>
          </cell>
          <cell r="H1064">
            <v>0</v>
          </cell>
        </row>
        <row r="1065">
          <cell r="A1065" t="str">
            <v>501034</v>
          </cell>
          <cell r="B1065" t="str">
            <v>COTTON - RIL 122 HY - 450 GM</v>
          </cell>
          <cell r="C1065" t="str">
            <v>1000</v>
          </cell>
          <cell r="D1065" t="str">
            <v>601</v>
          </cell>
          <cell r="E1065" t="str">
            <v>4900089240</v>
          </cell>
          <cell r="F1065">
            <v>38118</v>
          </cell>
          <cell r="G1065">
            <v>-43.2</v>
          </cell>
          <cell r="H1065">
            <v>0</v>
          </cell>
        </row>
        <row r="1066">
          <cell r="A1066" t="str">
            <v>501034</v>
          </cell>
          <cell r="B1066" t="str">
            <v>COTTON - RIL 122 HY - 450 GM</v>
          </cell>
          <cell r="C1066" t="str">
            <v>1000</v>
          </cell>
          <cell r="D1066" t="str">
            <v>601</v>
          </cell>
          <cell r="E1066" t="str">
            <v>4900089241</v>
          </cell>
          <cell r="F1066">
            <v>38118</v>
          </cell>
          <cell r="G1066">
            <v>-43.2</v>
          </cell>
          <cell r="H1066">
            <v>0</v>
          </cell>
        </row>
        <row r="1067">
          <cell r="A1067" t="str">
            <v>501034</v>
          </cell>
          <cell r="B1067" t="str">
            <v>COTTON - RIL 122 HY - 450 GM</v>
          </cell>
          <cell r="C1067" t="str">
            <v>1000</v>
          </cell>
          <cell r="D1067" t="str">
            <v>601</v>
          </cell>
          <cell r="E1067" t="str">
            <v>4900089253</v>
          </cell>
          <cell r="F1067">
            <v>38118</v>
          </cell>
          <cell r="G1067">
            <v>-21.6</v>
          </cell>
          <cell r="H1067">
            <v>0</v>
          </cell>
        </row>
        <row r="1068">
          <cell r="A1068" t="str">
            <v>501034</v>
          </cell>
          <cell r="B1068" t="str">
            <v>COTTON - RIL 122 HY - 450 GM</v>
          </cell>
          <cell r="C1068" t="str">
            <v>1000</v>
          </cell>
          <cell r="D1068" t="str">
            <v>601</v>
          </cell>
          <cell r="E1068" t="str">
            <v>4900089253</v>
          </cell>
          <cell r="F1068">
            <v>38118</v>
          </cell>
          <cell r="G1068">
            <v>-194.4</v>
          </cell>
          <cell r="H1068">
            <v>0</v>
          </cell>
        </row>
        <row r="1069">
          <cell r="A1069" t="str">
            <v>501034</v>
          </cell>
          <cell r="B1069" t="str">
            <v>COTTON - RIL 122 HY - 450 GM</v>
          </cell>
          <cell r="C1069" t="str">
            <v>1000</v>
          </cell>
          <cell r="D1069" t="str">
            <v>601</v>
          </cell>
          <cell r="E1069" t="str">
            <v>4900089232</v>
          </cell>
          <cell r="F1069">
            <v>38118</v>
          </cell>
          <cell r="G1069">
            <v>-108</v>
          </cell>
          <cell r="H1069">
            <v>0</v>
          </cell>
        </row>
        <row r="1070">
          <cell r="A1070" t="str">
            <v>501034</v>
          </cell>
          <cell r="B1070" t="str">
            <v>COTTON - RIL 122 HY - 450 GM</v>
          </cell>
          <cell r="C1070" t="str">
            <v>1000</v>
          </cell>
          <cell r="D1070" t="str">
            <v>601</v>
          </cell>
          <cell r="E1070" t="str">
            <v>4900089231</v>
          </cell>
          <cell r="F1070">
            <v>38118</v>
          </cell>
          <cell r="G1070">
            <v>-108</v>
          </cell>
          <cell r="H1070">
            <v>0</v>
          </cell>
        </row>
        <row r="1071">
          <cell r="A1071" t="str">
            <v>501034</v>
          </cell>
          <cell r="B1071" t="str">
            <v>COTTON - RIL 122 HY - 450 GM</v>
          </cell>
          <cell r="C1071" t="str">
            <v>1000</v>
          </cell>
          <cell r="D1071" t="str">
            <v>601</v>
          </cell>
          <cell r="E1071" t="str">
            <v>4900089230</v>
          </cell>
          <cell r="F1071">
            <v>38118</v>
          </cell>
          <cell r="G1071">
            <v>-108</v>
          </cell>
          <cell r="H1071">
            <v>0</v>
          </cell>
        </row>
        <row r="1072">
          <cell r="A1072" t="str">
            <v>501034</v>
          </cell>
          <cell r="B1072" t="str">
            <v>COTTON - RIL 122 HY - 450 GM</v>
          </cell>
          <cell r="C1072" t="str">
            <v>1000</v>
          </cell>
          <cell r="D1072" t="str">
            <v>101</v>
          </cell>
          <cell r="E1072" t="str">
            <v>5000009841</v>
          </cell>
          <cell r="F1072">
            <v>38117</v>
          </cell>
          <cell r="G1072">
            <v>194.4</v>
          </cell>
          <cell r="H1072">
            <v>0</v>
          </cell>
        </row>
        <row r="1073">
          <cell r="A1073" t="str">
            <v>501034</v>
          </cell>
          <cell r="B1073" t="str">
            <v>COTTON - RIL 122 HY - 450 GM</v>
          </cell>
          <cell r="C1073" t="str">
            <v>1000</v>
          </cell>
          <cell r="D1073" t="str">
            <v>101</v>
          </cell>
          <cell r="E1073" t="str">
            <v>5000009841</v>
          </cell>
          <cell r="F1073">
            <v>38117</v>
          </cell>
          <cell r="G1073">
            <v>129.6</v>
          </cell>
          <cell r="H1073">
            <v>0</v>
          </cell>
        </row>
        <row r="1074">
          <cell r="A1074" t="str">
            <v>501034</v>
          </cell>
          <cell r="B1074" t="str">
            <v>COTTON - RIL 122 HY - 450 GM</v>
          </cell>
          <cell r="C1074" t="str">
            <v>1000</v>
          </cell>
          <cell r="D1074" t="str">
            <v>101</v>
          </cell>
          <cell r="E1074" t="str">
            <v>5000009841</v>
          </cell>
          <cell r="F1074">
            <v>38117</v>
          </cell>
          <cell r="G1074">
            <v>194.4</v>
          </cell>
          <cell r="H1074">
            <v>0</v>
          </cell>
        </row>
        <row r="1075">
          <cell r="A1075" t="str">
            <v>501034</v>
          </cell>
          <cell r="B1075" t="str">
            <v>COTTON - RIL 122 HY - 450 GM</v>
          </cell>
          <cell r="C1075" t="str">
            <v>1000</v>
          </cell>
          <cell r="D1075" t="str">
            <v>101</v>
          </cell>
          <cell r="E1075" t="str">
            <v>5000009841</v>
          </cell>
          <cell r="F1075">
            <v>38117</v>
          </cell>
          <cell r="G1075">
            <v>129.6</v>
          </cell>
          <cell r="H1075">
            <v>0</v>
          </cell>
        </row>
        <row r="1076">
          <cell r="A1076" t="str">
            <v>501034</v>
          </cell>
          <cell r="B1076" t="str">
            <v>COTTON - RIL 122 HY - 450 GM</v>
          </cell>
          <cell r="C1076" t="str">
            <v>1000</v>
          </cell>
          <cell r="D1076" t="str">
            <v>101</v>
          </cell>
          <cell r="E1076" t="str">
            <v>5000009841</v>
          </cell>
          <cell r="F1076">
            <v>38117</v>
          </cell>
          <cell r="G1076">
            <v>64.8</v>
          </cell>
          <cell r="H1076">
            <v>0</v>
          </cell>
        </row>
        <row r="1077">
          <cell r="A1077" t="str">
            <v>501034</v>
          </cell>
          <cell r="B1077" t="str">
            <v>COTTON - RIL 122 HY - 450 GM</v>
          </cell>
          <cell r="C1077" t="str">
            <v>1000</v>
          </cell>
          <cell r="D1077" t="str">
            <v>101</v>
          </cell>
          <cell r="E1077" t="str">
            <v>5000009841</v>
          </cell>
          <cell r="F1077">
            <v>38117</v>
          </cell>
          <cell r="G1077">
            <v>194.4</v>
          </cell>
          <cell r="H1077">
            <v>0</v>
          </cell>
        </row>
        <row r="1078">
          <cell r="A1078" t="str">
            <v>501034</v>
          </cell>
          <cell r="B1078" t="str">
            <v>COTTON - RIL 122 HY - 450 GM</v>
          </cell>
          <cell r="C1078" t="str">
            <v>1000</v>
          </cell>
          <cell r="D1078" t="str">
            <v>101</v>
          </cell>
          <cell r="E1078" t="str">
            <v>5000009841</v>
          </cell>
          <cell r="F1078">
            <v>38117</v>
          </cell>
          <cell r="G1078">
            <v>129.6</v>
          </cell>
          <cell r="H1078">
            <v>0</v>
          </cell>
        </row>
        <row r="1079">
          <cell r="A1079" t="str">
            <v>501034</v>
          </cell>
          <cell r="B1079" t="str">
            <v>COTTON - RIL 122 HY - 450 GM</v>
          </cell>
          <cell r="C1079" t="str">
            <v>1000</v>
          </cell>
          <cell r="D1079" t="str">
            <v>101</v>
          </cell>
          <cell r="E1079" t="str">
            <v>5000009841</v>
          </cell>
          <cell r="F1079">
            <v>38117</v>
          </cell>
          <cell r="G1079">
            <v>108</v>
          </cell>
          <cell r="H1079">
            <v>0</v>
          </cell>
        </row>
        <row r="1080">
          <cell r="A1080" t="str">
            <v>501034</v>
          </cell>
          <cell r="B1080" t="str">
            <v>COTTON - RIL 122 HY - 450 GM</v>
          </cell>
          <cell r="C1080" t="str">
            <v>1000</v>
          </cell>
          <cell r="D1080" t="str">
            <v>101</v>
          </cell>
          <cell r="E1080" t="str">
            <v>5000009841</v>
          </cell>
          <cell r="F1080">
            <v>38117</v>
          </cell>
          <cell r="G1080">
            <v>194.4</v>
          </cell>
          <cell r="H1080">
            <v>0</v>
          </cell>
        </row>
        <row r="1081">
          <cell r="A1081" t="str">
            <v>501034</v>
          </cell>
          <cell r="B1081" t="str">
            <v>COTTON - RIL 122 HY - 450 GM</v>
          </cell>
          <cell r="C1081" t="str">
            <v>1000</v>
          </cell>
          <cell r="D1081" t="str">
            <v>641</v>
          </cell>
          <cell r="E1081" t="str">
            <v>4900087956</v>
          </cell>
          <cell r="F1081">
            <v>38115</v>
          </cell>
          <cell r="G1081">
            <v>129.6</v>
          </cell>
          <cell r="H1081">
            <v>0</v>
          </cell>
        </row>
        <row r="1082">
          <cell r="A1082" t="str">
            <v>501034</v>
          </cell>
          <cell r="B1082" t="str">
            <v>COTTON - RIL 122 HY - 450 GM</v>
          </cell>
          <cell r="C1082" t="str">
            <v>1000</v>
          </cell>
          <cell r="D1082" t="str">
            <v>641</v>
          </cell>
          <cell r="E1082" t="str">
            <v>4900087956</v>
          </cell>
          <cell r="F1082">
            <v>38115</v>
          </cell>
          <cell r="G1082">
            <v>129.6</v>
          </cell>
          <cell r="H1082">
            <v>0</v>
          </cell>
        </row>
        <row r="1083">
          <cell r="A1083" t="str">
            <v>501034</v>
          </cell>
          <cell r="B1083" t="str">
            <v>COTTON - RIL 122 HY - 450 GM</v>
          </cell>
          <cell r="C1083" t="str">
            <v>1000</v>
          </cell>
          <cell r="D1083" t="str">
            <v>641</v>
          </cell>
          <cell r="E1083" t="str">
            <v>4900087956</v>
          </cell>
          <cell r="F1083">
            <v>38115</v>
          </cell>
          <cell r="G1083">
            <v>194.4</v>
          </cell>
          <cell r="H1083">
            <v>0</v>
          </cell>
        </row>
        <row r="1084">
          <cell r="A1084" t="str">
            <v>501034</v>
          </cell>
          <cell r="B1084" t="str">
            <v>COTTON - RIL 122 HY - 450 GM</v>
          </cell>
          <cell r="C1084" t="str">
            <v>1000</v>
          </cell>
          <cell r="D1084" t="str">
            <v>641</v>
          </cell>
          <cell r="E1084" t="str">
            <v>4900087956</v>
          </cell>
          <cell r="F1084">
            <v>38115</v>
          </cell>
          <cell r="G1084">
            <v>64.8</v>
          </cell>
          <cell r="H1084">
            <v>0</v>
          </cell>
        </row>
        <row r="1085">
          <cell r="A1085" t="str">
            <v>501034</v>
          </cell>
          <cell r="B1085" t="str">
            <v>COTTON - RIL 122 HY - 450 GM</v>
          </cell>
          <cell r="C1085" t="str">
            <v>1000</v>
          </cell>
          <cell r="D1085" t="str">
            <v>641</v>
          </cell>
          <cell r="E1085" t="str">
            <v>4900087956</v>
          </cell>
          <cell r="F1085">
            <v>38115</v>
          </cell>
          <cell r="G1085">
            <v>194.4</v>
          </cell>
          <cell r="H1085">
            <v>0</v>
          </cell>
        </row>
        <row r="1086">
          <cell r="A1086" t="str">
            <v>501034</v>
          </cell>
          <cell r="B1086" t="str">
            <v>COTTON - RIL 122 HY - 450 GM</v>
          </cell>
          <cell r="C1086" t="str">
            <v>1000</v>
          </cell>
          <cell r="D1086" t="str">
            <v>641</v>
          </cell>
          <cell r="E1086" t="str">
            <v>4900087956</v>
          </cell>
          <cell r="F1086">
            <v>38115</v>
          </cell>
          <cell r="G1086">
            <v>194.4</v>
          </cell>
          <cell r="H1086">
            <v>0</v>
          </cell>
        </row>
        <row r="1087">
          <cell r="A1087" t="str">
            <v>501034</v>
          </cell>
          <cell r="B1087" t="str">
            <v>COTTON - RIL 122 HY - 450 GM</v>
          </cell>
          <cell r="C1087" t="str">
            <v>1000</v>
          </cell>
          <cell r="D1087" t="str">
            <v>641</v>
          </cell>
          <cell r="E1087" t="str">
            <v>4900087956</v>
          </cell>
          <cell r="F1087">
            <v>38115</v>
          </cell>
          <cell r="G1087">
            <v>194.4</v>
          </cell>
          <cell r="H1087">
            <v>0</v>
          </cell>
        </row>
        <row r="1088">
          <cell r="A1088" t="str">
            <v>501034</v>
          </cell>
          <cell r="B1088" t="str">
            <v>COTTON - RIL 122 HY - 450 GM</v>
          </cell>
          <cell r="C1088" t="str">
            <v>1000</v>
          </cell>
          <cell r="D1088" t="str">
            <v>641</v>
          </cell>
          <cell r="E1088" t="str">
            <v>4900087956</v>
          </cell>
          <cell r="F1088">
            <v>38115</v>
          </cell>
          <cell r="G1088">
            <v>108</v>
          </cell>
          <cell r="H1088">
            <v>0</v>
          </cell>
        </row>
        <row r="1089">
          <cell r="A1089" t="str">
            <v>501034</v>
          </cell>
          <cell r="B1089" t="str">
            <v>COTTON - RIL 122 HY - 450 GM</v>
          </cell>
          <cell r="C1089" t="str">
            <v>1000</v>
          </cell>
          <cell r="D1089" t="str">
            <v>641</v>
          </cell>
          <cell r="E1089" t="str">
            <v>4900087956</v>
          </cell>
          <cell r="F1089">
            <v>38115</v>
          </cell>
          <cell r="G1089">
            <v>129.6</v>
          </cell>
          <cell r="H1089">
            <v>0</v>
          </cell>
        </row>
        <row r="1090">
          <cell r="A1090" t="str">
            <v>501034</v>
          </cell>
          <cell r="B1090" t="str">
            <v>COTTON - RIL 122 HY - 450 GM</v>
          </cell>
          <cell r="C1090" t="str">
            <v>1000</v>
          </cell>
          <cell r="D1090" t="str">
            <v>601</v>
          </cell>
          <cell r="E1090" t="str">
            <v>4900082827</v>
          </cell>
          <cell r="F1090">
            <v>38105</v>
          </cell>
          <cell r="G1090">
            <v>-43.2</v>
          </cell>
          <cell r="H1090">
            <v>0</v>
          </cell>
        </row>
        <row r="1091">
          <cell r="A1091" t="str">
            <v>501034</v>
          </cell>
          <cell r="B1091" t="str">
            <v>COTTON - RIL 122 HY - 450 GM</v>
          </cell>
          <cell r="C1091" t="str">
            <v>1000</v>
          </cell>
          <cell r="D1091" t="str">
            <v>601</v>
          </cell>
          <cell r="E1091" t="str">
            <v>4900082827</v>
          </cell>
          <cell r="F1091">
            <v>38105</v>
          </cell>
          <cell r="G1091">
            <v>-86.4</v>
          </cell>
          <cell r="H1091">
            <v>0</v>
          </cell>
        </row>
        <row r="1092">
          <cell r="A1092" t="str">
            <v>501034</v>
          </cell>
          <cell r="B1092" t="str">
            <v>COTTON - RIL 122 HY - 450 GM</v>
          </cell>
          <cell r="C1092" t="str">
            <v>1000</v>
          </cell>
          <cell r="D1092" t="str">
            <v>601</v>
          </cell>
          <cell r="E1092" t="str">
            <v>4900082821</v>
          </cell>
          <cell r="F1092">
            <v>38105</v>
          </cell>
          <cell r="G1092">
            <v>-108</v>
          </cell>
          <cell r="H1092">
            <v>0</v>
          </cell>
        </row>
        <row r="1093">
          <cell r="A1093" t="str">
            <v>501034</v>
          </cell>
          <cell r="B1093" t="str">
            <v>COTTON - RIL 122 HY - 450 GM</v>
          </cell>
          <cell r="C1093" t="str">
            <v>1000</v>
          </cell>
          <cell r="D1093" t="str">
            <v>601</v>
          </cell>
          <cell r="E1093" t="str">
            <v>4900082827</v>
          </cell>
          <cell r="F1093">
            <v>38105</v>
          </cell>
          <cell r="G1093">
            <v>-86.4</v>
          </cell>
          <cell r="H1093">
            <v>0</v>
          </cell>
        </row>
        <row r="1094">
          <cell r="A1094" t="str">
            <v>501034</v>
          </cell>
          <cell r="B1094" t="str">
            <v>COTTON - RIL 122 HY - 450 GM</v>
          </cell>
          <cell r="C1094" t="str">
            <v>1000</v>
          </cell>
          <cell r="D1094" t="str">
            <v>601</v>
          </cell>
          <cell r="E1094" t="str">
            <v>4900082811</v>
          </cell>
          <cell r="F1094">
            <v>38105</v>
          </cell>
          <cell r="G1094">
            <v>-432</v>
          </cell>
          <cell r="H1094">
            <v>0</v>
          </cell>
        </row>
        <row r="1095">
          <cell r="A1095" t="str">
            <v>501034</v>
          </cell>
          <cell r="B1095" t="str">
            <v>COTTON - RIL 122 HY - 450 GM</v>
          </cell>
          <cell r="C1095" t="str">
            <v>1000</v>
          </cell>
          <cell r="D1095" t="str">
            <v>601</v>
          </cell>
          <cell r="E1095" t="str">
            <v>4900082811</v>
          </cell>
          <cell r="F1095">
            <v>38105</v>
          </cell>
          <cell r="G1095">
            <v>-86.4</v>
          </cell>
          <cell r="H1095">
            <v>0</v>
          </cell>
        </row>
        <row r="1096">
          <cell r="A1096" t="str">
            <v>501034</v>
          </cell>
          <cell r="B1096" t="str">
            <v>COTTON - RIL 122 HY - 450 GM</v>
          </cell>
          <cell r="C1096" t="str">
            <v>1000</v>
          </cell>
          <cell r="D1096" t="str">
            <v>601</v>
          </cell>
          <cell r="E1096" t="str">
            <v>4900082818</v>
          </cell>
          <cell r="F1096">
            <v>38105</v>
          </cell>
          <cell r="G1096">
            <v>-172.8</v>
          </cell>
          <cell r="H1096">
            <v>0</v>
          </cell>
        </row>
        <row r="1097">
          <cell r="A1097" t="str">
            <v>501034</v>
          </cell>
          <cell r="B1097" t="str">
            <v>COTTON - RIL 122 HY - 450 GM</v>
          </cell>
          <cell r="C1097" t="str">
            <v>1000</v>
          </cell>
          <cell r="D1097" t="str">
            <v>601</v>
          </cell>
          <cell r="E1097" t="str">
            <v>4900082840</v>
          </cell>
          <cell r="F1097">
            <v>38105</v>
          </cell>
          <cell r="G1097">
            <v>-108</v>
          </cell>
          <cell r="H1097">
            <v>0</v>
          </cell>
        </row>
        <row r="1098">
          <cell r="A1098" t="str">
            <v>501034</v>
          </cell>
          <cell r="B1098" t="str">
            <v>COTTON - RIL 122 HY - 450 GM</v>
          </cell>
          <cell r="C1098" t="str">
            <v>1000</v>
          </cell>
          <cell r="D1098" t="str">
            <v>601</v>
          </cell>
          <cell r="E1098" t="str">
            <v>4900082811</v>
          </cell>
          <cell r="F1098">
            <v>38105</v>
          </cell>
          <cell r="G1098">
            <v>-21.6</v>
          </cell>
          <cell r="H1098">
            <v>0</v>
          </cell>
        </row>
        <row r="1099">
          <cell r="A1099" t="str">
            <v>501034</v>
          </cell>
          <cell r="B1099" t="str">
            <v>COTTON - RIL 122 HY - 450 GM</v>
          </cell>
          <cell r="C1099" t="str">
            <v>1000</v>
          </cell>
          <cell r="D1099" t="str">
            <v>601</v>
          </cell>
          <cell r="E1099" t="str">
            <v>4900080569</v>
          </cell>
          <cell r="F1099">
            <v>38101</v>
          </cell>
          <cell r="G1099">
            <v>-21.6</v>
          </cell>
          <cell r="H1099">
            <v>0</v>
          </cell>
        </row>
        <row r="1100">
          <cell r="A1100" t="str">
            <v>501034</v>
          </cell>
          <cell r="B1100" t="str">
            <v>COTTON - RIL 122 HY - 450 GM</v>
          </cell>
          <cell r="C1100" t="str">
            <v>1000</v>
          </cell>
          <cell r="D1100" t="str">
            <v>601</v>
          </cell>
          <cell r="E1100" t="str">
            <v>4900077000</v>
          </cell>
          <cell r="F1100">
            <v>38094</v>
          </cell>
          <cell r="G1100">
            <v>-237.6</v>
          </cell>
          <cell r="H1100">
            <v>0</v>
          </cell>
        </row>
        <row r="1101">
          <cell r="A1101" t="str">
            <v>501034</v>
          </cell>
          <cell r="B1101" t="str">
            <v>COTTON - RIL 122 HY - 450 GM</v>
          </cell>
          <cell r="C1101" t="str">
            <v>1000</v>
          </cell>
          <cell r="D1101" t="str">
            <v>601</v>
          </cell>
          <cell r="E1101" t="str">
            <v>4900076987</v>
          </cell>
          <cell r="F1101">
            <v>38094</v>
          </cell>
          <cell r="G1101">
            <v>-324</v>
          </cell>
          <cell r="H1101">
            <v>0</v>
          </cell>
        </row>
        <row r="1102">
          <cell r="A1102" t="str">
            <v>501034</v>
          </cell>
          <cell r="B1102" t="str">
            <v>COTTON - RIL 122 HY - 450 GM</v>
          </cell>
          <cell r="C1102" t="str">
            <v>1000</v>
          </cell>
          <cell r="D1102" t="str">
            <v>601</v>
          </cell>
          <cell r="E1102" t="str">
            <v>4900076994</v>
          </cell>
          <cell r="F1102">
            <v>38094</v>
          </cell>
          <cell r="G1102">
            <v>-237.6</v>
          </cell>
          <cell r="H1102">
            <v>0</v>
          </cell>
        </row>
        <row r="1103">
          <cell r="A1103" t="str">
            <v>501034</v>
          </cell>
          <cell r="B1103" t="str">
            <v>COTTON - RIL 122 HY - 450 GM</v>
          </cell>
          <cell r="C1103" t="str">
            <v>1000</v>
          </cell>
          <cell r="D1103" t="str">
            <v>601</v>
          </cell>
          <cell r="E1103" t="str">
            <v>4900076998</v>
          </cell>
          <cell r="F1103">
            <v>38094</v>
          </cell>
          <cell r="G1103">
            <v>-108</v>
          </cell>
          <cell r="H1103">
            <v>0</v>
          </cell>
        </row>
        <row r="1104">
          <cell r="A1104" t="str">
            <v>501034</v>
          </cell>
          <cell r="B1104" t="str">
            <v>COTTON - RIL 122 HY - 450 GM</v>
          </cell>
          <cell r="C1104" t="str">
            <v>1000</v>
          </cell>
          <cell r="D1104" t="str">
            <v>601</v>
          </cell>
          <cell r="E1104" t="str">
            <v>4900076997</v>
          </cell>
          <cell r="F1104">
            <v>38094</v>
          </cell>
          <cell r="G1104">
            <v>-21.6</v>
          </cell>
          <cell r="H1104">
            <v>0</v>
          </cell>
        </row>
        <row r="1105">
          <cell r="A1105" t="str">
            <v>501034</v>
          </cell>
          <cell r="B1105" t="str">
            <v>COTTON - RIL 122 HY - 450 GM</v>
          </cell>
          <cell r="C1105" t="str">
            <v>1000</v>
          </cell>
          <cell r="D1105" t="str">
            <v>601</v>
          </cell>
          <cell r="E1105" t="str">
            <v>4900076996</v>
          </cell>
          <cell r="F1105">
            <v>38094</v>
          </cell>
          <cell r="G1105">
            <v>-129.6</v>
          </cell>
          <cell r="H1105">
            <v>0</v>
          </cell>
        </row>
        <row r="1106">
          <cell r="A1106" t="str">
            <v>501034</v>
          </cell>
          <cell r="B1106" t="str">
            <v>COTTON - RIL 122 HY - 450 GM</v>
          </cell>
          <cell r="C1106" t="str">
            <v>1000</v>
          </cell>
          <cell r="D1106" t="str">
            <v>601</v>
          </cell>
          <cell r="E1106" t="str">
            <v>4900076997</v>
          </cell>
          <cell r="F1106">
            <v>38094</v>
          </cell>
          <cell r="G1106">
            <v>-21.6</v>
          </cell>
          <cell r="H1106">
            <v>0</v>
          </cell>
        </row>
        <row r="1107">
          <cell r="A1107" t="str">
            <v>501034</v>
          </cell>
          <cell r="B1107" t="str">
            <v>COTTON - RIL 122 HY - 450 GM</v>
          </cell>
          <cell r="C1107" t="str">
            <v>1000</v>
          </cell>
          <cell r="D1107" t="str">
            <v>101</v>
          </cell>
          <cell r="E1107" t="str">
            <v>5000007898</v>
          </cell>
          <cell r="F1107">
            <v>38093</v>
          </cell>
          <cell r="G1107">
            <v>453.6</v>
          </cell>
          <cell r="H1107">
            <v>0</v>
          </cell>
        </row>
        <row r="1108">
          <cell r="A1108" t="str">
            <v>501034</v>
          </cell>
          <cell r="B1108" t="str">
            <v>COTTON - RIL 122 HY - 450 GM</v>
          </cell>
          <cell r="C1108" t="str">
            <v>1000</v>
          </cell>
          <cell r="D1108" t="str">
            <v>101</v>
          </cell>
          <cell r="E1108" t="str">
            <v>5000007898</v>
          </cell>
          <cell r="F1108">
            <v>38093</v>
          </cell>
          <cell r="G1108">
            <v>21.6</v>
          </cell>
          <cell r="H1108">
            <v>0</v>
          </cell>
        </row>
        <row r="1109">
          <cell r="A1109" t="str">
            <v>501034</v>
          </cell>
          <cell r="B1109" t="str">
            <v>COTTON - RIL 122 HY - 450 GM</v>
          </cell>
          <cell r="C1109" t="str">
            <v>1000</v>
          </cell>
          <cell r="D1109" t="str">
            <v>101</v>
          </cell>
          <cell r="E1109" t="str">
            <v>5000007898</v>
          </cell>
          <cell r="F1109">
            <v>38093</v>
          </cell>
          <cell r="G1109">
            <v>21.6</v>
          </cell>
          <cell r="H1109">
            <v>0</v>
          </cell>
        </row>
        <row r="1110">
          <cell r="A1110" t="str">
            <v>501034</v>
          </cell>
          <cell r="B1110" t="str">
            <v>COTTON - RIL 122 HY - 450 GM</v>
          </cell>
          <cell r="C1110" t="str">
            <v>1000</v>
          </cell>
          <cell r="D1110" t="str">
            <v>101</v>
          </cell>
          <cell r="E1110" t="str">
            <v>5000007898</v>
          </cell>
          <cell r="F1110">
            <v>38093</v>
          </cell>
          <cell r="G1110">
            <v>21.6</v>
          </cell>
          <cell r="H1110">
            <v>0</v>
          </cell>
        </row>
        <row r="1111">
          <cell r="A1111" t="str">
            <v>501034</v>
          </cell>
          <cell r="B1111" t="str">
            <v>COTTON - RIL 122 HY - 450 GM</v>
          </cell>
          <cell r="C1111" t="str">
            <v>1000</v>
          </cell>
          <cell r="D1111" t="str">
            <v>101</v>
          </cell>
          <cell r="E1111" t="str">
            <v>5000007898</v>
          </cell>
          <cell r="F1111">
            <v>38093</v>
          </cell>
          <cell r="G1111">
            <v>21.6</v>
          </cell>
          <cell r="H1111">
            <v>0</v>
          </cell>
        </row>
        <row r="1112">
          <cell r="A1112" t="str">
            <v>501034</v>
          </cell>
          <cell r="B1112" t="str">
            <v>COTTON - RIL 122 HY - 450 GM</v>
          </cell>
          <cell r="C1112" t="str">
            <v>1000</v>
          </cell>
          <cell r="D1112" t="str">
            <v>101</v>
          </cell>
          <cell r="E1112" t="str">
            <v>5000007898</v>
          </cell>
          <cell r="F1112">
            <v>38093</v>
          </cell>
          <cell r="G1112">
            <v>453.6</v>
          </cell>
          <cell r="H1112">
            <v>0</v>
          </cell>
        </row>
        <row r="1113">
          <cell r="A1113" t="str">
            <v>501034</v>
          </cell>
          <cell r="B1113" t="str">
            <v>COTTON - RIL 122 HY - 450 GM</v>
          </cell>
          <cell r="C1113" t="str">
            <v>1000</v>
          </cell>
          <cell r="D1113" t="str">
            <v>101</v>
          </cell>
          <cell r="E1113" t="str">
            <v>5000007898</v>
          </cell>
          <cell r="F1113">
            <v>38093</v>
          </cell>
          <cell r="G1113">
            <v>108</v>
          </cell>
          <cell r="H1113">
            <v>0</v>
          </cell>
        </row>
        <row r="1114">
          <cell r="A1114" t="str">
            <v>501034</v>
          </cell>
          <cell r="B1114" t="str">
            <v>COTTON - RIL 122 HY - 450 GM</v>
          </cell>
          <cell r="C1114" t="str">
            <v>1000</v>
          </cell>
          <cell r="D1114" t="str">
            <v>101</v>
          </cell>
          <cell r="E1114" t="str">
            <v>5000007898</v>
          </cell>
          <cell r="F1114">
            <v>38093</v>
          </cell>
          <cell r="G1114">
            <v>194.4</v>
          </cell>
          <cell r="H1114">
            <v>0</v>
          </cell>
        </row>
        <row r="1115">
          <cell r="A1115" t="str">
            <v>501034</v>
          </cell>
          <cell r="B1115" t="str">
            <v>COTTON - RIL 122 HY - 450 GM</v>
          </cell>
          <cell r="C1115" t="str">
            <v>1000</v>
          </cell>
          <cell r="D1115" t="str">
            <v>101</v>
          </cell>
          <cell r="E1115" t="str">
            <v>5000007898</v>
          </cell>
          <cell r="F1115">
            <v>38093</v>
          </cell>
          <cell r="G1115">
            <v>432</v>
          </cell>
          <cell r="H1115">
            <v>0</v>
          </cell>
        </row>
        <row r="1116">
          <cell r="A1116" t="str">
            <v>501034</v>
          </cell>
          <cell r="B1116" t="str">
            <v>COTTON - RIL 122 HY - 450 GM</v>
          </cell>
          <cell r="C1116" t="str">
            <v>1000</v>
          </cell>
          <cell r="D1116" t="str">
            <v>101</v>
          </cell>
          <cell r="E1116" t="str">
            <v>5000007898</v>
          </cell>
          <cell r="F1116">
            <v>38093</v>
          </cell>
          <cell r="G1116">
            <v>86.4</v>
          </cell>
          <cell r="H1116">
            <v>0</v>
          </cell>
        </row>
        <row r="1117">
          <cell r="A1117" t="str">
            <v>501034</v>
          </cell>
          <cell r="B1117" t="str">
            <v>COTTON - RIL 122 HY - 450 GM</v>
          </cell>
          <cell r="C1117" t="str">
            <v>1000</v>
          </cell>
          <cell r="D1117" t="str">
            <v>101</v>
          </cell>
          <cell r="E1117" t="str">
            <v>5000007898</v>
          </cell>
          <cell r="F1117">
            <v>38093</v>
          </cell>
          <cell r="G1117">
            <v>432</v>
          </cell>
          <cell r="H1117">
            <v>0</v>
          </cell>
        </row>
        <row r="1118">
          <cell r="A1118" t="str">
            <v>501034</v>
          </cell>
          <cell r="B1118" t="str">
            <v>COTTON - RIL 122 HY - 450 GM</v>
          </cell>
          <cell r="C1118" t="str">
            <v>1000</v>
          </cell>
          <cell r="D1118" t="str">
            <v>641</v>
          </cell>
          <cell r="E1118" t="str">
            <v>4900075837</v>
          </cell>
          <cell r="F1118">
            <v>38091</v>
          </cell>
          <cell r="G1118">
            <v>453.6</v>
          </cell>
          <cell r="H1118">
            <v>0</v>
          </cell>
        </row>
        <row r="1119">
          <cell r="A1119" t="str">
            <v>501034</v>
          </cell>
          <cell r="B1119" t="str">
            <v>COTTON - RIL 122 HY - 450 GM</v>
          </cell>
          <cell r="C1119" t="str">
            <v>1000</v>
          </cell>
          <cell r="D1119" t="str">
            <v>641</v>
          </cell>
          <cell r="E1119" t="str">
            <v>4900075837</v>
          </cell>
          <cell r="F1119">
            <v>38091</v>
          </cell>
          <cell r="G1119">
            <v>21.6</v>
          </cell>
          <cell r="H1119">
            <v>0</v>
          </cell>
        </row>
        <row r="1120">
          <cell r="A1120" t="str">
            <v>501034</v>
          </cell>
          <cell r="B1120" t="str">
            <v>COTTON - RIL 122 HY - 450 GM</v>
          </cell>
          <cell r="C1120" t="str">
            <v>1000</v>
          </cell>
          <cell r="D1120" t="str">
            <v>641</v>
          </cell>
          <cell r="E1120" t="str">
            <v>4900075837</v>
          </cell>
          <cell r="F1120">
            <v>38091</v>
          </cell>
          <cell r="G1120">
            <v>453.6</v>
          </cell>
          <cell r="H1120">
            <v>0</v>
          </cell>
        </row>
        <row r="1121">
          <cell r="A1121" t="str">
            <v>501034</v>
          </cell>
          <cell r="B1121" t="str">
            <v>COTTON - RIL 122 HY - 450 GM</v>
          </cell>
          <cell r="C1121" t="str">
            <v>1000</v>
          </cell>
          <cell r="D1121" t="str">
            <v>641</v>
          </cell>
          <cell r="E1121" t="str">
            <v>4900075837</v>
          </cell>
          <cell r="F1121">
            <v>38091</v>
          </cell>
          <cell r="G1121">
            <v>194.4</v>
          </cell>
          <cell r="H1121">
            <v>0</v>
          </cell>
        </row>
        <row r="1122">
          <cell r="A1122" t="str">
            <v>501034</v>
          </cell>
          <cell r="B1122" t="str">
            <v>COTTON - RIL 122 HY - 450 GM</v>
          </cell>
          <cell r="C1122" t="str">
            <v>1000</v>
          </cell>
          <cell r="D1122" t="str">
            <v>641</v>
          </cell>
          <cell r="E1122" t="str">
            <v>4900075837</v>
          </cell>
          <cell r="F1122">
            <v>38091</v>
          </cell>
          <cell r="G1122">
            <v>86.4</v>
          </cell>
          <cell r="H1122">
            <v>0</v>
          </cell>
        </row>
        <row r="1123">
          <cell r="A1123" t="str">
            <v>501034</v>
          </cell>
          <cell r="B1123" t="str">
            <v>COTTON - RIL 122 HY - 450 GM</v>
          </cell>
          <cell r="C1123" t="str">
            <v>1000</v>
          </cell>
          <cell r="D1123" t="str">
            <v>641</v>
          </cell>
          <cell r="E1123" t="str">
            <v>4900075837</v>
          </cell>
          <cell r="F1123">
            <v>38091</v>
          </cell>
          <cell r="G1123">
            <v>432</v>
          </cell>
          <cell r="H1123">
            <v>0</v>
          </cell>
        </row>
        <row r="1124">
          <cell r="A1124" t="str">
            <v>501034</v>
          </cell>
          <cell r="B1124" t="str">
            <v>COTTON - RIL 122 HY - 450 GM</v>
          </cell>
          <cell r="C1124" t="str">
            <v>1000</v>
          </cell>
          <cell r="D1124" t="str">
            <v>641</v>
          </cell>
          <cell r="E1124" t="str">
            <v>4900075837</v>
          </cell>
          <cell r="F1124">
            <v>38091</v>
          </cell>
          <cell r="G1124">
            <v>108</v>
          </cell>
          <cell r="H1124">
            <v>0</v>
          </cell>
        </row>
        <row r="1125">
          <cell r="A1125" t="str">
            <v>501034</v>
          </cell>
          <cell r="B1125" t="str">
            <v>COTTON - RIL 122 HY - 450 GM</v>
          </cell>
          <cell r="C1125" t="str">
            <v>1000</v>
          </cell>
          <cell r="D1125" t="str">
            <v>641</v>
          </cell>
          <cell r="E1125" t="str">
            <v>4900075837</v>
          </cell>
          <cell r="F1125">
            <v>38091</v>
          </cell>
          <cell r="G1125">
            <v>432</v>
          </cell>
          <cell r="H1125">
            <v>0</v>
          </cell>
        </row>
        <row r="1126">
          <cell r="A1126" t="str">
            <v>501034</v>
          </cell>
          <cell r="B1126" t="str">
            <v>COTTON - RIL 122 HY - 450 GM</v>
          </cell>
          <cell r="C1126" t="str">
            <v>1000</v>
          </cell>
          <cell r="D1126" t="str">
            <v>641</v>
          </cell>
          <cell r="E1126" t="str">
            <v>4900075837</v>
          </cell>
          <cell r="F1126">
            <v>38091</v>
          </cell>
          <cell r="G1126">
            <v>21.6</v>
          </cell>
          <cell r="H1126">
            <v>0</v>
          </cell>
        </row>
        <row r="1127">
          <cell r="A1127" t="str">
            <v>501034</v>
          </cell>
          <cell r="B1127" t="str">
            <v>COTTON - RIL 122 HY - 450 GM</v>
          </cell>
          <cell r="C1127" t="str">
            <v>1000</v>
          </cell>
          <cell r="D1127" t="str">
            <v>641</v>
          </cell>
          <cell r="E1127" t="str">
            <v>4900075837</v>
          </cell>
          <cell r="F1127">
            <v>38091</v>
          </cell>
          <cell r="G1127">
            <v>21.6</v>
          </cell>
          <cell r="H1127">
            <v>0</v>
          </cell>
        </row>
        <row r="1128">
          <cell r="A1128" t="str">
            <v>501034</v>
          </cell>
          <cell r="B1128" t="str">
            <v>COTTON - RIL 122 HY - 450 GM</v>
          </cell>
          <cell r="C1128" t="str">
            <v>1000</v>
          </cell>
          <cell r="D1128" t="str">
            <v>641</v>
          </cell>
          <cell r="E1128" t="str">
            <v>4900075837</v>
          </cell>
          <cell r="F1128">
            <v>38091</v>
          </cell>
          <cell r="G1128">
            <v>21.6</v>
          </cell>
          <cell r="H1128">
            <v>0</v>
          </cell>
        </row>
        <row r="1129">
          <cell r="A1129" t="str">
            <v>501034</v>
          </cell>
          <cell r="B1129" t="str">
            <v>COTTON - RIL 122 HY - 450 GM</v>
          </cell>
          <cell r="C1129" t="str">
            <v>1100</v>
          </cell>
          <cell r="D1129" t="str">
            <v>641</v>
          </cell>
          <cell r="E1129" t="str">
            <v>4900213626</v>
          </cell>
          <cell r="F1129">
            <v>38253</v>
          </cell>
          <cell r="G1129">
            <v>-21.6</v>
          </cell>
          <cell r="H1129">
            <v>0</v>
          </cell>
        </row>
        <row r="1130">
          <cell r="A1130" t="str">
            <v>501034</v>
          </cell>
          <cell r="B1130" t="str">
            <v>COTTON - RIL 122 HY - 450 GM</v>
          </cell>
          <cell r="C1130" t="str">
            <v>1100</v>
          </cell>
          <cell r="D1130" t="str">
            <v>601</v>
          </cell>
          <cell r="E1130" t="str">
            <v>4900093204</v>
          </cell>
          <cell r="F1130">
            <v>38126</v>
          </cell>
          <cell r="G1130">
            <v>-10.8</v>
          </cell>
          <cell r="H1130">
            <v>0</v>
          </cell>
        </row>
        <row r="1131">
          <cell r="A1131" t="str">
            <v>501034</v>
          </cell>
          <cell r="B1131" t="str">
            <v>COTTON - RIL 122 HY - 450 GM</v>
          </cell>
          <cell r="C1131" t="str">
            <v>1100</v>
          </cell>
          <cell r="D1131" t="str">
            <v>601</v>
          </cell>
          <cell r="E1131" t="str">
            <v>4900090687</v>
          </cell>
          <cell r="F1131">
            <v>38121</v>
          </cell>
          <cell r="G1131">
            <v>-10.8</v>
          </cell>
          <cell r="H1131">
            <v>0</v>
          </cell>
        </row>
        <row r="1132">
          <cell r="A1132" t="str">
            <v>501034</v>
          </cell>
          <cell r="B1132" t="str">
            <v>COTTON - RIL 122 HY - 450 GM</v>
          </cell>
          <cell r="C1132" t="str">
            <v>1100</v>
          </cell>
          <cell r="D1132" t="str">
            <v>101</v>
          </cell>
          <cell r="E1132" t="str">
            <v>5000009766</v>
          </cell>
          <cell r="F1132">
            <v>38117</v>
          </cell>
          <cell r="G1132">
            <v>43.2</v>
          </cell>
          <cell r="H1132">
            <v>0</v>
          </cell>
        </row>
        <row r="1133">
          <cell r="A1133" t="str">
            <v>501034</v>
          </cell>
          <cell r="B1133" t="str">
            <v>COTTON - RIL 122 HY - 450 GM</v>
          </cell>
          <cell r="C1133" t="str">
            <v>1100</v>
          </cell>
          <cell r="D1133" t="str">
            <v>641</v>
          </cell>
          <cell r="E1133" t="str">
            <v>4900087953</v>
          </cell>
          <cell r="F1133">
            <v>38115</v>
          </cell>
          <cell r="G1133">
            <v>43.2</v>
          </cell>
          <cell r="H1133">
            <v>0</v>
          </cell>
        </row>
        <row r="1134">
          <cell r="A1134" t="str">
            <v>501034</v>
          </cell>
          <cell r="B1134" t="str">
            <v>COTTON - RIL 122 HY - 450 GM</v>
          </cell>
          <cell r="C1134" t="str">
            <v>1700</v>
          </cell>
          <cell r="D1134" t="str">
            <v>651</v>
          </cell>
          <cell r="E1134" t="str">
            <v>4900216563</v>
          </cell>
          <cell r="F1134">
            <v>38255</v>
          </cell>
          <cell r="G1134">
            <v>89.1</v>
          </cell>
          <cell r="H1134">
            <v>0</v>
          </cell>
        </row>
        <row r="1135">
          <cell r="A1135" t="str">
            <v>501034</v>
          </cell>
          <cell r="B1135" t="str">
            <v>COTTON - RIL 122 HY - 450 GM</v>
          </cell>
          <cell r="C1135" t="str">
            <v>1700</v>
          </cell>
          <cell r="D1135" t="str">
            <v>651</v>
          </cell>
          <cell r="E1135" t="str">
            <v>4900216542</v>
          </cell>
          <cell r="F1135">
            <v>38255</v>
          </cell>
          <cell r="G1135">
            <v>69.75</v>
          </cell>
          <cell r="H1135">
            <v>0</v>
          </cell>
        </row>
        <row r="1136">
          <cell r="A1136" t="str">
            <v>501034</v>
          </cell>
          <cell r="B1136" t="str">
            <v>COTTON - RIL 122 HY - 450 GM</v>
          </cell>
          <cell r="C1136" t="str">
            <v>1700</v>
          </cell>
          <cell r="D1136" t="str">
            <v>651</v>
          </cell>
          <cell r="E1136" t="str">
            <v>4900216556</v>
          </cell>
          <cell r="F1136">
            <v>38255</v>
          </cell>
          <cell r="G1136">
            <v>21.6</v>
          </cell>
          <cell r="H1136">
            <v>0</v>
          </cell>
        </row>
        <row r="1137">
          <cell r="A1137" t="str">
            <v>501034</v>
          </cell>
          <cell r="B1137" t="str">
            <v>COTTON - RIL 122 HY - 450 GM</v>
          </cell>
          <cell r="C1137" t="str">
            <v>1700</v>
          </cell>
          <cell r="D1137" t="str">
            <v>651</v>
          </cell>
          <cell r="E1137" t="str">
            <v>4900216542</v>
          </cell>
          <cell r="F1137">
            <v>38255</v>
          </cell>
          <cell r="G1137">
            <v>32.85</v>
          </cell>
          <cell r="H1137">
            <v>0</v>
          </cell>
        </row>
        <row r="1138">
          <cell r="A1138" t="str">
            <v>501034</v>
          </cell>
          <cell r="B1138" t="str">
            <v>COTTON - RIL 122 HY - 450 GM</v>
          </cell>
          <cell r="C1138" t="str">
            <v>1700</v>
          </cell>
          <cell r="D1138" t="str">
            <v>651</v>
          </cell>
          <cell r="E1138" t="str">
            <v>4900216556</v>
          </cell>
          <cell r="F1138">
            <v>38255</v>
          </cell>
          <cell r="G1138">
            <v>7.65</v>
          </cell>
          <cell r="H1138">
            <v>0</v>
          </cell>
        </row>
        <row r="1139">
          <cell r="A1139" t="str">
            <v>501034</v>
          </cell>
          <cell r="B1139" t="str">
            <v>COTTON - RIL 122 HY - 450 GM</v>
          </cell>
          <cell r="C1139" t="str">
            <v>1700</v>
          </cell>
          <cell r="D1139" t="str">
            <v>651</v>
          </cell>
          <cell r="E1139" t="str">
            <v>4900216542</v>
          </cell>
          <cell r="F1139">
            <v>38255</v>
          </cell>
          <cell r="G1139">
            <v>25.2</v>
          </cell>
          <cell r="H1139">
            <v>0</v>
          </cell>
        </row>
        <row r="1140">
          <cell r="A1140" t="str">
            <v>501034</v>
          </cell>
          <cell r="B1140" t="str">
            <v>COTTON - RIL 122 HY - 450 GM</v>
          </cell>
          <cell r="C1140" t="str">
            <v>1700</v>
          </cell>
          <cell r="D1140" t="str">
            <v>651</v>
          </cell>
          <cell r="E1140" t="str">
            <v>4900216556</v>
          </cell>
          <cell r="F1140">
            <v>38255</v>
          </cell>
          <cell r="G1140">
            <v>137.25</v>
          </cell>
          <cell r="H1140">
            <v>0</v>
          </cell>
        </row>
        <row r="1141">
          <cell r="A1141" t="str">
            <v>501034</v>
          </cell>
          <cell r="B1141" t="str">
            <v>COTTON - RIL 122 HY - 450 GM</v>
          </cell>
          <cell r="C1141" t="str">
            <v>1700</v>
          </cell>
          <cell r="D1141" t="str">
            <v>651</v>
          </cell>
          <cell r="E1141" t="str">
            <v>4900216559</v>
          </cell>
          <cell r="F1141">
            <v>38255</v>
          </cell>
          <cell r="G1141">
            <v>27</v>
          </cell>
          <cell r="H1141">
            <v>0</v>
          </cell>
        </row>
        <row r="1142">
          <cell r="A1142" t="str">
            <v>501034</v>
          </cell>
          <cell r="B1142" t="str">
            <v>COTTON - RIL 122 HY - 450 GM</v>
          </cell>
          <cell r="C1142" t="str">
            <v>1700</v>
          </cell>
          <cell r="D1142" t="str">
            <v>651</v>
          </cell>
          <cell r="E1142" t="str">
            <v>4900216556</v>
          </cell>
          <cell r="F1142">
            <v>38255</v>
          </cell>
          <cell r="G1142">
            <v>35.549999999999997</v>
          </cell>
          <cell r="H1142">
            <v>0</v>
          </cell>
        </row>
        <row r="1143">
          <cell r="A1143" t="str">
            <v>501034</v>
          </cell>
          <cell r="B1143" t="str">
            <v>COTTON - RIL 122 HY - 450 GM</v>
          </cell>
          <cell r="C1143" t="str">
            <v>1700</v>
          </cell>
          <cell r="D1143" t="str">
            <v>651</v>
          </cell>
          <cell r="E1143" t="str">
            <v>4900216559</v>
          </cell>
          <cell r="F1143">
            <v>38255</v>
          </cell>
          <cell r="G1143">
            <v>21.6</v>
          </cell>
          <cell r="H1143">
            <v>0</v>
          </cell>
        </row>
        <row r="1144">
          <cell r="A1144" t="str">
            <v>501034</v>
          </cell>
          <cell r="B1144" t="str">
            <v>COTTON - RIL 122 HY - 450 GM</v>
          </cell>
          <cell r="C1144" t="str">
            <v>1700</v>
          </cell>
          <cell r="D1144" t="str">
            <v>651</v>
          </cell>
          <cell r="E1144" t="str">
            <v>4900216559</v>
          </cell>
          <cell r="F1144">
            <v>38255</v>
          </cell>
          <cell r="G1144">
            <v>21.6</v>
          </cell>
          <cell r="H1144">
            <v>0</v>
          </cell>
        </row>
        <row r="1145">
          <cell r="A1145" t="str">
            <v>501034</v>
          </cell>
          <cell r="B1145" t="str">
            <v>COTTON - RIL 122 HY - 450 GM</v>
          </cell>
          <cell r="C1145" t="str">
            <v>1700</v>
          </cell>
          <cell r="D1145" t="str">
            <v>651</v>
          </cell>
          <cell r="E1145" t="str">
            <v>4900216556</v>
          </cell>
          <cell r="F1145">
            <v>38255</v>
          </cell>
          <cell r="G1145">
            <v>21.6</v>
          </cell>
          <cell r="H1145">
            <v>0</v>
          </cell>
        </row>
        <row r="1146">
          <cell r="A1146" t="str">
            <v>501034</v>
          </cell>
          <cell r="B1146" t="str">
            <v>COTTON - RIL 122 HY - 450 GM</v>
          </cell>
          <cell r="C1146" t="str">
            <v>1700</v>
          </cell>
          <cell r="D1146" t="str">
            <v>651</v>
          </cell>
          <cell r="E1146" t="str">
            <v>4900216556</v>
          </cell>
          <cell r="F1146">
            <v>38255</v>
          </cell>
          <cell r="G1146">
            <v>9.9</v>
          </cell>
          <cell r="H1146">
            <v>0</v>
          </cell>
        </row>
        <row r="1147">
          <cell r="A1147" t="str">
            <v>501034</v>
          </cell>
          <cell r="B1147" t="str">
            <v>COTTON - RIL 122 HY - 450 GM</v>
          </cell>
          <cell r="C1147" t="str">
            <v>1700</v>
          </cell>
          <cell r="D1147" t="str">
            <v>651</v>
          </cell>
          <cell r="E1147" t="str">
            <v>4900216556</v>
          </cell>
          <cell r="F1147">
            <v>38255</v>
          </cell>
          <cell r="G1147">
            <v>32.85</v>
          </cell>
          <cell r="H1147">
            <v>0</v>
          </cell>
        </row>
        <row r="1148">
          <cell r="A1148" t="str">
            <v>501034</v>
          </cell>
          <cell r="B1148" t="str">
            <v>COTTON - RIL 122 HY - 450 GM</v>
          </cell>
          <cell r="C1148" t="str">
            <v>1700</v>
          </cell>
          <cell r="D1148" t="str">
            <v>651</v>
          </cell>
          <cell r="E1148" t="str">
            <v>4900209392</v>
          </cell>
          <cell r="F1148">
            <v>38250</v>
          </cell>
          <cell r="G1148">
            <v>25.65</v>
          </cell>
          <cell r="H1148">
            <v>0</v>
          </cell>
        </row>
        <row r="1149">
          <cell r="A1149" t="str">
            <v>501034</v>
          </cell>
          <cell r="B1149" t="str">
            <v>COTTON - RIL 122 HY - 450 GM</v>
          </cell>
          <cell r="C1149" t="str">
            <v>1700</v>
          </cell>
          <cell r="D1149" t="str">
            <v>651</v>
          </cell>
          <cell r="E1149" t="str">
            <v>4900209391</v>
          </cell>
          <cell r="F1149">
            <v>38250</v>
          </cell>
          <cell r="G1149">
            <v>98.55</v>
          </cell>
          <cell r="H1149">
            <v>0</v>
          </cell>
        </row>
        <row r="1150">
          <cell r="A1150" t="str">
            <v>501034</v>
          </cell>
          <cell r="B1150" t="str">
            <v>COTTON - RIL 122 HY - 450 GM</v>
          </cell>
          <cell r="C1150" t="str">
            <v>1700</v>
          </cell>
          <cell r="D1150" t="str">
            <v>453</v>
          </cell>
          <cell r="E1150" t="str">
            <v>4900162448</v>
          </cell>
          <cell r="F1150">
            <v>38202</v>
          </cell>
          <cell r="G1150">
            <v>-6.3</v>
          </cell>
          <cell r="H1150">
            <v>0</v>
          </cell>
        </row>
        <row r="1151">
          <cell r="A1151" t="str">
            <v>501034</v>
          </cell>
          <cell r="B1151" t="str">
            <v>COTTON - RIL 122 HY - 450 GM</v>
          </cell>
          <cell r="C1151" t="str">
            <v>1700</v>
          </cell>
          <cell r="D1151" t="str">
            <v>453</v>
          </cell>
          <cell r="E1151" t="str">
            <v>4900162448</v>
          </cell>
          <cell r="F1151">
            <v>38202</v>
          </cell>
          <cell r="G1151">
            <v>6.3</v>
          </cell>
          <cell r="H1151">
            <v>0</v>
          </cell>
        </row>
        <row r="1152">
          <cell r="A1152" t="str">
            <v>501034</v>
          </cell>
          <cell r="B1152" t="str">
            <v>COTTON - RIL 122 HY - 450 GM</v>
          </cell>
          <cell r="C1152" t="str">
            <v>1700</v>
          </cell>
          <cell r="D1152" t="str">
            <v>651</v>
          </cell>
          <cell r="E1152" t="str">
            <v>4900160962</v>
          </cell>
          <cell r="F1152">
            <v>38199</v>
          </cell>
          <cell r="G1152">
            <v>6.3</v>
          </cell>
          <cell r="H1152">
            <v>0</v>
          </cell>
        </row>
        <row r="1153">
          <cell r="A1153" t="str">
            <v>501034</v>
          </cell>
          <cell r="B1153" t="str">
            <v>COTTON - RIL 122 HY - 450 GM</v>
          </cell>
          <cell r="C1153" t="str">
            <v>1700</v>
          </cell>
          <cell r="D1153" t="str">
            <v>641</v>
          </cell>
          <cell r="E1153" t="str">
            <v>4900129086</v>
          </cell>
          <cell r="F1153">
            <v>38168</v>
          </cell>
          <cell r="G1153">
            <v>-30.15</v>
          </cell>
          <cell r="H1153">
            <v>0</v>
          </cell>
        </row>
        <row r="1154">
          <cell r="A1154" t="str">
            <v>501034</v>
          </cell>
          <cell r="B1154" t="str">
            <v>COTTON - RIL 122 HY - 450 GM</v>
          </cell>
          <cell r="C1154" t="str">
            <v>1700</v>
          </cell>
          <cell r="D1154" t="str">
            <v>453</v>
          </cell>
          <cell r="E1154" t="str">
            <v>4900123337</v>
          </cell>
          <cell r="F1154">
            <v>38166</v>
          </cell>
          <cell r="G1154">
            <v>-30.15</v>
          </cell>
          <cell r="H1154">
            <v>0</v>
          </cell>
        </row>
        <row r="1155">
          <cell r="A1155" t="str">
            <v>501034</v>
          </cell>
          <cell r="B1155" t="str">
            <v>COTTON - RIL 122 HY - 450 GM</v>
          </cell>
          <cell r="C1155" t="str">
            <v>1700</v>
          </cell>
          <cell r="D1155" t="str">
            <v>453</v>
          </cell>
          <cell r="E1155" t="str">
            <v>4900123337</v>
          </cell>
          <cell r="F1155">
            <v>38166</v>
          </cell>
          <cell r="G1155">
            <v>30.15</v>
          </cell>
          <cell r="H1155">
            <v>0</v>
          </cell>
        </row>
        <row r="1156">
          <cell r="A1156" t="str">
            <v>501034</v>
          </cell>
          <cell r="B1156" t="str">
            <v>COTTON - RIL 122 HY - 450 GM</v>
          </cell>
          <cell r="C1156" t="str">
            <v>1700</v>
          </cell>
          <cell r="D1156" t="str">
            <v>651</v>
          </cell>
          <cell r="E1156" t="str">
            <v>4900122829</v>
          </cell>
          <cell r="F1156">
            <v>38166</v>
          </cell>
          <cell r="G1156">
            <v>30.15</v>
          </cell>
          <cell r="H1156">
            <v>0</v>
          </cell>
        </row>
        <row r="1157">
          <cell r="A1157" t="str">
            <v>501034</v>
          </cell>
          <cell r="B1157" t="str">
            <v>COTTON - RIL 122 HY - 450 GM</v>
          </cell>
          <cell r="C1157" t="str">
            <v>1700</v>
          </cell>
          <cell r="D1157" t="str">
            <v>641</v>
          </cell>
          <cell r="E1157" t="str">
            <v>4900115703</v>
          </cell>
          <cell r="F1157">
            <v>38159</v>
          </cell>
          <cell r="G1157">
            <v>-21.6</v>
          </cell>
          <cell r="H1157">
            <v>0</v>
          </cell>
        </row>
        <row r="1158">
          <cell r="A1158" t="str">
            <v>501034</v>
          </cell>
          <cell r="B1158" t="str">
            <v>COTTON - RIL 122 HY - 450 GM</v>
          </cell>
          <cell r="C1158" t="str">
            <v>1700</v>
          </cell>
          <cell r="D1158" t="str">
            <v>641</v>
          </cell>
          <cell r="E1158" t="str">
            <v>4900112826</v>
          </cell>
          <cell r="F1158">
            <v>38155</v>
          </cell>
          <cell r="G1158">
            <v>-21.6</v>
          </cell>
          <cell r="H1158">
            <v>0</v>
          </cell>
        </row>
        <row r="1159">
          <cell r="A1159" t="str">
            <v>501034</v>
          </cell>
          <cell r="B1159" t="str">
            <v>COTTON - RIL 122 HY - 450 GM</v>
          </cell>
          <cell r="C1159" t="str">
            <v>1700</v>
          </cell>
          <cell r="D1159" t="str">
            <v>641</v>
          </cell>
          <cell r="E1159" t="str">
            <v>4900112826</v>
          </cell>
          <cell r="F1159">
            <v>38155</v>
          </cell>
          <cell r="G1159">
            <v>-172.8</v>
          </cell>
          <cell r="H1159">
            <v>0</v>
          </cell>
        </row>
        <row r="1160">
          <cell r="A1160" t="str">
            <v>501034</v>
          </cell>
          <cell r="B1160" t="str">
            <v>COTTON - RIL 122 HY - 450 GM</v>
          </cell>
          <cell r="C1160" t="str">
            <v>1700</v>
          </cell>
          <cell r="D1160" t="str">
            <v>641</v>
          </cell>
          <cell r="E1160" t="str">
            <v>4900112826</v>
          </cell>
          <cell r="F1160">
            <v>38155</v>
          </cell>
          <cell r="G1160">
            <v>-172.8</v>
          </cell>
          <cell r="H1160">
            <v>0</v>
          </cell>
        </row>
        <row r="1161">
          <cell r="A1161" t="str">
            <v>501034</v>
          </cell>
          <cell r="B1161" t="str">
            <v>COTTON - RIL 122 HY - 450 GM</v>
          </cell>
          <cell r="C1161" t="str">
            <v>1700</v>
          </cell>
          <cell r="D1161" t="str">
            <v>453</v>
          </cell>
          <cell r="E1161" t="str">
            <v>4900111769</v>
          </cell>
          <cell r="F1161">
            <v>38153</v>
          </cell>
          <cell r="G1161">
            <v>-21.6</v>
          </cell>
          <cell r="H1161">
            <v>0</v>
          </cell>
        </row>
        <row r="1162">
          <cell r="A1162" t="str">
            <v>501034</v>
          </cell>
          <cell r="B1162" t="str">
            <v>COTTON - RIL 122 HY - 450 GM</v>
          </cell>
          <cell r="C1162" t="str">
            <v>1700</v>
          </cell>
          <cell r="D1162" t="str">
            <v>453</v>
          </cell>
          <cell r="E1162" t="str">
            <v>4900111769</v>
          </cell>
          <cell r="F1162">
            <v>38153</v>
          </cell>
          <cell r="G1162">
            <v>21.6</v>
          </cell>
          <cell r="H1162">
            <v>0</v>
          </cell>
        </row>
        <row r="1163">
          <cell r="A1163" t="str">
            <v>501034</v>
          </cell>
          <cell r="B1163" t="str">
            <v>COTTON - RIL 122 HY - 450 GM</v>
          </cell>
          <cell r="C1163" t="str">
            <v>1700</v>
          </cell>
          <cell r="D1163" t="str">
            <v>453</v>
          </cell>
          <cell r="E1163" t="str">
            <v>4900111769</v>
          </cell>
          <cell r="F1163">
            <v>38153</v>
          </cell>
          <cell r="G1163">
            <v>-172.8</v>
          </cell>
          <cell r="H1163">
            <v>0</v>
          </cell>
        </row>
        <row r="1164">
          <cell r="A1164" t="str">
            <v>501034</v>
          </cell>
          <cell r="B1164" t="str">
            <v>COTTON - RIL 122 HY - 450 GM</v>
          </cell>
          <cell r="C1164" t="str">
            <v>1700</v>
          </cell>
          <cell r="D1164" t="str">
            <v>453</v>
          </cell>
          <cell r="E1164" t="str">
            <v>4900111769</v>
          </cell>
          <cell r="F1164">
            <v>38153</v>
          </cell>
          <cell r="G1164">
            <v>172.8</v>
          </cell>
          <cell r="H1164">
            <v>0</v>
          </cell>
        </row>
        <row r="1165">
          <cell r="A1165" t="str">
            <v>501034</v>
          </cell>
          <cell r="B1165" t="str">
            <v>COTTON - RIL 122 HY - 450 GM</v>
          </cell>
          <cell r="C1165" t="str">
            <v>1700</v>
          </cell>
          <cell r="D1165" t="str">
            <v>453</v>
          </cell>
          <cell r="E1165" t="str">
            <v>4900111769</v>
          </cell>
          <cell r="F1165">
            <v>38153</v>
          </cell>
          <cell r="G1165">
            <v>-172.8</v>
          </cell>
          <cell r="H1165">
            <v>0</v>
          </cell>
        </row>
        <row r="1166">
          <cell r="A1166" t="str">
            <v>501034</v>
          </cell>
          <cell r="B1166" t="str">
            <v>COTTON - RIL 122 HY - 450 GM</v>
          </cell>
          <cell r="C1166" t="str">
            <v>1700</v>
          </cell>
          <cell r="D1166" t="str">
            <v>453</v>
          </cell>
          <cell r="E1166" t="str">
            <v>4900111769</v>
          </cell>
          <cell r="F1166">
            <v>38153</v>
          </cell>
          <cell r="G1166">
            <v>172.8</v>
          </cell>
          <cell r="H1166">
            <v>0</v>
          </cell>
        </row>
        <row r="1167">
          <cell r="A1167" t="str">
            <v>501034</v>
          </cell>
          <cell r="B1167" t="str">
            <v>COTTON - RIL 122 HY - 450 GM</v>
          </cell>
          <cell r="C1167" t="str">
            <v>1700</v>
          </cell>
          <cell r="D1167" t="str">
            <v>601</v>
          </cell>
          <cell r="E1167" t="str">
            <v>4900110670</v>
          </cell>
          <cell r="F1167">
            <v>38152</v>
          </cell>
          <cell r="G1167">
            <v>-108</v>
          </cell>
          <cell r="H1167">
            <v>0</v>
          </cell>
        </row>
        <row r="1168">
          <cell r="A1168" t="str">
            <v>501034</v>
          </cell>
          <cell r="B1168" t="str">
            <v>COTTON - RIL 122 HY - 450 GM</v>
          </cell>
          <cell r="C1168" t="str">
            <v>1700</v>
          </cell>
          <cell r="D1168" t="str">
            <v>651</v>
          </cell>
          <cell r="E1168" t="str">
            <v>4900109488</v>
          </cell>
          <cell r="F1168">
            <v>38150</v>
          </cell>
          <cell r="G1168">
            <v>172.8</v>
          </cell>
          <cell r="H1168">
            <v>0</v>
          </cell>
        </row>
        <row r="1169">
          <cell r="A1169" t="str">
            <v>501034</v>
          </cell>
          <cell r="B1169" t="str">
            <v>COTTON - RIL 122 HY - 450 GM</v>
          </cell>
          <cell r="C1169" t="str">
            <v>1700</v>
          </cell>
          <cell r="D1169" t="str">
            <v>651</v>
          </cell>
          <cell r="E1169" t="str">
            <v>4900109488</v>
          </cell>
          <cell r="F1169">
            <v>38150</v>
          </cell>
          <cell r="G1169">
            <v>21.6</v>
          </cell>
          <cell r="H1169">
            <v>0</v>
          </cell>
        </row>
        <row r="1170">
          <cell r="A1170" t="str">
            <v>501034</v>
          </cell>
          <cell r="B1170" t="str">
            <v>COTTON - RIL 122 HY - 450 GM</v>
          </cell>
          <cell r="C1170" t="str">
            <v>1700</v>
          </cell>
          <cell r="D1170" t="str">
            <v>651</v>
          </cell>
          <cell r="E1170" t="str">
            <v>4900109488</v>
          </cell>
          <cell r="F1170">
            <v>38150</v>
          </cell>
          <cell r="G1170">
            <v>172.8</v>
          </cell>
          <cell r="H1170">
            <v>0</v>
          </cell>
        </row>
        <row r="1171">
          <cell r="A1171" t="str">
            <v>501034</v>
          </cell>
          <cell r="B1171" t="str">
            <v>COTTON - RIL 122 HY - 450 GM</v>
          </cell>
          <cell r="C1171" t="str">
            <v>1700</v>
          </cell>
          <cell r="D1171" t="str">
            <v>641</v>
          </cell>
          <cell r="E1171" t="str">
            <v>4900106707</v>
          </cell>
          <cell r="F1171">
            <v>38146</v>
          </cell>
          <cell r="G1171">
            <v>-194.4</v>
          </cell>
          <cell r="H1171">
            <v>0</v>
          </cell>
        </row>
        <row r="1172">
          <cell r="A1172" t="str">
            <v>501034</v>
          </cell>
          <cell r="B1172" t="str">
            <v>COTTON - RIL 122 HY - 450 GM</v>
          </cell>
          <cell r="C1172" t="str">
            <v>1700</v>
          </cell>
          <cell r="D1172" t="str">
            <v>641</v>
          </cell>
          <cell r="E1172" t="str">
            <v>4900106707</v>
          </cell>
          <cell r="F1172">
            <v>38146</v>
          </cell>
          <cell r="G1172">
            <v>-129.6</v>
          </cell>
          <cell r="H1172">
            <v>0</v>
          </cell>
        </row>
        <row r="1173">
          <cell r="A1173" t="str">
            <v>501034</v>
          </cell>
          <cell r="B1173" t="str">
            <v>COTTON - RIL 122 HY - 450 GM</v>
          </cell>
          <cell r="C1173" t="str">
            <v>1700</v>
          </cell>
          <cell r="D1173" t="str">
            <v>601</v>
          </cell>
          <cell r="E1173" t="str">
            <v>4900106702</v>
          </cell>
          <cell r="F1173">
            <v>38146</v>
          </cell>
          <cell r="G1173">
            <v>-43.2</v>
          </cell>
          <cell r="H1173">
            <v>0</v>
          </cell>
        </row>
        <row r="1174">
          <cell r="A1174" t="str">
            <v>501034</v>
          </cell>
          <cell r="B1174" t="str">
            <v>COTTON - RIL 122 HY - 450 GM</v>
          </cell>
          <cell r="C1174" t="str">
            <v>1700</v>
          </cell>
          <cell r="D1174" t="str">
            <v>601</v>
          </cell>
          <cell r="E1174" t="str">
            <v>4900106702</v>
          </cell>
          <cell r="F1174">
            <v>38146</v>
          </cell>
          <cell r="G1174">
            <v>-64.8</v>
          </cell>
          <cell r="H1174">
            <v>0</v>
          </cell>
        </row>
        <row r="1175">
          <cell r="A1175" t="str">
            <v>501034</v>
          </cell>
          <cell r="B1175" t="str">
            <v>COTTON - RIL 122 HY - 450 GM</v>
          </cell>
          <cell r="C1175" t="str">
            <v>1700</v>
          </cell>
          <cell r="D1175" t="str">
            <v>641</v>
          </cell>
          <cell r="E1175" t="str">
            <v>4900106707</v>
          </cell>
          <cell r="F1175">
            <v>38146</v>
          </cell>
          <cell r="G1175">
            <v>-108</v>
          </cell>
          <cell r="H1175">
            <v>0</v>
          </cell>
        </row>
        <row r="1176">
          <cell r="A1176" t="str">
            <v>501034</v>
          </cell>
          <cell r="B1176" t="str">
            <v>COTTON - RIL 122 HY - 450 GM</v>
          </cell>
          <cell r="C1176" t="str">
            <v>1700</v>
          </cell>
          <cell r="D1176" t="str">
            <v>641</v>
          </cell>
          <cell r="E1176" t="str">
            <v>4900102131</v>
          </cell>
          <cell r="F1176">
            <v>38138</v>
          </cell>
          <cell r="G1176">
            <v>-43.2</v>
          </cell>
          <cell r="H1176">
            <v>0</v>
          </cell>
        </row>
        <row r="1177">
          <cell r="A1177" t="str">
            <v>501034</v>
          </cell>
          <cell r="B1177" t="str">
            <v>COTTON - RIL 122 HY - 450 GM</v>
          </cell>
          <cell r="C1177" t="str">
            <v>1700</v>
          </cell>
          <cell r="D1177" t="str">
            <v>641</v>
          </cell>
          <cell r="E1177" t="str">
            <v>4900102131</v>
          </cell>
          <cell r="F1177">
            <v>38138</v>
          </cell>
          <cell r="G1177">
            <v>-388.8</v>
          </cell>
          <cell r="H1177">
            <v>0</v>
          </cell>
        </row>
        <row r="1178">
          <cell r="A1178" t="str">
            <v>501034</v>
          </cell>
          <cell r="B1178" t="str">
            <v>COTTON - RIL 122 HY - 450 GM</v>
          </cell>
          <cell r="C1178" t="str">
            <v>1700</v>
          </cell>
          <cell r="D1178" t="str">
            <v>601</v>
          </cell>
          <cell r="E1178" t="str">
            <v>4900101847</v>
          </cell>
          <cell r="F1178">
            <v>38138</v>
          </cell>
          <cell r="G1178">
            <v>-21.6</v>
          </cell>
          <cell r="H1178">
            <v>0</v>
          </cell>
        </row>
        <row r="1179">
          <cell r="A1179" t="str">
            <v>501034</v>
          </cell>
          <cell r="B1179" t="str">
            <v>COTTON - RIL 122 HY - 450 GM</v>
          </cell>
          <cell r="C1179" t="str">
            <v>1700</v>
          </cell>
          <cell r="D1179" t="str">
            <v>601</v>
          </cell>
          <cell r="E1179" t="str">
            <v>4900101847</v>
          </cell>
          <cell r="F1179">
            <v>38138</v>
          </cell>
          <cell r="G1179">
            <v>-21.6</v>
          </cell>
          <cell r="H1179">
            <v>0</v>
          </cell>
        </row>
        <row r="1180">
          <cell r="A1180" t="str">
            <v>501034</v>
          </cell>
          <cell r="B1180" t="str">
            <v>COTTON - RIL 122 HY - 450 GM</v>
          </cell>
          <cell r="C1180" t="str">
            <v>1700</v>
          </cell>
          <cell r="D1180" t="str">
            <v>101</v>
          </cell>
          <cell r="E1180" t="str">
            <v>5000010590</v>
          </cell>
          <cell r="F1180">
            <v>38128</v>
          </cell>
          <cell r="G1180">
            <v>388.8</v>
          </cell>
          <cell r="H1180">
            <v>0</v>
          </cell>
        </row>
        <row r="1181">
          <cell r="A1181" t="str">
            <v>501034</v>
          </cell>
          <cell r="B1181" t="str">
            <v>COTTON - RIL 122 HY - 450 GM</v>
          </cell>
          <cell r="C1181" t="str">
            <v>1700</v>
          </cell>
          <cell r="D1181" t="str">
            <v>101</v>
          </cell>
          <cell r="E1181" t="str">
            <v>5000010590</v>
          </cell>
          <cell r="F1181">
            <v>38128</v>
          </cell>
          <cell r="G1181">
            <v>64.8</v>
          </cell>
          <cell r="H1181">
            <v>0</v>
          </cell>
        </row>
        <row r="1182">
          <cell r="A1182" t="str">
            <v>501034</v>
          </cell>
          <cell r="B1182" t="str">
            <v>COTTON - RIL 122 HY - 450 GM</v>
          </cell>
          <cell r="C1182" t="str">
            <v>1700</v>
          </cell>
          <cell r="D1182" t="str">
            <v>641</v>
          </cell>
          <cell r="E1182" t="str">
            <v>4900093531</v>
          </cell>
          <cell r="F1182">
            <v>38126</v>
          </cell>
          <cell r="G1182">
            <v>388.8</v>
          </cell>
          <cell r="H1182">
            <v>0</v>
          </cell>
        </row>
        <row r="1183">
          <cell r="A1183" t="str">
            <v>501034</v>
          </cell>
          <cell r="B1183" t="str">
            <v>COTTON - RIL 122 HY - 450 GM</v>
          </cell>
          <cell r="C1183" t="str">
            <v>1700</v>
          </cell>
          <cell r="D1183" t="str">
            <v>641</v>
          </cell>
          <cell r="E1183" t="str">
            <v>4900093531</v>
          </cell>
          <cell r="F1183">
            <v>38126</v>
          </cell>
          <cell r="G1183">
            <v>64.8</v>
          </cell>
          <cell r="H1183">
            <v>0</v>
          </cell>
        </row>
        <row r="1184">
          <cell r="A1184" t="str">
            <v>501034</v>
          </cell>
          <cell r="B1184" t="str">
            <v>COTTON - RIL 122 HY - 450 GM</v>
          </cell>
          <cell r="C1184" t="str">
            <v>1700</v>
          </cell>
          <cell r="D1184" t="str">
            <v>101</v>
          </cell>
          <cell r="E1184" t="str">
            <v>5000010037</v>
          </cell>
          <cell r="F1184">
            <v>38121</v>
          </cell>
          <cell r="G1184">
            <v>194.4</v>
          </cell>
          <cell r="H1184">
            <v>0</v>
          </cell>
        </row>
        <row r="1185">
          <cell r="A1185" t="str">
            <v>501034</v>
          </cell>
          <cell r="B1185" t="str">
            <v>COTTON - RIL 122 HY - 450 GM</v>
          </cell>
          <cell r="C1185" t="str">
            <v>1700</v>
          </cell>
          <cell r="D1185" t="str">
            <v>101</v>
          </cell>
          <cell r="E1185" t="str">
            <v>5000010037</v>
          </cell>
          <cell r="F1185">
            <v>38121</v>
          </cell>
          <cell r="G1185">
            <v>129.6</v>
          </cell>
          <cell r="H1185">
            <v>0</v>
          </cell>
        </row>
        <row r="1186">
          <cell r="A1186" t="str">
            <v>501034</v>
          </cell>
          <cell r="B1186" t="str">
            <v>COTTON - RIL 122 HY - 450 GM</v>
          </cell>
          <cell r="C1186" t="str">
            <v>1700</v>
          </cell>
          <cell r="D1186" t="str">
            <v>101</v>
          </cell>
          <cell r="E1186" t="str">
            <v>5000010037</v>
          </cell>
          <cell r="F1186">
            <v>38121</v>
          </cell>
          <cell r="G1186">
            <v>194.4</v>
          </cell>
          <cell r="H1186">
            <v>0</v>
          </cell>
        </row>
        <row r="1187">
          <cell r="A1187" t="str">
            <v>501034</v>
          </cell>
          <cell r="B1187" t="str">
            <v>COTTON - RIL 122 HY - 450 GM</v>
          </cell>
          <cell r="C1187" t="str">
            <v>1700</v>
          </cell>
          <cell r="D1187" t="str">
            <v>101</v>
          </cell>
          <cell r="E1187" t="str">
            <v>5000010037</v>
          </cell>
          <cell r="F1187">
            <v>38121</v>
          </cell>
          <cell r="G1187">
            <v>129.6</v>
          </cell>
          <cell r="H1187">
            <v>0</v>
          </cell>
        </row>
        <row r="1188">
          <cell r="A1188" t="str">
            <v>501034</v>
          </cell>
          <cell r="B1188" t="str">
            <v>COTTON - RIL 122 HY - 450 GM</v>
          </cell>
          <cell r="C1188" t="str">
            <v>1700</v>
          </cell>
          <cell r="D1188" t="str">
            <v>601</v>
          </cell>
          <cell r="E1188" t="str">
            <v>4900090654</v>
          </cell>
          <cell r="F1188">
            <v>38121</v>
          </cell>
          <cell r="G1188">
            <v>-64.8</v>
          </cell>
          <cell r="H1188">
            <v>0</v>
          </cell>
        </row>
        <row r="1189">
          <cell r="A1189" t="str">
            <v>501034</v>
          </cell>
          <cell r="B1189" t="str">
            <v>COTTON - RIL 122 HY - 450 GM</v>
          </cell>
          <cell r="C1189" t="str">
            <v>1700</v>
          </cell>
          <cell r="D1189" t="str">
            <v>601</v>
          </cell>
          <cell r="E1189" t="str">
            <v>4900090654</v>
          </cell>
          <cell r="F1189">
            <v>38121</v>
          </cell>
          <cell r="G1189">
            <v>-64.8</v>
          </cell>
          <cell r="H1189">
            <v>0</v>
          </cell>
        </row>
        <row r="1190">
          <cell r="A1190" t="str">
            <v>501034</v>
          </cell>
          <cell r="B1190" t="str">
            <v>COTTON - RIL 122 HY - 450 GM</v>
          </cell>
          <cell r="C1190" t="str">
            <v>1700</v>
          </cell>
          <cell r="D1190" t="str">
            <v>601</v>
          </cell>
          <cell r="E1190" t="str">
            <v>4900090652</v>
          </cell>
          <cell r="F1190">
            <v>38121</v>
          </cell>
          <cell r="G1190">
            <v>-43.2</v>
          </cell>
          <cell r="H1190">
            <v>0</v>
          </cell>
        </row>
        <row r="1191">
          <cell r="A1191" t="str">
            <v>501034</v>
          </cell>
          <cell r="B1191" t="str">
            <v>COTTON - RIL 122 HY - 450 GM</v>
          </cell>
          <cell r="C1191" t="str">
            <v>1700</v>
          </cell>
          <cell r="D1191" t="str">
            <v>601</v>
          </cell>
          <cell r="E1191" t="str">
            <v>4900090652</v>
          </cell>
          <cell r="F1191">
            <v>38121</v>
          </cell>
          <cell r="G1191">
            <v>-21.6</v>
          </cell>
          <cell r="H1191">
            <v>0</v>
          </cell>
        </row>
        <row r="1192">
          <cell r="A1192" t="str">
            <v>501034</v>
          </cell>
          <cell r="B1192" t="str">
            <v>COTTON - RIL 122 HY - 450 GM</v>
          </cell>
          <cell r="C1192" t="str">
            <v>1700</v>
          </cell>
          <cell r="D1192" t="str">
            <v>601</v>
          </cell>
          <cell r="E1192" t="str">
            <v>4900090654</v>
          </cell>
          <cell r="F1192">
            <v>38121</v>
          </cell>
          <cell r="G1192">
            <v>-43.2</v>
          </cell>
          <cell r="H1192">
            <v>0</v>
          </cell>
        </row>
        <row r="1193">
          <cell r="A1193" t="str">
            <v>501034</v>
          </cell>
          <cell r="B1193" t="str">
            <v>COTTON - RIL 122 HY - 450 GM</v>
          </cell>
          <cell r="C1193" t="str">
            <v>1700</v>
          </cell>
          <cell r="D1193" t="str">
            <v>601</v>
          </cell>
          <cell r="E1193" t="str">
            <v>4900090654</v>
          </cell>
          <cell r="F1193">
            <v>38121</v>
          </cell>
          <cell r="G1193">
            <v>-43.2</v>
          </cell>
          <cell r="H1193">
            <v>0</v>
          </cell>
        </row>
        <row r="1194">
          <cell r="A1194" t="str">
            <v>501034</v>
          </cell>
          <cell r="B1194" t="str">
            <v>COTTON - RIL 122 HY - 450 GM</v>
          </cell>
          <cell r="C1194" t="str">
            <v>1700</v>
          </cell>
          <cell r="D1194" t="str">
            <v>601</v>
          </cell>
          <cell r="E1194" t="str">
            <v>4900090652</v>
          </cell>
          <cell r="F1194">
            <v>38121</v>
          </cell>
          <cell r="G1194">
            <v>-43.2</v>
          </cell>
          <cell r="H1194">
            <v>0</v>
          </cell>
        </row>
        <row r="1195">
          <cell r="A1195" t="str">
            <v>501034</v>
          </cell>
          <cell r="B1195" t="str">
            <v>COTTON - RIL 122 HY - 450 GM</v>
          </cell>
          <cell r="C1195" t="str">
            <v>1700</v>
          </cell>
          <cell r="D1195" t="str">
            <v>101</v>
          </cell>
          <cell r="E1195" t="str">
            <v>5000010037</v>
          </cell>
          <cell r="F1195">
            <v>38121</v>
          </cell>
          <cell r="G1195">
            <v>64.8</v>
          </cell>
          <cell r="H1195">
            <v>0</v>
          </cell>
        </row>
        <row r="1196">
          <cell r="A1196" t="str">
            <v>501034</v>
          </cell>
          <cell r="B1196" t="str">
            <v>COTTON - RIL 122 HY - 450 GM</v>
          </cell>
          <cell r="C1196" t="str">
            <v>1700</v>
          </cell>
          <cell r="D1196" t="str">
            <v>601</v>
          </cell>
          <cell r="E1196" t="str">
            <v>4900090654</v>
          </cell>
          <cell r="F1196">
            <v>38121</v>
          </cell>
          <cell r="G1196">
            <v>-194.4</v>
          </cell>
          <cell r="H1196">
            <v>0</v>
          </cell>
        </row>
        <row r="1197">
          <cell r="A1197" t="str">
            <v>501034</v>
          </cell>
          <cell r="B1197" t="str">
            <v>COTTON - RIL 122 HY - 450 GM</v>
          </cell>
          <cell r="C1197" t="str">
            <v>1700</v>
          </cell>
          <cell r="D1197" t="str">
            <v>601</v>
          </cell>
          <cell r="E1197" t="str">
            <v>4900090654</v>
          </cell>
          <cell r="F1197">
            <v>38121</v>
          </cell>
          <cell r="G1197">
            <v>-21.6</v>
          </cell>
          <cell r="H1197">
            <v>0</v>
          </cell>
        </row>
        <row r="1198">
          <cell r="A1198" t="str">
            <v>501034</v>
          </cell>
          <cell r="B1198" t="str">
            <v>COTTON - RIL 122 HY - 450 GM</v>
          </cell>
          <cell r="C1198" t="str">
            <v>1700</v>
          </cell>
          <cell r="D1198" t="str">
            <v>601</v>
          </cell>
          <cell r="E1198" t="str">
            <v>4900090654</v>
          </cell>
          <cell r="F1198">
            <v>38121</v>
          </cell>
          <cell r="G1198">
            <v>-21.6</v>
          </cell>
          <cell r="H1198">
            <v>0</v>
          </cell>
        </row>
        <row r="1199">
          <cell r="A1199" t="str">
            <v>501034</v>
          </cell>
          <cell r="B1199" t="str">
            <v>COTTON - RIL 122 HY - 450 GM</v>
          </cell>
          <cell r="C1199" t="str">
            <v>1700</v>
          </cell>
          <cell r="D1199" t="str">
            <v>101</v>
          </cell>
          <cell r="E1199" t="str">
            <v>5000010037</v>
          </cell>
          <cell r="F1199">
            <v>38121</v>
          </cell>
          <cell r="G1199">
            <v>64.8</v>
          </cell>
          <cell r="H1199">
            <v>0</v>
          </cell>
        </row>
        <row r="1200">
          <cell r="A1200" t="str">
            <v>501034</v>
          </cell>
          <cell r="B1200" t="str">
            <v>COTTON - RIL 122 HY - 450 GM</v>
          </cell>
          <cell r="C1200" t="str">
            <v>1700</v>
          </cell>
          <cell r="D1200" t="str">
            <v>101</v>
          </cell>
          <cell r="E1200" t="str">
            <v>5000010037</v>
          </cell>
          <cell r="F1200">
            <v>38121</v>
          </cell>
          <cell r="G1200">
            <v>108</v>
          </cell>
          <cell r="H1200">
            <v>0</v>
          </cell>
        </row>
        <row r="1201">
          <cell r="A1201" t="str">
            <v>501034</v>
          </cell>
          <cell r="B1201" t="str">
            <v>COTTON - RIL 122 HY - 450 GM</v>
          </cell>
          <cell r="C1201" t="str">
            <v>1700</v>
          </cell>
          <cell r="D1201" t="str">
            <v>641</v>
          </cell>
          <cell r="E1201" t="str">
            <v>4900087955</v>
          </cell>
          <cell r="F1201">
            <v>38115</v>
          </cell>
          <cell r="G1201">
            <v>129.6</v>
          </cell>
          <cell r="H1201">
            <v>0</v>
          </cell>
        </row>
        <row r="1202">
          <cell r="A1202" t="str">
            <v>501034</v>
          </cell>
          <cell r="B1202" t="str">
            <v>COTTON - RIL 122 HY - 450 GM</v>
          </cell>
          <cell r="C1202" t="str">
            <v>1700</v>
          </cell>
          <cell r="D1202" t="str">
            <v>641</v>
          </cell>
          <cell r="E1202" t="str">
            <v>4900087955</v>
          </cell>
          <cell r="F1202">
            <v>38115</v>
          </cell>
          <cell r="G1202">
            <v>108</v>
          </cell>
          <cell r="H1202">
            <v>0</v>
          </cell>
        </row>
        <row r="1203">
          <cell r="A1203" t="str">
            <v>501034</v>
          </cell>
          <cell r="B1203" t="str">
            <v>COTTON - RIL 122 HY - 450 GM</v>
          </cell>
          <cell r="C1203" t="str">
            <v>1700</v>
          </cell>
          <cell r="D1203" t="str">
            <v>641</v>
          </cell>
          <cell r="E1203" t="str">
            <v>4900087955</v>
          </cell>
          <cell r="F1203">
            <v>38115</v>
          </cell>
          <cell r="G1203">
            <v>64.8</v>
          </cell>
          <cell r="H1203">
            <v>0</v>
          </cell>
        </row>
        <row r="1204">
          <cell r="A1204" t="str">
            <v>501034</v>
          </cell>
          <cell r="B1204" t="str">
            <v>COTTON - RIL 122 HY - 450 GM</v>
          </cell>
          <cell r="C1204" t="str">
            <v>1700</v>
          </cell>
          <cell r="D1204" t="str">
            <v>641</v>
          </cell>
          <cell r="E1204" t="str">
            <v>4900087955</v>
          </cell>
          <cell r="F1204">
            <v>38115</v>
          </cell>
          <cell r="G1204">
            <v>194.4</v>
          </cell>
          <cell r="H1204">
            <v>0</v>
          </cell>
        </row>
        <row r="1205">
          <cell r="A1205" t="str">
            <v>501034</v>
          </cell>
          <cell r="B1205" t="str">
            <v>COTTON - RIL 122 HY - 450 GM</v>
          </cell>
          <cell r="C1205" t="str">
            <v>1700</v>
          </cell>
          <cell r="D1205" t="str">
            <v>641</v>
          </cell>
          <cell r="E1205" t="str">
            <v>4900087955</v>
          </cell>
          <cell r="F1205">
            <v>38115</v>
          </cell>
          <cell r="G1205">
            <v>64.8</v>
          </cell>
          <cell r="H1205">
            <v>0</v>
          </cell>
        </row>
        <row r="1206">
          <cell r="A1206" t="str">
            <v>501034</v>
          </cell>
          <cell r="B1206" t="str">
            <v>COTTON - RIL 122 HY - 450 GM</v>
          </cell>
          <cell r="C1206" t="str">
            <v>1700</v>
          </cell>
          <cell r="D1206" t="str">
            <v>641</v>
          </cell>
          <cell r="E1206" t="str">
            <v>4900087955</v>
          </cell>
          <cell r="F1206">
            <v>38115</v>
          </cell>
          <cell r="G1206">
            <v>129.6</v>
          </cell>
          <cell r="H1206">
            <v>0</v>
          </cell>
        </row>
        <row r="1207">
          <cell r="A1207" t="str">
            <v>501034</v>
          </cell>
          <cell r="B1207" t="str">
            <v>COTTON - RIL 122 HY - 450 GM</v>
          </cell>
          <cell r="C1207" t="str">
            <v>1700</v>
          </cell>
          <cell r="D1207" t="str">
            <v>641</v>
          </cell>
          <cell r="E1207" t="str">
            <v>4900087955</v>
          </cell>
          <cell r="F1207">
            <v>38115</v>
          </cell>
          <cell r="G1207">
            <v>194.4</v>
          </cell>
          <cell r="H1207">
            <v>0</v>
          </cell>
        </row>
        <row r="1208">
          <cell r="A1208" t="str">
            <v>501034</v>
          </cell>
          <cell r="B1208" t="str">
            <v>COTTON - RIL 122 HY - 450 GM</v>
          </cell>
          <cell r="C1208" t="str">
            <v>1700</v>
          </cell>
          <cell r="D1208" t="str">
            <v>601</v>
          </cell>
          <cell r="E1208" t="str">
            <v>4900084748</v>
          </cell>
          <cell r="F1208">
            <v>38107</v>
          </cell>
          <cell r="G1208">
            <v>-129.6</v>
          </cell>
          <cell r="H1208">
            <v>0</v>
          </cell>
        </row>
        <row r="1209">
          <cell r="A1209" t="str">
            <v>501034</v>
          </cell>
          <cell r="B1209" t="str">
            <v>COTTON - RIL 122 HY - 450 GM</v>
          </cell>
          <cell r="C1209" t="str">
            <v>1700</v>
          </cell>
          <cell r="D1209" t="str">
            <v>601</v>
          </cell>
          <cell r="E1209" t="str">
            <v>4900084744</v>
          </cell>
          <cell r="F1209">
            <v>38107</v>
          </cell>
          <cell r="G1209">
            <v>-21.6</v>
          </cell>
          <cell r="H1209">
            <v>0</v>
          </cell>
        </row>
        <row r="1210">
          <cell r="A1210" t="str">
            <v>501034</v>
          </cell>
          <cell r="B1210" t="str">
            <v>COTTON - RIL 122 HY - 450 GM</v>
          </cell>
          <cell r="C1210" t="str">
            <v>1700</v>
          </cell>
          <cell r="D1210" t="str">
            <v>601</v>
          </cell>
          <cell r="E1210" t="str">
            <v>4900084744</v>
          </cell>
          <cell r="F1210">
            <v>38107</v>
          </cell>
          <cell r="G1210">
            <v>-194.4</v>
          </cell>
          <cell r="H1210">
            <v>0</v>
          </cell>
        </row>
        <row r="1211">
          <cell r="A1211" t="str">
            <v>501034</v>
          </cell>
          <cell r="B1211" t="str">
            <v>COTTON - RIL 122 HY - 450 GM</v>
          </cell>
          <cell r="C1211" t="str">
            <v>1700</v>
          </cell>
          <cell r="D1211" t="str">
            <v>601</v>
          </cell>
          <cell r="E1211" t="str">
            <v>4900084744</v>
          </cell>
          <cell r="F1211">
            <v>38107</v>
          </cell>
          <cell r="G1211">
            <v>-172.8</v>
          </cell>
          <cell r="H1211">
            <v>0</v>
          </cell>
        </row>
        <row r="1212">
          <cell r="A1212" t="str">
            <v>501034</v>
          </cell>
          <cell r="B1212" t="str">
            <v>COTTON - RIL 122 HY - 450 GM</v>
          </cell>
          <cell r="C1212" t="str">
            <v>1700</v>
          </cell>
          <cell r="D1212" t="str">
            <v>601</v>
          </cell>
          <cell r="E1212" t="str">
            <v>4900084741</v>
          </cell>
          <cell r="F1212">
            <v>38107</v>
          </cell>
          <cell r="G1212">
            <v>-43.2</v>
          </cell>
          <cell r="H1212">
            <v>0</v>
          </cell>
        </row>
        <row r="1213">
          <cell r="A1213" t="str">
            <v>501034</v>
          </cell>
          <cell r="B1213" t="str">
            <v>COTTON - RIL 122 HY - 450 GM</v>
          </cell>
          <cell r="C1213" t="str">
            <v>1700</v>
          </cell>
          <cell r="D1213" t="str">
            <v>601</v>
          </cell>
          <cell r="E1213" t="str">
            <v>4900084739</v>
          </cell>
          <cell r="F1213">
            <v>38107</v>
          </cell>
          <cell r="G1213">
            <v>-108</v>
          </cell>
          <cell r="H1213">
            <v>0</v>
          </cell>
        </row>
        <row r="1214">
          <cell r="A1214" t="str">
            <v>501034</v>
          </cell>
          <cell r="B1214" t="str">
            <v>COTTON - RIL 122 HY - 450 GM</v>
          </cell>
          <cell r="C1214" t="str">
            <v>1700</v>
          </cell>
          <cell r="D1214" t="str">
            <v>601</v>
          </cell>
          <cell r="E1214" t="str">
            <v>4900084708</v>
          </cell>
          <cell r="F1214">
            <v>38107</v>
          </cell>
          <cell r="G1214">
            <v>-21.6</v>
          </cell>
          <cell r="H1214">
            <v>0</v>
          </cell>
        </row>
        <row r="1215">
          <cell r="A1215" t="str">
            <v>501034</v>
          </cell>
          <cell r="B1215" t="str">
            <v>COTTON - RIL 122 HY - 450 GM</v>
          </cell>
          <cell r="C1215" t="str">
            <v>1700</v>
          </cell>
          <cell r="D1215" t="str">
            <v>101</v>
          </cell>
          <cell r="E1215" t="str">
            <v>5000008028</v>
          </cell>
          <cell r="F1215">
            <v>38095</v>
          </cell>
          <cell r="G1215">
            <v>194.4</v>
          </cell>
          <cell r="H1215">
            <v>0</v>
          </cell>
        </row>
        <row r="1216">
          <cell r="A1216" t="str">
            <v>501034</v>
          </cell>
          <cell r="B1216" t="str">
            <v>COTTON - RIL 122 HY - 450 GM</v>
          </cell>
          <cell r="C1216" t="str">
            <v>1700</v>
          </cell>
          <cell r="D1216" t="str">
            <v>101</v>
          </cell>
          <cell r="E1216" t="str">
            <v>5000008028</v>
          </cell>
          <cell r="F1216">
            <v>38095</v>
          </cell>
          <cell r="G1216">
            <v>324</v>
          </cell>
          <cell r="H1216">
            <v>0</v>
          </cell>
        </row>
        <row r="1217">
          <cell r="A1217" t="str">
            <v>501034</v>
          </cell>
          <cell r="B1217" t="str">
            <v>COTTON - RIL 122 HY - 450 GM</v>
          </cell>
          <cell r="C1217" t="str">
            <v>1700</v>
          </cell>
          <cell r="D1217" t="str">
            <v>101</v>
          </cell>
          <cell r="E1217" t="str">
            <v>5000008028</v>
          </cell>
          <cell r="F1217">
            <v>38095</v>
          </cell>
          <cell r="G1217">
            <v>194.4</v>
          </cell>
          <cell r="H1217">
            <v>0</v>
          </cell>
        </row>
        <row r="1218">
          <cell r="A1218" t="str">
            <v>501034</v>
          </cell>
          <cell r="B1218" t="str">
            <v>COTTON - RIL 122 HY - 450 GM</v>
          </cell>
          <cell r="C1218" t="str">
            <v>1700</v>
          </cell>
          <cell r="D1218" t="str">
            <v>101</v>
          </cell>
          <cell r="E1218" t="str">
            <v>5000008028</v>
          </cell>
          <cell r="F1218">
            <v>38095</v>
          </cell>
          <cell r="G1218">
            <v>21.6</v>
          </cell>
          <cell r="H1218">
            <v>0</v>
          </cell>
        </row>
        <row r="1219">
          <cell r="A1219" t="str">
            <v>501034</v>
          </cell>
          <cell r="B1219" t="str">
            <v>COTTON - RIL 122 HY - 450 GM</v>
          </cell>
          <cell r="C1219" t="str">
            <v>1700</v>
          </cell>
          <cell r="D1219" t="str">
            <v>101</v>
          </cell>
          <cell r="E1219" t="str">
            <v>5000008028</v>
          </cell>
          <cell r="F1219">
            <v>38095</v>
          </cell>
          <cell r="G1219">
            <v>43.2</v>
          </cell>
          <cell r="H1219">
            <v>0</v>
          </cell>
        </row>
        <row r="1220">
          <cell r="A1220" t="str">
            <v>501034</v>
          </cell>
          <cell r="B1220" t="str">
            <v>COTTON - RIL 122 HY - 450 GM</v>
          </cell>
          <cell r="C1220" t="str">
            <v>1700</v>
          </cell>
          <cell r="D1220" t="str">
            <v>101</v>
          </cell>
          <cell r="E1220" t="str">
            <v>5000008028</v>
          </cell>
          <cell r="F1220">
            <v>38095</v>
          </cell>
          <cell r="G1220">
            <v>43.2</v>
          </cell>
          <cell r="H1220">
            <v>0</v>
          </cell>
        </row>
        <row r="1221">
          <cell r="A1221" t="str">
            <v>501034</v>
          </cell>
          <cell r="B1221" t="str">
            <v>COTTON - RIL 122 HY - 450 GM</v>
          </cell>
          <cell r="C1221" t="str">
            <v>1700</v>
          </cell>
          <cell r="D1221" t="str">
            <v>101</v>
          </cell>
          <cell r="E1221" t="str">
            <v>5000008028</v>
          </cell>
          <cell r="F1221">
            <v>38095</v>
          </cell>
          <cell r="G1221">
            <v>64.8</v>
          </cell>
          <cell r="H1221">
            <v>0</v>
          </cell>
        </row>
        <row r="1222">
          <cell r="A1222" t="str">
            <v>501034</v>
          </cell>
          <cell r="B1222" t="str">
            <v>COTTON - RIL 122 HY - 450 GM</v>
          </cell>
          <cell r="C1222" t="str">
            <v>1700</v>
          </cell>
          <cell r="D1222" t="str">
            <v>101</v>
          </cell>
          <cell r="E1222" t="str">
            <v>5000008028</v>
          </cell>
          <cell r="F1222">
            <v>38095</v>
          </cell>
          <cell r="G1222">
            <v>43.2</v>
          </cell>
          <cell r="H1222">
            <v>0</v>
          </cell>
        </row>
        <row r="1223">
          <cell r="A1223" t="str">
            <v>501034</v>
          </cell>
          <cell r="B1223" t="str">
            <v>COTTON - RIL 122 HY - 450 GM</v>
          </cell>
          <cell r="C1223" t="str">
            <v>1700</v>
          </cell>
          <cell r="D1223" t="str">
            <v>101</v>
          </cell>
          <cell r="E1223" t="str">
            <v>5000008028</v>
          </cell>
          <cell r="F1223">
            <v>38095</v>
          </cell>
          <cell r="G1223">
            <v>21.6</v>
          </cell>
          <cell r="H1223">
            <v>0</v>
          </cell>
        </row>
        <row r="1224">
          <cell r="A1224" t="str">
            <v>501034</v>
          </cell>
          <cell r="B1224" t="str">
            <v>COTTON - RIL 122 HY - 450 GM</v>
          </cell>
          <cell r="C1224" t="str">
            <v>1700</v>
          </cell>
          <cell r="D1224" t="str">
            <v>101</v>
          </cell>
          <cell r="E1224" t="str">
            <v>5000008028</v>
          </cell>
          <cell r="F1224">
            <v>38095</v>
          </cell>
          <cell r="G1224">
            <v>64.8</v>
          </cell>
          <cell r="H1224">
            <v>0</v>
          </cell>
        </row>
        <row r="1225">
          <cell r="A1225" t="str">
            <v>501034</v>
          </cell>
          <cell r="B1225" t="str">
            <v>COTTON - RIL 122 HY - 450 GM</v>
          </cell>
          <cell r="C1225" t="str">
            <v>1700</v>
          </cell>
          <cell r="D1225" t="str">
            <v>101</v>
          </cell>
          <cell r="E1225" t="str">
            <v>5000008028</v>
          </cell>
          <cell r="F1225">
            <v>38095</v>
          </cell>
          <cell r="G1225">
            <v>21.6</v>
          </cell>
          <cell r="H1225">
            <v>0</v>
          </cell>
        </row>
        <row r="1226">
          <cell r="A1226" t="str">
            <v>501034</v>
          </cell>
          <cell r="B1226" t="str">
            <v>COTTON - RIL 122 HY - 450 GM</v>
          </cell>
          <cell r="C1226" t="str">
            <v>1700</v>
          </cell>
          <cell r="D1226" t="str">
            <v>101</v>
          </cell>
          <cell r="E1226" t="str">
            <v>5000008028</v>
          </cell>
          <cell r="F1226">
            <v>38095</v>
          </cell>
          <cell r="G1226">
            <v>43.2</v>
          </cell>
          <cell r="H1226">
            <v>0</v>
          </cell>
        </row>
        <row r="1227">
          <cell r="A1227" t="str">
            <v>501034</v>
          </cell>
          <cell r="B1227" t="str">
            <v>COTTON - RIL 122 HY - 450 GM</v>
          </cell>
          <cell r="C1227" t="str">
            <v>1700</v>
          </cell>
          <cell r="D1227" t="str">
            <v>101</v>
          </cell>
          <cell r="E1227" t="str">
            <v>5000008028</v>
          </cell>
          <cell r="F1227">
            <v>38095</v>
          </cell>
          <cell r="G1227">
            <v>21.6</v>
          </cell>
          <cell r="H1227">
            <v>0</v>
          </cell>
        </row>
        <row r="1228">
          <cell r="A1228" t="str">
            <v>501034</v>
          </cell>
          <cell r="B1228" t="str">
            <v>COTTON - RIL 122 HY - 450 GM</v>
          </cell>
          <cell r="C1228" t="str">
            <v>1700</v>
          </cell>
          <cell r="D1228" t="str">
            <v>101</v>
          </cell>
          <cell r="E1228" t="str">
            <v>5000008028</v>
          </cell>
          <cell r="F1228">
            <v>38095</v>
          </cell>
          <cell r="G1228">
            <v>21.6</v>
          </cell>
          <cell r="H1228">
            <v>0</v>
          </cell>
        </row>
        <row r="1229">
          <cell r="A1229" t="str">
            <v>501034</v>
          </cell>
          <cell r="B1229" t="str">
            <v>COTTON - RIL 122 HY - 450 GM</v>
          </cell>
          <cell r="C1229" t="str">
            <v>1700</v>
          </cell>
          <cell r="D1229" t="str">
            <v>101</v>
          </cell>
          <cell r="E1229" t="str">
            <v>5000008028</v>
          </cell>
          <cell r="F1229">
            <v>38095</v>
          </cell>
          <cell r="G1229">
            <v>21.6</v>
          </cell>
          <cell r="H1229">
            <v>0</v>
          </cell>
        </row>
        <row r="1230">
          <cell r="A1230" t="str">
            <v>501034</v>
          </cell>
          <cell r="B1230" t="str">
            <v>COTTON - RIL 122 HY - 450 GM</v>
          </cell>
          <cell r="C1230" t="str">
            <v>1700</v>
          </cell>
          <cell r="D1230" t="str">
            <v>101</v>
          </cell>
          <cell r="E1230" t="str">
            <v>5000008028</v>
          </cell>
          <cell r="F1230">
            <v>38095</v>
          </cell>
          <cell r="G1230">
            <v>21.6</v>
          </cell>
          <cell r="H1230">
            <v>0</v>
          </cell>
        </row>
        <row r="1231">
          <cell r="A1231" t="str">
            <v>501034</v>
          </cell>
          <cell r="B1231" t="str">
            <v>COTTON - RIL 122 HY - 450 GM</v>
          </cell>
          <cell r="C1231" t="str">
            <v>1700</v>
          </cell>
          <cell r="D1231" t="str">
            <v>101</v>
          </cell>
          <cell r="E1231" t="str">
            <v>5000008028</v>
          </cell>
          <cell r="F1231">
            <v>38095</v>
          </cell>
          <cell r="G1231">
            <v>43.2</v>
          </cell>
          <cell r="H1231">
            <v>0</v>
          </cell>
        </row>
        <row r="1232">
          <cell r="A1232" t="str">
            <v>501034</v>
          </cell>
          <cell r="B1232" t="str">
            <v>COTTON - RIL 122 HY - 450 GM</v>
          </cell>
          <cell r="C1232" t="str">
            <v>1700</v>
          </cell>
          <cell r="D1232" t="str">
            <v>101</v>
          </cell>
          <cell r="E1232" t="str">
            <v>5000008028</v>
          </cell>
          <cell r="F1232">
            <v>38095</v>
          </cell>
          <cell r="G1232">
            <v>129.6</v>
          </cell>
          <cell r="H1232">
            <v>0</v>
          </cell>
        </row>
        <row r="1233">
          <cell r="A1233" t="str">
            <v>501034</v>
          </cell>
          <cell r="B1233" t="str">
            <v>COTTON - RIL 122 HY - 450 GM</v>
          </cell>
          <cell r="C1233" t="str">
            <v>1700</v>
          </cell>
          <cell r="D1233" t="str">
            <v>641</v>
          </cell>
          <cell r="E1233" t="str">
            <v>4900077173</v>
          </cell>
          <cell r="F1233">
            <v>38094</v>
          </cell>
          <cell r="G1233">
            <v>43.2</v>
          </cell>
          <cell r="H1233">
            <v>0</v>
          </cell>
        </row>
        <row r="1234">
          <cell r="A1234" t="str">
            <v>501034</v>
          </cell>
          <cell r="B1234" t="str">
            <v>COTTON - RIL 122 HY - 450 GM</v>
          </cell>
          <cell r="C1234" t="str">
            <v>1700</v>
          </cell>
          <cell r="D1234" t="str">
            <v>641</v>
          </cell>
          <cell r="E1234" t="str">
            <v>4900077173</v>
          </cell>
          <cell r="F1234">
            <v>38094</v>
          </cell>
          <cell r="G1234">
            <v>324</v>
          </cell>
          <cell r="H1234">
            <v>0</v>
          </cell>
        </row>
        <row r="1235">
          <cell r="A1235" t="str">
            <v>501034</v>
          </cell>
          <cell r="B1235" t="str">
            <v>COTTON - RIL 122 HY - 450 GM</v>
          </cell>
          <cell r="C1235" t="str">
            <v>1700</v>
          </cell>
          <cell r="D1235" t="str">
            <v>641</v>
          </cell>
          <cell r="E1235" t="str">
            <v>4900077173</v>
          </cell>
          <cell r="F1235">
            <v>38094</v>
          </cell>
          <cell r="G1235">
            <v>194.4</v>
          </cell>
          <cell r="H1235">
            <v>0</v>
          </cell>
        </row>
        <row r="1236">
          <cell r="A1236" t="str">
            <v>501034</v>
          </cell>
          <cell r="B1236" t="str">
            <v>COTTON - RIL 122 HY - 450 GM</v>
          </cell>
          <cell r="C1236" t="str">
            <v>1700</v>
          </cell>
          <cell r="D1236" t="str">
            <v>641</v>
          </cell>
          <cell r="E1236" t="str">
            <v>4900077173</v>
          </cell>
          <cell r="F1236">
            <v>38094</v>
          </cell>
          <cell r="G1236">
            <v>21.6</v>
          </cell>
          <cell r="H1236">
            <v>0</v>
          </cell>
        </row>
        <row r="1237">
          <cell r="A1237" t="str">
            <v>501034</v>
          </cell>
          <cell r="B1237" t="str">
            <v>COTTON - RIL 122 HY - 450 GM</v>
          </cell>
          <cell r="C1237" t="str">
            <v>1700</v>
          </cell>
          <cell r="D1237" t="str">
            <v>641</v>
          </cell>
          <cell r="E1237" t="str">
            <v>4900077173</v>
          </cell>
          <cell r="F1237">
            <v>38094</v>
          </cell>
          <cell r="G1237">
            <v>43.2</v>
          </cell>
          <cell r="H1237">
            <v>0</v>
          </cell>
        </row>
        <row r="1238">
          <cell r="A1238" t="str">
            <v>501034</v>
          </cell>
          <cell r="B1238" t="str">
            <v>COTTON - RIL 122 HY - 450 GM</v>
          </cell>
          <cell r="C1238" t="str">
            <v>1700</v>
          </cell>
          <cell r="D1238" t="str">
            <v>641</v>
          </cell>
          <cell r="E1238" t="str">
            <v>4900077173</v>
          </cell>
          <cell r="F1238">
            <v>38094</v>
          </cell>
          <cell r="G1238">
            <v>64.8</v>
          </cell>
          <cell r="H1238">
            <v>0</v>
          </cell>
        </row>
        <row r="1239">
          <cell r="A1239" t="str">
            <v>501034</v>
          </cell>
          <cell r="B1239" t="str">
            <v>COTTON - RIL 122 HY - 450 GM</v>
          </cell>
          <cell r="C1239" t="str">
            <v>1700</v>
          </cell>
          <cell r="D1239" t="str">
            <v>641</v>
          </cell>
          <cell r="E1239" t="str">
            <v>4900077173</v>
          </cell>
          <cell r="F1239">
            <v>38094</v>
          </cell>
          <cell r="G1239">
            <v>43.2</v>
          </cell>
          <cell r="H1239">
            <v>0</v>
          </cell>
        </row>
        <row r="1240">
          <cell r="A1240" t="str">
            <v>501034</v>
          </cell>
          <cell r="B1240" t="str">
            <v>COTTON - RIL 122 HY - 450 GM</v>
          </cell>
          <cell r="C1240" t="str">
            <v>1700</v>
          </cell>
          <cell r="D1240" t="str">
            <v>641</v>
          </cell>
          <cell r="E1240" t="str">
            <v>4900077173</v>
          </cell>
          <cell r="F1240">
            <v>38094</v>
          </cell>
          <cell r="G1240">
            <v>21.6</v>
          </cell>
          <cell r="H1240">
            <v>0</v>
          </cell>
        </row>
        <row r="1241">
          <cell r="A1241" t="str">
            <v>501034</v>
          </cell>
          <cell r="B1241" t="str">
            <v>COTTON - RIL 122 HY - 450 GM</v>
          </cell>
          <cell r="C1241" t="str">
            <v>1700</v>
          </cell>
          <cell r="D1241" t="str">
            <v>641</v>
          </cell>
          <cell r="E1241" t="str">
            <v>4900077173</v>
          </cell>
          <cell r="F1241">
            <v>38094</v>
          </cell>
          <cell r="G1241">
            <v>43.2</v>
          </cell>
          <cell r="H1241">
            <v>0</v>
          </cell>
        </row>
        <row r="1242">
          <cell r="A1242" t="str">
            <v>501034</v>
          </cell>
          <cell r="B1242" t="str">
            <v>COTTON - RIL 122 HY - 450 GM</v>
          </cell>
          <cell r="C1242" t="str">
            <v>1700</v>
          </cell>
          <cell r="D1242" t="str">
            <v>641</v>
          </cell>
          <cell r="E1242" t="str">
            <v>4900077173</v>
          </cell>
          <cell r="F1242">
            <v>38094</v>
          </cell>
          <cell r="G1242">
            <v>21.6</v>
          </cell>
          <cell r="H1242">
            <v>0</v>
          </cell>
        </row>
        <row r="1243">
          <cell r="A1243" t="str">
            <v>501034</v>
          </cell>
          <cell r="B1243" t="str">
            <v>COTTON - RIL 122 HY - 450 GM</v>
          </cell>
          <cell r="C1243" t="str">
            <v>1700</v>
          </cell>
          <cell r="D1243" t="str">
            <v>641</v>
          </cell>
          <cell r="E1243" t="str">
            <v>4900077173</v>
          </cell>
          <cell r="F1243">
            <v>38094</v>
          </cell>
          <cell r="G1243">
            <v>64.8</v>
          </cell>
          <cell r="H1243">
            <v>0</v>
          </cell>
        </row>
        <row r="1244">
          <cell r="A1244" t="str">
            <v>501034</v>
          </cell>
          <cell r="B1244" t="str">
            <v>COTTON - RIL 122 HY - 450 GM</v>
          </cell>
          <cell r="C1244" t="str">
            <v>1700</v>
          </cell>
          <cell r="D1244" t="str">
            <v>641</v>
          </cell>
          <cell r="E1244" t="str">
            <v>4900077173</v>
          </cell>
          <cell r="F1244">
            <v>38094</v>
          </cell>
          <cell r="G1244">
            <v>21.6</v>
          </cell>
          <cell r="H1244">
            <v>0</v>
          </cell>
        </row>
        <row r="1245">
          <cell r="A1245" t="str">
            <v>501034</v>
          </cell>
          <cell r="B1245" t="str">
            <v>COTTON - RIL 122 HY - 450 GM</v>
          </cell>
          <cell r="C1245" t="str">
            <v>1700</v>
          </cell>
          <cell r="D1245" t="str">
            <v>641</v>
          </cell>
          <cell r="E1245" t="str">
            <v>4900077173</v>
          </cell>
          <cell r="F1245">
            <v>38094</v>
          </cell>
          <cell r="G1245">
            <v>21.6</v>
          </cell>
          <cell r="H1245">
            <v>0</v>
          </cell>
        </row>
        <row r="1246">
          <cell r="A1246" t="str">
            <v>501034</v>
          </cell>
          <cell r="B1246" t="str">
            <v>COTTON - RIL 122 HY - 450 GM</v>
          </cell>
          <cell r="C1246" t="str">
            <v>1700</v>
          </cell>
          <cell r="D1246" t="str">
            <v>641</v>
          </cell>
          <cell r="E1246" t="str">
            <v>4900077173</v>
          </cell>
          <cell r="F1246">
            <v>38094</v>
          </cell>
          <cell r="G1246">
            <v>21.6</v>
          </cell>
          <cell r="H1246">
            <v>0</v>
          </cell>
        </row>
        <row r="1247">
          <cell r="A1247" t="str">
            <v>501034</v>
          </cell>
          <cell r="B1247" t="str">
            <v>COTTON - RIL 122 HY - 450 GM</v>
          </cell>
          <cell r="C1247" t="str">
            <v>1700</v>
          </cell>
          <cell r="D1247" t="str">
            <v>641</v>
          </cell>
          <cell r="E1247" t="str">
            <v>4900077173</v>
          </cell>
          <cell r="F1247">
            <v>38094</v>
          </cell>
          <cell r="G1247">
            <v>43.2</v>
          </cell>
          <cell r="H1247">
            <v>0</v>
          </cell>
        </row>
        <row r="1248">
          <cell r="A1248" t="str">
            <v>501034</v>
          </cell>
          <cell r="B1248" t="str">
            <v>COTTON - RIL 122 HY - 450 GM</v>
          </cell>
          <cell r="C1248" t="str">
            <v>1700</v>
          </cell>
          <cell r="D1248" t="str">
            <v>641</v>
          </cell>
          <cell r="E1248" t="str">
            <v>4900077173</v>
          </cell>
          <cell r="F1248">
            <v>38094</v>
          </cell>
          <cell r="G1248">
            <v>21.6</v>
          </cell>
          <cell r="H1248">
            <v>0</v>
          </cell>
        </row>
        <row r="1249">
          <cell r="A1249" t="str">
            <v>501034</v>
          </cell>
          <cell r="B1249" t="str">
            <v>COTTON - RIL 122 HY - 450 GM</v>
          </cell>
          <cell r="C1249" t="str">
            <v>1700</v>
          </cell>
          <cell r="D1249" t="str">
            <v>641</v>
          </cell>
          <cell r="E1249" t="str">
            <v>4900077173</v>
          </cell>
          <cell r="F1249">
            <v>38094</v>
          </cell>
          <cell r="G1249">
            <v>194.4</v>
          </cell>
          <cell r="H1249">
            <v>0</v>
          </cell>
        </row>
        <row r="1250">
          <cell r="A1250" t="str">
            <v>501034</v>
          </cell>
          <cell r="B1250" t="str">
            <v>COTTON - RIL 122 HY - 450 GM</v>
          </cell>
          <cell r="C1250" t="str">
            <v>1700</v>
          </cell>
          <cell r="D1250" t="str">
            <v>641</v>
          </cell>
          <cell r="E1250" t="str">
            <v>4900077173</v>
          </cell>
          <cell r="F1250">
            <v>38094</v>
          </cell>
          <cell r="G1250">
            <v>129.6</v>
          </cell>
          <cell r="H1250">
            <v>0</v>
          </cell>
        </row>
        <row r="1251">
          <cell r="A1251" t="str">
            <v>501034</v>
          </cell>
          <cell r="B1251" t="str">
            <v>COTTON - RIL 122 HY - 450 GM</v>
          </cell>
          <cell r="C1251" t="str">
            <v>2100</v>
          </cell>
          <cell r="D1251" t="str">
            <v>651</v>
          </cell>
          <cell r="E1251" t="str">
            <v>4900226921</v>
          </cell>
          <cell r="F1251">
            <v>38260</v>
          </cell>
          <cell r="G1251">
            <v>21.6</v>
          </cell>
          <cell r="H1251">
            <v>0</v>
          </cell>
        </row>
        <row r="1252">
          <cell r="A1252" t="str">
            <v>501034</v>
          </cell>
          <cell r="B1252" t="str">
            <v>COTTON - RIL 122 HY - 450 GM</v>
          </cell>
          <cell r="C1252" t="str">
            <v>2100</v>
          </cell>
          <cell r="D1252" t="str">
            <v>651</v>
          </cell>
          <cell r="E1252" t="str">
            <v>4900226921</v>
          </cell>
          <cell r="F1252">
            <v>38260</v>
          </cell>
          <cell r="G1252">
            <v>41.85</v>
          </cell>
          <cell r="H1252">
            <v>0</v>
          </cell>
        </row>
        <row r="1253">
          <cell r="A1253" t="str">
            <v>501034</v>
          </cell>
          <cell r="B1253" t="str">
            <v>COTTON - RIL 122 HY - 450 GM</v>
          </cell>
          <cell r="C1253" t="str">
            <v>2100</v>
          </cell>
          <cell r="D1253" t="str">
            <v>651</v>
          </cell>
          <cell r="E1253" t="str">
            <v>4900226921</v>
          </cell>
          <cell r="F1253">
            <v>38260</v>
          </cell>
          <cell r="G1253">
            <v>16.2</v>
          </cell>
          <cell r="H1253">
            <v>0</v>
          </cell>
        </row>
        <row r="1254">
          <cell r="A1254" t="str">
            <v>501034</v>
          </cell>
          <cell r="B1254" t="str">
            <v>COTTON - RIL 122 HY - 450 GM</v>
          </cell>
          <cell r="C1254" t="str">
            <v>2100</v>
          </cell>
          <cell r="D1254" t="str">
            <v>651</v>
          </cell>
          <cell r="E1254" t="str">
            <v>4900226921</v>
          </cell>
          <cell r="F1254">
            <v>38260</v>
          </cell>
          <cell r="G1254">
            <v>5.4</v>
          </cell>
          <cell r="H1254">
            <v>0</v>
          </cell>
        </row>
        <row r="1255">
          <cell r="A1255" t="str">
            <v>501034</v>
          </cell>
          <cell r="B1255" t="str">
            <v>COTTON - RIL 122 HY - 450 GM</v>
          </cell>
          <cell r="C1255" t="str">
            <v>2100</v>
          </cell>
          <cell r="D1255" t="str">
            <v>651</v>
          </cell>
          <cell r="E1255" t="str">
            <v>4900226944</v>
          </cell>
          <cell r="F1255">
            <v>38260</v>
          </cell>
          <cell r="G1255">
            <v>3.6</v>
          </cell>
          <cell r="H1255">
            <v>0</v>
          </cell>
        </row>
        <row r="1256">
          <cell r="A1256" t="str">
            <v>501034</v>
          </cell>
          <cell r="B1256" t="str">
            <v>COTTON - RIL 122 HY - 450 GM</v>
          </cell>
          <cell r="C1256" t="str">
            <v>2100</v>
          </cell>
          <cell r="D1256" t="str">
            <v>651</v>
          </cell>
          <cell r="E1256" t="str">
            <v>4900226944</v>
          </cell>
          <cell r="F1256">
            <v>38260</v>
          </cell>
          <cell r="G1256">
            <v>10.8</v>
          </cell>
          <cell r="H1256">
            <v>0</v>
          </cell>
        </row>
        <row r="1257">
          <cell r="A1257" t="str">
            <v>501034</v>
          </cell>
          <cell r="B1257" t="str">
            <v>COTTON - RIL 122 HY - 450 GM</v>
          </cell>
          <cell r="C1257" t="str">
            <v>2100</v>
          </cell>
          <cell r="D1257" t="str">
            <v>651</v>
          </cell>
          <cell r="E1257" t="str">
            <v>4900226944</v>
          </cell>
          <cell r="F1257">
            <v>38260</v>
          </cell>
          <cell r="G1257">
            <v>10.8</v>
          </cell>
          <cell r="H1257">
            <v>0</v>
          </cell>
        </row>
        <row r="1258">
          <cell r="A1258" t="str">
            <v>501034</v>
          </cell>
          <cell r="B1258" t="str">
            <v>COTTON - RIL 122 HY - 450 GM</v>
          </cell>
          <cell r="C1258" t="str">
            <v>2100</v>
          </cell>
          <cell r="D1258" t="str">
            <v>651</v>
          </cell>
          <cell r="E1258" t="str">
            <v>4900226944</v>
          </cell>
          <cell r="F1258">
            <v>38260</v>
          </cell>
          <cell r="G1258">
            <v>10.35</v>
          </cell>
          <cell r="H1258">
            <v>0</v>
          </cell>
        </row>
        <row r="1259">
          <cell r="A1259" t="str">
            <v>501034</v>
          </cell>
          <cell r="B1259" t="str">
            <v>COTTON - RIL 122 HY - 450 GM</v>
          </cell>
          <cell r="C1259" t="str">
            <v>2100</v>
          </cell>
          <cell r="D1259" t="str">
            <v>651</v>
          </cell>
          <cell r="E1259" t="str">
            <v>4900226944</v>
          </cell>
          <cell r="F1259">
            <v>38260</v>
          </cell>
          <cell r="G1259">
            <v>5.4</v>
          </cell>
          <cell r="H1259">
            <v>0</v>
          </cell>
        </row>
        <row r="1260">
          <cell r="A1260" t="str">
            <v>501034</v>
          </cell>
          <cell r="B1260" t="str">
            <v>COTTON - RIL 122 HY - 450 GM</v>
          </cell>
          <cell r="C1260" t="str">
            <v>2100</v>
          </cell>
          <cell r="D1260" t="str">
            <v>651</v>
          </cell>
          <cell r="E1260" t="str">
            <v>4900226944</v>
          </cell>
          <cell r="F1260">
            <v>38260</v>
          </cell>
          <cell r="G1260">
            <v>10.8</v>
          </cell>
          <cell r="H1260">
            <v>0</v>
          </cell>
        </row>
        <row r="1261">
          <cell r="A1261" t="str">
            <v>501034</v>
          </cell>
          <cell r="B1261" t="str">
            <v>COTTON - RIL 122 HY - 450 GM</v>
          </cell>
          <cell r="C1261" t="str">
            <v>2100</v>
          </cell>
          <cell r="D1261" t="str">
            <v>651</v>
          </cell>
          <cell r="E1261" t="str">
            <v>4900226949</v>
          </cell>
          <cell r="F1261">
            <v>38260</v>
          </cell>
          <cell r="G1261">
            <v>68.400000000000006</v>
          </cell>
          <cell r="H1261">
            <v>0</v>
          </cell>
        </row>
        <row r="1262">
          <cell r="A1262" t="str">
            <v>501034</v>
          </cell>
          <cell r="B1262" t="str">
            <v>COTTON - RIL 122 HY - 450 GM</v>
          </cell>
          <cell r="C1262" t="str">
            <v>2100</v>
          </cell>
          <cell r="D1262" t="str">
            <v>453</v>
          </cell>
          <cell r="E1262" t="str">
            <v>4900223127</v>
          </cell>
          <cell r="F1262">
            <v>38259</v>
          </cell>
          <cell r="G1262">
            <v>-63.45</v>
          </cell>
          <cell r="H1262">
            <v>0</v>
          </cell>
        </row>
        <row r="1263">
          <cell r="A1263" t="str">
            <v>501034</v>
          </cell>
          <cell r="B1263" t="str">
            <v>COTTON - RIL 122 HY - 450 GM</v>
          </cell>
          <cell r="C1263" t="str">
            <v>2100</v>
          </cell>
          <cell r="D1263" t="str">
            <v>651</v>
          </cell>
          <cell r="E1263" t="str">
            <v>4900221623</v>
          </cell>
          <cell r="F1263">
            <v>38259</v>
          </cell>
          <cell r="G1263">
            <v>63.45</v>
          </cell>
          <cell r="H1263">
            <v>0</v>
          </cell>
        </row>
        <row r="1264">
          <cell r="A1264" t="str">
            <v>501034</v>
          </cell>
          <cell r="B1264" t="str">
            <v>COTTON - RIL 122 HY - 450 GM</v>
          </cell>
          <cell r="C1264" t="str">
            <v>2100</v>
          </cell>
          <cell r="D1264" t="str">
            <v>453</v>
          </cell>
          <cell r="E1264" t="str">
            <v>4900223127</v>
          </cell>
          <cell r="F1264">
            <v>38259</v>
          </cell>
          <cell r="G1264">
            <v>63.45</v>
          </cell>
          <cell r="H1264">
            <v>0</v>
          </cell>
        </row>
        <row r="1265">
          <cell r="A1265" t="str">
            <v>501034</v>
          </cell>
          <cell r="B1265" t="str">
            <v>COTTON - RIL 122 HY - 450 GM</v>
          </cell>
          <cell r="C1265" t="str">
            <v>2100</v>
          </cell>
          <cell r="D1265" t="str">
            <v>651</v>
          </cell>
          <cell r="E1265" t="str">
            <v>4900223331</v>
          </cell>
          <cell r="F1265">
            <v>38259</v>
          </cell>
          <cell r="G1265">
            <v>21.15</v>
          </cell>
          <cell r="H1265">
            <v>0</v>
          </cell>
        </row>
        <row r="1266">
          <cell r="A1266" t="str">
            <v>501034</v>
          </cell>
          <cell r="B1266" t="str">
            <v>COTTON - RIL 122 HY - 450 GM</v>
          </cell>
          <cell r="C1266" t="str">
            <v>2100</v>
          </cell>
          <cell r="D1266" t="str">
            <v>651</v>
          </cell>
          <cell r="E1266" t="str">
            <v>4900223346</v>
          </cell>
          <cell r="F1266">
            <v>38259</v>
          </cell>
          <cell r="G1266">
            <v>54.45</v>
          </cell>
          <cell r="H1266">
            <v>0</v>
          </cell>
        </row>
        <row r="1267">
          <cell r="A1267" t="str">
            <v>501034</v>
          </cell>
          <cell r="B1267" t="str">
            <v>COTTON - RIL 122 HY - 450 GM</v>
          </cell>
          <cell r="C1267" t="str">
            <v>2100</v>
          </cell>
          <cell r="D1267" t="str">
            <v>651</v>
          </cell>
          <cell r="E1267" t="str">
            <v>4900223348</v>
          </cell>
          <cell r="F1267">
            <v>38259</v>
          </cell>
          <cell r="G1267">
            <v>19.8</v>
          </cell>
          <cell r="H1267">
            <v>0</v>
          </cell>
        </row>
        <row r="1268">
          <cell r="A1268" t="str">
            <v>501034</v>
          </cell>
          <cell r="B1268" t="str">
            <v>COTTON - RIL 122 HY - 450 GM</v>
          </cell>
          <cell r="C1268" t="str">
            <v>2100</v>
          </cell>
          <cell r="D1268" t="str">
            <v>651</v>
          </cell>
          <cell r="E1268" t="str">
            <v>4900223348</v>
          </cell>
          <cell r="F1268">
            <v>38259</v>
          </cell>
          <cell r="G1268">
            <v>32.4</v>
          </cell>
          <cell r="H1268">
            <v>0</v>
          </cell>
        </row>
        <row r="1269">
          <cell r="A1269" t="str">
            <v>501034</v>
          </cell>
          <cell r="B1269" t="str">
            <v>COTTON - RIL 122 HY - 450 GM</v>
          </cell>
          <cell r="C1269" t="str">
            <v>2100</v>
          </cell>
          <cell r="D1269" t="str">
            <v>651</v>
          </cell>
          <cell r="E1269" t="str">
            <v>4900223350</v>
          </cell>
          <cell r="F1269">
            <v>38259</v>
          </cell>
          <cell r="G1269">
            <v>9.9</v>
          </cell>
          <cell r="H1269">
            <v>0</v>
          </cell>
        </row>
        <row r="1270">
          <cell r="A1270" t="str">
            <v>501034</v>
          </cell>
          <cell r="B1270" t="str">
            <v>COTTON - RIL 122 HY - 450 GM</v>
          </cell>
          <cell r="C1270" t="str">
            <v>2100</v>
          </cell>
          <cell r="D1270" t="str">
            <v>651</v>
          </cell>
          <cell r="E1270" t="str">
            <v>4900223354</v>
          </cell>
          <cell r="F1270">
            <v>38259</v>
          </cell>
          <cell r="G1270">
            <v>211.95</v>
          </cell>
          <cell r="H1270">
            <v>0</v>
          </cell>
        </row>
        <row r="1271">
          <cell r="A1271" t="str">
            <v>501034</v>
          </cell>
          <cell r="B1271" t="str">
            <v>COTTON - RIL 122 HY - 450 GM</v>
          </cell>
          <cell r="C1271" t="str">
            <v>2100</v>
          </cell>
          <cell r="D1271" t="str">
            <v>651</v>
          </cell>
          <cell r="E1271" t="str">
            <v>4900223354</v>
          </cell>
          <cell r="F1271">
            <v>38259</v>
          </cell>
          <cell r="G1271">
            <v>10.8</v>
          </cell>
          <cell r="H1271">
            <v>0</v>
          </cell>
        </row>
        <row r="1272">
          <cell r="A1272" t="str">
            <v>501034</v>
          </cell>
          <cell r="B1272" t="str">
            <v>COTTON - RIL 122 HY - 450 GM</v>
          </cell>
          <cell r="C1272" t="str">
            <v>2100</v>
          </cell>
          <cell r="D1272" t="str">
            <v>651</v>
          </cell>
          <cell r="E1272" t="str">
            <v>4900207398</v>
          </cell>
          <cell r="F1272">
            <v>38247</v>
          </cell>
          <cell r="G1272">
            <v>21.6</v>
          </cell>
          <cell r="H1272">
            <v>0</v>
          </cell>
        </row>
        <row r="1273">
          <cell r="A1273" t="str">
            <v>501034</v>
          </cell>
          <cell r="B1273" t="str">
            <v>COTTON - RIL 122 HY - 450 GM</v>
          </cell>
          <cell r="C1273" t="str">
            <v>2100</v>
          </cell>
          <cell r="D1273" t="str">
            <v>651</v>
          </cell>
          <cell r="E1273" t="str">
            <v>4900207398</v>
          </cell>
          <cell r="F1273">
            <v>38247</v>
          </cell>
          <cell r="G1273">
            <v>21.6</v>
          </cell>
          <cell r="H1273">
            <v>0</v>
          </cell>
        </row>
        <row r="1274">
          <cell r="A1274" t="str">
            <v>501034</v>
          </cell>
          <cell r="B1274" t="str">
            <v>COTTON - RIL 122 HY - 450 GM</v>
          </cell>
          <cell r="C1274" t="str">
            <v>2100</v>
          </cell>
          <cell r="D1274" t="str">
            <v>651</v>
          </cell>
          <cell r="E1274" t="str">
            <v>4900207398</v>
          </cell>
          <cell r="F1274">
            <v>38247</v>
          </cell>
          <cell r="G1274">
            <v>21.6</v>
          </cell>
          <cell r="H1274">
            <v>0</v>
          </cell>
        </row>
        <row r="1275">
          <cell r="A1275" t="str">
            <v>501034</v>
          </cell>
          <cell r="B1275" t="str">
            <v>COTTON - RIL 122 HY - 450 GM</v>
          </cell>
          <cell r="C1275" t="str">
            <v>2100</v>
          </cell>
          <cell r="D1275" t="str">
            <v>651</v>
          </cell>
          <cell r="E1275" t="str">
            <v>4900207418</v>
          </cell>
          <cell r="F1275">
            <v>38247</v>
          </cell>
          <cell r="G1275">
            <v>84.15</v>
          </cell>
          <cell r="H1275">
            <v>0</v>
          </cell>
        </row>
        <row r="1276">
          <cell r="A1276" t="str">
            <v>501034</v>
          </cell>
          <cell r="B1276" t="str">
            <v>COTTON - RIL 122 HY - 450 GM</v>
          </cell>
          <cell r="C1276" t="str">
            <v>2100</v>
          </cell>
          <cell r="D1276" t="str">
            <v>651</v>
          </cell>
          <cell r="E1276" t="str">
            <v>4900207424</v>
          </cell>
          <cell r="F1276">
            <v>38247</v>
          </cell>
          <cell r="G1276">
            <v>27</v>
          </cell>
          <cell r="H1276">
            <v>0</v>
          </cell>
        </row>
        <row r="1277">
          <cell r="A1277" t="str">
            <v>501034</v>
          </cell>
          <cell r="B1277" t="str">
            <v>COTTON - RIL 122 HY - 450 GM</v>
          </cell>
          <cell r="C1277" t="str">
            <v>2100</v>
          </cell>
          <cell r="D1277" t="str">
            <v>651</v>
          </cell>
          <cell r="E1277" t="str">
            <v>4900207430</v>
          </cell>
          <cell r="F1277">
            <v>38247</v>
          </cell>
          <cell r="G1277">
            <v>20.7</v>
          </cell>
          <cell r="H1277">
            <v>0</v>
          </cell>
        </row>
        <row r="1278">
          <cell r="A1278" t="str">
            <v>501034</v>
          </cell>
          <cell r="B1278" t="str">
            <v>COTTON - RIL 122 HY - 450 GM</v>
          </cell>
          <cell r="C1278" t="str">
            <v>2100</v>
          </cell>
          <cell r="D1278" t="str">
            <v>651</v>
          </cell>
          <cell r="E1278" t="str">
            <v>4900207437</v>
          </cell>
          <cell r="F1278">
            <v>38247</v>
          </cell>
          <cell r="G1278">
            <v>17.55</v>
          </cell>
          <cell r="H1278">
            <v>0</v>
          </cell>
        </row>
        <row r="1279">
          <cell r="A1279" t="str">
            <v>501034</v>
          </cell>
          <cell r="B1279" t="str">
            <v>COTTON - RIL 122 HY - 450 GM</v>
          </cell>
          <cell r="C1279" t="str">
            <v>2100</v>
          </cell>
          <cell r="D1279" t="str">
            <v>651</v>
          </cell>
          <cell r="E1279" t="str">
            <v>4900207440</v>
          </cell>
          <cell r="F1279">
            <v>38247</v>
          </cell>
          <cell r="G1279">
            <v>21.6</v>
          </cell>
          <cell r="H1279">
            <v>0</v>
          </cell>
        </row>
        <row r="1280">
          <cell r="A1280" t="str">
            <v>501034</v>
          </cell>
          <cell r="B1280" t="str">
            <v>COTTON - RIL 122 HY - 450 GM</v>
          </cell>
          <cell r="C1280" t="str">
            <v>2100</v>
          </cell>
          <cell r="D1280" t="str">
            <v>651</v>
          </cell>
          <cell r="E1280" t="str">
            <v>4900207440</v>
          </cell>
          <cell r="F1280">
            <v>38247</v>
          </cell>
          <cell r="G1280">
            <v>10.8</v>
          </cell>
          <cell r="H1280">
            <v>0</v>
          </cell>
        </row>
        <row r="1281">
          <cell r="A1281" t="str">
            <v>501034</v>
          </cell>
          <cell r="B1281" t="str">
            <v>COTTON - RIL 122 HY - 450 GM</v>
          </cell>
          <cell r="C1281" t="str">
            <v>2100</v>
          </cell>
          <cell r="D1281" t="str">
            <v>651</v>
          </cell>
          <cell r="E1281" t="str">
            <v>4900207440</v>
          </cell>
          <cell r="F1281">
            <v>38247</v>
          </cell>
          <cell r="G1281">
            <v>10.8</v>
          </cell>
          <cell r="H1281">
            <v>0</v>
          </cell>
        </row>
        <row r="1282">
          <cell r="A1282" t="str">
            <v>501034</v>
          </cell>
          <cell r="B1282" t="str">
            <v>COTTON - RIL 122 HY - 450 GM</v>
          </cell>
          <cell r="C1282" t="str">
            <v>2100</v>
          </cell>
          <cell r="D1282" t="str">
            <v>651</v>
          </cell>
          <cell r="E1282" t="str">
            <v>4900207440</v>
          </cell>
          <cell r="F1282">
            <v>38247</v>
          </cell>
          <cell r="G1282">
            <v>5.4</v>
          </cell>
          <cell r="H1282">
            <v>0</v>
          </cell>
        </row>
        <row r="1283">
          <cell r="A1283" t="str">
            <v>501034</v>
          </cell>
          <cell r="B1283" t="str">
            <v>COTTON - RIL 122 HY - 450 GM</v>
          </cell>
          <cell r="C1283" t="str">
            <v>2100</v>
          </cell>
          <cell r="D1283" t="str">
            <v>651</v>
          </cell>
          <cell r="E1283" t="str">
            <v>4900207440</v>
          </cell>
          <cell r="F1283">
            <v>38247</v>
          </cell>
          <cell r="G1283">
            <v>7.2</v>
          </cell>
          <cell r="H1283">
            <v>0</v>
          </cell>
        </row>
        <row r="1284">
          <cell r="A1284" t="str">
            <v>501034</v>
          </cell>
          <cell r="B1284" t="str">
            <v>COTTON - RIL 122 HY - 450 GM</v>
          </cell>
          <cell r="C1284" t="str">
            <v>2100</v>
          </cell>
          <cell r="D1284" t="str">
            <v>651</v>
          </cell>
          <cell r="E1284" t="str">
            <v>4900207443</v>
          </cell>
          <cell r="F1284">
            <v>38247</v>
          </cell>
          <cell r="G1284">
            <v>21.6</v>
          </cell>
          <cell r="H1284">
            <v>0</v>
          </cell>
        </row>
        <row r="1285">
          <cell r="A1285" t="str">
            <v>501034</v>
          </cell>
          <cell r="B1285" t="str">
            <v>COTTON - RIL 122 HY - 450 GM</v>
          </cell>
          <cell r="C1285" t="str">
            <v>2100</v>
          </cell>
          <cell r="D1285" t="str">
            <v>651</v>
          </cell>
          <cell r="E1285" t="str">
            <v>4900207443</v>
          </cell>
          <cell r="F1285">
            <v>38247</v>
          </cell>
          <cell r="G1285">
            <v>6.3</v>
          </cell>
          <cell r="H1285">
            <v>0</v>
          </cell>
        </row>
        <row r="1286">
          <cell r="A1286" t="str">
            <v>501034</v>
          </cell>
          <cell r="B1286" t="str">
            <v>COTTON - RIL 122 HY - 450 GM</v>
          </cell>
          <cell r="C1286" t="str">
            <v>2100</v>
          </cell>
          <cell r="D1286" t="str">
            <v>651</v>
          </cell>
          <cell r="E1286" t="str">
            <v>4900207443</v>
          </cell>
          <cell r="F1286">
            <v>38247</v>
          </cell>
          <cell r="G1286">
            <v>14.4</v>
          </cell>
          <cell r="H1286">
            <v>0</v>
          </cell>
        </row>
        <row r="1287">
          <cell r="A1287" t="str">
            <v>501034</v>
          </cell>
          <cell r="B1287" t="str">
            <v>COTTON - RIL 122 HY - 450 GM</v>
          </cell>
          <cell r="C1287" t="str">
            <v>2100</v>
          </cell>
          <cell r="D1287" t="str">
            <v>651</v>
          </cell>
          <cell r="E1287" t="str">
            <v>4900207449</v>
          </cell>
          <cell r="F1287">
            <v>38247</v>
          </cell>
          <cell r="G1287">
            <v>17.55</v>
          </cell>
          <cell r="H1287">
            <v>0</v>
          </cell>
        </row>
        <row r="1288">
          <cell r="A1288" t="str">
            <v>501034</v>
          </cell>
          <cell r="B1288" t="str">
            <v>COTTON - RIL 122 HY - 450 GM</v>
          </cell>
          <cell r="C1288" t="str">
            <v>2100</v>
          </cell>
          <cell r="D1288" t="str">
            <v>651</v>
          </cell>
          <cell r="E1288" t="str">
            <v>4900207449</v>
          </cell>
          <cell r="F1288">
            <v>38247</v>
          </cell>
          <cell r="G1288">
            <v>21.6</v>
          </cell>
          <cell r="H1288">
            <v>0</v>
          </cell>
        </row>
        <row r="1289">
          <cell r="A1289" t="str">
            <v>501034</v>
          </cell>
          <cell r="B1289" t="str">
            <v>COTTON - RIL 122 HY - 450 GM</v>
          </cell>
          <cell r="C1289" t="str">
            <v>2100</v>
          </cell>
          <cell r="D1289" t="str">
            <v>651</v>
          </cell>
          <cell r="E1289" t="str">
            <v>4900207435</v>
          </cell>
          <cell r="F1289">
            <v>38247</v>
          </cell>
          <cell r="G1289">
            <v>5.4</v>
          </cell>
          <cell r="H1289">
            <v>0</v>
          </cell>
        </row>
        <row r="1290">
          <cell r="A1290" t="str">
            <v>501034</v>
          </cell>
          <cell r="B1290" t="str">
            <v>COTTON - RIL 122 HY - 450 GM</v>
          </cell>
          <cell r="C1290" t="str">
            <v>2100</v>
          </cell>
          <cell r="D1290" t="str">
            <v>651</v>
          </cell>
          <cell r="E1290" t="str">
            <v>4900207435</v>
          </cell>
          <cell r="F1290">
            <v>38247</v>
          </cell>
          <cell r="G1290">
            <v>16.2</v>
          </cell>
          <cell r="H1290">
            <v>0</v>
          </cell>
        </row>
        <row r="1291">
          <cell r="A1291" t="str">
            <v>501034</v>
          </cell>
          <cell r="B1291" t="str">
            <v>COTTON - RIL 122 HY - 450 GM</v>
          </cell>
          <cell r="C1291" t="str">
            <v>2100</v>
          </cell>
          <cell r="D1291" t="str">
            <v>651</v>
          </cell>
          <cell r="E1291" t="str">
            <v>4900207435</v>
          </cell>
          <cell r="F1291">
            <v>38247</v>
          </cell>
          <cell r="G1291">
            <v>8.5500000000000007</v>
          </cell>
          <cell r="H1291">
            <v>0</v>
          </cell>
        </row>
        <row r="1292">
          <cell r="A1292" t="str">
            <v>501034</v>
          </cell>
          <cell r="B1292" t="str">
            <v>COTTON - RIL 122 HY - 450 GM</v>
          </cell>
          <cell r="C1292" t="str">
            <v>2100</v>
          </cell>
          <cell r="D1292" t="str">
            <v>651</v>
          </cell>
          <cell r="E1292" t="str">
            <v>4900207435</v>
          </cell>
          <cell r="F1292">
            <v>38247</v>
          </cell>
          <cell r="G1292">
            <v>18.899999999999999</v>
          </cell>
          <cell r="H1292">
            <v>0</v>
          </cell>
        </row>
        <row r="1293">
          <cell r="A1293" t="str">
            <v>501034</v>
          </cell>
          <cell r="B1293" t="str">
            <v>COTTON - RIL 122 HY - 450 GM</v>
          </cell>
          <cell r="C1293" t="str">
            <v>2100</v>
          </cell>
          <cell r="D1293" t="str">
            <v>651</v>
          </cell>
          <cell r="E1293" t="str">
            <v>4900207435</v>
          </cell>
          <cell r="F1293">
            <v>38247</v>
          </cell>
          <cell r="G1293">
            <v>1.8</v>
          </cell>
          <cell r="H1293">
            <v>0</v>
          </cell>
        </row>
        <row r="1294">
          <cell r="A1294" t="str">
            <v>501034</v>
          </cell>
          <cell r="B1294" t="str">
            <v>COTTON - RIL 122 HY - 450 GM</v>
          </cell>
          <cell r="C1294" t="str">
            <v>2100</v>
          </cell>
          <cell r="D1294" t="str">
            <v>453</v>
          </cell>
          <cell r="E1294" t="str">
            <v>4900191174</v>
          </cell>
          <cell r="F1294">
            <v>38230</v>
          </cell>
          <cell r="G1294">
            <v>10.8</v>
          </cell>
          <cell r="H1294">
            <v>0</v>
          </cell>
        </row>
        <row r="1295">
          <cell r="A1295" t="str">
            <v>501034</v>
          </cell>
          <cell r="B1295" t="str">
            <v>COTTON - RIL 122 HY - 450 GM</v>
          </cell>
          <cell r="C1295" t="str">
            <v>2100</v>
          </cell>
          <cell r="D1295" t="str">
            <v>651</v>
          </cell>
          <cell r="E1295" t="str">
            <v>4900190885</v>
          </cell>
          <cell r="F1295">
            <v>38230</v>
          </cell>
          <cell r="G1295">
            <v>5.4</v>
          </cell>
          <cell r="H1295">
            <v>0</v>
          </cell>
        </row>
        <row r="1296">
          <cell r="A1296" t="str">
            <v>501034</v>
          </cell>
          <cell r="B1296" t="str">
            <v>COTTON - RIL 122 HY - 450 GM</v>
          </cell>
          <cell r="C1296" t="str">
            <v>2100</v>
          </cell>
          <cell r="D1296" t="str">
            <v>651</v>
          </cell>
          <cell r="E1296" t="str">
            <v>4900190885</v>
          </cell>
          <cell r="F1296">
            <v>38230</v>
          </cell>
          <cell r="G1296">
            <v>21.6</v>
          </cell>
          <cell r="H1296">
            <v>0</v>
          </cell>
        </row>
        <row r="1297">
          <cell r="A1297" t="str">
            <v>501034</v>
          </cell>
          <cell r="B1297" t="str">
            <v>COTTON - RIL 122 HY - 450 GM</v>
          </cell>
          <cell r="C1297" t="str">
            <v>2100</v>
          </cell>
          <cell r="D1297" t="str">
            <v>651</v>
          </cell>
          <cell r="E1297" t="str">
            <v>4900190885</v>
          </cell>
          <cell r="F1297">
            <v>38230</v>
          </cell>
          <cell r="G1297">
            <v>5.4</v>
          </cell>
          <cell r="H1297">
            <v>0</v>
          </cell>
        </row>
        <row r="1298">
          <cell r="A1298" t="str">
            <v>501034</v>
          </cell>
          <cell r="B1298" t="str">
            <v>COTTON - RIL 122 HY - 450 GM</v>
          </cell>
          <cell r="C1298" t="str">
            <v>2100</v>
          </cell>
          <cell r="D1298" t="str">
            <v>651</v>
          </cell>
          <cell r="E1298" t="str">
            <v>4900190885</v>
          </cell>
          <cell r="F1298">
            <v>38230</v>
          </cell>
          <cell r="G1298">
            <v>21.6</v>
          </cell>
          <cell r="H1298">
            <v>0</v>
          </cell>
        </row>
        <row r="1299">
          <cell r="A1299" t="str">
            <v>501034</v>
          </cell>
          <cell r="B1299" t="str">
            <v>COTTON - RIL 122 HY - 450 GM</v>
          </cell>
          <cell r="C1299" t="str">
            <v>2100</v>
          </cell>
          <cell r="D1299" t="str">
            <v>453</v>
          </cell>
          <cell r="E1299" t="str">
            <v>4900191174</v>
          </cell>
          <cell r="F1299">
            <v>38230</v>
          </cell>
          <cell r="G1299">
            <v>21.6</v>
          </cell>
          <cell r="H1299">
            <v>0</v>
          </cell>
        </row>
        <row r="1300">
          <cell r="A1300" t="str">
            <v>501034</v>
          </cell>
          <cell r="B1300" t="str">
            <v>COTTON - RIL 122 HY - 450 GM</v>
          </cell>
          <cell r="C1300" t="str">
            <v>2100</v>
          </cell>
          <cell r="D1300" t="str">
            <v>453</v>
          </cell>
          <cell r="E1300" t="str">
            <v>4900191174</v>
          </cell>
          <cell r="F1300">
            <v>38230</v>
          </cell>
          <cell r="G1300">
            <v>10.8</v>
          </cell>
          <cell r="H1300">
            <v>0</v>
          </cell>
        </row>
        <row r="1301">
          <cell r="A1301" t="str">
            <v>501034</v>
          </cell>
          <cell r="B1301" t="str">
            <v>COTTON - RIL 122 HY - 450 GM</v>
          </cell>
          <cell r="C1301" t="str">
            <v>2100</v>
          </cell>
          <cell r="D1301" t="str">
            <v>453</v>
          </cell>
          <cell r="E1301" t="str">
            <v>4900191174</v>
          </cell>
          <cell r="F1301">
            <v>38230</v>
          </cell>
          <cell r="G1301">
            <v>5.4</v>
          </cell>
          <cell r="H1301">
            <v>0</v>
          </cell>
        </row>
        <row r="1302">
          <cell r="A1302" t="str">
            <v>501034</v>
          </cell>
          <cell r="B1302" t="str">
            <v>COTTON - RIL 122 HY - 450 GM</v>
          </cell>
          <cell r="C1302" t="str">
            <v>2100</v>
          </cell>
          <cell r="D1302" t="str">
            <v>453</v>
          </cell>
          <cell r="E1302" t="str">
            <v>4900191174</v>
          </cell>
          <cell r="F1302">
            <v>38230</v>
          </cell>
          <cell r="G1302">
            <v>-27</v>
          </cell>
          <cell r="H1302">
            <v>0</v>
          </cell>
        </row>
        <row r="1303">
          <cell r="A1303" t="str">
            <v>501034</v>
          </cell>
          <cell r="B1303" t="str">
            <v>COTTON - RIL 122 HY - 450 GM</v>
          </cell>
          <cell r="C1303" t="str">
            <v>2100</v>
          </cell>
          <cell r="D1303" t="str">
            <v>453</v>
          </cell>
          <cell r="E1303" t="str">
            <v>4900191174</v>
          </cell>
          <cell r="F1303">
            <v>38230</v>
          </cell>
          <cell r="G1303">
            <v>27</v>
          </cell>
          <cell r="H1303">
            <v>0</v>
          </cell>
        </row>
        <row r="1304">
          <cell r="A1304" t="str">
            <v>501034</v>
          </cell>
          <cell r="B1304" t="str">
            <v>COTTON - RIL 122 HY - 450 GM</v>
          </cell>
          <cell r="C1304" t="str">
            <v>2100</v>
          </cell>
          <cell r="D1304" t="str">
            <v>453</v>
          </cell>
          <cell r="E1304" t="str">
            <v>4900191174</v>
          </cell>
          <cell r="F1304">
            <v>38230</v>
          </cell>
          <cell r="G1304">
            <v>-81</v>
          </cell>
          <cell r="H1304">
            <v>0</v>
          </cell>
        </row>
        <row r="1305">
          <cell r="A1305" t="str">
            <v>501034</v>
          </cell>
          <cell r="B1305" t="str">
            <v>COTTON - RIL 122 HY - 450 GM</v>
          </cell>
          <cell r="C1305" t="str">
            <v>2100</v>
          </cell>
          <cell r="D1305" t="str">
            <v>453</v>
          </cell>
          <cell r="E1305" t="str">
            <v>4900191174</v>
          </cell>
          <cell r="F1305">
            <v>38230</v>
          </cell>
          <cell r="G1305">
            <v>81</v>
          </cell>
          <cell r="H1305">
            <v>0</v>
          </cell>
        </row>
        <row r="1306">
          <cell r="A1306" t="str">
            <v>501034</v>
          </cell>
          <cell r="B1306" t="str">
            <v>COTTON - RIL 122 HY - 450 GM</v>
          </cell>
          <cell r="C1306" t="str">
            <v>2100</v>
          </cell>
          <cell r="D1306" t="str">
            <v>453</v>
          </cell>
          <cell r="E1306" t="str">
            <v>4900191174</v>
          </cell>
          <cell r="F1306">
            <v>38230</v>
          </cell>
          <cell r="G1306">
            <v>-10.8</v>
          </cell>
          <cell r="H1306">
            <v>0</v>
          </cell>
        </row>
        <row r="1307">
          <cell r="A1307" t="str">
            <v>501034</v>
          </cell>
          <cell r="B1307" t="str">
            <v>COTTON - RIL 122 HY - 450 GM</v>
          </cell>
          <cell r="C1307" t="str">
            <v>2100</v>
          </cell>
          <cell r="D1307" t="str">
            <v>453</v>
          </cell>
          <cell r="E1307" t="str">
            <v>4900191174</v>
          </cell>
          <cell r="F1307">
            <v>38230</v>
          </cell>
          <cell r="G1307">
            <v>-21.6</v>
          </cell>
          <cell r="H1307">
            <v>0</v>
          </cell>
        </row>
        <row r="1308">
          <cell r="A1308" t="str">
            <v>501034</v>
          </cell>
          <cell r="B1308" t="str">
            <v>COTTON - RIL 122 HY - 450 GM</v>
          </cell>
          <cell r="C1308" t="str">
            <v>2100</v>
          </cell>
          <cell r="D1308" t="str">
            <v>453</v>
          </cell>
          <cell r="E1308" t="str">
            <v>4900191174</v>
          </cell>
          <cell r="F1308">
            <v>38230</v>
          </cell>
          <cell r="G1308">
            <v>21.6</v>
          </cell>
          <cell r="H1308">
            <v>0</v>
          </cell>
        </row>
        <row r="1309">
          <cell r="A1309" t="str">
            <v>501034</v>
          </cell>
          <cell r="B1309" t="str">
            <v>COTTON - RIL 122 HY - 450 GM</v>
          </cell>
          <cell r="C1309" t="str">
            <v>2100</v>
          </cell>
          <cell r="D1309" t="str">
            <v>453</v>
          </cell>
          <cell r="E1309" t="str">
            <v>4900191174</v>
          </cell>
          <cell r="F1309">
            <v>38230</v>
          </cell>
          <cell r="G1309">
            <v>-5.4</v>
          </cell>
          <cell r="H1309">
            <v>0</v>
          </cell>
        </row>
        <row r="1310">
          <cell r="A1310" t="str">
            <v>501034</v>
          </cell>
          <cell r="B1310" t="str">
            <v>COTTON - RIL 122 HY - 450 GM</v>
          </cell>
          <cell r="C1310" t="str">
            <v>2100</v>
          </cell>
          <cell r="D1310" t="str">
            <v>453</v>
          </cell>
          <cell r="E1310" t="str">
            <v>4900191174</v>
          </cell>
          <cell r="F1310">
            <v>38230</v>
          </cell>
          <cell r="G1310">
            <v>5.4</v>
          </cell>
          <cell r="H1310">
            <v>0</v>
          </cell>
        </row>
        <row r="1311">
          <cell r="A1311" t="str">
            <v>501034</v>
          </cell>
          <cell r="B1311" t="str">
            <v>COTTON - RIL 122 HY - 450 GM</v>
          </cell>
          <cell r="C1311" t="str">
            <v>2100</v>
          </cell>
          <cell r="D1311" t="str">
            <v>453</v>
          </cell>
          <cell r="E1311" t="str">
            <v>4900191174</v>
          </cell>
          <cell r="F1311">
            <v>38230</v>
          </cell>
          <cell r="G1311">
            <v>-10.8</v>
          </cell>
          <cell r="H1311">
            <v>0</v>
          </cell>
        </row>
        <row r="1312">
          <cell r="A1312" t="str">
            <v>501034</v>
          </cell>
          <cell r="B1312" t="str">
            <v>COTTON - RIL 122 HY - 450 GM</v>
          </cell>
          <cell r="C1312" t="str">
            <v>2100</v>
          </cell>
          <cell r="D1312" t="str">
            <v>453</v>
          </cell>
          <cell r="E1312" t="str">
            <v>4900191174</v>
          </cell>
          <cell r="F1312">
            <v>38230</v>
          </cell>
          <cell r="G1312">
            <v>10.8</v>
          </cell>
          <cell r="H1312">
            <v>0</v>
          </cell>
        </row>
        <row r="1313">
          <cell r="A1313" t="str">
            <v>501034</v>
          </cell>
          <cell r="B1313" t="str">
            <v>COTTON - RIL 122 HY - 450 GM</v>
          </cell>
          <cell r="C1313" t="str">
            <v>2100</v>
          </cell>
          <cell r="D1313" t="str">
            <v>453</v>
          </cell>
          <cell r="E1313" t="str">
            <v>4900191174</v>
          </cell>
          <cell r="F1313">
            <v>38230</v>
          </cell>
          <cell r="G1313">
            <v>-5.4</v>
          </cell>
          <cell r="H1313">
            <v>0</v>
          </cell>
        </row>
        <row r="1314">
          <cell r="A1314" t="str">
            <v>501034</v>
          </cell>
          <cell r="B1314" t="str">
            <v>COTTON - RIL 122 HY - 450 GM</v>
          </cell>
          <cell r="C1314" t="str">
            <v>2100</v>
          </cell>
          <cell r="D1314" t="str">
            <v>453</v>
          </cell>
          <cell r="E1314" t="str">
            <v>4900191174</v>
          </cell>
          <cell r="F1314">
            <v>38230</v>
          </cell>
          <cell r="G1314">
            <v>-11.25</v>
          </cell>
          <cell r="H1314">
            <v>0</v>
          </cell>
        </row>
        <row r="1315">
          <cell r="A1315" t="str">
            <v>501034</v>
          </cell>
          <cell r="B1315" t="str">
            <v>COTTON - RIL 122 HY - 450 GM</v>
          </cell>
          <cell r="C1315" t="str">
            <v>2100</v>
          </cell>
          <cell r="D1315" t="str">
            <v>453</v>
          </cell>
          <cell r="E1315" t="str">
            <v>4900191174</v>
          </cell>
          <cell r="F1315">
            <v>38230</v>
          </cell>
          <cell r="G1315">
            <v>-10.8</v>
          </cell>
          <cell r="H1315">
            <v>0</v>
          </cell>
        </row>
        <row r="1316">
          <cell r="A1316" t="str">
            <v>501034</v>
          </cell>
          <cell r="B1316" t="str">
            <v>COTTON - RIL 122 HY - 450 GM</v>
          </cell>
          <cell r="C1316" t="str">
            <v>2100</v>
          </cell>
          <cell r="D1316" t="str">
            <v>453</v>
          </cell>
          <cell r="E1316" t="str">
            <v>4900191174</v>
          </cell>
          <cell r="F1316">
            <v>38230</v>
          </cell>
          <cell r="G1316">
            <v>-21.6</v>
          </cell>
          <cell r="H1316">
            <v>0</v>
          </cell>
        </row>
        <row r="1317">
          <cell r="A1317" t="str">
            <v>501034</v>
          </cell>
          <cell r="B1317" t="str">
            <v>COTTON - RIL 122 HY - 450 GM</v>
          </cell>
          <cell r="C1317" t="str">
            <v>2100</v>
          </cell>
          <cell r="D1317" t="str">
            <v>453</v>
          </cell>
          <cell r="E1317" t="str">
            <v>4900191174</v>
          </cell>
          <cell r="F1317">
            <v>38230</v>
          </cell>
          <cell r="G1317">
            <v>-21.6</v>
          </cell>
          <cell r="H1317">
            <v>0</v>
          </cell>
        </row>
        <row r="1318">
          <cell r="A1318" t="str">
            <v>501034</v>
          </cell>
          <cell r="B1318" t="str">
            <v>COTTON - RIL 122 HY - 450 GM</v>
          </cell>
          <cell r="C1318" t="str">
            <v>2100</v>
          </cell>
          <cell r="D1318" t="str">
            <v>453</v>
          </cell>
          <cell r="E1318" t="str">
            <v>4900191174</v>
          </cell>
          <cell r="F1318">
            <v>38230</v>
          </cell>
          <cell r="G1318">
            <v>21.6</v>
          </cell>
          <cell r="H1318">
            <v>0</v>
          </cell>
        </row>
        <row r="1319">
          <cell r="A1319" t="str">
            <v>501034</v>
          </cell>
          <cell r="B1319" t="str">
            <v>COTTON - RIL 122 HY - 450 GM</v>
          </cell>
          <cell r="C1319" t="str">
            <v>2100</v>
          </cell>
          <cell r="D1319" t="str">
            <v>453</v>
          </cell>
          <cell r="E1319" t="str">
            <v>4900191174</v>
          </cell>
          <cell r="F1319">
            <v>38230</v>
          </cell>
          <cell r="G1319">
            <v>5.4</v>
          </cell>
          <cell r="H1319">
            <v>0</v>
          </cell>
        </row>
        <row r="1320">
          <cell r="A1320" t="str">
            <v>501034</v>
          </cell>
          <cell r="B1320" t="str">
            <v>COTTON - RIL 122 HY - 450 GM</v>
          </cell>
          <cell r="C1320" t="str">
            <v>2100</v>
          </cell>
          <cell r="D1320" t="str">
            <v>453</v>
          </cell>
          <cell r="E1320" t="str">
            <v>4900191174</v>
          </cell>
          <cell r="F1320">
            <v>38230</v>
          </cell>
          <cell r="G1320">
            <v>-21.6</v>
          </cell>
          <cell r="H1320">
            <v>0</v>
          </cell>
        </row>
        <row r="1321">
          <cell r="A1321" t="str">
            <v>501034</v>
          </cell>
          <cell r="B1321" t="str">
            <v>COTTON - RIL 122 HY - 450 GM</v>
          </cell>
          <cell r="C1321" t="str">
            <v>2100</v>
          </cell>
          <cell r="D1321" t="str">
            <v>453</v>
          </cell>
          <cell r="E1321" t="str">
            <v>4900191174</v>
          </cell>
          <cell r="F1321">
            <v>38230</v>
          </cell>
          <cell r="G1321">
            <v>21.6</v>
          </cell>
          <cell r="H1321">
            <v>0</v>
          </cell>
        </row>
        <row r="1322">
          <cell r="A1322" t="str">
            <v>501034</v>
          </cell>
          <cell r="B1322" t="str">
            <v>COTTON - RIL 122 HY - 450 GM</v>
          </cell>
          <cell r="C1322" t="str">
            <v>2100</v>
          </cell>
          <cell r="D1322" t="str">
            <v>453</v>
          </cell>
          <cell r="E1322" t="str">
            <v>4900191174</v>
          </cell>
          <cell r="F1322">
            <v>38230</v>
          </cell>
          <cell r="G1322">
            <v>-5.4</v>
          </cell>
          <cell r="H1322">
            <v>0</v>
          </cell>
        </row>
        <row r="1323">
          <cell r="A1323" t="str">
            <v>501034</v>
          </cell>
          <cell r="B1323" t="str">
            <v>COTTON - RIL 122 HY - 450 GM</v>
          </cell>
          <cell r="C1323" t="str">
            <v>2100</v>
          </cell>
          <cell r="D1323" t="str">
            <v>453</v>
          </cell>
          <cell r="E1323" t="str">
            <v>4900191174</v>
          </cell>
          <cell r="F1323">
            <v>38230</v>
          </cell>
          <cell r="G1323">
            <v>11.25</v>
          </cell>
          <cell r="H1323">
            <v>0</v>
          </cell>
        </row>
        <row r="1324">
          <cell r="A1324" t="str">
            <v>501034</v>
          </cell>
          <cell r="B1324" t="str">
            <v>COTTON - RIL 122 HY - 450 GM</v>
          </cell>
          <cell r="C1324" t="str">
            <v>2100</v>
          </cell>
          <cell r="D1324" t="str">
            <v>453</v>
          </cell>
          <cell r="E1324" t="str">
            <v>4900191174</v>
          </cell>
          <cell r="F1324">
            <v>38230</v>
          </cell>
          <cell r="G1324">
            <v>-13.95</v>
          </cell>
          <cell r="H1324">
            <v>0</v>
          </cell>
        </row>
        <row r="1325">
          <cell r="A1325" t="str">
            <v>501034</v>
          </cell>
          <cell r="B1325" t="str">
            <v>COTTON - RIL 122 HY - 450 GM</v>
          </cell>
          <cell r="C1325" t="str">
            <v>2100</v>
          </cell>
          <cell r="D1325" t="str">
            <v>453</v>
          </cell>
          <cell r="E1325" t="str">
            <v>4900191174</v>
          </cell>
          <cell r="F1325">
            <v>38230</v>
          </cell>
          <cell r="G1325">
            <v>13.95</v>
          </cell>
          <cell r="H1325">
            <v>0</v>
          </cell>
        </row>
        <row r="1326">
          <cell r="A1326" t="str">
            <v>501034</v>
          </cell>
          <cell r="B1326" t="str">
            <v>COTTON - RIL 122 HY - 450 GM</v>
          </cell>
          <cell r="C1326" t="str">
            <v>2100</v>
          </cell>
          <cell r="D1326" t="str">
            <v>453</v>
          </cell>
          <cell r="E1326" t="str">
            <v>4900191174</v>
          </cell>
          <cell r="F1326">
            <v>38230</v>
          </cell>
          <cell r="G1326">
            <v>-27</v>
          </cell>
          <cell r="H1326">
            <v>0</v>
          </cell>
        </row>
        <row r="1327">
          <cell r="A1327" t="str">
            <v>501034</v>
          </cell>
          <cell r="B1327" t="str">
            <v>COTTON - RIL 122 HY - 450 GM</v>
          </cell>
          <cell r="C1327" t="str">
            <v>2100</v>
          </cell>
          <cell r="D1327" t="str">
            <v>453</v>
          </cell>
          <cell r="E1327" t="str">
            <v>4900191174</v>
          </cell>
          <cell r="F1327">
            <v>38230</v>
          </cell>
          <cell r="G1327">
            <v>27</v>
          </cell>
          <cell r="H1327">
            <v>0</v>
          </cell>
        </row>
        <row r="1328">
          <cell r="A1328" t="str">
            <v>501034</v>
          </cell>
          <cell r="B1328" t="str">
            <v>COTTON - RIL 122 HY - 450 GM</v>
          </cell>
          <cell r="C1328" t="str">
            <v>2100</v>
          </cell>
          <cell r="D1328" t="str">
            <v>453</v>
          </cell>
          <cell r="E1328" t="str">
            <v>4900191174</v>
          </cell>
          <cell r="F1328">
            <v>38230</v>
          </cell>
          <cell r="G1328">
            <v>-49.05</v>
          </cell>
          <cell r="H1328">
            <v>0</v>
          </cell>
        </row>
        <row r="1329">
          <cell r="A1329" t="str">
            <v>501034</v>
          </cell>
          <cell r="B1329" t="str">
            <v>COTTON - RIL 122 HY - 450 GM</v>
          </cell>
          <cell r="C1329" t="str">
            <v>2100</v>
          </cell>
          <cell r="D1329" t="str">
            <v>453</v>
          </cell>
          <cell r="E1329" t="str">
            <v>4900191174</v>
          </cell>
          <cell r="F1329">
            <v>38230</v>
          </cell>
          <cell r="G1329">
            <v>49.05</v>
          </cell>
          <cell r="H1329">
            <v>0</v>
          </cell>
        </row>
        <row r="1330">
          <cell r="A1330" t="str">
            <v>501034</v>
          </cell>
          <cell r="B1330" t="str">
            <v>COTTON - RIL 122 HY - 450 GM</v>
          </cell>
          <cell r="C1330" t="str">
            <v>2100</v>
          </cell>
          <cell r="D1330" t="str">
            <v>453</v>
          </cell>
          <cell r="E1330" t="str">
            <v>4900191174</v>
          </cell>
          <cell r="F1330">
            <v>38230</v>
          </cell>
          <cell r="G1330">
            <v>-11.7</v>
          </cell>
          <cell r="H1330">
            <v>0</v>
          </cell>
        </row>
        <row r="1331">
          <cell r="A1331" t="str">
            <v>501034</v>
          </cell>
          <cell r="B1331" t="str">
            <v>COTTON - RIL 122 HY - 450 GM</v>
          </cell>
          <cell r="C1331" t="str">
            <v>2100</v>
          </cell>
          <cell r="D1331" t="str">
            <v>453</v>
          </cell>
          <cell r="E1331" t="str">
            <v>4900191174</v>
          </cell>
          <cell r="F1331">
            <v>38230</v>
          </cell>
          <cell r="G1331">
            <v>11.7</v>
          </cell>
          <cell r="H1331">
            <v>0</v>
          </cell>
        </row>
        <row r="1332">
          <cell r="A1332" t="str">
            <v>501034</v>
          </cell>
          <cell r="B1332" t="str">
            <v>COTTON - RIL 122 HY - 450 GM</v>
          </cell>
          <cell r="C1332" t="str">
            <v>2100</v>
          </cell>
          <cell r="D1332" t="str">
            <v>651</v>
          </cell>
          <cell r="E1332" t="str">
            <v>4900190885</v>
          </cell>
          <cell r="F1332">
            <v>38230</v>
          </cell>
          <cell r="G1332">
            <v>48.6</v>
          </cell>
          <cell r="H1332">
            <v>0</v>
          </cell>
        </row>
        <row r="1333">
          <cell r="A1333" t="str">
            <v>501034</v>
          </cell>
          <cell r="B1333" t="str">
            <v>COTTON - RIL 122 HY - 450 GM</v>
          </cell>
          <cell r="C1333" t="str">
            <v>2100</v>
          </cell>
          <cell r="D1333" t="str">
            <v>651</v>
          </cell>
          <cell r="E1333" t="str">
            <v>4900190727</v>
          </cell>
          <cell r="F1333">
            <v>38230</v>
          </cell>
          <cell r="G1333">
            <v>13.95</v>
          </cell>
          <cell r="H1333">
            <v>0</v>
          </cell>
        </row>
        <row r="1334">
          <cell r="A1334" t="str">
            <v>501034</v>
          </cell>
          <cell r="B1334" t="str">
            <v>COTTON - RIL 122 HY - 450 GM</v>
          </cell>
          <cell r="C1334" t="str">
            <v>2100</v>
          </cell>
          <cell r="D1334" t="str">
            <v>651</v>
          </cell>
          <cell r="E1334" t="str">
            <v>4900190745</v>
          </cell>
          <cell r="F1334">
            <v>38230</v>
          </cell>
          <cell r="G1334">
            <v>10.8</v>
          </cell>
          <cell r="H1334">
            <v>0</v>
          </cell>
        </row>
        <row r="1335">
          <cell r="A1335" t="str">
            <v>501034</v>
          </cell>
          <cell r="B1335" t="str">
            <v>COTTON - RIL 122 HY - 450 GM</v>
          </cell>
          <cell r="C1335" t="str">
            <v>2100</v>
          </cell>
          <cell r="D1335" t="str">
            <v>651</v>
          </cell>
          <cell r="E1335" t="str">
            <v>4900190745</v>
          </cell>
          <cell r="F1335">
            <v>38230</v>
          </cell>
          <cell r="G1335">
            <v>0.45</v>
          </cell>
          <cell r="H1335">
            <v>0</v>
          </cell>
        </row>
        <row r="1336">
          <cell r="A1336" t="str">
            <v>501034</v>
          </cell>
          <cell r="B1336" t="str">
            <v>COTTON - RIL 122 HY - 450 GM</v>
          </cell>
          <cell r="C1336" t="str">
            <v>2100</v>
          </cell>
          <cell r="D1336" t="str">
            <v>651</v>
          </cell>
          <cell r="E1336" t="str">
            <v>4900190745</v>
          </cell>
          <cell r="F1336">
            <v>38230</v>
          </cell>
          <cell r="G1336">
            <v>10.8</v>
          </cell>
          <cell r="H1336">
            <v>0</v>
          </cell>
        </row>
        <row r="1337">
          <cell r="A1337" t="str">
            <v>501034</v>
          </cell>
          <cell r="B1337" t="str">
            <v>COTTON - RIL 122 HY - 450 GM</v>
          </cell>
          <cell r="C1337" t="str">
            <v>2100</v>
          </cell>
          <cell r="D1337" t="str">
            <v>651</v>
          </cell>
          <cell r="E1337" t="str">
            <v>4900190745</v>
          </cell>
          <cell r="F1337">
            <v>38230</v>
          </cell>
          <cell r="G1337">
            <v>5.4</v>
          </cell>
          <cell r="H1337">
            <v>0</v>
          </cell>
        </row>
        <row r="1338">
          <cell r="A1338" t="str">
            <v>501034</v>
          </cell>
          <cell r="B1338" t="str">
            <v>COTTON - RIL 122 HY - 450 GM</v>
          </cell>
          <cell r="C1338" t="str">
            <v>2100</v>
          </cell>
          <cell r="D1338" t="str">
            <v>651</v>
          </cell>
          <cell r="E1338" t="str">
            <v>4900190745</v>
          </cell>
          <cell r="F1338">
            <v>38230</v>
          </cell>
          <cell r="G1338">
            <v>5.4</v>
          </cell>
          <cell r="H1338">
            <v>0</v>
          </cell>
        </row>
        <row r="1339">
          <cell r="A1339" t="str">
            <v>501034</v>
          </cell>
          <cell r="B1339" t="str">
            <v>COTTON - RIL 122 HY - 450 GM</v>
          </cell>
          <cell r="C1339" t="str">
            <v>2100</v>
          </cell>
          <cell r="D1339" t="str">
            <v>651</v>
          </cell>
          <cell r="E1339" t="str">
            <v>4900190745</v>
          </cell>
          <cell r="F1339">
            <v>38230</v>
          </cell>
          <cell r="G1339">
            <v>10.8</v>
          </cell>
          <cell r="H1339">
            <v>0</v>
          </cell>
        </row>
        <row r="1340">
          <cell r="A1340" t="str">
            <v>501034</v>
          </cell>
          <cell r="B1340" t="str">
            <v>COTTON - RIL 122 HY - 450 GM</v>
          </cell>
          <cell r="C1340" t="str">
            <v>2100</v>
          </cell>
          <cell r="D1340" t="str">
            <v>651</v>
          </cell>
          <cell r="E1340" t="str">
            <v>4900190787</v>
          </cell>
          <cell r="F1340">
            <v>38230</v>
          </cell>
          <cell r="G1340">
            <v>11.25</v>
          </cell>
          <cell r="H1340">
            <v>0</v>
          </cell>
        </row>
        <row r="1341">
          <cell r="A1341" t="str">
            <v>501034</v>
          </cell>
          <cell r="B1341" t="str">
            <v>COTTON - RIL 122 HY - 450 GM</v>
          </cell>
          <cell r="C1341" t="str">
            <v>2100</v>
          </cell>
          <cell r="D1341" t="str">
            <v>651</v>
          </cell>
          <cell r="E1341" t="str">
            <v>4900190790</v>
          </cell>
          <cell r="F1341">
            <v>38230</v>
          </cell>
          <cell r="G1341">
            <v>21.6</v>
          </cell>
          <cell r="H1341">
            <v>0</v>
          </cell>
        </row>
        <row r="1342">
          <cell r="A1342" t="str">
            <v>501034</v>
          </cell>
          <cell r="B1342" t="str">
            <v>COTTON - RIL 122 HY - 450 GM</v>
          </cell>
          <cell r="C1342" t="str">
            <v>2100</v>
          </cell>
          <cell r="D1342" t="str">
            <v>651</v>
          </cell>
          <cell r="E1342" t="str">
            <v>4900190885</v>
          </cell>
          <cell r="F1342">
            <v>38230</v>
          </cell>
          <cell r="G1342">
            <v>27</v>
          </cell>
          <cell r="H1342">
            <v>0</v>
          </cell>
        </row>
        <row r="1343">
          <cell r="A1343" t="str">
            <v>501034</v>
          </cell>
          <cell r="B1343" t="str">
            <v>COTTON - RIL 122 HY - 450 GM</v>
          </cell>
          <cell r="C1343" t="str">
            <v>2100</v>
          </cell>
          <cell r="D1343" t="str">
            <v>651</v>
          </cell>
          <cell r="E1343" t="str">
            <v>4900190881</v>
          </cell>
          <cell r="F1343">
            <v>38230</v>
          </cell>
          <cell r="G1343">
            <v>81</v>
          </cell>
          <cell r="H1343">
            <v>0</v>
          </cell>
        </row>
        <row r="1344">
          <cell r="A1344" t="str">
            <v>501034</v>
          </cell>
          <cell r="B1344" t="str">
            <v>COTTON - RIL 122 HY - 450 GM</v>
          </cell>
          <cell r="C1344" t="str">
            <v>2100</v>
          </cell>
          <cell r="D1344" t="str">
            <v>651</v>
          </cell>
          <cell r="E1344" t="str">
            <v>4900190814</v>
          </cell>
          <cell r="F1344">
            <v>38230</v>
          </cell>
          <cell r="G1344">
            <v>11.7</v>
          </cell>
          <cell r="H1344">
            <v>0</v>
          </cell>
        </row>
        <row r="1345">
          <cell r="A1345" t="str">
            <v>501034</v>
          </cell>
          <cell r="B1345" t="str">
            <v>COTTON - RIL 122 HY - 450 GM</v>
          </cell>
          <cell r="C1345" t="str">
            <v>2100</v>
          </cell>
          <cell r="D1345" t="str">
            <v>651</v>
          </cell>
          <cell r="E1345" t="str">
            <v>4900190790</v>
          </cell>
          <cell r="F1345">
            <v>38230</v>
          </cell>
          <cell r="G1345">
            <v>21.6</v>
          </cell>
          <cell r="H1345">
            <v>0</v>
          </cell>
        </row>
        <row r="1346">
          <cell r="A1346" t="str">
            <v>501034</v>
          </cell>
          <cell r="B1346" t="str">
            <v>COTTON - RIL 122 HY - 450 GM</v>
          </cell>
          <cell r="C1346" t="str">
            <v>2100</v>
          </cell>
          <cell r="D1346" t="str">
            <v>651</v>
          </cell>
          <cell r="E1346" t="str">
            <v>4900190790</v>
          </cell>
          <cell r="F1346">
            <v>38230</v>
          </cell>
          <cell r="G1346">
            <v>21.6</v>
          </cell>
          <cell r="H1346">
            <v>0</v>
          </cell>
        </row>
        <row r="1347">
          <cell r="A1347" t="str">
            <v>501034</v>
          </cell>
          <cell r="B1347" t="str">
            <v>COTTON - RIL 122 HY - 450 GM</v>
          </cell>
          <cell r="C1347" t="str">
            <v>2100</v>
          </cell>
          <cell r="D1347" t="str">
            <v>453</v>
          </cell>
          <cell r="E1347" t="str">
            <v>4900161903</v>
          </cell>
          <cell r="F1347">
            <v>38199</v>
          </cell>
          <cell r="G1347">
            <v>-43.2</v>
          </cell>
          <cell r="H1347">
            <v>0</v>
          </cell>
        </row>
        <row r="1348">
          <cell r="A1348" t="str">
            <v>501034</v>
          </cell>
          <cell r="B1348" t="str">
            <v>COTTON - RIL 122 HY - 450 GM</v>
          </cell>
          <cell r="C1348" t="str">
            <v>2100</v>
          </cell>
          <cell r="D1348" t="str">
            <v>453</v>
          </cell>
          <cell r="E1348" t="str">
            <v>4900161903</v>
          </cell>
          <cell r="F1348">
            <v>38199</v>
          </cell>
          <cell r="G1348">
            <v>43.2</v>
          </cell>
          <cell r="H1348">
            <v>0</v>
          </cell>
        </row>
        <row r="1349">
          <cell r="A1349" t="str">
            <v>501034</v>
          </cell>
          <cell r="B1349" t="str">
            <v>COTTON - RIL 122 HY - 450 GM</v>
          </cell>
          <cell r="C1349" t="str">
            <v>2100</v>
          </cell>
          <cell r="D1349" t="str">
            <v>453</v>
          </cell>
          <cell r="E1349" t="str">
            <v>4900161903</v>
          </cell>
          <cell r="F1349">
            <v>38199</v>
          </cell>
          <cell r="G1349">
            <v>-43.2</v>
          </cell>
          <cell r="H1349">
            <v>0</v>
          </cell>
        </row>
        <row r="1350">
          <cell r="A1350" t="str">
            <v>501034</v>
          </cell>
          <cell r="B1350" t="str">
            <v>COTTON - RIL 122 HY - 450 GM</v>
          </cell>
          <cell r="C1350" t="str">
            <v>2100</v>
          </cell>
          <cell r="D1350" t="str">
            <v>453</v>
          </cell>
          <cell r="E1350" t="str">
            <v>4900161903</v>
          </cell>
          <cell r="F1350">
            <v>38199</v>
          </cell>
          <cell r="G1350">
            <v>43.2</v>
          </cell>
          <cell r="H1350">
            <v>0</v>
          </cell>
        </row>
        <row r="1351">
          <cell r="A1351" t="str">
            <v>501034</v>
          </cell>
          <cell r="B1351" t="str">
            <v>COTTON - RIL 122 HY - 450 GM</v>
          </cell>
          <cell r="C1351" t="str">
            <v>2100</v>
          </cell>
          <cell r="D1351" t="str">
            <v>453</v>
          </cell>
          <cell r="E1351" t="str">
            <v>4900161903</v>
          </cell>
          <cell r="F1351">
            <v>38199</v>
          </cell>
          <cell r="G1351">
            <v>-5.4</v>
          </cell>
          <cell r="H1351">
            <v>0</v>
          </cell>
        </row>
        <row r="1352">
          <cell r="A1352" t="str">
            <v>501034</v>
          </cell>
          <cell r="B1352" t="str">
            <v>COTTON - RIL 122 HY - 450 GM</v>
          </cell>
          <cell r="C1352" t="str">
            <v>2100</v>
          </cell>
          <cell r="D1352" t="str">
            <v>453</v>
          </cell>
          <cell r="E1352" t="str">
            <v>4900161903</v>
          </cell>
          <cell r="F1352">
            <v>38199</v>
          </cell>
          <cell r="G1352">
            <v>5.4</v>
          </cell>
          <cell r="H1352">
            <v>0</v>
          </cell>
        </row>
        <row r="1353">
          <cell r="A1353" t="str">
            <v>501034</v>
          </cell>
          <cell r="B1353" t="str">
            <v>COTTON - RIL 122 HY - 450 GM</v>
          </cell>
          <cell r="C1353" t="str">
            <v>2100</v>
          </cell>
          <cell r="D1353" t="str">
            <v>453</v>
          </cell>
          <cell r="E1353" t="str">
            <v>4900161903</v>
          </cell>
          <cell r="F1353">
            <v>38199</v>
          </cell>
          <cell r="G1353">
            <v>-21.6</v>
          </cell>
          <cell r="H1353">
            <v>0</v>
          </cell>
        </row>
        <row r="1354">
          <cell r="A1354" t="str">
            <v>501034</v>
          </cell>
          <cell r="B1354" t="str">
            <v>COTTON - RIL 122 HY - 450 GM</v>
          </cell>
          <cell r="C1354" t="str">
            <v>2100</v>
          </cell>
          <cell r="D1354" t="str">
            <v>453</v>
          </cell>
          <cell r="E1354" t="str">
            <v>4900161903</v>
          </cell>
          <cell r="F1354">
            <v>38199</v>
          </cell>
          <cell r="G1354">
            <v>21.6</v>
          </cell>
          <cell r="H1354">
            <v>0</v>
          </cell>
        </row>
        <row r="1355">
          <cell r="A1355" t="str">
            <v>501034</v>
          </cell>
          <cell r="B1355" t="str">
            <v>COTTON - RIL 122 HY - 450 GM</v>
          </cell>
          <cell r="C1355" t="str">
            <v>2100</v>
          </cell>
          <cell r="D1355" t="str">
            <v>453</v>
          </cell>
          <cell r="E1355" t="str">
            <v>4900161903</v>
          </cell>
          <cell r="F1355">
            <v>38199</v>
          </cell>
          <cell r="G1355">
            <v>-16.2</v>
          </cell>
          <cell r="H1355">
            <v>0</v>
          </cell>
        </row>
        <row r="1356">
          <cell r="A1356" t="str">
            <v>501034</v>
          </cell>
          <cell r="B1356" t="str">
            <v>COTTON - RIL 122 HY - 450 GM</v>
          </cell>
          <cell r="C1356" t="str">
            <v>2100</v>
          </cell>
          <cell r="D1356" t="str">
            <v>453</v>
          </cell>
          <cell r="E1356" t="str">
            <v>4900161903</v>
          </cell>
          <cell r="F1356">
            <v>38199</v>
          </cell>
          <cell r="G1356">
            <v>16.2</v>
          </cell>
          <cell r="H1356">
            <v>0</v>
          </cell>
        </row>
        <row r="1357">
          <cell r="A1357" t="str">
            <v>501034</v>
          </cell>
          <cell r="B1357" t="str">
            <v>COTTON - RIL 122 HY - 450 GM</v>
          </cell>
          <cell r="C1357" t="str">
            <v>2100</v>
          </cell>
          <cell r="D1357" t="str">
            <v>651</v>
          </cell>
          <cell r="E1357" t="str">
            <v>4900143717</v>
          </cell>
          <cell r="F1357">
            <v>38187</v>
          </cell>
          <cell r="G1357">
            <v>5.4</v>
          </cell>
          <cell r="H1357">
            <v>0</v>
          </cell>
        </row>
        <row r="1358">
          <cell r="A1358" t="str">
            <v>501034</v>
          </cell>
          <cell r="B1358" t="str">
            <v>COTTON - RIL 122 HY - 450 GM</v>
          </cell>
          <cell r="C1358" t="str">
            <v>2100</v>
          </cell>
          <cell r="D1358" t="str">
            <v>651</v>
          </cell>
          <cell r="E1358" t="str">
            <v>4900143717</v>
          </cell>
          <cell r="F1358">
            <v>38187</v>
          </cell>
          <cell r="G1358">
            <v>21.6</v>
          </cell>
          <cell r="H1358">
            <v>0</v>
          </cell>
        </row>
        <row r="1359">
          <cell r="A1359" t="str">
            <v>501034</v>
          </cell>
          <cell r="B1359" t="str">
            <v>COTTON - RIL 122 HY - 450 GM</v>
          </cell>
          <cell r="C1359" t="str">
            <v>2100</v>
          </cell>
          <cell r="D1359" t="str">
            <v>651</v>
          </cell>
          <cell r="E1359" t="str">
            <v>4900143717</v>
          </cell>
          <cell r="F1359">
            <v>38187</v>
          </cell>
          <cell r="G1359">
            <v>43.2</v>
          </cell>
          <cell r="H1359">
            <v>0</v>
          </cell>
        </row>
        <row r="1360">
          <cell r="A1360" t="str">
            <v>501034</v>
          </cell>
          <cell r="B1360" t="str">
            <v>COTTON - RIL 122 HY - 450 GM</v>
          </cell>
          <cell r="C1360" t="str">
            <v>2100</v>
          </cell>
          <cell r="D1360" t="str">
            <v>651</v>
          </cell>
          <cell r="E1360" t="str">
            <v>4900143717</v>
          </cell>
          <cell r="F1360">
            <v>38187</v>
          </cell>
          <cell r="G1360">
            <v>16.2</v>
          </cell>
          <cell r="H1360">
            <v>0</v>
          </cell>
        </row>
        <row r="1361">
          <cell r="A1361" t="str">
            <v>501034</v>
          </cell>
          <cell r="B1361" t="str">
            <v>COTTON - RIL 122 HY - 450 GM</v>
          </cell>
          <cell r="C1361" t="str">
            <v>2100</v>
          </cell>
          <cell r="D1361" t="str">
            <v>651</v>
          </cell>
          <cell r="E1361" t="str">
            <v>4900143717</v>
          </cell>
          <cell r="F1361">
            <v>38187</v>
          </cell>
          <cell r="G1361">
            <v>43.2</v>
          </cell>
          <cell r="H1361">
            <v>0</v>
          </cell>
        </row>
        <row r="1362">
          <cell r="A1362" t="str">
            <v>501034</v>
          </cell>
          <cell r="B1362" t="str">
            <v>COTTON - RIL 122 HY - 450 GM</v>
          </cell>
          <cell r="C1362" t="str">
            <v>2100</v>
          </cell>
          <cell r="D1362" t="str">
            <v>453</v>
          </cell>
          <cell r="E1362" t="str">
            <v>4900134185</v>
          </cell>
          <cell r="F1362">
            <v>38176</v>
          </cell>
          <cell r="G1362">
            <v>-16.2</v>
          </cell>
          <cell r="H1362">
            <v>0</v>
          </cell>
        </row>
        <row r="1363">
          <cell r="A1363" t="str">
            <v>501034</v>
          </cell>
          <cell r="B1363" t="str">
            <v>COTTON - RIL 122 HY - 450 GM</v>
          </cell>
          <cell r="C1363" t="str">
            <v>2100</v>
          </cell>
          <cell r="D1363" t="str">
            <v>453</v>
          </cell>
          <cell r="E1363" t="str">
            <v>4900134185</v>
          </cell>
          <cell r="F1363">
            <v>38176</v>
          </cell>
          <cell r="G1363">
            <v>5.4</v>
          </cell>
          <cell r="H1363">
            <v>0</v>
          </cell>
        </row>
        <row r="1364">
          <cell r="A1364" t="str">
            <v>501034</v>
          </cell>
          <cell r="B1364" t="str">
            <v>COTTON - RIL 122 HY - 450 GM</v>
          </cell>
          <cell r="C1364" t="str">
            <v>2100</v>
          </cell>
          <cell r="D1364" t="str">
            <v>453</v>
          </cell>
          <cell r="E1364" t="str">
            <v>4900134185</v>
          </cell>
          <cell r="F1364">
            <v>38176</v>
          </cell>
          <cell r="G1364">
            <v>-5.4</v>
          </cell>
          <cell r="H1364">
            <v>0</v>
          </cell>
        </row>
        <row r="1365">
          <cell r="A1365" t="str">
            <v>501034</v>
          </cell>
          <cell r="B1365" t="str">
            <v>COTTON - RIL 122 HY - 450 GM</v>
          </cell>
          <cell r="C1365" t="str">
            <v>2100</v>
          </cell>
          <cell r="D1365" t="str">
            <v>453</v>
          </cell>
          <cell r="E1365" t="str">
            <v>4900134185</v>
          </cell>
          <cell r="F1365">
            <v>38176</v>
          </cell>
          <cell r="G1365">
            <v>21.6</v>
          </cell>
          <cell r="H1365">
            <v>0</v>
          </cell>
        </row>
        <row r="1366">
          <cell r="A1366" t="str">
            <v>501034</v>
          </cell>
          <cell r="B1366" t="str">
            <v>COTTON - RIL 122 HY - 450 GM</v>
          </cell>
          <cell r="C1366" t="str">
            <v>2100</v>
          </cell>
          <cell r="D1366" t="str">
            <v>453</v>
          </cell>
          <cell r="E1366" t="str">
            <v>4900134185</v>
          </cell>
          <cell r="F1366">
            <v>38176</v>
          </cell>
          <cell r="G1366">
            <v>-21.6</v>
          </cell>
          <cell r="H1366">
            <v>0</v>
          </cell>
        </row>
        <row r="1367">
          <cell r="A1367" t="str">
            <v>501034</v>
          </cell>
          <cell r="B1367" t="str">
            <v>COTTON - RIL 122 HY - 450 GM</v>
          </cell>
          <cell r="C1367" t="str">
            <v>2100</v>
          </cell>
          <cell r="D1367" t="str">
            <v>453</v>
          </cell>
          <cell r="E1367" t="str">
            <v>4900134185</v>
          </cell>
          <cell r="F1367">
            <v>38176</v>
          </cell>
          <cell r="G1367">
            <v>-41.85</v>
          </cell>
          <cell r="H1367">
            <v>0</v>
          </cell>
        </row>
        <row r="1368">
          <cell r="A1368" t="str">
            <v>501034</v>
          </cell>
          <cell r="B1368" t="str">
            <v>COTTON - RIL 122 HY - 450 GM</v>
          </cell>
          <cell r="C1368" t="str">
            <v>2100</v>
          </cell>
          <cell r="D1368" t="str">
            <v>453</v>
          </cell>
          <cell r="E1368" t="str">
            <v>4900134185</v>
          </cell>
          <cell r="F1368">
            <v>38176</v>
          </cell>
          <cell r="G1368">
            <v>21.6</v>
          </cell>
          <cell r="H1368">
            <v>0</v>
          </cell>
        </row>
        <row r="1369">
          <cell r="A1369" t="str">
            <v>501034</v>
          </cell>
          <cell r="B1369" t="str">
            <v>COTTON - RIL 122 HY - 450 GM</v>
          </cell>
          <cell r="C1369" t="str">
            <v>2100</v>
          </cell>
          <cell r="D1369" t="str">
            <v>453</v>
          </cell>
          <cell r="E1369" t="str">
            <v>4900134185</v>
          </cell>
          <cell r="F1369">
            <v>38176</v>
          </cell>
          <cell r="G1369">
            <v>-21.6</v>
          </cell>
          <cell r="H1369">
            <v>0</v>
          </cell>
        </row>
        <row r="1370">
          <cell r="A1370" t="str">
            <v>501034</v>
          </cell>
          <cell r="B1370" t="str">
            <v>COTTON - RIL 122 HY - 450 GM</v>
          </cell>
          <cell r="C1370" t="str">
            <v>2100</v>
          </cell>
          <cell r="D1370" t="str">
            <v>453</v>
          </cell>
          <cell r="E1370" t="str">
            <v>4900134185</v>
          </cell>
          <cell r="F1370">
            <v>38176</v>
          </cell>
          <cell r="G1370">
            <v>-21.6</v>
          </cell>
          <cell r="H1370">
            <v>0</v>
          </cell>
        </row>
        <row r="1371">
          <cell r="A1371" t="str">
            <v>501034</v>
          </cell>
          <cell r="B1371" t="str">
            <v>COTTON - RIL 122 HY - 450 GM</v>
          </cell>
          <cell r="C1371" t="str">
            <v>2100</v>
          </cell>
          <cell r="D1371" t="str">
            <v>601</v>
          </cell>
          <cell r="E1371" t="str">
            <v>4900134190</v>
          </cell>
          <cell r="F1371">
            <v>38176</v>
          </cell>
          <cell r="G1371">
            <v>-16.2</v>
          </cell>
          <cell r="H1371">
            <v>0</v>
          </cell>
        </row>
        <row r="1372">
          <cell r="A1372" t="str">
            <v>501034</v>
          </cell>
          <cell r="B1372" t="str">
            <v>COTTON - RIL 122 HY - 450 GM</v>
          </cell>
          <cell r="C1372" t="str">
            <v>2100</v>
          </cell>
          <cell r="D1372" t="str">
            <v>601</v>
          </cell>
          <cell r="E1372" t="str">
            <v>4900134190</v>
          </cell>
          <cell r="F1372">
            <v>38176</v>
          </cell>
          <cell r="G1372">
            <v>-41.85</v>
          </cell>
          <cell r="H1372">
            <v>0</v>
          </cell>
        </row>
        <row r="1373">
          <cell r="A1373" t="str">
            <v>501034</v>
          </cell>
          <cell r="B1373" t="str">
            <v>COTTON - RIL 122 HY - 450 GM</v>
          </cell>
          <cell r="C1373" t="str">
            <v>2100</v>
          </cell>
          <cell r="D1373" t="str">
            <v>601</v>
          </cell>
          <cell r="E1373" t="str">
            <v>4900134190</v>
          </cell>
          <cell r="F1373">
            <v>38176</v>
          </cell>
          <cell r="G1373">
            <v>-16.2</v>
          </cell>
          <cell r="H1373">
            <v>0</v>
          </cell>
        </row>
        <row r="1374">
          <cell r="A1374" t="str">
            <v>501034</v>
          </cell>
          <cell r="B1374" t="str">
            <v>COTTON - RIL 122 HY - 450 GM</v>
          </cell>
          <cell r="C1374" t="str">
            <v>2100</v>
          </cell>
          <cell r="D1374" t="str">
            <v>601</v>
          </cell>
          <cell r="E1374" t="str">
            <v>4900134190</v>
          </cell>
          <cell r="F1374">
            <v>38176</v>
          </cell>
          <cell r="G1374">
            <v>-21.6</v>
          </cell>
          <cell r="H1374">
            <v>0</v>
          </cell>
        </row>
        <row r="1375">
          <cell r="A1375" t="str">
            <v>501034</v>
          </cell>
          <cell r="B1375" t="str">
            <v>COTTON - RIL 122 HY - 450 GM</v>
          </cell>
          <cell r="C1375" t="str">
            <v>2100</v>
          </cell>
          <cell r="D1375" t="str">
            <v>601</v>
          </cell>
          <cell r="E1375" t="str">
            <v>4900134190</v>
          </cell>
          <cell r="F1375">
            <v>38176</v>
          </cell>
          <cell r="G1375">
            <v>-5.4</v>
          </cell>
          <cell r="H1375">
            <v>0</v>
          </cell>
        </row>
        <row r="1376">
          <cell r="A1376" t="str">
            <v>501034</v>
          </cell>
          <cell r="B1376" t="str">
            <v>COTTON - RIL 122 HY - 450 GM</v>
          </cell>
          <cell r="C1376" t="str">
            <v>2100</v>
          </cell>
          <cell r="D1376" t="str">
            <v>601</v>
          </cell>
          <cell r="E1376" t="str">
            <v>4900134190</v>
          </cell>
          <cell r="F1376">
            <v>38176</v>
          </cell>
          <cell r="G1376">
            <v>-5.4</v>
          </cell>
          <cell r="H1376">
            <v>0</v>
          </cell>
        </row>
        <row r="1377">
          <cell r="A1377" t="str">
            <v>501034</v>
          </cell>
          <cell r="B1377" t="str">
            <v>COTTON - RIL 122 HY - 450 GM</v>
          </cell>
          <cell r="C1377" t="str">
            <v>2100</v>
          </cell>
          <cell r="D1377" t="str">
            <v>453</v>
          </cell>
          <cell r="E1377" t="str">
            <v>4900134185</v>
          </cell>
          <cell r="F1377">
            <v>38176</v>
          </cell>
          <cell r="G1377">
            <v>21.6</v>
          </cell>
          <cell r="H1377">
            <v>0</v>
          </cell>
        </row>
        <row r="1378">
          <cell r="A1378" t="str">
            <v>501034</v>
          </cell>
          <cell r="B1378" t="str">
            <v>COTTON - RIL 122 HY - 450 GM</v>
          </cell>
          <cell r="C1378" t="str">
            <v>2100</v>
          </cell>
          <cell r="D1378" t="str">
            <v>601</v>
          </cell>
          <cell r="E1378" t="str">
            <v>4900134189</v>
          </cell>
          <cell r="F1378">
            <v>38176</v>
          </cell>
          <cell r="G1378">
            <v>-21.6</v>
          </cell>
          <cell r="H1378">
            <v>0</v>
          </cell>
        </row>
        <row r="1379">
          <cell r="A1379" t="str">
            <v>501034</v>
          </cell>
          <cell r="B1379" t="str">
            <v>COTTON - RIL 122 HY - 450 GM</v>
          </cell>
          <cell r="C1379" t="str">
            <v>2100</v>
          </cell>
          <cell r="D1379" t="str">
            <v>601</v>
          </cell>
          <cell r="E1379" t="str">
            <v>4900134190</v>
          </cell>
          <cell r="F1379">
            <v>38176</v>
          </cell>
          <cell r="G1379">
            <v>-21.6</v>
          </cell>
          <cell r="H1379">
            <v>0</v>
          </cell>
        </row>
        <row r="1380">
          <cell r="A1380" t="str">
            <v>501034</v>
          </cell>
          <cell r="B1380" t="str">
            <v>COTTON - RIL 122 HY - 450 GM</v>
          </cell>
          <cell r="C1380" t="str">
            <v>2100</v>
          </cell>
          <cell r="D1380" t="str">
            <v>601</v>
          </cell>
          <cell r="E1380" t="str">
            <v>4900134190</v>
          </cell>
          <cell r="F1380">
            <v>38176</v>
          </cell>
          <cell r="G1380">
            <v>-21.6</v>
          </cell>
          <cell r="H1380">
            <v>0</v>
          </cell>
        </row>
        <row r="1381">
          <cell r="A1381" t="str">
            <v>501034</v>
          </cell>
          <cell r="B1381" t="str">
            <v>COTTON - RIL 122 HY - 450 GM</v>
          </cell>
          <cell r="C1381" t="str">
            <v>2100</v>
          </cell>
          <cell r="D1381" t="str">
            <v>601</v>
          </cell>
          <cell r="E1381" t="str">
            <v>4900134190</v>
          </cell>
          <cell r="F1381">
            <v>38176</v>
          </cell>
          <cell r="G1381">
            <v>-21.6</v>
          </cell>
          <cell r="H1381">
            <v>0</v>
          </cell>
        </row>
        <row r="1382">
          <cell r="A1382" t="str">
            <v>501034</v>
          </cell>
          <cell r="B1382" t="str">
            <v>COTTON - RIL 122 HY - 450 GM</v>
          </cell>
          <cell r="C1382" t="str">
            <v>2100</v>
          </cell>
          <cell r="D1382" t="str">
            <v>651</v>
          </cell>
          <cell r="E1382" t="str">
            <v>4900134184</v>
          </cell>
          <cell r="F1382">
            <v>38176</v>
          </cell>
          <cell r="G1382">
            <v>21.6</v>
          </cell>
          <cell r="H1382">
            <v>0</v>
          </cell>
        </row>
        <row r="1383">
          <cell r="A1383" t="str">
            <v>501034</v>
          </cell>
          <cell r="B1383" t="str">
            <v>COTTON - RIL 122 HY - 450 GM</v>
          </cell>
          <cell r="C1383" t="str">
            <v>2100</v>
          </cell>
          <cell r="D1383" t="str">
            <v>651</v>
          </cell>
          <cell r="E1383" t="str">
            <v>4900134184</v>
          </cell>
          <cell r="F1383">
            <v>38176</v>
          </cell>
          <cell r="G1383">
            <v>16.2</v>
          </cell>
          <cell r="H1383">
            <v>0</v>
          </cell>
        </row>
        <row r="1384">
          <cell r="A1384" t="str">
            <v>501034</v>
          </cell>
          <cell r="B1384" t="str">
            <v>COTTON - RIL 122 HY - 450 GM</v>
          </cell>
          <cell r="C1384" t="str">
            <v>2100</v>
          </cell>
          <cell r="D1384" t="str">
            <v>651</v>
          </cell>
          <cell r="E1384" t="str">
            <v>4900134184</v>
          </cell>
          <cell r="F1384">
            <v>38176</v>
          </cell>
          <cell r="G1384">
            <v>21.6</v>
          </cell>
          <cell r="H1384">
            <v>0</v>
          </cell>
        </row>
        <row r="1385">
          <cell r="A1385" t="str">
            <v>501034</v>
          </cell>
          <cell r="B1385" t="str">
            <v>COTTON - RIL 122 HY - 450 GM</v>
          </cell>
          <cell r="C1385" t="str">
            <v>2100</v>
          </cell>
          <cell r="D1385" t="str">
            <v>651</v>
          </cell>
          <cell r="E1385" t="str">
            <v>4900134184</v>
          </cell>
          <cell r="F1385">
            <v>38176</v>
          </cell>
          <cell r="G1385">
            <v>21.6</v>
          </cell>
          <cell r="H1385">
            <v>0</v>
          </cell>
        </row>
        <row r="1386">
          <cell r="A1386" t="str">
            <v>501034</v>
          </cell>
          <cell r="B1386" t="str">
            <v>COTTON - RIL 122 HY - 450 GM</v>
          </cell>
          <cell r="C1386" t="str">
            <v>2100</v>
          </cell>
          <cell r="D1386" t="str">
            <v>651</v>
          </cell>
          <cell r="E1386" t="str">
            <v>4900134184</v>
          </cell>
          <cell r="F1386">
            <v>38176</v>
          </cell>
          <cell r="G1386">
            <v>5.4</v>
          </cell>
          <cell r="H1386">
            <v>0</v>
          </cell>
        </row>
        <row r="1387">
          <cell r="A1387" t="str">
            <v>501034</v>
          </cell>
          <cell r="B1387" t="str">
            <v>COTTON - RIL 122 HY - 450 GM</v>
          </cell>
          <cell r="C1387" t="str">
            <v>2100</v>
          </cell>
          <cell r="D1387" t="str">
            <v>651</v>
          </cell>
          <cell r="E1387" t="str">
            <v>4900134184</v>
          </cell>
          <cell r="F1387">
            <v>38176</v>
          </cell>
          <cell r="G1387">
            <v>5.4</v>
          </cell>
          <cell r="H1387">
            <v>0</v>
          </cell>
        </row>
        <row r="1388">
          <cell r="A1388" t="str">
            <v>501034</v>
          </cell>
          <cell r="B1388" t="str">
            <v>COTTON - RIL 122 HY - 450 GM</v>
          </cell>
          <cell r="C1388" t="str">
            <v>2100</v>
          </cell>
          <cell r="D1388" t="str">
            <v>651</v>
          </cell>
          <cell r="E1388" t="str">
            <v>4900134184</v>
          </cell>
          <cell r="F1388">
            <v>38176</v>
          </cell>
          <cell r="G1388">
            <v>41.85</v>
          </cell>
          <cell r="H1388">
            <v>0</v>
          </cell>
        </row>
        <row r="1389">
          <cell r="A1389" t="str">
            <v>501034</v>
          </cell>
          <cell r="B1389" t="str">
            <v>COTTON - RIL 122 HY - 450 GM</v>
          </cell>
          <cell r="C1389" t="str">
            <v>2100</v>
          </cell>
          <cell r="D1389" t="str">
            <v>651</v>
          </cell>
          <cell r="E1389" t="str">
            <v>4900134184</v>
          </cell>
          <cell r="F1389">
            <v>38176</v>
          </cell>
          <cell r="G1389">
            <v>21.6</v>
          </cell>
          <cell r="H1389">
            <v>0</v>
          </cell>
        </row>
        <row r="1390">
          <cell r="A1390" t="str">
            <v>501034</v>
          </cell>
          <cell r="B1390" t="str">
            <v>COTTON - RIL 122 HY - 450 GM</v>
          </cell>
          <cell r="C1390" t="str">
            <v>2100</v>
          </cell>
          <cell r="D1390" t="str">
            <v>651</v>
          </cell>
          <cell r="E1390" t="str">
            <v>4900134184</v>
          </cell>
          <cell r="F1390">
            <v>38176</v>
          </cell>
          <cell r="G1390">
            <v>16.2</v>
          </cell>
          <cell r="H1390">
            <v>0</v>
          </cell>
        </row>
        <row r="1391">
          <cell r="A1391" t="str">
            <v>501034</v>
          </cell>
          <cell r="B1391" t="str">
            <v>COTTON - RIL 122 HY - 450 GM</v>
          </cell>
          <cell r="C1391" t="str">
            <v>2100</v>
          </cell>
          <cell r="D1391" t="str">
            <v>453</v>
          </cell>
          <cell r="E1391" t="str">
            <v>4900134185</v>
          </cell>
          <cell r="F1391">
            <v>38176</v>
          </cell>
          <cell r="G1391">
            <v>41.85</v>
          </cell>
          <cell r="H1391">
            <v>0</v>
          </cell>
        </row>
        <row r="1392">
          <cell r="A1392" t="str">
            <v>501034</v>
          </cell>
          <cell r="B1392" t="str">
            <v>COTTON - RIL 122 HY - 450 GM</v>
          </cell>
          <cell r="C1392" t="str">
            <v>2100</v>
          </cell>
          <cell r="D1392" t="str">
            <v>453</v>
          </cell>
          <cell r="E1392" t="str">
            <v>4900134185</v>
          </cell>
          <cell r="F1392">
            <v>38176</v>
          </cell>
          <cell r="G1392">
            <v>16.2</v>
          </cell>
          <cell r="H1392">
            <v>0</v>
          </cell>
        </row>
        <row r="1393">
          <cell r="A1393" t="str">
            <v>501034</v>
          </cell>
          <cell r="B1393" t="str">
            <v>COTTON - RIL 122 HY - 450 GM</v>
          </cell>
          <cell r="C1393" t="str">
            <v>2100</v>
          </cell>
          <cell r="D1393" t="str">
            <v>453</v>
          </cell>
          <cell r="E1393" t="str">
            <v>4900134185</v>
          </cell>
          <cell r="F1393">
            <v>38176</v>
          </cell>
          <cell r="G1393">
            <v>-5.4</v>
          </cell>
          <cell r="H1393">
            <v>0</v>
          </cell>
        </row>
        <row r="1394">
          <cell r="A1394" t="str">
            <v>501034</v>
          </cell>
          <cell r="B1394" t="str">
            <v>COTTON - RIL 122 HY - 450 GM</v>
          </cell>
          <cell r="C1394" t="str">
            <v>2100</v>
          </cell>
          <cell r="D1394" t="str">
            <v>453</v>
          </cell>
          <cell r="E1394" t="str">
            <v>4900134185</v>
          </cell>
          <cell r="F1394">
            <v>38176</v>
          </cell>
          <cell r="G1394">
            <v>5.4</v>
          </cell>
          <cell r="H1394">
            <v>0</v>
          </cell>
        </row>
        <row r="1395">
          <cell r="A1395" t="str">
            <v>501034</v>
          </cell>
          <cell r="B1395" t="str">
            <v>COTTON - RIL 122 HY - 450 GM</v>
          </cell>
          <cell r="C1395" t="str">
            <v>2100</v>
          </cell>
          <cell r="D1395" t="str">
            <v>453</v>
          </cell>
          <cell r="E1395" t="str">
            <v>4900134185</v>
          </cell>
          <cell r="F1395">
            <v>38176</v>
          </cell>
          <cell r="G1395">
            <v>-16.2</v>
          </cell>
          <cell r="H1395">
            <v>0</v>
          </cell>
        </row>
        <row r="1396">
          <cell r="A1396" t="str">
            <v>501034</v>
          </cell>
          <cell r="B1396" t="str">
            <v>COTTON - RIL 122 HY - 450 GM</v>
          </cell>
          <cell r="C1396" t="str">
            <v>2100</v>
          </cell>
          <cell r="D1396" t="str">
            <v>453</v>
          </cell>
          <cell r="E1396" t="str">
            <v>4900134185</v>
          </cell>
          <cell r="F1396">
            <v>38176</v>
          </cell>
          <cell r="G1396">
            <v>16.2</v>
          </cell>
          <cell r="H1396">
            <v>0</v>
          </cell>
        </row>
        <row r="1397">
          <cell r="A1397" t="str">
            <v>501034</v>
          </cell>
          <cell r="B1397" t="str">
            <v>COTTON - RIL 122 HY - 450 GM</v>
          </cell>
          <cell r="C1397" t="str">
            <v>2100</v>
          </cell>
          <cell r="D1397" t="str">
            <v>453</v>
          </cell>
          <cell r="E1397" t="str">
            <v>4900134185</v>
          </cell>
          <cell r="F1397">
            <v>38176</v>
          </cell>
          <cell r="G1397">
            <v>-21.6</v>
          </cell>
          <cell r="H1397">
            <v>0</v>
          </cell>
        </row>
        <row r="1398">
          <cell r="A1398" t="str">
            <v>501034</v>
          </cell>
          <cell r="B1398" t="str">
            <v>COTTON - RIL 122 HY - 450 GM</v>
          </cell>
          <cell r="C1398" t="str">
            <v>2100</v>
          </cell>
          <cell r="D1398" t="str">
            <v>453</v>
          </cell>
          <cell r="E1398" t="str">
            <v>4900134185</v>
          </cell>
          <cell r="F1398">
            <v>38176</v>
          </cell>
          <cell r="G1398">
            <v>21.6</v>
          </cell>
          <cell r="H1398">
            <v>0</v>
          </cell>
        </row>
        <row r="1399">
          <cell r="A1399" t="str">
            <v>501034</v>
          </cell>
          <cell r="B1399" t="str">
            <v>COTTON - RIL 122 HY - 450 GM</v>
          </cell>
          <cell r="C1399" t="str">
            <v>2100</v>
          </cell>
          <cell r="D1399" t="str">
            <v>453</v>
          </cell>
          <cell r="E1399" t="str">
            <v>4900129683</v>
          </cell>
          <cell r="F1399">
            <v>38168</v>
          </cell>
          <cell r="G1399">
            <v>-21.6</v>
          </cell>
          <cell r="H1399">
            <v>0</v>
          </cell>
        </row>
        <row r="1400">
          <cell r="A1400" t="str">
            <v>501034</v>
          </cell>
          <cell r="B1400" t="str">
            <v>COTTON - RIL 122 HY - 450 GM</v>
          </cell>
          <cell r="C1400" t="str">
            <v>2100</v>
          </cell>
          <cell r="D1400" t="str">
            <v>453</v>
          </cell>
          <cell r="E1400" t="str">
            <v>4900129683</v>
          </cell>
          <cell r="F1400">
            <v>38168</v>
          </cell>
          <cell r="G1400">
            <v>21.6</v>
          </cell>
          <cell r="H1400">
            <v>0</v>
          </cell>
        </row>
        <row r="1401">
          <cell r="A1401" t="str">
            <v>501034</v>
          </cell>
          <cell r="B1401" t="str">
            <v>COTTON - RIL 122 HY - 450 GM</v>
          </cell>
          <cell r="C1401" t="str">
            <v>2100</v>
          </cell>
          <cell r="D1401" t="str">
            <v>651</v>
          </cell>
          <cell r="E1401" t="str">
            <v>4900125297</v>
          </cell>
          <cell r="F1401">
            <v>38167</v>
          </cell>
          <cell r="G1401">
            <v>21.6</v>
          </cell>
          <cell r="H1401">
            <v>0</v>
          </cell>
        </row>
        <row r="1402">
          <cell r="A1402" t="str">
            <v>501034</v>
          </cell>
          <cell r="B1402" t="str">
            <v>COTTON - RIL 122 HY - 450 GM</v>
          </cell>
          <cell r="C1402" t="str">
            <v>2100</v>
          </cell>
          <cell r="D1402" t="str">
            <v>601</v>
          </cell>
          <cell r="E1402" t="str">
            <v>4900110941</v>
          </cell>
          <cell r="F1402">
            <v>38152</v>
          </cell>
          <cell r="G1402">
            <v>-108</v>
          </cell>
          <cell r="H1402">
            <v>0</v>
          </cell>
        </row>
        <row r="1403">
          <cell r="A1403" t="str">
            <v>501034</v>
          </cell>
          <cell r="B1403" t="str">
            <v>COTTON - RIL 122 HY - 450 GM</v>
          </cell>
          <cell r="C1403" t="str">
            <v>2100</v>
          </cell>
          <cell r="D1403" t="str">
            <v>601</v>
          </cell>
          <cell r="E1403" t="str">
            <v>4900110941</v>
          </cell>
          <cell r="F1403">
            <v>38152</v>
          </cell>
          <cell r="G1403">
            <v>-86.4</v>
          </cell>
          <cell r="H1403">
            <v>0</v>
          </cell>
        </row>
        <row r="1404">
          <cell r="A1404" t="str">
            <v>501034</v>
          </cell>
          <cell r="B1404" t="str">
            <v>COTTON - RIL 122 HY - 450 GM</v>
          </cell>
          <cell r="C1404" t="str">
            <v>2100</v>
          </cell>
          <cell r="D1404" t="str">
            <v>601</v>
          </cell>
          <cell r="E1404" t="str">
            <v>4900110890</v>
          </cell>
          <cell r="F1404">
            <v>38152</v>
          </cell>
          <cell r="G1404">
            <v>-108</v>
          </cell>
          <cell r="H1404">
            <v>0</v>
          </cell>
        </row>
        <row r="1405">
          <cell r="A1405" t="str">
            <v>501034</v>
          </cell>
          <cell r="B1405" t="str">
            <v>COTTON - RIL 122 HY - 450 GM</v>
          </cell>
          <cell r="C1405" t="str">
            <v>2100</v>
          </cell>
          <cell r="D1405" t="str">
            <v>601</v>
          </cell>
          <cell r="E1405" t="str">
            <v>4900110890</v>
          </cell>
          <cell r="F1405">
            <v>38152</v>
          </cell>
          <cell r="G1405">
            <v>-108</v>
          </cell>
          <cell r="H1405">
            <v>0</v>
          </cell>
        </row>
        <row r="1406">
          <cell r="A1406" t="str">
            <v>501034</v>
          </cell>
          <cell r="B1406" t="str">
            <v>COTTON - RIL 122 HY - 450 GM</v>
          </cell>
          <cell r="C1406" t="str">
            <v>2100</v>
          </cell>
          <cell r="D1406" t="str">
            <v>601</v>
          </cell>
          <cell r="E1406" t="str">
            <v>4900110886</v>
          </cell>
          <cell r="F1406">
            <v>38152</v>
          </cell>
          <cell r="G1406">
            <v>-21.6</v>
          </cell>
          <cell r="H1406">
            <v>0</v>
          </cell>
        </row>
        <row r="1407">
          <cell r="A1407" t="str">
            <v>501034</v>
          </cell>
          <cell r="B1407" t="str">
            <v>COTTON - RIL 122 HY - 450 GM</v>
          </cell>
          <cell r="C1407" t="str">
            <v>2100</v>
          </cell>
          <cell r="D1407" t="str">
            <v>601</v>
          </cell>
          <cell r="E1407" t="str">
            <v>4900109254</v>
          </cell>
          <cell r="F1407">
            <v>38149</v>
          </cell>
          <cell r="G1407">
            <v>-5.4</v>
          </cell>
          <cell r="H1407">
            <v>0</v>
          </cell>
        </row>
        <row r="1408">
          <cell r="A1408" t="str">
            <v>501034</v>
          </cell>
          <cell r="B1408" t="str">
            <v>COTTON - RIL 122 HY - 450 GM</v>
          </cell>
          <cell r="C1408" t="str">
            <v>2100</v>
          </cell>
          <cell r="D1408" t="str">
            <v>601</v>
          </cell>
          <cell r="E1408" t="str">
            <v>4900109254</v>
          </cell>
          <cell r="F1408">
            <v>38149</v>
          </cell>
          <cell r="G1408">
            <v>-5.4</v>
          </cell>
          <cell r="H1408">
            <v>0</v>
          </cell>
        </row>
        <row r="1409">
          <cell r="A1409" t="str">
            <v>501034</v>
          </cell>
          <cell r="B1409" t="str">
            <v>COTTON - RIL 122 HY - 450 GM</v>
          </cell>
          <cell r="C1409" t="str">
            <v>2100</v>
          </cell>
          <cell r="D1409" t="str">
            <v>601</v>
          </cell>
          <cell r="E1409" t="str">
            <v>4900109254</v>
          </cell>
          <cell r="F1409">
            <v>38149</v>
          </cell>
          <cell r="G1409">
            <v>-21.6</v>
          </cell>
          <cell r="H1409">
            <v>0</v>
          </cell>
        </row>
        <row r="1410">
          <cell r="A1410" t="str">
            <v>501034</v>
          </cell>
          <cell r="B1410" t="str">
            <v>COTTON - RIL 122 HY - 450 GM</v>
          </cell>
          <cell r="C1410" t="str">
            <v>2100</v>
          </cell>
          <cell r="D1410" t="str">
            <v>601</v>
          </cell>
          <cell r="E1410" t="str">
            <v>4900109254</v>
          </cell>
          <cell r="F1410">
            <v>38149</v>
          </cell>
          <cell r="G1410">
            <v>-16.2</v>
          </cell>
          <cell r="H1410">
            <v>0</v>
          </cell>
        </row>
        <row r="1411">
          <cell r="A1411" t="str">
            <v>501034</v>
          </cell>
          <cell r="B1411" t="str">
            <v>COTTON - RIL 122 HY - 450 GM</v>
          </cell>
          <cell r="C1411" t="str">
            <v>2100</v>
          </cell>
          <cell r="D1411" t="str">
            <v>601</v>
          </cell>
          <cell r="E1411" t="str">
            <v>4900109254</v>
          </cell>
          <cell r="F1411">
            <v>38149</v>
          </cell>
          <cell r="G1411">
            <v>-16.2</v>
          </cell>
          <cell r="H1411">
            <v>0</v>
          </cell>
        </row>
        <row r="1412">
          <cell r="A1412" t="str">
            <v>501034</v>
          </cell>
          <cell r="B1412" t="str">
            <v>COTTON - RIL 122 HY - 450 GM</v>
          </cell>
          <cell r="C1412" t="str">
            <v>2100</v>
          </cell>
          <cell r="D1412" t="str">
            <v>101</v>
          </cell>
          <cell r="E1412" t="str">
            <v>5000012957</v>
          </cell>
          <cell r="F1412">
            <v>38148</v>
          </cell>
          <cell r="G1412">
            <v>194.4</v>
          </cell>
          <cell r="H1412">
            <v>0</v>
          </cell>
        </row>
        <row r="1413">
          <cell r="A1413" t="str">
            <v>501034</v>
          </cell>
          <cell r="B1413" t="str">
            <v>COTTON - RIL 122 HY - 450 GM</v>
          </cell>
          <cell r="C1413" t="str">
            <v>2100</v>
          </cell>
          <cell r="D1413" t="str">
            <v>101</v>
          </cell>
          <cell r="E1413" t="str">
            <v>5000012957</v>
          </cell>
          <cell r="F1413">
            <v>38148</v>
          </cell>
          <cell r="G1413">
            <v>108</v>
          </cell>
          <cell r="H1413">
            <v>0</v>
          </cell>
        </row>
        <row r="1414">
          <cell r="A1414" t="str">
            <v>501034</v>
          </cell>
          <cell r="B1414" t="str">
            <v>COTTON - RIL 122 HY - 450 GM</v>
          </cell>
          <cell r="C1414" t="str">
            <v>2100</v>
          </cell>
          <cell r="D1414" t="str">
            <v>101</v>
          </cell>
          <cell r="E1414" t="str">
            <v>5000012957</v>
          </cell>
          <cell r="F1414">
            <v>38148</v>
          </cell>
          <cell r="G1414">
            <v>129.6</v>
          </cell>
          <cell r="H1414">
            <v>0</v>
          </cell>
        </row>
        <row r="1415">
          <cell r="A1415" t="str">
            <v>501034</v>
          </cell>
          <cell r="B1415" t="str">
            <v>COTTON - RIL 122 HY - 450 GM</v>
          </cell>
          <cell r="C1415" t="str">
            <v>2100</v>
          </cell>
          <cell r="D1415" t="str">
            <v>641</v>
          </cell>
          <cell r="E1415" t="str">
            <v>4900106707</v>
          </cell>
          <cell r="F1415">
            <v>38146</v>
          </cell>
          <cell r="G1415">
            <v>194.4</v>
          </cell>
          <cell r="H1415">
            <v>0</v>
          </cell>
        </row>
        <row r="1416">
          <cell r="A1416" t="str">
            <v>501034</v>
          </cell>
          <cell r="B1416" t="str">
            <v>COTTON - RIL 122 HY - 450 GM</v>
          </cell>
          <cell r="C1416" t="str">
            <v>2100</v>
          </cell>
          <cell r="D1416" t="str">
            <v>641</v>
          </cell>
          <cell r="E1416" t="str">
            <v>4900106707</v>
          </cell>
          <cell r="F1416">
            <v>38146</v>
          </cell>
          <cell r="G1416">
            <v>108</v>
          </cell>
          <cell r="H1416">
            <v>0</v>
          </cell>
        </row>
        <row r="1417">
          <cell r="A1417" t="str">
            <v>501034</v>
          </cell>
          <cell r="B1417" t="str">
            <v>COTTON - RIL 122 HY - 450 GM</v>
          </cell>
          <cell r="C1417" t="str">
            <v>2100</v>
          </cell>
          <cell r="D1417" t="str">
            <v>641</v>
          </cell>
          <cell r="E1417" t="str">
            <v>4900106707</v>
          </cell>
          <cell r="F1417">
            <v>38146</v>
          </cell>
          <cell r="G1417">
            <v>129.6</v>
          </cell>
          <cell r="H1417">
            <v>0</v>
          </cell>
        </row>
        <row r="1418">
          <cell r="A1418" t="str">
            <v>501034</v>
          </cell>
          <cell r="B1418" t="str">
            <v>COTTON - RIL 122 HY - 450 GM</v>
          </cell>
          <cell r="C1418" t="str">
            <v>2100</v>
          </cell>
          <cell r="D1418" t="str">
            <v>601</v>
          </cell>
          <cell r="E1418" t="str">
            <v>4900106217</v>
          </cell>
          <cell r="F1418">
            <v>38145</v>
          </cell>
          <cell r="G1418">
            <v>-21.6</v>
          </cell>
          <cell r="H1418">
            <v>0</v>
          </cell>
        </row>
        <row r="1419">
          <cell r="A1419" t="str">
            <v>501034</v>
          </cell>
          <cell r="B1419" t="str">
            <v>COTTON - RIL 122 HY - 450 GM</v>
          </cell>
          <cell r="C1419" t="str">
            <v>2100</v>
          </cell>
          <cell r="D1419" t="str">
            <v>601</v>
          </cell>
          <cell r="E1419" t="str">
            <v>4900106216</v>
          </cell>
          <cell r="F1419">
            <v>38145</v>
          </cell>
          <cell r="G1419">
            <v>-21.6</v>
          </cell>
          <cell r="H1419">
            <v>0</v>
          </cell>
        </row>
        <row r="1420">
          <cell r="A1420" t="str">
            <v>501034</v>
          </cell>
          <cell r="B1420" t="str">
            <v>COTTON - RIL 122 HY - 450 GM</v>
          </cell>
          <cell r="C1420" t="str">
            <v>2100</v>
          </cell>
          <cell r="D1420" t="str">
            <v>601</v>
          </cell>
          <cell r="E1420" t="str">
            <v>4900105513</v>
          </cell>
          <cell r="F1420">
            <v>38143</v>
          </cell>
          <cell r="G1420">
            <v>-21.6</v>
          </cell>
          <cell r="H1420">
            <v>0</v>
          </cell>
        </row>
        <row r="1421">
          <cell r="A1421" t="str">
            <v>501034</v>
          </cell>
          <cell r="B1421" t="str">
            <v>COTTON - RIL 122 HY - 450 GM</v>
          </cell>
          <cell r="C1421" t="str">
            <v>2100</v>
          </cell>
          <cell r="D1421" t="str">
            <v>601</v>
          </cell>
          <cell r="E1421" t="str">
            <v>4900105533</v>
          </cell>
          <cell r="F1421">
            <v>38143</v>
          </cell>
          <cell r="G1421">
            <v>-21.6</v>
          </cell>
          <cell r="H1421">
            <v>0</v>
          </cell>
        </row>
        <row r="1422">
          <cell r="A1422" t="str">
            <v>501034</v>
          </cell>
          <cell r="B1422" t="str">
            <v>COTTON - RIL 122 HY - 450 GM</v>
          </cell>
          <cell r="C1422" t="str">
            <v>2100</v>
          </cell>
          <cell r="D1422" t="str">
            <v>601</v>
          </cell>
          <cell r="E1422" t="str">
            <v>4900105191</v>
          </cell>
          <cell r="F1422">
            <v>38142</v>
          </cell>
          <cell r="G1422">
            <v>-21.6</v>
          </cell>
          <cell r="H1422">
            <v>0</v>
          </cell>
        </row>
        <row r="1423">
          <cell r="A1423" t="str">
            <v>501034</v>
          </cell>
          <cell r="B1423" t="str">
            <v>COTTON - RIL 122 HY - 450 GM</v>
          </cell>
          <cell r="C1423" t="str">
            <v>2100</v>
          </cell>
          <cell r="D1423" t="str">
            <v>601</v>
          </cell>
          <cell r="E1423" t="str">
            <v>4900105121</v>
          </cell>
          <cell r="F1423">
            <v>38142</v>
          </cell>
          <cell r="G1423">
            <v>-64.8</v>
          </cell>
          <cell r="H1423">
            <v>0</v>
          </cell>
        </row>
        <row r="1424">
          <cell r="A1424" t="str">
            <v>501034</v>
          </cell>
          <cell r="B1424" t="str">
            <v>COTTON - RIL 122 HY - 450 GM</v>
          </cell>
          <cell r="C1424" t="str">
            <v>2100</v>
          </cell>
          <cell r="D1424" t="str">
            <v>601</v>
          </cell>
          <cell r="E1424" t="str">
            <v>4900105119</v>
          </cell>
          <cell r="F1424">
            <v>38142</v>
          </cell>
          <cell r="G1424">
            <v>-21.6</v>
          </cell>
          <cell r="H1424">
            <v>0</v>
          </cell>
        </row>
        <row r="1425">
          <cell r="A1425" t="str">
            <v>501034</v>
          </cell>
          <cell r="B1425" t="str">
            <v>COTTON - RIL 122 HY - 450 GM</v>
          </cell>
          <cell r="C1425" t="str">
            <v>2100</v>
          </cell>
          <cell r="D1425" t="str">
            <v>601</v>
          </cell>
          <cell r="E1425" t="str">
            <v>4900104660</v>
          </cell>
          <cell r="F1425">
            <v>38141</v>
          </cell>
          <cell r="G1425">
            <v>-216</v>
          </cell>
          <cell r="H1425">
            <v>0</v>
          </cell>
        </row>
        <row r="1426">
          <cell r="A1426" t="str">
            <v>501034</v>
          </cell>
          <cell r="B1426" t="str">
            <v>COTTON - RIL 122 HY - 450 GM</v>
          </cell>
          <cell r="C1426" t="str">
            <v>2100</v>
          </cell>
          <cell r="D1426" t="str">
            <v>101</v>
          </cell>
          <cell r="E1426" t="str">
            <v>5000012143</v>
          </cell>
          <cell r="F1426">
            <v>38140</v>
          </cell>
          <cell r="G1426">
            <v>388.8</v>
          </cell>
          <cell r="H1426">
            <v>0</v>
          </cell>
        </row>
        <row r="1427">
          <cell r="A1427" t="str">
            <v>501034</v>
          </cell>
          <cell r="B1427" t="str">
            <v>COTTON - RIL 122 HY - 450 GM</v>
          </cell>
          <cell r="C1427" t="str">
            <v>2100</v>
          </cell>
          <cell r="D1427" t="str">
            <v>101</v>
          </cell>
          <cell r="E1427" t="str">
            <v>5000012143</v>
          </cell>
          <cell r="F1427">
            <v>38140</v>
          </cell>
          <cell r="G1427">
            <v>43.2</v>
          </cell>
          <cell r="H1427">
            <v>0</v>
          </cell>
        </row>
        <row r="1428">
          <cell r="A1428" t="str">
            <v>501034</v>
          </cell>
          <cell r="B1428" t="str">
            <v>COTTON - RIL 122 HY - 450 GM</v>
          </cell>
          <cell r="C1428" t="str">
            <v>2100</v>
          </cell>
          <cell r="D1428" t="str">
            <v>601</v>
          </cell>
          <cell r="E1428" t="str">
            <v>4900101315</v>
          </cell>
          <cell r="F1428">
            <v>38138</v>
          </cell>
          <cell r="G1428">
            <v>-21.6</v>
          </cell>
          <cell r="H1428">
            <v>0</v>
          </cell>
        </row>
        <row r="1429">
          <cell r="A1429" t="str">
            <v>501034</v>
          </cell>
          <cell r="B1429" t="str">
            <v>COTTON - RIL 122 HY - 450 GM</v>
          </cell>
          <cell r="C1429" t="str">
            <v>2100</v>
          </cell>
          <cell r="D1429" t="str">
            <v>601</v>
          </cell>
          <cell r="E1429" t="str">
            <v>4900101334</v>
          </cell>
          <cell r="F1429">
            <v>38138</v>
          </cell>
          <cell r="G1429">
            <v>-21.6</v>
          </cell>
          <cell r="H1429">
            <v>0</v>
          </cell>
        </row>
        <row r="1430">
          <cell r="A1430" t="str">
            <v>501034</v>
          </cell>
          <cell r="B1430" t="str">
            <v>COTTON - RIL 122 HY - 450 GM</v>
          </cell>
          <cell r="C1430" t="str">
            <v>2100</v>
          </cell>
          <cell r="D1430" t="str">
            <v>601</v>
          </cell>
          <cell r="E1430" t="str">
            <v>4900101488</v>
          </cell>
          <cell r="F1430">
            <v>38138</v>
          </cell>
          <cell r="G1430">
            <v>-21.6</v>
          </cell>
          <cell r="H1430">
            <v>0</v>
          </cell>
        </row>
        <row r="1431">
          <cell r="A1431" t="str">
            <v>501034</v>
          </cell>
          <cell r="B1431" t="str">
            <v>COTTON - RIL 122 HY - 450 GM</v>
          </cell>
          <cell r="C1431" t="str">
            <v>2100</v>
          </cell>
          <cell r="D1431" t="str">
            <v>641</v>
          </cell>
          <cell r="E1431" t="str">
            <v>4900102131</v>
          </cell>
          <cell r="F1431">
            <v>38138</v>
          </cell>
          <cell r="G1431">
            <v>388.8</v>
          </cell>
          <cell r="H1431">
            <v>0</v>
          </cell>
        </row>
        <row r="1432">
          <cell r="A1432" t="str">
            <v>501034</v>
          </cell>
          <cell r="B1432" t="str">
            <v>COTTON - RIL 122 HY - 450 GM</v>
          </cell>
          <cell r="C1432" t="str">
            <v>2100</v>
          </cell>
          <cell r="D1432" t="str">
            <v>641</v>
          </cell>
          <cell r="E1432" t="str">
            <v>4900102131</v>
          </cell>
          <cell r="F1432">
            <v>38138</v>
          </cell>
          <cell r="G1432">
            <v>43.2</v>
          </cell>
          <cell r="H1432">
            <v>0</v>
          </cell>
        </row>
        <row r="1433">
          <cell r="A1433" t="str">
            <v>501034</v>
          </cell>
          <cell r="B1433" t="str">
            <v>COTTON - RIL 122 HY - 450 GM</v>
          </cell>
          <cell r="C1433" t="str">
            <v>2100</v>
          </cell>
          <cell r="D1433" t="str">
            <v>601</v>
          </cell>
          <cell r="E1433" t="str">
            <v>4900102587</v>
          </cell>
          <cell r="F1433">
            <v>38138</v>
          </cell>
          <cell r="G1433">
            <v>-10.8</v>
          </cell>
          <cell r="H1433">
            <v>0</v>
          </cell>
        </row>
        <row r="1434">
          <cell r="A1434" t="str">
            <v>501034</v>
          </cell>
          <cell r="B1434" t="str">
            <v>COTTON - RIL 122 HY - 450 GM</v>
          </cell>
          <cell r="C1434" t="str">
            <v>2100</v>
          </cell>
          <cell r="D1434" t="str">
            <v>601</v>
          </cell>
          <cell r="E1434" t="str">
            <v>4900102587</v>
          </cell>
          <cell r="F1434">
            <v>38138</v>
          </cell>
          <cell r="G1434">
            <v>-32.4</v>
          </cell>
          <cell r="H1434">
            <v>0</v>
          </cell>
        </row>
        <row r="1435">
          <cell r="A1435" t="str">
            <v>501034</v>
          </cell>
          <cell r="B1435" t="str">
            <v>COTTON - RIL 122 HY - 450 GM</v>
          </cell>
          <cell r="C1435" t="str">
            <v>2100</v>
          </cell>
          <cell r="D1435" t="str">
            <v>601</v>
          </cell>
          <cell r="E1435" t="str">
            <v>4900100181</v>
          </cell>
          <cell r="F1435">
            <v>38136</v>
          </cell>
          <cell r="G1435">
            <v>-172.8</v>
          </cell>
          <cell r="H1435">
            <v>0</v>
          </cell>
        </row>
        <row r="1436">
          <cell r="A1436" t="str">
            <v>501034</v>
          </cell>
          <cell r="B1436" t="str">
            <v>COTTON - RIL 122 HY - 450 GM</v>
          </cell>
          <cell r="C1436" t="str">
            <v>2100</v>
          </cell>
          <cell r="D1436" t="str">
            <v>601</v>
          </cell>
          <cell r="E1436" t="str">
            <v>4900099328</v>
          </cell>
          <cell r="F1436">
            <v>38135</v>
          </cell>
          <cell r="G1436">
            <v>-21.6</v>
          </cell>
          <cell r="H1436">
            <v>0</v>
          </cell>
        </row>
        <row r="1437">
          <cell r="A1437" t="str">
            <v>501034</v>
          </cell>
          <cell r="B1437" t="str">
            <v>COTTON - RIL 122 HY - 450 GM</v>
          </cell>
          <cell r="C1437" t="str">
            <v>2100</v>
          </cell>
          <cell r="D1437" t="str">
            <v>601</v>
          </cell>
          <cell r="E1437" t="str">
            <v>4900098988</v>
          </cell>
          <cell r="F1437">
            <v>38135</v>
          </cell>
          <cell r="G1437">
            <v>-21.6</v>
          </cell>
          <cell r="H1437">
            <v>0</v>
          </cell>
        </row>
        <row r="1438">
          <cell r="A1438" t="str">
            <v>501034</v>
          </cell>
          <cell r="B1438" t="str">
            <v>COTTON - RIL 122 HY - 450 GM</v>
          </cell>
          <cell r="C1438" t="str">
            <v>2100</v>
          </cell>
          <cell r="D1438" t="str">
            <v>601</v>
          </cell>
          <cell r="E1438" t="str">
            <v>4900098476</v>
          </cell>
          <cell r="F1438">
            <v>38134</v>
          </cell>
          <cell r="G1438">
            <v>-5.4</v>
          </cell>
          <cell r="H1438">
            <v>0</v>
          </cell>
        </row>
        <row r="1439">
          <cell r="A1439" t="str">
            <v>501034</v>
          </cell>
          <cell r="B1439" t="str">
            <v>COTTON - RIL 122 HY - 450 GM</v>
          </cell>
          <cell r="C1439" t="str">
            <v>2100</v>
          </cell>
          <cell r="D1439" t="str">
            <v>601</v>
          </cell>
          <cell r="E1439" t="str">
            <v>4900098476</v>
          </cell>
          <cell r="F1439">
            <v>38134</v>
          </cell>
          <cell r="G1439">
            <v>-16.2</v>
          </cell>
          <cell r="H1439">
            <v>0</v>
          </cell>
        </row>
        <row r="1440">
          <cell r="A1440" t="str">
            <v>501034</v>
          </cell>
          <cell r="B1440" t="str">
            <v>COTTON - RIL 122 HY - 450 GM</v>
          </cell>
          <cell r="C1440" t="str">
            <v>2100</v>
          </cell>
          <cell r="D1440" t="str">
            <v>601</v>
          </cell>
          <cell r="E1440" t="str">
            <v>4900098476</v>
          </cell>
          <cell r="F1440">
            <v>38134</v>
          </cell>
          <cell r="G1440">
            <v>-43.2</v>
          </cell>
          <cell r="H1440">
            <v>0</v>
          </cell>
        </row>
        <row r="1441">
          <cell r="A1441" t="str">
            <v>501034</v>
          </cell>
          <cell r="B1441" t="str">
            <v>COTTON - RIL 122 HY - 450 GM</v>
          </cell>
          <cell r="C1441" t="str">
            <v>2100</v>
          </cell>
          <cell r="D1441" t="str">
            <v>601</v>
          </cell>
          <cell r="E1441" t="str">
            <v>4900098476</v>
          </cell>
          <cell r="F1441">
            <v>38134</v>
          </cell>
          <cell r="G1441">
            <v>-43.2</v>
          </cell>
          <cell r="H1441">
            <v>0</v>
          </cell>
        </row>
        <row r="1442">
          <cell r="A1442" t="str">
            <v>501034</v>
          </cell>
          <cell r="B1442" t="str">
            <v>COTTON - RIL 122 HY - 450 GM</v>
          </cell>
          <cell r="C1442" t="str">
            <v>2100</v>
          </cell>
          <cell r="D1442" t="str">
            <v>601</v>
          </cell>
          <cell r="E1442" t="str">
            <v>4900098742</v>
          </cell>
          <cell r="F1442">
            <v>38134</v>
          </cell>
          <cell r="G1442">
            <v>-43.2</v>
          </cell>
          <cell r="H1442">
            <v>0</v>
          </cell>
        </row>
        <row r="1443">
          <cell r="A1443" t="str">
            <v>501034</v>
          </cell>
          <cell r="B1443" t="str">
            <v>COTTON - RIL 122 HY - 450 GM</v>
          </cell>
          <cell r="C1443" t="str">
            <v>2100</v>
          </cell>
          <cell r="D1443" t="str">
            <v>601</v>
          </cell>
          <cell r="E1443" t="str">
            <v>4900098684</v>
          </cell>
          <cell r="F1443">
            <v>38134</v>
          </cell>
          <cell r="G1443">
            <v>-64.8</v>
          </cell>
          <cell r="H1443">
            <v>0</v>
          </cell>
        </row>
        <row r="1444">
          <cell r="A1444" t="str">
            <v>501034</v>
          </cell>
          <cell r="B1444" t="str">
            <v>COTTON - RIL 122 HY - 450 GM</v>
          </cell>
          <cell r="C1444" t="str">
            <v>2100</v>
          </cell>
          <cell r="D1444" t="str">
            <v>601</v>
          </cell>
          <cell r="E1444" t="str">
            <v>4900098674</v>
          </cell>
          <cell r="F1444">
            <v>38134</v>
          </cell>
          <cell r="G1444">
            <v>-21.6</v>
          </cell>
          <cell r="H1444">
            <v>0</v>
          </cell>
        </row>
        <row r="1445">
          <cell r="A1445" t="str">
            <v>501034</v>
          </cell>
          <cell r="B1445" t="str">
            <v>COTTON - RIL 122 HY - 450 GM</v>
          </cell>
          <cell r="C1445" t="str">
            <v>2100</v>
          </cell>
          <cell r="D1445" t="str">
            <v>601</v>
          </cell>
          <cell r="E1445" t="str">
            <v>4900098476</v>
          </cell>
          <cell r="F1445">
            <v>38134</v>
          </cell>
          <cell r="G1445">
            <v>-5.4</v>
          </cell>
          <cell r="H1445">
            <v>0</v>
          </cell>
        </row>
        <row r="1446">
          <cell r="A1446" t="str">
            <v>501034</v>
          </cell>
          <cell r="B1446" t="str">
            <v>COTTON - RIL 122 HY - 450 GM</v>
          </cell>
          <cell r="C1446" t="str">
            <v>2100</v>
          </cell>
          <cell r="D1446" t="str">
            <v>601</v>
          </cell>
          <cell r="E1446" t="str">
            <v>4900098476</v>
          </cell>
          <cell r="F1446">
            <v>38134</v>
          </cell>
          <cell r="G1446">
            <v>-21.6</v>
          </cell>
          <cell r="H1446">
            <v>0</v>
          </cell>
        </row>
        <row r="1447">
          <cell r="A1447" t="str">
            <v>501034</v>
          </cell>
          <cell r="B1447" t="str">
            <v>COTTON - RIL 122 HY - 450 GM</v>
          </cell>
          <cell r="C1447" t="str">
            <v>2100</v>
          </cell>
          <cell r="D1447" t="str">
            <v>601</v>
          </cell>
          <cell r="E1447" t="str">
            <v>4900098476</v>
          </cell>
          <cell r="F1447">
            <v>38134</v>
          </cell>
          <cell r="G1447">
            <v>-21.6</v>
          </cell>
          <cell r="H1447">
            <v>0</v>
          </cell>
        </row>
        <row r="1448">
          <cell r="A1448" t="str">
            <v>501034</v>
          </cell>
          <cell r="B1448" t="str">
            <v>COTTON - RIL 122 HY - 450 GM</v>
          </cell>
          <cell r="C1448" t="str">
            <v>2100</v>
          </cell>
          <cell r="D1448" t="str">
            <v>601</v>
          </cell>
          <cell r="E1448" t="str">
            <v>4900098786</v>
          </cell>
          <cell r="F1448">
            <v>38134</v>
          </cell>
          <cell r="G1448">
            <v>-10.8</v>
          </cell>
          <cell r="H1448">
            <v>0</v>
          </cell>
        </row>
        <row r="1449">
          <cell r="A1449" t="str">
            <v>501034</v>
          </cell>
          <cell r="B1449" t="str">
            <v>COTTON - RIL 122 HY - 450 GM</v>
          </cell>
          <cell r="C1449" t="str">
            <v>2100</v>
          </cell>
          <cell r="D1449" t="str">
            <v>601</v>
          </cell>
          <cell r="E1449" t="str">
            <v>4900098786</v>
          </cell>
          <cell r="F1449">
            <v>38134</v>
          </cell>
          <cell r="G1449">
            <v>-5.4</v>
          </cell>
          <cell r="H1449">
            <v>0</v>
          </cell>
        </row>
        <row r="1450">
          <cell r="A1450" t="str">
            <v>501034</v>
          </cell>
          <cell r="B1450" t="str">
            <v>COTTON - RIL 122 HY - 450 GM</v>
          </cell>
          <cell r="C1450" t="str">
            <v>2100</v>
          </cell>
          <cell r="D1450" t="str">
            <v>601</v>
          </cell>
          <cell r="E1450" t="str">
            <v>4900098786</v>
          </cell>
          <cell r="F1450">
            <v>38134</v>
          </cell>
          <cell r="G1450">
            <v>-5.4</v>
          </cell>
          <cell r="H1450">
            <v>0</v>
          </cell>
        </row>
        <row r="1451">
          <cell r="A1451" t="str">
            <v>501034</v>
          </cell>
          <cell r="B1451" t="str">
            <v>COTTON - RIL 122 HY - 450 GM</v>
          </cell>
          <cell r="C1451" t="str">
            <v>2100</v>
          </cell>
          <cell r="D1451" t="str">
            <v>601</v>
          </cell>
          <cell r="E1451" t="str">
            <v>4900098476</v>
          </cell>
          <cell r="F1451">
            <v>38134</v>
          </cell>
          <cell r="G1451">
            <v>-129.6</v>
          </cell>
          <cell r="H1451">
            <v>0</v>
          </cell>
        </row>
        <row r="1452">
          <cell r="A1452" t="str">
            <v>501034</v>
          </cell>
          <cell r="B1452" t="str">
            <v>COTTON - RIL 122 HY - 450 GM</v>
          </cell>
          <cell r="C1452" t="str">
            <v>2100</v>
          </cell>
          <cell r="D1452" t="str">
            <v>601</v>
          </cell>
          <cell r="E1452" t="str">
            <v>4900098476</v>
          </cell>
          <cell r="F1452">
            <v>38134</v>
          </cell>
          <cell r="G1452">
            <v>-21.6</v>
          </cell>
          <cell r="H1452">
            <v>0</v>
          </cell>
        </row>
        <row r="1453">
          <cell r="A1453" t="str">
            <v>501034</v>
          </cell>
          <cell r="B1453" t="str">
            <v>COTTON - RIL 122 HY - 450 GM</v>
          </cell>
          <cell r="C1453" t="str">
            <v>2100</v>
          </cell>
          <cell r="D1453" t="str">
            <v>601</v>
          </cell>
          <cell r="E1453" t="str">
            <v>4900098476</v>
          </cell>
          <cell r="F1453">
            <v>38134</v>
          </cell>
          <cell r="G1453">
            <v>-16.2</v>
          </cell>
          <cell r="H1453">
            <v>0</v>
          </cell>
        </row>
        <row r="1454">
          <cell r="A1454" t="str">
            <v>501034</v>
          </cell>
          <cell r="B1454" t="str">
            <v>COTTON - RIL 122 HY - 450 GM</v>
          </cell>
          <cell r="C1454" t="str">
            <v>2100</v>
          </cell>
          <cell r="D1454" t="str">
            <v>601</v>
          </cell>
          <cell r="E1454" t="str">
            <v>4900098786</v>
          </cell>
          <cell r="F1454">
            <v>38134</v>
          </cell>
          <cell r="G1454">
            <v>-10.8</v>
          </cell>
          <cell r="H1454">
            <v>0</v>
          </cell>
        </row>
        <row r="1455">
          <cell r="A1455" t="str">
            <v>501034</v>
          </cell>
          <cell r="B1455" t="str">
            <v>COTTON - RIL 122 HY - 450 GM</v>
          </cell>
          <cell r="C1455" t="str">
            <v>2100</v>
          </cell>
          <cell r="D1455" t="str">
            <v>601</v>
          </cell>
          <cell r="E1455" t="str">
            <v>4900098786</v>
          </cell>
          <cell r="F1455">
            <v>38134</v>
          </cell>
          <cell r="G1455">
            <v>-10.8</v>
          </cell>
          <cell r="H1455">
            <v>0</v>
          </cell>
        </row>
        <row r="1456">
          <cell r="A1456" t="str">
            <v>501034</v>
          </cell>
          <cell r="B1456" t="str">
            <v>COTTON - RIL 122 HY - 450 GM</v>
          </cell>
          <cell r="C1456" t="str">
            <v>2100</v>
          </cell>
          <cell r="D1456" t="str">
            <v>601</v>
          </cell>
          <cell r="E1456" t="str">
            <v>4900098786</v>
          </cell>
          <cell r="F1456">
            <v>38134</v>
          </cell>
          <cell r="G1456">
            <v>-21.6</v>
          </cell>
          <cell r="H1456">
            <v>0</v>
          </cell>
        </row>
        <row r="1457">
          <cell r="A1457" t="str">
            <v>501034</v>
          </cell>
          <cell r="B1457" t="str">
            <v>COTTON - RIL 122 HY - 450 GM</v>
          </cell>
          <cell r="C1457" t="str">
            <v>2100</v>
          </cell>
          <cell r="D1457" t="str">
            <v>601</v>
          </cell>
          <cell r="E1457" t="str">
            <v>4900098786</v>
          </cell>
          <cell r="F1457">
            <v>38134</v>
          </cell>
          <cell r="G1457">
            <v>-21.6</v>
          </cell>
          <cell r="H1457">
            <v>0</v>
          </cell>
        </row>
        <row r="1458">
          <cell r="A1458" t="str">
            <v>501034</v>
          </cell>
          <cell r="B1458" t="str">
            <v>COTTON - RIL 122 HY - 450 GM</v>
          </cell>
          <cell r="C1458" t="str">
            <v>2100</v>
          </cell>
          <cell r="D1458" t="str">
            <v>601</v>
          </cell>
          <cell r="E1458" t="str">
            <v>4900097157</v>
          </cell>
          <cell r="F1458">
            <v>38132</v>
          </cell>
          <cell r="G1458">
            <v>-21.6</v>
          </cell>
          <cell r="H1458">
            <v>0</v>
          </cell>
        </row>
        <row r="1459">
          <cell r="A1459" t="str">
            <v>501034</v>
          </cell>
          <cell r="B1459" t="str">
            <v>COTTON - RIL 122 HY - 450 GM</v>
          </cell>
          <cell r="C1459" t="str">
            <v>2100</v>
          </cell>
          <cell r="D1459" t="str">
            <v>601</v>
          </cell>
          <cell r="E1459" t="str">
            <v>4900096773</v>
          </cell>
          <cell r="F1459">
            <v>38132</v>
          </cell>
          <cell r="G1459">
            <v>-432</v>
          </cell>
          <cell r="H1459">
            <v>0</v>
          </cell>
        </row>
        <row r="1460">
          <cell r="A1460" t="str">
            <v>501034</v>
          </cell>
          <cell r="B1460" t="str">
            <v>COTTON - RIL 122 HY - 450 GM</v>
          </cell>
          <cell r="C1460" t="str">
            <v>2100</v>
          </cell>
          <cell r="D1460" t="str">
            <v>601</v>
          </cell>
          <cell r="E1460" t="str">
            <v>4900096336</v>
          </cell>
          <cell r="F1460">
            <v>38131</v>
          </cell>
          <cell r="G1460">
            <v>-43.2</v>
          </cell>
          <cell r="H1460">
            <v>0</v>
          </cell>
        </row>
        <row r="1461">
          <cell r="A1461" t="str">
            <v>501034</v>
          </cell>
          <cell r="B1461" t="str">
            <v>COTTON - RIL 122 HY - 450 GM</v>
          </cell>
          <cell r="C1461" t="str">
            <v>2100</v>
          </cell>
          <cell r="D1461" t="str">
            <v>601</v>
          </cell>
          <cell r="E1461" t="str">
            <v>4900096258</v>
          </cell>
          <cell r="F1461">
            <v>38131</v>
          </cell>
          <cell r="G1461">
            <v>-10.8</v>
          </cell>
          <cell r="H1461">
            <v>0</v>
          </cell>
        </row>
        <row r="1462">
          <cell r="A1462" t="str">
            <v>501034</v>
          </cell>
          <cell r="B1462" t="str">
            <v>COTTON - RIL 122 HY - 450 GM</v>
          </cell>
          <cell r="C1462" t="str">
            <v>2100</v>
          </cell>
          <cell r="D1462" t="str">
            <v>601</v>
          </cell>
          <cell r="E1462" t="str">
            <v>4900096258</v>
          </cell>
          <cell r="F1462">
            <v>38131</v>
          </cell>
          <cell r="G1462">
            <v>-10.8</v>
          </cell>
          <cell r="H1462">
            <v>0</v>
          </cell>
        </row>
        <row r="1463">
          <cell r="A1463" t="str">
            <v>501034</v>
          </cell>
          <cell r="B1463" t="str">
            <v>COTTON - RIL 122 HY - 450 GM</v>
          </cell>
          <cell r="C1463" t="str">
            <v>2100</v>
          </cell>
          <cell r="D1463" t="str">
            <v>601</v>
          </cell>
          <cell r="E1463" t="str">
            <v>4900095283</v>
          </cell>
          <cell r="F1463">
            <v>38129</v>
          </cell>
          <cell r="G1463">
            <v>-21.6</v>
          </cell>
          <cell r="H1463">
            <v>0</v>
          </cell>
        </row>
        <row r="1464">
          <cell r="A1464" t="str">
            <v>501034</v>
          </cell>
          <cell r="B1464" t="str">
            <v>COTTON - RIL 122 HY - 450 GM</v>
          </cell>
          <cell r="C1464" t="str">
            <v>2100</v>
          </cell>
          <cell r="D1464" t="str">
            <v>601</v>
          </cell>
          <cell r="E1464" t="str">
            <v>4900095301</v>
          </cell>
          <cell r="F1464">
            <v>38129</v>
          </cell>
          <cell r="G1464">
            <v>-16.2</v>
          </cell>
          <cell r="H1464">
            <v>0</v>
          </cell>
        </row>
        <row r="1465">
          <cell r="A1465" t="str">
            <v>501034</v>
          </cell>
          <cell r="B1465" t="str">
            <v>COTTON - RIL 122 HY - 450 GM</v>
          </cell>
          <cell r="C1465" t="str">
            <v>2100</v>
          </cell>
          <cell r="D1465" t="str">
            <v>601</v>
          </cell>
          <cell r="E1465" t="str">
            <v>4900095301</v>
          </cell>
          <cell r="F1465">
            <v>38129</v>
          </cell>
          <cell r="G1465">
            <v>-5.4</v>
          </cell>
          <cell r="H1465">
            <v>0</v>
          </cell>
        </row>
        <row r="1466">
          <cell r="A1466" t="str">
            <v>501034</v>
          </cell>
          <cell r="B1466" t="str">
            <v>COTTON - RIL 122 HY - 450 GM</v>
          </cell>
          <cell r="C1466" t="str">
            <v>2100</v>
          </cell>
          <cell r="D1466" t="str">
            <v>601</v>
          </cell>
          <cell r="E1466" t="str">
            <v>4900095301</v>
          </cell>
          <cell r="F1466">
            <v>38129</v>
          </cell>
          <cell r="G1466">
            <v>-21.6</v>
          </cell>
          <cell r="H1466">
            <v>0</v>
          </cell>
        </row>
        <row r="1467">
          <cell r="A1467" t="str">
            <v>501034</v>
          </cell>
          <cell r="B1467" t="str">
            <v>COTTON - RIL 122 HY - 450 GM</v>
          </cell>
          <cell r="C1467" t="str">
            <v>2100</v>
          </cell>
          <cell r="D1467" t="str">
            <v>601</v>
          </cell>
          <cell r="E1467" t="str">
            <v>4900095323</v>
          </cell>
          <cell r="F1467">
            <v>38129</v>
          </cell>
          <cell r="G1467">
            <v>-21.6</v>
          </cell>
          <cell r="H1467">
            <v>0</v>
          </cell>
        </row>
        <row r="1468">
          <cell r="A1468" t="str">
            <v>501034</v>
          </cell>
          <cell r="B1468" t="str">
            <v>COTTON - RIL 122 HY - 450 GM</v>
          </cell>
          <cell r="C1468" t="str">
            <v>2100</v>
          </cell>
          <cell r="D1468" t="str">
            <v>601</v>
          </cell>
          <cell r="E1468" t="str">
            <v>4900094050</v>
          </cell>
          <cell r="F1468">
            <v>38127</v>
          </cell>
          <cell r="G1468">
            <v>-21.6</v>
          </cell>
          <cell r="H1468">
            <v>0</v>
          </cell>
        </row>
        <row r="1469">
          <cell r="A1469" t="str">
            <v>501034</v>
          </cell>
          <cell r="B1469" t="str">
            <v>COTTON - RIL 122 HY - 450 GM</v>
          </cell>
          <cell r="C1469" t="str">
            <v>2100</v>
          </cell>
          <cell r="D1469" t="str">
            <v>601</v>
          </cell>
          <cell r="E1469" t="str">
            <v>4900094050</v>
          </cell>
          <cell r="F1469">
            <v>38127</v>
          </cell>
          <cell r="G1469">
            <v>-5.4</v>
          </cell>
          <cell r="H1469">
            <v>0</v>
          </cell>
        </row>
        <row r="1470">
          <cell r="A1470" t="str">
            <v>501034</v>
          </cell>
          <cell r="B1470" t="str">
            <v>COTTON - RIL 122 HY - 450 GM</v>
          </cell>
          <cell r="C1470" t="str">
            <v>2100</v>
          </cell>
          <cell r="D1470" t="str">
            <v>601</v>
          </cell>
          <cell r="E1470" t="str">
            <v>4900094050</v>
          </cell>
          <cell r="F1470">
            <v>38127</v>
          </cell>
          <cell r="G1470">
            <v>-21.6</v>
          </cell>
          <cell r="H1470">
            <v>0</v>
          </cell>
        </row>
        <row r="1471">
          <cell r="A1471" t="str">
            <v>501034</v>
          </cell>
          <cell r="B1471" t="str">
            <v>COTTON - RIL 122 HY - 450 GM</v>
          </cell>
          <cell r="C1471" t="str">
            <v>2100</v>
          </cell>
          <cell r="D1471" t="str">
            <v>601</v>
          </cell>
          <cell r="E1471" t="str">
            <v>4900094050</v>
          </cell>
          <cell r="F1471">
            <v>38127</v>
          </cell>
          <cell r="G1471">
            <v>-16.2</v>
          </cell>
          <cell r="H1471">
            <v>0</v>
          </cell>
        </row>
        <row r="1472">
          <cell r="A1472" t="str">
            <v>501034</v>
          </cell>
          <cell r="B1472" t="str">
            <v>COTTON - RIL 122 HY - 450 GM</v>
          </cell>
          <cell r="C1472" t="str">
            <v>2100</v>
          </cell>
          <cell r="D1472" t="str">
            <v>601</v>
          </cell>
          <cell r="E1472" t="str">
            <v>4900094050</v>
          </cell>
          <cell r="F1472">
            <v>38127</v>
          </cell>
          <cell r="G1472">
            <v>-21.6</v>
          </cell>
          <cell r="H1472">
            <v>0</v>
          </cell>
        </row>
        <row r="1473">
          <cell r="A1473" t="str">
            <v>501034</v>
          </cell>
          <cell r="B1473" t="str">
            <v>COTTON - RIL 122 HY - 450 GM</v>
          </cell>
          <cell r="C1473" t="str">
            <v>2100</v>
          </cell>
          <cell r="D1473" t="str">
            <v>101</v>
          </cell>
          <cell r="E1473" t="str">
            <v>5000010468</v>
          </cell>
          <cell r="F1473">
            <v>38127</v>
          </cell>
          <cell r="G1473">
            <v>637.20000000000005</v>
          </cell>
          <cell r="H1473">
            <v>0</v>
          </cell>
        </row>
        <row r="1474">
          <cell r="A1474" t="str">
            <v>501034</v>
          </cell>
          <cell r="B1474" t="str">
            <v>COTTON - RIL 122 HY - 450 GM</v>
          </cell>
          <cell r="C1474" t="str">
            <v>2100</v>
          </cell>
          <cell r="D1474" t="str">
            <v>101</v>
          </cell>
          <cell r="E1474" t="str">
            <v>5000010471</v>
          </cell>
          <cell r="F1474">
            <v>38127</v>
          </cell>
          <cell r="G1474">
            <v>270</v>
          </cell>
          <cell r="H1474">
            <v>0</v>
          </cell>
        </row>
        <row r="1475">
          <cell r="A1475" t="str">
            <v>501034</v>
          </cell>
          <cell r="B1475" t="str">
            <v>COTTON - RIL 122 HY - 450 GM</v>
          </cell>
          <cell r="C1475" t="str">
            <v>2100</v>
          </cell>
          <cell r="D1475" t="str">
            <v>601</v>
          </cell>
          <cell r="E1475" t="str">
            <v>4900094130</v>
          </cell>
          <cell r="F1475">
            <v>38127</v>
          </cell>
          <cell r="G1475">
            <v>-5.4</v>
          </cell>
          <cell r="H1475">
            <v>0</v>
          </cell>
        </row>
        <row r="1476">
          <cell r="A1476" t="str">
            <v>501034</v>
          </cell>
          <cell r="B1476" t="str">
            <v>COTTON - RIL 122 HY - 450 GM</v>
          </cell>
          <cell r="C1476" t="str">
            <v>2100</v>
          </cell>
          <cell r="D1476" t="str">
            <v>601</v>
          </cell>
          <cell r="E1476" t="str">
            <v>4900094130</v>
          </cell>
          <cell r="F1476">
            <v>38127</v>
          </cell>
          <cell r="G1476">
            <v>-16.2</v>
          </cell>
          <cell r="H1476">
            <v>0</v>
          </cell>
        </row>
        <row r="1477">
          <cell r="A1477" t="str">
            <v>501034</v>
          </cell>
          <cell r="B1477" t="str">
            <v>COTTON - RIL 122 HY - 450 GM</v>
          </cell>
          <cell r="C1477" t="str">
            <v>2100</v>
          </cell>
          <cell r="D1477" t="str">
            <v>601</v>
          </cell>
          <cell r="E1477" t="str">
            <v>4900094130</v>
          </cell>
          <cell r="F1477">
            <v>38127</v>
          </cell>
          <cell r="G1477">
            <v>-16.2</v>
          </cell>
          <cell r="H1477">
            <v>0</v>
          </cell>
        </row>
        <row r="1478">
          <cell r="A1478" t="str">
            <v>501034</v>
          </cell>
          <cell r="B1478" t="str">
            <v>COTTON - RIL 122 HY - 450 GM</v>
          </cell>
          <cell r="C1478" t="str">
            <v>2100</v>
          </cell>
          <cell r="D1478" t="str">
            <v>601</v>
          </cell>
          <cell r="E1478" t="str">
            <v>4900094130</v>
          </cell>
          <cell r="F1478">
            <v>38127</v>
          </cell>
          <cell r="G1478">
            <v>-5.4</v>
          </cell>
          <cell r="H1478">
            <v>0</v>
          </cell>
        </row>
        <row r="1479">
          <cell r="A1479" t="str">
            <v>501034</v>
          </cell>
          <cell r="B1479" t="str">
            <v>COTTON - RIL 122 HY - 450 GM</v>
          </cell>
          <cell r="C1479" t="str">
            <v>2100</v>
          </cell>
          <cell r="D1479" t="str">
            <v>601</v>
          </cell>
          <cell r="E1479" t="str">
            <v>4900094130</v>
          </cell>
          <cell r="F1479">
            <v>38127</v>
          </cell>
          <cell r="G1479">
            <v>-43.2</v>
          </cell>
          <cell r="H1479">
            <v>0</v>
          </cell>
        </row>
        <row r="1480">
          <cell r="A1480" t="str">
            <v>501034</v>
          </cell>
          <cell r="B1480" t="str">
            <v>COTTON - RIL 122 HY - 450 GM</v>
          </cell>
          <cell r="C1480" t="str">
            <v>2100</v>
          </cell>
          <cell r="D1480" t="str">
            <v>601</v>
          </cell>
          <cell r="E1480" t="str">
            <v>4900094139</v>
          </cell>
          <cell r="F1480">
            <v>38127</v>
          </cell>
          <cell r="G1480">
            <v>-16.2</v>
          </cell>
          <cell r="H1480">
            <v>0</v>
          </cell>
        </row>
        <row r="1481">
          <cell r="A1481" t="str">
            <v>501034</v>
          </cell>
          <cell r="B1481" t="str">
            <v>COTTON - RIL 122 HY - 450 GM</v>
          </cell>
          <cell r="C1481" t="str">
            <v>2100</v>
          </cell>
          <cell r="D1481" t="str">
            <v>601</v>
          </cell>
          <cell r="E1481" t="str">
            <v>4900094139</v>
          </cell>
          <cell r="F1481">
            <v>38127</v>
          </cell>
          <cell r="G1481">
            <v>-5.4</v>
          </cell>
          <cell r="H1481">
            <v>0</v>
          </cell>
        </row>
        <row r="1482">
          <cell r="A1482" t="str">
            <v>501034</v>
          </cell>
          <cell r="B1482" t="str">
            <v>COTTON - RIL 122 HY - 450 GM</v>
          </cell>
          <cell r="C1482" t="str">
            <v>2100</v>
          </cell>
          <cell r="D1482" t="str">
            <v>601</v>
          </cell>
          <cell r="E1482" t="str">
            <v>4900094139</v>
          </cell>
          <cell r="F1482">
            <v>38127</v>
          </cell>
          <cell r="G1482">
            <v>-21.6</v>
          </cell>
          <cell r="H1482">
            <v>0</v>
          </cell>
        </row>
        <row r="1483">
          <cell r="A1483" t="str">
            <v>501034</v>
          </cell>
          <cell r="B1483" t="str">
            <v>COTTON - RIL 122 HY - 450 GM</v>
          </cell>
          <cell r="C1483" t="str">
            <v>2100</v>
          </cell>
          <cell r="D1483" t="str">
            <v>601</v>
          </cell>
          <cell r="E1483" t="str">
            <v>4900093445</v>
          </cell>
          <cell r="F1483">
            <v>38126</v>
          </cell>
          <cell r="G1483">
            <v>-21.6</v>
          </cell>
          <cell r="H1483">
            <v>0</v>
          </cell>
        </row>
        <row r="1484">
          <cell r="A1484" t="str">
            <v>501034</v>
          </cell>
          <cell r="B1484" t="str">
            <v>COTTON - RIL 122 HY - 450 GM</v>
          </cell>
          <cell r="C1484" t="str">
            <v>2100</v>
          </cell>
          <cell r="D1484" t="str">
            <v>601</v>
          </cell>
          <cell r="E1484" t="str">
            <v>4900093445</v>
          </cell>
          <cell r="F1484">
            <v>38126</v>
          </cell>
          <cell r="G1484">
            <v>-16.2</v>
          </cell>
          <cell r="H1484">
            <v>0</v>
          </cell>
        </row>
        <row r="1485">
          <cell r="A1485" t="str">
            <v>501034</v>
          </cell>
          <cell r="B1485" t="str">
            <v>COTTON - RIL 122 HY - 450 GM</v>
          </cell>
          <cell r="C1485" t="str">
            <v>2100</v>
          </cell>
          <cell r="D1485" t="str">
            <v>601</v>
          </cell>
          <cell r="E1485" t="str">
            <v>4900093445</v>
          </cell>
          <cell r="F1485">
            <v>38126</v>
          </cell>
          <cell r="G1485">
            <v>-5.4</v>
          </cell>
          <cell r="H1485">
            <v>0</v>
          </cell>
        </row>
        <row r="1486">
          <cell r="A1486" t="str">
            <v>501034</v>
          </cell>
          <cell r="B1486" t="str">
            <v>COTTON - RIL 122 HY - 450 GM</v>
          </cell>
          <cell r="C1486" t="str">
            <v>2100</v>
          </cell>
          <cell r="D1486" t="str">
            <v>601</v>
          </cell>
          <cell r="E1486" t="str">
            <v>4900093445</v>
          </cell>
          <cell r="F1486">
            <v>38126</v>
          </cell>
          <cell r="G1486">
            <v>-10.8</v>
          </cell>
          <cell r="H1486">
            <v>0</v>
          </cell>
        </row>
        <row r="1487">
          <cell r="A1487" t="str">
            <v>501034</v>
          </cell>
          <cell r="B1487" t="str">
            <v>COTTON - RIL 122 HY - 450 GM</v>
          </cell>
          <cell r="C1487" t="str">
            <v>2100</v>
          </cell>
          <cell r="D1487" t="str">
            <v>601</v>
          </cell>
          <cell r="E1487" t="str">
            <v>4900093445</v>
          </cell>
          <cell r="F1487">
            <v>38126</v>
          </cell>
          <cell r="G1487">
            <v>-21.6</v>
          </cell>
          <cell r="H1487">
            <v>0</v>
          </cell>
        </row>
        <row r="1488">
          <cell r="A1488" t="str">
            <v>501034</v>
          </cell>
          <cell r="B1488" t="str">
            <v>COTTON - RIL 122 HY - 450 GM</v>
          </cell>
          <cell r="C1488" t="str">
            <v>2100</v>
          </cell>
          <cell r="D1488" t="str">
            <v>601</v>
          </cell>
          <cell r="E1488" t="str">
            <v>4900093445</v>
          </cell>
          <cell r="F1488">
            <v>38126</v>
          </cell>
          <cell r="G1488">
            <v>-59.4</v>
          </cell>
          <cell r="H1488">
            <v>0</v>
          </cell>
        </row>
        <row r="1489">
          <cell r="A1489" t="str">
            <v>501034</v>
          </cell>
          <cell r="B1489" t="str">
            <v>COTTON - RIL 122 HY - 450 GM</v>
          </cell>
          <cell r="C1489" t="str">
            <v>2100</v>
          </cell>
          <cell r="D1489" t="str">
            <v>601</v>
          </cell>
          <cell r="E1489" t="str">
            <v>4900093445</v>
          </cell>
          <cell r="F1489">
            <v>38126</v>
          </cell>
          <cell r="G1489">
            <v>-27</v>
          </cell>
          <cell r="H1489">
            <v>0</v>
          </cell>
        </row>
        <row r="1490">
          <cell r="A1490" t="str">
            <v>501034</v>
          </cell>
          <cell r="B1490" t="str">
            <v>COTTON - RIL 122 HY - 450 GM</v>
          </cell>
          <cell r="C1490" t="str">
            <v>2100</v>
          </cell>
          <cell r="D1490" t="str">
            <v>601</v>
          </cell>
          <cell r="E1490" t="str">
            <v>4900093420</v>
          </cell>
          <cell r="F1490">
            <v>38126</v>
          </cell>
          <cell r="G1490">
            <v>-21.6</v>
          </cell>
          <cell r="H1490">
            <v>0</v>
          </cell>
        </row>
        <row r="1491">
          <cell r="A1491" t="str">
            <v>501034</v>
          </cell>
          <cell r="B1491" t="str">
            <v>COTTON - RIL 122 HY - 450 GM</v>
          </cell>
          <cell r="C1491" t="str">
            <v>2100</v>
          </cell>
          <cell r="D1491" t="str">
            <v>601</v>
          </cell>
          <cell r="E1491" t="str">
            <v>4900093420</v>
          </cell>
          <cell r="F1491">
            <v>38126</v>
          </cell>
          <cell r="G1491">
            <v>-21.6</v>
          </cell>
          <cell r="H1491">
            <v>0</v>
          </cell>
        </row>
        <row r="1492">
          <cell r="A1492" t="str">
            <v>501034</v>
          </cell>
          <cell r="B1492" t="str">
            <v>COTTON - RIL 122 HY - 450 GM</v>
          </cell>
          <cell r="C1492" t="str">
            <v>2100</v>
          </cell>
          <cell r="D1492" t="str">
            <v>601</v>
          </cell>
          <cell r="E1492" t="str">
            <v>4900093445</v>
          </cell>
          <cell r="F1492">
            <v>38126</v>
          </cell>
          <cell r="G1492">
            <v>-5.4</v>
          </cell>
          <cell r="H1492">
            <v>0</v>
          </cell>
        </row>
        <row r="1493">
          <cell r="A1493" t="str">
            <v>501034</v>
          </cell>
          <cell r="B1493" t="str">
            <v>COTTON - RIL 122 HY - 450 GM</v>
          </cell>
          <cell r="C1493" t="str">
            <v>2100</v>
          </cell>
          <cell r="D1493" t="str">
            <v>601</v>
          </cell>
          <cell r="E1493" t="str">
            <v>4900093445</v>
          </cell>
          <cell r="F1493">
            <v>38126</v>
          </cell>
          <cell r="G1493">
            <v>-5.4</v>
          </cell>
          <cell r="H1493">
            <v>0</v>
          </cell>
        </row>
        <row r="1494">
          <cell r="A1494" t="str">
            <v>501034</v>
          </cell>
          <cell r="B1494" t="str">
            <v>COTTON - RIL 122 HY - 450 GM</v>
          </cell>
          <cell r="C1494" t="str">
            <v>2100</v>
          </cell>
          <cell r="D1494" t="str">
            <v>601</v>
          </cell>
          <cell r="E1494" t="str">
            <v>4900093445</v>
          </cell>
          <cell r="F1494">
            <v>38126</v>
          </cell>
          <cell r="G1494">
            <v>-43.2</v>
          </cell>
          <cell r="H1494">
            <v>0</v>
          </cell>
        </row>
        <row r="1495">
          <cell r="A1495" t="str">
            <v>501034</v>
          </cell>
          <cell r="B1495" t="str">
            <v>COTTON - RIL 122 HY - 450 GM</v>
          </cell>
          <cell r="C1495" t="str">
            <v>2100</v>
          </cell>
          <cell r="D1495" t="str">
            <v>641</v>
          </cell>
          <cell r="E1495" t="str">
            <v>4900093526</v>
          </cell>
          <cell r="F1495">
            <v>38126</v>
          </cell>
          <cell r="G1495">
            <v>637.20000000000005</v>
          </cell>
          <cell r="H1495">
            <v>0</v>
          </cell>
        </row>
        <row r="1496">
          <cell r="A1496" t="str">
            <v>501034</v>
          </cell>
          <cell r="B1496" t="str">
            <v>COTTON - RIL 122 HY - 450 GM</v>
          </cell>
          <cell r="C1496" t="str">
            <v>2100</v>
          </cell>
          <cell r="D1496" t="str">
            <v>641</v>
          </cell>
          <cell r="E1496" t="str">
            <v>4900093526</v>
          </cell>
          <cell r="F1496">
            <v>38126</v>
          </cell>
          <cell r="G1496">
            <v>270</v>
          </cell>
          <cell r="H1496">
            <v>0</v>
          </cell>
        </row>
        <row r="1497">
          <cell r="A1497" t="str">
            <v>501034</v>
          </cell>
          <cell r="B1497" t="str">
            <v>COTTON - RIL 122 HY - 450 GM</v>
          </cell>
          <cell r="C1497" t="str">
            <v>2100</v>
          </cell>
          <cell r="D1497" t="str">
            <v>601</v>
          </cell>
          <cell r="E1497" t="str">
            <v>4900093420</v>
          </cell>
          <cell r="F1497">
            <v>38126</v>
          </cell>
          <cell r="G1497">
            <v>-21.6</v>
          </cell>
          <cell r="H1497">
            <v>0</v>
          </cell>
        </row>
        <row r="1498">
          <cell r="A1498" t="str">
            <v>501034</v>
          </cell>
          <cell r="B1498" t="str">
            <v>COTTON - RIL 122 HY - 450 GM</v>
          </cell>
          <cell r="C1498" t="str">
            <v>2100</v>
          </cell>
          <cell r="D1498" t="str">
            <v>601</v>
          </cell>
          <cell r="E1498" t="str">
            <v>4900093420</v>
          </cell>
          <cell r="F1498">
            <v>38126</v>
          </cell>
          <cell r="G1498">
            <v>-21.6</v>
          </cell>
          <cell r="H1498">
            <v>0</v>
          </cell>
        </row>
        <row r="1499">
          <cell r="A1499" t="str">
            <v>501034</v>
          </cell>
          <cell r="B1499" t="str">
            <v>COTTON - RIL 122 HY - 450 GM</v>
          </cell>
          <cell r="C1499" t="str">
            <v>2100</v>
          </cell>
          <cell r="D1499" t="str">
            <v>601</v>
          </cell>
          <cell r="E1499" t="str">
            <v>4900093120</v>
          </cell>
          <cell r="F1499">
            <v>38126</v>
          </cell>
          <cell r="G1499">
            <v>-21.6</v>
          </cell>
          <cell r="H1499">
            <v>0</v>
          </cell>
        </row>
        <row r="1500">
          <cell r="A1500" t="str">
            <v>501034</v>
          </cell>
          <cell r="B1500" t="str">
            <v>COTTON - RIL 122 HY - 450 GM</v>
          </cell>
          <cell r="C1500" t="str">
            <v>2100</v>
          </cell>
          <cell r="D1500" t="str">
            <v>601</v>
          </cell>
          <cell r="E1500" t="str">
            <v>4900093120</v>
          </cell>
          <cell r="F1500">
            <v>38126</v>
          </cell>
          <cell r="G1500">
            <v>-21.6</v>
          </cell>
          <cell r="H1500">
            <v>0</v>
          </cell>
        </row>
        <row r="1501">
          <cell r="A1501" t="str">
            <v>501034</v>
          </cell>
          <cell r="B1501" t="str">
            <v>COTTON - RIL 122 HY - 450 GM</v>
          </cell>
          <cell r="C1501" t="str">
            <v>2100</v>
          </cell>
          <cell r="D1501" t="str">
            <v>601</v>
          </cell>
          <cell r="E1501" t="str">
            <v>4900093120</v>
          </cell>
          <cell r="F1501">
            <v>38126</v>
          </cell>
          <cell r="G1501">
            <v>-21.6</v>
          </cell>
          <cell r="H1501">
            <v>0</v>
          </cell>
        </row>
        <row r="1502">
          <cell r="A1502" t="str">
            <v>501034</v>
          </cell>
          <cell r="B1502" t="str">
            <v>COTTON - RIL 122 HY - 450 GM</v>
          </cell>
          <cell r="C1502" t="str">
            <v>2100</v>
          </cell>
          <cell r="D1502" t="str">
            <v>601</v>
          </cell>
          <cell r="E1502" t="str">
            <v>4900092817</v>
          </cell>
          <cell r="F1502">
            <v>38125</v>
          </cell>
          <cell r="G1502">
            <v>-5.4</v>
          </cell>
          <cell r="H1502">
            <v>0</v>
          </cell>
        </row>
        <row r="1503">
          <cell r="A1503" t="str">
            <v>501034</v>
          </cell>
          <cell r="B1503" t="str">
            <v>COTTON - RIL 122 HY - 450 GM</v>
          </cell>
          <cell r="C1503" t="str">
            <v>2100</v>
          </cell>
          <cell r="D1503" t="str">
            <v>601</v>
          </cell>
          <cell r="E1503" t="str">
            <v>4900092936</v>
          </cell>
          <cell r="F1503">
            <v>38125</v>
          </cell>
          <cell r="G1503">
            <v>-21.6</v>
          </cell>
          <cell r="H1503">
            <v>0</v>
          </cell>
        </row>
        <row r="1504">
          <cell r="A1504" t="str">
            <v>501034</v>
          </cell>
          <cell r="B1504" t="str">
            <v>COTTON - RIL 122 HY - 450 GM</v>
          </cell>
          <cell r="C1504" t="str">
            <v>2100</v>
          </cell>
          <cell r="D1504" t="str">
            <v>601</v>
          </cell>
          <cell r="E1504" t="str">
            <v>4900092939</v>
          </cell>
          <cell r="F1504">
            <v>38125</v>
          </cell>
          <cell r="G1504">
            <v>-21.6</v>
          </cell>
          <cell r="H1504">
            <v>0</v>
          </cell>
        </row>
        <row r="1505">
          <cell r="A1505" t="str">
            <v>501034</v>
          </cell>
          <cell r="B1505" t="str">
            <v>COTTON - RIL 122 HY - 450 GM</v>
          </cell>
          <cell r="C1505" t="str">
            <v>2100</v>
          </cell>
          <cell r="D1505" t="str">
            <v>601</v>
          </cell>
          <cell r="E1505" t="str">
            <v>4900092941</v>
          </cell>
          <cell r="F1505">
            <v>38125</v>
          </cell>
          <cell r="G1505">
            <v>-5.4</v>
          </cell>
          <cell r="H1505">
            <v>0</v>
          </cell>
        </row>
        <row r="1506">
          <cell r="A1506" t="str">
            <v>501034</v>
          </cell>
          <cell r="B1506" t="str">
            <v>COTTON - RIL 122 HY - 450 GM</v>
          </cell>
          <cell r="C1506" t="str">
            <v>2100</v>
          </cell>
          <cell r="D1506" t="str">
            <v>601</v>
          </cell>
          <cell r="E1506" t="str">
            <v>4900092942</v>
          </cell>
          <cell r="F1506">
            <v>38125</v>
          </cell>
          <cell r="G1506">
            <v>-16.2</v>
          </cell>
          <cell r="H1506">
            <v>0</v>
          </cell>
        </row>
        <row r="1507">
          <cell r="A1507" t="str">
            <v>501034</v>
          </cell>
          <cell r="B1507" t="str">
            <v>COTTON - RIL 122 HY - 450 GM</v>
          </cell>
          <cell r="C1507" t="str">
            <v>2100</v>
          </cell>
          <cell r="D1507" t="str">
            <v>601</v>
          </cell>
          <cell r="E1507" t="str">
            <v>4900092942</v>
          </cell>
          <cell r="F1507">
            <v>38125</v>
          </cell>
          <cell r="G1507">
            <v>-108</v>
          </cell>
          <cell r="H1507">
            <v>0</v>
          </cell>
        </row>
        <row r="1508">
          <cell r="A1508" t="str">
            <v>501034</v>
          </cell>
          <cell r="B1508" t="str">
            <v>COTTON - RIL 122 HY - 450 GM</v>
          </cell>
          <cell r="C1508" t="str">
            <v>2100</v>
          </cell>
          <cell r="D1508" t="str">
            <v>601</v>
          </cell>
          <cell r="E1508" t="str">
            <v>4900092942</v>
          </cell>
          <cell r="F1508">
            <v>38125</v>
          </cell>
          <cell r="G1508">
            <v>-5.4</v>
          </cell>
          <cell r="H1508">
            <v>0</v>
          </cell>
        </row>
        <row r="1509">
          <cell r="A1509" t="str">
            <v>501034</v>
          </cell>
          <cell r="B1509" t="str">
            <v>COTTON - RIL 122 HY - 450 GM</v>
          </cell>
          <cell r="C1509" t="str">
            <v>2100</v>
          </cell>
          <cell r="D1509" t="str">
            <v>601</v>
          </cell>
          <cell r="E1509" t="str">
            <v>4900092942</v>
          </cell>
          <cell r="F1509">
            <v>38125</v>
          </cell>
          <cell r="G1509">
            <v>-43.2</v>
          </cell>
          <cell r="H1509">
            <v>0</v>
          </cell>
        </row>
        <row r="1510">
          <cell r="A1510" t="str">
            <v>501034</v>
          </cell>
          <cell r="B1510" t="str">
            <v>COTTON - RIL 122 HY - 450 GM</v>
          </cell>
          <cell r="C1510" t="str">
            <v>2100</v>
          </cell>
          <cell r="D1510" t="str">
            <v>601</v>
          </cell>
          <cell r="E1510" t="str">
            <v>4900092939</v>
          </cell>
          <cell r="F1510">
            <v>38125</v>
          </cell>
          <cell r="G1510">
            <v>-21.6</v>
          </cell>
          <cell r="H1510">
            <v>0</v>
          </cell>
        </row>
        <row r="1511">
          <cell r="A1511" t="str">
            <v>501034</v>
          </cell>
          <cell r="B1511" t="str">
            <v>COTTON - RIL 122 HY - 450 GM</v>
          </cell>
          <cell r="C1511" t="str">
            <v>2100</v>
          </cell>
          <cell r="D1511" t="str">
            <v>601</v>
          </cell>
          <cell r="E1511" t="str">
            <v>4900092939</v>
          </cell>
          <cell r="F1511">
            <v>38125</v>
          </cell>
          <cell r="G1511">
            <v>-21.6</v>
          </cell>
          <cell r="H1511">
            <v>0</v>
          </cell>
        </row>
        <row r="1512">
          <cell r="A1512" t="str">
            <v>501034</v>
          </cell>
          <cell r="B1512" t="str">
            <v>COTTON - RIL 122 HY - 450 GM</v>
          </cell>
          <cell r="C1512" t="str">
            <v>2100</v>
          </cell>
          <cell r="D1512" t="str">
            <v>601</v>
          </cell>
          <cell r="E1512" t="str">
            <v>4900092941</v>
          </cell>
          <cell r="F1512">
            <v>38125</v>
          </cell>
          <cell r="G1512">
            <v>-21.6</v>
          </cell>
          <cell r="H1512">
            <v>0</v>
          </cell>
        </row>
        <row r="1513">
          <cell r="A1513" t="str">
            <v>501034</v>
          </cell>
          <cell r="B1513" t="str">
            <v>COTTON - RIL 122 HY - 450 GM</v>
          </cell>
          <cell r="C1513" t="str">
            <v>2100</v>
          </cell>
          <cell r="D1513" t="str">
            <v>601</v>
          </cell>
          <cell r="E1513" t="str">
            <v>4900092941</v>
          </cell>
          <cell r="F1513">
            <v>38125</v>
          </cell>
          <cell r="G1513">
            <v>-43.2</v>
          </cell>
          <cell r="H1513">
            <v>0</v>
          </cell>
        </row>
        <row r="1514">
          <cell r="A1514" t="str">
            <v>501034</v>
          </cell>
          <cell r="B1514" t="str">
            <v>COTTON - RIL 122 HY - 450 GM</v>
          </cell>
          <cell r="C1514" t="str">
            <v>2100</v>
          </cell>
          <cell r="D1514" t="str">
            <v>601</v>
          </cell>
          <cell r="E1514" t="str">
            <v>4900092817</v>
          </cell>
          <cell r="F1514">
            <v>38125</v>
          </cell>
          <cell r="G1514">
            <v>-13.95</v>
          </cell>
          <cell r="H1514">
            <v>0</v>
          </cell>
        </row>
        <row r="1515">
          <cell r="A1515" t="str">
            <v>501034</v>
          </cell>
          <cell r="B1515" t="str">
            <v>COTTON - RIL 122 HY - 450 GM</v>
          </cell>
          <cell r="C1515" t="str">
            <v>2100</v>
          </cell>
          <cell r="D1515" t="str">
            <v>601</v>
          </cell>
          <cell r="E1515" t="str">
            <v>4900092817</v>
          </cell>
          <cell r="F1515">
            <v>38125</v>
          </cell>
          <cell r="G1515">
            <v>-10.8</v>
          </cell>
          <cell r="H1515">
            <v>0</v>
          </cell>
        </row>
        <row r="1516">
          <cell r="A1516" t="str">
            <v>501034</v>
          </cell>
          <cell r="B1516" t="str">
            <v>COTTON - RIL 122 HY - 450 GM</v>
          </cell>
          <cell r="C1516" t="str">
            <v>2100</v>
          </cell>
          <cell r="D1516" t="str">
            <v>601</v>
          </cell>
          <cell r="E1516" t="str">
            <v>4900092817</v>
          </cell>
          <cell r="F1516">
            <v>38125</v>
          </cell>
          <cell r="G1516">
            <v>-5.4</v>
          </cell>
          <cell r="H1516">
            <v>0</v>
          </cell>
        </row>
        <row r="1517">
          <cell r="A1517" t="str">
            <v>501034</v>
          </cell>
          <cell r="B1517" t="str">
            <v>COTTON - RIL 122 HY - 450 GM</v>
          </cell>
          <cell r="C1517" t="str">
            <v>2100</v>
          </cell>
          <cell r="D1517" t="str">
            <v>601</v>
          </cell>
          <cell r="E1517" t="str">
            <v>4900092817</v>
          </cell>
          <cell r="F1517">
            <v>38125</v>
          </cell>
          <cell r="G1517">
            <v>-5.4</v>
          </cell>
          <cell r="H1517">
            <v>0</v>
          </cell>
        </row>
        <row r="1518">
          <cell r="A1518" t="str">
            <v>501034</v>
          </cell>
          <cell r="B1518" t="str">
            <v>COTTON - RIL 122 HY - 450 GM</v>
          </cell>
          <cell r="C1518" t="str">
            <v>2100</v>
          </cell>
          <cell r="D1518" t="str">
            <v>601</v>
          </cell>
          <cell r="E1518" t="str">
            <v>4900092817</v>
          </cell>
          <cell r="F1518">
            <v>38125</v>
          </cell>
          <cell r="G1518">
            <v>-18.45</v>
          </cell>
          <cell r="H1518">
            <v>0</v>
          </cell>
        </row>
        <row r="1519">
          <cell r="A1519" t="str">
            <v>501034</v>
          </cell>
          <cell r="B1519" t="str">
            <v>COTTON - RIL 122 HY - 450 GM</v>
          </cell>
          <cell r="C1519" t="str">
            <v>2100</v>
          </cell>
          <cell r="D1519" t="str">
            <v>601</v>
          </cell>
          <cell r="E1519" t="str">
            <v>4900092817</v>
          </cell>
          <cell r="F1519">
            <v>38125</v>
          </cell>
          <cell r="G1519">
            <v>-5.4</v>
          </cell>
          <cell r="H1519">
            <v>0</v>
          </cell>
        </row>
        <row r="1520">
          <cell r="A1520" t="str">
            <v>501034</v>
          </cell>
          <cell r="B1520" t="str">
            <v>COTTON - RIL 122 HY - 450 GM</v>
          </cell>
          <cell r="C1520" t="str">
            <v>2100</v>
          </cell>
          <cell r="D1520" t="str">
            <v>601</v>
          </cell>
          <cell r="E1520" t="str">
            <v>4900092817</v>
          </cell>
          <cell r="F1520">
            <v>38125</v>
          </cell>
          <cell r="G1520">
            <v>-5.4</v>
          </cell>
          <cell r="H1520">
            <v>0</v>
          </cell>
        </row>
        <row r="1521">
          <cell r="A1521" t="str">
            <v>501034</v>
          </cell>
          <cell r="B1521" t="str">
            <v>COTTON - RIL 122 HY - 450 GM</v>
          </cell>
          <cell r="C1521" t="str">
            <v>2100</v>
          </cell>
          <cell r="D1521" t="str">
            <v>601</v>
          </cell>
          <cell r="E1521" t="str">
            <v>4900092817</v>
          </cell>
          <cell r="F1521">
            <v>38125</v>
          </cell>
          <cell r="G1521">
            <v>-5.4</v>
          </cell>
          <cell r="H1521">
            <v>0</v>
          </cell>
        </row>
        <row r="1522">
          <cell r="A1522" t="str">
            <v>501034</v>
          </cell>
          <cell r="B1522" t="str">
            <v>COTTON - RIL 122 HY - 450 GM</v>
          </cell>
          <cell r="C1522" t="str">
            <v>2100</v>
          </cell>
          <cell r="D1522" t="str">
            <v>601</v>
          </cell>
          <cell r="E1522" t="str">
            <v>4900092941</v>
          </cell>
          <cell r="F1522">
            <v>38125</v>
          </cell>
          <cell r="G1522">
            <v>-16.2</v>
          </cell>
          <cell r="H1522">
            <v>0</v>
          </cell>
        </row>
        <row r="1523">
          <cell r="A1523" t="str">
            <v>501034</v>
          </cell>
          <cell r="B1523" t="str">
            <v>COTTON - RIL 122 HY - 450 GM</v>
          </cell>
          <cell r="C1523" t="str">
            <v>2100</v>
          </cell>
          <cell r="D1523" t="str">
            <v>601</v>
          </cell>
          <cell r="E1523" t="str">
            <v>4900092941</v>
          </cell>
          <cell r="F1523">
            <v>38125</v>
          </cell>
          <cell r="G1523">
            <v>-43.2</v>
          </cell>
          <cell r="H1523">
            <v>0</v>
          </cell>
        </row>
        <row r="1524">
          <cell r="A1524" t="str">
            <v>501034</v>
          </cell>
          <cell r="B1524" t="str">
            <v>COTTON - RIL 122 HY - 450 GM</v>
          </cell>
          <cell r="C1524" t="str">
            <v>2100</v>
          </cell>
          <cell r="D1524" t="str">
            <v>601</v>
          </cell>
          <cell r="E1524" t="str">
            <v>4900092817</v>
          </cell>
          <cell r="F1524">
            <v>38125</v>
          </cell>
          <cell r="G1524">
            <v>-5.4</v>
          </cell>
          <cell r="H1524">
            <v>0</v>
          </cell>
        </row>
        <row r="1525">
          <cell r="A1525" t="str">
            <v>501034</v>
          </cell>
          <cell r="B1525" t="str">
            <v>COTTON - RIL 122 HY - 450 GM</v>
          </cell>
          <cell r="C1525" t="str">
            <v>2100</v>
          </cell>
          <cell r="D1525" t="str">
            <v>601</v>
          </cell>
          <cell r="E1525" t="str">
            <v>4900092817</v>
          </cell>
          <cell r="F1525">
            <v>38125</v>
          </cell>
          <cell r="G1525">
            <v>-5.4</v>
          </cell>
          <cell r="H1525">
            <v>0</v>
          </cell>
        </row>
        <row r="1526">
          <cell r="A1526" t="str">
            <v>501034</v>
          </cell>
          <cell r="B1526" t="str">
            <v>COTTON - RIL 122 HY - 450 GM</v>
          </cell>
          <cell r="C1526" t="str">
            <v>2100</v>
          </cell>
          <cell r="D1526" t="str">
            <v>601</v>
          </cell>
          <cell r="E1526" t="str">
            <v>4900092210</v>
          </cell>
          <cell r="F1526">
            <v>38124</v>
          </cell>
          <cell r="G1526">
            <v>-5.4</v>
          </cell>
          <cell r="H1526">
            <v>0</v>
          </cell>
        </row>
        <row r="1527">
          <cell r="A1527" t="str">
            <v>501034</v>
          </cell>
          <cell r="B1527" t="str">
            <v>COTTON - RIL 122 HY - 450 GM</v>
          </cell>
          <cell r="C1527" t="str">
            <v>2100</v>
          </cell>
          <cell r="D1527" t="str">
            <v>601</v>
          </cell>
          <cell r="E1527" t="str">
            <v>4900092210</v>
          </cell>
          <cell r="F1527">
            <v>38124</v>
          </cell>
          <cell r="G1527">
            <v>-5.4</v>
          </cell>
          <cell r="H1527">
            <v>0</v>
          </cell>
        </row>
        <row r="1528">
          <cell r="A1528" t="str">
            <v>501034</v>
          </cell>
          <cell r="B1528" t="str">
            <v>COTTON - RIL 122 HY - 450 GM</v>
          </cell>
          <cell r="C1528" t="str">
            <v>2100</v>
          </cell>
          <cell r="D1528" t="str">
            <v>601</v>
          </cell>
          <cell r="E1528" t="str">
            <v>4900092210</v>
          </cell>
          <cell r="F1528">
            <v>38124</v>
          </cell>
          <cell r="G1528">
            <v>-16.2</v>
          </cell>
          <cell r="H1528">
            <v>0</v>
          </cell>
        </row>
        <row r="1529">
          <cell r="A1529" t="str">
            <v>501034</v>
          </cell>
          <cell r="B1529" t="str">
            <v>COTTON - RIL 122 HY - 450 GM</v>
          </cell>
          <cell r="C1529" t="str">
            <v>2100</v>
          </cell>
          <cell r="D1529" t="str">
            <v>601</v>
          </cell>
          <cell r="E1529" t="str">
            <v>4900092210</v>
          </cell>
          <cell r="F1529">
            <v>38124</v>
          </cell>
          <cell r="G1529">
            <v>-21.6</v>
          </cell>
          <cell r="H1529">
            <v>0</v>
          </cell>
        </row>
        <row r="1530">
          <cell r="A1530" t="str">
            <v>501034</v>
          </cell>
          <cell r="B1530" t="str">
            <v>COTTON - RIL 122 HY - 450 GM</v>
          </cell>
          <cell r="C1530" t="str">
            <v>2100</v>
          </cell>
          <cell r="D1530" t="str">
            <v>601</v>
          </cell>
          <cell r="E1530" t="str">
            <v>4900092210</v>
          </cell>
          <cell r="F1530">
            <v>38124</v>
          </cell>
          <cell r="G1530">
            <v>-64.8</v>
          </cell>
          <cell r="H1530">
            <v>0</v>
          </cell>
        </row>
        <row r="1531">
          <cell r="A1531" t="str">
            <v>501034</v>
          </cell>
          <cell r="B1531" t="str">
            <v>COTTON - RIL 122 HY - 450 GM</v>
          </cell>
          <cell r="C1531" t="str">
            <v>2100</v>
          </cell>
          <cell r="D1531" t="str">
            <v>601</v>
          </cell>
          <cell r="E1531" t="str">
            <v>4900092164</v>
          </cell>
          <cell r="F1531">
            <v>38124</v>
          </cell>
          <cell r="G1531">
            <v>-21.6</v>
          </cell>
          <cell r="H1531">
            <v>0</v>
          </cell>
        </row>
        <row r="1532">
          <cell r="A1532" t="str">
            <v>501034</v>
          </cell>
          <cell r="B1532" t="str">
            <v>COTTON - RIL 122 HY - 450 GM</v>
          </cell>
          <cell r="C1532" t="str">
            <v>2100</v>
          </cell>
          <cell r="D1532" t="str">
            <v>601</v>
          </cell>
          <cell r="E1532" t="str">
            <v>4900092164</v>
          </cell>
          <cell r="F1532">
            <v>38124</v>
          </cell>
          <cell r="G1532">
            <v>-21.6</v>
          </cell>
          <cell r="H1532">
            <v>0</v>
          </cell>
        </row>
        <row r="1533">
          <cell r="A1533" t="str">
            <v>501034</v>
          </cell>
          <cell r="B1533" t="str">
            <v>COTTON - RIL 122 HY - 450 GM</v>
          </cell>
          <cell r="C1533" t="str">
            <v>2100</v>
          </cell>
          <cell r="D1533" t="str">
            <v>601</v>
          </cell>
          <cell r="E1533" t="str">
            <v>4900092164</v>
          </cell>
          <cell r="F1533">
            <v>38124</v>
          </cell>
          <cell r="G1533">
            <v>-16.2</v>
          </cell>
          <cell r="H1533">
            <v>0</v>
          </cell>
        </row>
        <row r="1534">
          <cell r="A1534" t="str">
            <v>501034</v>
          </cell>
          <cell r="B1534" t="str">
            <v>COTTON - RIL 122 HY - 450 GM</v>
          </cell>
          <cell r="C1534" t="str">
            <v>2100</v>
          </cell>
          <cell r="D1534" t="str">
            <v>601</v>
          </cell>
          <cell r="E1534" t="str">
            <v>4900092164</v>
          </cell>
          <cell r="F1534">
            <v>38124</v>
          </cell>
          <cell r="G1534">
            <v>-21.6</v>
          </cell>
          <cell r="H1534">
            <v>0</v>
          </cell>
        </row>
        <row r="1535">
          <cell r="A1535" t="str">
            <v>501034</v>
          </cell>
          <cell r="B1535" t="str">
            <v>COTTON - RIL 122 HY - 450 GM</v>
          </cell>
          <cell r="C1535" t="str">
            <v>2100</v>
          </cell>
          <cell r="D1535" t="str">
            <v>601</v>
          </cell>
          <cell r="E1535" t="str">
            <v>4900092156</v>
          </cell>
          <cell r="F1535">
            <v>38124</v>
          </cell>
          <cell r="G1535">
            <v>-16.2</v>
          </cell>
          <cell r="H1535">
            <v>0</v>
          </cell>
        </row>
        <row r="1536">
          <cell r="A1536" t="str">
            <v>501034</v>
          </cell>
          <cell r="B1536" t="str">
            <v>COTTON - RIL 122 HY - 450 GM</v>
          </cell>
          <cell r="C1536" t="str">
            <v>2100</v>
          </cell>
          <cell r="D1536" t="str">
            <v>601</v>
          </cell>
          <cell r="E1536" t="str">
            <v>4900092224</v>
          </cell>
          <cell r="F1536">
            <v>38124</v>
          </cell>
          <cell r="G1536">
            <v>-5.4</v>
          </cell>
          <cell r="H1536">
            <v>0</v>
          </cell>
        </row>
        <row r="1537">
          <cell r="A1537" t="str">
            <v>501034</v>
          </cell>
          <cell r="B1537" t="str">
            <v>COTTON - RIL 122 HY - 450 GM</v>
          </cell>
          <cell r="C1537" t="str">
            <v>2100</v>
          </cell>
          <cell r="D1537" t="str">
            <v>601</v>
          </cell>
          <cell r="E1537" t="str">
            <v>4900092224</v>
          </cell>
          <cell r="F1537">
            <v>38124</v>
          </cell>
          <cell r="G1537">
            <v>-10.8</v>
          </cell>
          <cell r="H1537">
            <v>0</v>
          </cell>
        </row>
        <row r="1538">
          <cell r="A1538" t="str">
            <v>501034</v>
          </cell>
          <cell r="B1538" t="str">
            <v>COTTON - RIL 122 HY - 450 GM</v>
          </cell>
          <cell r="C1538" t="str">
            <v>2100</v>
          </cell>
          <cell r="D1538" t="str">
            <v>601</v>
          </cell>
          <cell r="E1538" t="str">
            <v>4900092224</v>
          </cell>
          <cell r="F1538">
            <v>38124</v>
          </cell>
          <cell r="G1538">
            <v>-16.2</v>
          </cell>
          <cell r="H1538">
            <v>0</v>
          </cell>
        </row>
        <row r="1539">
          <cell r="A1539" t="str">
            <v>501034</v>
          </cell>
          <cell r="B1539" t="str">
            <v>COTTON - RIL 122 HY - 450 GM</v>
          </cell>
          <cell r="C1539" t="str">
            <v>2100</v>
          </cell>
          <cell r="D1539" t="str">
            <v>601</v>
          </cell>
          <cell r="E1539" t="str">
            <v>4900092156</v>
          </cell>
          <cell r="F1539">
            <v>38124</v>
          </cell>
          <cell r="G1539">
            <v>-5.4</v>
          </cell>
          <cell r="H1539">
            <v>0</v>
          </cell>
        </row>
        <row r="1540">
          <cell r="A1540" t="str">
            <v>501034</v>
          </cell>
          <cell r="B1540" t="str">
            <v>COTTON - RIL 122 HY - 450 GM</v>
          </cell>
          <cell r="C1540" t="str">
            <v>2100</v>
          </cell>
          <cell r="D1540" t="str">
            <v>601</v>
          </cell>
          <cell r="E1540" t="str">
            <v>4900092156</v>
          </cell>
          <cell r="F1540">
            <v>38124</v>
          </cell>
          <cell r="G1540">
            <v>-151.19999999999999</v>
          </cell>
          <cell r="H1540">
            <v>0</v>
          </cell>
        </row>
        <row r="1541">
          <cell r="A1541" t="str">
            <v>501034</v>
          </cell>
          <cell r="B1541" t="str">
            <v>COTTON - RIL 122 HY - 450 GM</v>
          </cell>
          <cell r="C1541" t="str">
            <v>2100</v>
          </cell>
          <cell r="D1541" t="str">
            <v>601</v>
          </cell>
          <cell r="E1541" t="str">
            <v>4900092210</v>
          </cell>
          <cell r="F1541">
            <v>38124</v>
          </cell>
          <cell r="G1541">
            <v>-21.6</v>
          </cell>
          <cell r="H1541">
            <v>0</v>
          </cell>
        </row>
        <row r="1542">
          <cell r="A1542" t="str">
            <v>501034</v>
          </cell>
          <cell r="B1542" t="str">
            <v>COTTON - RIL 122 HY - 450 GM</v>
          </cell>
          <cell r="C1542" t="str">
            <v>2100</v>
          </cell>
          <cell r="D1542" t="str">
            <v>601</v>
          </cell>
          <cell r="E1542" t="str">
            <v>4900092210</v>
          </cell>
          <cell r="F1542">
            <v>38124</v>
          </cell>
          <cell r="G1542">
            <v>-21.6</v>
          </cell>
          <cell r="H1542">
            <v>0</v>
          </cell>
        </row>
        <row r="1543">
          <cell r="A1543" t="str">
            <v>501034</v>
          </cell>
          <cell r="B1543" t="str">
            <v>COTTON - RIL 122 HY - 450 GM</v>
          </cell>
          <cell r="C1543" t="str">
            <v>2100</v>
          </cell>
          <cell r="D1543" t="str">
            <v>601</v>
          </cell>
          <cell r="E1543" t="str">
            <v>4900092210</v>
          </cell>
          <cell r="F1543">
            <v>38124</v>
          </cell>
          <cell r="G1543">
            <v>-5.4</v>
          </cell>
          <cell r="H1543">
            <v>0</v>
          </cell>
        </row>
        <row r="1544">
          <cell r="A1544" t="str">
            <v>501034</v>
          </cell>
          <cell r="B1544" t="str">
            <v>COTTON - RIL 122 HY - 450 GM</v>
          </cell>
          <cell r="C1544" t="str">
            <v>2100</v>
          </cell>
          <cell r="D1544" t="str">
            <v>601</v>
          </cell>
          <cell r="E1544" t="str">
            <v>4900092224</v>
          </cell>
          <cell r="F1544">
            <v>38124</v>
          </cell>
          <cell r="G1544">
            <v>-172.8</v>
          </cell>
          <cell r="H1544">
            <v>0</v>
          </cell>
        </row>
        <row r="1545">
          <cell r="A1545" t="str">
            <v>501034</v>
          </cell>
          <cell r="B1545" t="str">
            <v>COTTON - RIL 122 HY - 450 GM</v>
          </cell>
          <cell r="C1545" t="str">
            <v>2100</v>
          </cell>
          <cell r="D1545" t="str">
            <v>601</v>
          </cell>
          <cell r="E1545" t="str">
            <v>4900092164</v>
          </cell>
          <cell r="F1545">
            <v>38124</v>
          </cell>
          <cell r="G1545">
            <v>-21.6</v>
          </cell>
          <cell r="H1545">
            <v>0</v>
          </cell>
        </row>
        <row r="1546">
          <cell r="A1546" t="str">
            <v>501034</v>
          </cell>
          <cell r="B1546" t="str">
            <v>COTTON - RIL 122 HY - 450 GM</v>
          </cell>
          <cell r="C1546" t="str">
            <v>2100</v>
          </cell>
          <cell r="D1546" t="str">
            <v>601</v>
          </cell>
          <cell r="E1546" t="str">
            <v>4900092164</v>
          </cell>
          <cell r="F1546">
            <v>38124</v>
          </cell>
          <cell r="G1546">
            <v>-5.4</v>
          </cell>
          <cell r="H1546">
            <v>0</v>
          </cell>
        </row>
        <row r="1547">
          <cell r="A1547" t="str">
            <v>501034</v>
          </cell>
          <cell r="B1547" t="str">
            <v>COTTON - RIL 122 HY - 450 GM</v>
          </cell>
          <cell r="C1547" t="str">
            <v>2100</v>
          </cell>
          <cell r="D1547" t="str">
            <v>601</v>
          </cell>
          <cell r="E1547" t="str">
            <v>4900092164</v>
          </cell>
          <cell r="F1547">
            <v>38124</v>
          </cell>
          <cell r="G1547">
            <v>-10.8</v>
          </cell>
          <cell r="H1547">
            <v>0</v>
          </cell>
        </row>
        <row r="1548">
          <cell r="A1548" t="str">
            <v>501034</v>
          </cell>
          <cell r="B1548" t="str">
            <v>COTTON - RIL 122 HY - 450 GM</v>
          </cell>
          <cell r="C1548" t="str">
            <v>2100</v>
          </cell>
          <cell r="D1548" t="str">
            <v>601</v>
          </cell>
          <cell r="E1548" t="str">
            <v>4900092200</v>
          </cell>
          <cell r="F1548">
            <v>38124</v>
          </cell>
          <cell r="G1548">
            <v>-5.4</v>
          </cell>
          <cell r="H1548">
            <v>0</v>
          </cell>
        </row>
        <row r="1549">
          <cell r="A1549" t="str">
            <v>501034</v>
          </cell>
          <cell r="B1549" t="str">
            <v>COTTON - RIL 122 HY - 450 GM</v>
          </cell>
          <cell r="C1549" t="str">
            <v>2100</v>
          </cell>
          <cell r="D1549" t="str">
            <v>601</v>
          </cell>
          <cell r="E1549" t="str">
            <v>4900092200</v>
          </cell>
          <cell r="F1549">
            <v>38124</v>
          </cell>
          <cell r="G1549">
            <v>-5.4</v>
          </cell>
          <cell r="H1549">
            <v>0</v>
          </cell>
        </row>
        <row r="1550">
          <cell r="A1550" t="str">
            <v>501034</v>
          </cell>
          <cell r="B1550" t="str">
            <v>COTTON - RIL 122 HY - 450 GM</v>
          </cell>
          <cell r="C1550" t="str">
            <v>2100</v>
          </cell>
          <cell r="D1550" t="str">
            <v>601</v>
          </cell>
          <cell r="E1550" t="str">
            <v>4900092200</v>
          </cell>
          <cell r="F1550">
            <v>38124</v>
          </cell>
          <cell r="G1550">
            <v>-10.8</v>
          </cell>
          <cell r="H1550">
            <v>0</v>
          </cell>
        </row>
        <row r="1551">
          <cell r="A1551" t="str">
            <v>501034</v>
          </cell>
          <cell r="B1551" t="str">
            <v>COTTON - RIL 122 HY - 450 GM</v>
          </cell>
          <cell r="C1551" t="str">
            <v>2100</v>
          </cell>
          <cell r="D1551" t="str">
            <v>601</v>
          </cell>
          <cell r="E1551" t="str">
            <v>4900092200</v>
          </cell>
          <cell r="F1551">
            <v>38124</v>
          </cell>
          <cell r="G1551">
            <v>-13.95</v>
          </cell>
          <cell r="H1551">
            <v>0</v>
          </cell>
        </row>
        <row r="1552">
          <cell r="A1552" t="str">
            <v>501034</v>
          </cell>
          <cell r="B1552" t="str">
            <v>COTTON - RIL 122 HY - 450 GM</v>
          </cell>
          <cell r="C1552" t="str">
            <v>2100</v>
          </cell>
          <cell r="D1552" t="str">
            <v>601</v>
          </cell>
          <cell r="E1552" t="str">
            <v>4900092200</v>
          </cell>
          <cell r="F1552">
            <v>38124</v>
          </cell>
          <cell r="G1552">
            <v>-5.4</v>
          </cell>
          <cell r="H1552">
            <v>0</v>
          </cell>
        </row>
        <row r="1553">
          <cell r="A1553" t="str">
            <v>501034</v>
          </cell>
          <cell r="B1553" t="str">
            <v>COTTON - RIL 122 HY - 450 GM</v>
          </cell>
          <cell r="C1553" t="str">
            <v>2100</v>
          </cell>
          <cell r="D1553" t="str">
            <v>601</v>
          </cell>
          <cell r="E1553" t="str">
            <v>4900092200</v>
          </cell>
          <cell r="F1553">
            <v>38124</v>
          </cell>
          <cell r="G1553">
            <v>-5.4</v>
          </cell>
          <cell r="H1553">
            <v>0</v>
          </cell>
        </row>
        <row r="1554">
          <cell r="A1554" t="str">
            <v>501034</v>
          </cell>
          <cell r="B1554" t="str">
            <v>COTTON - RIL 122 HY - 450 GM</v>
          </cell>
          <cell r="C1554" t="str">
            <v>2100</v>
          </cell>
          <cell r="D1554" t="str">
            <v>601</v>
          </cell>
          <cell r="E1554" t="str">
            <v>4900092200</v>
          </cell>
          <cell r="F1554">
            <v>38124</v>
          </cell>
          <cell r="G1554">
            <v>-5.4</v>
          </cell>
          <cell r="H1554">
            <v>0</v>
          </cell>
        </row>
        <row r="1555">
          <cell r="A1555" t="str">
            <v>501034</v>
          </cell>
          <cell r="B1555" t="str">
            <v>COTTON - RIL 122 HY - 450 GM</v>
          </cell>
          <cell r="C1555" t="str">
            <v>2100</v>
          </cell>
          <cell r="D1555" t="str">
            <v>601</v>
          </cell>
          <cell r="E1555" t="str">
            <v>4900092200</v>
          </cell>
          <cell r="F1555">
            <v>38124</v>
          </cell>
          <cell r="G1555">
            <v>-5.4</v>
          </cell>
          <cell r="H1555">
            <v>0</v>
          </cell>
        </row>
        <row r="1556">
          <cell r="A1556" t="str">
            <v>501034</v>
          </cell>
          <cell r="B1556" t="str">
            <v>COTTON - RIL 122 HY - 450 GM</v>
          </cell>
          <cell r="C1556" t="str">
            <v>2100</v>
          </cell>
          <cell r="D1556" t="str">
            <v>601</v>
          </cell>
          <cell r="E1556" t="str">
            <v>4900092200</v>
          </cell>
          <cell r="F1556">
            <v>38124</v>
          </cell>
          <cell r="G1556">
            <v>-18.45</v>
          </cell>
          <cell r="H1556">
            <v>0</v>
          </cell>
        </row>
        <row r="1557">
          <cell r="A1557" t="str">
            <v>501034</v>
          </cell>
          <cell r="B1557" t="str">
            <v>COTTON - RIL 122 HY - 450 GM</v>
          </cell>
          <cell r="C1557" t="str">
            <v>2100</v>
          </cell>
          <cell r="D1557" t="str">
            <v>601</v>
          </cell>
          <cell r="E1557" t="str">
            <v>4900092164</v>
          </cell>
          <cell r="F1557">
            <v>38124</v>
          </cell>
          <cell r="G1557">
            <v>-10.8</v>
          </cell>
          <cell r="H1557">
            <v>0</v>
          </cell>
        </row>
        <row r="1558">
          <cell r="A1558" t="str">
            <v>501034</v>
          </cell>
          <cell r="B1558" t="str">
            <v>COTTON - RIL 122 HY - 450 GM</v>
          </cell>
          <cell r="C1558" t="str">
            <v>2100</v>
          </cell>
          <cell r="D1558" t="str">
            <v>601</v>
          </cell>
          <cell r="E1558" t="str">
            <v>4900092200</v>
          </cell>
          <cell r="F1558">
            <v>38124</v>
          </cell>
          <cell r="G1558">
            <v>-5.4</v>
          </cell>
          <cell r="H1558">
            <v>0</v>
          </cell>
        </row>
        <row r="1559">
          <cell r="A1559" t="str">
            <v>501034</v>
          </cell>
          <cell r="B1559" t="str">
            <v>COTTON - RIL 122 HY - 450 GM</v>
          </cell>
          <cell r="C1559" t="str">
            <v>2100</v>
          </cell>
          <cell r="D1559" t="str">
            <v>601</v>
          </cell>
          <cell r="E1559" t="str">
            <v>4900092200</v>
          </cell>
          <cell r="F1559">
            <v>38124</v>
          </cell>
          <cell r="G1559">
            <v>-5.4</v>
          </cell>
          <cell r="H1559">
            <v>0</v>
          </cell>
        </row>
        <row r="1560">
          <cell r="A1560" t="str">
            <v>501034</v>
          </cell>
          <cell r="B1560" t="str">
            <v>COTTON - RIL 122 HY - 450 GM</v>
          </cell>
          <cell r="C1560" t="str">
            <v>2100</v>
          </cell>
          <cell r="D1560" t="str">
            <v>601</v>
          </cell>
          <cell r="E1560" t="str">
            <v>4900092210</v>
          </cell>
          <cell r="F1560">
            <v>38124</v>
          </cell>
          <cell r="G1560">
            <v>-21.6</v>
          </cell>
          <cell r="H1560">
            <v>0</v>
          </cell>
        </row>
        <row r="1561">
          <cell r="A1561" t="str">
            <v>501034</v>
          </cell>
          <cell r="B1561" t="str">
            <v>COTTON - RIL 122 HY - 450 GM</v>
          </cell>
          <cell r="C1561" t="str">
            <v>2100</v>
          </cell>
          <cell r="D1561" t="str">
            <v>601</v>
          </cell>
          <cell r="E1561" t="str">
            <v>4900092210</v>
          </cell>
          <cell r="F1561">
            <v>38124</v>
          </cell>
          <cell r="G1561">
            <v>-5.4</v>
          </cell>
          <cell r="H1561">
            <v>0</v>
          </cell>
        </row>
        <row r="1562">
          <cell r="A1562" t="str">
            <v>501034</v>
          </cell>
          <cell r="B1562" t="str">
            <v>COTTON - RIL 122 HY - 450 GM</v>
          </cell>
          <cell r="C1562" t="str">
            <v>2100</v>
          </cell>
          <cell r="D1562" t="str">
            <v>601</v>
          </cell>
          <cell r="E1562" t="str">
            <v>4900092164</v>
          </cell>
          <cell r="F1562">
            <v>38124</v>
          </cell>
          <cell r="G1562">
            <v>-16.2</v>
          </cell>
          <cell r="H1562">
            <v>0</v>
          </cell>
        </row>
        <row r="1563">
          <cell r="A1563" t="str">
            <v>501034</v>
          </cell>
          <cell r="B1563" t="str">
            <v>COTTON - RIL 122 HY - 450 GM</v>
          </cell>
          <cell r="C1563" t="str">
            <v>2100</v>
          </cell>
          <cell r="D1563" t="str">
            <v>601</v>
          </cell>
          <cell r="E1563" t="str">
            <v>4900092164</v>
          </cell>
          <cell r="F1563">
            <v>38124</v>
          </cell>
          <cell r="G1563">
            <v>-5.4</v>
          </cell>
          <cell r="H1563">
            <v>0</v>
          </cell>
        </row>
        <row r="1564">
          <cell r="A1564" t="str">
            <v>501034</v>
          </cell>
          <cell r="B1564" t="str">
            <v>COTTON - RIL 122 HY - 450 GM</v>
          </cell>
          <cell r="C1564" t="str">
            <v>2100</v>
          </cell>
          <cell r="D1564" t="str">
            <v>601</v>
          </cell>
          <cell r="E1564" t="str">
            <v>4900092164</v>
          </cell>
          <cell r="F1564">
            <v>38124</v>
          </cell>
          <cell r="G1564">
            <v>-43.2</v>
          </cell>
          <cell r="H1564">
            <v>0</v>
          </cell>
        </row>
        <row r="1565">
          <cell r="A1565" t="str">
            <v>501034</v>
          </cell>
          <cell r="B1565" t="str">
            <v>COTTON - RIL 122 HY - 450 GM</v>
          </cell>
          <cell r="C1565" t="str">
            <v>2100</v>
          </cell>
          <cell r="D1565" t="str">
            <v>601</v>
          </cell>
          <cell r="E1565" t="str">
            <v>4900092210</v>
          </cell>
          <cell r="F1565">
            <v>38124</v>
          </cell>
          <cell r="G1565">
            <v>-5.4</v>
          </cell>
          <cell r="H1565">
            <v>0</v>
          </cell>
        </row>
        <row r="1566">
          <cell r="A1566" t="str">
            <v>501034</v>
          </cell>
          <cell r="B1566" t="str">
            <v>COTTON - RIL 122 HY - 450 GM</v>
          </cell>
          <cell r="C1566" t="str">
            <v>2100</v>
          </cell>
          <cell r="D1566" t="str">
            <v>601</v>
          </cell>
          <cell r="E1566" t="str">
            <v>4900092210</v>
          </cell>
          <cell r="F1566">
            <v>38124</v>
          </cell>
          <cell r="G1566">
            <v>-5.4</v>
          </cell>
          <cell r="H1566">
            <v>0</v>
          </cell>
        </row>
        <row r="1567">
          <cell r="A1567" t="str">
            <v>501034</v>
          </cell>
          <cell r="B1567" t="str">
            <v>COTTON - RIL 122 HY - 450 GM</v>
          </cell>
          <cell r="C1567" t="str">
            <v>2100</v>
          </cell>
          <cell r="D1567" t="str">
            <v>601</v>
          </cell>
          <cell r="E1567" t="str">
            <v>4900092210</v>
          </cell>
          <cell r="F1567">
            <v>38124</v>
          </cell>
          <cell r="G1567">
            <v>-16.2</v>
          </cell>
          <cell r="H1567">
            <v>0</v>
          </cell>
        </row>
        <row r="1568">
          <cell r="A1568" t="str">
            <v>501034</v>
          </cell>
          <cell r="B1568" t="str">
            <v>COTTON - RIL 122 HY - 450 GM</v>
          </cell>
          <cell r="C1568" t="str">
            <v>2100</v>
          </cell>
          <cell r="D1568" t="str">
            <v>651</v>
          </cell>
          <cell r="E1568" t="str">
            <v>4900092331</v>
          </cell>
          <cell r="F1568">
            <v>38124</v>
          </cell>
          <cell r="G1568">
            <v>5.4</v>
          </cell>
          <cell r="H1568">
            <v>0</v>
          </cell>
        </row>
        <row r="1569">
          <cell r="A1569" t="str">
            <v>501034</v>
          </cell>
          <cell r="B1569" t="str">
            <v>COTTON - RIL 122 HY - 450 GM</v>
          </cell>
          <cell r="C1569" t="str">
            <v>2100</v>
          </cell>
          <cell r="D1569" t="str">
            <v>453</v>
          </cell>
          <cell r="E1569" t="str">
            <v>4900092354</v>
          </cell>
          <cell r="F1569">
            <v>38124</v>
          </cell>
          <cell r="G1569">
            <v>-5.4</v>
          </cell>
          <cell r="H1569">
            <v>0</v>
          </cell>
        </row>
        <row r="1570">
          <cell r="A1570" t="str">
            <v>501034</v>
          </cell>
          <cell r="B1570" t="str">
            <v>COTTON - RIL 122 HY - 450 GM</v>
          </cell>
          <cell r="C1570" t="str">
            <v>2100</v>
          </cell>
          <cell r="D1570" t="str">
            <v>453</v>
          </cell>
          <cell r="E1570" t="str">
            <v>4900092354</v>
          </cell>
          <cell r="F1570">
            <v>38124</v>
          </cell>
          <cell r="G1570">
            <v>-5.4</v>
          </cell>
          <cell r="H1570">
            <v>0</v>
          </cell>
        </row>
        <row r="1571">
          <cell r="A1571" t="str">
            <v>501034</v>
          </cell>
          <cell r="B1571" t="str">
            <v>COTTON - RIL 122 HY - 450 GM</v>
          </cell>
          <cell r="C1571" t="str">
            <v>2100</v>
          </cell>
          <cell r="D1571" t="str">
            <v>453</v>
          </cell>
          <cell r="E1571" t="str">
            <v>4900092354</v>
          </cell>
          <cell r="F1571">
            <v>38124</v>
          </cell>
          <cell r="G1571">
            <v>5.4</v>
          </cell>
          <cell r="H1571">
            <v>0</v>
          </cell>
        </row>
        <row r="1572">
          <cell r="A1572" t="str">
            <v>501034</v>
          </cell>
          <cell r="B1572" t="str">
            <v>COTTON - RIL 122 HY - 450 GM</v>
          </cell>
          <cell r="C1572" t="str">
            <v>2100</v>
          </cell>
          <cell r="D1572" t="str">
            <v>651</v>
          </cell>
          <cell r="E1572" t="str">
            <v>4900092331</v>
          </cell>
          <cell r="F1572">
            <v>38124</v>
          </cell>
          <cell r="G1572">
            <v>5.4</v>
          </cell>
          <cell r="H1572">
            <v>0</v>
          </cell>
        </row>
        <row r="1573">
          <cell r="A1573" t="str">
            <v>501034</v>
          </cell>
          <cell r="B1573" t="str">
            <v>COTTON - RIL 122 HY - 450 GM</v>
          </cell>
          <cell r="C1573" t="str">
            <v>2100</v>
          </cell>
          <cell r="D1573" t="str">
            <v>651</v>
          </cell>
          <cell r="E1573" t="str">
            <v>4900092331</v>
          </cell>
          <cell r="F1573">
            <v>38124</v>
          </cell>
          <cell r="G1573">
            <v>18.45</v>
          </cell>
          <cell r="H1573">
            <v>0</v>
          </cell>
        </row>
        <row r="1574">
          <cell r="A1574" t="str">
            <v>501034</v>
          </cell>
          <cell r="B1574" t="str">
            <v>COTTON - RIL 122 HY - 450 GM</v>
          </cell>
          <cell r="C1574" t="str">
            <v>2100</v>
          </cell>
          <cell r="D1574" t="str">
            <v>651</v>
          </cell>
          <cell r="E1574" t="str">
            <v>4900092331</v>
          </cell>
          <cell r="F1574">
            <v>38124</v>
          </cell>
          <cell r="G1574">
            <v>5.4</v>
          </cell>
          <cell r="H1574">
            <v>0</v>
          </cell>
        </row>
        <row r="1575">
          <cell r="A1575" t="str">
            <v>501034</v>
          </cell>
          <cell r="B1575" t="str">
            <v>COTTON - RIL 122 HY - 450 GM</v>
          </cell>
          <cell r="C1575" t="str">
            <v>2100</v>
          </cell>
          <cell r="D1575" t="str">
            <v>453</v>
          </cell>
          <cell r="E1575" t="str">
            <v>4900092354</v>
          </cell>
          <cell r="F1575">
            <v>38124</v>
          </cell>
          <cell r="G1575">
            <v>-5.4</v>
          </cell>
          <cell r="H1575">
            <v>0</v>
          </cell>
        </row>
        <row r="1576">
          <cell r="A1576" t="str">
            <v>501034</v>
          </cell>
          <cell r="B1576" t="str">
            <v>COTTON - RIL 122 HY - 450 GM</v>
          </cell>
          <cell r="C1576" t="str">
            <v>2100</v>
          </cell>
          <cell r="D1576" t="str">
            <v>453</v>
          </cell>
          <cell r="E1576" t="str">
            <v>4900092354</v>
          </cell>
          <cell r="F1576">
            <v>38124</v>
          </cell>
          <cell r="G1576">
            <v>10.8</v>
          </cell>
          <cell r="H1576">
            <v>0</v>
          </cell>
        </row>
        <row r="1577">
          <cell r="A1577" t="str">
            <v>501034</v>
          </cell>
          <cell r="B1577" t="str">
            <v>COTTON - RIL 122 HY - 450 GM</v>
          </cell>
          <cell r="C1577" t="str">
            <v>2100</v>
          </cell>
          <cell r="D1577" t="str">
            <v>453</v>
          </cell>
          <cell r="E1577" t="str">
            <v>4900092354</v>
          </cell>
          <cell r="F1577">
            <v>38124</v>
          </cell>
          <cell r="G1577">
            <v>5.4</v>
          </cell>
          <cell r="H1577">
            <v>0</v>
          </cell>
        </row>
        <row r="1578">
          <cell r="A1578" t="str">
            <v>501034</v>
          </cell>
          <cell r="B1578" t="str">
            <v>COTTON - RIL 122 HY - 450 GM</v>
          </cell>
          <cell r="C1578" t="str">
            <v>2100</v>
          </cell>
          <cell r="D1578" t="str">
            <v>453</v>
          </cell>
          <cell r="E1578" t="str">
            <v>4900092354</v>
          </cell>
          <cell r="F1578">
            <v>38124</v>
          </cell>
          <cell r="G1578">
            <v>-5.4</v>
          </cell>
          <cell r="H1578">
            <v>0</v>
          </cell>
        </row>
        <row r="1579">
          <cell r="A1579" t="str">
            <v>501034</v>
          </cell>
          <cell r="B1579" t="str">
            <v>COTTON - RIL 122 HY - 450 GM</v>
          </cell>
          <cell r="C1579" t="str">
            <v>2100</v>
          </cell>
          <cell r="D1579" t="str">
            <v>453</v>
          </cell>
          <cell r="E1579" t="str">
            <v>4900092354</v>
          </cell>
          <cell r="F1579">
            <v>38124</v>
          </cell>
          <cell r="G1579">
            <v>5.4</v>
          </cell>
          <cell r="H1579">
            <v>0</v>
          </cell>
        </row>
        <row r="1580">
          <cell r="A1580" t="str">
            <v>501034</v>
          </cell>
          <cell r="B1580" t="str">
            <v>COTTON - RIL 122 HY - 450 GM</v>
          </cell>
          <cell r="C1580" t="str">
            <v>2100</v>
          </cell>
          <cell r="D1580" t="str">
            <v>453</v>
          </cell>
          <cell r="E1580" t="str">
            <v>4900092354</v>
          </cell>
          <cell r="F1580">
            <v>38124</v>
          </cell>
          <cell r="G1580">
            <v>-5.4</v>
          </cell>
          <cell r="H1580">
            <v>0</v>
          </cell>
        </row>
        <row r="1581">
          <cell r="A1581" t="str">
            <v>501034</v>
          </cell>
          <cell r="B1581" t="str">
            <v>COTTON - RIL 122 HY - 450 GM</v>
          </cell>
          <cell r="C1581" t="str">
            <v>2100</v>
          </cell>
          <cell r="D1581" t="str">
            <v>453</v>
          </cell>
          <cell r="E1581" t="str">
            <v>4900092354</v>
          </cell>
          <cell r="F1581">
            <v>38124</v>
          </cell>
          <cell r="G1581">
            <v>5.4</v>
          </cell>
          <cell r="H1581">
            <v>0</v>
          </cell>
        </row>
        <row r="1582">
          <cell r="A1582" t="str">
            <v>501034</v>
          </cell>
          <cell r="B1582" t="str">
            <v>COTTON - RIL 122 HY - 450 GM</v>
          </cell>
          <cell r="C1582" t="str">
            <v>2100</v>
          </cell>
          <cell r="D1582" t="str">
            <v>651</v>
          </cell>
          <cell r="E1582" t="str">
            <v>4900092331</v>
          </cell>
          <cell r="F1582">
            <v>38124</v>
          </cell>
          <cell r="G1582">
            <v>5.4</v>
          </cell>
          <cell r="H1582">
            <v>0</v>
          </cell>
        </row>
        <row r="1583">
          <cell r="A1583" t="str">
            <v>501034</v>
          </cell>
          <cell r="B1583" t="str">
            <v>COTTON - RIL 122 HY - 450 GM</v>
          </cell>
          <cell r="C1583" t="str">
            <v>2100</v>
          </cell>
          <cell r="D1583" t="str">
            <v>453</v>
          </cell>
          <cell r="E1583" t="str">
            <v>4900092354</v>
          </cell>
          <cell r="F1583">
            <v>38124</v>
          </cell>
          <cell r="G1583">
            <v>-18.45</v>
          </cell>
          <cell r="H1583">
            <v>0</v>
          </cell>
        </row>
        <row r="1584">
          <cell r="A1584" t="str">
            <v>501034</v>
          </cell>
          <cell r="B1584" t="str">
            <v>COTTON - RIL 122 HY - 450 GM</v>
          </cell>
          <cell r="C1584" t="str">
            <v>2100</v>
          </cell>
          <cell r="D1584" t="str">
            <v>453</v>
          </cell>
          <cell r="E1584" t="str">
            <v>4900092354</v>
          </cell>
          <cell r="F1584">
            <v>38124</v>
          </cell>
          <cell r="G1584">
            <v>18.45</v>
          </cell>
          <cell r="H1584">
            <v>0</v>
          </cell>
        </row>
        <row r="1585">
          <cell r="A1585" t="str">
            <v>501034</v>
          </cell>
          <cell r="B1585" t="str">
            <v>COTTON - RIL 122 HY - 450 GM</v>
          </cell>
          <cell r="C1585" t="str">
            <v>2100</v>
          </cell>
          <cell r="D1585" t="str">
            <v>453</v>
          </cell>
          <cell r="E1585" t="str">
            <v>4900092354</v>
          </cell>
          <cell r="F1585">
            <v>38124</v>
          </cell>
          <cell r="G1585">
            <v>-5.4</v>
          </cell>
          <cell r="H1585">
            <v>0</v>
          </cell>
        </row>
        <row r="1586">
          <cell r="A1586" t="str">
            <v>501034</v>
          </cell>
          <cell r="B1586" t="str">
            <v>COTTON - RIL 122 HY - 450 GM</v>
          </cell>
          <cell r="C1586" t="str">
            <v>2100</v>
          </cell>
          <cell r="D1586" t="str">
            <v>453</v>
          </cell>
          <cell r="E1586" t="str">
            <v>4900092354</v>
          </cell>
          <cell r="F1586">
            <v>38124</v>
          </cell>
          <cell r="G1586">
            <v>5.4</v>
          </cell>
          <cell r="H1586">
            <v>0</v>
          </cell>
        </row>
        <row r="1587">
          <cell r="A1587" t="str">
            <v>501034</v>
          </cell>
          <cell r="B1587" t="str">
            <v>COTTON - RIL 122 HY - 450 GM</v>
          </cell>
          <cell r="C1587" t="str">
            <v>2100</v>
          </cell>
          <cell r="D1587" t="str">
            <v>453</v>
          </cell>
          <cell r="E1587" t="str">
            <v>4900092354</v>
          </cell>
          <cell r="F1587">
            <v>38124</v>
          </cell>
          <cell r="G1587">
            <v>-5.4</v>
          </cell>
          <cell r="H1587">
            <v>0</v>
          </cell>
        </row>
        <row r="1588">
          <cell r="A1588" t="str">
            <v>501034</v>
          </cell>
          <cell r="B1588" t="str">
            <v>COTTON - RIL 122 HY - 450 GM</v>
          </cell>
          <cell r="C1588" t="str">
            <v>2100</v>
          </cell>
          <cell r="D1588" t="str">
            <v>453</v>
          </cell>
          <cell r="E1588" t="str">
            <v>4900092354</v>
          </cell>
          <cell r="F1588">
            <v>38124</v>
          </cell>
          <cell r="G1588">
            <v>5.4</v>
          </cell>
          <cell r="H1588">
            <v>0</v>
          </cell>
        </row>
        <row r="1589">
          <cell r="A1589" t="str">
            <v>501034</v>
          </cell>
          <cell r="B1589" t="str">
            <v>COTTON - RIL 122 HY - 450 GM</v>
          </cell>
          <cell r="C1589" t="str">
            <v>2100</v>
          </cell>
          <cell r="D1589" t="str">
            <v>453</v>
          </cell>
          <cell r="E1589" t="str">
            <v>4900092354</v>
          </cell>
          <cell r="F1589">
            <v>38124</v>
          </cell>
          <cell r="G1589">
            <v>-21.6</v>
          </cell>
          <cell r="H1589">
            <v>0</v>
          </cell>
        </row>
        <row r="1590">
          <cell r="A1590" t="str">
            <v>501034</v>
          </cell>
          <cell r="B1590" t="str">
            <v>COTTON - RIL 122 HY - 450 GM</v>
          </cell>
          <cell r="C1590" t="str">
            <v>2100</v>
          </cell>
          <cell r="D1590" t="str">
            <v>453</v>
          </cell>
          <cell r="E1590" t="str">
            <v>4900092354</v>
          </cell>
          <cell r="F1590">
            <v>38124</v>
          </cell>
          <cell r="G1590">
            <v>43.2</v>
          </cell>
          <cell r="H1590">
            <v>0</v>
          </cell>
        </row>
        <row r="1591">
          <cell r="A1591" t="str">
            <v>501034</v>
          </cell>
          <cell r="B1591" t="str">
            <v>COTTON - RIL 122 HY - 450 GM</v>
          </cell>
          <cell r="C1591" t="str">
            <v>2100</v>
          </cell>
          <cell r="D1591" t="str">
            <v>651</v>
          </cell>
          <cell r="E1591" t="str">
            <v>4900092332</v>
          </cell>
          <cell r="F1591">
            <v>38124</v>
          </cell>
          <cell r="G1591">
            <v>21.6</v>
          </cell>
          <cell r="H1591">
            <v>0</v>
          </cell>
        </row>
        <row r="1592">
          <cell r="A1592" t="str">
            <v>501034</v>
          </cell>
          <cell r="B1592" t="str">
            <v>COTTON - RIL 122 HY - 450 GM</v>
          </cell>
          <cell r="C1592" t="str">
            <v>2100</v>
          </cell>
          <cell r="D1592" t="str">
            <v>651</v>
          </cell>
          <cell r="E1592" t="str">
            <v>4900092332</v>
          </cell>
          <cell r="F1592">
            <v>38124</v>
          </cell>
          <cell r="G1592">
            <v>21.6</v>
          </cell>
          <cell r="H1592">
            <v>0</v>
          </cell>
        </row>
        <row r="1593">
          <cell r="A1593" t="str">
            <v>501034</v>
          </cell>
          <cell r="B1593" t="str">
            <v>COTTON - RIL 122 HY - 450 GM</v>
          </cell>
          <cell r="C1593" t="str">
            <v>2100</v>
          </cell>
          <cell r="D1593" t="str">
            <v>651</v>
          </cell>
          <cell r="E1593" t="str">
            <v>4900092332</v>
          </cell>
          <cell r="F1593">
            <v>38124</v>
          </cell>
          <cell r="G1593">
            <v>21.6</v>
          </cell>
          <cell r="H1593">
            <v>0</v>
          </cell>
        </row>
        <row r="1594">
          <cell r="A1594" t="str">
            <v>501034</v>
          </cell>
          <cell r="B1594" t="str">
            <v>COTTON - RIL 122 HY - 450 GM</v>
          </cell>
          <cell r="C1594" t="str">
            <v>2100</v>
          </cell>
          <cell r="D1594" t="str">
            <v>651</v>
          </cell>
          <cell r="E1594" t="str">
            <v>4900092332</v>
          </cell>
          <cell r="F1594">
            <v>38124</v>
          </cell>
          <cell r="G1594">
            <v>21.6</v>
          </cell>
          <cell r="H1594">
            <v>0</v>
          </cell>
        </row>
        <row r="1595">
          <cell r="A1595" t="str">
            <v>501034</v>
          </cell>
          <cell r="B1595" t="str">
            <v>COTTON - RIL 122 HY - 450 GM</v>
          </cell>
          <cell r="C1595" t="str">
            <v>2100</v>
          </cell>
          <cell r="D1595" t="str">
            <v>651</v>
          </cell>
          <cell r="E1595" t="str">
            <v>4900092332</v>
          </cell>
          <cell r="F1595">
            <v>38124</v>
          </cell>
          <cell r="G1595">
            <v>43.2</v>
          </cell>
          <cell r="H1595">
            <v>0</v>
          </cell>
        </row>
        <row r="1596">
          <cell r="A1596" t="str">
            <v>501034</v>
          </cell>
          <cell r="B1596" t="str">
            <v>COTTON - RIL 122 HY - 450 GM</v>
          </cell>
          <cell r="C1596" t="str">
            <v>2100</v>
          </cell>
          <cell r="D1596" t="str">
            <v>651</v>
          </cell>
          <cell r="E1596" t="str">
            <v>4900092331</v>
          </cell>
          <cell r="F1596">
            <v>38124</v>
          </cell>
          <cell r="G1596">
            <v>5.4</v>
          </cell>
          <cell r="H1596">
            <v>0</v>
          </cell>
        </row>
        <row r="1597">
          <cell r="A1597" t="str">
            <v>501034</v>
          </cell>
          <cell r="B1597" t="str">
            <v>COTTON - RIL 122 HY - 450 GM</v>
          </cell>
          <cell r="C1597" t="str">
            <v>2100</v>
          </cell>
          <cell r="D1597" t="str">
            <v>601</v>
          </cell>
          <cell r="E1597" t="str">
            <v>4900092224</v>
          </cell>
          <cell r="F1597">
            <v>38124</v>
          </cell>
          <cell r="G1597">
            <v>-5.4</v>
          </cell>
          <cell r="H1597">
            <v>0</v>
          </cell>
        </row>
        <row r="1598">
          <cell r="A1598" t="str">
            <v>501034</v>
          </cell>
          <cell r="B1598" t="str">
            <v>COTTON - RIL 122 HY - 450 GM</v>
          </cell>
          <cell r="C1598" t="str">
            <v>2100</v>
          </cell>
          <cell r="D1598" t="str">
            <v>601</v>
          </cell>
          <cell r="E1598" t="str">
            <v>4900092224</v>
          </cell>
          <cell r="F1598">
            <v>38124</v>
          </cell>
          <cell r="G1598">
            <v>-5.4</v>
          </cell>
          <cell r="H1598">
            <v>0</v>
          </cell>
        </row>
        <row r="1599">
          <cell r="A1599" t="str">
            <v>501034</v>
          </cell>
          <cell r="B1599" t="str">
            <v>COTTON - RIL 122 HY - 450 GM</v>
          </cell>
          <cell r="C1599" t="str">
            <v>2100</v>
          </cell>
          <cell r="D1599" t="str">
            <v>651</v>
          </cell>
          <cell r="E1599" t="str">
            <v>4900092331</v>
          </cell>
          <cell r="F1599">
            <v>38124</v>
          </cell>
          <cell r="G1599">
            <v>5.4</v>
          </cell>
          <cell r="H1599">
            <v>0</v>
          </cell>
        </row>
        <row r="1600">
          <cell r="A1600" t="str">
            <v>501034</v>
          </cell>
          <cell r="B1600" t="str">
            <v>COTTON - RIL 122 HY - 450 GM</v>
          </cell>
          <cell r="C1600" t="str">
            <v>2100</v>
          </cell>
          <cell r="D1600" t="str">
            <v>651</v>
          </cell>
          <cell r="E1600" t="str">
            <v>4900092331</v>
          </cell>
          <cell r="F1600">
            <v>38124</v>
          </cell>
          <cell r="G1600">
            <v>10.8</v>
          </cell>
          <cell r="H1600">
            <v>0</v>
          </cell>
        </row>
        <row r="1601">
          <cell r="A1601" t="str">
            <v>501034</v>
          </cell>
          <cell r="B1601" t="str">
            <v>COTTON - RIL 122 HY - 450 GM</v>
          </cell>
          <cell r="C1601" t="str">
            <v>2100</v>
          </cell>
          <cell r="D1601" t="str">
            <v>651</v>
          </cell>
          <cell r="E1601" t="str">
            <v>4900092331</v>
          </cell>
          <cell r="F1601">
            <v>38124</v>
          </cell>
          <cell r="G1601">
            <v>13.95</v>
          </cell>
          <cell r="H1601">
            <v>0</v>
          </cell>
        </row>
        <row r="1602">
          <cell r="A1602" t="str">
            <v>501034</v>
          </cell>
          <cell r="B1602" t="str">
            <v>COTTON - RIL 122 HY - 450 GM</v>
          </cell>
          <cell r="C1602" t="str">
            <v>2100</v>
          </cell>
          <cell r="D1602" t="str">
            <v>651</v>
          </cell>
          <cell r="E1602" t="str">
            <v>4900092331</v>
          </cell>
          <cell r="F1602">
            <v>38124</v>
          </cell>
          <cell r="G1602">
            <v>5.4</v>
          </cell>
          <cell r="H1602">
            <v>0</v>
          </cell>
        </row>
        <row r="1603">
          <cell r="A1603" t="str">
            <v>501034</v>
          </cell>
          <cell r="B1603" t="str">
            <v>COTTON - RIL 122 HY - 450 GM</v>
          </cell>
          <cell r="C1603" t="str">
            <v>2100</v>
          </cell>
          <cell r="D1603" t="str">
            <v>651</v>
          </cell>
          <cell r="E1603" t="str">
            <v>4900092331</v>
          </cell>
          <cell r="F1603">
            <v>38124</v>
          </cell>
          <cell r="G1603">
            <v>5.4</v>
          </cell>
          <cell r="H1603">
            <v>0</v>
          </cell>
        </row>
        <row r="1604">
          <cell r="A1604" t="str">
            <v>501034</v>
          </cell>
          <cell r="B1604" t="str">
            <v>COTTON - RIL 122 HY - 450 GM</v>
          </cell>
          <cell r="C1604" t="str">
            <v>2100</v>
          </cell>
          <cell r="D1604" t="str">
            <v>453</v>
          </cell>
          <cell r="E1604" t="str">
            <v>4900092354</v>
          </cell>
          <cell r="F1604">
            <v>38124</v>
          </cell>
          <cell r="G1604">
            <v>-10.8</v>
          </cell>
          <cell r="H1604">
            <v>0</v>
          </cell>
        </row>
        <row r="1605">
          <cell r="A1605" t="str">
            <v>501034</v>
          </cell>
          <cell r="B1605" t="str">
            <v>COTTON - RIL 122 HY - 450 GM</v>
          </cell>
          <cell r="C1605" t="str">
            <v>2100</v>
          </cell>
          <cell r="D1605" t="str">
            <v>453</v>
          </cell>
          <cell r="E1605" t="str">
            <v>4900092354</v>
          </cell>
          <cell r="F1605">
            <v>38124</v>
          </cell>
          <cell r="G1605">
            <v>5.4</v>
          </cell>
          <cell r="H1605">
            <v>0</v>
          </cell>
        </row>
        <row r="1606">
          <cell r="A1606" t="str">
            <v>501034</v>
          </cell>
          <cell r="B1606" t="str">
            <v>COTTON - RIL 122 HY - 450 GM</v>
          </cell>
          <cell r="C1606" t="str">
            <v>2100</v>
          </cell>
          <cell r="D1606" t="str">
            <v>453</v>
          </cell>
          <cell r="E1606" t="str">
            <v>4900092354</v>
          </cell>
          <cell r="F1606">
            <v>38124</v>
          </cell>
          <cell r="G1606">
            <v>-5.4</v>
          </cell>
          <cell r="H1606">
            <v>0</v>
          </cell>
        </row>
        <row r="1607">
          <cell r="A1607" t="str">
            <v>501034</v>
          </cell>
          <cell r="B1607" t="str">
            <v>COTTON - RIL 122 HY - 450 GM</v>
          </cell>
          <cell r="C1607" t="str">
            <v>2100</v>
          </cell>
          <cell r="D1607" t="str">
            <v>453</v>
          </cell>
          <cell r="E1607" t="str">
            <v>4900092354</v>
          </cell>
          <cell r="F1607">
            <v>38124</v>
          </cell>
          <cell r="G1607">
            <v>21.6</v>
          </cell>
          <cell r="H1607">
            <v>0</v>
          </cell>
        </row>
        <row r="1608">
          <cell r="A1608" t="str">
            <v>501034</v>
          </cell>
          <cell r="B1608" t="str">
            <v>COTTON - RIL 122 HY - 450 GM</v>
          </cell>
          <cell r="C1608" t="str">
            <v>2100</v>
          </cell>
          <cell r="D1608" t="str">
            <v>453</v>
          </cell>
          <cell r="E1608" t="str">
            <v>4900092354</v>
          </cell>
          <cell r="F1608">
            <v>38124</v>
          </cell>
          <cell r="G1608">
            <v>-13.95</v>
          </cell>
          <cell r="H1608">
            <v>0</v>
          </cell>
        </row>
        <row r="1609">
          <cell r="A1609" t="str">
            <v>501034</v>
          </cell>
          <cell r="B1609" t="str">
            <v>COTTON - RIL 122 HY - 450 GM</v>
          </cell>
          <cell r="C1609" t="str">
            <v>2100</v>
          </cell>
          <cell r="D1609" t="str">
            <v>453</v>
          </cell>
          <cell r="E1609" t="str">
            <v>4900092354</v>
          </cell>
          <cell r="F1609">
            <v>38124</v>
          </cell>
          <cell r="G1609">
            <v>13.95</v>
          </cell>
          <cell r="H1609">
            <v>0</v>
          </cell>
        </row>
        <row r="1610">
          <cell r="A1610" t="str">
            <v>501034</v>
          </cell>
          <cell r="B1610" t="str">
            <v>COTTON - RIL 122 HY - 450 GM</v>
          </cell>
          <cell r="C1610" t="str">
            <v>2100</v>
          </cell>
          <cell r="D1610" t="str">
            <v>453</v>
          </cell>
          <cell r="E1610" t="str">
            <v>4900092354</v>
          </cell>
          <cell r="F1610">
            <v>38124</v>
          </cell>
          <cell r="G1610">
            <v>21.6</v>
          </cell>
          <cell r="H1610">
            <v>0</v>
          </cell>
        </row>
        <row r="1611">
          <cell r="A1611" t="str">
            <v>501034</v>
          </cell>
          <cell r="B1611" t="str">
            <v>COTTON - RIL 122 HY - 450 GM</v>
          </cell>
          <cell r="C1611" t="str">
            <v>2100</v>
          </cell>
          <cell r="D1611" t="str">
            <v>453</v>
          </cell>
          <cell r="E1611" t="str">
            <v>4900092354</v>
          </cell>
          <cell r="F1611">
            <v>38124</v>
          </cell>
          <cell r="G1611">
            <v>-43.2</v>
          </cell>
          <cell r="H1611">
            <v>0</v>
          </cell>
        </row>
        <row r="1612">
          <cell r="A1612" t="str">
            <v>501034</v>
          </cell>
          <cell r="B1612" t="str">
            <v>COTTON - RIL 122 HY - 450 GM</v>
          </cell>
          <cell r="C1612" t="str">
            <v>2100</v>
          </cell>
          <cell r="D1612" t="str">
            <v>453</v>
          </cell>
          <cell r="E1612" t="str">
            <v>4900092354</v>
          </cell>
          <cell r="F1612">
            <v>38124</v>
          </cell>
          <cell r="G1612">
            <v>-21.6</v>
          </cell>
          <cell r="H1612">
            <v>0</v>
          </cell>
        </row>
        <row r="1613">
          <cell r="A1613" t="str">
            <v>501034</v>
          </cell>
          <cell r="B1613" t="str">
            <v>COTTON - RIL 122 HY - 450 GM</v>
          </cell>
          <cell r="C1613" t="str">
            <v>2100</v>
          </cell>
          <cell r="D1613" t="str">
            <v>453</v>
          </cell>
          <cell r="E1613" t="str">
            <v>4900092354</v>
          </cell>
          <cell r="F1613">
            <v>38124</v>
          </cell>
          <cell r="G1613">
            <v>5.4</v>
          </cell>
          <cell r="H1613">
            <v>0</v>
          </cell>
        </row>
        <row r="1614">
          <cell r="A1614" t="str">
            <v>501034</v>
          </cell>
          <cell r="B1614" t="str">
            <v>COTTON - RIL 122 HY - 450 GM</v>
          </cell>
          <cell r="C1614" t="str">
            <v>2100</v>
          </cell>
          <cell r="D1614" t="str">
            <v>453</v>
          </cell>
          <cell r="E1614" t="str">
            <v>4900092354</v>
          </cell>
          <cell r="F1614">
            <v>38124</v>
          </cell>
          <cell r="G1614">
            <v>-21.6</v>
          </cell>
          <cell r="H1614">
            <v>0</v>
          </cell>
        </row>
        <row r="1615">
          <cell r="A1615" t="str">
            <v>501034</v>
          </cell>
          <cell r="B1615" t="str">
            <v>COTTON - RIL 122 HY - 450 GM</v>
          </cell>
          <cell r="C1615" t="str">
            <v>2100</v>
          </cell>
          <cell r="D1615" t="str">
            <v>453</v>
          </cell>
          <cell r="E1615" t="str">
            <v>4900092354</v>
          </cell>
          <cell r="F1615">
            <v>38124</v>
          </cell>
          <cell r="G1615">
            <v>21.6</v>
          </cell>
          <cell r="H1615">
            <v>0</v>
          </cell>
        </row>
        <row r="1616">
          <cell r="A1616" t="str">
            <v>501034</v>
          </cell>
          <cell r="B1616" t="str">
            <v>COTTON - RIL 122 HY - 450 GM</v>
          </cell>
          <cell r="C1616" t="str">
            <v>2100</v>
          </cell>
          <cell r="D1616" t="str">
            <v>453</v>
          </cell>
          <cell r="E1616" t="str">
            <v>4900092354</v>
          </cell>
          <cell r="F1616">
            <v>38124</v>
          </cell>
          <cell r="G1616">
            <v>-21.6</v>
          </cell>
          <cell r="H1616">
            <v>0</v>
          </cell>
        </row>
        <row r="1617">
          <cell r="A1617" t="str">
            <v>501034</v>
          </cell>
          <cell r="B1617" t="str">
            <v>COTTON - RIL 122 HY - 450 GM</v>
          </cell>
          <cell r="C1617" t="str">
            <v>2100</v>
          </cell>
          <cell r="D1617" t="str">
            <v>453</v>
          </cell>
          <cell r="E1617" t="str">
            <v>4900092354</v>
          </cell>
          <cell r="F1617">
            <v>38124</v>
          </cell>
          <cell r="G1617">
            <v>21.6</v>
          </cell>
          <cell r="H1617">
            <v>0</v>
          </cell>
        </row>
        <row r="1618">
          <cell r="A1618" t="str">
            <v>501034</v>
          </cell>
          <cell r="B1618" t="str">
            <v>COTTON - RIL 122 HY - 450 GM</v>
          </cell>
          <cell r="C1618" t="str">
            <v>2100</v>
          </cell>
          <cell r="D1618" t="str">
            <v>601</v>
          </cell>
          <cell r="E1618" t="str">
            <v>4900091373</v>
          </cell>
          <cell r="F1618">
            <v>38122</v>
          </cell>
          <cell r="G1618">
            <v>-21.6</v>
          </cell>
          <cell r="H1618">
            <v>0</v>
          </cell>
        </row>
        <row r="1619">
          <cell r="A1619" t="str">
            <v>501034</v>
          </cell>
          <cell r="B1619" t="str">
            <v>COTTON - RIL 122 HY - 450 GM</v>
          </cell>
          <cell r="C1619" t="str">
            <v>2100</v>
          </cell>
          <cell r="D1619" t="str">
            <v>601</v>
          </cell>
          <cell r="E1619" t="str">
            <v>4900091373</v>
          </cell>
          <cell r="F1619">
            <v>38122</v>
          </cell>
          <cell r="G1619">
            <v>-5.4</v>
          </cell>
          <cell r="H1619">
            <v>0</v>
          </cell>
        </row>
        <row r="1620">
          <cell r="A1620" t="str">
            <v>501034</v>
          </cell>
          <cell r="B1620" t="str">
            <v>COTTON - RIL 122 HY - 450 GM</v>
          </cell>
          <cell r="C1620" t="str">
            <v>2100</v>
          </cell>
          <cell r="D1620" t="str">
            <v>601</v>
          </cell>
          <cell r="E1620" t="str">
            <v>4900091373</v>
          </cell>
          <cell r="F1620">
            <v>38122</v>
          </cell>
          <cell r="G1620">
            <v>-21.6</v>
          </cell>
          <cell r="H1620">
            <v>0</v>
          </cell>
        </row>
        <row r="1621">
          <cell r="A1621" t="str">
            <v>501034</v>
          </cell>
          <cell r="B1621" t="str">
            <v>COTTON - RIL 122 HY - 450 GM</v>
          </cell>
          <cell r="C1621" t="str">
            <v>2100</v>
          </cell>
          <cell r="D1621" t="str">
            <v>601</v>
          </cell>
          <cell r="E1621" t="str">
            <v>4900091373</v>
          </cell>
          <cell r="F1621">
            <v>38122</v>
          </cell>
          <cell r="G1621">
            <v>-21.6</v>
          </cell>
          <cell r="H1621">
            <v>0</v>
          </cell>
        </row>
        <row r="1622">
          <cell r="A1622" t="str">
            <v>501034</v>
          </cell>
          <cell r="B1622" t="str">
            <v>COTTON - RIL 122 HY - 450 GM</v>
          </cell>
          <cell r="C1622" t="str">
            <v>2100</v>
          </cell>
          <cell r="D1622" t="str">
            <v>601</v>
          </cell>
          <cell r="E1622" t="str">
            <v>4900091373</v>
          </cell>
          <cell r="F1622">
            <v>38122</v>
          </cell>
          <cell r="G1622">
            <v>-21.6</v>
          </cell>
          <cell r="H1622">
            <v>0</v>
          </cell>
        </row>
        <row r="1623">
          <cell r="A1623" t="str">
            <v>501034</v>
          </cell>
          <cell r="B1623" t="str">
            <v>COTTON - RIL 122 HY - 450 GM</v>
          </cell>
          <cell r="C1623" t="str">
            <v>2100</v>
          </cell>
          <cell r="D1623" t="str">
            <v>601</v>
          </cell>
          <cell r="E1623" t="str">
            <v>4900091373</v>
          </cell>
          <cell r="F1623">
            <v>38122</v>
          </cell>
          <cell r="G1623">
            <v>-21.6</v>
          </cell>
          <cell r="H1623">
            <v>0</v>
          </cell>
        </row>
        <row r="1624">
          <cell r="A1624" t="str">
            <v>501034</v>
          </cell>
          <cell r="B1624" t="str">
            <v>COTTON - RIL 122 HY - 450 GM</v>
          </cell>
          <cell r="C1624" t="str">
            <v>2100</v>
          </cell>
          <cell r="D1624" t="str">
            <v>601</v>
          </cell>
          <cell r="E1624" t="str">
            <v>4900091373</v>
          </cell>
          <cell r="F1624">
            <v>38122</v>
          </cell>
          <cell r="G1624">
            <v>-5.4</v>
          </cell>
          <cell r="H1624">
            <v>0</v>
          </cell>
        </row>
        <row r="1625">
          <cell r="A1625" t="str">
            <v>501034</v>
          </cell>
          <cell r="B1625" t="str">
            <v>COTTON - RIL 122 HY - 450 GM</v>
          </cell>
          <cell r="C1625" t="str">
            <v>2100</v>
          </cell>
          <cell r="D1625" t="str">
            <v>601</v>
          </cell>
          <cell r="E1625" t="str">
            <v>4900091232</v>
          </cell>
          <cell r="F1625">
            <v>38122</v>
          </cell>
          <cell r="G1625">
            <v>-21.6</v>
          </cell>
          <cell r="H1625">
            <v>0</v>
          </cell>
        </row>
        <row r="1626">
          <cell r="A1626" t="str">
            <v>501034</v>
          </cell>
          <cell r="B1626" t="str">
            <v>COTTON - RIL 122 HY - 450 GM</v>
          </cell>
          <cell r="C1626" t="str">
            <v>2100</v>
          </cell>
          <cell r="D1626" t="str">
            <v>601</v>
          </cell>
          <cell r="E1626" t="str">
            <v>4900091348</v>
          </cell>
          <cell r="F1626">
            <v>38122</v>
          </cell>
          <cell r="G1626">
            <v>-21.6</v>
          </cell>
          <cell r="H1626">
            <v>0</v>
          </cell>
        </row>
        <row r="1627">
          <cell r="A1627" t="str">
            <v>501034</v>
          </cell>
          <cell r="B1627" t="str">
            <v>COTTON - RIL 122 HY - 450 GM</v>
          </cell>
          <cell r="C1627" t="str">
            <v>2100</v>
          </cell>
          <cell r="D1627" t="str">
            <v>601</v>
          </cell>
          <cell r="E1627" t="str">
            <v>4900091232</v>
          </cell>
          <cell r="F1627">
            <v>38122</v>
          </cell>
          <cell r="G1627">
            <v>-1.8</v>
          </cell>
          <cell r="H1627">
            <v>0</v>
          </cell>
        </row>
        <row r="1628">
          <cell r="A1628" t="str">
            <v>501034</v>
          </cell>
          <cell r="B1628" t="str">
            <v>COTTON - RIL 122 HY - 450 GM</v>
          </cell>
          <cell r="C1628" t="str">
            <v>2100</v>
          </cell>
          <cell r="D1628" t="str">
            <v>601</v>
          </cell>
          <cell r="E1628" t="str">
            <v>4900091348</v>
          </cell>
          <cell r="F1628">
            <v>38122</v>
          </cell>
          <cell r="G1628">
            <v>-21.6</v>
          </cell>
          <cell r="H1628">
            <v>0</v>
          </cell>
        </row>
        <row r="1629">
          <cell r="A1629" t="str">
            <v>501034</v>
          </cell>
          <cell r="B1629" t="str">
            <v>COTTON - RIL 122 HY - 450 GM</v>
          </cell>
          <cell r="C1629" t="str">
            <v>2100</v>
          </cell>
          <cell r="D1629" t="str">
            <v>601</v>
          </cell>
          <cell r="E1629" t="str">
            <v>4900091232</v>
          </cell>
          <cell r="F1629">
            <v>38122</v>
          </cell>
          <cell r="G1629">
            <v>-18.899999999999999</v>
          </cell>
          <cell r="H1629">
            <v>0</v>
          </cell>
        </row>
        <row r="1630">
          <cell r="A1630" t="str">
            <v>501034</v>
          </cell>
          <cell r="B1630" t="str">
            <v>COTTON - RIL 122 HY - 450 GM</v>
          </cell>
          <cell r="C1630" t="str">
            <v>2100</v>
          </cell>
          <cell r="D1630" t="str">
            <v>601</v>
          </cell>
          <cell r="E1630" t="str">
            <v>4900091232</v>
          </cell>
          <cell r="F1630">
            <v>38122</v>
          </cell>
          <cell r="G1630">
            <v>-27.45</v>
          </cell>
          <cell r="H1630">
            <v>0</v>
          </cell>
        </row>
        <row r="1631">
          <cell r="A1631" t="str">
            <v>501034</v>
          </cell>
          <cell r="B1631" t="str">
            <v>COTTON - RIL 122 HY - 450 GM</v>
          </cell>
          <cell r="C1631" t="str">
            <v>2100</v>
          </cell>
          <cell r="D1631" t="str">
            <v>601</v>
          </cell>
          <cell r="E1631" t="str">
            <v>4900091348</v>
          </cell>
          <cell r="F1631">
            <v>38122</v>
          </cell>
          <cell r="G1631">
            <v>-21.6</v>
          </cell>
          <cell r="H1631">
            <v>0</v>
          </cell>
        </row>
        <row r="1632">
          <cell r="A1632" t="str">
            <v>501034</v>
          </cell>
          <cell r="B1632" t="str">
            <v>COTTON - RIL 122 HY - 450 GM</v>
          </cell>
          <cell r="C1632" t="str">
            <v>2100</v>
          </cell>
          <cell r="D1632" t="str">
            <v>601</v>
          </cell>
          <cell r="E1632" t="str">
            <v>4900091348</v>
          </cell>
          <cell r="F1632">
            <v>38122</v>
          </cell>
          <cell r="G1632">
            <v>-43.2</v>
          </cell>
          <cell r="H1632">
            <v>0</v>
          </cell>
        </row>
        <row r="1633">
          <cell r="A1633" t="str">
            <v>501034</v>
          </cell>
          <cell r="B1633" t="str">
            <v>COTTON - RIL 122 HY - 450 GM</v>
          </cell>
          <cell r="C1633" t="str">
            <v>2100</v>
          </cell>
          <cell r="D1633" t="str">
            <v>601</v>
          </cell>
          <cell r="E1633" t="str">
            <v>4900091232</v>
          </cell>
          <cell r="F1633">
            <v>38122</v>
          </cell>
          <cell r="G1633">
            <v>-21.6</v>
          </cell>
          <cell r="H1633">
            <v>0</v>
          </cell>
        </row>
        <row r="1634">
          <cell r="A1634" t="str">
            <v>501034</v>
          </cell>
          <cell r="B1634" t="str">
            <v>COTTON - RIL 122 HY - 450 GM</v>
          </cell>
          <cell r="C1634" t="str">
            <v>2100</v>
          </cell>
          <cell r="D1634" t="str">
            <v>601</v>
          </cell>
          <cell r="E1634" t="str">
            <v>4900091232</v>
          </cell>
          <cell r="F1634">
            <v>38122</v>
          </cell>
          <cell r="G1634">
            <v>-15.75</v>
          </cell>
          <cell r="H1634">
            <v>0</v>
          </cell>
        </row>
        <row r="1635">
          <cell r="A1635" t="str">
            <v>501034</v>
          </cell>
          <cell r="B1635" t="str">
            <v>COTTON - RIL 122 HY - 450 GM</v>
          </cell>
          <cell r="C1635" t="str">
            <v>2100</v>
          </cell>
          <cell r="D1635" t="str">
            <v>601</v>
          </cell>
          <cell r="E1635" t="str">
            <v>4900091373</v>
          </cell>
          <cell r="F1635">
            <v>38122</v>
          </cell>
          <cell r="G1635">
            <v>-21.6</v>
          </cell>
          <cell r="H1635">
            <v>0</v>
          </cell>
        </row>
        <row r="1636">
          <cell r="A1636" t="str">
            <v>501034</v>
          </cell>
          <cell r="B1636" t="str">
            <v>COTTON - RIL 122 HY - 450 GM</v>
          </cell>
          <cell r="C1636" t="str">
            <v>2100</v>
          </cell>
          <cell r="D1636" t="str">
            <v>601</v>
          </cell>
          <cell r="E1636" t="str">
            <v>4900091373</v>
          </cell>
          <cell r="F1636">
            <v>38122</v>
          </cell>
          <cell r="G1636">
            <v>-21.6</v>
          </cell>
          <cell r="H1636">
            <v>0</v>
          </cell>
        </row>
        <row r="1637">
          <cell r="A1637" t="str">
            <v>501034</v>
          </cell>
          <cell r="B1637" t="str">
            <v>COTTON - RIL 122 HY - 450 GM</v>
          </cell>
          <cell r="C1637" t="str">
            <v>2100</v>
          </cell>
          <cell r="D1637" t="str">
            <v>601</v>
          </cell>
          <cell r="E1637" t="str">
            <v>4900091232</v>
          </cell>
          <cell r="F1637">
            <v>38122</v>
          </cell>
          <cell r="G1637">
            <v>-19.8</v>
          </cell>
          <cell r="H1637">
            <v>0</v>
          </cell>
        </row>
        <row r="1638">
          <cell r="A1638" t="str">
            <v>501034</v>
          </cell>
          <cell r="B1638" t="str">
            <v>COTTON - RIL 122 HY - 450 GM</v>
          </cell>
          <cell r="C1638" t="str">
            <v>2100</v>
          </cell>
          <cell r="D1638" t="str">
            <v>601</v>
          </cell>
          <cell r="E1638" t="str">
            <v>4900091373</v>
          </cell>
          <cell r="F1638">
            <v>38122</v>
          </cell>
          <cell r="G1638">
            <v>-16.2</v>
          </cell>
          <cell r="H1638">
            <v>0</v>
          </cell>
        </row>
        <row r="1639">
          <cell r="A1639" t="str">
            <v>501034</v>
          </cell>
          <cell r="B1639" t="str">
            <v>COTTON - RIL 122 HY - 450 GM</v>
          </cell>
          <cell r="C1639" t="str">
            <v>2100</v>
          </cell>
          <cell r="D1639" t="str">
            <v>601</v>
          </cell>
          <cell r="E1639" t="str">
            <v>4900091373</v>
          </cell>
          <cell r="F1639">
            <v>38122</v>
          </cell>
          <cell r="G1639">
            <v>-21.6</v>
          </cell>
          <cell r="H1639">
            <v>0</v>
          </cell>
        </row>
        <row r="1640">
          <cell r="A1640" t="str">
            <v>501034</v>
          </cell>
          <cell r="B1640" t="str">
            <v>COTTON - RIL 122 HY - 450 GM</v>
          </cell>
          <cell r="C1640" t="str">
            <v>2100</v>
          </cell>
          <cell r="D1640" t="str">
            <v>601</v>
          </cell>
          <cell r="E1640" t="str">
            <v>4900091373</v>
          </cell>
          <cell r="F1640">
            <v>38122</v>
          </cell>
          <cell r="G1640">
            <v>-5.4</v>
          </cell>
          <cell r="H1640">
            <v>0</v>
          </cell>
        </row>
        <row r="1641">
          <cell r="A1641" t="str">
            <v>501034</v>
          </cell>
          <cell r="B1641" t="str">
            <v>COTTON - RIL 122 HY - 450 GM</v>
          </cell>
          <cell r="C1641" t="str">
            <v>2100</v>
          </cell>
          <cell r="D1641" t="str">
            <v>601</v>
          </cell>
          <cell r="E1641" t="str">
            <v>4900091373</v>
          </cell>
          <cell r="F1641">
            <v>38122</v>
          </cell>
          <cell r="G1641">
            <v>-5.4</v>
          </cell>
          <cell r="H1641">
            <v>0</v>
          </cell>
        </row>
        <row r="1642">
          <cell r="A1642" t="str">
            <v>501034</v>
          </cell>
          <cell r="B1642" t="str">
            <v>COTTON - RIL 122 HY - 450 GM</v>
          </cell>
          <cell r="C1642" t="str">
            <v>2100</v>
          </cell>
          <cell r="D1642" t="str">
            <v>601</v>
          </cell>
          <cell r="E1642" t="str">
            <v>4900091232</v>
          </cell>
          <cell r="F1642">
            <v>38122</v>
          </cell>
          <cell r="G1642">
            <v>-5.4</v>
          </cell>
          <cell r="H1642">
            <v>0</v>
          </cell>
        </row>
        <row r="1643">
          <cell r="A1643" t="str">
            <v>501034</v>
          </cell>
          <cell r="B1643" t="str">
            <v>COTTON - RIL 122 HY - 450 GM</v>
          </cell>
          <cell r="C1643" t="str">
            <v>2100</v>
          </cell>
          <cell r="D1643" t="str">
            <v>601</v>
          </cell>
          <cell r="E1643" t="str">
            <v>4900091232</v>
          </cell>
          <cell r="F1643">
            <v>38122</v>
          </cell>
          <cell r="G1643">
            <v>-64.8</v>
          </cell>
          <cell r="H1643">
            <v>0</v>
          </cell>
        </row>
        <row r="1644">
          <cell r="A1644" t="str">
            <v>501034</v>
          </cell>
          <cell r="B1644" t="str">
            <v>COTTON - RIL 122 HY - 450 GM</v>
          </cell>
          <cell r="C1644" t="str">
            <v>2100</v>
          </cell>
          <cell r="D1644" t="str">
            <v>601</v>
          </cell>
          <cell r="E1644" t="str">
            <v>4900091192</v>
          </cell>
          <cell r="F1644">
            <v>38122</v>
          </cell>
          <cell r="G1644">
            <v>-43.2</v>
          </cell>
          <cell r="H1644">
            <v>0</v>
          </cell>
        </row>
        <row r="1645">
          <cell r="A1645" t="str">
            <v>501034</v>
          </cell>
          <cell r="B1645" t="str">
            <v>COTTON - RIL 122 HY - 450 GM</v>
          </cell>
          <cell r="C1645" t="str">
            <v>2100</v>
          </cell>
          <cell r="D1645" t="str">
            <v>601</v>
          </cell>
          <cell r="E1645" t="str">
            <v>4900091192</v>
          </cell>
          <cell r="F1645">
            <v>38122</v>
          </cell>
          <cell r="G1645">
            <v>-21.6</v>
          </cell>
          <cell r="H1645">
            <v>0</v>
          </cell>
        </row>
        <row r="1646">
          <cell r="A1646" t="str">
            <v>501034</v>
          </cell>
          <cell r="B1646" t="str">
            <v>COTTON - RIL 122 HY - 450 GM</v>
          </cell>
          <cell r="C1646" t="str">
            <v>2100</v>
          </cell>
          <cell r="D1646" t="str">
            <v>601</v>
          </cell>
          <cell r="E1646" t="str">
            <v>4900091192</v>
          </cell>
          <cell r="F1646">
            <v>38122</v>
          </cell>
          <cell r="G1646">
            <v>-21.6</v>
          </cell>
          <cell r="H1646">
            <v>0</v>
          </cell>
        </row>
        <row r="1647">
          <cell r="A1647" t="str">
            <v>501034</v>
          </cell>
          <cell r="B1647" t="str">
            <v>COTTON - RIL 122 HY - 450 GM</v>
          </cell>
          <cell r="C1647" t="str">
            <v>2100</v>
          </cell>
          <cell r="D1647" t="str">
            <v>601</v>
          </cell>
          <cell r="E1647" t="str">
            <v>4900091199</v>
          </cell>
          <cell r="F1647">
            <v>38122</v>
          </cell>
          <cell r="G1647">
            <v>-1.35</v>
          </cell>
          <cell r="H1647">
            <v>0</v>
          </cell>
        </row>
        <row r="1648">
          <cell r="A1648" t="str">
            <v>501034</v>
          </cell>
          <cell r="B1648" t="str">
            <v>COTTON - RIL 122 HY - 450 GM</v>
          </cell>
          <cell r="C1648" t="str">
            <v>2100</v>
          </cell>
          <cell r="D1648" t="str">
            <v>601</v>
          </cell>
          <cell r="E1648" t="str">
            <v>4900091199</v>
          </cell>
          <cell r="F1648">
            <v>38122</v>
          </cell>
          <cell r="G1648">
            <v>-43.2</v>
          </cell>
          <cell r="H1648">
            <v>0</v>
          </cell>
        </row>
        <row r="1649">
          <cell r="A1649" t="str">
            <v>501034</v>
          </cell>
          <cell r="B1649" t="str">
            <v>COTTON - RIL 122 HY - 450 GM</v>
          </cell>
          <cell r="C1649" t="str">
            <v>2100</v>
          </cell>
          <cell r="D1649" t="str">
            <v>601</v>
          </cell>
          <cell r="E1649" t="str">
            <v>4900091199</v>
          </cell>
          <cell r="F1649">
            <v>38122</v>
          </cell>
          <cell r="G1649">
            <v>-20.25</v>
          </cell>
          <cell r="H1649">
            <v>0</v>
          </cell>
        </row>
        <row r="1650">
          <cell r="A1650" t="str">
            <v>501034</v>
          </cell>
          <cell r="B1650" t="str">
            <v>COTTON - RIL 122 HY - 450 GM</v>
          </cell>
          <cell r="C1650" t="str">
            <v>2100</v>
          </cell>
          <cell r="D1650" t="str">
            <v>601</v>
          </cell>
          <cell r="E1650" t="str">
            <v>4900091232</v>
          </cell>
          <cell r="F1650">
            <v>38122</v>
          </cell>
          <cell r="G1650">
            <v>-21.6</v>
          </cell>
          <cell r="H1650">
            <v>0</v>
          </cell>
        </row>
        <row r="1651">
          <cell r="A1651" t="str">
            <v>501034</v>
          </cell>
          <cell r="B1651" t="str">
            <v>COTTON - RIL 122 HY - 450 GM</v>
          </cell>
          <cell r="C1651" t="str">
            <v>2100</v>
          </cell>
          <cell r="D1651" t="str">
            <v>601</v>
          </cell>
          <cell r="E1651" t="str">
            <v>4900091232</v>
          </cell>
          <cell r="F1651">
            <v>38122</v>
          </cell>
          <cell r="G1651">
            <v>-21.6</v>
          </cell>
          <cell r="H1651">
            <v>0</v>
          </cell>
        </row>
        <row r="1652">
          <cell r="A1652" t="str">
            <v>501034</v>
          </cell>
          <cell r="B1652" t="str">
            <v>COTTON - RIL 122 HY - 450 GM</v>
          </cell>
          <cell r="C1652" t="str">
            <v>2100</v>
          </cell>
          <cell r="D1652" t="str">
            <v>601</v>
          </cell>
          <cell r="E1652" t="str">
            <v>4900091199</v>
          </cell>
          <cell r="F1652">
            <v>38122</v>
          </cell>
          <cell r="G1652">
            <v>-10.8</v>
          </cell>
          <cell r="H1652">
            <v>0</v>
          </cell>
        </row>
        <row r="1653">
          <cell r="A1653" t="str">
            <v>501034</v>
          </cell>
          <cell r="B1653" t="str">
            <v>COTTON - RIL 122 HY - 450 GM</v>
          </cell>
          <cell r="C1653" t="str">
            <v>2100</v>
          </cell>
          <cell r="D1653" t="str">
            <v>601</v>
          </cell>
          <cell r="E1653" t="str">
            <v>4900091199</v>
          </cell>
          <cell r="F1653">
            <v>38122</v>
          </cell>
          <cell r="G1653">
            <v>-10.8</v>
          </cell>
          <cell r="H1653">
            <v>0</v>
          </cell>
        </row>
        <row r="1654">
          <cell r="A1654" t="str">
            <v>501034</v>
          </cell>
          <cell r="B1654" t="str">
            <v>COTTON - RIL 122 HY - 450 GM</v>
          </cell>
          <cell r="C1654" t="str">
            <v>2100</v>
          </cell>
          <cell r="D1654" t="str">
            <v>601</v>
          </cell>
          <cell r="E1654" t="str">
            <v>4900091199</v>
          </cell>
          <cell r="F1654">
            <v>38122</v>
          </cell>
          <cell r="G1654">
            <v>-10.8</v>
          </cell>
          <cell r="H1654">
            <v>0</v>
          </cell>
        </row>
        <row r="1655">
          <cell r="A1655" t="str">
            <v>501034</v>
          </cell>
          <cell r="B1655" t="str">
            <v>COTTON - RIL 122 HY - 450 GM</v>
          </cell>
          <cell r="C1655" t="str">
            <v>2100</v>
          </cell>
          <cell r="D1655" t="str">
            <v>601</v>
          </cell>
          <cell r="E1655" t="str">
            <v>4900091192</v>
          </cell>
          <cell r="F1655">
            <v>38122</v>
          </cell>
          <cell r="G1655">
            <v>-21.6</v>
          </cell>
          <cell r="H1655">
            <v>0</v>
          </cell>
        </row>
        <row r="1656">
          <cell r="A1656" t="str">
            <v>501034</v>
          </cell>
          <cell r="B1656" t="str">
            <v>COTTON - RIL 122 HY - 450 GM</v>
          </cell>
          <cell r="C1656" t="str">
            <v>2100</v>
          </cell>
          <cell r="D1656" t="str">
            <v>601</v>
          </cell>
          <cell r="E1656" t="str">
            <v>4900091192</v>
          </cell>
          <cell r="F1656">
            <v>38122</v>
          </cell>
          <cell r="G1656">
            <v>-21.6</v>
          </cell>
          <cell r="H1656">
            <v>0</v>
          </cell>
        </row>
        <row r="1657">
          <cell r="A1657" t="str">
            <v>501034</v>
          </cell>
          <cell r="B1657" t="str">
            <v>COTTON - RIL 122 HY - 450 GM</v>
          </cell>
          <cell r="C1657" t="str">
            <v>2100</v>
          </cell>
          <cell r="D1657" t="str">
            <v>601</v>
          </cell>
          <cell r="E1657" t="str">
            <v>4900091199</v>
          </cell>
          <cell r="F1657">
            <v>38122</v>
          </cell>
          <cell r="G1657">
            <v>-21.6</v>
          </cell>
          <cell r="H1657">
            <v>0</v>
          </cell>
        </row>
        <row r="1658">
          <cell r="A1658" t="str">
            <v>501034</v>
          </cell>
          <cell r="B1658" t="str">
            <v>COTTON - RIL 122 HY - 450 GM</v>
          </cell>
          <cell r="C1658" t="str">
            <v>2100</v>
          </cell>
          <cell r="D1658" t="str">
            <v>601</v>
          </cell>
          <cell r="E1658" t="str">
            <v>4900091232</v>
          </cell>
          <cell r="F1658">
            <v>38122</v>
          </cell>
          <cell r="G1658">
            <v>-2.7</v>
          </cell>
          <cell r="H1658">
            <v>0</v>
          </cell>
        </row>
        <row r="1659">
          <cell r="A1659" t="str">
            <v>501034</v>
          </cell>
          <cell r="B1659" t="str">
            <v>COTTON - RIL 122 HY - 450 GM</v>
          </cell>
          <cell r="C1659" t="str">
            <v>2100</v>
          </cell>
          <cell r="D1659" t="str">
            <v>601</v>
          </cell>
          <cell r="E1659" t="str">
            <v>4900091199</v>
          </cell>
          <cell r="F1659">
            <v>38122</v>
          </cell>
          <cell r="G1659">
            <v>-10.8</v>
          </cell>
          <cell r="H1659">
            <v>0</v>
          </cell>
        </row>
        <row r="1660">
          <cell r="A1660" t="str">
            <v>501034</v>
          </cell>
          <cell r="B1660" t="str">
            <v>COTTON - RIL 122 HY - 450 GM</v>
          </cell>
          <cell r="C1660" t="str">
            <v>2100</v>
          </cell>
          <cell r="D1660" t="str">
            <v>601</v>
          </cell>
          <cell r="E1660" t="str">
            <v>4900091232</v>
          </cell>
          <cell r="F1660">
            <v>38122</v>
          </cell>
          <cell r="G1660">
            <v>-21.6</v>
          </cell>
          <cell r="H1660">
            <v>0</v>
          </cell>
        </row>
        <row r="1661">
          <cell r="A1661" t="str">
            <v>501034</v>
          </cell>
          <cell r="B1661" t="str">
            <v>COTTON - RIL 122 HY - 450 GM</v>
          </cell>
          <cell r="C1661" t="str">
            <v>2100</v>
          </cell>
          <cell r="D1661" t="str">
            <v>601</v>
          </cell>
          <cell r="E1661" t="str">
            <v>4900091232</v>
          </cell>
          <cell r="F1661">
            <v>38122</v>
          </cell>
          <cell r="G1661">
            <v>-21.6</v>
          </cell>
          <cell r="H1661">
            <v>0</v>
          </cell>
        </row>
        <row r="1662">
          <cell r="A1662" t="str">
            <v>501034</v>
          </cell>
          <cell r="B1662" t="str">
            <v>COTTON - RIL 122 HY - 450 GM</v>
          </cell>
          <cell r="C1662" t="str">
            <v>2100</v>
          </cell>
          <cell r="D1662" t="str">
            <v>601</v>
          </cell>
          <cell r="E1662" t="str">
            <v>4900091232</v>
          </cell>
          <cell r="F1662">
            <v>38122</v>
          </cell>
          <cell r="G1662">
            <v>-37.799999999999997</v>
          </cell>
          <cell r="H1662">
            <v>0</v>
          </cell>
        </row>
        <row r="1663">
          <cell r="A1663" t="str">
            <v>501034</v>
          </cell>
          <cell r="B1663" t="str">
            <v>COTTON - RIL 122 HY - 450 GM</v>
          </cell>
          <cell r="C1663" t="str">
            <v>2100</v>
          </cell>
          <cell r="D1663" t="str">
            <v>601</v>
          </cell>
          <cell r="E1663" t="str">
            <v>4900091199</v>
          </cell>
          <cell r="F1663">
            <v>38122</v>
          </cell>
          <cell r="G1663">
            <v>-64.8</v>
          </cell>
          <cell r="H1663">
            <v>0</v>
          </cell>
        </row>
        <row r="1664">
          <cell r="A1664" t="str">
            <v>501034</v>
          </cell>
          <cell r="B1664" t="str">
            <v>COTTON - RIL 122 HY - 450 GM</v>
          </cell>
          <cell r="C1664" t="str">
            <v>2100</v>
          </cell>
          <cell r="D1664" t="str">
            <v>601</v>
          </cell>
          <cell r="E1664" t="str">
            <v>4900091232</v>
          </cell>
          <cell r="F1664">
            <v>38122</v>
          </cell>
          <cell r="G1664">
            <v>-21.6</v>
          </cell>
          <cell r="H1664">
            <v>0</v>
          </cell>
        </row>
        <row r="1665">
          <cell r="A1665" t="str">
            <v>501034</v>
          </cell>
          <cell r="B1665" t="str">
            <v>COTTON - RIL 122 HY - 450 GM</v>
          </cell>
          <cell r="C1665" t="str">
            <v>2100</v>
          </cell>
          <cell r="D1665" t="str">
            <v>601</v>
          </cell>
          <cell r="E1665" t="str">
            <v>4900091232</v>
          </cell>
          <cell r="F1665">
            <v>38122</v>
          </cell>
          <cell r="G1665">
            <v>-21.6</v>
          </cell>
          <cell r="H1665">
            <v>0</v>
          </cell>
        </row>
        <row r="1666">
          <cell r="A1666" t="str">
            <v>501034</v>
          </cell>
          <cell r="B1666" t="str">
            <v>COTTON - RIL 122 HY - 450 GM</v>
          </cell>
          <cell r="C1666" t="str">
            <v>2100</v>
          </cell>
          <cell r="D1666" t="str">
            <v>601</v>
          </cell>
          <cell r="E1666" t="str">
            <v>4900091232</v>
          </cell>
          <cell r="F1666">
            <v>38122</v>
          </cell>
          <cell r="G1666">
            <v>-21.6</v>
          </cell>
          <cell r="H1666">
            <v>0</v>
          </cell>
        </row>
        <row r="1667">
          <cell r="A1667" t="str">
            <v>501034</v>
          </cell>
          <cell r="B1667" t="str">
            <v>COTTON - RIL 122 HY - 450 GM</v>
          </cell>
          <cell r="C1667" t="str">
            <v>2100</v>
          </cell>
          <cell r="D1667" t="str">
            <v>601</v>
          </cell>
          <cell r="E1667" t="str">
            <v>4900091378</v>
          </cell>
          <cell r="F1667">
            <v>38122</v>
          </cell>
          <cell r="G1667">
            <v>-216</v>
          </cell>
          <cell r="H1667">
            <v>0</v>
          </cell>
        </row>
        <row r="1668">
          <cell r="A1668" t="str">
            <v>501034</v>
          </cell>
          <cell r="B1668" t="str">
            <v>COTTON - RIL 122 HY - 450 GM</v>
          </cell>
          <cell r="C1668" t="str">
            <v>2100</v>
          </cell>
          <cell r="D1668" t="str">
            <v>601</v>
          </cell>
          <cell r="E1668" t="str">
            <v>4900091373</v>
          </cell>
          <cell r="F1668">
            <v>38122</v>
          </cell>
          <cell r="G1668">
            <v>-5.4</v>
          </cell>
          <cell r="H1668">
            <v>0</v>
          </cell>
        </row>
        <row r="1669">
          <cell r="A1669" t="str">
            <v>501034</v>
          </cell>
          <cell r="B1669" t="str">
            <v>COTTON - RIL 122 HY - 450 GM</v>
          </cell>
          <cell r="C1669" t="str">
            <v>2100</v>
          </cell>
          <cell r="D1669" t="str">
            <v>101</v>
          </cell>
          <cell r="E1669" t="str">
            <v>5000010104</v>
          </cell>
          <cell r="F1669">
            <v>38121</v>
          </cell>
          <cell r="G1669">
            <v>16.2</v>
          </cell>
          <cell r="H1669">
            <v>0</v>
          </cell>
        </row>
        <row r="1670">
          <cell r="A1670" t="str">
            <v>501034</v>
          </cell>
          <cell r="B1670" t="str">
            <v>COTTON - RIL 122 HY - 450 GM</v>
          </cell>
          <cell r="C1670" t="str">
            <v>2100</v>
          </cell>
          <cell r="D1670" t="str">
            <v>101</v>
          </cell>
          <cell r="E1670" t="str">
            <v>5000010105</v>
          </cell>
          <cell r="F1670">
            <v>38121</v>
          </cell>
          <cell r="G1670">
            <v>216</v>
          </cell>
          <cell r="H1670">
            <v>0</v>
          </cell>
        </row>
        <row r="1671">
          <cell r="A1671" t="str">
            <v>501034</v>
          </cell>
          <cell r="B1671" t="str">
            <v>COTTON - RIL 122 HY - 450 GM</v>
          </cell>
          <cell r="C1671" t="str">
            <v>2100</v>
          </cell>
          <cell r="D1671" t="str">
            <v>101</v>
          </cell>
          <cell r="E1671" t="str">
            <v>5000010103</v>
          </cell>
          <cell r="F1671">
            <v>38121</v>
          </cell>
          <cell r="G1671">
            <v>5.4</v>
          </cell>
          <cell r="H1671">
            <v>0</v>
          </cell>
        </row>
        <row r="1672">
          <cell r="A1672" t="str">
            <v>501034</v>
          </cell>
          <cell r="B1672" t="str">
            <v>COTTON - RIL 122 HY - 450 GM</v>
          </cell>
          <cell r="C1672" t="str">
            <v>2100</v>
          </cell>
          <cell r="D1672" t="str">
            <v>101</v>
          </cell>
          <cell r="E1672" t="str">
            <v>5000010103</v>
          </cell>
          <cell r="F1672">
            <v>38121</v>
          </cell>
          <cell r="G1672">
            <v>16.2</v>
          </cell>
          <cell r="H1672">
            <v>0</v>
          </cell>
        </row>
        <row r="1673">
          <cell r="A1673" t="str">
            <v>501034</v>
          </cell>
          <cell r="B1673" t="str">
            <v>COTTON - RIL 122 HY - 450 GM</v>
          </cell>
          <cell r="C1673" t="str">
            <v>2100</v>
          </cell>
          <cell r="D1673" t="str">
            <v>101</v>
          </cell>
          <cell r="E1673" t="str">
            <v>5000010103</v>
          </cell>
          <cell r="F1673">
            <v>38121</v>
          </cell>
          <cell r="G1673">
            <v>10.8</v>
          </cell>
          <cell r="H1673">
            <v>0</v>
          </cell>
        </row>
        <row r="1674">
          <cell r="A1674" t="str">
            <v>501034</v>
          </cell>
          <cell r="B1674" t="str">
            <v>COTTON - RIL 122 HY - 450 GM</v>
          </cell>
          <cell r="C1674" t="str">
            <v>2100</v>
          </cell>
          <cell r="D1674" t="str">
            <v>101</v>
          </cell>
          <cell r="E1674" t="str">
            <v>5000010103</v>
          </cell>
          <cell r="F1674">
            <v>38121</v>
          </cell>
          <cell r="G1674">
            <v>5.4</v>
          </cell>
          <cell r="H1674">
            <v>0</v>
          </cell>
        </row>
        <row r="1675">
          <cell r="A1675" t="str">
            <v>501034</v>
          </cell>
          <cell r="B1675" t="str">
            <v>COTTON - RIL 122 HY - 450 GM</v>
          </cell>
          <cell r="C1675" t="str">
            <v>2100</v>
          </cell>
          <cell r="D1675" t="str">
            <v>101</v>
          </cell>
          <cell r="E1675" t="str">
            <v>5000010103</v>
          </cell>
          <cell r="F1675">
            <v>38121</v>
          </cell>
          <cell r="G1675">
            <v>10.8</v>
          </cell>
          <cell r="H1675">
            <v>0</v>
          </cell>
        </row>
        <row r="1676">
          <cell r="A1676" t="str">
            <v>501034</v>
          </cell>
          <cell r="B1676" t="str">
            <v>COTTON - RIL 122 HY - 450 GM</v>
          </cell>
          <cell r="C1676" t="str">
            <v>2100</v>
          </cell>
          <cell r="D1676" t="str">
            <v>101</v>
          </cell>
          <cell r="E1676" t="str">
            <v>5000010103</v>
          </cell>
          <cell r="F1676">
            <v>38121</v>
          </cell>
          <cell r="G1676">
            <v>16.2</v>
          </cell>
          <cell r="H1676">
            <v>0</v>
          </cell>
        </row>
        <row r="1677">
          <cell r="A1677" t="str">
            <v>501034</v>
          </cell>
          <cell r="B1677" t="str">
            <v>COTTON - RIL 122 HY - 450 GM</v>
          </cell>
          <cell r="C1677" t="str">
            <v>2100</v>
          </cell>
          <cell r="D1677" t="str">
            <v>101</v>
          </cell>
          <cell r="E1677" t="str">
            <v>5000010103</v>
          </cell>
          <cell r="F1677">
            <v>38121</v>
          </cell>
          <cell r="G1677">
            <v>10.8</v>
          </cell>
          <cell r="H1677">
            <v>0</v>
          </cell>
        </row>
        <row r="1678">
          <cell r="A1678" t="str">
            <v>501034</v>
          </cell>
          <cell r="B1678" t="str">
            <v>COTTON - RIL 122 HY - 450 GM</v>
          </cell>
          <cell r="C1678" t="str">
            <v>2100</v>
          </cell>
          <cell r="D1678" t="str">
            <v>101</v>
          </cell>
          <cell r="E1678" t="str">
            <v>5000010103</v>
          </cell>
          <cell r="F1678">
            <v>38121</v>
          </cell>
          <cell r="G1678">
            <v>27</v>
          </cell>
          <cell r="H1678">
            <v>0</v>
          </cell>
        </row>
        <row r="1679">
          <cell r="A1679" t="str">
            <v>501034</v>
          </cell>
          <cell r="B1679" t="str">
            <v>COTTON - RIL 122 HY - 450 GM</v>
          </cell>
          <cell r="C1679" t="str">
            <v>2100</v>
          </cell>
          <cell r="D1679" t="str">
            <v>101</v>
          </cell>
          <cell r="E1679" t="str">
            <v>5000010103</v>
          </cell>
          <cell r="F1679">
            <v>38121</v>
          </cell>
          <cell r="G1679">
            <v>16.2</v>
          </cell>
          <cell r="H1679">
            <v>0</v>
          </cell>
        </row>
        <row r="1680">
          <cell r="A1680" t="str">
            <v>501034</v>
          </cell>
          <cell r="B1680" t="str">
            <v>COTTON - RIL 122 HY - 450 GM</v>
          </cell>
          <cell r="C1680" t="str">
            <v>2100</v>
          </cell>
          <cell r="D1680" t="str">
            <v>101</v>
          </cell>
          <cell r="E1680" t="str">
            <v>5000010103</v>
          </cell>
          <cell r="F1680">
            <v>38121</v>
          </cell>
          <cell r="G1680">
            <v>5.4</v>
          </cell>
          <cell r="H1680">
            <v>0</v>
          </cell>
        </row>
        <row r="1681">
          <cell r="A1681" t="str">
            <v>501034</v>
          </cell>
          <cell r="B1681" t="str">
            <v>COTTON - RIL 122 HY - 450 GM</v>
          </cell>
          <cell r="C1681" t="str">
            <v>2100</v>
          </cell>
          <cell r="D1681" t="str">
            <v>101</v>
          </cell>
          <cell r="E1681" t="str">
            <v>5000010103</v>
          </cell>
          <cell r="F1681">
            <v>38121</v>
          </cell>
          <cell r="G1681">
            <v>5.4</v>
          </cell>
          <cell r="H1681">
            <v>0</v>
          </cell>
        </row>
        <row r="1682">
          <cell r="A1682" t="str">
            <v>501034</v>
          </cell>
          <cell r="B1682" t="str">
            <v>COTTON - RIL 122 HY - 450 GM</v>
          </cell>
          <cell r="C1682" t="str">
            <v>2100</v>
          </cell>
          <cell r="D1682" t="str">
            <v>101</v>
          </cell>
          <cell r="E1682" t="str">
            <v>5000010103</v>
          </cell>
          <cell r="F1682">
            <v>38121</v>
          </cell>
          <cell r="G1682">
            <v>5.4</v>
          </cell>
          <cell r="H1682">
            <v>0</v>
          </cell>
        </row>
        <row r="1683">
          <cell r="A1683" t="str">
            <v>501034</v>
          </cell>
          <cell r="B1683" t="str">
            <v>COTTON - RIL 122 HY - 450 GM</v>
          </cell>
          <cell r="C1683" t="str">
            <v>2100</v>
          </cell>
          <cell r="D1683" t="str">
            <v>101</v>
          </cell>
          <cell r="E1683" t="str">
            <v>5000010103</v>
          </cell>
          <cell r="F1683">
            <v>38121</v>
          </cell>
          <cell r="G1683">
            <v>275.39999999999998</v>
          </cell>
          <cell r="H1683">
            <v>0</v>
          </cell>
        </row>
        <row r="1684">
          <cell r="A1684" t="str">
            <v>501034</v>
          </cell>
          <cell r="B1684" t="str">
            <v>COTTON - RIL 122 HY - 450 GM</v>
          </cell>
          <cell r="C1684" t="str">
            <v>2100</v>
          </cell>
          <cell r="D1684" t="str">
            <v>101</v>
          </cell>
          <cell r="E1684" t="str">
            <v>5000010103</v>
          </cell>
          <cell r="F1684">
            <v>38121</v>
          </cell>
          <cell r="G1684">
            <v>5.4</v>
          </cell>
          <cell r="H1684">
            <v>0</v>
          </cell>
        </row>
        <row r="1685">
          <cell r="A1685" t="str">
            <v>501034</v>
          </cell>
          <cell r="B1685" t="str">
            <v>COTTON - RIL 122 HY - 450 GM</v>
          </cell>
          <cell r="C1685" t="str">
            <v>2100</v>
          </cell>
          <cell r="D1685" t="str">
            <v>101</v>
          </cell>
          <cell r="E1685" t="str">
            <v>5000010103</v>
          </cell>
          <cell r="F1685">
            <v>38121</v>
          </cell>
          <cell r="G1685">
            <v>5.4</v>
          </cell>
          <cell r="H1685">
            <v>0</v>
          </cell>
        </row>
        <row r="1686">
          <cell r="A1686" t="str">
            <v>501034</v>
          </cell>
          <cell r="B1686" t="str">
            <v>COTTON - RIL 122 HY - 450 GM</v>
          </cell>
          <cell r="C1686" t="str">
            <v>2100</v>
          </cell>
          <cell r="D1686" t="str">
            <v>101</v>
          </cell>
          <cell r="E1686" t="str">
            <v>5000010103</v>
          </cell>
          <cell r="F1686">
            <v>38121</v>
          </cell>
          <cell r="G1686">
            <v>16.2</v>
          </cell>
          <cell r="H1686">
            <v>0</v>
          </cell>
        </row>
        <row r="1687">
          <cell r="A1687" t="str">
            <v>501034</v>
          </cell>
          <cell r="B1687" t="str">
            <v>COTTON - RIL 122 HY - 450 GM</v>
          </cell>
          <cell r="C1687" t="str">
            <v>2100</v>
          </cell>
          <cell r="D1687" t="str">
            <v>101</v>
          </cell>
          <cell r="E1687" t="str">
            <v>5000010103</v>
          </cell>
          <cell r="F1687">
            <v>38121</v>
          </cell>
          <cell r="G1687">
            <v>10.8</v>
          </cell>
          <cell r="H1687">
            <v>0</v>
          </cell>
        </row>
        <row r="1688">
          <cell r="A1688" t="str">
            <v>501034</v>
          </cell>
          <cell r="B1688" t="str">
            <v>COTTON - RIL 122 HY - 450 GM</v>
          </cell>
          <cell r="C1688" t="str">
            <v>2100</v>
          </cell>
          <cell r="D1688" t="str">
            <v>101</v>
          </cell>
          <cell r="E1688" t="str">
            <v>5000010103</v>
          </cell>
          <cell r="F1688">
            <v>38121</v>
          </cell>
          <cell r="G1688">
            <v>16.2</v>
          </cell>
          <cell r="H1688">
            <v>0</v>
          </cell>
        </row>
        <row r="1689">
          <cell r="A1689" t="str">
            <v>501034</v>
          </cell>
          <cell r="B1689" t="str">
            <v>COTTON - RIL 122 HY - 450 GM</v>
          </cell>
          <cell r="C1689" t="str">
            <v>2100</v>
          </cell>
          <cell r="D1689" t="str">
            <v>101</v>
          </cell>
          <cell r="E1689" t="str">
            <v>5000010103</v>
          </cell>
          <cell r="F1689">
            <v>38121</v>
          </cell>
          <cell r="G1689">
            <v>145.80000000000001</v>
          </cell>
          <cell r="H1689">
            <v>0</v>
          </cell>
        </row>
        <row r="1690">
          <cell r="A1690" t="str">
            <v>501034</v>
          </cell>
          <cell r="B1690" t="str">
            <v>COTTON - RIL 122 HY - 450 GM</v>
          </cell>
          <cell r="C1690" t="str">
            <v>2100</v>
          </cell>
          <cell r="D1690" t="str">
            <v>101</v>
          </cell>
          <cell r="E1690" t="str">
            <v>5000010103</v>
          </cell>
          <cell r="F1690">
            <v>38121</v>
          </cell>
          <cell r="G1690">
            <v>16.2</v>
          </cell>
          <cell r="H1690">
            <v>0</v>
          </cell>
        </row>
        <row r="1691">
          <cell r="A1691" t="str">
            <v>501034</v>
          </cell>
          <cell r="B1691" t="str">
            <v>COTTON - RIL 122 HY - 450 GM</v>
          </cell>
          <cell r="C1691" t="str">
            <v>2100</v>
          </cell>
          <cell r="D1691" t="str">
            <v>101</v>
          </cell>
          <cell r="E1691" t="str">
            <v>5000010103</v>
          </cell>
          <cell r="F1691">
            <v>38121</v>
          </cell>
          <cell r="G1691">
            <v>64.8</v>
          </cell>
          <cell r="H1691">
            <v>0</v>
          </cell>
        </row>
        <row r="1692">
          <cell r="A1692" t="str">
            <v>501034</v>
          </cell>
          <cell r="B1692" t="str">
            <v>COTTON - RIL 122 HY - 450 GM</v>
          </cell>
          <cell r="C1692" t="str">
            <v>2100</v>
          </cell>
          <cell r="D1692" t="str">
            <v>101</v>
          </cell>
          <cell r="E1692" t="str">
            <v>5000010103</v>
          </cell>
          <cell r="F1692">
            <v>38121</v>
          </cell>
          <cell r="G1692">
            <v>59.4</v>
          </cell>
          <cell r="H1692">
            <v>0</v>
          </cell>
        </row>
        <row r="1693">
          <cell r="A1693" t="str">
            <v>501034</v>
          </cell>
          <cell r="B1693" t="str">
            <v>COTTON - RIL 122 HY - 450 GM</v>
          </cell>
          <cell r="C1693" t="str">
            <v>2100</v>
          </cell>
          <cell r="D1693" t="str">
            <v>101</v>
          </cell>
          <cell r="E1693" t="str">
            <v>5000010103</v>
          </cell>
          <cell r="F1693">
            <v>38121</v>
          </cell>
          <cell r="G1693">
            <v>5.4</v>
          </cell>
          <cell r="H1693">
            <v>0</v>
          </cell>
        </row>
        <row r="1694">
          <cell r="A1694" t="str">
            <v>501034</v>
          </cell>
          <cell r="B1694" t="str">
            <v>COTTON - RIL 122 HY - 450 GM</v>
          </cell>
          <cell r="C1694" t="str">
            <v>2100</v>
          </cell>
          <cell r="D1694" t="str">
            <v>101</v>
          </cell>
          <cell r="E1694" t="str">
            <v>5000010103</v>
          </cell>
          <cell r="F1694">
            <v>38121</v>
          </cell>
          <cell r="G1694">
            <v>5.4</v>
          </cell>
          <cell r="H1694">
            <v>0</v>
          </cell>
        </row>
        <row r="1695">
          <cell r="A1695" t="str">
            <v>501034</v>
          </cell>
          <cell r="B1695" t="str">
            <v>COTTON - RIL 122 HY - 450 GM</v>
          </cell>
          <cell r="C1695" t="str">
            <v>2100</v>
          </cell>
          <cell r="D1695" t="str">
            <v>101</v>
          </cell>
          <cell r="E1695" t="str">
            <v>5000010103</v>
          </cell>
          <cell r="F1695">
            <v>38121</v>
          </cell>
          <cell r="G1695">
            <v>5.4</v>
          </cell>
          <cell r="H1695">
            <v>0</v>
          </cell>
        </row>
        <row r="1696">
          <cell r="A1696" t="str">
            <v>501034</v>
          </cell>
          <cell r="B1696" t="str">
            <v>COTTON - RIL 122 HY - 450 GM</v>
          </cell>
          <cell r="C1696" t="str">
            <v>2100</v>
          </cell>
          <cell r="D1696" t="str">
            <v>101</v>
          </cell>
          <cell r="E1696" t="str">
            <v>5000010103</v>
          </cell>
          <cell r="F1696">
            <v>38121</v>
          </cell>
          <cell r="G1696">
            <v>37.799999999999997</v>
          </cell>
          <cell r="H1696">
            <v>0</v>
          </cell>
        </row>
        <row r="1697">
          <cell r="A1697" t="str">
            <v>501034</v>
          </cell>
          <cell r="B1697" t="str">
            <v>COTTON - RIL 122 HY - 450 GM</v>
          </cell>
          <cell r="C1697" t="str">
            <v>2100</v>
          </cell>
          <cell r="D1697" t="str">
            <v>101</v>
          </cell>
          <cell r="E1697" t="str">
            <v>5000010103</v>
          </cell>
          <cell r="F1697">
            <v>38121</v>
          </cell>
          <cell r="G1697">
            <v>43.2</v>
          </cell>
          <cell r="H1697">
            <v>0</v>
          </cell>
        </row>
        <row r="1698">
          <cell r="A1698" t="str">
            <v>501034</v>
          </cell>
          <cell r="B1698" t="str">
            <v>COTTON - RIL 122 HY - 450 GM</v>
          </cell>
          <cell r="C1698" t="str">
            <v>2100</v>
          </cell>
          <cell r="D1698" t="str">
            <v>101</v>
          </cell>
          <cell r="E1698" t="str">
            <v>5000010103</v>
          </cell>
          <cell r="F1698">
            <v>38121</v>
          </cell>
          <cell r="G1698">
            <v>64.8</v>
          </cell>
          <cell r="H1698">
            <v>0</v>
          </cell>
        </row>
        <row r="1699">
          <cell r="A1699" t="str">
            <v>501034</v>
          </cell>
          <cell r="B1699" t="str">
            <v>COTTON - RIL 122 HY - 450 GM</v>
          </cell>
          <cell r="C1699" t="str">
            <v>2100</v>
          </cell>
          <cell r="D1699" t="str">
            <v>101</v>
          </cell>
          <cell r="E1699" t="str">
            <v>5000010103</v>
          </cell>
          <cell r="F1699">
            <v>38121</v>
          </cell>
          <cell r="G1699">
            <v>64.8</v>
          </cell>
          <cell r="H1699">
            <v>0</v>
          </cell>
        </row>
        <row r="1700">
          <cell r="A1700" t="str">
            <v>501034</v>
          </cell>
          <cell r="B1700" t="str">
            <v>COTTON - RIL 122 HY - 450 GM</v>
          </cell>
          <cell r="C1700" t="str">
            <v>2100</v>
          </cell>
          <cell r="D1700" t="str">
            <v>101</v>
          </cell>
          <cell r="E1700" t="str">
            <v>5000010103</v>
          </cell>
          <cell r="F1700">
            <v>38121</v>
          </cell>
          <cell r="G1700">
            <v>16.2</v>
          </cell>
          <cell r="H1700">
            <v>0</v>
          </cell>
        </row>
        <row r="1701">
          <cell r="A1701" t="str">
            <v>501034</v>
          </cell>
          <cell r="B1701" t="str">
            <v>COTTON - RIL 122 HY - 450 GM</v>
          </cell>
          <cell r="C1701" t="str">
            <v>2100</v>
          </cell>
          <cell r="D1701" t="str">
            <v>101</v>
          </cell>
          <cell r="E1701" t="str">
            <v>5000010103</v>
          </cell>
          <cell r="F1701">
            <v>38121</v>
          </cell>
          <cell r="G1701">
            <v>16.2</v>
          </cell>
          <cell r="H1701">
            <v>0</v>
          </cell>
        </row>
        <row r="1702">
          <cell r="A1702" t="str">
            <v>501034</v>
          </cell>
          <cell r="B1702" t="str">
            <v>COTTON - RIL 122 HY - 450 GM</v>
          </cell>
          <cell r="C1702" t="str">
            <v>2100</v>
          </cell>
          <cell r="D1702" t="str">
            <v>101</v>
          </cell>
          <cell r="E1702" t="str">
            <v>5000010103</v>
          </cell>
          <cell r="F1702">
            <v>38121</v>
          </cell>
          <cell r="G1702">
            <v>16.2</v>
          </cell>
          <cell r="H1702">
            <v>0</v>
          </cell>
        </row>
        <row r="1703">
          <cell r="A1703" t="str">
            <v>501034</v>
          </cell>
          <cell r="B1703" t="str">
            <v>COTTON - RIL 122 HY - 450 GM</v>
          </cell>
          <cell r="C1703" t="str">
            <v>2100</v>
          </cell>
          <cell r="D1703" t="str">
            <v>101</v>
          </cell>
          <cell r="E1703" t="str">
            <v>5000010103</v>
          </cell>
          <cell r="F1703">
            <v>38121</v>
          </cell>
          <cell r="G1703">
            <v>10.8</v>
          </cell>
          <cell r="H1703">
            <v>0</v>
          </cell>
        </row>
        <row r="1704">
          <cell r="A1704" t="str">
            <v>501034</v>
          </cell>
          <cell r="B1704" t="str">
            <v>COTTON - RIL 122 HY - 450 GM</v>
          </cell>
          <cell r="C1704" t="str">
            <v>2100</v>
          </cell>
          <cell r="D1704" t="str">
            <v>101</v>
          </cell>
          <cell r="E1704" t="str">
            <v>5000010103</v>
          </cell>
          <cell r="F1704">
            <v>38121</v>
          </cell>
          <cell r="G1704">
            <v>5.4</v>
          </cell>
          <cell r="H1704">
            <v>0</v>
          </cell>
        </row>
        <row r="1705">
          <cell r="A1705" t="str">
            <v>501034</v>
          </cell>
          <cell r="B1705" t="str">
            <v>COTTON - RIL 122 HY - 450 GM</v>
          </cell>
          <cell r="C1705" t="str">
            <v>2100</v>
          </cell>
          <cell r="D1705" t="str">
            <v>101</v>
          </cell>
          <cell r="E1705" t="str">
            <v>5000010103</v>
          </cell>
          <cell r="F1705">
            <v>38121</v>
          </cell>
          <cell r="G1705">
            <v>10.8</v>
          </cell>
          <cell r="H1705">
            <v>0</v>
          </cell>
        </row>
        <row r="1706">
          <cell r="A1706" t="str">
            <v>501034</v>
          </cell>
          <cell r="B1706" t="str">
            <v>COTTON - RIL 122 HY - 450 GM</v>
          </cell>
          <cell r="C1706" t="str">
            <v>2100</v>
          </cell>
          <cell r="D1706" t="str">
            <v>101</v>
          </cell>
          <cell r="E1706" t="str">
            <v>5000010103</v>
          </cell>
          <cell r="F1706">
            <v>38121</v>
          </cell>
          <cell r="G1706">
            <v>5.4</v>
          </cell>
          <cell r="H1706">
            <v>0</v>
          </cell>
        </row>
        <row r="1707">
          <cell r="A1707" t="str">
            <v>501034</v>
          </cell>
          <cell r="B1707" t="str">
            <v>COTTON - RIL 122 HY - 450 GM</v>
          </cell>
          <cell r="C1707" t="str">
            <v>2100</v>
          </cell>
          <cell r="D1707" t="str">
            <v>101</v>
          </cell>
          <cell r="E1707" t="str">
            <v>5000010103</v>
          </cell>
          <cell r="F1707">
            <v>38121</v>
          </cell>
          <cell r="G1707">
            <v>16.2</v>
          </cell>
          <cell r="H1707">
            <v>0</v>
          </cell>
        </row>
        <row r="1708">
          <cell r="A1708" t="str">
            <v>501034</v>
          </cell>
          <cell r="B1708" t="str">
            <v>COTTON - RIL 122 HY - 450 GM</v>
          </cell>
          <cell r="C1708" t="str">
            <v>2100</v>
          </cell>
          <cell r="D1708" t="str">
            <v>101</v>
          </cell>
          <cell r="E1708" t="str">
            <v>5000010103</v>
          </cell>
          <cell r="F1708">
            <v>38121</v>
          </cell>
          <cell r="G1708">
            <v>453.6</v>
          </cell>
          <cell r="H1708">
            <v>0</v>
          </cell>
        </row>
        <row r="1709">
          <cell r="A1709" t="str">
            <v>501034</v>
          </cell>
          <cell r="B1709" t="str">
            <v>COTTON - RIL 122 HY - 450 GM</v>
          </cell>
          <cell r="C1709" t="str">
            <v>2100</v>
          </cell>
          <cell r="D1709" t="str">
            <v>101</v>
          </cell>
          <cell r="E1709" t="str">
            <v>5000010103</v>
          </cell>
          <cell r="F1709">
            <v>38121</v>
          </cell>
          <cell r="G1709">
            <v>70.2</v>
          </cell>
          <cell r="H1709">
            <v>0</v>
          </cell>
        </row>
        <row r="1710">
          <cell r="A1710" t="str">
            <v>501034</v>
          </cell>
          <cell r="B1710" t="str">
            <v>COTTON - RIL 122 HY - 450 GM</v>
          </cell>
          <cell r="C1710" t="str">
            <v>2100</v>
          </cell>
          <cell r="D1710" t="str">
            <v>101</v>
          </cell>
          <cell r="E1710" t="str">
            <v>5000010103</v>
          </cell>
          <cell r="F1710">
            <v>38121</v>
          </cell>
          <cell r="G1710">
            <v>16.2</v>
          </cell>
          <cell r="H1710">
            <v>0</v>
          </cell>
        </row>
        <row r="1711">
          <cell r="A1711" t="str">
            <v>501034</v>
          </cell>
          <cell r="B1711" t="str">
            <v>COTTON - RIL 122 HY - 450 GM</v>
          </cell>
          <cell r="C1711" t="str">
            <v>2100</v>
          </cell>
          <cell r="D1711" t="str">
            <v>101</v>
          </cell>
          <cell r="E1711" t="str">
            <v>5000010103</v>
          </cell>
          <cell r="F1711">
            <v>38121</v>
          </cell>
          <cell r="G1711">
            <v>16.2</v>
          </cell>
          <cell r="H1711">
            <v>0</v>
          </cell>
        </row>
        <row r="1712">
          <cell r="A1712" t="str">
            <v>501034</v>
          </cell>
          <cell r="B1712" t="str">
            <v>COTTON - RIL 122 HY - 450 GM</v>
          </cell>
          <cell r="C1712" t="str">
            <v>2100</v>
          </cell>
          <cell r="D1712" t="str">
            <v>101</v>
          </cell>
          <cell r="E1712" t="str">
            <v>5000010103</v>
          </cell>
          <cell r="F1712">
            <v>38121</v>
          </cell>
          <cell r="G1712">
            <v>216</v>
          </cell>
          <cell r="H1712">
            <v>0</v>
          </cell>
        </row>
        <row r="1713">
          <cell r="A1713" t="str">
            <v>501034</v>
          </cell>
          <cell r="B1713" t="str">
            <v>COTTON - RIL 122 HY - 450 GM</v>
          </cell>
          <cell r="C1713" t="str">
            <v>2100</v>
          </cell>
          <cell r="D1713" t="str">
            <v>101</v>
          </cell>
          <cell r="E1713" t="str">
            <v>5000010103</v>
          </cell>
          <cell r="F1713">
            <v>38121</v>
          </cell>
          <cell r="G1713">
            <v>16.2</v>
          </cell>
          <cell r="H1713">
            <v>0</v>
          </cell>
        </row>
        <row r="1714">
          <cell r="A1714" t="str">
            <v>501034</v>
          </cell>
          <cell r="B1714" t="str">
            <v>COTTON - RIL 122 HY - 450 GM</v>
          </cell>
          <cell r="C1714" t="str">
            <v>2100</v>
          </cell>
          <cell r="D1714" t="str">
            <v>101</v>
          </cell>
          <cell r="E1714" t="str">
            <v>5000010103</v>
          </cell>
          <cell r="F1714">
            <v>38121</v>
          </cell>
          <cell r="G1714">
            <v>32.4</v>
          </cell>
          <cell r="H1714">
            <v>0</v>
          </cell>
        </row>
        <row r="1715">
          <cell r="A1715" t="str">
            <v>501034</v>
          </cell>
          <cell r="B1715" t="str">
            <v>COTTON - RIL 122 HY - 450 GM</v>
          </cell>
          <cell r="C1715" t="str">
            <v>2100</v>
          </cell>
          <cell r="D1715" t="str">
            <v>101</v>
          </cell>
          <cell r="E1715" t="str">
            <v>5000010103</v>
          </cell>
          <cell r="F1715">
            <v>38121</v>
          </cell>
          <cell r="G1715">
            <v>286.2</v>
          </cell>
          <cell r="H1715">
            <v>0</v>
          </cell>
        </row>
        <row r="1716">
          <cell r="A1716" t="str">
            <v>501034</v>
          </cell>
          <cell r="B1716" t="str">
            <v>COTTON - RIL 122 HY - 450 GM</v>
          </cell>
          <cell r="C1716" t="str">
            <v>2100</v>
          </cell>
          <cell r="D1716" t="str">
            <v>101</v>
          </cell>
          <cell r="E1716" t="str">
            <v>5000010103</v>
          </cell>
          <cell r="F1716">
            <v>38121</v>
          </cell>
          <cell r="G1716">
            <v>10.8</v>
          </cell>
          <cell r="H1716">
            <v>0</v>
          </cell>
        </row>
        <row r="1717">
          <cell r="A1717" t="str">
            <v>501034</v>
          </cell>
          <cell r="B1717" t="str">
            <v>COTTON - RIL 122 HY - 450 GM</v>
          </cell>
          <cell r="C1717" t="str">
            <v>2100</v>
          </cell>
          <cell r="D1717" t="str">
            <v>101</v>
          </cell>
          <cell r="E1717" t="str">
            <v>5000010103</v>
          </cell>
          <cell r="F1717">
            <v>38121</v>
          </cell>
          <cell r="G1717">
            <v>5.4</v>
          </cell>
          <cell r="H1717">
            <v>0</v>
          </cell>
        </row>
        <row r="1718">
          <cell r="A1718" t="str">
            <v>501034</v>
          </cell>
          <cell r="B1718" t="str">
            <v>COTTON - RIL 122 HY - 450 GM</v>
          </cell>
          <cell r="C1718" t="str">
            <v>2100</v>
          </cell>
          <cell r="D1718" t="str">
            <v>101</v>
          </cell>
          <cell r="E1718" t="str">
            <v>5000010103</v>
          </cell>
          <cell r="F1718">
            <v>38121</v>
          </cell>
          <cell r="G1718">
            <v>5.4</v>
          </cell>
          <cell r="H1718">
            <v>0</v>
          </cell>
        </row>
        <row r="1719">
          <cell r="A1719" t="str">
            <v>501034</v>
          </cell>
          <cell r="B1719" t="str">
            <v>COTTON - RIL 122 HY - 450 GM</v>
          </cell>
          <cell r="C1719" t="str">
            <v>2100</v>
          </cell>
          <cell r="D1719" t="str">
            <v>101</v>
          </cell>
          <cell r="E1719" t="str">
            <v>5000010103</v>
          </cell>
          <cell r="F1719">
            <v>38121</v>
          </cell>
          <cell r="G1719">
            <v>5.4</v>
          </cell>
          <cell r="H1719">
            <v>0</v>
          </cell>
        </row>
        <row r="1720">
          <cell r="A1720" t="str">
            <v>501034</v>
          </cell>
          <cell r="B1720" t="str">
            <v>COTTON - RIL 122 HY - 450 GM</v>
          </cell>
          <cell r="C1720" t="str">
            <v>2100</v>
          </cell>
          <cell r="D1720" t="str">
            <v>101</v>
          </cell>
          <cell r="E1720" t="str">
            <v>5000010103</v>
          </cell>
          <cell r="F1720">
            <v>38121</v>
          </cell>
          <cell r="G1720">
            <v>5.4</v>
          </cell>
          <cell r="H1720">
            <v>0</v>
          </cell>
        </row>
        <row r="1721">
          <cell r="A1721" t="str">
            <v>501034</v>
          </cell>
          <cell r="B1721" t="str">
            <v>COTTON - RIL 122 HY - 450 GM</v>
          </cell>
          <cell r="C1721" t="str">
            <v>2100</v>
          </cell>
          <cell r="D1721" t="str">
            <v>101</v>
          </cell>
          <cell r="E1721" t="str">
            <v>5000010103</v>
          </cell>
          <cell r="F1721">
            <v>38121</v>
          </cell>
          <cell r="G1721">
            <v>10.8</v>
          </cell>
          <cell r="H1721">
            <v>0</v>
          </cell>
        </row>
        <row r="1722">
          <cell r="A1722" t="str">
            <v>501034</v>
          </cell>
          <cell r="B1722" t="str">
            <v>COTTON - RIL 122 HY - 450 GM</v>
          </cell>
          <cell r="C1722" t="str">
            <v>2100</v>
          </cell>
          <cell r="D1722" t="str">
            <v>101</v>
          </cell>
          <cell r="E1722" t="str">
            <v>5000010103</v>
          </cell>
          <cell r="F1722">
            <v>38121</v>
          </cell>
          <cell r="G1722">
            <v>5.4</v>
          </cell>
          <cell r="H1722">
            <v>0</v>
          </cell>
        </row>
        <row r="1723">
          <cell r="A1723" t="str">
            <v>501034</v>
          </cell>
          <cell r="B1723" t="str">
            <v>COTTON - RIL 122 HY - 450 GM</v>
          </cell>
          <cell r="C1723" t="str">
            <v>2100</v>
          </cell>
          <cell r="D1723" t="str">
            <v>641</v>
          </cell>
          <cell r="E1723" t="str">
            <v>4900090094</v>
          </cell>
          <cell r="F1723">
            <v>38120</v>
          </cell>
          <cell r="G1723">
            <v>16.2</v>
          </cell>
          <cell r="H1723">
            <v>0</v>
          </cell>
        </row>
        <row r="1724">
          <cell r="A1724" t="str">
            <v>501034</v>
          </cell>
          <cell r="B1724" t="str">
            <v>COTTON - RIL 122 HY - 450 GM</v>
          </cell>
          <cell r="C1724" t="str">
            <v>2100</v>
          </cell>
          <cell r="D1724" t="str">
            <v>641</v>
          </cell>
          <cell r="E1724" t="str">
            <v>4900090094</v>
          </cell>
          <cell r="F1724">
            <v>38120</v>
          </cell>
          <cell r="G1724">
            <v>16.2</v>
          </cell>
          <cell r="H1724">
            <v>0</v>
          </cell>
        </row>
        <row r="1725">
          <cell r="A1725" t="str">
            <v>501034</v>
          </cell>
          <cell r="B1725" t="str">
            <v>COTTON - RIL 122 HY - 450 GM</v>
          </cell>
          <cell r="C1725" t="str">
            <v>2100</v>
          </cell>
          <cell r="D1725" t="str">
            <v>641</v>
          </cell>
          <cell r="E1725" t="str">
            <v>4900090094</v>
          </cell>
          <cell r="F1725">
            <v>38120</v>
          </cell>
          <cell r="G1725">
            <v>5.4</v>
          </cell>
          <cell r="H1725">
            <v>0</v>
          </cell>
        </row>
        <row r="1726">
          <cell r="A1726" t="str">
            <v>501034</v>
          </cell>
          <cell r="B1726" t="str">
            <v>COTTON - RIL 122 HY - 450 GM</v>
          </cell>
          <cell r="C1726" t="str">
            <v>2100</v>
          </cell>
          <cell r="D1726" t="str">
            <v>641</v>
          </cell>
          <cell r="E1726" t="str">
            <v>4900090094</v>
          </cell>
          <cell r="F1726">
            <v>38120</v>
          </cell>
          <cell r="G1726">
            <v>16.2</v>
          </cell>
          <cell r="H1726">
            <v>0</v>
          </cell>
        </row>
        <row r="1727">
          <cell r="A1727" t="str">
            <v>501034</v>
          </cell>
          <cell r="B1727" t="str">
            <v>COTTON - RIL 122 HY - 450 GM</v>
          </cell>
          <cell r="C1727" t="str">
            <v>2100</v>
          </cell>
          <cell r="D1727" t="str">
            <v>641</v>
          </cell>
          <cell r="E1727" t="str">
            <v>4900090094</v>
          </cell>
          <cell r="F1727">
            <v>38120</v>
          </cell>
          <cell r="G1727">
            <v>5.4</v>
          </cell>
          <cell r="H1727">
            <v>0</v>
          </cell>
        </row>
        <row r="1728">
          <cell r="A1728" t="str">
            <v>501034</v>
          </cell>
          <cell r="B1728" t="str">
            <v>COTTON - RIL 122 HY - 450 GM</v>
          </cell>
          <cell r="C1728" t="str">
            <v>2100</v>
          </cell>
          <cell r="D1728" t="str">
            <v>641</v>
          </cell>
          <cell r="E1728" t="str">
            <v>4900090094</v>
          </cell>
          <cell r="F1728">
            <v>38120</v>
          </cell>
          <cell r="G1728">
            <v>5.4</v>
          </cell>
          <cell r="H1728">
            <v>0</v>
          </cell>
        </row>
        <row r="1729">
          <cell r="A1729" t="str">
            <v>501034</v>
          </cell>
          <cell r="B1729" t="str">
            <v>COTTON - RIL 122 HY - 450 GM</v>
          </cell>
          <cell r="C1729" t="str">
            <v>2100</v>
          </cell>
          <cell r="D1729" t="str">
            <v>641</v>
          </cell>
          <cell r="E1729" t="str">
            <v>4900090094</v>
          </cell>
          <cell r="F1729">
            <v>38120</v>
          </cell>
          <cell r="G1729">
            <v>5.4</v>
          </cell>
          <cell r="H1729">
            <v>0</v>
          </cell>
        </row>
        <row r="1730">
          <cell r="A1730" t="str">
            <v>501034</v>
          </cell>
          <cell r="B1730" t="str">
            <v>COTTON - RIL 122 HY - 450 GM</v>
          </cell>
          <cell r="C1730" t="str">
            <v>2100</v>
          </cell>
          <cell r="D1730" t="str">
            <v>641</v>
          </cell>
          <cell r="E1730" t="str">
            <v>4900090094</v>
          </cell>
          <cell r="F1730">
            <v>38120</v>
          </cell>
          <cell r="G1730">
            <v>5.4</v>
          </cell>
          <cell r="H1730">
            <v>0</v>
          </cell>
        </row>
        <row r="1731">
          <cell r="A1731" t="str">
            <v>501034</v>
          </cell>
          <cell r="B1731" t="str">
            <v>COTTON - RIL 122 HY - 450 GM</v>
          </cell>
          <cell r="C1731" t="str">
            <v>2100</v>
          </cell>
          <cell r="D1731" t="str">
            <v>641</v>
          </cell>
          <cell r="E1731" t="str">
            <v>4900090094</v>
          </cell>
          <cell r="F1731">
            <v>38120</v>
          </cell>
          <cell r="G1731">
            <v>5.4</v>
          </cell>
          <cell r="H1731">
            <v>0</v>
          </cell>
        </row>
        <row r="1732">
          <cell r="A1732" t="str">
            <v>501034</v>
          </cell>
          <cell r="B1732" t="str">
            <v>COTTON - RIL 122 HY - 450 GM</v>
          </cell>
          <cell r="C1732" t="str">
            <v>2100</v>
          </cell>
          <cell r="D1732" t="str">
            <v>641</v>
          </cell>
          <cell r="E1732" t="str">
            <v>4900090094</v>
          </cell>
          <cell r="F1732">
            <v>38120</v>
          </cell>
          <cell r="G1732">
            <v>5.4</v>
          </cell>
          <cell r="H1732">
            <v>0</v>
          </cell>
        </row>
        <row r="1733">
          <cell r="A1733" t="str">
            <v>501034</v>
          </cell>
          <cell r="B1733" t="str">
            <v>COTTON - RIL 122 HY - 450 GM</v>
          </cell>
          <cell r="C1733" t="str">
            <v>2100</v>
          </cell>
          <cell r="D1733" t="str">
            <v>641</v>
          </cell>
          <cell r="E1733" t="str">
            <v>4900090094</v>
          </cell>
          <cell r="F1733">
            <v>38120</v>
          </cell>
          <cell r="G1733">
            <v>10.8</v>
          </cell>
          <cell r="H1733">
            <v>0</v>
          </cell>
        </row>
        <row r="1734">
          <cell r="A1734" t="str">
            <v>501034</v>
          </cell>
          <cell r="B1734" t="str">
            <v>COTTON - RIL 122 HY - 450 GM</v>
          </cell>
          <cell r="C1734" t="str">
            <v>2100</v>
          </cell>
          <cell r="D1734" t="str">
            <v>641</v>
          </cell>
          <cell r="E1734" t="str">
            <v>4900090094</v>
          </cell>
          <cell r="F1734">
            <v>38120</v>
          </cell>
          <cell r="G1734">
            <v>286.2</v>
          </cell>
          <cell r="H1734">
            <v>0</v>
          </cell>
        </row>
        <row r="1735">
          <cell r="A1735" t="str">
            <v>501034</v>
          </cell>
          <cell r="B1735" t="str">
            <v>COTTON - RIL 122 HY - 450 GM</v>
          </cell>
          <cell r="C1735" t="str">
            <v>2100</v>
          </cell>
          <cell r="D1735" t="str">
            <v>641</v>
          </cell>
          <cell r="E1735" t="str">
            <v>4900090094</v>
          </cell>
          <cell r="F1735">
            <v>38120</v>
          </cell>
          <cell r="G1735">
            <v>32.4</v>
          </cell>
          <cell r="H1735">
            <v>0</v>
          </cell>
        </row>
        <row r="1736">
          <cell r="A1736" t="str">
            <v>501034</v>
          </cell>
          <cell r="B1736" t="str">
            <v>COTTON - RIL 122 HY - 450 GM</v>
          </cell>
          <cell r="C1736" t="str">
            <v>2100</v>
          </cell>
          <cell r="D1736" t="str">
            <v>641</v>
          </cell>
          <cell r="E1736" t="str">
            <v>4900090094</v>
          </cell>
          <cell r="F1736">
            <v>38120</v>
          </cell>
          <cell r="G1736">
            <v>16.2</v>
          </cell>
          <cell r="H1736">
            <v>0</v>
          </cell>
        </row>
        <row r="1737">
          <cell r="A1737" t="str">
            <v>501034</v>
          </cell>
          <cell r="B1737" t="str">
            <v>COTTON - RIL 122 HY - 450 GM</v>
          </cell>
          <cell r="C1737" t="str">
            <v>2100</v>
          </cell>
          <cell r="D1737" t="str">
            <v>641</v>
          </cell>
          <cell r="E1737" t="str">
            <v>4900090094</v>
          </cell>
          <cell r="F1737">
            <v>38120</v>
          </cell>
          <cell r="G1737">
            <v>16.2</v>
          </cell>
          <cell r="H1737">
            <v>0</v>
          </cell>
        </row>
        <row r="1738">
          <cell r="A1738" t="str">
            <v>501034</v>
          </cell>
          <cell r="B1738" t="str">
            <v>COTTON - RIL 122 HY - 450 GM</v>
          </cell>
          <cell r="C1738" t="str">
            <v>2100</v>
          </cell>
          <cell r="D1738" t="str">
            <v>641</v>
          </cell>
          <cell r="E1738" t="str">
            <v>4900090094</v>
          </cell>
          <cell r="F1738">
            <v>38120</v>
          </cell>
          <cell r="G1738">
            <v>5.4</v>
          </cell>
          <cell r="H1738">
            <v>0</v>
          </cell>
        </row>
        <row r="1739">
          <cell r="A1739" t="str">
            <v>501034</v>
          </cell>
          <cell r="B1739" t="str">
            <v>COTTON - RIL 122 HY - 450 GM</v>
          </cell>
          <cell r="C1739" t="str">
            <v>2100</v>
          </cell>
          <cell r="D1739" t="str">
            <v>641</v>
          </cell>
          <cell r="E1739" t="str">
            <v>4900090094</v>
          </cell>
          <cell r="F1739">
            <v>38120</v>
          </cell>
          <cell r="G1739">
            <v>5.4</v>
          </cell>
          <cell r="H1739">
            <v>0</v>
          </cell>
        </row>
        <row r="1740">
          <cell r="A1740" t="str">
            <v>501034</v>
          </cell>
          <cell r="B1740" t="str">
            <v>COTTON - RIL 122 HY - 450 GM</v>
          </cell>
          <cell r="C1740" t="str">
            <v>2100</v>
          </cell>
          <cell r="D1740" t="str">
            <v>641</v>
          </cell>
          <cell r="E1740" t="str">
            <v>4900090094</v>
          </cell>
          <cell r="F1740">
            <v>38120</v>
          </cell>
          <cell r="G1740">
            <v>275.39999999999998</v>
          </cell>
          <cell r="H1740">
            <v>0</v>
          </cell>
        </row>
        <row r="1741">
          <cell r="A1741" t="str">
            <v>501034</v>
          </cell>
          <cell r="B1741" t="str">
            <v>COTTON - RIL 122 HY - 450 GM</v>
          </cell>
          <cell r="C1741" t="str">
            <v>2100</v>
          </cell>
          <cell r="D1741" t="str">
            <v>641</v>
          </cell>
          <cell r="E1741" t="str">
            <v>4900090094</v>
          </cell>
          <cell r="F1741">
            <v>38120</v>
          </cell>
          <cell r="G1741">
            <v>5.4</v>
          </cell>
          <cell r="H1741">
            <v>0</v>
          </cell>
        </row>
        <row r="1742">
          <cell r="A1742" t="str">
            <v>501034</v>
          </cell>
          <cell r="B1742" t="str">
            <v>COTTON - RIL 122 HY - 450 GM</v>
          </cell>
          <cell r="C1742" t="str">
            <v>2100</v>
          </cell>
          <cell r="D1742" t="str">
            <v>641</v>
          </cell>
          <cell r="E1742" t="str">
            <v>4900090094</v>
          </cell>
          <cell r="F1742">
            <v>38120</v>
          </cell>
          <cell r="G1742">
            <v>10.8</v>
          </cell>
          <cell r="H1742">
            <v>0</v>
          </cell>
        </row>
        <row r="1743">
          <cell r="A1743" t="str">
            <v>501034</v>
          </cell>
          <cell r="B1743" t="str">
            <v>COTTON - RIL 122 HY - 450 GM</v>
          </cell>
          <cell r="C1743" t="str">
            <v>2100</v>
          </cell>
          <cell r="D1743" t="str">
            <v>641</v>
          </cell>
          <cell r="E1743" t="str">
            <v>4900090094</v>
          </cell>
          <cell r="F1743">
            <v>38120</v>
          </cell>
          <cell r="G1743">
            <v>10.8</v>
          </cell>
          <cell r="H1743">
            <v>0</v>
          </cell>
        </row>
        <row r="1744">
          <cell r="A1744" t="str">
            <v>501034</v>
          </cell>
          <cell r="B1744" t="str">
            <v>COTTON - RIL 122 HY - 450 GM</v>
          </cell>
          <cell r="C1744" t="str">
            <v>2100</v>
          </cell>
          <cell r="D1744" t="str">
            <v>641</v>
          </cell>
          <cell r="E1744" t="str">
            <v>4900090094</v>
          </cell>
          <cell r="F1744">
            <v>38120</v>
          </cell>
          <cell r="G1744">
            <v>5.4</v>
          </cell>
          <cell r="H1744">
            <v>0</v>
          </cell>
        </row>
        <row r="1745">
          <cell r="A1745" t="str">
            <v>501034</v>
          </cell>
          <cell r="B1745" t="str">
            <v>COTTON - RIL 122 HY - 450 GM</v>
          </cell>
          <cell r="C1745" t="str">
            <v>2100</v>
          </cell>
          <cell r="D1745" t="str">
            <v>641</v>
          </cell>
          <cell r="E1745" t="str">
            <v>4900090094</v>
          </cell>
          <cell r="F1745">
            <v>38120</v>
          </cell>
          <cell r="G1745">
            <v>216</v>
          </cell>
          <cell r="H1745">
            <v>0</v>
          </cell>
        </row>
        <row r="1746">
          <cell r="A1746" t="str">
            <v>501034</v>
          </cell>
          <cell r="B1746" t="str">
            <v>COTTON - RIL 122 HY - 450 GM</v>
          </cell>
          <cell r="C1746" t="str">
            <v>2100</v>
          </cell>
          <cell r="D1746" t="str">
            <v>641</v>
          </cell>
          <cell r="E1746" t="str">
            <v>4900090094</v>
          </cell>
          <cell r="F1746">
            <v>38120</v>
          </cell>
          <cell r="G1746">
            <v>145.80000000000001</v>
          </cell>
          <cell r="H1746">
            <v>0</v>
          </cell>
        </row>
        <row r="1747">
          <cell r="A1747" t="str">
            <v>501034</v>
          </cell>
          <cell r="B1747" t="str">
            <v>COTTON - RIL 122 HY - 450 GM</v>
          </cell>
          <cell r="C1747" t="str">
            <v>2100</v>
          </cell>
          <cell r="D1747" t="str">
            <v>641</v>
          </cell>
          <cell r="E1747" t="str">
            <v>4900090094</v>
          </cell>
          <cell r="F1747">
            <v>38120</v>
          </cell>
          <cell r="G1747">
            <v>16.2</v>
          </cell>
          <cell r="H1747">
            <v>0</v>
          </cell>
        </row>
        <row r="1748">
          <cell r="A1748" t="str">
            <v>501034</v>
          </cell>
          <cell r="B1748" t="str">
            <v>COTTON - RIL 122 HY - 450 GM</v>
          </cell>
          <cell r="C1748" t="str">
            <v>2100</v>
          </cell>
          <cell r="D1748" t="str">
            <v>641</v>
          </cell>
          <cell r="E1748" t="str">
            <v>4900090094</v>
          </cell>
          <cell r="F1748">
            <v>38120</v>
          </cell>
          <cell r="G1748">
            <v>16.2</v>
          </cell>
          <cell r="H1748">
            <v>0</v>
          </cell>
        </row>
        <row r="1749">
          <cell r="A1749" t="str">
            <v>501034</v>
          </cell>
          <cell r="B1749" t="str">
            <v>COTTON - RIL 122 HY - 450 GM</v>
          </cell>
          <cell r="C1749" t="str">
            <v>2100</v>
          </cell>
          <cell r="D1749" t="str">
            <v>641</v>
          </cell>
          <cell r="E1749" t="str">
            <v>4900090094</v>
          </cell>
          <cell r="F1749">
            <v>38120</v>
          </cell>
          <cell r="G1749">
            <v>10.8</v>
          </cell>
          <cell r="H1749">
            <v>0</v>
          </cell>
        </row>
        <row r="1750">
          <cell r="A1750" t="str">
            <v>501034</v>
          </cell>
          <cell r="B1750" t="str">
            <v>COTTON - RIL 122 HY - 450 GM</v>
          </cell>
          <cell r="C1750" t="str">
            <v>2100</v>
          </cell>
          <cell r="D1750" t="str">
            <v>641</v>
          </cell>
          <cell r="E1750" t="str">
            <v>4900090094</v>
          </cell>
          <cell r="F1750">
            <v>38120</v>
          </cell>
          <cell r="G1750">
            <v>16.2</v>
          </cell>
          <cell r="H1750">
            <v>0</v>
          </cell>
        </row>
        <row r="1751">
          <cell r="A1751" t="str">
            <v>501034</v>
          </cell>
          <cell r="B1751" t="str">
            <v>COTTON - RIL 122 HY - 450 GM</v>
          </cell>
          <cell r="C1751" t="str">
            <v>2100</v>
          </cell>
          <cell r="D1751" t="str">
            <v>641</v>
          </cell>
          <cell r="E1751" t="str">
            <v>4900090094</v>
          </cell>
          <cell r="F1751">
            <v>38120</v>
          </cell>
          <cell r="G1751">
            <v>16.2</v>
          </cell>
          <cell r="H1751">
            <v>0</v>
          </cell>
        </row>
        <row r="1752">
          <cell r="A1752" t="str">
            <v>501034</v>
          </cell>
          <cell r="B1752" t="str">
            <v>COTTON - RIL 122 HY - 450 GM</v>
          </cell>
          <cell r="C1752" t="str">
            <v>2100</v>
          </cell>
          <cell r="D1752" t="str">
            <v>641</v>
          </cell>
          <cell r="E1752" t="str">
            <v>4900090094</v>
          </cell>
          <cell r="F1752">
            <v>38120</v>
          </cell>
          <cell r="G1752">
            <v>16.2</v>
          </cell>
          <cell r="H1752">
            <v>0</v>
          </cell>
        </row>
        <row r="1753">
          <cell r="A1753" t="str">
            <v>501034</v>
          </cell>
          <cell r="B1753" t="str">
            <v>COTTON - RIL 122 HY - 450 GM</v>
          </cell>
          <cell r="C1753" t="str">
            <v>2100</v>
          </cell>
          <cell r="D1753" t="str">
            <v>641</v>
          </cell>
          <cell r="E1753" t="str">
            <v>4900090094</v>
          </cell>
          <cell r="F1753">
            <v>38120</v>
          </cell>
          <cell r="G1753">
            <v>5.4</v>
          </cell>
          <cell r="H1753">
            <v>0</v>
          </cell>
        </row>
        <row r="1754">
          <cell r="A1754" t="str">
            <v>501034</v>
          </cell>
          <cell r="B1754" t="str">
            <v>COTTON - RIL 122 HY - 450 GM</v>
          </cell>
          <cell r="C1754" t="str">
            <v>2100</v>
          </cell>
          <cell r="D1754" t="str">
            <v>641</v>
          </cell>
          <cell r="E1754" t="str">
            <v>4900090094</v>
          </cell>
          <cell r="F1754">
            <v>38120</v>
          </cell>
          <cell r="G1754">
            <v>10.8</v>
          </cell>
          <cell r="H1754">
            <v>0</v>
          </cell>
        </row>
        <row r="1755">
          <cell r="A1755" t="str">
            <v>501034</v>
          </cell>
          <cell r="B1755" t="str">
            <v>COTTON - RIL 122 HY - 450 GM</v>
          </cell>
          <cell r="C1755" t="str">
            <v>2100</v>
          </cell>
          <cell r="D1755" t="str">
            <v>641</v>
          </cell>
          <cell r="E1755" t="str">
            <v>4900090061</v>
          </cell>
          <cell r="F1755">
            <v>38120</v>
          </cell>
          <cell r="G1755">
            <v>216</v>
          </cell>
          <cell r="H1755">
            <v>0</v>
          </cell>
        </row>
        <row r="1756">
          <cell r="A1756" t="str">
            <v>501034</v>
          </cell>
          <cell r="B1756" t="str">
            <v>COTTON - RIL 122 HY - 450 GM</v>
          </cell>
          <cell r="C1756" t="str">
            <v>2100</v>
          </cell>
          <cell r="D1756" t="str">
            <v>641</v>
          </cell>
          <cell r="E1756" t="str">
            <v>4900090094</v>
          </cell>
          <cell r="F1756">
            <v>38120</v>
          </cell>
          <cell r="G1756">
            <v>16.2</v>
          </cell>
          <cell r="H1756">
            <v>0</v>
          </cell>
        </row>
        <row r="1757">
          <cell r="A1757" t="str">
            <v>501034</v>
          </cell>
          <cell r="B1757" t="str">
            <v>COTTON - RIL 122 HY - 450 GM</v>
          </cell>
          <cell r="C1757" t="str">
            <v>2100</v>
          </cell>
          <cell r="D1757" t="str">
            <v>641</v>
          </cell>
          <cell r="E1757" t="str">
            <v>4900090094</v>
          </cell>
          <cell r="F1757">
            <v>38120</v>
          </cell>
          <cell r="G1757">
            <v>16.2</v>
          </cell>
          <cell r="H1757">
            <v>0</v>
          </cell>
        </row>
        <row r="1758">
          <cell r="A1758" t="str">
            <v>501034</v>
          </cell>
          <cell r="B1758" t="str">
            <v>COTTON - RIL 122 HY - 450 GM</v>
          </cell>
          <cell r="C1758" t="str">
            <v>2100</v>
          </cell>
          <cell r="D1758" t="str">
            <v>641</v>
          </cell>
          <cell r="E1758" t="str">
            <v>4900090094</v>
          </cell>
          <cell r="F1758">
            <v>38120</v>
          </cell>
          <cell r="G1758">
            <v>10.8</v>
          </cell>
          <cell r="H1758">
            <v>0</v>
          </cell>
        </row>
        <row r="1759">
          <cell r="A1759" t="str">
            <v>501034</v>
          </cell>
          <cell r="B1759" t="str">
            <v>COTTON - RIL 122 HY - 450 GM</v>
          </cell>
          <cell r="C1759" t="str">
            <v>2100</v>
          </cell>
          <cell r="D1759" t="str">
            <v>641</v>
          </cell>
          <cell r="E1759" t="str">
            <v>4900090094</v>
          </cell>
          <cell r="F1759">
            <v>38120</v>
          </cell>
          <cell r="G1759">
            <v>16.2</v>
          </cell>
          <cell r="H1759">
            <v>0</v>
          </cell>
        </row>
        <row r="1760">
          <cell r="A1760" t="str">
            <v>501034</v>
          </cell>
          <cell r="B1760" t="str">
            <v>COTTON - RIL 122 HY - 450 GM</v>
          </cell>
          <cell r="C1760" t="str">
            <v>2100</v>
          </cell>
          <cell r="D1760" t="str">
            <v>641</v>
          </cell>
          <cell r="E1760" t="str">
            <v>4900090094</v>
          </cell>
          <cell r="F1760">
            <v>38120</v>
          </cell>
          <cell r="G1760">
            <v>5.4</v>
          </cell>
          <cell r="H1760">
            <v>0</v>
          </cell>
        </row>
        <row r="1761">
          <cell r="A1761" t="str">
            <v>501034</v>
          </cell>
          <cell r="B1761" t="str">
            <v>COTTON - RIL 122 HY - 450 GM</v>
          </cell>
          <cell r="C1761" t="str">
            <v>2100</v>
          </cell>
          <cell r="D1761" t="str">
            <v>641</v>
          </cell>
          <cell r="E1761" t="str">
            <v>4900090094</v>
          </cell>
          <cell r="F1761">
            <v>38120</v>
          </cell>
          <cell r="G1761">
            <v>10.8</v>
          </cell>
          <cell r="H1761">
            <v>0</v>
          </cell>
        </row>
        <row r="1762">
          <cell r="A1762" t="str">
            <v>501034</v>
          </cell>
          <cell r="B1762" t="str">
            <v>COTTON - RIL 122 HY - 450 GM</v>
          </cell>
          <cell r="C1762" t="str">
            <v>2100</v>
          </cell>
          <cell r="D1762" t="str">
            <v>641</v>
          </cell>
          <cell r="E1762" t="str">
            <v>4900090094</v>
          </cell>
          <cell r="F1762">
            <v>38120</v>
          </cell>
          <cell r="G1762">
            <v>16.2</v>
          </cell>
          <cell r="H1762">
            <v>0</v>
          </cell>
        </row>
        <row r="1763">
          <cell r="A1763" t="str">
            <v>501034</v>
          </cell>
          <cell r="B1763" t="str">
            <v>COTTON - RIL 122 HY - 450 GM</v>
          </cell>
          <cell r="C1763" t="str">
            <v>2100</v>
          </cell>
          <cell r="D1763" t="str">
            <v>641</v>
          </cell>
          <cell r="E1763" t="str">
            <v>4900090094</v>
          </cell>
          <cell r="F1763">
            <v>38120</v>
          </cell>
          <cell r="G1763">
            <v>5.4</v>
          </cell>
          <cell r="H1763">
            <v>0</v>
          </cell>
        </row>
        <row r="1764">
          <cell r="A1764" t="str">
            <v>501034</v>
          </cell>
          <cell r="B1764" t="str">
            <v>COTTON - RIL 122 HY - 450 GM</v>
          </cell>
          <cell r="C1764" t="str">
            <v>2100</v>
          </cell>
          <cell r="D1764" t="str">
            <v>641</v>
          </cell>
          <cell r="E1764" t="str">
            <v>4900090094</v>
          </cell>
          <cell r="F1764">
            <v>38120</v>
          </cell>
          <cell r="G1764">
            <v>5.4</v>
          </cell>
          <cell r="H1764">
            <v>0</v>
          </cell>
        </row>
        <row r="1765">
          <cell r="A1765" t="str">
            <v>501034</v>
          </cell>
          <cell r="B1765" t="str">
            <v>COTTON - RIL 122 HY - 450 GM</v>
          </cell>
          <cell r="C1765" t="str">
            <v>2100</v>
          </cell>
          <cell r="D1765" t="str">
            <v>641</v>
          </cell>
          <cell r="E1765" t="str">
            <v>4900090094</v>
          </cell>
          <cell r="F1765">
            <v>38120</v>
          </cell>
          <cell r="G1765">
            <v>5.4</v>
          </cell>
          <cell r="H1765">
            <v>0</v>
          </cell>
        </row>
        <row r="1766">
          <cell r="A1766" t="str">
            <v>501034</v>
          </cell>
          <cell r="B1766" t="str">
            <v>COTTON - RIL 122 HY - 450 GM</v>
          </cell>
          <cell r="C1766" t="str">
            <v>2100</v>
          </cell>
          <cell r="D1766" t="str">
            <v>641</v>
          </cell>
          <cell r="E1766" t="str">
            <v>4900090094</v>
          </cell>
          <cell r="F1766">
            <v>38120</v>
          </cell>
          <cell r="G1766">
            <v>64.8</v>
          </cell>
          <cell r="H1766">
            <v>0</v>
          </cell>
        </row>
        <row r="1767">
          <cell r="A1767" t="str">
            <v>501034</v>
          </cell>
          <cell r="B1767" t="str">
            <v>COTTON - RIL 122 HY - 450 GM</v>
          </cell>
          <cell r="C1767" t="str">
            <v>2100</v>
          </cell>
          <cell r="D1767" t="str">
            <v>641</v>
          </cell>
          <cell r="E1767" t="str">
            <v>4900090094</v>
          </cell>
          <cell r="F1767">
            <v>38120</v>
          </cell>
          <cell r="G1767">
            <v>64.8</v>
          </cell>
          <cell r="H1767">
            <v>0</v>
          </cell>
        </row>
        <row r="1768">
          <cell r="A1768" t="str">
            <v>501034</v>
          </cell>
          <cell r="B1768" t="str">
            <v>COTTON - RIL 122 HY - 450 GM</v>
          </cell>
          <cell r="C1768" t="str">
            <v>2100</v>
          </cell>
          <cell r="D1768" t="str">
            <v>641</v>
          </cell>
          <cell r="E1768" t="str">
            <v>4900090094</v>
          </cell>
          <cell r="F1768">
            <v>38120</v>
          </cell>
          <cell r="G1768">
            <v>43.2</v>
          </cell>
          <cell r="H1768">
            <v>0</v>
          </cell>
        </row>
        <row r="1769">
          <cell r="A1769" t="str">
            <v>501034</v>
          </cell>
          <cell r="B1769" t="str">
            <v>COTTON - RIL 122 HY - 450 GM</v>
          </cell>
          <cell r="C1769" t="str">
            <v>2100</v>
          </cell>
          <cell r="D1769" t="str">
            <v>641</v>
          </cell>
          <cell r="E1769" t="str">
            <v>4900090094</v>
          </cell>
          <cell r="F1769">
            <v>38120</v>
          </cell>
          <cell r="G1769">
            <v>37.799999999999997</v>
          </cell>
          <cell r="H1769">
            <v>0</v>
          </cell>
        </row>
        <row r="1770">
          <cell r="A1770" t="str">
            <v>501034</v>
          </cell>
          <cell r="B1770" t="str">
            <v>COTTON - RIL 122 HY - 450 GM</v>
          </cell>
          <cell r="C1770" t="str">
            <v>2100</v>
          </cell>
          <cell r="D1770" t="str">
            <v>641</v>
          </cell>
          <cell r="E1770" t="str">
            <v>4900090094</v>
          </cell>
          <cell r="F1770">
            <v>38120</v>
          </cell>
          <cell r="G1770">
            <v>59.4</v>
          </cell>
          <cell r="H1770">
            <v>0</v>
          </cell>
        </row>
        <row r="1771">
          <cell r="A1771" t="str">
            <v>501034</v>
          </cell>
          <cell r="B1771" t="str">
            <v>COTTON - RIL 122 HY - 450 GM</v>
          </cell>
          <cell r="C1771" t="str">
            <v>2100</v>
          </cell>
          <cell r="D1771" t="str">
            <v>641</v>
          </cell>
          <cell r="E1771" t="str">
            <v>4900090094</v>
          </cell>
          <cell r="F1771">
            <v>38120</v>
          </cell>
          <cell r="G1771">
            <v>64.8</v>
          </cell>
          <cell r="H1771">
            <v>0</v>
          </cell>
        </row>
        <row r="1772">
          <cell r="A1772" t="str">
            <v>501034</v>
          </cell>
          <cell r="B1772" t="str">
            <v>COTTON - RIL 122 HY - 450 GM</v>
          </cell>
          <cell r="C1772" t="str">
            <v>2100</v>
          </cell>
          <cell r="D1772" t="str">
            <v>641</v>
          </cell>
          <cell r="E1772" t="str">
            <v>4900090094</v>
          </cell>
          <cell r="F1772">
            <v>38120</v>
          </cell>
          <cell r="G1772">
            <v>70.2</v>
          </cell>
          <cell r="H1772">
            <v>0</v>
          </cell>
        </row>
        <row r="1773">
          <cell r="A1773" t="str">
            <v>501034</v>
          </cell>
          <cell r="B1773" t="str">
            <v>COTTON - RIL 122 HY - 450 GM</v>
          </cell>
          <cell r="C1773" t="str">
            <v>2100</v>
          </cell>
          <cell r="D1773" t="str">
            <v>641</v>
          </cell>
          <cell r="E1773" t="str">
            <v>4900090094</v>
          </cell>
          <cell r="F1773">
            <v>38120</v>
          </cell>
          <cell r="G1773">
            <v>453.6</v>
          </cell>
          <cell r="H1773">
            <v>0</v>
          </cell>
        </row>
        <row r="1774">
          <cell r="A1774" t="str">
            <v>501034</v>
          </cell>
          <cell r="B1774" t="str">
            <v>COTTON - RIL 122 HY - 450 GM</v>
          </cell>
          <cell r="C1774" t="str">
            <v>2100</v>
          </cell>
          <cell r="D1774" t="str">
            <v>641</v>
          </cell>
          <cell r="E1774" t="str">
            <v>4900090094</v>
          </cell>
          <cell r="F1774">
            <v>38120</v>
          </cell>
          <cell r="G1774">
            <v>27</v>
          </cell>
          <cell r="H1774">
            <v>0</v>
          </cell>
        </row>
        <row r="1775">
          <cell r="A1775" t="str">
            <v>501034</v>
          </cell>
          <cell r="B1775" t="str">
            <v>COTTON - RIL 122 HY - 450 GM</v>
          </cell>
          <cell r="C1775" t="str">
            <v>2100</v>
          </cell>
          <cell r="D1775" t="str">
            <v>641</v>
          </cell>
          <cell r="E1775" t="str">
            <v>4900090094</v>
          </cell>
          <cell r="F1775">
            <v>38120</v>
          </cell>
          <cell r="G1775">
            <v>10.8</v>
          </cell>
          <cell r="H1775">
            <v>0</v>
          </cell>
        </row>
        <row r="1776">
          <cell r="A1776" t="str">
            <v>501034</v>
          </cell>
          <cell r="B1776" t="str">
            <v>COTTON - RIL 122 HY - 450 GM</v>
          </cell>
          <cell r="C1776" t="str">
            <v>2100</v>
          </cell>
          <cell r="D1776" t="str">
            <v>641</v>
          </cell>
          <cell r="E1776" t="str">
            <v>4900090094</v>
          </cell>
          <cell r="F1776">
            <v>38120</v>
          </cell>
          <cell r="G1776">
            <v>5.4</v>
          </cell>
          <cell r="H1776">
            <v>0</v>
          </cell>
        </row>
        <row r="1777">
          <cell r="A1777" t="str">
            <v>501034</v>
          </cell>
          <cell r="B1777" t="str">
            <v>COTTON - RIL 122 HY - 450 GM</v>
          </cell>
          <cell r="C1777" t="str">
            <v>2100</v>
          </cell>
          <cell r="D1777" t="str">
            <v>601</v>
          </cell>
          <cell r="E1777" t="str">
            <v>4900089691</v>
          </cell>
          <cell r="F1777">
            <v>38119</v>
          </cell>
          <cell r="G1777">
            <v>-21.6</v>
          </cell>
          <cell r="H1777">
            <v>0</v>
          </cell>
        </row>
        <row r="1778">
          <cell r="A1778" t="str">
            <v>501034</v>
          </cell>
          <cell r="B1778" t="str">
            <v>COTTON - RIL 122 HY - 450 GM</v>
          </cell>
          <cell r="C1778" t="str">
            <v>2100</v>
          </cell>
          <cell r="D1778" t="str">
            <v>601</v>
          </cell>
          <cell r="E1778" t="str">
            <v>4900089691</v>
          </cell>
          <cell r="F1778">
            <v>38119</v>
          </cell>
          <cell r="G1778">
            <v>-21.6</v>
          </cell>
          <cell r="H1778">
            <v>0</v>
          </cell>
        </row>
        <row r="1779">
          <cell r="A1779" t="str">
            <v>501034</v>
          </cell>
          <cell r="B1779" t="str">
            <v>COTTON - RIL 122 HY - 450 GM</v>
          </cell>
          <cell r="C1779" t="str">
            <v>2100</v>
          </cell>
          <cell r="D1779" t="str">
            <v>601</v>
          </cell>
          <cell r="E1779" t="str">
            <v>4900089691</v>
          </cell>
          <cell r="F1779">
            <v>38119</v>
          </cell>
          <cell r="G1779">
            <v>-21.6</v>
          </cell>
          <cell r="H1779">
            <v>0</v>
          </cell>
        </row>
        <row r="1780">
          <cell r="A1780" t="str">
            <v>501034</v>
          </cell>
          <cell r="B1780" t="str">
            <v>COTTON - RIL 122 HY - 450 GM</v>
          </cell>
          <cell r="C1780" t="str">
            <v>2100</v>
          </cell>
          <cell r="D1780" t="str">
            <v>601</v>
          </cell>
          <cell r="E1780" t="str">
            <v>4900089205</v>
          </cell>
          <cell r="F1780">
            <v>38118</v>
          </cell>
          <cell r="G1780">
            <v>-21.6</v>
          </cell>
          <cell r="H1780">
            <v>0</v>
          </cell>
        </row>
        <row r="1781">
          <cell r="A1781" t="str">
            <v>501034</v>
          </cell>
          <cell r="B1781" t="str">
            <v>COTTON - RIL 122 HY - 450 GM</v>
          </cell>
          <cell r="C1781" t="str">
            <v>2100</v>
          </cell>
          <cell r="D1781" t="str">
            <v>601</v>
          </cell>
          <cell r="E1781" t="str">
            <v>4900089205</v>
          </cell>
          <cell r="F1781">
            <v>38118</v>
          </cell>
          <cell r="G1781">
            <v>-21.6</v>
          </cell>
          <cell r="H1781">
            <v>0</v>
          </cell>
        </row>
        <row r="1782">
          <cell r="A1782" t="str">
            <v>501034</v>
          </cell>
          <cell r="B1782" t="str">
            <v>COTTON - RIL 122 HY - 450 GM</v>
          </cell>
          <cell r="C1782" t="str">
            <v>2100</v>
          </cell>
          <cell r="D1782" t="str">
            <v>601</v>
          </cell>
          <cell r="E1782" t="str">
            <v>4900089205</v>
          </cell>
          <cell r="F1782">
            <v>38118</v>
          </cell>
          <cell r="G1782">
            <v>-21.6</v>
          </cell>
          <cell r="H1782">
            <v>0</v>
          </cell>
        </row>
        <row r="1783">
          <cell r="A1783" t="str">
            <v>501034</v>
          </cell>
          <cell r="B1783" t="str">
            <v>COTTON - RIL 122 HY - 450 GM</v>
          </cell>
          <cell r="C1783" t="str">
            <v>2100</v>
          </cell>
          <cell r="D1783" t="str">
            <v>601</v>
          </cell>
          <cell r="E1783" t="str">
            <v>4900089205</v>
          </cell>
          <cell r="F1783">
            <v>38118</v>
          </cell>
          <cell r="G1783">
            <v>-21.6</v>
          </cell>
          <cell r="H1783">
            <v>0</v>
          </cell>
        </row>
        <row r="1784">
          <cell r="A1784" t="str">
            <v>501034</v>
          </cell>
          <cell r="B1784" t="str">
            <v>COTTON - RIL 122 HY - 450 GM</v>
          </cell>
          <cell r="C1784" t="str">
            <v>2100</v>
          </cell>
          <cell r="D1784" t="str">
            <v>601</v>
          </cell>
          <cell r="E1784" t="str">
            <v>4900089205</v>
          </cell>
          <cell r="F1784">
            <v>38118</v>
          </cell>
          <cell r="G1784">
            <v>-21.6</v>
          </cell>
          <cell r="H1784">
            <v>0</v>
          </cell>
        </row>
        <row r="1785">
          <cell r="A1785" t="str">
            <v>501034</v>
          </cell>
          <cell r="B1785" t="str">
            <v>COTTON - RIL 122 HY - 450 GM</v>
          </cell>
          <cell r="C1785" t="str">
            <v>2100</v>
          </cell>
          <cell r="D1785" t="str">
            <v>601</v>
          </cell>
          <cell r="E1785" t="str">
            <v>4900089191</v>
          </cell>
          <cell r="F1785">
            <v>38118</v>
          </cell>
          <cell r="G1785">
            <v>-43.2</v>
          </cell>
          <cell r="H1785">
            <v>0</v>
          </cell>
        </row>
        <row r="1786">
          <cell r="A1786" t="str">
            <v>501034</v>
          </cell>
          <cell r="B1786" t="str">
            <v>COTTON - RIL 122 HY - 450 GM</v>
          </cell>
          <cell r="C1786" t="str">
            <v>2100</v>
          </cell>
          <cell r="D1786" t="str">
            <v>101</v>
          </cell>
          <cell r="E1786" t="str">
            <v>5000008619</v>
          </cell>
          <cell r="F1786">
            <v>38103</v>
          </cell>
          <cell r="G1786">
            <v>40.049999999999997</v>
          </cell>
          <cell r="H1786">
            <v>0</v>
          </cell>
        </row>
        <row r="1787">
          <cell r="A1787" t="str">
            <v>501034</v>
          </cell>
          <cell r="B1787" t="str">
            <v>COTTON - RIL 122 HY - 450 GM</v>
          </cell>
          <cell r="C1787" t="str">
            <v>2100</v>
          </cell>
          <cell r="D1787" t="str">
            <v>101</v>
          </cell>
          <cell r="E1787" t="str">
            <v>5000008619</v>
          </cell>
          <cell r="F1787">
            <v>38103</v>
          </cell>
          <cell r="G1787">
            <v>21.6</v>
          </cell>
          <cell r="H1787">
            <v>0</v>
          </cell>
        </row>
        <row r="1788">
          <cell r="A1788" t="str">
            <v>501034</v>
          </cell>
          <cell r="B1788" t="str">
            <v>COTTON - RIL 122 HY - 450 GM</v>
          </cell>
          <cell r="C1788" t="str">
            <v>2100</v>
          </cell>
          <cell r="D1788" t="str">
            <v>101</v>
          </cell>
          <cell r="E1788" t="str">
            <v>5000008619</v>
          </cell>
          <cell r="F1788">
            <v>38103</v>
          </cell>
          <cell r="G1788">
            <v>27</v>
          </cell>
          <cell r="H1788">
            <v>0</v>
          </cell>
        </row>
        <row r="1789">
          <cell r="A1789" t="str">
            <v>501034</v>
          </cell>
          <cell r="B1789" t="str">
            <v>COTTON - RIL 122 HY - 450 GM</v>
          </cell>
          <cell r="C1789" t="str">
            <v>2100</v>
          </cell>
          <cell r="D1789" t="str">
            <v>101</v>
          </cell>
          <cell r="E1789" t="str">
            <v>5000008619</v>
          </cell>
          <cell r="F1789">
            <v>38103</v>
          </cell>
          <cell r="G1789">
            <v>21.6</v>
          </cell>
          <cell r="H1789">
            <v>0</v>
          </cell>
        </row>
        <row r="1790">
          <cell r="A1790" t="str">
            <v>501034</v>
          </cell>
          <cell r="B1790" t="str">
            <v>COTTON - RIL 122 HY - 450 GM</v>
          </cell>
          <cell r="C1790" t="str">
            <v>2100</v>
          </cell>
          <cell r="D1790" t="str">
            <v>101</v>
          </cell>
          <cell r="E1790" t="str">
            <v>5000008619</v>
          </cell>
          <cell r="F1790">
            <v>38103</v>
          </cell>
          <cell r="G1790">
            <v>37.799999999999997</v>
          </cell>
          <cell r="H1790">
            <v>0</v>
          </cell>
        </row>
        <row r="1791">
          <cell r="A1791" t="str">
            <v>501034</v>
          </cell>
          <cell r="B1791" t="str">
            <v>COTTON - RIL 122 HY - 450 GM</v>
          </cell>
          <cell r="C1791" t="str">
            <v>2100</v>
          </cell>
          <cell r="D1791" t="str">
            <v>101</v>
          </cell>
          <cell r="E1791" t="str">
            <v>5000008619</v>
          </cell>
          <cell r="F1791">
            <v>38103</v>
          </cell>
          <cell r="G1791">
            <v>27</v>
          </cell>
          <cell r="H1791">
            <v>0</v>
          </cell>
        </row>
        <row r="1792">
          <cell r="A1792" t="str">
            <v>501034</v>
          </cell>
          <cell r="B1792" t="str">
            <v>COTTON - RIL 122 HY - 450 GM</v>
          </cell>
          <cell r="C1792" t="str">
            <v>2100</v>
          </cell>
          <cell r="D1792" t="str">
            <v>101</v>
          </cell>
          <cell r="E1792" t="str">
            <v>5000008619</v>
          </cell>
          <cell r="F1792">
            <v>38103</v>
          </cell>
          <cell r="G1792">
            <v>21.6</v>
          </cell>
          <cell r="H1792">
            <v>0</v>
          </cell>
        </row>
        <row r="1793">
          <cell r="A1793" t="str">
            <v>501034</v>
          </cell>
          <cell r="B1793" t="str">
            <v>COTTON - RIL 122 HY - 450 GM</v>
          </cell>
          <cell r="C1793" t="str">
            <v>2100</v>
          </cell>
          <cell r="D1793" t="str">
            <v>101</v>
          </cell>
          <cell r="E1793" t="str">
            <v>5000008619</v>
          </cell>
          <cell r="F1793">
            <v>38103</v>
          </cell>
          <cell r="G1793">
            <v>7.2</v>
          </cell>
          <cell r="H1793">
            <v>0</v>
          </cell>
        </row>
        <row r="1794">
          <cell r="A1794" t="str">
            <v>501034</v>
          </cell>
          <cell r="B1794" t="str">
            <v>COTTON - RIL 122 HY - 450 GM</v>
          </cell>
          <cell r="C1794" t="str">
            <v>2100</v>
          </cell>
          <cell r="D1794" t="str">
            <v>101</v>
          </cell>
          <cell r="E1794" t="str">
            <v>5000008619</v>
          </cell>
          <cell r="F1794">
            <v>38103</v>
          </cell>
          <cell r="G1794">
            <v>5.4</v>
          </cell>
          <cell r="H1794">
            <v>0</v>
          </cell>
        </row>
        <row r="1795">
          <cell r="A1795" t="str">
            <v>501034</v>
          </cell>
          <cell r="B1795" t="str">
            <v>COTTON - RIL 122 HY - 450 GM</v>
          </cell>
          <cell r="C1795" t="str">
            <v>2100</v>
          </cell>
          <cell r="D1795" t="str">
            <v>101</v>
          </cell>
          <cell r="E1795" t="str">
            <v>5000008619</v>
          </cell>
          <cell r="F1795">
            <v>38103</v>
          </cell>
          <cell r="G1795">
            <v>5.4</v>
          </cell>
          <cell r="H1795">
            <v>0</v>
          </cell>
        </row>
        <row r="1796">
          <cell r="A1796" t="str">
            <v>501034</v>
          </cell>
          <cell r="B1796" t="str">
            <v>COTTON - RIL 122 HY - 450 GM</v>
          </cell>
          <cell r="C1796" t="str">
            <v>2100</v>
          </cell>
          <cell r="D1796" t="str">
            <v>101</v>
          </cell>
          <cell r="E1796" t="str">
            <v>5000008619</v>
          </cell>
          <cell r="F1796">
            <v>38103</v>
          </cell>
          <cell r="G1796">
            <v>2.7</v>
          </cell>
          <cell r="H1796">
            <v>0</v>
          </cell>
        </row>
        <row r="1797">
          <cell r="A1797" t="str">
            <v>501034</v>
          </cell>
          <cell r="B1797" t="str">
            <v>COTTON - RIL 122 HY - 450 GM</v>
          </cell>
          <cell r="C1797" t="str">
            <v>2100</v>
          </cell>
          <cell r="D1797" t="str">
            <v>101</v>
          </cell>
          <cell r="E1797" t="str">
            <v>5000008619</v>
          </cell>
          <cell r="F1797">
            <v>38103</v>
          </cell>
          <cell r="G1797">
            <v>15.75</v>
          </cell>
          <cell r="H1797">
            <v>0</v>
          </cell>
        </row>
        <row r="1798">
          <cell r="A1798" t="str">
            <v>501034</v>
          </cell>
          <cell r="B1798" t="str">
            <v>COTTON - RIL 122 HY - 450 GM</v>
          </cell>
          <cell r="C1798" t="str">
            <v>2100</v>
          </cell>
          <cell r="D1798" t="str">
            <v>101</v>
          </cell>
          <cell r="E1798" t="str">
            <v>5000008619</v>
          </cell>
          <cell r="F1798">
            <v>38103</v>
          </cell>
          <cell r="G1798">
            <v>16.2</v>
          </cell>
          <cell r="H1798">
            <v>0</v>
          </cell>
        </row>
        <row r="1799">
          <cell r="A1799" t="str">
            <v>501034</v>
          </cell>
          <cell r="B1799" t="str">
            <v>COTTON - RIL 122 HY - 450 GM</v>
          </cell>
          <cell r="C1799" t="str">
            <v>2100</v>
          </cell>
          <cell r="D1799" t="str">
            <v>101</v>
          </cell>
          <cell r="E1799" t="str">
            <v>5000008619</v>
          </cell>
          <cell r="F1799">
            <v>38103</v>
          </cell>
          <cell r="G1799">
            <v>20.25</v>
          </cell>
          <cell r="H1799">
            <v>0</v>
          </cell>
        </row>
        <row r="1800">
          <cell r="A1800" t="str">
            <v>501034</v>
          </cell>
          <cell r="B1800" t="str">
            <v>COTTON - RIL 122 HY - 450 GM</v>
          </cell>
          <cell r="C1800" t="str">
            <v>2100</v>
          </cell>
          <cell r="D1800" t="str">
            <v>101</v>
          </cell>
          <cell r="E1800" t="str">
            <v>5000008619</v>
          </cell>
          <cell r="F1800">
            <v>38103</v>
          </cell>
          <cell r="G1800">
            <v>21.6</v>
          </cell>
          <cell r="H1800">
            <v>0</v>
          </cell>
        </row>
        <row r="1801">
          <cell r="A1801" t="str">
            <v>501034</v>
          </cell>
          <cell r="B1801" t="str">
            <v>COTTON - RIL 122 HY - 450 GM</v>
          </cell>
          <cell r="C1801" t="str">
            <v>2100</v>
          </cell>
          <cell r="D1801" t="str">
            <v>101</v>
          </cell>
          <cell r="E1801" t="str">
            <v>5000008619</v>
          </cell>
          <cell r="F1801">
            <v>38103</v>
          </cell>
          <cell r="G1801">
            <v>38.25</v>
          </cell>
          <cell r="H1801">
            <v>0</v>
          </cell>
        </row>
        <row r="1802">
          <cell r="A1802" t="str">
            <v>501034</v>
          </cell>
          <cell r="B1802" t="str">
            <v>COTTON - RIL 122 HY - 450 GM</v>
          </cell>
          <cell r="C1802" t="str">
            <v>2100</v>
          </cell>
          <cell r="D1802" t="str">
            <v>101</v>
          </cell>
          <cell r="E1802" t="str">
            <v>5000008619</v>
          </cell>
          <cell r="F1802">
            <v>38103</v>
          </cell>
          <cell r="G1802">
            <v>40.5</v>
          </cell>
          <cell r="H1802">
            <v>0</v>
          </cell>
        </row>
        <row r="1803">
          <cell r="A1803" t="str">
            <v>501034</v>
          </cell>
          <cell r="B1803" t="str">
            <v>COTTON - RIL 122 HY - 450 GM</v>
          </cell>
          <cell r="C1803" t="str">
            <v>2100</v>
          </cell>
          <cell r="D1803" t="str">
            <v>101</v>
          </cell>
          <cell r="E1803" t="str">
            <v>5000008619</v>
          </cell>
          <cell r="F1803">
            <v>38103</v>
          </cell>
          <cell r="G1803">
            <v>194.4</v>
          </cell>
          <cell r="H1803">
            <v>0</v>
          </cell>
        </row>
        <row r="1804">
          <cell r="A1804" t="str">
            <v>501034</v>
          </cell>
          <cell r="B1804" t="str">
            <v>COTTON - RIL 122 HY - 450 GM</v>
          </cell>
          <cell r="C1804" t="str">
            <v>2100</v>
          </cell>
          <cell r="D1804" t="str">
            <v>101</v>
          </cell>
          <cell r="E1804" t="str">
            <v>5000008619</v>
          </cell>
          <cell r="F1804">
            <v>38103</v>
          </cell>
          <cell r="G1804">
            <v>216</v>
          </cell>
          <cell r="H1804">
            <v>0</v>
          </cell>
        </row>
        <row r="1805">
          <cell r="A1805" t="str">
            <v>501034</v>
          </cell>
          <cell r="B1805" t="str">
            <v>COTTON - RIL 122 HY - 450 GM</v>
          </cell>
          <cell r="C1805" t="str">
            <v>2100</v>
          </cell>
          <cell r="D1805" t="str">
            <v>101</v>
          </cell>
          <cell r="E1805" t="str">
            <v>5000008630</v>
          </cell>
          <cell r="F1805">
            <v>38103</v>
          </cell>
          <cell r="G1805">
            <v>19.8</v>
          </cell>
          <cell r="H1805">
            <v>0</v>
          </cell>
        </row>
        <row r="1806">
          <cell r="A1806" t="str">
            <v>501034</v>
          </cell>
          <cell r="B1806" t="str">
            <v>COTTON - RIL 122 HY - 450 GM</v>
          </cell>
          <cell r="C1806" t="str">
            <v>2100</v>
          </cell>
          <cell r="D1806" t="str">
            <v>101</v>
          </cell>
          <cell r="E1806" t="str">
            <v>5000008619</v>
          </cell>
          <cell r="F1806">
            <v>38103</v>
          </cell>
          <cell r="G1806">
            <v>32.4</v>
          </cell>
          <cell r="H1806">
            <v>0</v>
          </cell>
        </row>
        <row r="1807">
          <cell r="A1807" t="str">
            <v>501034</v>
          </cell>
          <cell r="B1807" t="str">
            <v>COTTON - RIL 122 HY - 450 GM</v>
          </cell>
          <cell r="C1807" t="str">
            <v>2100</v>
          </cell>
          <cell r="D1807" t="str">
            <v>101</v>
          </cell>
          <cell r="E1807" t="str">
            <v>5000008619</v>
          </cell>
          <cell r="F1807">
            <v>38103</v>
          </cell>
          <cell r="G1807">
            <v>59.4</v>
          </cell>
          <cell r="H1807">
            <v>0</v>
          </cell>
        </row>
        <row r="1808">
          <cell r="A1808" t="str">
            <v>501034</v>
          </cell>
          <cell r="B1808" t="str">
            <v>COTTON - RIL 122 HY - 450 GM</v>
          </cell>
          <cell r="C1808" t="str">
            <v>2100</v>
          </cell>
          <cell r="D1808" t="str">
            <v>101</v>
          </cell>
          <cell r="E1808" t="str">
            <v>5000008619</v>
          </cell>
          <cell r="F1808">
            <v>38103</v>
          </cell>
          <cell r="G1808">
            <v>48.6</v>
          </cell>
          <cell r="H1808">
            <v>0</v>
          </cell>
        </row>
        <row r="1809">
          <cell r="A1809" t="str">
            <v>501034</v>
          </cell>
          <cell r="B1809" t="str">
            <v>COTTON - RIL 122 HY - 450 GM</v>
          </cell>
          <cell r="C1809" t="str">
            <v>2100</v>
          </cell>
          <cell r="D1809" t="str">
            <v>101</v>
          </cell>
          <cell r="E1809" t="str">
            <v>5000008619</v>
          </cell>
          <cell r="F1809">
            <v>38103</v>
          </cell>
          <cell r="G1809">
            <v>43.2</v>
          </cell>
          <cell r="H1809">
            <v>0</v>
          </cell>
        </row>
        <row r="1810">
          <cell r="A1810" t="str">
            <v>501034</v>
          </cell>
          <cell r="B1810" t="str">
            <v>COTTON - RIL 122 HY - 450 GM</v>
          </cell>
          <cell r="C1810" t="str">
            <v>2100</v>
          </cell>
          <cell r="D1810" t="str">
            <v>101</v>
          </cell>
          <cell r="E1810" t="str">
            <v>5000008619</v>
          </cell>
          <cell r="F1810">
            <v>38103</v>
          </cell>
          <cell r="G1810">
            <v>32.4</v>
          </cell>
          <cell r="H1810">
            <v>0</v>
          </cell>
        </row>
        <row r="1811">
          <cell r="A1811" t="str">
            <v>501034</v>
          </cell>
          <cell r="B1811" t="str">
            <v>COTTON - RIL 122 HY - 450 GM</v>
          </cell>
          <cell r="C1811" t="str">
            <v>2100</v>
          </cell>
          <cell r="D1811" t="str">
            <v>101</v>
          </cell>
          <cell r="E1811" t="str">
            <v>5000008619</v>
          </cell>
          <cell r="F1811">
            <v>38103</v>
          </cell>
          <cell r="G1811">
            <v>46.35</v>
          </cell>
          <cell r="H1811">
            <v>0</v>
          </cell>
        </row>
        <row r="1812">
          <cell r="A1812" t="str">
            <v>501034</v>
          </cell>
          <cell r="B1812" t="str">
            <v>COTTON - RIL 122 HY - 450 GM</v>
          </cell>
          <cell r="C1812" t="str">
            <v>2100</v>
          </cell>
          <cell r="D1812" t="str">
            <v>101</v>
          </cell>
          <cell r="E1812" t="str">
            <v>5000008619</v>
          </cell>
          <cell r="F1812">
            <v>38103</v>
          </cell>
          <cell r="G1812">
            <v>54</v>
          </cell>
          <cell r="H1812">
            <v>0</v>
          </cell>
        </row>
        <row r="1813">
          <cell r="A1813" t="str">
            <v>501034</v>
          </cell>
          <cell r="B1813" t="str">
            <v>COTTON - RIL 122 HY - 450 GM</v>
          </cell>
          <cell r="C1813" t="str">
            <v>2100</v>
          </cell>
          <cell r="D1813" t="str">
            <v>101</v>
          </cell>
          <cell r="E1813" t="str">
            <v>5000008619</v>
          </cell>
          <cell r="F1813">
            <v>38103</v>
          </cell>
          <cell r="G1813">
            <v>32.4</v>
          </cell>
          <cell r="H1813">
            <v>0</v>
          </cell>
        </row>
        <row r="1814">
          <cell r="A1814" t="str">
            <v>501034</v>
          </cell>
          <cell r="B1814" t="str">
            <v>COTTON - RIL 122 HY - 450 GM</v>
          </cell>
          <cell r="C1814" t="str">
            <v>2100</v>
          </cell>
          <cell r="D1814" t="str">
            <v>101</v>
          </cell>
          <cell r="E1814" t="str">
            <v>5000008619</v>
          </cell>
          <cell r="F1814">
            <v>38103</v>
          </cell>
          <cell r="G1814">
            <v>21.6</v>
          </cell>
          <cell r="H1814">
            <v>0</v>
          </cell>
        </row>
        <row r="1815">
          <cell r="A1815" t="str">
            <v>501034</v>
          </cell>
          <cell r="B1815" t="str">
            <v>COTTON - RIL 122 HY - 450 GM</v>
          </cell>
          <cell r="C1815" t="str">
            <v>2100</v>
          </cell>
          <cell r="D1815" t="str">
            <v>101</v>
          </cell>
          <cell r="E1815" t="str">
            <v>5000008619</v>
          </cell>
          <cell r="F1815">
            <v>38103</v>
          </cell>
          <cell r="G1815">
            <v>21.6</v>
          </cell>
          <cell r="H1815">
            <v>0</v>
          </cell>
        </row>
        <row r="1816">
          <cell r="A1816" t="str">
            <v>501034</v>
          </cell>
          <cell r="B1816" t="str">
            <v>COTTON - RIL 122 HY - 450 GM</v>
          </cell>
          <cell r="C1816" t="str">
            <v>2100</v>
          </cell>
          <cell r="D1816" t="str">
            <v>101</v>
          </cell>
          <cell r="E1816" t="str">
            <v>5000008619</v>
          </cell>
          <cell r="F1816">
            <v>38103</v>
          </cell>
          <cell r="G1816">
            <v>21.6</v>
          </cell>
          <cell r="H1816">
            <v>0</v>
          </cell>
        </row>
        <row r="1817">
          <cell r="A1817" t="str">
            <v>501034</v>
          </cell>
          <cell r="B1817" t="str">
            <v>COTTON - RIL 122 HY - 450 GM</v>
          </cell>
          <cell r="C1817" t="str">
            <v>2100</v>
          </cell>
          <cell r="D1817" t="str">
            <v>101</v>
          </cell>
          <cell r="E1817" t="str">
            <v>5000008619</v>
          </cell>
          <cell r="F1817">
            <v>38103</v>
          </cell>
          <cell r="G1817">
            <v>22.95</v>
          </cell>
          <cell r="H1817">
            <v>0</v>
          </cell>
        </row>
        <row r="1818">
          <cell r="A1818" t="str">
            <v>501034</v>
          </cell>
          <cell r="B1818" t="str">
            <v>COTTON - RIL 122 HY - 450 GM</v>
          </cell>
          <cell r="C1818" t="str">
            <v>2100</v>
          </cell>
          <cell r="D1818" t="str">
            <v>101</v>
          </cell>
          <cell r="E1818" t="str">
            <v>5000008619</v>
          </cell>
          <cell r="F1818">
            <v>38103</v>
          </cell>
          <cell r="G1818">
            <v>21.6</v>
          </cell>
          <cell r="H1818">
            <v>0</v>
          </cell>
        </row>
        <row r="1819">
          <cell r="A1819" t="str">
            <v>501034</v>
          </cell>
          <cell r="B1819" t="str">
            <v>COTTON - RIL 122 HY - 450 GM</v>
          </cell>
          <cell r="C1819" t="str">
            <v>2100</v>
          </cell>
          <cell r="D1819" t="str">
            <v>101</v>
          </cell>
          <cell r="E1819" t="str">
            <v>5000008619</v>
          </cell>
          <cell r="F1819">
            <v>38103</v>
          </cell>
          <cell r="G1819">
            <v>32.4</v>
          </cell>
          <cell r="H1819">
            <v>0</v>
          </cell>
        </row>
        <row r="1820">
          <cell r="A1820" t="str">
            <v>501034</v>
          </cell>
          <cell r="B1820" t="str">
            <v>COTTON - RIL 122 HY - 450 GM</v>
          </cell>
          <cell r="C1820" t="str">
            <v>2100</v>
          </cell>
          <cell r="D1820" t="str">
            <v>101</v>
          </cell>
          <cell r="E1820" t="str">
            <v>5000008619</v>
          </cell>
          <cell r="F1820">
            <v>38103</v>
          </cell>
          <cell r="G1820">
            <v>21.6</v>
          </cell>
          <cell r="H1820">
            <v>0</v>
          </cell>
        </row>
        <row r="1821">
          <cell r="A1821" t="str">
            <v>501034</v>
          </cell>
          <cell r="B1821" t="str">
            <v>COTTON - RIL 122 HY - 450 GM</v>
          </cell>
          <cell r="C1821" t="str">
            <v>2100</v>
          </cell>
          <cell r="D1821" t="str">
            <v>101</v>
          </cell>
          <cell r="E1821" t="str">
            <v>5000008619</v>
          </cell>
          <cell r="F1821">
            <v>38103</v>
          </cell>
          <cell r="G1821">
            <v>27</v>
          </cell>
          <cell r="H1821">
            <v>0</v>
          </cell>
        </row>
        <row r="1822">
          <cell r="A1822" t="str">
            <v>501034</v>
          </cell>
          <cell r="B1822" t="str">
            <v>COTTON - RIL 122 HY - 450 GM</v>
          </cell>
          <cell r="C1822" t="str">
            <v>2100</v>
          </cell>
          <cell r="D1822" t="str">
            <v>641</v>
          </cell>
          <cell r="E1822" t="str">
            <v>4900077170</v>
          </cell>
          <cell r="F1822">
            <v>38094</v>
          </cell>
          <cell r="G1822">
            <v>21.6</v>
          </cell>
          <cell r="H1822">
            <v>0</v>
          </cell>
        </row>
        <row r="1823">
          <cell r="A1823" t="str">
            <v>501034</v>
          </cell>
          <cell r="B1823" t="str">
            <v>COTTON - RIL 122 HY - 450 GM</v>
          </cell>
          <cell r="C1823" t="str">
            <v>2100</v>
          </cell>
          <cell r="D1823" t="str">
            <v>641</v>
          </cell>
          <cell r="E1823" t="str">
            <v>4900077170</v>
          </cell>
          <cell r="F1823">
            <v>38094</v>
          </cell>
          <cell r="G1823">
            <v>40.049999999999997</v>
          </cell>
          <cell r="H1823">
            <v>0</v>
          </cell>
        </row>
        <row r="1824">
          <cell r="A1824" t="str">
            <v>501034</v>
          </cell>
          <cell r="B1824" t="str">
            <v>COTTON - RIL 122 HY - 450 GM</v>
          </cell>
          <cell r="C1824" t="str">
            <v>2100</v>
          </cell>
          <cell r="D1824" t="str">
            <v>641</v>
          </cell>
          <cell r="E1824" t="str">
            <v>4900077170</v>
          </cell>
          <cell r="F1824">
            <v>38094</v>
          </cell>
          <cell r="G1824">
            <v>21.6</v>
          </cell>
          <cell r="H1824">
            <v>0</v>
          </cell>
        </row>
        <row r="1825">
          <cell r="A1825" t="str">
            <v>501034</v>
          </cell>
          <cell r="B1825" t="str">
            <v>COTTON - RIL 122 HY - 450 GM</v>
          </cell>
          <cell r="C1825" t="str">
            <v>2100</v>
          </cell>
          <cell r="D1825" t="str">
            <v>641</v>
          </cell>
          <cell r="E1825" t="str">
            <v>4900077170</v>
          </cell>
          <cell r="F1825">
            <v>38094</v>
          </cell>
          <cell r="G1825">
            <v>27</v>
          </cell>
          <cell r="H1825">
            <v>0</v>
          </cell>
        </row>
        <row r="1826">
          <cell r="A1826" t="str">
            <v>501034</v>
          </cell>
          <cell r="B1826" t="str">
            <v>COTTON - RIL 122 HY - 450 GM</v>
          </cell>
          <cell r="C1826" t="str">
            <v>2100</v>
          </cell>
          <cell r="D1826" t="str">
            <v>641</v>
          </cell>
          <cell r="E1826" t="str">
            <v>4900077170</v>
          </cell>
          <cell r="F1826">
            <v>38094</v>
          </cell>
          <cell r="G1826">
            <v>37.799999999999997</v>
          </cell>
          <cell r="H1826">
            <v>0</v>
          </cell>
        </row>
        <row r="1827">
          <cell r="A1827" t="str">
            <v>501034</v>
          </cell>
          <cell r="B1827" t="str">
            <v>COTTON - RIL 122 HY - 450 GM</v>
          </cell>
          <cell r="C1827" t="str">
            <v>2100</v>
          </cell>
          <cell r="D1827" t="str">
            <v>641</v>
          </cell>
          <cell r="E1827" t="str">
            <v>4900077170</v>
          </cell>
          <cell r="F1827">
            <v>38094</v>
          </cell>
          <cell r="G1827">
            <v>20.25</v>
          </cell>
          <cell r="H1827">
            <v>0</v>
          </cell>
        </row>
        <row r="1828">
          <cell r="A1828" t="str">
            <v>501034</v>
          </cell>
          <cell r="B1828" t="str">
            <v>COTTON - RIL 122 HY - 450 GM</v>
          </cell>
          <cell r="C1828" t="str">
            <v>2100</v>
          </cell>
          <cell r="D1828" t="str">
            <v>641</v>
          </cell>
          <cell r="E1828" t="str">
            <v>4900077170</v>
          </cell>
          <cell r="F1828">
            <v>38094</v>
          </cell>
          <cell r="G1828">
            <v>16.2</v>
          </cell>
          <cell r="H1828">
            <v>0</v>
          </cell>
        </row>
        <row r="1829">
          <cell r="A1829" t="str">
            <v>501034</v>
          </cell>
          <cell r="B1829" t="str">
            <v>COTTON - RIL 122 HY - 450 GM</v>
          </cell>
          <cell r="C1829" t="str">
            <v>2100</v>
          </cell>
          <cell r="D1829" t="str">
            <v>641</v>
          </cell>
          <cell r="E1829" t="str">
            <v>4900077170</v>
          </cell>
          <cell r="F1829">
            <v>38094</v>
          </cell>
          <cell r="G1829">
            <v>32.4</v>
          </cell>
          <cell r="H1829">
            <v>0</v>
          </cell>
        </row>
        <row r="1830">
          <cell r="A1830" t="str">
            <v>501034</v>
          </cell>
          <cell r="B1830" t="str">
            <v>COTTON - RIL 122 HY - 450 GM</v>
          </cell>
          <cell r="C1830" t="str">
            <v>2100</v>
          </cell>
          <cell r="D1830" t="str">
            <v>641</v>
          </cell>
          <cell r="E1830" t="str">
            <v>4900077170</v>
          </cell>
          <cell r="F1830">
            <v>38094</v>
          </cell>
          <cell r="G1830">
            <v>21.6</v>
          </cell>
          <cell r="H1830">
            <v>0</v>
          </cell>
        </row>
        <row r="1831">
          <cell r="A1831" t="str">
            <v>501034</v>
          </cell>
          <cell r="B1831" t="str">
            <v>COTTON - RIL 122 HY - 450 GM</v>
          </cell>
          <cell r="C1831" t="str">
            <v>2100</v>
          </cell>
          <cell r="D1831" t="str">
            <v>641</v>
          </cell>
          <cell r="E1831" t="str">
            <v>4900077170</v>
          </cell>
          <cell r="F1831">
            <v>38094</v>
          </cell>
          <cell r="G1831">
            <v>21.6</v>
          </cell>
          <cell r="H1831">
            <v>0</v>
          </cell>
        </row>
        <row r="1832">
          <cell r="A1832" t="str">
            <v>501034</v>
          </cell>
          <cell r="B1832" t="str">
            <v>COTTON - RIL 122 HY - 450 GM</v>
          </cell>
          <cell r="C1832" t="str">
            <v>2100</v>
          </cell>
          <cell r="D1832" t="str">
            <v>641</v>
          </cell>
          <cell r="E1832" t="str">
            <v>4900077170</v>
          </cell>
          <cell r="F1832">
            <v>38094</v>
          </cell>
          <cell r="G1832">
            <v>21.6</v>
          </cell>
          <cell r="H1832">
            <v>0</v>
          </cell>
        </row>
        <row r="1833">
          <cell r="A1833" t="str">
            <v>501034</v>
          </cell>
          <cell r="B1833" t="str">
            <v>COTTON - RIL 122 HY - 450 GM</v>
          </cell>
          <cell r="C1833" t="str">
            <v>2100</v>
          </cell>
          <cell r="D1833" t="str">
            <v>641</v>
          </cell>
          <cell r="E1833" t="str">
            <v>4900077170</v>
          </cell>
          <cell r="F1833">
            <v>38094</v>
          </cell>
          <cell r="G1833">
            <v>22.95</v>
          </cell>
          <cell r="H1833">
            <v>0</v>
          </cell>
        </row>
        <row r="1834">
          <cell r="A1834" t="str">
            <v>501034</v>
          </cell>
          <cell r="B1834" t="str">
            <v>COTTON - RIL 122 HY - 450 GM</v>
          </cell>
          <cell r="C1834" t="str">
            <v>2100</v>
          </cell>
          <cell r="D1834" t="str">
            <v>641</v>
          </cell>
          <cell r="E1834" t="str">
            <v>4900077170</v>
          </cell>
          <cell r="F1834">
            <v>38094</v>
          </cell>
          <cell r="G1834">
            <v>15.75</v>
          </cell>
          <cell r="H1834">
            <v>0</v>
          </cell>
        </row>
        <row r="1835">
          <cell r="A1835" t="str">
            <v>501034</v>
          </cell>
          <cell r="B1835" t="str">
            <v>COTTON - RIL 122 HY - 450 GM</v>
          </cell>
          <cell r="C1835" t="str">
            <v>2100</v>
          </cell>
          <cell r="D1835" t="str">
            <v>641</v>
          </cell>
          <cell r="E1835" t="str">
            <v>4900077170</v>
          </cell>
          <cell r="F1835">
            <v>38094</v>
          </cell>
          <cell r="G1835">
            <v>7.2</v>
          </cell>
          <cell r="H1835">
            <v>0</v>
          </cell>
        </row>
        <row r="1836">
          <cell r="A1836" t="str">
            <v>501034</v>
          </cell>
          <cell r="B1836" t="str">
            <v>COTTON - RIL 122 HY - 450 GM</v>
          </cell>
          <cell r="C1836" t="str">
            <v>2100</v>
          </cell>
          <cell r="D1836" t="str">
            <v>641</v>
          </cell>
          <cell r="E1836" t="str">
            <v>4900077170</v>
          </cell>
          <cell r="F1836">
            <v>38094</v>
          </cell>
          <cell r="G1836">
            <v>5.4</v>
          </cell>
          <cell r="H1836">
            <v>0</v>
          </cell>
        </row>
        <row r="1837">
          <cell r="A1837" t="str">
            <v>501034</v>
          </cell>
          <cell r="B1837" t="str">
            <v>COTTON - RIL 122 HY - 450 GM</v>
          </cell>
          <cell r="C1837" t="str">
            <v>2100</v>
          </cell>
          <cell r="D1837" t="str">
            <v>641</v>
          </cell>
          <cell r="E1837" t="str">
            <v>4900077170</v>
          </cell>
          <cell r="F1837">
            <v>38094</v>
          </cell>
          <cell r="G1837">
            <v>5.4</v>
          </cell>
          <cell r="H1837">
            <v>0</v>
          </cell>
        </row>
        <row r="1838">
          <cell r="A1838" t="str">
            <v>501034</v>
          </cell>
          <cell r="B1838" t="str">
            <v>COTTON - RIL 122 HY - 450 GM</v>
          </cell>
          <cell r="C1838" t="str">
            <v>2100</v>
          </cell>
          <cell r="D1838" t="str">
            <v>641</v>
          </cell>
          <cell r="E1838" t="str">
            <v>4900077170</v>
          </cell>
          <cell r="F1838">
            <v>38094</v>
          </cell>
          <cell r="G1838">
            <v>19.8</v>
          </cell>
          <cell r="H1838">
            <v>0</v>
          </cell>
        </row>
        <row r="1839">
          <cell r="A1839" t="str">
            <v>501034</v>
          </cell>
          <cell r="B1839" t="str">
            <v>COTTON - RIL 122 HY - 450 GM</v>
          </cell>
          <cell r="C1839" t="str">
            <v>2100</v>
          </cell>
          <cell r="D1839" t="str">
            <v>641</v>
          </cell>
          <cell r="E1839" t="str">
            <v>4900077170</v>
          </cell>
          <cell r="F1839">
            <v>38094</v>
          </cell>
          <cell r="G1839">
            <v>2.7</v>
          </cell>
          <cell r="H1839">
            <v>0</v>
          </cell>
        </row>
        <row r="1840">
          <cell r="A1840" t="str">
            <v>501034</v>
          </cell>
          <cell r="B1840" t="str">
            <v>COTTON - RIL 122 HY - 450 GM</v>
          </cell>
          <cell r="C1840" t="str">
            <v>2100</v>
          </cell>
          <cell r="D1840" t="str">
            <v>641</v>
          </cell>
          <cell r="E1840" t="str">
            <v>4900077170</v>
          </cell>
          <cell r="F1840">
            <v>38094</v>
          </cell>
          <cell r="G1840">
            <v>216</v>
          </cell>
          <cell r="H1840">
            <v>0</v>
          </cell>
        </row>
        <row r="1841">
          <cell r="A1841" t="str">
            <v>501034</v>
          </cell>
          <cell r="B1841" t="str">
            <v>COTTON - RIL 122 HY - 450 GM</v>
          </cell>
          <cell r="C1841" t="str">
            <v>2100</v>
          </cell>
          <cell r="D1841" t="str">
            <v>641</v>
          </cell>
          <cell r="E1841" t="str">
            <v>4900077170</v>
          </cell>
          <cell r="F1841">
            <v>38094</v>
          </cell>
          <cell r="G1841">
            <v>194.4</v>
          </cell>
          <cell r="H1841">
            <v>0</v>
          </cell>
        </row>
        <row r="1842">
          <cell r="A1842" t="str">
            <v>501034</v>
          </cell>
          <cell r="B1842" t="str">
            <v>COTTON - RIL 122 HY - 450 GM</v>
          </cell>
          <cell r="C1842" t="str">
            <v>2100</v>
          </cell>
          <cell r="D1842" t="str">
            <v>641</v>
          </cell>
          <cell r="E1842" t="str">
            <v>4900077170</v>
          </cell>
          <cell r="F1842">
            <v>38094</v>
          </cell>
          <cell r="G1842">
            <v>32.4</v>
          </cell>
          <cell r="H1842">
            <v>0</v>
          </cell>
        </row>
        <row r="1843">
          <cell r="A1843" t="str">
            <v>501034</v>
          </cell>
          <cell r="B1843" t="str">
            <v>COTTON - RIL 122 HY - 450 GM</v>
          </cell>
          <cell r="C1843" t="str">
            <v>2100</v>
          </cell>
          <cell r="D1843" t="str">
            <v>641</v>
          </cell>
          <cell r="E1843" t="str">
            <v>4900077170</v>
          </cell>
          <cell r="F1843">
            <v>38094</v>
          </cell>
          <cell r="G1843">
            <v>21.6</v>
          </cell>
          <cell r="H1843">
            <v>0</v>
          </cell>
        </row>
        <row r="1844">
          <cell r="A1844" t="str">
            <v>501034</v>
          </cell>
          <cell r="B1844" t="str">
            <v>COTTON - RIL 122 HY - 450 GM</v>
          </cell>
          <cell r="C1844" t="str">
            <v>2100</v>
          </cell>
          <cell r="D1844" t="str">
            <v>641</v>
          </cell>
          <cell r="E1844" t="str">
            <v>4900077170</v>
          </cell>
          <cell r="F1844">
            <v>38094</v>
          </cell>
          <cell r="G1844">
            <v>59.4</v>
          </cell>
          <cell r="H1844">
            <v>0</v>
          </cell>
        </row>
        <row r="1845">
          <cell r="A1845" t="str">
            <v>501034</v>
          </cell>
          <cell r="B1845" t="str">
            <v>COTTON - RIL 122 HY - 450 GM</v>
          </cell>
          <cell r="C1845" t="str">
            <v>2100</v>
          </cell>
          <cell r="D1845" t="str">
            <v>641</v>
          </cell>
          <cell r="E1845" t="str">
            <v>4900077170</v>
          </cell>
          <cell r="F1845">
            <v>38094</v>
          </cell>
          <cell r="G1845">
            <v>38.25</v>
          </cell>
          <cell r="H1845">
            <v>0</v>
          </cell>
        </row>
        <row r="1846">
          <cell r="A1846" t="str">
            <v>501034</v>
          </cell>
          <cell r="B1846" t="str">
            <v>COTTON - RIL 122 HY - 450 GM</v>
          </cell>
          <cell r="C1846" t="str">
            <v>2100</v>
          </cell>
          <cell r="D1846" t="str">
            <v>641</v>
          </cell>
          <cell r="E1846" t="str">
            <v>4900077170</v>
          </cell>
          <cell r="F1846">
            <v>38094</v>
          </cell>
          <cell r="G1846">
            <v>40.5</v>
          </cell>
          <cell r="H1846">
            <v>0</v>
          </cell>
        </row>
        <row r="1847">
          <cell r="A1847" t="str">
            <v>501034</v>
          </cell>
          <cell r="B1847" t="str">
            <v>COTTON - RIL 122 HY - 450 GM</v>
          </cell>
          <cell r="C1847" t="str">
            <v>2100</v>
          </cell>
          <cell r="D1847" t="str">
            <v>641</v>
          </cell>
          <cell r="E1847" t="str">
            <v>4900077170</v>
          </cell>
          <cell r="F1847">
            <v>38094</v>
          </cell>
          <cell r="G1847">
            <v>21.6</v>
          </cell>
          <cell r="H1847">
            <v>0</v>
          </cell>
        </row>
        <row r="1848">
          <cell r="A1848" t="str">
            <v>501034</v>
          </cell>
          <cell r="B1848" t="str">
            <v>COTTON - RIL 122 HY - 450 GM</v>
          </cell>
          <cell r="C1848" t="str">
            <v>2100</v>
          </cell>
          <cell r="D1848" t="str">
            <v>641</v>
          </cell>
          <cell r="E1848" t="str">
            <v>4900077170</v>
          </cell>
          <cell r="F1848">
            <v>38094</v>
          </cell>
          <cell r="G1848">
            <v>48.6</v>
          </cell>
          <cell r="H1848">
            <v>0</v>
          </cell>
        </row>
        <row r="1849">
          <cell r="A1849" t="str">
            <v>501034</v>
          </cell>
          <cell r="B1849" t="str">
            <v>COTTON - RIL 122 HY - 450 GM</v>
          </cell>
          <cell r="C1849" t="str">
            <v>2100</v>
          </cell>
          <cell r="D1849" t="str">
            <v>641</v>
          </cell>
          <cell r="E1849" t="str">
            <v>4900077170</v>
          </cell>
          <cell r="F1849">
            <v>38094</v>
          </cell>
          <cell r="G1849">
            <v>21.6</v>
          </cell>
          <cell r="H1849">
            <v>0</v>
          </cell>
        </row>
        <row r="1850">
          <cell r="A1850" t="str">
            <v>501034</v>
          </cell>
          <cell r="B1850" t="str">
            <v>COTTON - RIL 122 HY - 450 GM</v>
          </cell>
          <cell r="C1850" t="str">
            <v>2100</v>
          </cell>
          <cell r="D1850" t="str">
            <v>641</v>
          </cell>
          <cell r="E1850" t="str">
            <v>4900077170</v>
          </cell>
          <cell r="F1850">
            <v>38094</v>
          </cell>
          <cell r="G1850">
            <v>27</v>
          </cell>
          <cell r="H1850">
            <v>0</v>
          </cell>
        </row>
        <row r="1851">
          <cell r="A1851" t="str">
            <v>501034</v>
          </cell>
          <cell r="B1851" t="str">
            <v>COTTON - RIL 122 HY - 450 GM</v>
          </cell>
          <cell r="C1851" t="str">
            <v>2100</v>
          </cell>
          <cell r="D1851" t="str">
            <v>641</v>
          </cell>
          <cell r="E1851" t="str">
            <v>4900077170</v>
          </cell>
          <cell r="F1851">
            <v>38094</v>
          </cell>
          <cell r="G1851">
            <v>21.6</v>
          </cell>
          <cell r="H1851">
            <v>0</v>
          </cell>
        </row>
        <row r="1852">
          <cell r="A1852" t="str">
            <v>501034</v>
          </cell>
          <cell r="B1852" t="str">
            <v>COTTON - RIL 122 HY - 450 GM</v>
          </cell>
          <cell r="C1852" t="str">
            <v>2100</v>
          </cell>
          <cell r="D1852" t="str">
            <v>641</v>
          </cell>
          <cell r="E1852" t="str">
            <v>4900077170</v>
          </cell>
          <cell r="F1852">
            <v>38094</v>
          </cell>
          <cell r="G1852">
            <v>43.2</v>
          </cell>
          <cell r="H1852">
            <v>0</v>
          </cell>
        </row>
        <row r="1853">
          <cell r="A1853" t="str">
            <v>501034</v>
          </cell>
          <cell r="B1853" t="str">
            <v>COTTON - RIL 122 HY - 450 GM</v>
          </cell>
          <cell r="C1853" t="str">
            <v>2100</v>
          </cell>
          <cell r="D1853" t="str">
            <v>641</v>
          </cell>
          <cell r="E1853" t="str">
            <v>4900077170</v>
          </cell>
          <cell r="F1853">
            <v>38094</v>
          </cell>
          <cell r="G1853">
            <v>32.4</v>
          </cell>
          <cell r="H1853">
            <v>0</v>
          </cell>
        </row>
        <row r="1854">
          <cell r="A1854" t="str">
            <v>501034</v>
          </cell>
          <cell r="B1854" t="str">
            <v>COTTON - RIL 122 HY - 450 GM</v>
          </cell>
          <cell r="C1854" t="str">
            <v>2100</v>
          </cell>
          <cell r="D1854" t="str">
            <v>641</v>
          </cell>
          <cell r="E1854" t="str">
            <v>4900077170</v>
          </cell>
          <cell r="F1854">
            <v>38094</v>
          </cell>
          <cell r="G1854">
            <v>46.35</v>
          </cell>
          <cell r="H1854">
            <v>0</v>
          </cell>
        </row>
        <row r="1855">
          <cell r="A1855" t="str">
            <v>501034</v>
          </cell>
          <cell r="B1855" t="str">
            <v>COTTON - RIL 122 HY - 450 GM</v>
          </cell>
          <cell r="C1855" t="str">
            <v>2100</v>
          </cell>
          <cell r="D1855" t="str">
            <v>641</v>
          </cell>
          <cell r="E1855" t="str">
            <v>4900077170</v>
          </cell>
          <cell r="F1855">
            <v>38094</v>
          </cell>
          <cell r="G1855">
            <v>54</v>
          </cell>
          <cell r="H1855">
            <v>0</v>
          </cell>
        </row>
        <row r="1856">
          <cell r="A1856" t="str">
            <v>501034</v>
          </cell>
          <cell r="B1856" t="str">
            <v>COTTON - RIL 122 HY - 450 GM</v>
          </cell>
          <cell r="C1856" t="str">
            <v>2100</v>
          </cell>
          <cell r="D1856" t="str">
            <v>641</v>
          </cell>
          <cell r="E1856" t="str">
            <v>4900077170</v>
          </cell>
          <cell r="F1856">
            <v>38094</v>
          </cell>
          <cell r="G1856">
            <v>32.4</v>
          </cell>
          <cell r="H1856">
            <v>0</v>
          </cell>
        </row>
        <row r="1857">
          <cell r="A1857" t="str">
            <v>501034</v>
          </cell>
          <cell r="B1857" t="str">
            <v>COTTON - RIL 122 HY - 450 GM</v>
          </cell>
          <cell r="C1857" t="str">
            <v>2100</v>
          </cell>
          <cell r="D1857" t="str">
            <v>641</v>
          </cell>
          <cell r="E1857" t="str">
            <v>4900077170</v>
          </cell>
          <cell r="F1857">
            <v>38094</v>
          </cell>
          <cell r="G1857">
            <v>27</v>
          </cell>
          <cell r="H1857">
            <v>0</v>
          </cell>
        </row>
        <row r="1858">
          <cell r="A1858" t="str">
            <v>501034</v>
          </cell>
          <cell r="B1858" t="str">
            <v>COTTON - RIL 122 HY - 450 GM</v>
          </cell>
          <cell r="C1858" t="str">
            <v>2200</v>
          </cell>
          <cell r="D1858" t="str">
            <v>641</v>
          </cell>
          <cell r="E1858" t="str">
            <v>4900219409</v>
          </cell>
          <cell r="F1858">
            <v>38258</v>
          </cell>
          <cell r="G1858">
            <v>-4.05</v>
          </cell>
          <cell r="H1858">
            <v>0</v>
          </cell>
        </row>
        <row r="1859">
          <cell r="A1859" t="str">
            <v>501034</v>
          </cell>
          <cell r="B1859" t="str">
            <v>COTTON - RIL 122 HY - 450 GM</v>
          </cell>
          <cell r="C1859" t="str">
            <v>2200</v>
          </cell>
          <cell r="D1859" t="str">
            <v>453</v>
          </cell>
          <cell r="E1859" t="str">
            <v>4900219360</v>
          </cell>
          <cell r="F1859">
            <v>38258</v>
          </cell>
          <cell r="G1859">
            <v>-4.05</v>
          </cell>
          <cell r="H1859">
            <v>0</v>
          </cell>
        </row>
        <row r="1860">
          <cell r="A1860" t="str">
            <v>501034</v>
          </cell>
          <cell r="B1860" t="str">
            <v>COTTON - RIL 122 HY - 450 GM</v>
          </cell>
          <cell r="C1860" t="str">
            <v>2200</v>
          </cell>
          <cell r="D1860" t="str">
            <v>453</v>
          </cell>
          <cell r="E1860" t="str">
            <v>4900219360</v>
          </cell>
          <cell r="F1860">
            <v>38258</v>
          </cell>
          <cell r="G1860">
            <v>4.05</v>
          </cell>
          <cell r="H1860">
            <v>0</v>
          </cell>
        </row>
        <row r="1861">
          <cell r="A1861" t="str">
            <v>501034</v>
          </cell>
          <cell r="B1861" t="str">
            <v>COTTON - RIL 122 HY - 450 GM</v>
          </cell>
          <cell r="C1861" t="str">
            <v>2200</v>
          </cell>
          <cell r="D1861" t="str">
            <v>651</v>
          </cell>
          <cell r="E1861" t="str">
            <v>4900194339</v>
          </cell>
          <cell r="F1861">
            <v>38232</v>
          </cell>
          <cell r="G1861">
            <v>4.05</v>
          </cell>
          <cell r="H1861">
            <v>0</v>
          </cell>
        </row>
        <row r="1862">
          <cell r="A1862" t="str">
            <v>501034</v>
          </cell>
          <cell r="B1862" t="str">
            <v>COTTON - RIL 122 HY - 450 GM</v>
          </cell>
          <cell r="C1862" t="str">
            <v>2200</v>
          </cell>
          <cell r="D1862" t="str">
            <v>601</v>
          </cell>
          <cell r="E1862" t="str">
            <v>4900096467</v>
          </cell>
          <cell r="F1862">
            <v>38131</v>
          </cell>
          <cell r="G1862">
            <v>-86.4</v>
          </cell>
          <cell r="H1862">
            <v>0</v>
          </cell>
        </row>
        <row r="1863">
          <cell r="A1863" t="str">
            <v>501034</v>
          </cell>
          <cell r="B1863" t="str">
            <v>COTTON - RIL 122 HY - 450 GM</v>
          </cell>
          <cell r="C1863" t="str">
            <v>2200</v>
          </cell>
          <cell r="D1863" t="str">
            <v>601</v>
          </cell>
          <cell r="E1863" t="str">
            <v>4900092102</v>
          </cell>
          <cell r="F1863">
            <v>38124</v>
          </cell>
          <cell r="G1863">
            <v>-21.6</v>
          </cell>
          <cell r="H1863">
            <v>0</v>
          </cell>
        </row>
        <row r="1864">
          <cell r="A1864" t="str">
            <v>501034</v>
          </cell>
          <cell r="B1864" t="str">
            <v>COTTON - RIL 122 HY - 450 GM</v>
          </cell>
          <cell r="C1864" t="str">
            <v>2200</v>
          </cell>
          <cell r="D1864" t="str">
            <v>601</v>
          </cell>
          <cell r="E1864" t="str">
            <v>4900091177</v>
          </cell>
          <cell r="F1864">
            <v>38122</v>
          </cell>
          <cell r="G1864">
            <v>-21.6</v>
          </cell>
          <cell r="H1864">
            <v>0</v>
          </cell>
        </row>
        <row r="1865">
          <cell r="A1865" t="str">
            <v>501034</v>
          </cell>
          <cell r="B1865" t="str">
            <v>COTTON - RIL 122 HY - 450 GM</v>
          </cell>
          <cell r="C1865" t="str">
            <v>2200</v>
          </cell>
          <cell r="D1865" t="str">
            <v>601</v>
          </cell>
          <cell r="E1865" t="str">
            <v>4900089475</v>
          </cell>
          <cell r="F1865">
            <v>38119</v>
          </cell>
          <cell r="G1865">
            <v>-43.2</v>
          </cell>
          <cell r="H1865">
            <v>0</v>
          </cell>
        </row>
        <row r="1866">
          <cell r="A1866" t="str">
            <v>501034</v>
          </cell>
          <cell r="B1866" t="str">
            <v>COTTON - RIL 122 HY - 450 GM</v>
          </cell>
          <cell r="C1866" t="str">
            <v>2200</v>
          </cell>
          <cell r="D1866" t="str">
            <v>601</v>
          </cell>
          <cell r="E1866" t="str">
            <v>4900089474</v>
          </cell>
          <cell r="F1866">
            <v>38119</v>
          </cell>
          <cell r="G1866">
            <v>-21.6</v>
          </cell>
          <cell r="H1866">
            <v>0</v>
          </cell>
        </row>
        <row r="1867">
          <cell r="A1867" t="str">
            <v>501034</v>
          </cell>
          <cell r="B1867" t="str">
            <v>COTTON - RIL 122 HY - 450 GM</v>
          </cell>
          <cell r="C1867" t="str">
            <v>2200</v>
          </cell>
          <cell r="D1867" t="str">
            <v>601</v>
          </cell>
          <cell r="E1867" t="str">
            <v>4900089472</v>
          </cell>
          <cell r="F1867">
            <v>38119</v>
          </cell>
          <cell r="G1867">
            <v>-21.6</v>
          </cell>
          <cell r="H1867">
            <v>0</v>
          </cell>
        </row>
        <row r="1868">
          <cell r="A1868" t="str">
            <v>501034</v>
          </cell>
          <cell r="B1868" t="str">
            <v>COTTON - RIL 122 HY - 450 GM</v>
          </cell>
          <cell r="C1868" t="str">
            <v>2200</v>
          </cell>
          <cell r="D1868" t="str">
            <v>101</v>
          </cell>
          <cell r="E1868" t="str">
            <v>5000009844</v>
          </cell>
          <cell r="F1868">
            <v>38118</v>
          </cell>
          <cell r="G1868">
            <v>216</v>
          </cell>
          <cell r="H1868">
            <v>0</v>
          </cell>
        </row>
        <row r="1869">
          <cell r="A1869" t="str">
            <v>501034</v>
          </cell>
          <cell r="B1869" t="str">
            <v>COTTON - RIL 122 HY - 450 GM</v>
          </cell>
          <cell r="C1869" t="str">
            <v>2200</v>
          </cell>
          <cell r="D1869" t="str">
            <v>641</v>
          </cell>
          <cell r="E1869" t="str">
            <v>4900087951</v>
          </cell>
          <cell r="F1869">
            <v>38115</v>
          </cell>
          <cell r="G1869">
            <v>216</v>
          </cell>
          <cell r="H1869">
            <v>0</v>
          </cell>
        </row>
        <row r="1870">
          <cell r="A1870" t="str">
            <v>501036</v>
          </cell>
          <cell r="B1870" t="str">
            <v>COTTON - RIL110 - 450 GM</v>
          </cell>
          <cell r="C1870" t="str">
            <v>1300</v>
          </cell>
          <cell r="D1870" t="str">
            <v>601</v>
          </cell>
          <cell r="E1870" t="str">
            <v>4900081299</v>
          </cell>
          <cell r="F1870">
            <v>38103</v>
          </cell>
          <cell r="G1870">
            <v>-8.1</v>
          </cell>
          <cell r="H1870">
            <v>-2982.82</v>
          </cell>
        </row>
        <row r="1871">
          <cell r="A1871" t="str">
            <v>501036</v>
          </cell>
          <cell r="B1871" t="str">
            <v>COTTON - RIL110 - 450 GM</v>
          </cell>
          <cell r="C1871" t="str">
            <v>1300</v>
          </cell>
          <cell r="D1871" t="str">
            <v>601</v>
          </cell>
          <cell r="E1871" t="str">
            <v>4900078142</v>
          </cell>
          <cell r="F1871">
            <v>38097</v>
          </cell>
          <cell r="G1871">
            <v>-5.4</v>
          </cell>
          <cell r="H1871">
            <v>-1988.55</v>
          </cell>
        </row>
        <row r="1872">
          <cell r="A1872" t="str">
            <v>501036</v>
          </cell>
          <cell r="B1872" t="str">
            <v>COTTON - RIL110 - 450 GM</v>
          </cell>
          <cell r="C1872" t="str">
            <v>1300</v>
          </cell>
          <cell r="D1872" t="str">
            <v>601</v>
          </cell>
          <cell r="E1872" t="str">
            <v>4900078142</v>
          </cell>
          <cell r="F1872">
            <v>38097</v>
          </cell>
          <cell r="G1872">
            <v>-29.7</v>
          </cell>
          <cell r="H1872">
            <v>-10937.03</v>
          </cell>
        </row>
        <row r="1873">
          <cell r="A1873" t="str">
            <v>501036</v>
          </cell>
          <cell r="B1873" t="str">
            <v>COTTON - RIL110 - 450 GM</v>
          </cell>
          <cell r="C1873" t="str">
            <v>1300</v>
          </cell>
          <cell r="D1873" t="str">
            <v>601</v>
          </cell>
          <cell r="E1873" t="str">
            <v>4900078142</v>
          </cell>
          <cell r="F1873">
            <v>38097</v>
          </cell>
          <cell r="G1873">
            <v>-5.4</v>
          </cell>
          <cell r="H1873">
            <v>-1988.55</v>
          </cell>
        </row>
        <row r="1874">
          <cell r="A1874" t="str">
            <v>501036</v>
          </cell>
          <cell r="B1874" t="str">
            <v>COTTON - RIL110 - 450 GM</v>
          </cell>
          <cell r="C1874" t="str">
            <v>1300</v>
          </cell>
          <cell r="D1874" t="str">
            <v>601</v>
          </cell>
          <cell r="E1874" t="str">
            <v>4900078142</v>
          </cell>
          <cell r="F1874">
            <v>38097</v>
          </cell>
          <cell r="G1874">
            <v>-2.7</v>
          </cell>
          <cell r="H1874">
            <v>-994.27</v>
          </cell>
        </row>
        <row r="1875">
          <cell r="A1875" t="str">
            <v>501036</v>
          </cell>
          <cell r="B1875" t="str">
            <v>COTTON - RIL110 - 450 GM</v>
          </cell>
          <cell r="C1875" t="str">
            <v>1300</v>
          </cell>
          <cell r="D1875" t="str">
            <v>601</v>
          </cell>
          <cell r="E1875" t="str">
            <v>4900078141</v>
          </cell>
          <cell r="F1875">
            <v>38097</v>
          </cell>
          <cell r="G1875">
            <v>-56.7</v>
          </cell>
          <cell r="H1875">
            <v>-20879.78</v>
          </cell>
        </row>
        <row r="1876">
          <cell r="A1876" t="str">
            <v>501036</v>
          </cell>
          <cell r="B1876" t="str">
            <v>COTTON - RIL110 - 450 GM</v>
          </cell>
          <cell r="C1876" t="str">
            <v>1300</v>
          </cell>
          <cell r="D1876" t="str">
            <v>601</v>
          </cell>
          <cell r="E1876" t="str">
            <v>4900075245</v>
          </cell>
          <cell r="F1876">
            <v>38090</v>
          </cell>
          <cell r="G1876">
            <v>-21.6</v>
          </cell>
          <cell r="H1876">
            <v>-7954.2</v>
          </cell>
        </row>
        <row r="1877">
          <cell r="A1877" t="str">
            <v>501036</v>
          </cell>
          <cell r="B1877" t="str">
            <v>COTTON - RIL110 - 450 GM</v>
          </cell>
          <cell r="C1877" t="str">
            <v>1300</v>
          </cell>
          <cell r="D1877" t="str">
            <v>601</v>
          </cell>
          <cell r="E1877" t="str">
            <v>4900075264</v>
          </cell>
          <cell r="F1877">
            <v>38090</v>
          </cell>
          <cell r="G1877">
            <v>-129.6</v>
          </cell>
          <cell r="H1877">
            <v>-47725.2</v>
          </cell>
        </row>
        <row r="1878">
          <cell r="A1878" t="str">
            <v>501036</v>
          </cell>
          <cell r="B1878" t="str">
            <v>COTTON - RIL110 - 450 GM</v>
          </cell>
          <cell r="C1878" t="str">
            <v>1300</v>
          </cell>
          <cell r="D1878" t="str">
            <v>601</v>
          </cell>
          <cell r="E1878" t="str">
            <v>4900075265</v>
          </cell>
          <cell r="F1878">
            <v>38090</v>
          </cell>
          <cell r="G1878">
            <v>-43.2</v>
          </cell>
          <cell r="H1878">
            <v>-15908.4</v>
          </cell>
        </row>
        <row r="1879">
          <cell r="A1879" t="str">
            <v>501036</v>
          </cell>
          <cell r="B1879" t="str">
            <v>COTTON - RIL110 - 450 GM</v>
          </cell>
          <cell r="C1879" t="str">
            <v>1300</v>
          </cell>
          <cell r="D1879" t="str">
            <v>601</v>
          </cell>
          <cell r="E1879" t="str">
            <v>4900075267</v>
          </cell>
          <cell r="F1879">
            <v>38090</v>
          </cell>
          <cell r="G1879">
            <v>-43.2</v>
          </cell>
          <cell r="H1879">
            <v>-15908.4</v>
          </cell>
        </row>
        <row r="1880">
          <cell r="A1880" t="str">
            <v>501036</v>
          </cell>
          <cell r="B1880" t="str">
            <v>COTTON - RIL110 - 450 GM</v>
          </cell>
          <cell r="C1880" t="str">
            <v>1300</v>
          </cell>
          <cell r="D1880" t="str">
            <v>601</v>
          </cell>
          <cell r="E1880" t="str">
            <v>4900075268</v>
          </cell>
          <cell r="F1880">
            <v>38090</v>
          </cell>
          <cell r="G1880">
            <v>-21.6</v>
          </cell>
          <cell r="H1880">
            <v>-7954.2</v>
          </cell>
        </row>
        <row r="1881">
          <cell r="A1881" t="str">
            <v>501036</v>
          </cell>
          <cell r="B1881" t="str">
            <v>COTTON - RIL110 - 450 GM</v>
          </cell>
          <cell r="C1881" t="str">
            <v>1300</v>
          </cell>
          <cell r="D1881" t="str">
            <v>601</v>
          </cell>
          <cell r="E1881" t="str">
            <v>4900075279</v>
          </cell>
          <cell r="F1881">
            <v>38090</v>
          </cell>
          <cell r="G1881">
            <v>-21.6</v>
          </cell>
          <cell r="H1881">
            <v>-7954.2</v>
          </cell>
        </row>
        <row r="1882">
          <cell r="A1882" t="str">
            <v>501036</v>
          </cell>
          <cell r="B1882" t="str">
            <v>COTTON - RIL110 - 450 GM</v>
          </cell>
          <cell r="C1882" t="str">
            <v>1300</v>
          </cell>
          <cell r="D1882" t="str">
            <v>601</v>
          </cell>
          <cell r="E1882" t="str">
            <v>4900075282</v>
          </cell>
          <cell r="F1882">
            <v>38090</v>
          </cell>
          <cell r="G1882">
            <v>-118.8</v>
          </cell>
          <cell r="H1882">
            <v>-43748.1</v>
          </cell>
        </row>
        <row r="1883">
          <cell r="A1883" t="str">
            <v>501036</v>
          </cell>
          <cell r="B1883" t="str">
            <v>COTTON - RIL110 - 450 GM</v>
          </cell>
          <cell r="C1883" t="str">
            <v>1300</v>
          </cell>
          <cell r="D1883" t="str">
            <v>601</v>
          </cell>
          <cell r="E1883" t="str">
            <v>4900075284</v>
          </cell>
          <cell r="F1883">
            <v>38090</v>
          </cell>
          <cell r="G1883">
            <v>-75.599999999999994</v>
          </cell>
          <cell r="H1883">
            <v>-27839.7</v>
          </cell>
        </row>
        <row r="1884">
          <cell r="A1884" t="str">
            <v>501036</v>
          </cell>
          <cell r="B1884" t="str">
            <v>COTTON - RIL110 - 450 GM</v>
          </cell>
          <cell r="C1884" t="str">
            <v>1300</v>
          </cell>
          <cell r="D1884" t="str">
            <v>601</v>
          </cell>
          <cell r="E1884" t="str">
            <v>4900075286</v>
          </cell>
          <cell r="F1884">
            <v>38090</v>
          </cell>
          <cell r="G1884">
            <v>-21.6</v>
          </cell>
          <cell r="H1884">
            <v>-7954.2</v>
          </cell>
        </row>
        <row r="1885">
          <cell r="A1885" t="str">
            <v>501036</v>
          </cell>
          <cell r="B1885" t="str">
            <v>COTTON - RIL110 - 450 GM</v>
          </cell>
          <cell r="C1885" t="str">
            <v>1300</v>
          </cell>
          <cell r="D1885" t="str">
            <v>601</v>
          </cell>
          <cell r="E1885" t="str">
            <v>4900075287</v>
          </cell>
          <cell r="F1885">
            <v>38090</v>
          </cell>
          <cell r="G1885">
            <v>-64.8</v>
          </cell>
          <cell r="H1885">
            <v>-23862.6</v>
          </cell>
        </row>
        <row r="1886">
          <cell r="A1886" t="str">
            <v>501036</v>
          </cell>
          <cell r="B1886" t="str">
            <v>COTTON - RIL110 - 450 GM</v>
          </cell>
          <cell r="C1886" t="str">
            <v>1300</v>
          </cell>
          <cell r="D1886" t="str">
            <v>601</v>
          </cell>
          <cell r="E1886" t="str">
            <v>4900075244</v>
          </cell>
          <cell r="F1886">
            <v>38090</v>
          </cell>
          <cell r="G1886">
            <v>-43.2</v>
          </cell>
          <cell r="H1886">
            <v>-15908.4</v>
          </cell>
        </row>
        <row r="1887">
          <cell r="A1887" t="str">
            <v>501036</v>
          </cell>
          <cell r="B1887" t="str">
            <v>COTTON - RIL110 - 450 GM</v>
          </cell>
          <cell r="C1887" t="str">
            <v>1300</v>
          </cell>
          <cell r="D1887" t="str">
            <v>601</v>
          </cell>
          <cell r="E1887" t="str">
            <v>4900075242</v>
          </cell>
          <cell r="F1887">
            <v>38090</v>
          </cell>
          <cell r="G1887">
            <v>-108</v>
          </cell>
          <cell r="H1887">
            <v>-39771</v>
          </cell>
        </row>
        <row r="1888">
          <cell r="A1888" t="str">
            <v>501036</v>
          </cell>
          <cell r="B1888" t="str">
            <v>COTTON - RIL110 - 450 GM</v>
          </cell>
          <cell r="C1888" t="str">
            <v>1300</v>
          </cell>
          <cell r="D1888" t="str">
            <v>601</v>
          </cell>
          <cell r="E1888" t="str">
            <v>4900075241</v>
          </cell>
          <cell r="F1888">
            <v>38090</v>
          </cell>
          <cell r="G1888">
            <v>-194.4</v>
          </cell>
          <cell r="H1888">
            <v>-71587.8</v>
          </cell>
        </row>
        <row r="1889">
          <cell r="A1889" t="str">
            <v>501036</v>
          </cell>
          <cell r="B1889" t="str">
            <v>COTTON - RIL110 - 450 GM</v>
          </cell>
          <cell r="C1889" t="str">
            <v>1300</v>
          </cell>
          <cell r="D1889" t="str">
            <v>601</v>
          </cell>
          <cell r="E1889" t="str">
            <v>4900075239</v>
          </cell>
          <cell r="F1889">
            <v>38090</v>
          </cell>
          <cell r="G1889">
            <v>-86.4</v>
          </cell>
          <cell r="H1889">
            <v>-31816.799999999999</v>
          </cell>
        </row>
        <row r="1890">
          <cell r="A1890" t="str">
            <v>501036</v>
          </cell>
          <cell r="B1890" t="str">
            <v>COTTON - RIL110 - 450 GM</v>
          </cell>
          <cell r="C1890" t="str">
            <v>1300</v>
          </cell>
          <cell r="D1890" t="str">
            <v>601</v>
          </cell>
          <cell r="E1890" t="str">
            <v>4900075228</v>
          </cell>
          <cell r="F1890">
            <v>38090</v>
          </cell>
          <cell r="G1890">
            <v>-43.2</v>
          </cell>
          <cell r="H1890">
            <v>-15908.4</v>
          </cell>
        </row>
        <row r="1891">
          <cell r="A1891" t="str">
            <v>501036</v>
          </cell>
          <cell r="B1891" t="str">
            <v>COTTON - RIL110 - 450 GM</v>
          </cell>
          <cell r="C1891" t="str">
            <v>1300</v>
          </cell>
          <cell r="D1891" t="str">
            <v>601</v>
          </cell>
          <cell r="E1891" t="str">
            <v>4900075227</v>
          </cell>
          <cell r="F1891">
            <v>38090</v>
          </cell>
          <cell r="G1891">
            <v>-216</v>
          </cell>
          <cell r="H1891">
            <v>-79542</v>
          </cell>
        </row>
        <row r="1892">
          <cell r="A1892" t="str">
            <v>501036</v>
          </cell>
          <cell r="B1892" t="str">
            <v>COTTON - RIL110 - 450 GM</v>
          </cell>
          <cell r="C1892" t="str">
            <v>1300</v>
          </cell>
          <cell r="D1892" t="str">
            <v>101</v>
          </cell>
          <cell r="E1892" t="str">
            <v>5000007564</v>
          </cell>
          <cell r="F1892">
            <v>38089</v>
          </cell>
          <cell r="G1892">
            <v>1339.2</v>
          </cell>
          <cell r="H1892">
            <v>0</v>
          </cell>
        </row>
        <row r="1893">
          <cell r="A1893" t="str">
            <v>501036</v>
          </cell>
          <cell r="B1893" t="str">
            <v>COTTON - RIL110 - 450 GM</v>
          </cell>
          <cell r="C1893" t="str">
            <v>1300</v>
          </cell>
          <cell r="D1893" t="str">
            <v>101</v>
          </cell>
          <cell r="E1893" t="str">
            <v>5000007564</v>
          </cell>
          <cell r="F1893">
            <v>38089</v>
          </cell>
          <cell r="G1893">
            <v>5.4</v>
          </cell>
          <cell r="H1893">
            <v>0</v>
          </cell>
        </row>
        <row r="1894">
          <cell r="A1894" t="str">
            <v>501036</v>
          </cell>
          <cell r="B1894" t="str">
            <v>COTTON - RIL110 - 450 GM</v>
          </cell>
          <cell r="C1894" t="str">
            <v>1300</v>
          </cell>
          <cell r="D1894" t="str">
            <v>101</v>
          </cell>
          <cell r="E1894" t="str">
            <v>5000007564</v>
          </cell>
          <cell r="F1894">
            <v>38089</v>
          </cell>
          <cell r="G1894">
            <v>5.4</v>
          </cell>
          <cell r="H1894">
            <v>0</v>
          </cell>
        </row>
        <row r="1895">
          <cell r="A1895" t="str">
            <v>501036</v>
          </cell>
          <cell r="B1895" t="str">
            <v>COTTON - RIL110 - 450 GM</v>
          </cell>
          <cell r="C1895" t="str">
            <v>1300</v>
          </cell>
          <cell r="D1895" t="str">
            <v>101</v>
          </cell>
          <cell r="E1895" t="str">
            <v>5000007564</v>
          </cell>
          <cell r="F1895">
            <v>38089</v>
          </cell>
          <cell r="G1895">
            <v>10.8</v>
          </cell>
          <cell r="H1895">
            <v>0</v>
          </cell>
        </row>
        <row r="1896">
          <cell r="A1896" t="str">
            <v>501036</v>
          </cell>
          <cell r="B1896" t="str">
            <v>COTTON - RIL110 - 450 GM</v>
          </cell>
          <cell r="C1896" t="str">
            <v>1300</v>
          </cell>
          <cell r="D1896" t="str">
            <v>641</v>
          </cell>
          <cell r="E1896" t="str">
            <v>4900072602</v>
          </cell>
          <cell r="F1896">
            <v>38084</v>
          </cell>
          <cell r="G1896">
            <v>10.8</v>
          </cell>
          <cell r="H1896">
            <v>3977.1</v>
          </cell>
        </row>
        <row r="1897">
          <cell r="A1897" t="str">
            <v>501036</v>
          </cell>
          <cell r="B1897" t="str">
            <v>COTTON - RIL110 - 450 GM</v>
          </cell>
          <cell r="C1897" t="str">
            <v>1300</v>
          </cell>
          <cell r="D1897" t="str">
            <v>641</v>
          </cell>
          <cell r="E1897" t="str">
            <v>4900072602</v>
          </cell>
          <cell r="F1897">
            <v>38084</v>
          </cell>
          <cell r="G1897">
            <v>5.4</v>
          </cell>
          <cell r="H1897">
            <v>1988.55</v>
          </cell>
        </row>
        <row r="1898">
          <cell r="A1898" t="str">
            <v>501036</v>
          </cell>
          <cell r="B1898" t="str">
            <v>COTTON - RIL110 - 450 GM</v>
          </cell>
          <cell r="C1898" t="str">
            <v>1300</v>
          </cell>
          <cell r="D1898" t="str">
            <v>641</v>
          </cell>
          <cell r="E1898" t="str">
            <v>4900072602</v>
          </cell>
          <cell r="F1898">
            <v>38084</v>
          </cell>
          <cell r="G1898">
            <v>5.4</v>
          </cell>
          <cell r="H1898">
            <v>1988.55</v>
          </cell>
        </row>
        <row r="1899">
          <cell r="A1899" t="str">
            <v>501036</v>
          </cell>
          <cell r="B1899" t="str">
            <v>COTTON - RIL110 - 450 GM</v>
          </cell>
          <cell r="C1899" t="str">
            <v>1300</v>
          </cell>
          <cell r="D1899" t="str">
            <v>641</v>
          </cell>
          <cell r="E1899" t="str">
            <v>4900072602</v>
          </cell>
          <cell r="F1899">
            <v>38084</v>
          </cell>
          <cell r="G1899">
            <v>1339.2</v>
          </cell>
          <cell r="H1899">
            <v>493160.4</v>
          </cell>
        </row>
        <row r="1900">
          <cell r="A1900" t="str">
            <v>501036</v>
          </cell>
          <cell r="B1900" t="str">
            <v>COTTON - RIL110 - 450 GM</v>
          </cell>
          <cell r="C1900" t="str">
            <v>1900</v>
          </cell>
          <cell r="D1900" t="str">
            <v>601</v>
          </cell>
          <cell r="E1900" t="str">
            <v>4900079362</v>
          </cell>
          <cell r="F1900">
            <v>38099</v>
          </cell>
          <cell r="G1900">
            <v>-43.2</v>
          </cell>
          <cell r="H1900">
            <v>-15908.4</v>
          </cell>
        </row>
        <row r="1901">
          <cell r="A1901" t="str">
            <v>501036</v>
          </cell>
          <cell r="B1901" t="str">
            <v>COTTON - RIL110 - 450 GM</v>
          </cell>
          <cell r="C1901" t="str">
            <v>1900</v>
          </cell>
          <cell r="D1901" t="str">
            <v>651</v>
          </cell>
          <cell r="E1901" t="str">
            <v>4900079343</v>
          </cell>
          <cell r="F1901">
            <v>38099</v>
          </cell>
          <cell r="G1901">
            <v>21.6</v>
          </cell>
          <cell r="H1901">
            <v>0</v>
          </cell>
        </row>
        <row r="1902">
          <cell r="A1902" t="str">
            <v>501036</v>
          </cell>
          <cell r="B1902" t="str">
            <v>COTTON - RIL110 - 450 GM</v>
          </cell>
          <cell r="C1902" t="str">
            <v>1900</v>
          </cell>
          <cell r="D1902" t="str">
            <v>651</v>
          </cell>
          <cell r="E1902" t="str">
            <v>4900079346</v>
          </cell>
          <cell r="F1902">
            <v>38099</v>
          </cell>
          <cell r="G1902">
            <v>21.6</v>
          </cell>
          <cell r="H1902">
            <v>0</v>
          </cell>
        </row>
        <row r="1903">
          <cell r="A1903" t="str">
            <v>501036</v>
          </cell>
          <cell r="B1903" t="str">
            <v>COTTON - RIL110 - 450 GM</v>
          </cell>
          <cell r="C1903" t="str">
            <v>1900</v>
          </cell>
          <cell r="D1903" t="str">
            <v>453</v>
          </cell>
          <cell r="E1903" t="str">
            <v>4900079360</v>
          </cell>
          <cell r="F1903">
            <v>38099</v>
          </cell>
          <cell r="G1903">
            <v>43.2</v>
          </cell>
          <cell r="H1903">
            <v>15908.4</v>
          </cell>
        </row>
        <row r="1904">
          <cell r="A1904" t="str">
            <v>501036</v>
          </cell>
          <cell r="B1904" t="str">
            <v>COTTON - RIL110 - 450 GM</v>
          </cell>
          <cell r="C1904" t="str">
            <v>1900</v>
          </cell>
          <cell r="D1904" t="str">
            <v>453</v>
          </cell>
          <cell r="E1904" t="str">
            <v>4900079360</v>
          </cell>
          <cell r="F1904">
            <v>38099</v>
          </cell>
          <cell r="G1904">
            <v>-43.2</v>
          </cell>
          <cell r="H1904">
            <v>0</v>
          </cell>
        </row>
        <row r="1905">
          <cell r="A1905" t="str">
            <v>501036</v>
          </cell>
          <cell r="B1905" t="str">
            <v>COTTON - RIL110 - 450 GM</v>
          </cell>
          <cell r="C1905" t="str">
            <v>1900</v>
          </cell>
          <cell r="D1905" t="str">
            <v>651</v>
          </cell>
          <cell r="E1905" t="str">
            <v>4900076094</v>
          </cell>
          <cell r="F1905">
            <v>38092</v>
          </cell>
          <cell r="G1905">
            <v>237.83799999999999</v>
          </cell>
          <cell r="H1905">
            <v>0</v>
          </cell>
        </row>
        <row r="1906">
          <cell r="A1906" t="str">
            <v>501036</v>
          </cell>
          <cell r="B1906" t="str">
            <v>COTTON - RIL110 - 450 GM</v>
          </cell>
          <cell r="C1906" t="str">
            <v>1900</v>
          </cell>
          <cell r="D1906" t="str">
            <v>651</v>
          </cell>
          <cell r="E1906" t="str">
            <v>4900076096</v>
          </cell>
          <cell r="F1906">
            <v>38092</v>
          </cell>
          <cell r="G1906">
            <v>540.54100000000005</v>
          </cell>
          <cell r="H1906">
            <v>0</v>
          </cell>
        </row>
        <row r="1907">
          <cell r="A1907" t="str">
            <v>501036</v>
          </cell>
          <cell r="B1907" t="str">
            <v>COTTON - RIL110 - 450 GM</v>
          </cell>
          <cell r="C1907" t="str">
            <v>1900</v>
          </cell>
          <cell r="D1907" t="str">
            <v>453</v>
          </cell>
          <cell r="E1907" t="str">
            <v>4900076100</v>
          </cell>
          <cell r="F1907">
            <v>38092</v>
          </cell>
          <cell r="G1907">
            <v>778.37900000000002</v>
          </cell>
          <cell r="H1907">
            <v>286637.95</v>
          </cell>
        </row>
        <row r="1908">
          <cell r="A1908" t="str">
            <v>501036</v>
          </cell>
          <cell r="B1908" t="str">
            <v>COTTON - RIL110 - 450 GM</v>
          </cell>
          <cell r="C1908" t="str">
            <v>1900</v>
          </cell>
          <cell r="D1908" t="str">
            <v>453</v>
          </cell>
          <cell r="E1908" t="str">
            <v>4900076100</v>
          </cell>
          <cell r="F1908">
            <v>38092</v>
          </cell>
          <cell r="G1908">
            <v>-778.37900000000002</v>
          </cell>
          <cell r="H1908">
            <v>0</v>
          </cell>
        </row>
        <row r="1909">
          <cell r="A1909" t="str">
            <v>501036</v>
          </cell>
          <cell r="B1909" t="str">
            <v>COTTON - RIL110 - 450 GM</v>
          </cell>
          <cell r="C1909" t="str">
            <v>1900</v>
          </cell>
          <cell r="D1909" t="str">
            <v>601</v>
          </cell>
          <cell r="E1909" t="str">
            <v>4900076119</v>
          </cell>
          <cell r="F1909">
            <v>38092</v>
          </cell>
          <cell r="G1909">
            <v>-129.6</v>
          </cell>
          <cell r="H1909">
            <v>-47725.18</v>
          </cell>
        </row>
        <row r="1910">
          <cell r="A1910" t="str">
            <v>501036</v>
          </cell>
          <cell r="B1910" t="str">
            <v>COTTON - RIL110 - 450 GM</v>
          </cell>
          <cell r="C1910" t="str">
            <v>1900</v>
          </cell>
          <cell r="D1910" t="str">
            <v>601</v>
          </cell>
          <cell r="E1910" t="str">
            <v>4900076121</v>
          </cell>
          <cell r="F1910">
            <v>38092</v>
          </cell>
          <cell r="G1910">
            <v>-540</v>
          </cell>
          <cell r="H1910">
            <v>-198854.92</v>
          </cell>
        </row>
        <row r="1911">
          <cell r="A1911" t="str">
            <v>501036</v>
          </cell>
          <cell r="B1911" t="str">
            <v>COTTON - RIL110 - 450 GM</v>
          </cell>
          <cell r="C1911" t="str">
            <v>1900</v>
          </cell>
          <cell r="D1911" t="str">
            <v>601</v>
          </cell>
          <cell r="E1911" t="str">
            <v>4900076128</v>
          </cell>
          <cell r="F1911">
            <v>38092</v>
          </cell>
          <cell r="G1911">
            <v>-21.6</v>
          </cell>
          <cell r="H1911">
            <v>-7954.2</v>
          </cell>
        </row>
        <row r="1912">
          <cell r="A1912" t="str">
            <v>501036</v>
          </cell>
          <cell r="B1912" t="str">
            <v>COTTON - RIL110 - 450 GM</v>
          </cell>
          <cell r="C1912" t="str">
            <v>1900</v>
          </cell>
          <cell r="D1912" t="str">
            <v>601</v>
          </cell>
          <cell r="E1912" t="str">
            <v>4900076183</v>
          </cell>
          <cell r="F1912">
            <v>38092</v>
          </cell>
          <cell r="G1912">
            <v>-64.8</v>
          </cell>
          <cell r="H1912">
            <v>-23862.59</v>
          </cell>
        </row>
        <row r="1913">
          <cell r="A1913" t="str">
            <v>501036</v>
          </cell>
          <cell r="B1913" t="str">
            <v>COTTON - RIL110 - 450 GM</v>
          </cell>
          <cell r="C1913" t="str">
            <v>1900</v>
          </cell>
          <cell r="D1913" t="str">
            <v>601</v>
          </cell>
          <cell r="E1913" t="str">
            <v>4900076271</v>
          </cell>
          <cell r="F1913">
            <v>38092</v>
          </cell>
          <cell r="G1913">
            <v>-21.6</v>
          </cell>
          <cell r="H1913">
            <v>-7954.2</v>
          </cell>
        </row>
        <row r="1914">
          <cell r="A1914" t="str">
            <v>501036</v>
          </cell>
          <cell r="B1914" t="str">
            <v>COTTON - RIL110 - 450 GM</v>
          </cell>
          <cell r="C1914" t="str">
            <v>1900</v>
          </cell>
          <cell r="D1914" t="str">
            <v>601</v>
          </cell>
          <cell r="E1914" t="str">
            <v>4900076314</v>
          </cell>
          <cell r="F1914">
            <v>38092</v>
          </cell>
          <cell r="G1914">
            <v>-21.6</v>
          </cell>
          <cell r="H1914">
            <v>-7954.19</v>
          </cell>
        </row>
        <row r="1915">
          <cell r="A1915" t="str">
            <v>501036</v>
          </cell>
          <cell r="B1915" t="str">
            <v>COTTON - RIL110 - 450 GM</v>
          </cell>
          <cell r="C1915" t="str">
            <v>1900</v>
          </cell>
          <cell r="D1915" t="str">
            <v>601</v>
          </cell>
          <cell r="E1915" t="str">
            <v>4900075798</v>
          </cell>
          <cell r="F1915">
            <v>38091</v>
          </cell>
          <cell r="G1915">
            <v>-43.2</v>
          </cell>
          <cell r="H1915">
            <v>-15908.4</v>
          </cell>
        </row>
        <row r="1916">
          <cell r="A1916" t="str">
            <v>501036</v>
          </cell>
          <cell r="B1916" t="str">
            <v>COTTON - RIL110 - 450 GM</v>
          </cell>
          <cell r="C1916" t="str">
            <v>1900</v>
          </cell>
          <cell r="D1916" t="str">
            <v>601</v>
          </cell>
          <cell r="E1916" t="str">
            <v>4900074883</v>
          </cell>
          <cell r="F1916">
            <v>38089</v>
          </cell>
          <cell r="G1916">
            <v>-30</v>
          </cell>
          <cell r="H1916">
            <v>-11047.5</v>
          </cell>
        </row>
        <row r="1917">
          <cell r="A1917" t="str">
            <v>501036</v>
          </cell>
          <cell r="B1917" t="str">
            <v>COTTON - RIL110 - 450 GM</v>
          </cell>
          <cell r="C1917" t="str">
            <v>1900</v>
          </cell>
          <cell r="D1917" t="str">
            <v>601</v>
          </cell>
          <cell r="E1917" t="str">
            <v>4900074884</v>
          </cell>
          <cell r="F1917">
            <v>38089</v>
          </cell>
          <cell r="G1917">
            <v>-34.799999999999997</v>
          </cell>
          <cell r="H1917">
            <v>-12815.1</v>
          </cell>
        </row>
        <row r="1918">
          <cell r="A1918" t="str">
            <v>501036</v>
          </cell>
          <cell r="B1918" t="str">
            <v>COTTON - RIL110 - 450 GM</v>
          </cell>
          <cell r="C1918" t="str">
            <v>1900</v>
          </cell>
          <cell r="D1918" t="str">
            <v>601</v>
          </cell>
          <cell r="E1918" t="str">
            <v>4900074893</v>
          </cell>
          <cell r="F1918">
            <v>38089</v>
          </cell>
          <cell r="G1918">
            <v>-540.54100000000005</v>
          </cell>
          <cell r="H1918">
            <v>-199054.23</v>
          </cell>
        </row>
        <row r="1919">
          <cell r="A1919" t="str">
            <v>501036</v>
          </cell>
          <cell r="B1919" t="str">
            <v>COTTON - RIL110 - 450 GM</v>
          </cell>
          <cell r="C1919" t="str">
            <v>1900</v>
          </cell>
          <cell r="D1919" t="str">
            <v>601</v>
          </cell>
          <cell r="E1919" t="str">
            <v>4900074888</v>
          </cell>
          <cell r="F1919">
            <v>38089</v>
          </cell>
          <cell r="G1919">
            <v>-237.83799999999999</v>
          </cell>
          <cell r="H1919">
            <v>-87583.84</v>
          </cell>
        </row>
        <row r="1920">
          <cell r="A1920" t="str">
            <v>501036</v>
          </cell>
          <cell r="B1920" t="str">
            <v>COTTON - RIL110 - 450 GM</v>
          </cell>
          <cell r="C1920" t="str">
            <v>1900</v>
          </cell>
          <cell r="D1920" t="str">
            <v>101</v>
          </cell>
          <cell r="E1920" t="str">
            <v>5000007332</v>
          </cell>
          <cell r="F1920">
            <v>38085</v>
          </cell>
          <cell r="G1920">
            <v>907.2</v>
          </cell>
          <cell r="H1920">
            <v>0</v>
          </cell>
        </row>
        <row r="1921">
          <cell r="A1921" t="str">
            <v>501036</v>
          </cell>
          <cell r="B1921" t="str">
            <v>COTTON - RIL110 - 450 GM</v>
          </cell>
          <cell r="C1921" t="str">
            <v>1900</v>
          </cell>
          <cell r="D1921" t="str">
            <v>641</v>
          </cell>
          <cell r="E1921" t="str">
            <v>4900072603</v>
          </cell>
          <cell r="F1921">
            <v>38084</v>
          </cell>
          <cell r="G1921">
            <v>900</v>
          </cell>
          <cell r="H1921">
            <v>331425</v>
          </cell>
        </row>
        <row r="1922">
          <cell r="A1922" t="str">
            <v>501036</v>
          </cell>
          <cell r="B1922" t="str">
            <v>COTTON - RIL110 - 450 GM</v>
          </cell>
          <cell r="C1922" t="str">
            <v>1900</v>
          </cell>
          <cell r="D1922" t="str">
            <v>641</v>
          </cell>
          <cell r="E1922" t="str">
            <v>4900072604</v>
          </cell>
          <cell r="F1922">
            <v>38084</v>
          </cell>
          <cell r="G1922">
            <v>7.2</v>
          </cell>
          <cell r="H1922">
            <v>2651.4</v>
          </cell>
        </row>
        <row r="1923">
          <cell r="A1923" t="str">
            <v>501041</v>
          </cell>
          <cell r="B1923" t="str">
            <v>MAIZE - 1111 - 5 KG</v>
          </cell>
          <cell r="C1923" t="str">
            <v>1000</v>
          </cell>
          <cell r="D1923" t="str">
            <v>651</v>
          </cell>
          <cell r="E1923" t="str">
            <v>4900215254</v>
          </cell>
          <cell r="F1923">
            <v>38254</v>
          </cell>
          <cell r="G1923">
            <v>170</v>
          </cell>
          <cell r="H1923">
            <v>0</v>
          </cell>
        </row>
        <row r="1924">
          <cell r="A1924" t="str">
            <v>501041</v>
          </cell>
          <cell r="B1924" t="str">
            <v>MAIZE - 1111 - 5 KG</v>
          </cell>
          <cell r="C1924" t="str">
            <v>1000</v>
          </cell>
          <cell r="D1924" t="str">
            <v>453</v>
          </cell>
          <cell r="E1924" t="str">
            <v>4900215388</v>
          </cell>
          <cell r="F1924">
            <v>38254</v>
          </cell>
          <cell r="G1924">
            <v>355</v>
          </cell>
          <cell r="H1924">
            <v>6702.4</v>
          </cell>
        </row>
        <row r="1925">
          <cell r="A1925" t="str">
            <v>501041</v>
          </cell>
          <cell r="B1925" t="str">
            <v>MAIZE - 1111 - 5 KG</v>
          </cell>
          <cell r="C1925" t="str">
            <v>1000</v>
          </cell>
          <cell r="D1925" t="str">
            <v>453</v>
          </cell>
          <cell r="E1925" t="str">
            <v>4900215388</v>
          </cell>
          <cell r="F1925">
            <v>38254</v>
          </cell>
          <cell r="G1925">
            <v>-355</v>
          </cell>
          <cell r="H1925">
            <v>0</v>
          </cell>
        </row>
        <row r="1926">
          <cell r="A1926" t="str">
            <v>501041</v>
          </cell>
          <cell r="B1926" t="str">
            <v>MAIZE - 1111 - 5 KG</v>
          </cell>
          <cell r="C1926" t="str">
            <v>1000</v>
          </cell>
          <cell r="D1926" t="str">
            <v>651</v>
          </cell>
          <cell r="E1926" t="str">
            <v>4900213785</v>
          </cell>
          <cell r="F1926">
            <v>38253</v>
          </cell>
          <cell r="G1926">
            <v>185</v>
          </cell>
          <cell r="H1926">
            <v>0</v>
          </cell>
        </row>
        <row r="1927">
          <cell r="A1927" t="str">
            <v>501041</v>
          </cell>
          <cell r="B1927" t="str">
            <v>MAIZE - 1111 - 5 KG</v>
          </cell>
          <cell r="C1927" t="str">
            <v>1000</v>
          </cell>
          <cell r="D1927" t="str">
            <v>453</v>
          </cell>
          <cell r="E1927" t="str">
            <v>4900193749</v>
          </cell>
          <cell r="F1927">
            <v>38231</v>
          </cell>
          <cell r="G1927">
            <v>-430</v>
          </cell>
          <cell r="H1927">
            <v>0</v>
          </cell>
        </row>
        <row r="1928">
          <cell r="A1928" t="str">
            <v>501041</v>
          </cell>
          <cell r="B1928" t="str">
            <v>MAIZE - 1111 - 5 KG</v>
          </cell>
          <cell r="C1928" t="str">
            <v>1000</v>
          </cell>
          <cell r="D1928" t="str">
            <v>453</v>
          </cell>
          <cell r="E1928" t="str">
            <v>4900193749</v>
          </cell>
          <cell r="F1928">
            <v>38231</v>
          </cell>
          <cell r="G1928">
            <v>430</v>
          </cell>
          <cell r="H1928">
            <v>8118.4</v>
          </cell>
        </row>
        <row r="1929">
          <cell r="A1929" t="str">
            <v>501041</v>
          </cell>
          <cell r="B1929" t="str">
            <v>MAIZE - 1111 - 5 KG</v>
          </cell>
          <cell r="C1929" t="str">
            <v>1000</v>
          </cell>
          <cell r="D1929" t="str">
            <v>453</v>
          </cell>
          <cell r="E1929" t="str">
            <v>4900193748</v>
          </cell>
          <cell r="F1929">
            <v>38231</v>
          </cell>
          <cell r="G1929">
            <v>-2350</v>
          </cell>
          <cell r="H1929">
            <v>0</v>
          </cell>
        </row>
        <row r="1930">
          <cell r="A1930" t="str">
            <v>501041</v>
          </cell>
          <cell r="B1930" t="str">
            <v>MAIZE - 1111 - 5 KG</v>
          </cell>
          <cell r="C1930" t="str">
            <v>1000</v>
          </cell>
          <cell r="D1930" t="str">
            <v>453</v>
          </cell>
          <cell r="E1930" t="str">
            <v>4900193748</v>
          </cell>
          <cell r="F1930">
            <v>38231</v>
          </cell>
          <cell r="G1930">
            <v>2350</v>
          </cell>
          <cell r="H1930">
            <v>44368</v>
          </cell>
        </row>
        <row r="1931">
          <cell r="A1931" t="str">
            <v>501041</v>
          </cell>
          <cell r="B1931" t="str">
            <v>MAIZE - 1111 - 5 KG</v>
          </cell>
          <cell r="C1931" t="str">
            <v>1000</v>
          </cell>
          <cell r="D1931" t="str">
            <v>453</v>
          </cell>
          <cell r="E1931" t="str">
            <v>4900193747</v>
          </cell>
          <cell r="F1931">
            <v>38231</v>
          </cell>
          <cell r="G1931">
            <v>-2385</v>
          </cell>
          <cell r="H1931">
            <v>0</v>
          </cell>
        </row>
        <row r="1932">
          <cell r="A1932" t="str">
            <v>501041</v>
          </cell>
          <cell r="B1932" t="str">
            <v>MAIZE - 1111 - 5 KG</v>
          </cell>
          <cell r="C1932" t="str">
            <v>1000</v>
          </cell>
          <cell r="D1932" t="str">
            <v>651</v>
          </cell>
          <cell r="E1932" t="str">
            <v>4900193689</v>
          </cell>
          <cell r="F1932">
            <v>38231</v>
          </cell>
          <cell r="G1932">
            <v>130</v>
          </cell>
          <cell r="H1932">
            <v>0</v>
          </cell>
        </row>
        <row r="1933">
          <cell r="A1933" t="str">
            <v>501041</v>
          </cell>
          <cell r="B1933" t="str">
            <v>MAIZE - 1111 - 5 KG</v>
          </cell>
          <cell r="C1933" t="str">
            <v>1000</v>
          </cell>
          <cell r="D1933" t="str">
            <v>651</v>
          </cell>
          <cell r="E1933" t="str">
            <v>4900193690</v>
          </cell>
          <cell r="F1933">
            <v>38231</v>
          </cell>
          <cell r="G1933">
            <v>1000</v>
          </cell>
          <cell r="H1933">
            <v>0</v>
          </cell>
        </row>
        <row r="1934">
          <cell r="A1934" t="str">
            <v>501041</v>
          </cell>
          <cell r="B1934" t="str">
            <v>MAIZE - 1111 - 5 KG</v>
          </cell>
          <cell r="C1934" t="str">
            <v>1000</v>
          </cell>
          <cell r="D1934" t="str">
            <v>651</v>
          </cell>
          <cell r="E1934" t="str">
            <v>4900193691</v>
          </cell>
          <cell r="F1934">
            <v>38231</v>
          </cell>
          <cell r="G1934">
            <v>100</v>
          </cell>
          <cell r="H1934">
            <v>0</v>
          </cell>
        </row>
        <row r="1935">
          <cell r="A1935" t="str">
            <v>501041</v>
          </cell>
          <cell r="B1935" t="str">
            <v>MAIZE - 1111 - 5 KG</v>
          </cell>
          <cell r="C1935" t="str">
            <v>1000</v>
          </cell>
          <cell r="D1935" t="str">
            <v>651</v>
          </cell>
          <cell r="E1935" t="str">
            <v>4900193692</v>
          </cell>
          <cell r="F1935">
            <v>38231</v>
          </cell>
          <cell r="G1935">
            <v>500</v>
          </cell>
          <cell r="H1935">
            <v>0</v>
          </cell>
        </row>
        <row r="1936">
          <cell r="A1936" t="str">
            <v>501041</v>
          </cell>
          <cell r="B1936" t="str">
            <v>MAIZE - 1111 - 5 KG</v>
          </cell>
          <cell r="C1936" t="str">
            <v>1000</v>
          </cell>
          <cell r="D1936" t="str">
            <v>651</v>
          </cell>
          <cell r="E1936" t="str">
            <v>4900193723</v>
          </cell>
          <cell r="F1936">
            <v>38231</v>
          </cell>
          <cell r="G1936">
            <v>850</v>
          </cell>
          <cell r="H1936">
            <v>0</v>
          </cell>
        </row>
        <row r="1937">
          <cell r="A1937" t="str">
            <v>501041</v>
          </cell>
          <cell r="B1937" t="str">
            <v>MAIZE - 1111 - 5 KG</v>
          </cell>
          <cell r="C1937" t="str">
            <v>1000</v>
          </cell>
          <cell r="D1937" t="str">
            <v>641</v>
          </cell>
          <cell r="E1937" t="str">
            <v>4900193780</v>
          </cell>
          <cell r="F1937">
            <v>38231</v>
          </cell>
          <cell r="G1937">
            <v>-2100</v>
          </cell>
          <cell r="H1937">
            <v>-39648</v>
          </cell>
        </row>
        <row r="1938">
          <cell r="A1938" t="str">
            <v>501041</v>
          </cell>
          <cell r="B1938" t="str">
            <v>MAIZE - 1111 - 5 KG</v>
          </cell>
          <cell r="C1938" t="str">
            <v>1000</v>
          </cell>
          <cell r="D1938" t="str">
            <v>641</v>
          </cell>
          <cell r="E1938" t="str">
            <v>4900193780</v>
          </cell>
          <cell r="F1938">
            <v>38231</v>
          </cell>
          <cell r="G1938">
            <v>-419.05</v>
          </cell>
          <cell r="H1938">
            <v>-7911.66</v>
          </cell>
        </row>
        <row r="1939">
          <cell r="A1939" t="str">
            <v>501041</v>
          </cell>
          <cell r="B1939" t="str">
            <v>MAIZE - 1111 - 5 KG</v>
          </cell>
          <cell r="C1939" t="str">
            <v>1000</v>
          </cell>
          <cell r="D1939" t="str">
            <v>641</v>
          </cell>
          <cell r="E1939" t="str">
            <v>4900193780</v>
          </cell>
          <cell r="F1939">
            <v>38231</v>
          </cell>
          <cell r="G1939">
            <v>-2350</v>
          </cell>
          <cell r="H1939">
            <v>-44368</v>
          </cell>
        </row>
        <row r="1940">
          <cell r="A1940" t="str">
            <v>501041</v>
          </cell>
          <cell r="B1940" t="str">
            <v>MAIZE - 1111 - 5 KG</v>
          </cell>
          <cell r="C1940" t="str">
            <v>1000</v>
          </cell>
          <cell r="D1940" t="str">
            <v>641</v>
          </cell>
          <cell r="E1940" t="str">
            <v>4900193780</v>
          </cell>
          <cell r="F1940">
            <v>38231</v>
          </cell>
          <cell r="G1940">
            <v>-2385</v>
          </cell>
          <cell r="H1940">
            <v>-45028.800000000003</v>
          </cell>
        </row>
        <row r="1941">
          <cell r="A1941" t="str">
            <v>501041</v>
          </cell>
          <cell r="B1941" t="str">
            <v>MAIZE - 1111 - 5 KG</v>
          </cell>
          <cell r="C1941" t="str">
            <v>1000</v>
          </cell>
          <cell r="D1941" t="str">
            <v>641</v>
          </cell>
          <cell r="E1941" t="str">
            <v>4900193780</v>
          </cell>
          <cell r="F1941">
            <v>38231</v>
          </cell>
          <cell r="G1941">
            <v>-1000</v>
          </cell>
          <cell r="H1941">
            <v>-18880</v>
          </cell>
        </row>
        <row r="1942">
          <cell r="A1942" t="str">
            <v>501041</v>
          </cell>
          <cell r="B1942" t="str">
            <v>MAIZE - 1111 - 5 KG</v>
          </cell>
          <cell r="C1942" t="str">
            <v>1000</v>
          </cell>
          <cell r="D1942" t="str">
            <v>641</v>
          </cell>
          <cell r="E1942" t="str">
            <v>4900193780</v>
          </cell>
          <cell r="F1942">
            <v>38231</v>
          </cell>
          <cell r="G1942">
            <v>-135</v>
          </cell>
          <cell r="H1942">
            <v>-2548.8000000000002</v>
          </cell>
        </row>
        <row r="1943">
          <cell r="A1943" t="str">
            <v>501041</v>
          </cell>
          <cell r="B1943" t="str">
            <v>MAIZE - 1111 - 5 KG</v>
          </cell>
          <cell r="C1943" t="str">
            <v>1000</v>
          </cell>
          <cell r="D1943" t="str">
            <v>641</v>
          </cell>
          <cell r="E1943" t="str">
            <v>4900193780</v>
          </cell>
          <cell r="F1943">
            <v>38231</v>
          </cell>
          <cell r="G1943">
            <v>-550</v>
          </cell>
          <cell r="H1943">
            <v>-10384</v>
          </cell>
        </row>
        <row r="1944">
          <cell r="A1944" t="str">
            <v>501041</v>
          </cell>
          <cell r="B1944" t="str">
            <v>MAIZE - 1111 - 5 KG</v>
          </cell>
          <cell r="C1944" t="str">
            <v>1000</v>
          </cell>
          <cell r="D1944" t="str">
            <v>641</v>
          </cell>
          <cell r="E1944" t="str">
            <v>4900193780</v>
          </cell>
          <cell r="F1944">
            <v>38231</v>
          </cell>
          <cell r="G1944">
            <v>-300</v>
          </cell>
          <cell r="H1944">
            <v>-5664</v>
          </cell>
        </row>
        <row r="1945">
          <cell r="A1945" t="str">
            <v>501041</v>
          </cell>
          <cell r="B1945" t="str">
            <v>MAIZE - 1111 - 5 KG</v>
          </cell>
          <cell r="C1945" t="str">
            <v>1000</v>
          </cell>
          <cell r="D1945" t="str">
            <v>641</v>
          </cell>
          <cell r="E1945" t="str">
            <v>4900193780</v>
          </cell>
          <cell r="F1945">
            <v>38231</v>
          </cell>
          <cell r="G1945">
            <v>-200</v>
          </cell>
          <cell r="H1945">
            <v>-3776</v>
          </cell>
        </row>
        <row r="1946">
          <cell r="A1946" t="str">
            <v>501041</v>
          </cell>
          <cell r="B1946" t="str">
            <v>MAIZE - 1111 - 5 KG</v>
          </cell>
          <cell r="C1946" t="str">
            <v>1000</v>
          </cell>
          <cell r="D1946" t="str">
            <v>641</v>
          </cell>
          <cell r="E1946" t="str">
            <v>4900193780</v>
          </cell>
          <cell r="F1946">
            <v>38231</v>
          </cell>
          <cell r="G1946">
            <v>-1500</v>
          </cell>
          <cell r="H1946">
            <v>-28320</v>
          </cell>
        </row>
        <row r="1947">
          <cell r="A1947" t="str">
            <v>501041</v>
          </cell>
          <cell r="B1947" t="str">
            <v>MAIZE - 1111 - 5 KG</v>
          </cell>
          <cell r="C1947" t="str">
            <v>1000</v>
          </cell>
          <cell r="D1947" t="str">
            <v>641</v>
          </cell>
          <cell r="E1947" t="str">
            <v>4900193781</v>
          </cell>
          <cell r="F1947">
            <v>38231</v>
          </cell>
          <cell r="G1947">
            <v>-10.95</v>
          </cell>
          <cell r="H1947">
            <v>-206.74</v>
          </cell>
        </row>
        <row r="1948">
          <cell r="A1948" t="str">
            <v>501041</v>
          </cell>
          <cell r="B1948" t="str">
            <v>MAIZE - 1111 - 5 KG</v>
          </cell>
          <cell r="C1948" t="str">
            <v>1000</v>
          </cell>
          <cell r="D1948" t="str">
            <v>453</v>
          </cell>
          <cell r="E1948" t="str">
            <v>4900193741</v>
          </cell>
          <cell r="F1948">
            <v>38231</v>
          </cell>
          <cell r="G1948">
            <v>1500</v>
          </cell>
          <cell r="H1948">
            <v>28320</v>
          </cell>
        </row>
        <row r="1949">
          <cell r="A1949" t="str">
            <v>501041</v>
          </cell>
          <cell r="B1949" t="str">
            <v>MAIZE - 1111 - 5 KG</v>
          </cell>
          <cell r="C1949" t="str">
            <v>1000</v>
          </cell>
          <cell r="D1949" t="str">
            <v>453</v>
          </cell>
          <cell r="E1949" t="str">
            <v>4900193740</v>
          </cell>
          <cell r="F1949">
            <v>38231</v>
          </cell>
          <cell r="G1949">
            <v>-2100</v>
          </cell>
          <cell r="H1949">
            <v>0</v>
          </cell>
        </row>
        <row r="1950">
          <cell r="A1950" t="str">
            <v>501041</v>
          </cell>
          <cell r="B1950" t="str">
            <v>MAIZE - 1111 - 5 KG</v>
          </cell>
          <cell r="C1950" t="str">
            <v>1000</v>
          </cell>
          <cell r="D1950" t="str">
            <v>453</v>
          </cell>
          <cell r="E1950" t="str">
            <v>4900193740</v>
          </cell>
          <cell r="F1950">
            <v>38231</v>
          </cell>
          <cell r="G1950">
            <v>2100</v>
          </cell>
          <cell r="H1950">
            <v>39648</v>
          </cell>
        </row>
        <row r="1951">
          <cell r="A1951" t="str">
            <v>501041</v>
          </cell>
          <cell r="B1951" t="str">
            <v>MAIZE - 1111 - 5 KG</v>
          </cell>
          <cell r="C1951" t="str">
            <v>1000</v>
          </cell>
          <cell r="D1951" t="str">
            <v>651</v>
          </cell>
          <cell r="E1951" t="str">
            <v>4900193738</v>
          </cell>
          <cell r="F1951">
            <v>38231</v>
          </cell>
          <cell r="G1951">
            <v>1000</v>
          </cell>
          <cell r="H1951">
            <v>0</v>
          </cell>
        </row>
        <row r="1952">
          <cell r="A1952" t="str">
            <v>501041</v>
          </cell>
          <cell r="B1952" t="str">
            <v>MAIZE - 1111 - 5 KG</v>
          </cell>
          <cell r="C1952" t="str">
            <v>1000</v>
          </cell>
          <cell r="D1952" t="str">
            <v>651</v>
          </cell>
          <cell r="E1952" t="str">
            <v>4900193737</v>
          </cell>
          <cell r="F1952">
            <v>38231</v>
          </cell>
          <cell r="G1952">
            <v>255</v>
          </cell>
          <cell r="H1952">
            <v>0</v>
          </cell>
        </row>
        <row r="1953">
          <cell r="A1953" t="str">
            <v>501041</v>
          </cell>
          <cell r="B1953" t="str">
            <v>MAIZE - 1111 - 5 KG</v>
          </cell>
          <cell r="C1953" t="str">
            <v>1000</v>
          </cell>
          <cell r="D1953" t="str">
            <v>651</v>
          </cell>
          <cell r="E1953" t="str">
            <v>4900193728</v>
          </cell>
          <cell r="F1953">
            <v>38231</v>
          </cell>
          <cell r="G1953">
            <v>400</v>
          </cell>
          <cell r="H1953">
            <v>0</v>
          </cell>
        </row>
        <row r="1954">
          <cell r="A1954" t="str">
            <v>501041</v>
          </cell>
          <cell r="B1954" t="str">
            <v>MAIZE - 1111 - 5 KG</v>
          </cell>
          <cell r="C1954" t="str">
            <v>1000</v>
          </cell>
          <cell r="D1954" t="str">
            <v>651</v>
          </cell>
          <cell r="E1954" t="str">
            <v>4900193729</v>
          </cell>
          <cell r="F1954">
            <v>38231</v>
          </cell>
          <cell r="G1954">
            <v>500</v>
          </cell>
          <cell r="H1954">
            <v>0</v>
          </cell>
        </row>
        <row r="1955">
          <cell r="A1955" t="str">
            <v>501041</v>
          </cell>
          <cell r="B1955" t="str">
            <v>MAIZE - 1111 - 5 KG</v>
          </cell>
          <cell r="C1955" t="str">
            <v>1000</v>
          </cell>
          <cell r="D1955" t="str">
            <v>651</v>
          </cell>
          <cell r="E1955" t="str">
            <v>4900193736</v>
          </cell>
          <cell r="F1955">
            <v>38231</v>
          </cell>
          <cell r="G1955">
            <v>100</v>
          </cell>
          <cell r="H1955">
            <v>0</v>
          </cell>
        </row>
        <row r="1956">
          <cell r="A1956" t="str">
            <v>501041</v>
          </cell>
          <cell r="B1956" t="str">
            <v>MAIZE - 1111 - 5 KG</v>
          </cell>
          <cell r="C1956" t="str">
            <v>1000</v>
          </cell>
          <cell r="D1956" t="str">
            <v>651</v>
          </cell>
          <cell r="E1956" t="str">
            <v>4900193730</v>
          </cell>
          <cell r="F1956">
            <v>38231</v>
          </cell>
          <cell r="G1956">
            <v>1000</v>
          </cell>
          <cell r="H1956">
            <v>0</v>
          </cell>
        </row>
        <row r="1957">
          <cell r="A1957" t="str">
            <v>501041</v>
          </cell>
          <cell r="B1957" t="str">
            <v>MAIZE - 1111 - 5 KG</v>
          </cell>
          <cell r="C1957" t="str">
            <v>1000</v>
          </cell>
          <cell r="D1957" t="str">
            <v>651</v>
          </cell>
          <cell r="E1957" t="str">
            <v>4900193731</v>
          </cell>
          <cell r="F1957">
            <v>38231</v>
          </cell>
          <cell r="G1957">
            <v>100</v>
          </cell>
          <cell r="H1957">
            <v>0</v>
          </cell>
        </row>
        <row r="1958">
          <cell r="A1958" t="str">
            <v>501041</v>
          </cell>
          <cell r="B1958" t="str">
            <v>MAIZE - 1111 - 5 KG</v>
          </cell>
          <cell r="C1958" t="str">
            <v>1000</v>
          </cell>
          <cell r="D1958" t="str">
            <v>651</v>
          </cell>
          <cell r="E1958" t="str">
            <v>4900193732</v>
          </cell>
          <cell r="F1958">
            <v>38231</v>
          </cell>
          <cell r="G1958">
            <v>780</v>
          </cell>
          <cell r="H1958">
            <v>0</v>
          </cell>
        </row>
        <row r="1959">
          <cell r="A1959" t="str">
            <v>501041</v>
          </cell>
          <cell r="B1959" t="str">
            <v>MAIZE - 1111 - 5 KG</v>
          </cell>
          <cell r="C1959" t="str">
            <v>1000</v>
          </cell>
          <cell r="D1959" t="str">
            <v>651</v>
          </cell>
          <cell r="E1959" t="str">
            <v>4900193733</v>
          </cell>
          <cell r="F1959">
            <v>38231</v>
          </cell>
          <cell r="G1959">
            <v>1000</v>
          </cell>
          <cell r="H1959">
            <v>0</v>
          </cell>
        </row>
        <row r="1960">
          <cell r="A1960" t="str">
            <v>501041</v>
          </cell>
          <cell r="B1960" t="str">
            <v>MAIZE - 1111 - 5 KG</v>
          </cell>
          <cell r="C1960" t="str">
            <v>1000</v>
          </cell>
          <cell r="D1960" t="str">
            <v>651</v>
          </cell>
          <cell r="E1960" t="str">
            <v>4900193734</v>
          </cell>
          <cell r="F1960">
            <v>38231</v>
          </cell>
          <cell r="G1960">
            <v>1500</v>
          </cell>
          <cell r="H1960">
            <v>0</v>
          </cell>
        </row>
        <row r="1961">
          <cell r="A1961" t="str">
            <v>501041</v>
          </cell>
          <cell r="B1961" t="str">
            <v>MAIZE - 1111 - 5 KG</v>
          </cell>
          <cell r="C1961" t="str">
            <v>1000</v>
          </cell>
          <cell r="D1961" t="str">
            <v>651</v>
          </cell>
          <cell r="E1961" t="str">
            <v>4900193734</v>
          </cell>
          <cell r="F1961">
            <v>38231</v>
          </cell>
          <cell r="G1961">
            <v>200</v>
          </cell>
          <cell r="H1961">
            <v>0</v>
          </cell>
        </row>
        <row r="1962">
          <cell r="A1962" t="str">
            <v>501041</v>
          </cell>
          <cell r="B1962" t="str">
            <v>MAIZE - 1111 - 5 KG</v>
          </cell>
          <cell r="C1962" t="str">
            <v>1000</v>
          </cell>
          <cell r="D1962" t="str">
            <v>651</v>
          </cell>
          <cell r="E1962" t="str">
            <v>4900193734</v>
          </cell>
          <cell r="F1962">
            <v>38231</v>
          </cell>
          <cell r="G1962">
            <v>300</v>
          </cell>
          <cell r="H1962">
            <v>0</v>
          </cell>
        </row>
        <row r="1963">
          <cell r="A1963" t="str">
            <v>501041</v>
          </cell>
          <cell r="B1963" t="str">
            <v>MAIZE - 1111 - 5 KG</v>
          </cell>
          <cell r="C1963" t="str">
            <v>1000</v>
          </cell>
          <cell r="D1963" t="str">
            <v>651</v>
          </cell>
          <cell r="E1963" t="str">
            <v>4900193735</v>
          </cell>
          <cell r="F1963">
            <v>38231</v>
          </cell>
          <cell r="G1963">
            <v>35</v>
          </cell>
          <cell r="H1963">
            <v>0</v>
          </cell>
        </row>
        <row r="1964">
          <cell r="A1964" t="str">
            <v>501041</v>
          </cell>
          <cell r="B1964" t="str">
            <v>MAIZE - 1111 - 5 KG</v>
          </cell>
          <cell r="C1964" t="str">
            <v>1000</v>
          </cell>
          <cell r="D1964" t="str">
            <v>651</v>
          </cell>
          <cell r="E1964" t="str">
            <v>4900193725</v>
          </cell>
          <cell r="F1964">
            <v>38231</v>
          </cell>
          <cell r="G1964">
            <v>200</v>
          </cell>
          <cell r="H1964">
            <v>0</v>
          </cell>
        </row>
        <row r="1965">
          <cell r="A1965" t="str">
            <v>501041</v>
          </cell>
          <cell r="B1965" t="str">
            <v>MAIZE - 1111 - 5 KG</v>
          </cell>
          <cell r="C1965" t="str">
            <v>1000</v>
          </cell>
          <cell r="D1965" t="str">
            <v>651</v>
          </cell>
          <cell r="E1965" t="str">
            <v>4900193726</v>
          </cell>
          <cell r="F1965">
            <v>38231</v>
          </cell>
          <cell r="G1965">
            <v>550</v>
          </cell>
          <cell r="H1965">
            <v>0</v>
          </cell>
        </row>
        <row r="1966">
          <cell r="A1966" t="str">
            <v>501041</v>
          </cell>
          <cell r="B1966" t="str">
            <v>MAIZE - 1111 - 5 KG</v>
          </cell>
          <cell r="C1966" t="str">
            <v>1000</v>
          </cell>
          <cell r="D1966" t="str">
            <v>651</v>
          </cell>
          <cell r="E1966" t="str">
            <v>4900193727</v>
          </cell>
          <cell r="F1966">
            <v>38231</v>
          </cell>
          <cell r="G1966">
            <v>150</v>
          </cell>
          <cell r="H1966">
            <v>0</v>
          </cell>
        </row>
        <row r="1967">
          <cell r="A1967" t="str">
            <v>501041</v>
          </cell>
          <cell r="B1967" t="str">
            <v>MAIZE - 1111 - 5 KG</v>
          </cell>
          <cell r="C1967" t="str">
            <v>1000</v>
          </cell>
          <cell r="D1967" t="str">
            <v>651</v>
          </cell>
          <cell r="E1967" t="str">
            <v>4900193727</v>
          </cell>
          <cell r="F1967">
            <v>38231</v>
          </cell>
          <cell r="G1967">
            <v>300</v>
          </cell>
          <cell r="H1967">
            <v>0</v>
          </cell>
        </row>
        <row r="1968">
          <cell r="A1968" t="str">
            <v>501041</v>
          </cell>
          <cell r="B1968" t="str">
            <v>MAIZE - 1111 - 5 KG</v>
          </cell>
          <cell r="C1968" t="str">
            <v>1000</v>
          </cell>
          <cell r="D1968" t="str">
            <v>453</v>
          </cell>
          <cell r="E1968" t="str">
            <v>4900193747</v>
          </cell>
          <cell r="F1968">
            <v>38231</v>
          </cell>
          <cell r="G1968">
            <v>2385</v>
          </cell>
          <cell r="H1968">
            <v>45028.800000000003</v>
          </cell>
        </row>
        <row r="1969">
          <cell r="A1969" t="str">
            <v>501041</v>
          </cell>
          <cell r="B1969" t="str">
            <v>MAIZE - 1111 - 5 KG</v>
          </cell>
          <cell r="C1969" t="str">
            <v>1000</v>
          </cell>
          <cell r="D1969" t="str">
            <v>453</v>
          </cell>
          <cell r="E1969" t="str">
            <v>4900193746</v>
          </cell>
          <cell r="F1969">
            <v>38231</v>
          </cell>
          <cell r="G1969">
            <v>-1000</v>
          </cell>
          <cell r="H1969">
            <v>0</v>
          </cell>
        </row>
        <row r="1970">
          <cell r="A1970" t="str">
            <v>501041</v>
          </cell>
          <cell r="B1970" t="str">
            <v>MAIZE - 1111 - 5 KG</v>
          </cell>
          <cell r="C1970" t="str">
            <v>1000</v>
          </cell>
          <cell r="D1970" t="str">
            <v>453</v>
          </cell>
          <cell r="E1970" t="str">
            <v>4900193746</v>
          </cell>
          <cell r="F1970">
            <v>38231</v>
          </cell>
          <cell r="G1970">
            <v>1000</v>
          </cell>
          <cell r="H1970">
            <v>18880</v>
          </cell>
        </row>
        <row r="1971">
          <cell r="A1971" t="str">
            <v>501041</v>
          </cell>
          <cell r="B1971" t="str">
            <v>MAIZE - 1111 - 5 KG</v>
          </cell>
          <cell r="C1971" t="str">
            <v>1000</v>
          </cell>
          <cell r="D1971" t="str">
            <v>453</v>
          </cell>
          <cell r="E1971" t="str">
            <v>4900193745</v>
          </cell>
          <cell r="F1971">
            <v>38231</v>
          </cell>
          <cell r="G1971">
            <v>-135</v>
          </cell>
          <cell r="H1971">
            <v>0</v>
          </cell>
        </row>
        <row r="1972">
          <cell r="A1972" t="str">
            <v>501041</v>
          </cell>
          <cell r="B1972" t="str">
            <v>MAIZE - 1111 - 5 KG</v>
          </cell>
          <cell r="C1972" t="str">
            <v>1000</v>
          </cell>
          <cell r="D1972" t="str">
            <v>453</v>
          </cell>
          <cell r="E1972" t="str">
            <v>4900193745</v>
          </cell>
          <cell r="F1972">
            <v>38231</v>
          </cell>
          <cell r="G1972">
            <v>135</v>
          </cell>
          <cell r="H1972">
            <v>2548.8000000000002</v>
          </cell>
        </row>
        <row r="1973">
          <cell r="A1973" t="str">
            <v>501041</v>
          </cell>
          <cell r="B1973" t="str">
            <v>MAIZE - 1111 - 5 KG</v>
          </cell>
          <cell r="C1973" t="str">
            <v>1000</v>
          </cell>
          <cell r="D1973" t="str">
            <v>453</v>
          </cell>
          <cell r="E1973" t="str">
            <v>4900193744</v>
          </cell>
          <cell r="F1973">
            <v>38231</v>
          </cell>
          <cell r="G1973">
            <v>-550</v>
          </cell>
          <cell r="H1973">
            <v>0</v>
          </cell>
        </row>
        <row r="1974">
          <cell r="A1974" t="str">
            <v>501041</v>
          </cell>
          <cell r="B1974" t="str">
            <v>MAIZE - 1111 - 5 KG</v>
          </cell>
          <cell r="C1974" t="str">
            <v>1000</v>
          </cell>
          <cell r="D1974" t="str">
            <v>453</v>
          </cell>
          <cell r="E1974" t="str">
            <v>4900193744</v>
          </cell>
          <cell r="F1974">
            <v>38231</v>
          </cell>
          <cell r="G1974">
            <v>550</v>
          </cell>
          <cell r="H1974">
            <v>10384</v>
          </cell>
        </row>
        <row r="1975">
          <cell r="A1975" t="str">
            <v>501041</v>
          </cell>
          <cell r="B1975" t="str">
            <v>MAIZE - 1111 - 5 KG</v>
          </cell>
          <cell r="C1975" t="str">
            <v>1000</v>
          </cell>
          <cell r="D1975" t="str">
            <v>453</v>
          </cell>
          <cell r="E1975" t="str">
            <v>4900193743</v>
          </cell>
          <cell r="F1975">
            <v>38231</v>
          </cell>
          <cell r="G1975">
            <v>-300</v>
          </cell>
          <cell r="H1975">
            <v>0</v>
          </cell>
        </row>
        <row r="1976">
          <cell r="A1976" t="str">
            <v>501041</v>
          </cell>
          <cell r="B1976" t="str">
            <v>MAIZE - 1111 - 5 KG</v>
          </cell>
          <cell r="C1976" t="str">
            <v>1000</v>
          </cell>
          <cell r="D1976" t="str">
            <v>453</v>
          </cell>
          <cell r="E1976" t="str">
            <v>4900193743</v>
          </cell>
          <cell r="F1976">
            <v>38231</v>
          </cell>
          <cell r="G1976">
            <v>300</v>
          </cell>
          <cell r="H1976">
            <v>5664</v>
          </cell>
        </row>
        <row r="1977">
          <cell r="A1977" t="str">
            <v>501041</v>
          </cell>
          <cell r="B1977" t="str">
            <v>MAIZE - 1111 - 5 KG</v>
          </cell>
          <cell r="C1977" t="str">
            <v>1000</v>
          </cell>
          <cell r="D1977" t="str">
            <v>453</v>
          </cell>
          <cell r="E1977" t="str">
            <v>4900193742</v>
          </cell>
          <cell r="F1977">
            <v>38231</v>
          </cell>
          <cell r="G1977">
            <v>-200</v>
          </cell>
          <cell r="H1977">
            <v>0</v>
          </cell>
        </row>
        <row r="1978">
          <cell r="A1978" t="str">
            <v>501041</v>
          </cell>
          <cell r="B1978" t="str">
            <v>MAIZE - 1111 - 5 KG</v>
          </cell>
          <cell r="C1978" t="str">
            <v>1000</v>
          </cell>
          <cell r="D1978" t="str">
            <v>453</v>
          </cell>
          <cell r="E1978" t="str">
            <v>4900193742</v>
          </cell>
          <cell r="F1978">
            <v>38231</v>
          </cell>
          <cell r="G1978">
            <v>200</v>
          </cell>
          <cell r="H1978">
            <v>3776</v>
          </cell>
        </row>
        <row r="1979">
          <cell r="A1979" t="str">
            <v>501041</v>
          </cell>
          <cell r="B1979" t="str">
            <v>MAIZE - 1111 - 5 KG</v>
          </cell>
          <cell r="C1979" t="str">
            <v>1000</v>
          </cell>
          <cell r="D1979" t="str">
            <v>453</v>
          </cell>
          <cell r="E1979" t="str">
            <v>4900193741</v>
          </cell>
          <cell r="F1979">
            <v>38231</v>
          </cell>
          <cell r="G1979">
            <v>-1500</v>
          </cell>
          <cell r="H1979">
            <v>0</v>
          </cell>
        </row>
        <row r="1980">
          <cell r="A1980" t="str">
            <v>501041</v>
          </cell>
          <cell r="B1980" t="str">
            <v>MAIZE - 1111 - 5 KG</v>
          </cell>
          <cell r="C1980" t="str">
            <v>1000</v>
          </cell>
          <cell r="D1980" t="str">
            <v>453</v>
          </cell>
          <cell r="E1980" t="str">
            <v>4900168162</v>
          </cell>
          <cell r="F1980">
            <v>38210</v>
          </cell>
          <cell r="G1980">
            <v>200</v>
          </cell>
          <cell r="H1980">
            <v>3776</v>
          </cell>
        </row>
        <row r="1981">
          <cell r="A1981" t="str">
            <v>501041</v>
          </cell>
          <cell r="B1981" t="str">
            <v>MAIZE - 1111 - 5 KG</v>
          </cell>
          <cell r="C1981" t="str">
            <v>1000</v>
          </cell>
          <cell r="D1981" t="str">
            <v>453</v>
          </cell>
          <cell r="E1981" t="str">
            <v>4900168162</v>
          </cell>
          <cell r="F1981">
            <v>38210</v>
          </cell>
          <cell r="G1981">
            <v>-200</v>
          </cell>
          <cell r="H1981">
            <v>0</v>
          </cell>
        </row>
        <row r="1982">
          <cell r="A1982" t="str">
            <v>501041</v>
          </cell>
          <cell r="B1982" t="str">
            <v>MAIZE - 1111 - 5 KG</v>
          </cell>
          <cell r="C1982" t="str">
            <v>1000</v>
          </cell>
          <cell r="D1982" t="str">
            <v>453</v>
          </cell>
          <cell r="E1982" t="str">
            <v>4900168162</v>
          </cell>
          <cell r="F1982">
            <v>38210</v>
          </cell>
          <cell r="G1982">
            <v>-35</v>
          </cell>
          <cell r="H1982">
            <v>0</v>
          </cell>
        </row>
        <row r="1983">
          <cell r="A1983" t="str">
            <v>501041</v>
          </cell>
          <cell r="B1983" t="str">
            <v>MAIZE - 1111 - 5 KG</v>
          </cell>
          <cell r="C1983" t="str">
            <v>1000</v>
          </cell>
          <cell r="D1983" t="str">
            <v>453</v>
          </cell>
          <cell r="E1983" t="str">
            <v>4900168160</v>
          </cell>
          <cell r="F1983">
            <v>38210</v>
          </cell>
          <cell r="G1983">
            <v>-400</v>
          </cell>
          <cell r="H1983">
            <v>0</v>
          </cell>
        </row>
        <row r="1984">
          <cell r="A1984" t="str">
            <v>501041</v>
          </cell>
          <cell r="B1984" t="str">
            <v>MAIZE - 1111 - 5 KG</v>
          </cell>
          <cell r="C1984" t="str">
            <v>1000</v>
          </cell>
          <cell r="D1984" t="str">
            <v>453</v>
          </cell>
          <cell r="E1984" t="str">
            <v>4900168160</v>
          </cell>
          <cell r="F1984">
            <v>38210</v>
          </cell>
          <cell r="G1984">
            <v>-400</v>
          </cell>
          <cell r="H1984">
            <v>0</v>
          </cell>
        </row>
        <row r="1985">
          <cell r="A1985" t="str">
            <v>501041</v>
          </cell>
          <cell r="B1985" t="str">
            <v>MAIZE - 1111 - 5 KG</v>
          </cell>
          <cell r="C1985" t="str">
            <v>1000</v>
          </cell>
          <cell r="D1985" t="str">
            <v>651</v>
          </cell>
          <cell r="E1985" t="str">
            <v>4900168154</v>
          </cell>
          <cell r="F1985">
            <v>38210</v>
          </cell>
          <cell r="G1985">
            <v>250</v>
          </cell>
          <cell r="H1985">
            <v>0</v>
          </cell>
        </row>
        <row r="1986">
          <cell r="A1986" t="str">
            <v>501041</v>
          </cell>
          <cell r="B1986" t="str">
            <v>MAIZE - 1111 - 5 KG</v>
          </cell>
          <cell r="C1986" t="str">
            <v>1000</v>
          </cell>
          <cell r="D1986" t="str">
            <v>651</v>
          </cell>
          <cell r="E1986" t="str">
            <v>4900168155</v>
          </cell>
          <cell r="F1986">
            <v>38210</v>
          </cell>
          <cell r="G1986">
            <v>100</v>
          </cell>
          <cell r="H1986">
            <v>0</v>
          </cell>
        </row>
        <row r="1987">
          <cell r="A1987" t="str">
            <v>501041</v>
          </cell>
          <cell r="B1987" t="str">
            <v>MAIZE - 1111 - 5 KG</v>
          </cell>
          <cell r="C1987" t="str">
            <v>1000</v>
          </cell>
          <cell r="D1987" t="str">
            <v>453</v>
          </cell>
          <cell r="E1987" t="str">
            <v>4900168160</v>
          </cell>
          <cell r="F1987">
            <v>38210</v>
          </cell>
          <cell r="G1987">
            <v>1525</v>
          </cell>
          <cell r="H1987">
            <v>28792</v>
          </cell>
        </row>
        <row r="1988">
          <cell r="A1988" t="str">
            <v>501041</v>
          </cell>
          <cell r="B1988" t="str">
            <v>MAIZE - 1111 - 5 KG</v>
          </cell>
          <cell r="C1988" t="str">
            <v>1000</v>
          </cell>
          <cell r="D1988" t="str">
            <v>453</v>
          </cell>
          <cell r="E1988" t="str">
            <v>4900168160</v>
          </cell>
          <cell r="F1988">
            <v>38210</v>
          </cell>
          <cell r="G1988">
            <v>-1525</v>
          </cell>
          <cell r="H1988">
            <v>0</v>
          </cell>
        </row>
        <row r="1989">
          <cell r="A1989" t="str">
            <v>501041</v>
          </cell>
          <cell r="B1989" t="str">
            <v>MAIZE - 1111 - 5 KG</v>
          </cell>
          <cell r="C1989" t="str">
            <v>1000</v>
          </cell>
          <cell r="D1989" t="str">
            <v>453</v>
          </cell>
          <cell r="E1989" t="str">
            <v>4900168160</v>
          </cell>
          <cell r="F1989">
            <v>38210</v>
          </cell>
          <cell r="G1989">
            <v>100</v>
          </cell>
          <cell r="H1989">
            <v>1888</v>
          </cell>
        </row>
        <row r="1990">
          <cell r="A1990" t="str">
            <v>501041</v>
          </cell>
          <cell r="B1990" t="str">
            <v>MAIZE - 1111 - 5 KG</v>
          </cell>
          <cell r="C1990" t="str">
            <v>1000</v>
          </cell>
          <cell r="D1990" t="str">
            <v>453</v>
          </cell>
          <cell r="E1990" t="str">
            <v>4900168160</v>
          </cell>
          <cell r="F1990">
            <v>38210</v>
          </cell>
          <cell r="G1990">
            <v>-100</v>
          </cell>
          <cell r="H1990">
            <v>0</v>
          </cell>
        </row>
        <row r="1991">
          <cell r="A1991" t="str">
            <v>501041</v>
          </cell>
          <cell r="B1991" t="str">
            <v>MAIZE - 1111 - 5 KG</v>
          </cell>
          <cell r="C1991" t="str">
            <v>1000</v>
          </cell>
          <cell r="D1991" t="str">
            <v>453</v>
          </cell>
          <cell r="E1991" t="str">
            <v>4900168160</v>
          </cell>
          <cell r="F1991">
            <v>38210</v>
          </cell>
          <cell r="G1991">
            <v>400</v>
          </cell>
          <cell r="H1991">
            <v>7552</v>
          </cell>
        </row>
        <row r="1992">
          <cell r="A1992" t="str">
            <v>501041</v>
          </cell>
          <cell r="B1992" t="str">
            <v>MAIZE - 1111 - 5 KG</v>
          </cell>
          <cell r="C1992" t="str">
            <v>1000</v>
          </cell>
          <cell r="D1992" t="str">
            <v>651</v>
          </cell>
          <cell r="E1992" t="str">
            <v>4900168155</v>
          </cell>
          <cell r="F1992">
            <v>38210</v>
          </cell>
          <cell r="G1992">
            <v>35</v>
          </cell>
          <cell r="H1992">
            <v>0</v>
          </cell>
        </row>
        <row r="1993">
          <cell r="A1993" t="str">
            <v>501041</v>
          </cell>
          <cell r="B1993" t="str">
            <v>MAIZE - 1111 - 5 KG</v>
          </cell>
          <cell r="C1993" t="str">
            <v>1000</v>
          </cell>
          <cell r="D1993" t="str">
            <v>641</v>
          </cell>
          <cell r="E1993" t="str">
            <v>4900168254</v>
          </cell>
          <cell r="F1993">
            <v>38210</v>
          </cell>
          <cell r="G1993">
            <v>-400</v>
          </cell>
          <cell r="H1993">
            <v>-7552</v>
          </cell>
        </row>
        <row r="1994">
          <cell r="A1994" t="str">
            <v>501041</v>
          </cell>
          <cell r="B1994" t="str">
            <v>MAIZE - 1111 - 5 KG</v>
          </cell>
          <cell r="C1994" t="str">
            <v>1000</v>
          </cell>
          <cell r="D1994" t="str">
            <v>651</v>
          </cell>
          <cell r="E1994" t="str">
            <v>4900168157</v>
          </cell>
          <cell r="F1994">
            <v>38210</v>
          </cell>
          <cell r="G1994">
            <v>400</v>
          </cell>
          <cell r="H1994">
            <v>0</v>
          </cell>
        </row>
        <row r="1995">
          <cell r="A1995" t="str">
            <v>501041</v>
          </cell>
          <cell r="B1995" t="str">
            <v>MAIZE - 1111 - 5 KG</v>
          </cell>
          <cell r="C1995" t="str">
            <v>1000</v>
          </cell>
          <cell r="D1995" t="str">
            <v>651</v>
          </cell>
          <cell r="E1995" t="str">
            <v>4900168157</v>
          </cell>
          <cell r="F1995">
            <v>38210</v>
          </cell>
          <cell r="G1995">
            <v>400</v>
          </cell>
          <cell r="H1995">
            <v>0</v>
          </cell>
        </row>
        <row r="1996">
          <cell r="A1996" t="str">
            <v>501041</v>
          </cell>
          <cell r="B1996" t="str">
            <v>MAIZE - 1111 - 5 KG</v>
          </cell>
          <cell r="C1996" t="str">
            <v>1000</v>
          </cell>
          <cell r="D1996" t="str">
            <v>651</v>
          </cell>
          <cell r="E1996" t="str">
            <v>4900168155</v>
          </cell>
          <cell r="F1996">
            <v>38210</v>
          </cell>
          <cell r="G1996">
            <v>200</v>
          </cell>
          <cell r="H1996">
            <v>0</v>
          </cell>
        </row>
        <row r="1997">
          <cell r="A1997" t="str">
            <v>501041</v>
          </cell>
          <cell r="B1997" t="str">
            <v>MAIZE - 1111 - 5 KG</v>
          </cell>
          <cell r="C1997" t="str">
            <v>1000</v>
          </cell>
          <cell r="D1997" t="str">
            <v>651</v>
          </cell>
          <cell r="E1997" t="str">
            <v>4900168156</v>
          </cell>
          <cell r="F1997">
            <v>38210</v>
          </cell>
          <cell r="G1997">
            <v>1525</v>
          </cell>
          <cell r="H1997">
            <v>0</v>
          </cell>
        </row>
        <row r="1998">
          <cell r="A1998" t="str">
            <v>501041</v>
          </cell>
          <cell r="B1998" t="str">
            <v>MAIZE - 1111 - 5 KG</v>
          </cell>
          <cell r="C1998" t="str">
            <v>1000</v>
          </cell>
          <cell r="D1998" t="str">
            <v>641</v>
          </cell>
          <cell r="E1998" t="str">
            <v>4900168254</v>
          </cell>
          <cell r="F1998">
            <v>38210</v>
          </cell>
          <cell r="G1998">
            <v>-1525</v>
          </cell>
          <cell r="H1998">
            <v>-28792</v>
          </cell>
        </row>
        <row r="1999">
          <cell r="A1999" t="str">
            <v>501041</v>
          </cell>
          <cell r="B1999" t="str">
            <v>MAIZE - 1111 - 5 KG</v>
          </cell>
          <cell r="C1999" t="str">
            <v>1000</v>
          </cell>
          <cell r="D1999" t="str">
            <v>641</v>
          </cell>
          <cell r="E1999" t="str">
            <v>4900168254</v>
          </cell>
          <cell r="F1999">
            <v>38210</v>
          </cell>
          <cell r="G1999">
            <v>-400</v>
          </cell>
          <cell r="H1999">
            <v>-7552</v>
          </cell>
        </row>
        <row r="2000">
          <cell r="A2000" t="str">
            <v>501041</v>
          </cell>
          <cell r="B2000" t="str">
            <v>MAIZE - 1111 - 5 KG</v>
          </cell>
          <cell r="C2000" t="str">
            <v>1000</v>
          </cell>
          <cell r="D2000" t="str">
            <v>453</v>
          </cell>
          <cell r="E2000" t="str">
            <v>4900168162</v>
          </cell>
          <cell r="F2000">
            <v>38210</v>
          </cell>
          <cell r="G2000">
            <v>250</v>
          </cell>
          <cell r="H2000">
            <v>4720</v>
          </cell>
        </row>
        <row r="2001">
          <cell r="A2001" t="str">
            <v>501041</v>
          </cell>
          <cell r="B2001" t="str">
            <v>MAIZE - 1111 - 5 KG</v>
          </cell>
          <cell r="C2001" t="str">
            <v>1000</v>
          </cell>
          <cell r="D2001" t="str">
            <v>453</v>
          </cell>
          <cell r="E2001" t="str">
            <v>4900168162</v>
          </cell>
          <cell r="F2001">
            <v>38210</v>
          </cell>
          <cell r="G2001">
            <v>-250</v>
          </cell>
          <cell r="H2001">
            <v>0</v>
          </cell>
        </row>
        <row r="2002">
          <cell r="A2002" t="str">
            <v>501041</v>
          </cell>
          <cell r="B2002" t="str">
            <v>MAIZE - 1111 - 5 KG</v>
          </cell>
          <cell r="C2002" t="str">
            <v>1000</v>
          </cell>
          <cell r="D2002" t="str">
            <v>453</v>
          </cell>
          <cell r="E2002" t="str">
            <v>4900168162</v>
          </cell>
          <cell r="F2002">
            <v>38210</v>
          </cell>
          <cell r="G2002">
            <v>35</v>
          </cell>
          <cell r="H2002">
            <v>660.8</v>
          </cell>
        </row>
        <row r="2003">
          <cell r="A2003" t="str">
            <v>501041</v>
          </cell>
          <cell r="B2003" t="str">
            <v>MAIZE - 1111 - 5 KG</v>
          </cell>
          <cell r="C2003" t="str">
            <v>1000</v>
          </cell>
          <cell r="D2003" t="str">
            <v>453</v>
          </cell>
          <cell r="E2003" t="str">
            <v>4900168160</v>
          </cell>
          <cell r="F2003">
            <v>38210</v>
          </cell>
          <cell r="G2003">
            <v>400</v>
          </cell>
          <cell r="H2003">
            <v>7552</v>
          </cell>
        </row>
        <row r="2004">
          <cell r="A2004" t="str">
            <v>501041</v>
          </cell>
          <cell r="B2004" t="str">
            <v>MAIZE - 1111 - 5 KG</v>
          </cell>
          <cell r="C2004" t="str">
            <v>1000</v>
          </cell>
          <cell r="D2004" t="str">
            <v>641</v>
          </cell>
          <cell r="E2004" t="str">
            <v>4900168254</v>
          </cell>
          <cell r="F2004">
            <v>38210</v>
          </cell>
          <cell r="G2004">
            <v>-35</v>
          </cell>
          <cell r="H2004">
            <v>-660.8</v>
          </cell>
        </row>
        <row r="2005">
          <cell r="A2005" t="str">
            <v>501041</v>
          </cell>
          <cell r="B2005" t="str">
            <v>MAIZE - 1111 - 5 KG</v>
          </cell>
          <cell r="C2005" t="str">
            <v>1000</v>
          </cell>
          <cell r="D2005" t="str">
            <v>641</v>
          </cell>
          <cell r="E2005" t="str">
            <v>4900168254</v>
          </cell>
          <cell r="F2005">
            <v>38210</v>
          </cell>
          <cell r="G2005">
            <v>-250</v>
          </cell>
          <cell r="H2005">
            <v>-4720</v>
          </cell>
        </row>
        <row r="2006">
          <cell r="A2006" t="str">
            <v>501041</v>
          </cell>
          <cell r="B2006" t="str">
            <v>MAIZE - 1111 - 5 KG</v>
          </cell>
          <cell r="C2006" t="str">
            <v>1000</v>
          </cell>
          <cell r="D2006" t="str">
            <v>641</v>
          </cell>
          <cell r="E2006" t="str">
            <v>4900168254</v>
          </cell>
          <cell r="F2006">
            <v>38210</v>
          </cell>
          <cell r="G2006">
            <v>-200</v>
          </cell>
          <cell r="H2006">
            <v>-3776</v>
          </cell>
        </row>
        <row r="2007">
          <cell r="A2007" t="str">
            <v>501041</v>
          </cell>
          <cell r="B2007" t="str">
            <v>MAIZE - 1111 - 5 KG</v>
          </cell>
          <cell r="C2007" t="str">
            <v>1000</v>
          </cell>
          <cell r="D2007" t="str">
            <v>641</v>
          </cell>
          <cell r="E2007" t="str">
            <v>4900168254</v>
          </cell>
          <cell r="F2007">
            <v>38210</v>
          </cell>
          <cell r="G2007">
            <v>-100</v>
          </cell>
          <cell r="H2007">
            <v>-1888</v>
          </cell>
        </row>
        <row r="2008">
          <cell r="A2008" t="str">
            <v>501041</v>
          </cell>
          <cell r="B2008" t="str">
            <v>MAIZE - 1111 - 5 KG</v>
          </cell>
          <cell r="C2008" t="str">
            <v>1000</v>
          </cell>
          <cell r="D2008" t="str">
            <v>453</v>
          </cell>
          <cell r="E2008" t="str">
            <v>4900147671</v>
          </cell>
          <cell r="F2008">
            <v>38191</v>
          </cell>
          <cell r="G2008">
            <v>-4680</v>
          </cell>
          <cell r="H2008">
            <v>0</v>
          </cell>
        </row>
        <row r="2009">
          <cell r="A2009" t="str">
            <v>501041</v>
          </cell>
          <cell r="B2009" t="str">
            <v>MAIZE - 1111 - 5 KG</v>
          </cell>
          <cell r="C2009" t="str">
            <v>1000</v>
          </cell>
          <cell r="D2009" t="str">
            <v>453</v>
          </cell>
          <cell r="E2009" t="str">
            <v>4900147671</v>
          </cell>
          <cell r="F2009">
            <v>38191</v>
          </cell>
          <cell r="G2009">
            <v>-1000</v>
          </cell>
          <cell r="H2009">
            <v>0</v>
          </cell>
        </row>
        <row r="2010">
          <cell r="A2010" t="str">
            <v>501041</v>
          </cell>
          <cell r="B2010" t="str">
            <v>MAIZE - 1111 - 5 KG</v>
          </cell>
          <cell r="C2010" t="str">
            <v>1000</v>
          </cell>
          <cell r="D2010" t="str">
            <v>453</v>
          </cell>
          <cell r="E2010" t="str">
            <v>4900147671</v>
          </cell>
          <cell r="F2010">
            <v>38191</v>
          </cell>
          <cell r="G2010">
            <v>4680</v>
          </cell>
          <cell r="H2010">
            <v>88362.65</v>
          </cell>
        </row>
        <row r="2011">
          <cell r="A2011" t="str">
            <v>501041</v>
          </cell>
          <cell r="B2011" t="str">
            <v>MAIZE - 1111 - 5 KG</v>
          </cell>
          <cell r="C2011" t="str">
            <v>1000</v>
          </cell>
          <cell r="D2011" t="str">
            <v>453</v>
          </cell>
          <cell r="E2011" t="str">
            <v>4900147671</v>
          </cell>
          <cell r="F2011">
            <v>38191</v>
          </cell>
          <cell r="G2011">
            <v>-2000</v>
          </cell>
          <cell r="H2011">
            <v>0</v>
          </cell>
        </row>
        <row r="2012">
          <cell r="A2012" t="str">
            <v>501041</v>
          </cell>
          <cell r="B2012" t="str">
            <v>MAIZE - 1111 - 5 KG</v>
          </cell>
          <cell r="C2012" t="str">
            <v>1000</v>
          </cell>
          <cell r="D2012" t="str">
            <v>453</v>
          </cell>
          <cell r="E2012" t="str">
            <v>4900147671</v>
          </cell>
          <cell r="F2012">
            <v>38191</v>
          </cell>
          <cell r="G2012">
            <v>-1850</v>
          </cell>
          <cell r="H2012">
            <v>0</v>
          </cell>
        </row>
        <row r="2013">
          <cell r="A2013" t="str">
            <v>501041</v>
          </cell>
          <cell r="B2013" t="str">
            <v>MAIZE - 1111 - 5 KG</v>
          </cell>
          <cell r="C2013" t="str">
            <v>1000</v>
          </cell>
          <cell r="D2013" t="str">
            <v>641</v>
          </cell>
          <cell r="E2013" t="str">
            <v>4900147721</v>
          </cell>
          <cell r="F2013">
            <v>38191</v>
          </cell>
          <cell r="G2013">
            <v>-250</v>
          </cell>
          <cell r="H2013">
            <v>-4720.2299999999996</v>
          </cell>
        </row>
        <row r="2014">
          <cell r="A2014" t="str">
            <v>501041</v>
          </cell>
          <cell r="B2014" t="str">
            <v>MAIZE - 1111 - 5 KG</v>
          </cell>
          <cell r="C2014" t="str">
            <v>1000</v>
          </cell>
          <cell r="D2014" t="str">
            <v>453</v>
          </cell>
          <cell r="E2014" t="str">
            <v>4900147671</v>
          </cell>
          <cell r="F2014">
            <v>38191</v>
          </cell>
          <cell r="G2014">
            <v>-250</v>
          </cell>
          <cell r="H2014">
            <v>0</v>
          </cell>
        </row>
        <row r="2015">
          <cell r="A2015" t="str">
            <v>501041</v>
          </cell>
          <cell r="B2015" t="str">
            <v>MAIZE - 1111 - 5 KG</v>
          </cell>
          <cell r="C2015" t="str">
            <v>1000</v>
          </cell>
          <cell r="D2015" t="str">
            <v>453</v>
          </cell>
          <cell r="E2015" t="str">
            <v>4900147671</v>
          </cell>
          <cell r="F2015">
            <v>38191</v>
          </cell>
          <cell r="G2015">
            <v>-250</v>
          </cell>
          <cell r="H2015">
            <v>0</v>
          </cell>
        </row>
        <row r="2016">
          <cell r="A2016" t="str">
            <v>501041</v>
          </cell>
          <cell r="B2016" t="str">
            <v>MAIZE - 1111 - 5 KG</v>
          </cell>
          <cell r="C2016" t="str">
            <v>1000</v>
          </cell>
          <cell r="D2016" t="str">
            <v>453</v>
          </cell>
          <cell r="E2016" t="str">
            <v>4900147671</v>
          </cell>
          <cell r="F2016">
            <v>38191</v>
          </cell>
          <cell r="G2016">
            <v>1850</v>
          </cell>
          <cell r="H2016">
            <v>34929.68</v>
          </cell>
        </row>
        <row r="2017">
          <cell r="A2017" t="str">
            <v>501041</v>
          </cell>
          <cell r="B2017" t="str">
            <v>MAIZE - 1111 - 5 KG</v>
          </cell>
          <cell r="C2017" t="str">
            <v>1000</v>
          </cell>
          <cell r="D2017" t="str">
            <v>453</v>
          </cell>
          <cell r="E2017" t="str">
            <v>4900147671</v>
          </cell>
          <cell r="F2017">
            <v>38191</v>
          </cell>
          <cell r="G2017">
            <v>1000</v>
          </cell>
          <cell r="H2017">
            <v>18880.91</v>
          </cell>
        </row>
        <row r="2018">
          <cell r="A2018" t="str">
            <v>501041</v>
          </cell>
          <cell r="B2018" t="str">
            <v>MAIZE - 1111 - 5 KG</v>
          </cell>
          <cell r="C2018" t="str">
            <v>1000</v>
          </cell>
          <cell r="D2018" t="str">
            <v>453</v>
          </cell>
          <cell r="E2018" t="str">
            <v>4900147671</v>
          </cell>
          <cell r="F2018">
            <v>38191</v>
          </cell>
          <cell r="G2018">
            <v>250</v>
          </cell>
          <cell r="H2018">
            <v>4720.2299999999996</v>
          </cell>
        </row>
        <row r="2019">
          <cell r="A2019" t="str">
            <v>501041</v>
          </cell>
          <cell r="B2019" t="str">
            <v>MAIZE - 1111 - 5 KG</v>
          </cell>
          <cell r="C2019" t="str">
            <v>1000</v>
          </cell>
          <cell r="D2019" t="str">
            <v>651</v>
          </cell>
          <cell r="E2019" t="str">
            <v>4900147632</v>
          </cell>
          <cell r="F2019">
            <v>38191</v>
          </cell>
          <cell r="G2019">
            <v>2000</v>
          </cell>
          <cell r="H2019">
            <v>0</v>
          </cell>
        </row>
        <row r="2020">
          <cell r="A2020" t="str">
            <v>501041</v>
          </cell>
          <cell r="B2020" t="str">
            <v>MAIZE - 1111 - 5 KG</v>
          </cell>
          <cell r="C2020" t="str">
            <v>1000</v>
          </cell>
          <cell r="D2020" t="str">
            <v>641</v>
          </cell>
          <cell r="E2020" t="str">
            <v>4900147721</v>
          </cell>
          <cell r="F2020">
            <v>38191</v>
          </cell>
          <cell r="G2020">
            <v>-2350</v>
          </cell>
          <cell r="H2020">
            <v>-44370.13</v>
          </cell>
        </row>
        <row r="2021">
          <cell r="A2021" t="str">
            <v>501041</v>
          </cell>
          <cell r="B2021" t="str">
            <v>MAIZE - 1111 - 5 KG</v>
          </cell>
          <cell r="C2021" t="str">
            <v>1000</v>
          </cell>
          <cell r="D2021" t="str">
            <v>641</v>
          </cell>
          <cell r="E2021" t="str">
            <v>4900147721</v>
          </cell>
          <cell r="F2021">
            <v>38191</v>
          </cell>
          <cell r="G2021">
            <v>-4680</v>
          </cell>
          <cell r="H2021">
            <v>-88362.64</v>
          </cell>
        </row>
        <row r="2022">
          <cell r="A2022" t="str">
            <v>501041</v>
          </cell>
          <cell r="B2022" t="str">
            <v>MAIZE - 1111 - 5 KG</v>
          </cell>
          <cell r="C2022" t="str">
            <v>1000</v>
          </cell>
          <cell r="D2022" t="str">
            <v>641</v>
          </cell>
          <cell r="E2022" t="str">
            <v>4900147721</v>
          </cell>
          <cell r="F2022">
            <v>38191</v>
          </cell>
          <cell r="G2022">
            <v>-1850</v>
          </cell>
          <cell r="H2022">
            <v>-34929.68</v>
          </cell>
        </row>
        <row r="2023">
          <cell r="A2023" t="str">
            <v>501041</v>
          </cell>
          <cell r="B2023" t="str">
            <v>MAIZE - 1111 - 5 KG</v>
          </cell>
          <cell r="C2023" t="str">
            <v>1000</v>
          </cell>
          <cell r="D2023" t="str">
            <v>641</v>
          </cell>
          <cell r="E2023" t="str">
            <v>4900147721</v>
          </cell>
          <cell r="F2023">
            <v>38191</v>
          </cell>
          <cell r="G2023">
            <v>-1000</v>
          </cell>
          <cell r="H2023">
            <v>-18880.91</v>
          </cell>
        </row>
        <row r="2024">
          <cell r="A2024" t="str">
            <v>501041</v>
          </cell>
          <cell r="B2024" t="str">
            <v>MAIZE - 1111 - 5 KG</v>
          </cell>
          <cell r="C2024" t="str">
            <v>1000</v>
          </cell>
          <cell r="D2024" t="str">
            <v>641</v>
          </cell>
          <cell r="E2024" t="str">
            <v>4900147721</v>
          </cell>
          <cell r="F2024">
            <v>38191</v>
          </cell>
          <cell r="G2024">
            <v>-250</v>
          </cell>
          <cell r="H2024">
            <v>-4720.2299999999996</v>
          </cell>
        </row>
        <row r="2025">
          <cell r="A2025" t="str">
            <v>501041</v>
          </cell>
          <cell r="B2025" t="str">
            <v>MAIZE - 1111 - 5 KG</v>
          </cell>
          <cell r="C2025" t="str">
            <v>1000</v>
          </cell>
          <cell r="D2025" t="str">
            <v>651</v>
          </cell>
          <cell r="E2025" t="str">
            <v>4900147674</v>
          </cell>
          <cell r="F2025">
            <v>38191</v>
          </cell>
          <cell r="G2025">
            <v>4680</v>
          </cell>
          <cell r="H2025">
            <v>0</v>
          </cell>
        </row>
        <row r="2026">
          <cell r="A2026" t="str">
            <v>501041</v>
          </cell>
          <cell r="B2026" t="str">
            <v>MAIZE - 1111 - 5 KG</v>
          </cell>
          <cell r="C2026" t="str">
            <v>1000</v>
          </cell>
          <cell r="D2026" t="str">
            <v>651</v>
          </cell>
          <cell r="E2026" t="str">
            <v>4900147674</v>
          </cell>
          <cell r="F2026">
            <v>38191</v>
          </cell>
          <cell r="G2026">
            <v>1850</v>
          </cell>
          <cell r="H2026">
            <v>0</v>
          </cell>
        </row>
        <row r="2027">
          <cell r="A2027" t="str">
            <v>501041</v>
          </cell>
          <cell r="B2027" t="str">
            <v>MAIZE - 1111 - 5 KG</v>
          </cell>
          <cell r="C2027" t="str">
            <v>1000</v>
          </cell>
          <cell r="D2027" t="str">
            <v>651</v>
          </cell>
          <cell r="E2027" t="str">
            <v>4900147674</v>
          </cell>
          <cell r="F2027">
            <v>38191</v>
          </cell>
          <cell r="G2027">
            <v>1000</v>
          </cell>
          <cell r="H2027">
            <v>0</v>
          </cell>
        </row>
        <row r="2028">
          <cell r="A2028" t="str">
            <v>501041</v>
          </cell>
          <cell r="B2028" t="str">
            <v>MAIZE - 1111 - 5 KG</v>
          </cell>
          <cell r="C2028" t="str">
            <v>1000</v>
          </cell>
          <cell r="D2028" t="str">
            <v>651</v>
          </cell>
          <cell r="E2028" t="str">
            <v>4900147673</v>
          </cell>
          <cell r="F2028">
            <v>38191</v>
          </cell>
          <cell r="G2028">
            <v>250</v>
          </cell>
          <cell r="H2028">
            <v>0</v>
          </cell>
        </row>
        <row r="2029">
          <cell r="A2029" t="str">
            <v>501041</v>
          </cell>
          <cell r="B2029" t="str">
            <v>MAIZE - 1111 - 5 KG</v>
          </cell>
          <cell r="C2029" t="str">
            <v>1000</v>
          </cell>
          <cell r="D2029" t="str">
            <v>651</v>
          </cell>
          <cell r="E2029" t="str">
            <v>4900147673</v>
          </cell>
          <cell r="F2029">
            <v>38191</v>
          </cell>
          <cell r="G2029">
            <v>250</v>
          </cell>
          <cell r="H2029">
            <v>0</v>
          </cell>
        </row>
        <row r="2030">
          <cell r="A2030" t="str">
            <v>501041</v>
          </cell>
          <cell r="B2030" t="str">
            <v>MAIZE - 1111 - 5 KG</v>
          </cell>
          <cell r="C2030" t="str">
            <v>1000</v>
          </cell>
          <cell r="D2030" t="str">
            <v>453</v>
          </cell>
          <cell r="E2030" t="str">
            <v>4900147671</v>
          </cell>
          <cell r="F2030">
            <v>38191</v>
          </cell>
          <cell r="G2030">
            <v>250</v>
          </cell>
          <cell r="H2030">
            <v>4720.2299999999996</v>
          </cell>
        </row>
        <row r="2031">
          <cell r="A2031" t="str">
            <v>501041</v>
          </cell>
          <cell r="B2031" t="str">
            <v>MAIZE - 1111 - 5 KG</v>
          </cell>
          <cell r="C2031" t="str">
            <v>1000</v>
          </cell>
          <cell r="D2031" t="str">
            <v>453</v>
          </cell>
          <cell r="E2031" t="str">
            <v>4900147671</v>
          </cell>
          <cell r="F2031">
            <v>38191</v>
          </cell>
          <cell r="G2031">
            <v>2000</v>
          </cell>
          <cell r="H2031">
            <v>37761.81</v>
          </cell>
        </row>
        <row r="2032">
          <cell r="A2032" t="str">
            <v>501041</v>
          </cell>
          <cell r="B2032" t="str">
            <v>MAIZE - 1111 - 5 KG</v>
          </cell>
          <cell r="C2032" t="str">
            <v>1000</v>
          </cell>
          <cell r="D2032" t="str">
            <v>641</v>
          </cell>
          <cell r="E2032" t="str">
            <v>4900147721</v>
          </cell>
          <cell r="F2032">
            <v>38191</v>
          </cell>
          <cell r="G2032">
            <v>-1450</v>
          </cell>
          <cell r="H2032">
            <v>-27377.32</v>
          </cell>
        </row>
        <row r="2033">
          <cell r="A2033" t="str">
            <v>501041</v>
          </cell>
          <cell r="B2033" t="str">
            <v>MAIZE - 1111 - 5 KG</v>
          </cell>
          <cell r="C2033" t="str">
            <v>1000</v>
          </cell>
          <cell r="D2033" t="str">
            <v>641</v>
          </cell>
          <cell r="E2033" t="str">
            <v>4900147721</v>
          </cell>
          <cell r="F2033">
            <v>38191</v>
          </cell>
          <cell r="G2033">
            <v>-2000</v>
          </cell>
          <cell r="H2033">
            <v>-37761.81</v>
          </cell>
        </row>
        <row r="2034">
          <cell r="A2034" t="str">
            <v>501041</v>
          </cell>
          <cell r="B2034" t="str">
            <v>MAIZE - 1111 - 5 KG</v>
          </cell>
          <cell r="C2034" t="str">
            <v>1000</v>
          </cell>
          <cell r="D2034" t="str">
            <v>601</v>
          </cell>
          <cell r="E2034" t="str">
            <v>4900110915</v>
          </cell>
          <cell r="F2034">
            <v>38152</v>
          </cell>
          <cell r="G2034">
            <v>-500</v>
          </cell>
          <cell r="H2034">
            <v>-9440.4500000000007</v>
          </cell>
        </row>
        <row r="2035">
          <cell r="A2035" t="str">
            <v>501041</v>
          </cell>
          <cell r="B2035" t="str">
            <v>MAIZE - 1111 - 5 KG</v>
          </cell>
          <cell r="C2035" t="str">
            <v>1000</v>
          </cell>
          <cell r="D2035" t="str">
            <v>601</v>
          </cell>
          <cell r="E2035" t="str">
            <v>4900109626</v>
          </cell>
          <cell r="F2035">
            <v>38150</v>
          </cell>
          <cell r="G2035">
            <v>-750</v>
          </cell>
          <cell r="H2035">
            <v>-14160.68</v>
          </cell>
        </row>
        <row r="2036">
          <cell r="A2036" t="str">
            <v>501041</v>
          </cell>
          <cell r="B2036" t="str">
            <v>MAIZE - 1111 - 5 KG</v>
          </cell>
          <cell r="C2036" t="str">
            <v>1000</v>
          </cell>
          <cell r="D2036" t="str">
            <v>601</v>
          </cell>
          <cell r="E2036" t="str">
            <v>4900109055</v>
          </cell>
          <cell r="F2036">
            <v>38149</v>
          </cell>
          <cell r="G2036">
            <v>-3500</v>
          </cell>
          <cell r="H2036">
            <v>-66083.17</v>
          </cell>
        </row>
        <row r="2037">
          <cell r="A2037" t="str">
            <v>501041</v>
          </cell>
          <cell r="B2037" t="str">
            <v>MAIZE - 1111 - 5 KG</v>
          </cell>
          <cell r="C2037" t="str">
            <v>1000</v>
          </cell>
          <cell r="D2037" t="str">
            <v>601</v>
          </cell>
          <cell r="E2037" t="str">
            <v>4900108406</v>
          </cell>
          <cell r="F2037">
            <v>38148</v>
          </cell>
          <cell r="G2037">
            <v>-500</v>
          </cell>
          <cell r="H2037">
            <v>-9440.4500000000007</v>
          </cell>
        </row>
        <row r="2038">
          <cell r="A2038" t="str">
            <v>501041</v>
          </cell>
          <cell r="B2038" t="str">
            <v>MAIZE - 1111 - 5 KG</v>
          </cell>
          <cell r="C2038" t="str">
            <v>1000</v>
          </cell>
          <cell r="D2038" t="str">
            <v>601</v>
          </cell>
          <cell r="E2038" t="str">
            <v>4900108408</v>
          </cell>
          <cell r="F2038">
            <v>38148</v>
          </cell>
          <cell r="G2038">
            <v>-200</v>
          </cell>
          <cell r="H2038">
            <v>-3776.18</v>
          </cell>
        </row>
        <row r="2039">
          <cell r="A2039" t="str">
            <v>501041</v>
          </cell>
          <cell r="B2039" t="str">
            <v>MAIZE - 1111 - 5 KG</v>
          </cell>
          <cell r="C2039" t="str">
            <v>1000</v>
          </cell>
          <cell r="D2039" t="str">
            <v>601</v>
          </cell>
          <cell r="E2039" t="str">
            <v>4900108408</v>
          </cell>
          <cell r="F2039">
            <v>38148</v>
          </cell>
          <cell r="G2039">
            <v>-300</v>
          </cell>
          <cell r="H2039">
            <v>-5664.27</v>
          </cell>
        </row>
        <row r="2040">
          <cell r="A2040" t="str">
            <v>501041</v>
          </cell>
          <cell r="B2040" t="str">
            <v>MAIZE - 1111 - 5 KG</v>
          </cell>
          <cell r="C2040" t="str">
            <v>1000</v>
          </cell>
          <cell r="D2040" t="str">
            <v>601</v>
          </cell>
          <cell r="E2040" t="str">
            <v>4900108404</v>
          </cell>
          <cell r="F2040">
            <v>38148</v>
          </cell>
          <cell r="G2040">
            <v>-500</v>
          </cell>
          <cell r="H2040">
            <v>-9440.4500000000007</v>
          </cell>
        </row>
        <row r="2041">
          <cell r="A2041" t="str">
            <v>501041</v>
          </cell>
          <cell r="B2041" t="str">
            <v>MAIZE - 1111 - 5 KG</v>
          </cell>
          <cell r="C2041" t="str">
            <v>1000</v>
          </cell>
          <cell r="D2041" t="str">
            <v>641</v>
          </cell>
          <cell r="E2041" t="str">
            <v>4900107566</v>
          </cell>
          <cell r="F2041">
            <v>38147</v>
          </cell>
          <cell r="G2041">
            <v>5850</v>
          </cell>
          <cell r="H2041">
            <v>110456.75</v>
          </cell>
        </row>
        <row r="2042">
          <cell r="A2042" t="str">
            <v>501041</v>
          </cell>
          <cell r="B2042" t="str">
            <v>MAIZE - 1111 - 5 KG</v>
          </cell>
          <cell r="C2042" t="str">
            <v>1000</v>
          </cell>
          <cell r="D2042" t="str">
            <v>641</v>
          </cell>
          <cell r="E2042" t="str">
            <v>4900107566</v>
          </cell>
          <cell r="F2042">
            <v>38147</v>
          </cell>
          <cell r="G2042">
            <v>1150</v>
          </cell>
          <cell r="H2042">
            <v>21713.72</v>
          </cell>
        </row>
        <row r="2043">
          <cell r="A2043" t="str">
            <v>501041</v>
          </cell>
          <cell r="B2043" t="str">
            <v>MAIZE - 1111 - 5 KG</v>
          </cell>
          <cell r="C2043" t="str">
            <v>1000</v>
          </cell>
          <cell r="D2043" t="str">
            <v>641</v>
          </cell>
          <cell r="E2043" t="str">
            <v>4900107566</v>
          </cell>
          <cell r="F2043">
            <v>38147</v>
          </cell>
          <cell r="G2043">
            <v>3000</v>
          </cell>
          <cell r="H2043">
            <v>56644.480000000003</v>
          </cell>
        </row>
        <row r="2044">
          <cell r="A2044" t="str">
            <v>501041</v>
          </cell>
          <cell r="B2044" t="str">
            <v>MAIZE - 1111 - 5 KG</v>
          </cell>
          <cell r="C2044" t="str">
            <v>1000</v>
          </cell>
          <cell r="D2044" t="str">
            <v>101</v>
          </cell>
          <cell r="E2044" t="str">
            <v>5000012954</v>
          </cell>
          <cell r="F2044">
            <v>38146</v>
          </cell>
          <cell r="G2044">
            <v>1150</v>
          </cell>
          <cell r="H2044">
            <v>0</v>
          </cell>
        </row>
        <row r="2045">
          <cell r="A2045" t="str">
            <v>501041</v>
          </cell>
          <cell r="B2045" t="str">
            <v>MAIZE - 1111 - 5 KG</v>
          </cell>
          <cell r="C2045" t="str">
            <v>1000</v>
          </cell>
          <cell r="D2045" t="str">
            <v>101</v>
          </cell>
          <cell r="E2045" t="str">
            <v>5000012954</v>
          </cell>
          <cell r="F2045">
            <v>38146</v>
          </cell>
          <cell r="G2045">
            <v>3000</v>
          </cell>
          <cell r="H2045">
            <v>0</v>
          </cell>
        </row>
        <row r="2046">
          <cell r="A2046" t="str">
            <v>501041</v>
          </cell>
          <cell r="B2046" t="str">
            <v>MAIZE - 1111 - 5 KG</v>
          </cell>
          <cell r="C2046" t="str">
            <v>1000</v>
          </cell>
          <cell r="D2046" t="str">
            <v>101</v>
          </cell>
          <cell r="E2046" t="str">
            <v>5000012954</v>
          </cell>
          <cell r="F2046">
            <v>38146</v>
          </cell>
          <cell r="G2046">
            <v>5850</v>
          </cell>
          <cell r="H2046">
            <v>0</v>
          </cell>
        </row>
        <row r="2047">
          <cell r="A2047" t="str">
            <v>501041</v>
          </cell>
          <cell r="B2047" t="str">
            <v>MAIZE - 1111 - 5 KG</v>
          </cell>
          <cell r="C2047" t="str">
            <v>1000</v>
          </cell>
          <cell r="D2047" t="str">
            <v>601</v>
          </cell>
          <cell r="E2047" t="str">
            <v>4900097554</v>
          </cell>
          <cell r="F2047">
            <v>38133</v>
          </cell>
          <cell r="G2047">
            <v>-3000</v>
          </cell>
          <cell r="H2047">
            <v>-56288.6</v>
          </cell>
        </row>
        <row r="2048">
          <cell r="A2048" t="str">
            <v>501041</v>
          </cell>
          <cell r="B2048" t="str">
            <v>MAIZE - 1111 - 5 KG</v>
          </cell>
          <cell r="C2048" t="str">
            <v>1000</v>
          </cell>
          <cell r="D2048" t="str">
            <v>601</v>
          </cell>
          <cell r="E2048" t="str">
            <v>4900097562</v>
          </cell>
          <cell r="F2048">
            <v>38133</v>
          </cell>
          <cell r="G2048">
            <v>-1200</v>
          </cell>
          <cell r="H2048">
            <v>-22515.439999999999</v>
          </cell>
        </row>
        <row r="2049">
          <cell r="A2049" t="str">
            <v>501041</v>
          </cell>
          <cell r="B2049" t="str">
            <v>MAIZE - 1111 - 5 KG</v>
          </cell>
          <cell r="C2049" t="str">
            <v>1000</v>
          </cell>
          <cell r="D2049" t="str">
            <v>601</v>
          </cell>
          <cell r="E2049" t="str">
            <v>4900097553</v>
          </cell>
          <cell r="F2049">
            <v>38133</v>
          </cell>
          <cell r="G2049">
            <v>-1000</v>
          </cell>
          <cell r="H2049">
            <v>-18762.87</v>
          </cell>
        </row>
        <row r="2050">
          <cell r="A2050" t="str">
            <v>501041</v>
          </cell>
          <cell r="B2050" t="str">
            <v>MAIZE - 1111 - 5 KG</v>
          </cell>
          <cell r="C2050" t="str">
            <v>1000</v>
          </cell>
          <cell r="D2050" t="str">
            <v>601</v>
          </cell>
          <cell r="E2050" t="str">
            <v>4900096864</v>
          </cell>
          <cell r="F2050">
            <v>38132</v>
          </cell>
          <cell r="G2050">
            <v>-2000</v>
          </cell>
          <cell r="H2050">
            <v>-37525.74</v>
          </cell>
        </row>
        <row r="2051">
          <cell r="A2051" t="str">
            <v>501041</v>
          </cell>
          <cell r="B2051" t="str">
            <v>MAIZE - 1111 - 5 KG</v>
          </cell>
          <cell r="C2051" t="str">
            <v>1000</v>
          </cell>
          <cell r="D2051" t="str">
            <v>601</v>
          </cell>
          <cell r="E2051" t="str">
            <v>4900095203</v>
          </cell>
          <cell r="F2051">
            <v>38129</v>
          </cell>
          <cell r="G2051">
            <v>-500</v>
          </cell>
          <cell r="H2051">
            <v>-9381.43</v>
          </cell>
        </row>
        <row r="2052">
          <cell r="A2052" t="str">
            <v>501041</v>
          </cell>
          <cell r="B2052" t="str">
            <v>MAIZE - 1111 - 5 KG</v>
          </cell>
          <cell r="C2052" t="str">
            <v>1000</v>
          </cell>
          <cell r="D2052" t="str">
            <v>601</v>
          </cell>
          <cell r="E2052" t="str">
            <v>4900095177</v>
          </cell>
          <cell r="F2052">
            <v>38129</v>
          </cell>
          <cell r="G2052">
            <v>-500</v>
          </cell>
          <cell r="H2052">
            <v>-9381.43</v>
          </cell>
        </row>
        <row r="2053">
          <cell r="A2053" t="str">
            <v>501041</v>
          </cell>
          <cell r="B2053" t="str">
            <v>MAIZE - 1111 - 5 KG</v>
          </cell>
          <cell r="C2053" t="str">
            <v>1000</v>
          </cell>
          <cell r="D2053" t="str">
            <v>601</v>
          </cell>
          <cell r="E2053" t="str">
            <v>4900094874</v>
          </cell>
          <cell r="F2053">
            <v>38128</v>
          </cell>
          <cell r="G2053">
            <v>-1100</v>
          </cell>
          <cell r="H2053">
            <v>-20639.150000000001</v>
          </cell>
        </row>
        <row r="2054">
          <cell r="A2054" t="str">
            <v>501041</v>
          </cell>
          <cell r="B2054" t="str">
            <v>MAIZE - 1111 - 5 KG</v>
          </cell>
          <cell r="C2054" t="str">
            <v>1000</v>
          </cell>
          <cell r="D2054" t="str">
            <v>601</v>
          </cell>
          <cell r="E2054" t="str">
            <v>4900094874</v>
          </cell>
          <cell r="F2054">
            <v>38128</v>
          </cell>
          <cell r="G2054">
            <v>-400</v>
          </cell>
          <cell r="H2054">
            <v>-7505.15</v>
          </cell>
        </row>
        <row r="2055">
          <cell r="A2055" t="str">
            <v>501041</v>
          </cell>
          <cell r="B2055" t="str">
            <v>MAIZE - 1111 - 5 KG</v>
          </cell>
          <cell r="C2055" t="str">
            <v>1000</v>
          </cell>
          <cell r="D2055" t="str">
            <v>601</v>
          </cell>
          <cell r="E2055" t="str">
            <v>4900094725</v>
          </cell>
          <cell r="F2055">
            <v>38128</v>
          </cell>
          <cell r="G2055">
            <v>-250</v>
          </cell>
          <cell r="H2055">
            <v>-4690.72</v>
          </cell>
        </row>
        <row r="2056">
          <cell r="A2056" t="str">
            <v>501041</v>
          </cell>
          <cell r="B2056" t="str">
            <v>MAIZE - 1111 - 5 KG</v>
          </cell>
          <cell r="C2056" t="str">
            <v>1000</v>
          </cell>
          <cell r="D2056" t="str">
            <v>101</v>
          </cell>
          <cell r="E2056" t="str">
            <v>5000010604</v>
          </cell>
          <cell r="F2056">
            <v>38127</v>
          </cell>
          <cell r="G2056">
            <v>1350</v>
          </cell>
          <cell r="H2056">
            <v>0</v>
          </cell>
        </row>
        <row r="2057">
          <cell r="A2057" t="str">
            <v>501041</v>
          </cell>
          <cell r="B2057" t="str">
            <v>MAIZE - 1111 - 5 KG</v>
          </cell>
          <cell r="C2057" t="str">
            <v>1000</v>
          </cell>
          <cell r="D2057" t="str">
            <v>101</v>
          </cell>
          <cell r="E2057" t="str">
            <v>5000010604</v>
          </cell>
          <cell r="F2057">
            <v>38127</v>
          </cell>
          <cell r="G2057">
            <v>8650</v>
          </cell>
          <cell r="H2057">
            <v>0</v>
          </cell>
        </row>
        <row r="2058">
          <cell r="A2058" t="str">
            <v>501041</v>
          </cell>
          <cell r="B2058" t="str">
            <v>MAIZE - 1111 - 5 KG</v>
          </cell>
          <cell r="C2058" t="str">
            <v>1000</v>
          </cell>
          <cell r="D2058" t="str">
            <v>641</v>
          </cell>
          <cell r="E2058" t="str">
            <v>4900093600</v>
          </cell>
          <cell r="F2058">
            <v>38127</v>
          </cell>
          <cell r="G2058">
            <v>1350</v>
          </cell>
          <cell r="H2058">
            <v>25329.87</v>
          </cell>
        </row>
        <row r="2059">
          <cell r="A2059" t="str">
            <v>501041</v>
          </cell>
          <cell r="B2059" t="str">
            <v>MAIZE - 1111 - 5 KG</v>
          </cell>
          <cell r="C2059" t="str">
            <v>1000</v>
          </cell>
          <cell r="D2059" t="str">
            <v>641</v>
          </cell>
          <cell r="E2059" t="str">
            <v>4900093600</v>
          </cell>
          <cell r="F2059">
            <v>38127</v>
          </cell>
          <cell r="G2059">
            <v>8650</v>
          </cell>
          <cell r="H2059">
            <v>162298.79999999999</v>
          </cell>
        </row>
        <row r="2060">
          <cell r="A2060" t="str">
            <v>501041</v>
          </cell>
          <cell r="B2060" t="str">
            <v>MAIZE - 1111 - 5 KG</v>
          </cell>
          <cell r="C2060" t="str">
            <v>1000</v>
          </cell>
          <cell r="D2060" t="str">
            <v>601</v>
          </cell>
          <cell r="E2060" t="str">
            <v>4900091360</v>
          </cell>
          <cell r="F2060">
            <v>38122</v>
          </cell>
          <cell r="G2060">
            <v>-1000</v>
          </cell>
          <cell r="H2060">
            <v>-18718.25</v>
          </cell>
        </row>
        <row r="2061">
          <cell r="A2061" t="str">
            <v>501041</v>
          </cell>
          <cell r="B2061" t="str">
            <v>MAIZE - 1111 - 5 KG</v>
          </cell>
          <cell r="C2061" t="str">
            <v>1000</v>
          </cell>
          <cell r="D2061" t="str">
            <v>601</v>
          </cell>
          <cell r="E2061" t="str">
            <v>4900090816</v>
          </cell>
          <cell r="F2061">
            <v>38121</v>
          </cell>
          <cell r="G2061">
            <v>-850</v>
          </cell>
          <cell r="H2061">
            <v>-15910.51</v>
          </cell>
        </row>
        <row r="2062">
          <cell r="A2062" t="str">
            <v>501041</v>
          </cell>
          <cell r="B2062" t="str">
            <v>MAIZE - 1111 - 5 KG</v>
          </cell>
          <cell r="C2062" t="str">
            <v>1000</v>
          </cell>
          <cell r="D2062" t="str">
            <v>601</v>
          </cell>
          <cell r="E2062" t="str">
            <v>4900090816</v>
          </cell>
          <cell r="F2062">
            <v>38121</v>
          </cell>
          <cell r="G2062">
            <v>-150</v>
          </cell>
          <cell r="H2062">
            <v>-2807.74</v>
          </cell>
        </row>
        <row r="2063">
          <cell r="A2063" t="str">
            <v>501041</v>
          </cell>
          <cell r="B2063" t="str">
            <v>MAIZE - 1111 - 5 KG</v>
          </cell>
          <cell r="C2063" t="str">
            <v>1000</v>
          </cell>
          <cell r="D2063" t="str">
            <v>601</v>
          </cell>
          <cell r="E2063" t="str">
            <v>4900090817</v>
          </cell>
          <cell r="F2063">
            <v>38121</v>
          </cell>
          <cell r="G2063">
            <v>-2000</v>
          </cell>
          <cell r="H2063">
            <v>-37436.5</v>
          </cell>
        </row>
        <row r="2064">
          <cell r="A2064" t="str">
            <v>501041</v>
          </cell>
          <cell r="B2064" t="str">
            <v>MAIZE - 1111 - 5 KG</v>
          </cell>
          <cell r="C2064" t="str">
            <v>1000</v>
          </cell>
          <cell r="D2064" t="str">
            <v>601</v>
          </cell>
          <cell r="E2064" t="str">
            <v>4900090819</v>
          </cell>
          <cell r="F2064">
            <v>38121</v>
          </cell>
          <cell r="G2064">
            <v>-1000</v>
          </cell>
          <cell r="H2064">
            <v>-18718.25</v>
          </cell>
        </row>
        <row r="2065">
          <cell r="A2065" t="str">
            <v>501041</v>
          </cell>
          <cell r="B2065" t="str">
            <v>MAIZE - 1111 - 5 KG</v>
          </cell>
          <cell r="C2065" t="str">
            <v>1000</v>
          </cell>
          <cell r="D2065" t="str">
            <v>601</v>
          </cell>
          <cell r="E2065" t="str">
            <v>4900090820</v>
          </cell>
          <cell r="F2065">
            <v>38121</v>
          </cell>
          <cell r="G2065">
            <v>-5000</v>
          </cell>
          <cell r="H2065">
            <v>-93591.26</v>
          </cell>
        </row>
        <row r="2066">
          <cell r="A2066" t="str">
            <v>501041</v>
          </cell>
          <cell r="B2066" t="str">
            <v>MAIZE - 1111 - 5 KG</v>
          </cell>
          <cell r="C2066" t="str">
            <v>1000</v>
          </cell>
          <cell r="D2066" t="str">
            <v>601</v>
          </cell>
          <cell r="E2066" t="str">
            <v>4900090346</v>
          </cell>
          <cell r="F2066">
            <v>38120</v>
          </cell>
          <cell r="G2066">
            <v>-1000</v>
          </cell>
          <cell r="H2066">
            <v>-18718.25</v>
          </cell>
        </row>
        <row r="2067">
          <cell r="A2067" t="str">
            <v>501041</v>
          </cell>
          <cell r="B2067" t="str">
            <v>MAIZE - 1111 - 5 KG</v>
          </cell>
          <cell r="C2067" t="str">
            <v>1000</v>
          </cell>
          <cell r="D2067" t="str">
            <v>601</v>
          </cell>
          <cell r="E2067" t="str">
            <v>4900089568</v>
          </cell>
          <cell r="F2067">
            <v>38119</v>
          </cell>
          <cell r="G2067">
            <v>-7150</v>
          </cell>
          <cell r="H2067">
            <v>-133835.5</v>
          </cell>
        </row>
        <row r="2068">
          <cell r="A2068" t="str">
            <v>501041</v>
          </cell>
          <cell r="B2068" t="str">
            <v>MAIZE - 1111 - 5 KG</v>
          </cell>
          <cell r="C2068" t="str">
            <v>1000</v>
          </cell>
          <cell r="D2068" t="str">
            <v>601</v>
          </cell>
          <cell r="E2068" t="str">
            <v>4900089568</v>
          </cell>
          <cell r="F2068">
            <v>38119</v>
          </cell>
          <cell r="G2068">
            <v>-1850</v>
          </cell>
          <cell r="H2068">
            <v>-34628.76</v>
          </cell>
        </row>
        <row r="2069">
          <cell r="A2069" t="str">
            <v>501041</v>
          </cell>
          <cell r="B2069" t="str">
            <v>MAIZE - 1111 - 5 KG</v>
          </cell>
          <cell r="C2069" t="str">
            <v>1000</v>
          </cell>
          <cell r="D2069" t="str">
            <v>601</v>
          </cell>
          <cell r="E2069" t="str">
            <v>4900089568</v>
          </cell>
          <cell r="F2069">
            <v>38119</v>
          </cell>
          <cell r="G2069">
            <v>-1000</v>
          </cell>
          <cell r="H2069">
            <v>-18718.25</v>
          </cell>
        </row>
        <row r="2070">
          <cell r="A2070" t="str">
            <v>501041</v>
          </cell>
          <cell r="B2070" t="str">
            <v>MAIZE - 1111 - 5 KG</v>
          </cell>
          <cell r="C2070" t="str">
            <v>1000</v>
          </cell>
          <cell r="D2070" t="str">
            <v>601</v>
          </cell>
          <cell r="E2070" t="str">
            <v>4900089566</v>
          </cell>
          <cell r="F2070">
            <v>38119</v>
          </cell>
          <cell r="G2070">
            <v>-1000</v>
          </cell>
          <cell r="H2070">
            <v>-18718.25</v>
          </cell>
        </row>
        <row r="2071">
          <cell r="A2071" t="str">
            <v>501041</v>
          </cell>
          <cell r="B2071" t="str">
            <v>MAIZE - 1111 - 5 KG</v>
          </cell>
          <cell r="C2071" t="str">
            <v>1000</v>
          </cell>
          <cell r="D2071" t="str">
            <v>601</v>
          </cell>
          <cell r="E2071" t="str">
            <v>4900089552</v>
          </cell>
          <cell r="F2071">
            <v>38119</v>
          </cell>
          <cell r="G2071">
            <v>-650</v>
          </cell>
          <cell r="H2071">
            <v>-12166.86</v>
          </cell>
        </row>
        <row r="2072">
          <cell r="A2072" t="str">
            <v>501041</v>
          </cell>
          <cell r="B2072" t="str">
            <v>MAIZE - 1111 - 5 KG</v>
          </cell>
          <cell r="C2072" t="str">
            <v>1000</v>
          </cell>
          <cell r="D2072" t="str">
            <v>601</v>
          </cell>
          <cell r="E2072" t="str">
            <v>4900089552</v>
          </cell>
          <cell r="F2072">
            <v>38119</v>
          </cell>
          <cell r="G2072">
            <v>-1350</v>
          </cell>
          <cell r="H2072">
            <v>-25269.64</v>
          </cell>
        </row>
        <row r="2073">
          <cell r="A2073" t="str">
            <v>501041</v>
          </cell>
          <cell r="B2073" t="str">
            <v>MAIZE - 1111 - 5 KG</v>
          </cell>
          <cell r="C2073" t="str">
            <v>1000</v>
          </cell>
          <cell r="D2073" t="str">
            <v>601</v>
          </cell>
          <cell r="E2073" t="str">
            <v>4900089224</v>
          </cell>
          <cell r="F2073">
            <v>38118</v>
          </cell>
          <cell r="G2073">
            <v>-1500</v>
          </cell>
          <cell r="H2073">
            <v>-28077.38</v>
          </cell>
        </row>
        <row r="2074">
          <cell r="A2074" t="str">
            <v>501041</v>
          </cell>
          <cell r="B2074" t="str">
            <v>MAIZE - 1111 - 5 KG</v>
          </cell>
          <cell r="C2074" t="str">
            <v>1000</v>
          </cell>
          <cell r="D2074" t="str">
            <v>601</v>
          </cell>
          <cell r="E2074" t="str">
            <v>4900089224</v>
          </cell>
          <cell r="F2074">
            <v>38118</v>
          </cell>
          <cell r="G2074">
            <v>-300</v>
          </cell>
          <cell r="H2074">
            <v>-5615.48</v>
          </cell>
        </row>
        <row r="2075">
          <cell r="A2075" t="str">
            <v>501041</v>
          </cell>
          <cell r="B2075" t="str">
            <v>MAIZE - 1111 - 5 KG</v>
          </cell>
          <cell r="C2075" t="str">
            <v>1000</v>
          </cell>
          <cell r="D2075" t="str">
            <v>601</v>
          </cell>
          <cell r="E2075" t="str">
            <v>4900089224</v>
          </cell>
          <cell r="F2075">
            <v>38118</v>
          </cell>
          <cell r="G2075">
            <v>-200</v>
          </cell>
          <cell r="H2075">
            <v>-3743.65</v>
          </cell>
        </row>
        <row r="2076">
          <cell r="A2076" t="str">
            <v>501041</v>
          </cell>
          <cell r="B2076" t="str">
            <v>MAIZE - 1111 - 5 KG</v>
          </cell>
          <cell r="C2076" t="str">
            <v>1000</v>
          </cell>
          <cell r="D2076" t="str">
            <v>601</v>
          </cell>
          <cell r="E2076" t="str">
            <v>4900089225</v>
          </cell>
          <cell r="F2076">
            <v>38118</v>
          </cell>
          <cell r="G2076">
            <v>-500</v>
          </cell>
          <cell r="H2076">
            <v>-9359.1299999999992</v>
          </cell>
        </row>
        <row r="2077">
          <cell r="A2077" t="str">
            <v>501041</v>
          </cell>
          <cell r="B2077" t="str">
            <v>MAIZE - 1111 - 5 KG</v>
          </cell>
          <cell r="C2077" t="str">
            <v>1000</v>
          </cell>
          <cell r="D2077" t="str">
            <v>601</v>
          </cell>
          <cell r="E2077" t="str">
            <v>4900089227</v>
          </cell>
          <cell r="F2077">
            <v>38118</v>
          </cell>
          <cell r="G2077">
            <v>-5000</v>
          </cell>
          <cell r="H2077">
            <v>-93591.26</v>
          </cell>
        </row>
        <row r="2078">
          <cell r="A2078" t="str">
            <v>501041</v>
          </cell>
          <cell r="B2078" t="str">
            <v>MAIZE - 1111 - 5 KG</v>
          </cell>
          <cell r="C2078" t="str">
            <v>1000</v>
          </cell>
          <cell r="D2078" t="str">
            <v>101</v>
          </cell>
          <cell r="E2078" t="str">
            <v>5000009842</v>
          </cell>
          <cell r="F2078">
            <v>38115</v>
          </cell>
          <cell r="G2078">
            <v>1700</v>
          </cell>
          <cell r="H2078">
            <v>0</v>
          </cell>
        </row>
        <row r="2079">
          <cell r="A2079" t="str">
            <v>501041</v>
          </cell>
          <cell r="B2079" t="str">
            <v>MAIZE - 1111 - 5 KG</v>
          </cell>
          <cell r="C2079" t="str">
            <v>1000</v>
          </cell>
          <cell r="D2079" t="str">
            <v>101</v>
          </cell>
          <cell r="E2079" t="str">
            <v>5000009843</v>
          </cell>
          <cell r="F2079">
            <v>38115</v>
          </cell>
          <cell r="G2079">
            <v>9850</v>
          </cell>
          <cell r="H2079">
            <v>0</v>
          </cell>
        </row>
        <row r="2080">
          <cell r="A2080" t="str">
            <v>501041</v>
          </cell>
          <cell r="B2080" t="str">
            <v>MAIZE - 1111 - 5 KG</v>
          </cell>
          <cell r="C2080" t="str">
            <v>1000</v>
          </cell>
          <cell r="D2080" t="str">
            <v>101</v>
          </cell>
          <cell r="E2080" t="str">
            <v>5000009843</v>
          </cell>
          <cell r="F2080">
            <v>38115</v>
          </cell>
          <cell r="G2080">
            <v>150</v>
          </cell>
          <cell r="H2080">
            <v>0</v>
          </cell>
        </row>
        <row r="2081">
          <cell r="A2081" t="str">
            <v>501041</v>
          </cell>
          <cell r="B2081" t="str">
            <v>MAIZE - 1111 - 5 KG</v>
          </cell>
          <cell r="C2081" t="str">
            <v>1000</v>
          </cell>
          <cell r="D2081" t="str">
            <v>101</v>
          </cell>
          <cell r="E2081" t="str">
            <v>5000009842</v>
          </cell>
          <cell r="F2081">
            <v>38115</v>
          </cell>
          <cell r="G2081">
            <v>8300</v>
          </cell>
          <cell r="H2081">
            <v>0</v>
          </cell>
        </row>
        <row r="2082">
          <cell r="A2082" t="str">
            <v>501041</v>
          </cell>
          <cell r="B2082" t="str">
            <v>MAIZE - 1111 - 5 KG</v>
          </cell>
          <cell r="C2082" t="str">
            <v>1000</v>
          </cell>
          <cell r="D2082" t="str">
            <v>641</v>
          </cell>
          <cell r="E2082" t="str">
            <v>4900087873</v>
          </cell>
          <cell r="F2082">
            <v>38115</v>
          </cell>
          <cell r="G2082">
            <v>8300</v>
          </cell>
          <cell r="H2082">
            <v>155731.79999999999</v>
          </cell>
        </row>
        <row r="2083">
          <cell r="A2083" t="str">
            <v>501041</v>
          </cell>
          <cell r="B2083" t="str">
            <v>MAIZE - 1111 - 5 KG</v>
          </cell>
          <cell r="C2083" t="str">
            <v>1000</v>
          </cell>
          <cell r="D2083" t="str">
            <v>641</v>
          </cell>
          <cell r="E2083" t="str">
            <v>4900087873</v>
          </cell>
          <cell r="F2083">
            <v>38115</v>
          </cell>
          <cell r="G2083">
            <v>1700</v>
          </cell>
          <cell r="H2083">
            <v>31896.87</v>
          </cell>
        </row>
        <row r="2084">
          <cell r="A2084" t="str">
            <v>501041</v>
          </cell>
          <cell r="B2084" t="str">
            <v>MAIZE - 1111 - 5 KG</v>
          </cell>
          <cell r="C2084" t="str">
            <v>1000</v>
          </cell>
          <cell r="D2084" t="str">
            <v>641</v>
          </cell>
          <cell r="E2084" t="str">
            <v>4900087874</v>
          </cell>
          <cell r="F2084">
            <v>38115</v>
          </cell>
          <cell r="G2084">
            <v>9850</v>
          </cell>
          <cell r="H2084">
            <v>184814.24</v>
          </cell>
        </row>
        <row r="2085">
          <cell r="A2085" t="str">
            <v>501041</v>
          </cell>
          <cell r="B2085" t="str">
            <v>MAIZE - 1111 - 5 KG</v>
          </cell>
          <cell r="C2085" t="str">
            <v>1000</v>
          </cell>
          <cell r="D2085" t="str">
            <v>641</v>
          </cell>
          <cell r="E2085" t="str">
            <v>4900087874</v>
          </cell>
          <cell r="F2085">
            <v>38115</v>
          </cell>
          <cell r="G2085">
            <v>150</v>
          </cell>
          <cell r="H2085">
            <v>2814.43</v>
          </cell>
        </row>
        <row r="2086">
          <cell r="A2086" t="str">
            <v>501041</v>
          </cell>
          <cell r="B2086" t="str">
            <v>MAIZE - 1111 - 5 KG</v>
          </cell>
          <cell r="C2086" t="str">
            <v>1000</v>
          </cell>
          <cell r="D2086" t="str">
            <v>601</v>
          </cell>
          <cell r="E2086" t="str">
            <v>4900083588</v>
          </cell>
          <cell r="F2086">
            <v>38106</v>
          </cell>
          <cell r="G2086">
            <v>-3000</v>
          </cell>
          <cell r="H2086">
            <v>-55921.98</v>
          </cell>
        </row>
        <row r="2087">
          <cell r="A2087" t="str">
            <v>501041</v>
          </cell>
          <cell r="B2087" t="str">
            <v>MAIZE - 1111 - 5 KG</v>
          </cell>
          <cell r="C2087" t="str">
            <v>1000</v>
          </cell>
          <cell r="D2087" t="str">
            <v>601</v>
          </cell>
          <cell r="E2087" t="str">
            <v>4900083588</v>
          </cell>
          <cell r="F2087">
            <v>38106</v>
          </cell>
          <cell r="G2087">
            <v>-2000</v>
          </cell>
          <cell r="H2087">
            <v>-37281.32</v>
          </cell>
        </row>
        <row r="2088">
          <cell r="A2088" t="str">
            <v>501041</v>
          </cell>
          <cell r="B2088" t="str">
            <v>MAIZE - 1111 - 5 KG</v>
          </cell>
          <cell r="C2088" t="str">
            <v>1000</v>
          </cell>
          <cell r="D2088" t="str">
            <v>601</v>
          </cell>
          <cell r="E2088" t="str">
            <v>4900082862</v>
          </cell>
          <cell r="F2088">
            <v>38105</v>
          </cell>
          <cell r="G2088">
            <v>-100</v>
          </cell>
          <cell r="H2088">
            <v>-1864.07</v>
          </cell>
        </row>
        <row r="2089">
          <cell r="A2089" t="str">
            <v>501041</v>
          </cell>
          <cell r="B2089" t="str">
            <v>MAIZE - 1111 - 5 KG</v>
          </cell>
          <cell r="C2089" t="str">
            <v>1000</v>
          </cell>
          <cell r="D2089" t="str">
            <v>601</v>
          </cell>
          <cell r="E2089" t="str">
            <v>4900082887</v>
          </cell>
          <cell r="F2089">
            <v>38105</v>
          </cell>
          <cell r="G2089">
            <v>-1000</v>
          </cell>
          <cell r="H2089">
            <v>-18640.66</v>
          </cell>
        </row>
        <row r="2090">
          <cell r="A2090" t="str">
            <v>501041</v>
          </cell>
          <cell r="B2090" t="str">
            <v>MAIZE - 1111 - 5 KG</v>
          </cell>
          <cell r="C2090" t="str">
            <v>1000</v>
          </cell>
          <cell r="D2090" t="str">
            <v>601</v>
          </cell>
          <cell r="E2090" t="str">
            <v>4900082910</v>
          </cell>
          <cell r="F2090">
            <v>38105</v>
          </cell>
          <cell r="G2090">
            <v>-100</v>
          </cell>
          <cell r="H2090">
            <v>-1864.07</v>
          </cell>
        </row>
        <row r="2091">
          <cell r="A2091" t="str">
            <v>501041</v>
          </cell>
          <cell r="B2091" t="str">
            <v>MAIZE - 1111 - 5 KG</v>
          </cell>
          <cell r="C2091" t="str">
            <v>1000</v>
          </cell>
          <cell r="D2091" t="str">
            <v>601</v>
          </cell>
          <cell r="E2091" t="str">
            <v>4900077004</v>
          </cell>
          <cell r="F2091">
            <v>38094</v>
          </cell>
          <cell r="G2091">
            <v>-250</v>
          </cell>
          <cell r="H2091">
            <v>-4660.16</v>
          </cell>
        </row>
        <row r="2092">
          <cell r="A2092" t="str">
            <v>501041</v>
          </cell>
          <cell r="B2092" t="str">
            <v>MAIZE - 1111 - 5 KG</v>
          </cell>
          <cell r="C2092" t="str">
            <v>1000</v>
          </cell>
          <cell r="D2092" t="str">
            <v>601</v>
          </cell>
          <cell r="E2092" t="str">
            <v>4900076445</v>
          </cell>
          <cell r="F2092">
            <v>38093</v>
          </cell>
          <cell r="G2092">
            <v>-10</v>
          </cell>
          <cell r="H2092">
            <v>-186.41</v>
          </cell>
        </row>
        <row r="2093">
          <cell r="A2093" t="str">
            <v>501041</v>
          </cell>
          <cell r="B2093" t="str">
            <v>MAIZE - 1111 - 5 KG</v>
          </cell>
          <cell r="C2093" t="str">
            <v>1000</v>
          </cell>
          <cell r="D2093" t="str">
            <v>601</v>
          </cell>
          <cell r="E2093" t="str">
            <v>4900076083</v>
          </cell>
          <cell r="F2093">
            <v>38092</v>
          </cell>
          <cell r="G2093">
            <v>-2040</v>
          </cell>
          <cell r="H2093">
            <v>-38026.949999999997</v>
          </cell>
        </row>
        <row r="2094">
          <cell r="A2094" t="str">
            <v>501041</v>
          </cell>
          <cell r="B2094" t="str">
            <v>MAIZE - 1111 - 5 KG</v>
          </cell>
          <cell r="C2094" t="str">
            <v>1000</v>
          </cell>
          <cell r="D2094" t="str">
            <v>641</v>
          </cell>
          <cell r="E2094" t="str">
            <v>4900075759</v>
          </cell>
          <cell r="F2094">
            <v>38090</v>
          </cell>
          <cell r="G2094">
            <v>4500</v>
          </cell>
          <cell r="H2094">
            <v>83882.97</v>
          </cell>
        </row>
        <row r="2095">
          <cell r="A2095" t="str">
            <v>501041</v>
          </cell>
          <cell r="B2095" t="str">
            <v>MAIZE - 1111 - 5 KG</v>
          </cell>
          <cell r="C2095" t="str">
            <v>1000</v>
          </cell>
          <cell r="D2095" t="str">
            <v>641</v>
          </cell>
          <cell r="E2095" t="str">
            <v>4900075759</v>
          </cell>
          <cell r="F2095">
            <v>38090</v>
          </cell>
          <cell r="G2095">
            <v>7150</v>
          </cell>
          <cell r="H2095">
            <v>133280.72</v>
          </cell>
        </row>
        <row r="2096">
          <cell r="A2096" t="str">
            <v>501041</v>
          </cell>
          <cell r="B2096" t="str">
            <v>MAIZE - 1111 - 5 KG</v>
          </cell>
          <cell r="C2096" t="str">
            <v>1000</v>
          </cell>
          <cell r="D2096" t="str">
            <v>641</v>
          </cell>
          <cell r="E2096" t="str">
            <v>4900075759</v>
          </cell>
          <cell r="F2096">
            <v>38090</v>
          </cell>
          <cell r="G2096">
            <v>200</v>
          </cell>
          <cell r="H2096">
            <v>3728.13</v>
          </cell>
        </row>
        <row r="2097">
          <cell r="A2097" t="str">
            <v>501041</v>
          </cell>
          <cell r="B2097" t="str">
            <v>MAIZE - 1111 - 5 KG</v>
          </cell>
          <cell r="C2097" t="str">
            <v>1000</v>
          </cell>
          <cell r="D2097" t="str">
            <v>641</v>
          </cell>
          <cell r="E2097" t="str">
            <v>4900075759</v>
          </cell>
          <cell r="F2097">
            <v>38090</v>
          </cell>
          <cell r="G2097">
            <v>2650</v>
          </cell>
          <cell r="H2097">
            <v>49397.75</v>
          </cell>
        </row>
        <row r="2098">
          <cell r="A2098" t="str">
            <v>501041</v>
          </cell>
          <cell r="B2098" t="str">
            <v>MAIZE - 1111 - 5 KG</v>
          </cell>
          <cell r="C2098" t="str">
            <v>1000</v>
          </cell>
          <cell r="D2098" t="str">
            <v>101</v>
          </cell>
          <cell r="E2098" t="str">
            <v>5000007732</v>
          </cell>
          <cell r="F2098">
            <v>38090</v>
          </cell>
          <cell r="G2098">
            <v>200</v>
          </cell>
          <cell r="H2098">
            <v>0</v>
          </cell>
        </row>
        <row r="2099">
          <cell r="A2099" t="str">
            <v>501041</v>
          </cell>
          <cell r="B2099" t="str">
            <v>MAIZE - 1111 - 5 KG</v>
          </cell>
          <cell r="C2099" t="str">
            <v>1000</v>
          </cell>
          <cell r="D2099" t="str">
            <v>101</v>
          </cell>
          <cell r="E2099" t="str">
            <v>5000007732</v>
          </cell>
          <cell r="F2099">
            <v>38090</v>
          </cell>
          <cell r="G2099">
            <v>5500</v>
          </cell>
          <cell r="H2099">
            <v>0</v>
          </cell>
        </row>
        <row r="2100">
          <cell r="A2100" t="str">
            <v>501041</v>
          </cell>
          <cell r="B2100" t="str">
            <v>MAIZE - 1111 - 5 KG</v>
          </cell>
          <cell r="C2100" t="str">
            <v>1000</v>
          </cell>
          <cell r="D2100" t="str">
            <v>101</v>
          </cell>
          <cell r="E2100" t="str">
            <v>5000007732</v>
          </cell>
          <cell r="F2100">
            <v>38090</v>
          </cell>
          <cell r="G2100">
            <v>7150</v>
          </cell>
          <cell r="H2100">
            <v>0</v>
          </cell>
        </row>
        <row r="2101">
          <cell r="A2101" t="str">
            <v>501041</v>
          </cell>
          <cell r="B2101" t="str">
            <v>MAIZE - 1111 - 5 KG</v>
          </cell>
          <cell r="C2101" t="str">
            <v>1000</v>
          </cell>
          <cell r="D2101" t="str">
            <v>101</v>
          </cell>
          <cell r="E2101" t="str">
            <v>5000007732</v>
          </cell>
          <cell r="F2101">
            <v>38090</v>
          </cell>
          <cell r="G2101">
            <v>2650</v>
          </cell>
          <cell r="H2101">
            <v>0</v>
          </cell>
        </row>
        <row r="2102">
          <cell r="A2102" t="str">
            <v>501041</v>
          </cell>
          <cell r="B2102" t="str">
            <v>MAIZE - 1111 - 5 KG</v>
          </cell>
          <cell r="C2102" t="str">
            <v>1000</v>
          </cell>
          <cell r="D2102" t="str">
            <v>641</v>
          </cell>
          <cell r="E2102" t="str">
            <v>4900075759</v>
          </cell>
          <cell r="F2102">
            <v>38090</v>
          </cell>
          <cell r="G2102">
            <v>5500</v>
          </cell>
          <cell r="H2102">
            <v>102523.63</v>
          </cell>
        </row>
        <row r="2103">
          <cell r="A2103" t="str">
            <v>501041</v>
          </cell>
          <cell r="B2103" t="str">
            <v>MAIZE - 1111 - 5 KG</v>
          </cell>
          <cell r="C2103" t="str">
            <v>1000</v>
          </cell>
          <cell r="D2103" t="str">
            <v>101</v>
          </cell>
          <cell r="E2103" t="str">
            <v>5000007732</v>
          </cell>
          <cell r="F2103">
            <v>38090</v>
          </cell>
          <cell r="G2103">
            <v>4500</v>
          </cell>
          <cell r="H2103">
            <v>0</v>
          </cell>
        </row>
        <row r="2104">
          <cell r="A2104" t="str">
            <v>501041</v>
          </cell>
          <cell r="B2104" t="str">
            <v>MAIZE - 1111 - 5 KG</v>
          </cell>
          <cell r="C2104" t="str">
            <v>1100</v>
          </cell>
          <cell r="D2104" t="str">
            <v>201</v>
          </cell>
          <cell r="E2104" t="str">
            <v>4900225271</v>
          </cell>
          <cell r="F2104">
            <v>38260</v>
          </cell>
          <cell r="G2104">
            <v>-5</v>
          </cell>
          <cell r="H2104">
            <v>-93.2</v>
          </cell>
        </row>
        <row r="2105">
          <cell r="A2105" t="str">
            <v>501041</v>
          </cell>
          <cell r="B2105" t="str">
            <v>MAIZE - 1111 - 5 KG</v>
          </cell>
          <cell r="C2105" t="str">
            <v>1100</v>
          </cell>
          <cell r="D2105" t="str">
            <v>101</v>
          </cell>
          <cell r="E2105" t="str">
            <v>5000026320</v>
          </cell>
          <cell r="F2105">
            <v>38260</v>
          </cell>
          <cell r="G2105">
            <v>50</v>
          </cell>
          <cell r="H2105">
            <v>0</v>
          </cell>
        </row>
        <row r="2106">
          <cell r="A2106" t="str">
            <v>501041</v>
          </cell>
          <cell r="B2106" t="str">
            <v>MAIZE - 1111 - 5 KG</v>
          </cell>
          <cell r="C2106" t="str">
            <v>1100</v>
          </cell>
          <cell r="D2106" t="str">
            <v>201</v>
          </cell>
          <cell r="E2106" t="str">
            <v>4900218705</v>
          </cell>
          <cell r="F2106">
            <v>38257</v>
          </cell>
          <cell r="G2106">
            <v>-10</v>
          </cell>
          <cell r="H2106">
            <v>-186.4</v>
          </cell>
        </row>
        <row r="2107">
          <cell r="A2107" t="str">
            <v>501041</v>
          </cell>
          <cell r="B2107" t="str">
            <v>MAIZE - 1111 - 5 KG</v>
          </cell>
          <cell r="C2107" t="str">
            <v>1100</v>
          </cell>
          <cell r="D2107" t="str">
            <v>601</v>
          </cell>
          <cell r="E2107" t="str">
            <v>4900214950</v>
          </cell>
          <cell r="F2107">
            <v>38254</v>
          </cell>
          <cell r="G2107">
            <v>-345</v>
          </cell>
          <cell r="H2107">
            <v>-6430.81</v>
          </cell>
        </row>
        <row r="2108">
          <cell r="A2108" t="str">
            <v>501041</v>
          </cell>
          <cell r="B2108" t="str">
            <v>MAIZE - 1111 - 5 KG</v>
          </cell>
          <cell r="C2108" t="str">
            <v>1100</v>
          </cell>
          <cell r="D2108" t="str">
            <v>601</v>
          </cell>
          <cell r="E2108" t="str">
            <v>4900214950</v>
          </cell>
          <cell r="F2108">
            <v>38254</v>
          </cell>
          <cell r="G2108">
            <v>-765</v>
          </cell>
          <cell r="H2108">
            <v>-14259.62</v>
          </cell>
        </row>
        <row r="2109">
          <cell r="A2109" t="str">
            <v>501041</v>
          </cell>
          <cell r="B2109" t="str">
            <v>MAIZE - 1111 - 5 KG</v>
          </cell>
          <cell r="C2109" t="str">
            <v>1100</v>
          </cell>
          <cell r="D2109" t="str">
            <v>453</v>
          </cell>
          <cell r="E2109" t="str">
            <v>4900210819</v>
          </cell>
          <cell r="F2109">
            <v>38251</v>
          </cell>
          <cell r="G2109">
            <v>-800</v>
          </cell>
          <cell r="H2109">
            <v>0</v>
          </cell>
        </row>
        <row r="2110">
          <cell r="A2110" t="str">
            <v>501041</v>
          </cell>
          <cell r="B2110" t="str">
            <v>MAIZE - 1111 - 5 KG</v>
          </cell>
          <cell r="C2110" t="str">
            <v>1100</v>
          </cell>
          <cell r="D2110" t="str">
            <v>453</v>
          </cell>
          <cell r="E2110" t="str">
            <v>4900210819</v>
          </cell>
          <cell r="F2110">
            <v>38251</v>
          </cell>
          <cell r="G2110">
            <v>800</v>
          </cell>
          <cell r="H2110">
            <v>14912.02</v>
          </cell>
        </row>
        <row r="2111">
          <cell r="A2111" t="str">
            <v>501041</v>
          </cell>
          <cell r="B2111" t="str">
            <v>MAIZE - 1111 - 5 KG</v>
          </cell>
          <cell r="C2111" t="str">
            <v>1100</v>
          </cell>
          <cell r="D2111" t="str">
            <v>651</v>
          </cell>
          <cell r="E2111" t="str">
            <v>4900210817</v>
          </cell>
          <cell r="F2111">
            <v>38251</v>
          </cell>
          <cell r="G2111">
            <v>800</v>
          </cell>
          <cell r="H2111">
            <v>0</v>
          </cell>
        </row>
        <row r="2112">
          <cell r="A2112" t="str">
            <v>501041</v>
          </cell>
          <cell r="B2112" t="str">
            <v>MAIZE - 1111 - 5 KG</v>
          </cell>
          <cell r="C2112" t="str">
            <v>1100</v>
          </cell>
          <cell r="D2112" t="str">
            <v>651</v>
          </cell>
          <cell r="E2112" t="str">
            <v>4900209573</v>
          </cell>
          <cell r="F2112">
            <v>38250</v>
          </cell>
          <cell r="G2112">
            <v>275</v>
          </cell>
          <cell r="H2112">
            <v>0</v>
          </cell>
        </row>
        <row r="2113">
          <cell r="A2113" t="str">
            <v>501041</v>
          </cell>
          <cell r="B2113" t="str">
            <v>MAIZE - 1111 - 5 KG</v>
          </cell>
          <cell r="C2113" t="str">
            <v>1100</v>
          </cell>
          <cell r="D2113" t="str">
            <v>601</v>
          </cell>
          <cell r="E2113" t="str">
            <v>4900210088</v>
          </cell>
          <cell r="F2113">
            <v>38250</v>
          </cell>
          <cell r="G2113">
            <v>-275</v>
          </cell>
          <cell r="H2113">
            <v>-5126.01</v>
          </cell>
        </row>
        <row r="2114">
          <cell r="A2114" t="str">
            <v>501041</v>
          </cell>
          <cell r="B2114" t="str">
            <v>MAIZE - 1111 - 5 KG</v>
          </cell>
          <cell r="C2114" t="str">
            <v>1100</v>
          </cell>
          <cell r="D2114" t="str">
            <v>601</v>
          </cell>
          <cell r="E2114" t="str">
            <v>4900210088</v>
          </cell>
          <cell r="F2114">
            <v>38250</v>
          </cell>
          <cell r="G2114">
            <v>-655</v>
          </cell>
          <cell r="H2114">
            <v>-12209.22</v>
          </cell>
        </row>
        <row r="2115">
          <cell r="A2115" t="str">
            <v>501041</v>
          </cell>
          <cell r="B2115" t="str">
            <v>MAIZE - 1111 - 5 KG</v>
          </cell>
          <cell r="C2115" t="str">
            <v>1100</v>
          </cell>
          <cell r="D2115" t="str">
            <v>453</v>
          </cell>
          <cell r="E2115" t="str">
            <v>4900209577</v>
          </cell>
          <cell r="F2115">
            <v>38250</v>
          </cell>
          <cell r="G2115">
            <v>275</v>
          </cell>
          <cell r="H2115">
            <v>5126.01</v>
          </cell>
        </row>
        <row r="2116">
          <cell r="A2116" t="str">
            <v>501041</v>
          </cell>
          <cell r="B2116" t="str">
            <v>MAIZE - 1111 - 5 KG</v>
          </cell>
          <cell r="C2116" t="str">
            <v>1100</v>
          </cell>
          <cell r="D2116" t="str">
            <v>601</v>
          </cell>
          <cell r="E2116" t="str">
            <v>4900210088</v>
          </cell>
          <cell r="F2116">
            <v>38250</v>
          </cell>
          <cell r="G2116">
            <v>-320</v>
          </cell>
          <cell r="H2116">
            <v>-5964.81</v>
          </cell>
        </row>
        <row r="2117">
          <cell r="A2117" t="str">
            <v>501041</v>
          </cell>
          <cell r="B2117" t="str">
            <v>MAIZE - 1111 - 5 KG</v>
          </cell>
          <cell r="C2117" t="str">
            <v>1100</v>
          </cell>
          <cell r="D2117" t="str">
            <v>453</v>
          </cell>
          <cell r="E2117" t="str">
            <v>4900209577</v>
          </cell>
          <cell r="F2117">
            <v>38250</v>
          </cell>
          <cell r="G2117">
            <v>-1000</v>
          </cell>
          <cell r="H2117">
            <v>0</v>
          </cell>
        </row>
        <row r="2118">
          <cell r="A2118" t="str">
            <v>501041</v>
          </cell>
          <cell r="B2118" t="str">
            <v>MAIZE - 1111 - 5 KG</v>
          </cell>
          <cell r="C2118" t="str">
            <v>1100</v>
          </cell>
          <cell r="D2118" t="str">
            <v>453</v>
          </cell>
          <cell r="E2118" t="str">
            <v>4900209577</v>
          </cell>
          <cell r="F2118">
            <v>38250</v>
          </cell>
          <cell r="G2118">
            <v>-275</v>
          </cell>
          <cell r="H2118">
            <v>0</v>
          </cell>
        </row>
        <row r="2119">
          <cell r="A2119" t="str">
            <v>501041</v>
          </cell>
          <cell r="B2119" t="str">
            <v>MAIZE - 1111 - 5 KG</v>
          </cell>
          <cell r="C2119" t="str">
            <v>1100</v>
          </cell>
          <cell r="D2119" t="str">
            <v>453</v>
          </cell>
          <cell r="E2119" t="str">
            <v>4900209577</v>
          </cell>
          <cell r="F2119">
            <v>38250</v>
          </cell>
          <cell r="G2119">
            <v>1000</v>
          </cell>
          <cell r="H2119">
            <v>18640.03</v>
          </cell>
        </row>
        <row r="2120">
          <cell r="A2120" t="str">
            <v>501041</v>
          </cell>
          <cell r="B2120" t="str">
            <v>MAIZE - 1111 - 5 KG</v>
          </cell>
          <cell r="C2120" t="str">
            <v>1100</v>
          </cell>
          <cell r="D2120" t="str">
            <v>651</v>
          </cell>
          <cell r="E2120" t="str">
            <v>4900209562</v>
          </cell>
          <cell r="F2120">
            <v>38250</v>
          </cell>
          <cell r="G2120">
            <v>1000</v>
          </cell>
          <cell r="H2120">
            <v>0</v>
          </cell>
        </row>
        <row r="2121">
          <cell r="A2121" t="str">
            <v>501041</v>
          </cell>
          <cell r="B2121" t="str">
            <v>MAIZE - 1111 - 5 KG</v>
          </cell>
          <cell r="C2121" t="str">
            <v>1100</v>
          </cell>
          <cell r="D2121" t="str">
            <v>101</v>
          </cell>
          <cell r="E2121" t="str">
            <v>5000023277</v>
          </cell>
          <cell r="F2121">
            <v>38236</v>
          </cell>
          <cell r="G2121">
            <v>320</v>
          </cell>
          <cell r="H2121">
            <v>0</v>
          </cell>
        </row>
        <row r="2122">
          <cell r="A2122" t="str">
            <v>501041</v>
          </cell>
          <cell r="B2122" t="str">
            <v>MAIZE - 1111 - 5 KG</v>
          </cell>
          <cell r="C2122" t="str">
            <v>1100</v>
          </cell>
          <cell r="D2122" t="str">
            <v>641</v>
          </cell>
          <cell r="E2122" t="str">
            <v>4900194130</v>
          </cell>
          <cell r="F2122">
            <v>38232</v>
          </cell>
          <cell r="G2122">
            <v>-1200</v>
          </cell>
          <cell r="H2122">
            <v>-22368.2</v>
          </cell>
        </row>
        <row r="2123">
          <cell r="A2123" t="str">
            <v>501041</v>
          </cell>
          <cell r="B2123" t="str">
            <v>MAIZE - 1111 - 5 KG</v>
          </cell>
          <cell r="C2123" t="str">
            <v>1100</v>
          </cell>
          <cell r="D2123" t="str">
            <v>641</v>
          </cell>
          <cell r="E2123" t="str">
            <v>4900194130</v>
          </cell>
          <cell r="F2123">
            <v>38232</v>
          </cell>
          <cell r="G2123">
            <v>-400</v>
          </cell>
          <cell r="H2123">
            <v>-7456.06</v>
          </cell>
        </row>
        <row r="2124">
          <cell r="A2124" t="str">
            <v>501041</v>
          </cell>
          <cell r="B2124" t="str">
            <v>MAIZE - 1111 - 5 KG</v>
          </cell>
          <cell r="C2124" t="str">
            <v>1100</v>
          </cell>
          <cell r="D2124" t="str">
            <v>641</v>
          </cell>
          <cell r="E2124" t="str">
            <v>4900194130</v>
          </cell>
          <cell r="F2124">
            <v>38232</v>
          </cell>
          <cell r="G2124">
            <v>-2150</v>
          </cell>
          <cell r="H2124">
            <v>-40076.35</v>
          </cell>
        </row>
        <row r="2125">
          <cell r="A2125" t="str">
            <v>501041</v>
          </cell>
          <cell r="B2125" t="str">
            <v>MAIZE - 1111 - 5 KG</v>
          </cell>
          <cell r="C2125" t="str">
            <v>1100</v>
          </cell>
          <cell r="D2125" t="str">
            <v>641</v>
          </cell>
          <cell r="E2125" t="str">
            <v>4900194426</v>
          </cell>
          <cell r="F2125">
            <v>38232</v>
          </cell>
          <cell r="G2125">
            <v>320</v>
          </cell>
          <cell r="H2125">
            <v>5964.8</v>
          </cell>
        </row>
        <row r="2126">
          <cell r="A2126" t="str">
            <v>501041</v>
          </cell>
          <cell r="B2126" t="str">
            <v>MAIZE - 1111 - 5 KG</v>
          </cell>
          <cell r="C2126" t="str">
            <v>1100</v>
          </cell>
          <cell r="D2126" t="str">
            <v>453</v>
          </cell>
          <cell r="E2126" t="str">
            <v>4900174352</v>
          </cell>
          <cell r="F2126">
            <v>38216</v>
          </cell>
          <cell r="G2126">
            <v>-1200</v>
          </cell>
          <cell r="H2126">
            <v>0</v>
          </cell>
        </row>
        <row r="2127">
          <cell r="A2127" t="str">
            <v>501041</v>
          </cell>
          <cell r="B2127" t="str">
            <v>MAIZE - 1111 - 5 KG</v>
          </cell>
          <cell r="C2127" t="str">
            <v>1100</v>
          </cell>
          <cell r="D2127" t="str">
            <v>453</v>
          </cell>
          <cell r="E2127" t="str">
            <v>4900174352</v>
          </cell>
          <cell r="F2127">
            <v>38216</v>
          </cell>
          <cell r="G2127">
            <v>500</v>
          </cell>
          <cell r="H2127">
            <v>9320.08</v>
          </cell>
        </row>
        <row r="2128">
          <cell r="A2128" t="str">
            <v>501041</v>
          </cell>
          <cell r="B2128" t="str">
            <v>MAIZE - 1111 - 5 KG</v>
          </cell>
          <cell r="C2128" t="str">
            <v>1100</v>
          </cell>
          <cell r="D2128" t="str">
            <v>453</v>
          </cell>
          <cell r="E2128" t="str">
            <v>4900174352</v>
          </cell>
          <cell r="F2128">
            <v>38216</v>
          </cell>
          <cell r="G2128">
            <v>-500</v>
          </cell>
          <cell r="H2128">
            <v>0</v>
          </cell>
        </row>
        <row r="2129">
          <cell r="A2129" t="str">
            <v>501041</v>
          </cell>
          <cell r="B2129" t="str">
            <v>MAIZE - 1111 - 5 KG</v>
          </cell>
          <cell r="C2129" t="str">
            <v>1100</v>
          </cell>
          <cell r="D2129" t="str">
            <v>453</v>
          </cell>
          <cell r="E2129" t="str">
            <v>4900174352</v>
          </cell>
          <cell r="F2129">
            <v>38216</v>
          </cell>
          <cell r="G2129">
            <v>-200</v>
          </cell>
          <cell r="H2129">
            <v>0</v>
          </cell>
        </row>
        <row r="2130">
          <cell r="A2130" t="str">
            <v>501041</v>
          </cell>
          <cell r="B2130" t="str">
            <v>MAIZE - 1111 - 5 KG</v>
          </cell>
          <cell r="C2130" t="str">
            <v>1100</v>
          </cell>
          <cell r="D2130" t="str">
            <v>453</v>
          </cell>
          <cell r="E2130" t="str">
            <v>4900174352</v>
          </cell>
          <cell r="F2130">
            <v>38216</v>
          </cell>
          <cell r="G2130">
            <v>2150</v>
          </cell>
          <cell r="H2130">
            <v>40076.35</v>
          </cell>
        </row>
        <row r="2131">
          <cell r="A2131" t="str">
            <v>501041</v>
          </cell>
          <cell r="B2131" t="str">
            <v>MAIZE - 1111 - 5 KG</v>
          </cell>
          <cell r="C2131" t="str">
            <v>1100</v>
          </cell>
          <cell r="D2131" t="str">
            <v>651</v>
          </cell>
          <cell r="E2131" t="str">
            <v>4900174348</v>
          </cell>
          <cell r="F2131">
            <v>38216</v>
          </cell>
          <cell r="G2131">
            <v>500</v>
          </cell>
          <cell r="H2131">
            <v>0</v>
          </cell>
        </row>
        <row r="2132">
          <cell r="A2132" t="str">
            <v>501041</v>
          </cell>
          <cell r="B2132" t="str">
            <v>MAIZE - 1111 - 5 KG</v>
          </cell>
          <cell r="C2132" t="str">
            <v>1100</v>
          </cell>
          <cell r="D2132" t="str">
            <v>651</v>
          </cell>
          <cell r="E2132" t="str">
            <v>4900174347</v>
          </cell>
          <cell r="F2132">
            <v>38216</v>
          </cell>
          <cell r="G2132">
            <v>1200</v>
          </cell>
          <cell r="H2132">
            <v>0</v>
          </cell>
        </row>
        <row r="2133">
          <cell r="A2133" t="str">
            <v>501041</v>
          </cell>
          <cell r="B2133" t="str">
            <v>MAIZE - 1111 - 5 KG</v>
          </cell>
          <cell r="C2133" t="str">
            <v>1100</v>
          </cell>
          <cell r="D2133" t="str">
            <v>651</v>
          </cell>
          <cell r="E2133" t="str">
            <v>4900174346</v>
          </cell>
          <cell r="F2133">
            <v>38216</v>
          </cell>
          <cell r="G2133">
            <v>200</v>
          </cell>
          <cell r="H2133">
            <v>0</v>
          </cell>
        </row>
        <row r="2134">
          <cell r="A2134" t="str">
            <v>501041</v>
          </cell>
          <cell r="B2134" t="str">
            <v>MAIZE - 1111 - 5 KG</v>
          </cell>
          <cell r="C2134" t="str">
            <v>1100</v>
          </cell>
          <cell r="D2134" t="str">
            <v>651</v>
          </cell>
          <cell r="E2134" t="str">
            <v>4900174345</v>
          </cell>
          <cell r="F2134">
            <v>38216</v>
          </cell>
          <cell r="G2134">
            <v>750</v>
          </cell>
          <cell r="H2134">
            <v>0</v>
          </cell>
        </row>
        <row r="2135">
          <cell r="A2135" t="str">
            <v>501041</v>
          </cell>
          <cell r="B2135" t="str">
            <v>MAIZE - 1111 - 5 KG</v>
          </cell>
          <cell r="C2135" t="str">
            <v>1100</v>
          </cell>
          <cell r="D2135" t="str">
            <v>651</v>
          </cell>
          <cell r="E2135" t="str">
            <v>4900174344</v>
          </cell>
          <cell r="F2135">
            <v>38216</v>
          </cell>
          <cell r="G2135">
            <v>2150</v>
          </cell>
          <cell r="H2135">
            <v>0</v>
          </cell>
        </row>
        <row r="2136">
          <cell r="A2136" t="str">
            <v>501041</v>
          </cell>
          <cell r="B2136" t="str">
            <v>MAIZE - 1111 - 5 KG</v>
          </cell>
          <cell r="C2136" t="str">
            <v>1100</v>
          </cell>
          <cell r="D2136" t="str">
            <v>453</v>
          </cell>
          <cell r="E2136" t="str">
            <v>4900174352</v>
          </cell>
          <cell r="F2136">
            <v>38216</v>
          </cell>
          <cell r="G2136">
            <v>1200</v>
          </cell>
          <cell r="H2136">
            <v>22368.2</v>
          </cell>
        </row>
        <row r="2137">
          <cell r="A2137" t="str">
            <v>501041</v>
          </cell>
          <cell r="B2137" t="str">
            <v>MAIZE - 1111 - 5 KG</v>
          </cell>
          <cell r="C2137" t="str">
            <v>1100</v>
          </cell>
          <cell r="D2137" t="str">
            <v>641</v>
          </cell>
          <cell r="E2137" t="str">
            <v>4900174812</v>
          </cell>
          <cell r="F2137">
            <v>38216</v>
          </cell>
          <cell r="G2137">
            <v>-750</v>
          </cell>
          <cell r="H2137">
            <v>-13980.12</v>
          </cell>
        </row>
        <row r="2138">
          <cell r="A2138" t="str">
            <v>501041</v>
          </cell>
          <cell r="B2138" t="str">
            <v>MAIZE - 1111 - 5 KG</v>
          </cell>
          <cell r="C2138" t="str">
            <v>1100</v>
          </cell>
          <cell r="D2138" t="str">
            <v>101</v>
          </cell>
          <cell r="E2138" t="str">
            <v>5000021260</v>
          </cell>
          <cell r="F2138">
            <v>38216</v>
          </cell>
          <cell r="G2138">
            <v>6000</v>
          </cell>
          <cell r="H2138">
            <v>0</v>
          </cell>
        </row>
        <row r="2139">
          <cell r="A2139" t="str">
            <v>501041</v>
          </cell>
          <cell r="B2139" t="str">
            <v>MAIZE - 1111 - 5 KG</v>
          </cell>
          <cell r="C2139" t="str">
            <v>1100</v>
          </cell>
          <cell r="D2139" t="str">
            <v>101</v>
          </cell>
          <cell r="E2139" t="str">
            <v>5000021260</v>
          </cell>
          <cell r="F2139">
            <v>38216</v>
          </cell>
          <cell r="G2139">
            <v>1950</v>
          </cell>
          <cell r="H2139">
            <v>0</v>
          </cell>
        </row>
        <row r="2140">
          <cell r="A2140" t="str">
            <v>501041</v>
          </cell>
          <cell r="B2140" t="str">
            <v>MAIZE - 1111 - 5 KG</v>
          </cell>
          <cell r="C2140" t="str">
            <v>1100</v>
          </cell>
          <cell r="D2140" t="str">
            <v>641</v>
          </cell>
          <cell r="E2140" t="str">
            <v>4900174812</v>
          </cell>
          <cell r="F2140">
            <v>38216</v>
          </cell>
          <cell r="G2140">
            <v>-6000</v>
          </cell>
          <cell r="H2140">
            <v>-111840.98</v>
          </cell>
        </row>
        <row r="2141">
          <cell r="A2141" t="str">
            <v>501041</v>
          </cell>
          <cell r="B2141" t="str">
            <v>MAIZE - 1111 - 5 KG</v>
          </cell>
          <cell r="C2141" t="str">
            <v>1100</v>
          </cell>
          <cell r="D2141" t="str">
            <v>641</v>
          </cell>
          <cell r="E2141" t="str">
            <v>4900174812</v>
          </cell>
          <cell r="F2141">
            <v>38216</v>
          </cell>
          <cell r="G2141">
            <v>-200</v>
          </cell>
          <cell r="H2141">
            <v>-3728.03</v>
          </cell>
        </row>
        <row r="2142">
          <cell r="A2142" t="str">
            <v>501041</v>
          </cell>
          <cell r="B2142" t="str">
            <v>MAIZE - 1111 - 5 KG</v>
          </cell>
          <cell r="C2142" t="str">
            <v>1100</v>
          </cell>
          <cell r="D2142" t="str">
            <v>641</v>
          </cell>
          <cell r="E2142" t="str">
            <v>4900174812</v>
          </cell>
          <cell r="F2142">
            <v>38216</v>
          </cell>
          <cell r="G2142">
            <v>-1950</v>
          </cell>
          <cell r="H2142">
            <v>-36348.32</v>
          </cell>
        </row>
        <row r="2143">
          <cell r="A2143" t="str">
            <v>501041</v>
          </cell>
          <cell r="B2143" t="str">
            <v>MAIZE - 1111 - 5 KG</v>
          </cell>
          <cell r="C2143" t="str">
            <v>1100</v>
          </cell>
          <cell r="D2143" t="str">
            <v>641</v>
          </cell>
          <cell r="E2143" t="str">
            <v>4900174812</v>
          </cell>
          <cell r="F2143">
            <v>38216</v>
          </cell>
          <cell r="G2143">
            <v>-100</v>
          </cell>
          <cell r="H2143">
            <v>-1864.02</v>
          </cell>
        </row>
        <row r="2144">
          <cell r="A2144" t="str">
            <v>501041</v>
          </cell>
          <cell r="B2144" t="str">
            <v>MAIZE - 1111 - 5 KG</v>
          </cell>
          <cell r="C2144" t="str">
            <v>1100</v>
          </cell>
          <cell r="D2144" t="str">
            <v>453</v>
          </cell>
          <cell r="E2144" t="str">
            <v>4900174352</v>
          </cell>
          <cell r="F2144">
            <v>38216</v>
          </cell>
          <cell r="G2144">
            <v>750</v>
          </cell>
          <cell r="H2144">
            <v>13980.12</v>
          </cell>
        </row>
        <row r="2145">
          <cell r="A2145" t="str">
            <v>501041</v>
          </cell>
          <cell r="B2145" t="str">
            <v>MAIZE - 1111 - 5 KG</v>
          </cell>
          <cell r="C2145" t="str">
            <v>1100</v>
          </cell>
          <cell r="D2145" t="str">
            <v>453</v>
          </cell>
          <cell r="E2145" t="str">
            <v>4900174352</v>
          </cell>
          <cell r="F2145">
            <v>38216</v>
          </cell>
          <cell r="G2145">
            <v>-750</v>
          </cell>
          <cell r="H2145">
            <v>0</v>
          </cell>
        </row>
        <row r="2146">
          <cell r="A2146" t="str">
            <v>501041</v>
          </cell>
          <cell r="B2146" t="str">
            <v>MAIZE - 1111 - 5 KG</v>
          </cell>
          <cell r="C2146" t="str">
            <v>1100</v>
          </cell>
          <cell r="D2146" t="str">
            <v>453</v>
          </cell>
          <cell r="E2146" t="str">
            <v>4900174352</v>
          </cell>
          <cell r="F2146">
            <v>38216</v>
          </cell>
          <cell r="G2146">
            <v>-2150</v>
          </cell>
          <cell r="H2146">
            <v>0</v>
          </cell>
        </row>
        <row r="2147">
          <cell r="A2147" t="str">
            <v>501041</v>
          </cell>
          <cell r="B2147" t="str">
            <v>MAIZE - 1111 - 5 KG</v>
          </cell>
          <cell r="C2147" t="str">
            <v>1100</v>
          </cell>
          <cell r="D2147" t="str">
            <v>453</v>
          </cell>
          <cell r="E2147" t="str">
            <v>4900174352</v>
          </cell>
          <cell r="F2147">
            <v>38216</v>
          </cell>
          <cell r="G2147">
            <v>200</v>
          </cell>
          <cell r="H2147">
            <v>3728.03</v>
          </cell>
        </row>
        <row r="2148">
          <cell r="A2148" t="str">
            <v>501041</v>
          </cell>
          <cell r="B2148" t="str">
            <v>MAIZE - 1111 - 5 KG</v>
          </cell>
          <cell r="C2148" t="str">
            <v>1100</v>
          </cell>
          <cell r="D2148" t="str">
            <v>641</v>
          </cell>
          <cell r="E2148" t="str">
            <v>4900170917</v>
          </cell>
          <cell r="F2148">
            <v>38212</v>
          </cell>
          <cell r="G2148">
            <v>6000</v>
          </cell>
          <cell r="H2148">
            <v>111840</v>
          </cell>
        </row>
        <row r="2149">
          <cell r="A2149" t="str">
            <v>501041</v>
          </cell>
          <cell r="B2149" t="str">
            <v>MAIZE - 1111 - 5 KG</v>
          </cell>
          <cell r="C2149" t="str">
            <v>1100</v>
          </cell>
          <cell r="D2149" t="str">
            <v>641</v>
          </cell>
          <cell r="E2149" t="str">
            <v>4900170917</v>
          </cell>
          <cell r="F2149">
            <v>38212</v>
          </cell>
          <cell r="G2149">
            <v>2000</v>
          </cell>
          <cell r="H2149">
            <v>37280</v>
          </cell>
        </row>
        <row r="2150">
          <cell r="A2150" t="str">
            <v>501041</v>
          </cell>
          <cell r="B2150" t="str">
            <v>MAIZE - 1111 - 5 KG</v>
          </cell>
          <cell r="C2150" t="str">
            <v>1100</v>
          </cell>
          <cell r="D2150" t="str">
            <v>641</v>
          </cell>
          <cell r="E2150" t="str">
            <v>4900149613</v>
          </cell>
          <cell r="F2150">
            <v>38194</v>
          </cell>
          <cell r="G2150">
            <v>-8000</v>
          </cell>
          <cell r="H2150">
            <v>-150164.63</v>
          </cell>
        </row>
        <row r="2151">
          <cell r="A2151" t="str">
            <v>501041</v>
          </cell>
          <cell r="B2151" t="str">
            <v>MAIZE - 1111 - 5 KG</v>
          </cell>
          <cell r="C2151" t="str">
            <v>1100</v>
          </cell>
          <cell r="D2151" t="str">
            <v>641</v>
          </cell>
          <cell r="E2151" t="str">
            <v>4900149613</v>
          </cell>
          <cell r="F2151">
            <v>38194</v>
          </cell>
          <cell r="G2151">
            <v>-5000</v>
          </cell>
          <cell r="H2151">
            <v>-93852.89</v>
          </cell>
        </row>
        <row r="2152">
          <cell r="A2152" t="str">
            <v>501041</v>
          </cell>
          <cell r="B2152" t="str">
            <v>MAIZE - 1111 - 5 KG</v>
          </cell>
          <cell r="C2152" t="str">
            <v>1100</v>
          </cell>
          <cell r="D2152" t="str">
            <v>641</v>
          </cell>
          <cell r="E2152" t="str">
            <v>4900149613</v>
          </cell>
          <cell r="F2152">
            <v>38194</v>
          </cell>
          <cell r="G2152">
            <v>-750</v>
          </cell>
          <cell r="H2152">
            <v>-14077.93</v>
          </cell>
        </row>
        <row r="2153">
          <cell r="A2153" t="str">
            <v>501041</v>
          </cell>
          <cell r="B2153" t="str">
            <v>MAIZE - 1111 - 5 KG</v>
          </cell>
          <cell r="C2153" t="str">
            <v>1100</v>
          </cell>
          <cell r="D2153" t="str">
            <v>453</v>
          </cell>
          <cell r="E2153" t="str">
            <v>4900148912</v>
          </cell>
          <cell r="F2153">
            <v>38192</v>
          </cell>
          <cell r="G2153">
            <v>8000</v>
          </cell>
          <cell r="H2153">
            <v>150164.63</v>
          </cell>
        </row>
        <row r="2154">
          <cell r="A2154" t="str">
            <v>501041</v>
          </cell>
          <cell r="B2154" t="str">
            <v>MAIZE - 1111 - 5 KG</v>
          </cell>
          <cell r="C2154" t="str">
            <v>1100</v>
          </cell>
          <cell r="D2154" t="str">
            <v>453</v>
          </cell>
          <cell r="E2154" t="str">
            <v>4900148912</v>
          </cell>
          <cell r="F2154">
            <v>38192</v>
          </cell>
          <cell r="G2154">
            <v>-5000</v>
          </cell>
          <cell r="H2154">
            <v>0</v>
          </cell>
        </row>
        <row r="2155">
          <cell r="A2155" t="str">
            <v>501041</v>
          </cell>
          <cell r="B2155" t="str">
            <v>MAIZE - 1111 - 5 KG</v>
          </cell>
          <cell r="C2155" t="str">
            <v>1100</v>
          </cell>
          <cell r="D2155" t="str">
            <v>453</v>
          </cell>
          <cell r="E2155" t="str">
            <v>4900148912</v>
          </cell>
          <cell r="F2155">
            <v>38192</v>
          </cell>
          <cell r="G2155">
            <v>5000</v>
          </cell>
          <cell r="H2155">
            <v>93852.89</v>
          </cell>
        </row>
        <row r="2156">
          <cell r="A2156" t="str">
            <v>501041</v>
          </cell>
          <cell r="B2156" t="str">
            <v>MAIZE - 1111 - 5 KG</v>
          </cell>
          <cell r="C2156" t="str">
            <v>1100</v>
          </cell>
          <cell r="D2156" t="str">
            <v>453</v>
          </cell>
          <cell r="E2156" t="str">
            <v>4900148912</v>
          </cell>
          <cell r="F2156">
            <v>38192</v>
          </cell>
          <cell r="G2156">
            <v>-8000</v>
          </cell>
          <cell r="H2156">
            <v>0</v>
          </cell>
        </row>
        <row r="2157">
          <cell r="A2157" t="str">
            <v>501041</v>
          </cell>
          <cell r="B2157" t="str">
            <v>MAIZE - 1111 - 5 KG</v>
          </cell>
          <cell r="C2157" t="str">
            <v>1100</v>
          </cell>
          <cell r="D2157" t="str">
            <v>651</v>
          </cell>
          <cell r="E2157" t="str">
            <v>4900148910</v>
          </cell>
          <cell r="F2157">
            <v>38192</v>
          </cell>
          <cell r="G2157">
            <v>5000</v>
          </cell>
          <cell r="H2157">
            <v>0</v>
          </cell>
        </row>
        <row r="2158">
          <cell r="A2158" t="str">
            <v>501041</v>
          </cell>
          <cell r="B2158" t="str">
            <v>MAIZE - 1111 - 5 KG</v>
          </cell>
          <cell r="C2158" t="str">
            <v>1100</v>
          </cell>
          <cell r="D2158" t="str">
            <v>651</v>
          </cell>
          <cell r="E2158" t="str">
            <v>4900148909</v>
          </cell>
          <cell r="F2158">
            <v>38192</v>
          </cell>
          <cell r="G2158">
            <v>8000</v>
          </cell>
          <cell r="H2158">
            <v>0</v>
          </cell>
        </row>
        <row r="2159">
          <cell r="A2159" t="str">
            <v>501041</v>
          </cell>
          <cell r="B2159" t="str">
            <v>MAIZE - 1111 - 5 KG</v>
          </cell>
          <cell r="C2159" t="str">
            <v>1100</v>
          </cell>
          <cell r="D2159" t="str">
            <v>453</v>
          </cell>
          <cell r="E2159" t="str">
            <v>4900144413</v>
          </cell>
          <cell r="F2159">
            <v>38188</v>
          </cell>
          <cell r="G2159">
            <v>10</v>
          </cell>
          <cell r="H2159">
            <v>187.71</v>
          </cell>
        </row>
        <row r="2160">
          <cell r="A2160" t="str">
            <v>501041</v>
          </cell>
          <cell r="B2160" t="str">
            <v>MAIZE - 1111 - 5 KG</v>
          </cell>
          <cell r="C2160" t="str">
            <v>1100</v>
          </cell>
          <cell r="D2160" t="str">
            <v>651</v>
          </cell>
          <cell r="E2160" t="str">
            <v>4900144402</v>
          </cell>
          <cell r="F2160">
            <v>38188</v>
          </cell>
          <cell r="G2160">
            <v>10</v>
          </cell>
          <cell r="H2160">
            <v>0</v>
          </cell>
        </row>
        <row r="2161">
          <cell r="A2161" t="str">
            <v>501041</v>
          </cell>
          <cell r="B2161" t="str">
            <v>MAIZE - 1111 - 5 KG</v>
          </cell>
          <cell r="C2161" t="str">
            <v>1100</v>
          </cell>
          <cell r="D2161" t="str">
            <v>453</v>
          </cell>
          <cell r="E2161" t="str">
            <v>4900144413</v>
          </cell>
          <cell r="F2161">
            <v>38188</v>
          </cell>
          <cell r="G2161">
            <v>-10</v>
          </cell>
          <cell r="H2161">
            <v>0</v>
          </cell>
        </row>
        <row r="2162">
          <cell r="A2162" t="str">
            <v>501041</v>
          </cell>
          <cell r="B2162" t="str">
            <v>MAIZE - 1111 - 5 KG</v>
          </cell>
          <cell r="C2162" t="str">
            <v>1100</v>
          </cell>
          <cell r="D2162" t="str">
            <v>601</v>
          </cell>
          <cell r="E2162" t="str">
            <v>4900103644</v>
          </cell>
          <cell r="F2162">
            <v>38138</v>
          </cell>
          <cell r="G2162">
            <v>-1000</v>
          </cell>
          <cell r="H2162">
            <v>-18770.57</v>
          </cell>
        </row>
        <row r="2163">
          <cell r="A2163" t="str">
            <v>501041</v>
          </cell>
          <cell r="B2163" t="str">
            <v>MAIZE - 1111 - 5 KG</v>
          </cell>
          <cell r="C2163" t="str">
            <v>1100</v>
          </cell>
          <cell r="D2163" t="str">
            <v>101</v>
          </cell>
          <cell r="E2163" t="str">
            <v>5000012024</v>
          </cell>
          <cell r="F2163">
            <v>38138</v>
          </cell>
          <cell r="G2163">
            <v>7150</v>
          </cell>
          <cell r="H2163">
            <v>0</v>
          </cell>
        </row>
        <row r="2164">
          <cell r="A2164" t="str">
            <v>501041</v>
          </cell>
          <cell r="B2164" t="str">
            <v>MAIZE - 1111 - 5 KG</v>
          </cell>
          <cell r="C2164" t="str">
            <v>1100</v>
          </cell>
          <cell r="D2164" t="str">
            <v>601</v>
          </cell>
          <cell r="E2164" t="str">
            <v>4900103631</v>
          </cell>
          <cell r="F2164">
            <v>38138</v>
          </cell>
          <cell r="G2164">
            <v>-1000</v>
          </cell>
          <cell r="H2164">
            <v>-18770.57</v>
          </cell>
        </row>
        <row r="2165">
          <cell r="A2165" t="str">
            <v>501041</v>
          </cell>
          <cell r="B2165" t="str">
            <v>MAIZE - 1111 - 5 KG</v>
          </cell>
          <cell r="C2165" t="str">
            <v>1100</v>
          </cell>
          <cell r="D2165" t="str">
            <v>601</v>
          </cell>
          <cell r="E2165" t="str">
            <v>4900103643</v>
          </cell>
          <cell r="F2165">
            <v>38138</v>
          </cell>
          <cell r="G2165">
            <v>-1250</v>
          </cell>
          <cell r="H2165">
            <v>-23463.21</v>
          </cell>
        </row>
        <row r="2166">
          <cell r="A2166" t="str">
            <v>501041</v>
          </cell>
          <cell r="B2166" t="str">
            <v>MAIZE - 1111 - 5 KG</v>
          </cell>
          <cell r="C2166" t="str">
            <v>1100</v>
          </cell>
          <cell r="D2166" t="str">
            <v>601</v>
          </cell>
          <cell r="E2166" t="str">
            <v>4900103633</v>
          </cell>
          <cell r="F2166">
            <v>38138</v>
          </cell>
          <cell r="G2166">
            <v>-1500</v>
          </cell>
          <cell r="H2166">
            <v>-28155.86</v>
          </cell>
        </row>
        <row r="2167">
          <cell r="A2167" t="str">
            <v>501041</v>
          </cell>
          <cell r="B2167" t="str">
            <v>MAIZE - 1111 - 5 KG</v>
          </cell>
          <cell r="C2167" t="str">
            <v>1100</v>
          </cell>
          <cell r="D2167" t="str">
            <v>601</v>
          </cell>
          <cell r="E2167" t="str">
            <v>4900103636</v>
          </cell>
          <cell r="F2167">
            <v>38138</v>
          </cell>
          <cell r="G2167">
            <v>-350</v>
          </cell>
          <cell r="H2167">
            <v>-6569.7</v>
          </cell>
        </row>
        <row r="2168">
          <cell r="A2168" t="str">
            <v>501041</v>
          </cell>
          <cell r="B2168" t="str">
            <v>MAIZE - 1111 - 5 KG</v>
          </cell>
          <cell r="C2168" t="str">
            <v>1100</v>
          </cell>
          <cell r="D2168" t="str">
            <v>601</v>
          </cell>
          <cell r="E2168" t="str">
            <v>4900103636</v>
          </cell>
          <cell r="F2168">
            <v>38138</v>
          </cell>
          <cell r="G2168">
            <v>-2150</v>
          </cell>
          <cell r="H2168">
            <v>-40356.730000000003</v>
          </cell>
        </row>
        <row r="2169">
          <cell r="A2169" t="str">
            <v>501041</v>
          </cell>
          <cell r="B2169" t="str">
            <v>MAIZE - 1111 - 5 KG</v>
          </cell>
          <cell r="C2169" t="str">
            <v>1100</v>
          </cell>
          <cell r="D2169" t="str">
            <v>601</v>
          </cell>
          <cell r="E2169" t="str">
            <v>4900103639</v>
          </cell>
          <cell r="F2169">
            <v>38138</v>
          </cell>
          <cell r="G2169">
            <v>-1000</v>
          </cell>
          <cell r="H2169">
            <v>-18770.57</v>
          </cell>
        </row>
        <row r="2170">
          <cell r="A2170" t="str">
            <v>501041</v>
          </cell>
          <cell r="B2170" t="str">
            <v>MAIZE - 1111 - 5 KG</v>
          </cell>
          <cell r="C2170" t="str">
            <v>1100</v>
          </cell>
          <cell r="D2170" t="str">
            <v>601</v>
          </cell>
          <cell r="E2170" t="str">
            <v>4900103641</v>
          </cell>
          <cell r="F2170">
            <v>38138</v>
          </cell>
          <cell r="G2170">
            <v>-1000</v>
          </cell>
          <cell r="H2170">
            <v>-18770.57</v>
          </cell>
        </row>
        <row r="2171">
          <cell r="A2171" t="str">
            <v>501041</v>
          </cell>
          <cell r="B2171" t="str">
            <v>MAIZE - 1111 - 5 KG</v>
          </cell>
          <cell r="C2171" t="str">
            <v>1100</v>
          </cell>
          <cell r="D2171" t="str">
            <v>101</v>
          </cell>
          <cell r="E2171" t="str">
            <v>5000012024</v>
          </cell>
          <cell r="F2171">
            <v>38138</v>
          </cell>
          <cell r="G2171">
            <v>2850</v>
          </cell>
          <cell r="H2171">
            <v>0</v>
          </cell>
        </row>
        <row r="2172">
          <cell r="A2172" t="str">
            <v>501041</v>
          </cell>
          <cell r="B2172" t="str">
            <v>MAIZE - 1111 - 5 KG</v>
          </cell>
          <cell r="C2172" t="str">
            <v>1100</v>
          </cell>
          <cell r="D2172" t="str">
            <v>641</v>
          </cell>
          <cell r="E2172" t="str">
            <v>4900099537</v>
          </cell>
          <cell r="F2172">
            <v>38136</v>
          </cell>
          <cell r="G2172">
            <v>7150</v>
          </cell>
          <cell r="H2172">
            <v>134952.68</v>
          </cell>
        </row>
        <row r="2173">
          <cell r="A2173" t="str">
            <v>501041</v>
          </cell>
          <cell r="B2173" t="str">
            <v>MAIZE - 1111 - 5 KG</v>
          </cell>
          <cell r="C2173" t="str">
            <v>1100</v>
          </cell>
          <cell r="D2173" t="str">
            <v>641</v>
          </cell>
          <cell r="E2173" t="str">
            <v>4900099537</v>
          </cell>
          <cell r="F2173">
            <v>38136</v>
          </cell>
          <cell r="G2173">
            <v>2850</v>
          </cell>
          <cell r="H2173">
            <v>53792.33</v>
          </cell>
        </row>
        <row r="2174">
          <cell r="A2174" t="str">
            <v>501041</v>
          </cell>
          <cell r="B2174" t="str">
            <v>MAIZE - 1111 - 5 KG</v>
          </cell>
          <cell r="C2174" t="str">
            <v>1100</v>
          </cell>
          <cell r="D2174" t="str">
            <v>601</v>
          </cell>
          <cell r="E2174" t="str">
            <v>4900100492</v>
          </cell>
          <cell r="F2174">
            <v>38136</v>
          </cell>
          <cell r="G2174">
            <v>-8000</v>
          </cell>
          <cell r="H2174">
            <v>-150164.57</v>
          </cell>
        </row>
        <row r="2175">
          <cell r="A2175" t="str">
            <v>501041</v>
          </cell>
          <cell r="B2175" t="str">
            <v>MAIZE - 1111 - 5 KG</v>
          </cell>
          <cell r="C2175" t="str">
            <v>1100</v>
          </cell>
          <cell r="D2175" t="str">
            <v>101</v>
          </cell>
          <cell r="E2175" t="str">
            <v>5000011746</v>
          </cell>
          <cell r="F2175">
            <v>38136</v>
          </cell>
          <cell r="G2175">
            <v>8000</v>
          </cell>
          <cell r="H2175">
            <v>0</v>
          </cell>
        </row>
        <row r="2176">
          <cell r="A2176" t="str">
            <v>501041</v>
          </cell>
          <cell r="B2176" t="str">
            <v>MAIZE - 1111 - 5 KG</v>
          </cell>
          <cell r="C2176" t="str">
            <v>1100</v>
          </cell>
          <cell r="D2176" t="str">
            <v>641</v>
          </cell>
          <cell r="E2176" t="str">
            <v>4900099290</v>
          </cell>
          <cell r="F2176">
            <v>38135</v>
          </cell>
          <cell r="G2176">
            <v>8000</v>
          </cell>
          <cell r="H2176">
            <v>149125.26999999999</v>
          </cell>
        </row>
        <row r="2177">
          <cell r="A2177" t="str">
            <v>501041</v>
          </cell>
          <cell r="B2177" t="str">
            <v>MAIZE - 1111 - 5 KG</v>
          </cell>
          <cell r="C2177" t="str">
            <v>1100</v>
          </cell>
          <cell r="D2177" t="str">
            <v>601</v>
          </cell>
          <cell r="E2177" t="str">
            <v>4900097116</v>
          </cell>
          <cell r="F2177">
            <v>38132</v>
          </cell>
          <cell r="G2177">
            <v>-750</v>
          </cell>
          <cell r="H2177">
            <v>-13980.49</v>
          </cell>
        </row>
        <row r="2178">
          <cell r="A2178" t="str">
            <v>501041</v>
          </cell>
          <cell r="B2178" t="str">
            <v>MAIZE - 1111 - 5 KG</v>
          </cell>
          <cell r="C2178" t="str">
            <v>1100</v>
          </cell>
          <cell r="D2178" t="str">
            <v>601</v>
          </cell>
          <cell r="E2178" t="str">
            <v>4900096440</v>
          </cell>
          <cell r="F2178">
            <v>38131</v>
          </cell>
          <cell r="G2178">
            <v>-300</v>
          </cell>
          <cell r="H2178">
            <v>-5592.2</v>
          </cell>
        </row>
        <row r="2179">
          <cell r="A2179" t="str">
            <v>501041</v>
          </cell>
          <cell r="B2179" t="str">
            <v>MAIZE - 1111 - 5 KG</v>
          </cell>
          <cell r="C2179" t="str">
            <v>1100</v>
          </cell>
          <cell r="D2179" t="str">
            <v>601</v>
          </cell>
          <cell r="E2179" t="str">
            <v>4900096249</v>
          </cell>
          <cell r="F2179">
            <v>38131</v>
          </cell>
          <cell r="G2179">
            <v>-950</v>
          </cell>
          <cell r="H2179">
            <v>-17708.63</v>
          </cell>
        </row>
        <row r="2180">
          <cell r="A2180" t="str">
            <v>501041</v>
          </cell>
          <cell r="B2180" t="str">
            <v>MAIZE - 1111 - 5 KG</v>
          </cell>
          <cell r="C2180" t="str">
            <v>1100</v>
          </cell>
          <cell r="D2180" t="str">
            <v>601</v>
          </cell>
          <cell r="E2180" t="str">
            <v>4900096249</v>
          </cell>
          <cell r="F2180">
            <v>38131</v>
          </cell>
          <cell r="G2180">
            <v>-50</v>
          </cell>
          <cell r="H2180">
            <v>-932.03</v>
          </cell>
        </row>
        <row r="2181">
          <cell r="A2181" t="str">
            <v>501041</v>
          </cell>
          <cell r="B2181" t="str">
            <v>MAIZE - 1111 - 5 KG</v>
          </cell>
          <cell r="C2181" t="str">
            <v>1100</v>
          </cell>
          <cell r="D2181" t="str">
            <v>601</v>
          </cell>
          <cell r="E2181" t="str">
            <v>4900093878</v>
          </cell>
          <cell r="F2181">
            <v>38127</v>
          </cell>
          <cell r="G2181">
            <v>-7400</v>
          </cell>
          <cell r="H2181">
            <v>-137940.88</v>
          </cell>
        </row>
        <row r="2182">
          <cell r="A2182" t="str">
            <v>501041</v>
          </cell>
          <cell r="B2182" t="str">
            <v>MAIZE - 1111 - 5 KG</v>
          </cell>
          <cell r="C2182" t="str">
            <v>1100</v>
          </cell>
          <cell r="D2182" t="str">
            <v>601</v>
          </cell>
          <cell r="E2182" t="str">
            <v>4900093878</v>
          </cell>
          <cell r="F2182">
            <v>38127</v>
          </cell>
          <cell r="G2182">
            <v>-100</v>
          </cell>
          <cell r="H2182">
            <v>-1864.07</v>
          </cell>
        </row>
        <row r="2183">
          <cell r="A2183" t="str">
            <v>501041</v>
          </cell>
          <cell r="B2183" t="str">
            <v>MAIZE - 1111 - 5 KG</v>
          </cell>
          <cell r="C2183" t="str">
            <v>1100</v>
          </cell>
          <cell r="D2183" t="str">
            <v>601</v>
          </cell>
          <cell r="E2183" t="str">
            <v>4900086463</v>
          </cell>
          <cell r="F2183">
            <v>38111</v>
          </cell>
          <cell r="G2183">
            <v>-1500</v>
          </cell>
          <cell r="H2183">
            <v>-27960.99</v>
          </cell>
        </row>
        <row r="2184">
          <cell r="A2184" t="str">
            <v>501041</v>
          </cell>
          <cell r="B2184" t="str">
            <v>MAIZE - 1111 - 5 KG</v>
          </cell>
          <cell r="C2184" t="str">
            <v>1100</v>
          </cell>
          <cell r="D2184" t="str">
            <v>651</v>
          </cell>
          <cell r="E2184" t="str">
            <v>4900084298</v>
          </cell>
          <cell r="F2184">
            <v>38107</v>
          </cell>
          <cell r="G2184">
            <v>1550</v>
          </cell>
          <cell r="H2184">
            <v>0</v>
          </cell>
        </row>
        <row r="2185">
          <cell r="A2185" t="str">
            <v>501041</v>
          </cell>
          <cell r="B2185" t="str">
            <v>MAIZE - 1111 - 5 KG</v>
          </cell>
          <cell r="C2185" t="str">
            <v>1100</v>
          </cell>
          <cell r="D2185" t="str">
            <v>651</v>
          </cell>
          <cell r="E2185" t="str">
            <v>4900084298</v>
          </cell>
          <cell r="F2185">
            <v>38107</v>
          </cell>
          <cell r="G2185">
            <v>950</v>
          </cell>
          <cell r="H2185">
            <v>0</v>
          </cell>
        </row>
        <row r="2186">
          <cell r="A2186" t="str">
            <v>501041</v>
          </cell>
          <cell r="B2186" t="str">
            <v>MAIZE - 1111 - 5 KG</v>
          </cell>
          <cell r="C2186" t="str">
            <v>1100</v>
          </cell>
          <cell r="D2186" t="str">
            <v>453</v>
          </cell>
          <cell r="E2186" t="str">
            <v>4900084329</v>
          </cell>
          <cell r="F2186">
            <v>38107</v>
          </cell>
          <cell r="G2186">
            <v>1550</v>
          </cell>
          <cell r="H2186">
            <v>28893.02</v>
          </cell>
        </row>
        <row r="2187">
          <cell r="A2187" t="str">
            <v>501041</v>
          </cell>
          <cell r="B2187" t="str">
            <v>MAIZE - 1111 - 5 KG</v>
          </cell>
          <cell r="C2187" t="str">
            <v>1100</v>
          </cell>
          <cell r="D2187" t="str">
            <v>453</v>
          </cell>
          <cell r="E2187" t="str">
            <v>4900084329</v>
          </cell>
          <cell r="F2187">
            <v>38107</v>
          </cell>
          <cell r="G2187">
            <v>-950</v>
          </cell>
          <cell r="H2187">
            <v>0</v>
          </cell>
        </row>
        <row r="2188">
          <cell r="A2188" t="str">
            <v>501041</v>
          </cell>
          <cell r="B2188" t="str">
            <v>MAIZE - 1111 - 5 KG</v>
          </cell>
          <cell r="C2188" t="str">
            <v>1100</v>
          </cell>
          <cell r="D2188" t="str">
            <v>453</v>
          </cell>
          <cell r="E2188" t="str">
            <v>4900084329</v>
          </cell>
          <cell r="F2188">
            <v>38107</v>
          </cell>
          <cell r="G2188">
            <v>-1550</v>
          </cell>
          <cell r="H2188">
            <v>0</v>
          </cell>
        </row>
        <row r="2189">
          <cell r="A2189" t="str">
            <v>501041</v>
          </cell>
          <cell r="B2189" t="str">
            <v>MAIZE - 1111 - 5 KG</v>
          </cell>
          <cell r="C2189" t="str">
            <v>1100</v>
          </cell>
          <cell r="D2189" t="str">
            <v>453</v>
          </cell>
          <cell r="E2189" t="str">
            <v>4900084329</v>
          </cell>
          <cell r="F2189">
            <v>38107</v>
          </cell>
          <cell r="G2189">
            <v>950</v>
          </cell>
          <cell r="H2189">
            <v>17708.63</v>
          </cell>
        </row>
        <row r="2190">
          <cell r="A2190" t="str">
            <v>501041</v>
          </cell>
          <cell r="B2190" t="str">
            <v>MAIZE - 1111 - 5 KG</v>
          </cell>
          <cell r="C2190" t="str">
            <v>1100</v>
          </cell>
          <cell r="D2190" t="str">
            <v>601</v>
          </cell>
          <cell r="E2190" t="str">
            <v>4900084011</v>
          </cell>
          <cell r="F2190">
            <v>38106</v>
          </cell>
          <cell r="G2190">
            <v>-1550</v>
          </cell>
          <cell r="H2190">
            <v>-28893.02</v>
          </cell>
        </row>
        <row r="2191">
          <cell r="A2191" t="str">
            <v>501041</v>
          </cell>
          <cell r="B2191" t="str">
            <v>MAIZE - 1111 - 5 KG</v>
          </cell>
          <cell r="C2191" t="str">
            <v>1100</v>
          </cell>
          <cell r="D2191" t="str">
            <v>601</v>
          </cell>
          <cell r="E2191" t="str">
            <v>4900084059</v>
          </cell>
          <cell r="F2191">
            <v>38106</v>
          </cell>
          <cell r="G2191">
            <v>-500</v>
          </cell>
          <cell r="H2191">
            <v>-9320.33</v>
          </cell>
        </row>
        <row r="2192">
          <cell r="A2192" t="str">
            <v>501041</v>
          </cell>
          <cell r="B2192" t="str">
            <v>MAIZE - 1111 - 5 KG</v>
          </cell>
          <cell r="C2192" t="str">
            <v>1100</v>
          </cell>
          <cell r="D2192" t="str">
            <v>601</v>
          </cell>
          <cell r="E2192" t="str">
            <v>4900084011</v>
          </cell>
          <cell r="F2192">
            <v>38106</v>
          </cell>
          <cell r="G2192">
            <v>-950</v>
          </cell>
          <cell r="H2192">
            <v>-17708.63</v>
          </cell>
        </row>
        <row r="2193">
          <cell r="A2193" t="str">
            <v>501041</v>
          </cell>
          <cell r="B2193" t="str">
            <v>MAIZE - 1111 - 5 KG</v>
          </cell>
          <cell r="C2193" t="str">
            <v>1100</v>
          </cell>
          <cell r="D2193" t="str">
            <v>601</v>
          </cell>
          <cell r="E2193" t="str">
            <v>4900080581</v>
          </cell>
          <cell r="F2193">
            <v>38101</v>
          </cell>
          <cell r="G2193">
            <v>-1000</v>
          </cell>
          <cell r="H2193">
            <v>-18640.66</v>
          </cell>
        </row>
        <row r="2194">
          <cell r="A2194" t="str">
            <v>501041</v>
          </cell>
          <cell r="B2194" t="str">
            <v>MAIZE - 1111 - 5 KG</v>
          </cell>
          <cell r="C2194" t="str">
            <v>1100</v>
          </cell>
          <cell r="D2194" t="str">
            <v>601</v>
          </cell>
          <cell r="E2194" t="str">
            <v>4900080942</v>
          </cell>
          <cell r="F2194">
            <v>38101</v>
          </cell>
          <cell r="G2194">
            <v>-2650</v>
          </cell>
          <cell r="H2194">
            <v>-49397.75</v>
          </cell>
        </row>
        <row r="2195">
          <cell r="A2195" t="str">
            <v>501041</v>
          </cell>
          <cell r="B2195" t="str">
            <v>MAIZE - 1111 - 5 KG</v>
          </cell>
          <cell r="C2195" t="str">
            <v>1100</v>
          </cell>
          <cell r="D2195" t="str">
            <v>601</v>
          </cell>
          <cell r="E2195" t="str">
            <v>4900080942</v>
          </cell>
          <cell r="F2195">
            <v>38101</v>
          </cell>
          <cell r="G2195">
            <v>-800</v>
          </cell>
          <cell r="H2195">
            <v>-14912.53</v>
          </cell>
        </row>
        <row r="2196">
          <cell r="A2196" t="str">
            <v>501041</v>
          </cell>
          <cell r="B2196" t="str">
            <v>MAIZE - 1111 - 5 KG</v>
          </cell>
          <cell r="C2196" t="str">
            <v>1100</v>
          </cell>
          <cell r="D2196" t="str">
            <v>101</v>
          </cell>
          <cell r="E2196" t="str">
            <v>5000007802</v>
          </cell>
          <cell r="F2196">
            <v>38092</v>
          </cell>
          <cell r="G2196">
            <v>3650</v>
          </cell>
          <cell r="H2196">
            <v>0</v>
          </cell>
        </row>
        <row r="2197">
          <cell r="A2197" t="str">
            <v>501041</v>
          </cell>
          <cell r="B2197" t="str">
            <v>MAIZE - 1111 - 5 KG</v>
          </cell>
          <cell r="C2197" t="str">
            <v>1100</v>
          </cell>
          <cell r="D2197" t="str">
            <v>101</v>
          </cell>
          <cell r="E2197" t="str">
            <v>5000007802</v>
          </cell>
          <cell r="F2197">
            <v>38092</v>
          </cell>
          <cell r="G2197">
            <v>2100</v>
          </cell>
          <cell r="H2197">
            <v>0</v>
          </cell>
        </row>
        <row r="2198">
          <cell r="A2198" t="str">
            <v>501041</v>
          </cell>
          <cell r="B2198" t="str">
            <v>MAIZE - 1111 - 5 KG</v>
          </cell>
          <cell r="C2198" t="str">
            <v>1100</v>
          </cell>
          <cell r="D2198" t="str">
            <v>601</v>
          </cell>
          <cell r="E2198" t="str">
            <v>4900076207</v>
          </cell>
          <cell r="F2198">
            <v>38092</v>
          </cell>
          <cell r="G2198">
            <v>-4000</v>
          </cell>
          <cell r="H2198">
            <v>-74562.64</v>
          </cell>
        </row>
        <row r="2199">
          <cell r="A2199" t="str">
            <v>501041</v>
          </cell>
          <cell r="B2199" t="str">
            <v>MAIZE - 1111 - 5 KG</v>
          </cell>
          <cell r="C2199" t="str">
            <v>1100</v>
          </cell>
          <cell r="D2199" t="str">
            <v>101</v>
          </cell>
          <cell r="E2199" t="str">
            <v>5000007802</v>
          </cell>
          <cell r="F2199">
            <v>38092</v>
          </cell>
          <cell r="G2199">
            <v>7900</v>
          </cell>
          <cell r="H2199">
            <v>0</v>
          </cell>
        </row>
        <row r="2200">
          <cell r="A2200" t="str">
            <v>501041</v>
          </cell>
          <cell r="B2200" t="str">
            <v>MAIZE - 1111 - 5 KG</v>
          </cell>
          <cell r="C2200" t="str">
            <v>1100</v>
          </cell>
          <cell r="D2200" t="str">
            <v>101</v>
          </cell>
          <cell r="E2200" t="str">
            <v>5000007802</v>
          </cell>
          <cell r="F2200">
            <v>38092</v>
          </cell>
          <cell r="G2200">
            <v>6350</v>
          </cell>
          <cell r="H2200">
            <v>0</v>
          </cell>
        </row>
        <row r="2201">
          <cell r="A2201" t="str">
            <v>501041</v>
          </cell>
          <cell r="B2201" t="str">
            <v>MAIZE - 1111 - 5 KG</v>
          </cell>
          <cell r="C2201" t="str">
            <v>1100</v>
          </cell>
          <cell r="D2201" t="str">
            <v>641</v>
          </cell>
          <cell r="E2201" t="str">
            <v>4900075728</v>
          </cell>
          <cell r="F2201">
            <v>38090</v>
          </cell>
          <cell r="G2201">
            <v>7900</v>
          </cell>
          <cell r="H2201">
            <v>147261.21</v>
          </cell>
        </row>
        <row r="2202">
          <cell r="A2202" t="str">
            <v>501041</v>
          </cell>
          <cell r="B2202" t="str">
            <v>MAIZE - 1111 - 5 KG</v>
          </cell>
          <cell r="C2202" t="str">
            <v>1100</v>
          </cell>
          <cell r="D2202" t="str">
            <v>641</v>
          </cell>
          <cell r="E2202" t="str">
            <v>4900075728</v>
          </cell>
          <cell r="F2202">
            <v>38090</v>
          </cell>
          <cell r="G2202">
            <v>3650</v>
          </cell>
          <cell r="H2202">
            <v>68038.41</v>
          </cell>
        </row>
        <row r="2203">
          <cell r="A2203" t="str">
            <v>501041</v>
          </cell>
          <cell r="B2203" t="str">
            <v>MAIZE - 1111 - 5 KG</v>
          </cell>
          <cell r="C2203" t="str">
            <v>1100</v>
          </cell>
          <cell r="D2203" t="str">
            <v>641</v>
          </cell>
          <cell r="E2203" t="str">
            <v>4900075728</v>
          </cell>
          <cell r="F2203">
            <v>38090</v>
          </cell>
          <cell r="G2203">
            <v>6350</v>
          </cell>
          <cell r="H2203">
            <v>118368.19</v>
          </cell>
        </row>
        <row r="2204">
          <cell r="A2204" t="str">
            <v>501041</v>
          </cell>
          <cell r="B2204" t="str">
            <v>MAIZE - 1111 - 5 KG</v>
          </cell>
          <cell r="C2204" t="str">
            <v>1100</v>
          </cell>
          <cell r="D2204" t="str">
            <v>641</v>
          </cell>
          <cell r="E2204" t="str">
            <v>4900075728</v>
          </cell>
          <cell r="F2204">
            <v>38090</v>
          </cell>
          <cell r="G2204">
            <v>2100</v>
          </cell>
          <cell r="H2204">
            <v>39145.39</v>
          </cell>
        </row>
        <row r="2205">
          <cell r="A2205" t="str">
            <v>501041</v>
          </cell>
          <cell r="B2205" t="str">
            <v>MAIZE - 1111 - 5 KG</v>
          </cell>
          <cell r="C2205" t="str">
            <v>1200</v>
          </cell>
          <cell r="D2205" t="str">
            <v>641</v>
          </cell>
          <cell r="E2205" t="str">
            <v>4900135183</v>
          </cell>
          <cell r="F2205">
            <v>38178</v>
          </cell>
          <cell r="G2205">
            <v>-2950</v>
          </cell>
          <cell r="H2205">
            <v>-55468.55</v>
          </cell>
        </row>
        <row r="2206">
          <cell r="A2206" t="str">
            <v>501041</v>
          </cell>
          <cell r="B2206" t="str">
            <v>MAIZE - 1111 - 5 KG</v>
          </cell>
          <cell r="C2206" t="str">
            <v>1200</v>
          </cell>
          <cell r="D2206" t="str">
            <v>641</v>
          </cell>
          <cell r="E2206" t="str">
            <v>4900135183</v>
          </cell>
          <cell r="F2206">
            <v>38178</v>
          </cell>
          <cell r="G2206">
            <v>-2050</v>
          </cell>
          <cell r="H2206">
            <v>-38545.949999999997</v>
          </cell>
        </row>
        <row r="2207">
          <cell r="A2207" t="str">
            <v>501041</v>
          </cell>
          <cell r="B2207" t="str">
            <v>MAIZE - 1111 - 5 KG</v>
          </cell>
          <cell r="C2207" t="str">
            <v>1200</v>
          </cell>
          <cell r="D2207" t="str">
            <v>641</v>
          </cell>
          <cell r="E2207" t="str">
            <v>4900130373</v>
          </cell>
          <cell r="F2207">
            <v>38171</v>
          </cell>
          <cell r="G2207">
            <v>-2400</v>
          </cell>
          <cell r="H2207">
            <v>-45126.95</v>
          </cell>
        </row>
        <row r="2208">
          <cell r="A2208" t="str">
            <v>501041</v>
          </cell>
          <cell r="B2208" t="str">
            <v>MAIZE - 1111 - 5 KG</v>
          </cell>
          <cell r="C2208" t="str">
            <v>1200</v>
          </cell>
          <cell r="D2208" t="str">
            <v>641</v>
          </cell>
          <cell r="E2208" t="str">
            <v>4900130373</v>
          </cell>
          <cell r="F2208">
            <v>38171</v>
          </cell>
          <cell r="G2208">
            <v>-5350</v>
          </cell>
          <cell r="H2208">
            <v>-100595.5</v>
          </cell>
        </row>
        <row r="2209">
          <cell r="A2209" t="str">
            <v>501041</v>
          </cell>
          <cell r="B2209" t="str">
            <v>MAIZE - 1111 - 5 KG</v>
          </cell>
          <cell r="C2209" t="str">
            <v>1200</v>
          </cell>
          <cell r="D2209" t="str">
            <v>641</v>
          </cell>
          <cell r="E2209" t="str">
            <v>4900130373</v>
          </cell>
          <cell r="F2209">
            <v>38171</v>
          </cell>
          <cell r="G2209">
            <v>-2250</v>
          </cell>
          <cell r="H2209">
            <v>-42306.52</v>
          </cell>
        </row>
        <row r="2210">
          <cell r="A2210" t="str">
            <v>501041</v>
          </cell>
          <cell r="B2210" t="str">
            <v>MAIZE - 1111 - 5 KG</v>
          </cell>
          <cell r="C2210" t="str">
            <v>1200</v>
          </cell>
          <cell r="D2210" t="str">
            <v>601</v>
          </cell>
          <cell r="E2210" t="str">
            <v>4900113370</v>
          </cell>
          <cell r="F2210">
            <v>38155</v>
          </cell>
          <cell r="G2210">
            <v>-100</v>
          </cell>
          <cell r="H2210">
            <v>-1880.29</v>
          </cell>
        </row>
        <row r="2211">
          <cell r="A2211" t="str">
            <v>501041</v>
          </cell>
          <cell r="B2211" t="str">
            <v>MAIZE - 1111 - 5 KG</v>
          </cell>
          <cell r="C2211" t="str">
            <v>1200</v>
          </cell>
          <cell r="D2211" t="str">
            <v>601</v>
          </cell>
          <cell r="E2211" t="str">
            <v>4900113030</v>
          </cell>
          <cell r="F2211">
            <v>38155</v>
          </cell>
          <cell r="G2211">
            <v>-100</v>
          </cell>
          <cell r="H2211">
            <v>-1880.29</v>
          </cell>
        </row>
        <row r="2212">
          <cell r="A2212" t="str">
            <v>501041</v>
          </cell>
          <cell r="B2212" t="str">
            <v>MAIZE - 1111 - 5 KG</v>
          </cell>
          <cell r="C2212" t="str">
            <v>1200</v>
          </cell>
          <cell r="D2212" t="str">
            <v>601</v>
          </cell>
          <cell r="E2212" t="str">
            <v>4900110063</v>
          </cell>
          <cell r="F2212">
            <v>38150</v>
          </cell>
          <cell r="G2212">
            <v>-500</v>
          </cell>
          <cell r="H2212">
            <v>-9401.4500000000007</v>
          </cell>
        </row>
        <row r="2213">
          <cell r="A2213" t="str">
            <v>501041</v>
          </cell>
          <cell r="B2213" t="str">
            <v>MAIZE - 1111 - 5 KG</v>
          </cell>
          <cell r="C2213" t="str">
            <v>1200</v>
          </cell>
          <cell r="D2213" t="str">
            <v>601</v>
          </cell>
          <cell r="E2213" t="str">
            <v>4900109893</v>
          </cell>
          <cell r="F2213">
            <v>38150</v>
          </cell>
          <cell r="G2213">
            <v>-300</v>
          </cell>
          <cell r="H2213">
            <v>-5640.87</v>
          </cell>
        </row>
        <row r="2214">
          <cell r="A2214" t="str">
            <v>501041</v>
          </cell>
          <cell r="B2214" t="str">
            <v>MAIZE - 1111 - 5 KG</v>
          </cell>
          <cell r="C2214" t="str">
            <v>1200</v>
          </cell>
          <cell r="D2214" t="str">
            <v>601</v>
          </cell>
          <cell r="E2214" t="str">
            <v>4900107867</v>
          </cell>
          <cell r="F2214">
            <v>38147</v>
          </cell>
          <cell r="G2214">
            <v>-500</v>
          </cell>
          <cell r="H2214">
            <v>-9401.4500000000007</v>
          </cell>
        </row>
        <row r="2215">
          <cell r="A2215" t="str">
            <v>501041</v>
          </cell>
          <cell r="B2215" t="str">
            <v>MAIZE - 1111 - 5 KG</v>
          </cell>
          <cell r="C2215" t="str">
            <v>1200</v>
          </cell>
          <cell r="D2215" t="str">
            <v>601</v>
          </cell>
          <cell r="E2215" t="str">
            <v>4900107901</v>
          </cell>
          <cell r="F2215">
            <v>38147</v>
          </cell>
          <cell r="G2215">
            <v>-200</v>
          </cell>
          <cell r="H2215">
            <v>-3760.58</v>
          </cell>
        </row>
        <row r="2216">
          <cell r="A2216" t="str">
            <v>501041</v>
          </cell>
          <cell r="B2216" t="str">
            <v>MAIZE - 1111 - 5 KG</v>
          </cell>
          <cell r="C2216" t="str">
            <v>1200</v>
          </cell>
          <cell r="D2216" t="str">
            <v>601</v>
          </cell>
          <cell r="E2216" t="str">
            <v>4900106542</v>
          </cell>
          <cell r="F2216">
            <v>38145</v>
          </cell>
          <cell r="G2216">
            <v>-1250</v>
          </cell>
          <cell r="H2216">
            <v>-23503.62</v>
          </cell>
        </row>
        <row r="2217">
          <cell r="A2217" t="str">
            <v>501041</v>
          </cell>
          <cell r="B2217" t="str">
            <v>MAIZE - 1111 - 5 KG</v>
          </cell>
          <cell r="C2217" t="str">
            <v>1200</v>
          </cell>
          <cell r="D2217" t="str">
            <v>601</v>
          </cell>
          <cell r="E2217" t="str">
            <v>4900104548</v>
          </cell>
          <cell r="F2217">
            <v>38141</v>
          </cell>
          <cell r="G2217">
            <v>-250</v>
          </cell>
          <cell r="H2217">
            <v>-4700.72</v>
          </cell>
        </row>
        <row r="2218">
          <cell r="A2218" t="str">
            <v>501041</v>
          </cell>
          <cell r="B2218" t="str">
            <v>MAIZE - 1111 - 5 KG</v>
          </cell>
          <cell r="C2218" t="str">
            <v>1200</v>
          </cell>
          <cell r="D2218" t="str">
            <v>601</v>
          </cell>
          <cell r="E2218" t="str">
            <v>4900104583</v>
          </cell>
          <cell r="F2218">
            <v>38141</v>
          </cell>
          <cell r="G2218">
            <v>-150</v>
          </cell>
          <cell r="H2218">
            <v>-2820.43</v>
          </cell>
        </row>
        <row r="2219">
          <cell r="A2219" t="str">
            <v>501041</v>
          </cell>
          <cell r="B2219" t="str">
            <v>MAIZE - 1111 - 5 KG</v>
          </cell>
          <cell r="C2219" t="str">
            <v>1200</v>
          </cell>
          <cell r="D2219" t="str">
            <v>601</v>
          </cell>
          <cell r="E2219" t="str">
            <v>4900104549</v>
          </cell>
          <cell r="F2219">
            <v>38141</v>
          </cell>
          <cell r="G2219">
            <v>-1000</v>
          </cell>
          <cell r="H2219">
            <v>-18802.900000000001</v>
          </cell>
        </row>
        <row r="2220">
          <cell r="A2220" t="str">
            <v>501041</v>
          </cell>
          <cell r="B2220" t="str">
            <v>MAIZE - 1111 - 5 KG</v>
          </cell>
          <cell r="C2220" t="str">
            <v>1200</v>
          </cell>
          <cell r="D2220" t="str">
            <v>601</v>
          </cell>
          <cell r="E2220" t="str">
            <v>4900099828</v>
          </cell>
          <cell r="F2220">
            <v>38136</v>
          </cell>
          <cell r="G2220">
            <v>-150</v>
          </cell>
          <cell r="H2220">
            <v>-2820.43</v>
          </cell>
        </row>
        <row r="2221">
          <cell r="A2221" t="str">
            <v>501041</v>
          </cell>
          <cell r="B2221" t="str">
            <v>MAIZE - 1111 - 5 KG</v>
          </cell>
          <cell r="C2221" t="str">
            <v>1200</v>
          </cell>
          <cell r="D2221" t="str">
            <v>101</v>
          </cell>
          <cell r="E2221" t="str">
            <v>5000011294</v>
          </cell>
          <cell r="F2221">
            <v>38134</v>
          </cell>
          <cell r="G2221">
            <v>50</v>
          </cell>
          <cell r="H2221">
            <v>0</v>
          </cell>
        </row>
        <row r="2222">
          <cell r="A2222" t="str">
            <v>501041</v>
          </cell>
          <cell r="B2222" t="str">
            <v>MAIZE - 1111 - 5 KG</v>
          </cell>
          <cell r="C2222" t="str">
            <v>1200</v>
          </cell>
          <cell r="D2222" t="str">
            <v>101</v>
          </cell>
          <cell r="E2222" t="str">
            <v>5000011294</v>
          </cell>
          <cell r="F2222">
            <v>38134</v>
          </cell>
          <cell r="G2222">
            <v>1500</v>
          </cell>
          <cell r="H2222">
            <v>0</v>
          </cell>
        </row>
        <row r="2223">
          <cell r="A2223" t="str">
            <v>501041</v>
          </cell>
          <cell r="B2223" t="str">
            <v>MAIZE - 1111 - 5 KG</v>
          </cell>
          <cell r="C2223" t="str">
            <v>1200</v>
          </cell>
          <cell r="D2223" t="str">
            <v>101</v>
          </cell>
          <cell r="E2223" t="str">
            <v>5000011294</v>
          </cell>
          <cell r="F2223">
            <v>38134</v>
          </cell>
          <cell r="G2223">
            <v>900</v>
          </cell>
          <cell r="H2223">
            <v>0</v>
          </cell>
        </row>
        <row r="2224">
          <cell r="A2224" t="str">
            <v>501041</v>
          </cell>
          <cell r="B2224" t="str">
            <v>MAIZE - 1111 - 5 KG</v>
          </cell>
          <cell r="C2224" t="str">
            <v>1200</v>
          </cell>
          <cell r="D2224" t="str">
            <v>101</v>
          </cell>
          <cell r="E2224" t="str">
            <v>5000011294</v>
          </cell>
          <cell r="F2224">
            <v>38134</v>
          </cell>
          <cell r="G2224">
            <v>7550</v>
          </cell>
          <cell r="H2224">
            <v>0</v>
          </cell>
        </row>
        <row r="2225">
          <cell r="A2225" t="str">
            <v>501041</v>
          </cell>
          <cell r="B2225" t="str">
            <v>MAIZE - 1111 - 5 KG</v>
          </cell>
          <cell r="C2225" t="str">
            <v>1200</v>
          </cell>
          <cell r="D2225" t="str">
            <v>601</v>
          </cell>
          <cell r="E2225" t="str">
            <v>4900098701</v>
          </cell>
          <cell r="F2225">
            <v>38134</v>
          </cell>
          <cell r="G2225">
            <v>-100</v>
          </cell>
          <cell r="H2225">
            <v>-1880.29</v>
          </cell>
        </row>
        <row r="2226">
          <cell r="A2226" t="str">
            <v>501041</v>
          </cell>
          <cell r="B2226" t="str">
            <v>MAIZE - 1111 - 5 KG</v>
          </cell>
          <cell r="C2226" t="str">
            <v>1200</v>
          </cell>
          <cell r="D2226" t="str">
            <v>601</v>
          </cell>
          <cell r="E2226" t="str">
            <v>4900097564</v>
          </cell>
          <cell r="F2226">
            <v>38133</v>
          </cell>
          <cell r="G2226">
            <v>-100</v>
          </cell>
          <cell r="H2226">
            <v>-1880.29</v>
          </cell>
        </row>
        <row r="2227">
          <cell r="A2227" t="str">
            <v>501041</v>
          </cell>
          <cell r="B2227" t="str">
            <v>MAIZE - 1111 - 5 KG</v>
          </cell>
          <cell r="C2227" t="str">
            <v>1200</v>
          </cell>
          <cell r="D2227" t="str">
            <v>601</v>
          </cell>
          <cell r="E2227" t="str">
            <v>4900097583</v>
          </cell>
          <cell r="F2227">
            <v>38133</v>
          </cell>
          <cell r="G2227">
            <v>-150</v>
          </cell>
          <cell r="H2227">
            <v>-2820.43</v>
          </cell>
        </row>
        <row r="2228">
          <cell r="A2228" t="str">
            <v>501041</v>
          </cell>
          <cell r="B2228" t="str">
            <v>MAIZE - 1111 - 5 KG</v>
          </cell>
          <cell r="C2228" t="str">
            <v>1200</v>
          </cell>
          <cell r="D2228" t="str">
            <v>641</v>
          </cell>
          <cell r="E2228" t="str">
            <v>4900096490</v>
          </cell>
          <cell r="F2228">
            <v>38131</v>
          </cell>
          <cell r="G2228">
            <v>900</v>
          </cell>
          <cell r="H2228">
            <v>16958.63</v>
          </cell>
        </row>
        <row r="2229">
          <cell r="A2229" t="str">
            <v>501041</v>
          </cell>
          <cell r="B2229" t="str">
            <v>MAIZE - 1111 - 5 KG</v>
          </cell>
          <cell r="C2229" t="str">
            <v>1200</v>
          </cell>
          <cell r="D2229" t="str">
            <v>641</v>
          </cell>
          <cell r="E2229" t="str">
            <v>4900096490</v>
          </cell>
          <cell r="F2229">
            <v>38131</v>
          </cell>
          <cell r="G2229">
            <v>7550</v>
          </cell>
          <cell r="H2229">
            <v>142264.1</v>
          </cell>
        </row>
        <row r="2230">
          <cell r="A2230" t="str">
            <v>501041</v>
          </cell>
          <cell r="B2230" t="str">
            <v>MAIZE - 1111 - 5 KG</v>
          </cell>
          <cell r="C2230" t="str">
            <v>1200</v>
          </cell>
          <cell r="D2230" t="str">
            <v>641</v>
          </cell>
          <cell r="E2230" t="str">
            <v>4900096490</v>
          </cell>
          <cell r="F2230">
            <v>38131</v>
          </cell>
          <cell r="G2230">
            <v>1500</v>
          </cell>
          <cell r="H2230">
            <v>28264.39</v>
          </cell>
        </row>
        <row r="2231">
          <cell r="A2231" t="str">
            <v>501041</v>
          </cell>
          <cell r="B2231" t="str">
            <v>MAIZE - 1111 - 5 KG</v>
          </cell>
          <cell r="C2231" t="str">
            <v>1200</v>
          </cell>
          <cell r="D2231" t="str">
            <v>641</v>
          </cell>
          <cell r="E2231" t="str">
            <v>4900096490</v>
          </cell>
          <cell r="F2231">
            <v>38131</v>
          </cell>
          <cell r="G2231">
            <v>50</v>
          </cell>
          <cell r="H2231">
            <v>942.15</v>
          </cell>
        </row>
        <row r="2232">
          <cell r="A2232" t="str">
            <v>501041</v>
          </cell>
          <cell r="B2232" t="str">
            <v>MAIZE - 1111 - 5 KG</v>
          </cell>
          <cell r="C2232" t="str">
            <v>1200</v>
          </cell>
          <cell r="D2232" t="str">
            <v>101</v>
          </cell>
          <cell r="E2232" t="str">
            <v>5000010595</v>
          </cell>
          <cell r="F2232">
            <v>38128</v>
          </cell>
          <cell r="G2232">
            <v>5350</v>
          </cell>
          <cell r="H2232">
            <v>0</v>
          </cell>
        </row>
        <row r="2233">
          <cell r="A2233" t="str">
            <v>501041</v>
          </cell>
          <cell r="B2233" t="str">
            <v>MAIZE - 1111 - 5 KG</v>
          </cell>
          <cell r="C2233" t="str">
            <v>1200</v>
          </cell>
          <cell r="D2233" t="str">
            <v>101</v>
          </cell>
          <cell r="E2233" t="str">
            <v>5000010595</v>
          </cell>
          <cell r="F2233">
            <v>38128</v>
          </cell>
          <cell r="G2233">
            <v>550</v>
          </cell>
          <cell r="H2233">
            <v>0</v>
          </cell>
        </row>
        <row r="2234">
          <cell r="A2234" t="str">
            <v>501041</v>
          </cell>
          <cell r="B2234" t="str">
            <v>MAIZE - 1111 - 5 KG</v>
          </cell>
          <cell r="C2234" t="str">
            <v>1200</v>
          </cell>
          <cell r="D2234" t="str">
            <v>101</v>
          </cell>
          <cell r="E2234" t="str">
            <v>5000010595</v>
          </cell>
          <cell r="F2234">
            <v>38128</v>
          </cell>
          <cell r="G2234">
            <v>4100</v>
          </cell>
          <cell r="H2234">
            <v>0</v>
          </cell>
        </row>
        <row r="2235">
          <cell r="A2235" t="str">
            <v>501041</v>
          </cell>
          <cell r="B2235" t="str">
            <v>MAIZE - 1111 - 5 KG</v>
          </cell>
          <cell r="C2235" t="str">
            <v>1200</v>
          </cell>
          <cell r="D2235" t="str">
            <v>641</v>
          </cell>
          <cell r="E2235" t="str">
            <v>4900093740</v>
          </cell>
          <cell r="F2235">
            <v>38127</v>
          </cell>
          <cell r="G2235">
            <v>4100</v>
          </cell>
          <cell r="H2235">
            <v>76927.75</v>
          </cell>
        </row>
        <row r="2236">
          <cell r="A2236" t="str">
            <v>501041</v>
          </cell>
          <cell r="B2236" t="str">
            <v>MAIZE - 1111 - 5 KG</v>
          </cell>
          <cell r="C2236" t="str">
            <v>1200</v>
          </cell>
          <cell r="D2236" t="str">
            <v>641</v>
          </cell>
          <cell r="E2236" t="str">
            <v>4900093740</v>
          </cell>
          <cell r="F2236">
            <v>38127</v>
          </cell>
          <cell r="G2236">
            <v>550</v>
          </cell>
          <cell r="H2236">
            <v>10319.58</v>
          </cell>
        </row>
        <row r="2237">
          <cell r="A2237" t="str">
            <v>501041</v>
          </cell>
          <cell r="B2237" t="str">
            <v>MAIZE - 1111 - 5 KG</v>
          </cell>
          <cell r="C2237" t="str">
            <v>1200</v>
          </cell>
          <cell r="D2237" t="str">
            <v>641</v>
          </cell>
          <cell r="E2237" t="str">
            <v>4900093740</v>
          </cell>
          <cell r="F2237">
            <v>38127</v>
          </cell>
          <cell r="G2237">
            <v>5350</v>
          </cell>
          <cell r="H2237">
            <v>100381.34</v>
          </cell>
        </row>
        <row r="2238">
          <cell r="A2238" t="str">
            <v>501041</v>
          </cell>
          <cell r="B2238" t="str">
            <v>MAIZE - 1111 - 5 KG</v>
          </cell>
          <cell r="C2238" t="str">
            <v>1200</v>
          </cell>
          <cell r="D2238" t="str">
            <v>601</v>
          </cell>
          <cell r="E2238" t="str">
            <v>4900092980</v>
          </cell>
          <cell r="F2238">
            <v>38125</v>
          </cell>
          <cell r="G2238">
            <v>-950</v>
          </cell>
          <cell r="H2238">
            <v>-17824.72</v>
          </cell>
        </row>
        <row r="2239">
          <cell r="A2239" t="str">
            <v>501041</v>
          </cell>
          <cell r="B2239" t="str">
            <v>MAIZE - 1111 - 5 KG</v>
          </cell>
          <cell r="C2239" t="str">
            <v>1200</v>
          </cell>
          <cell r="D2239" t="str">
            <v>641</v>
          </cell>
          <cell r="E2239" t="str">
            <v>4900091966</v>
          </cell>
          <cell r="F2239">
            <v>38124</v>
          </cell>
          <cell r="G2239">
            <v>-1400</v>
          </cell>
          <cell r="H2239">
            <v>-26268.02</v>
          </cell>
        </row>
        <row r="2240">
          <cell r="A2240" t="str">
            <v>501041</v>
          </cell>
          <cell r="B2240" t="str">
            <v>MAIZE - 1111 - 5 KG</v>
          </cell>
          <cell r="C2240" t="str">
            <v>1200</v>
          </cell>
          <cell r="D2240" t="str">
            <v>601</v>
          </cell>
          <cell r="E2240" t="str">
            <v>4900091296</v>
          </cell>
          <cell r="F2240">
            <v>38122</v>
          </cell>
          <cell r="G2240">
            <v>-2000</v>
          </cell>
          <cell r="H2240">
            <v>-37525.730000000003</v>
          </cell>
        </row>
        <row r="2241">
          <cell r="A2241" t="str">
            <v>501041</v>
          </cell>
          <cell r="B2241" t="str">
            <v>MAIZE - 1111 - 5 KG</v>
          </cell>
          <cell r="C2241" t="str">
            <v>1200</v>
          </cell>
          <cell r="D2241" t="str">
            <v>601</v>
          </cell>
          <cell r="E2241" t="str">
            <v>4900091371</v>
          </cell>
          <cell r="F2241">
            <v>38122</v>
          </cell>
          <cell r="G2241">
            <v>-2000</v>
          </cell>
          <cell r="H2241">
            <v>-37525.730000000003</v>
          </cell>
        </row>
        <row r="2242">
          <cell r="A2242" t="str">
            <v>501041</v>
          </cell>
          <cell r="B2242" t="str">
            <v>MAIZE - 1111 - 5 KG</v>
          </cell>
          <cell r="C2242" t="str">
            <v>1200</v>
          </cell>
          <cell r="D2242" t="str">
            <v>601</v>
          </cell>
          <cell r="E2242" t="str">
            <v>4900090723</v>
          </cell>
          <cell r="F2242">
            <v>38121</v>
          </cell>
          <cell r="G2242">
            <v>-1000</v>
          </cell>
          <cell r="H2242">
            <v>-18762.87</v>
          </cell>
        </row>
        <row r="2243">
          <cell r="A2243" t="str">
            <v>501041</v>
          </cell>
          <cell r="B2243" t="str">
            <v>MAIZE - 1111 - 5 KG</v>
          </cell>
          <cell r="C2243" t="str">
            <v>1200</v>
          </cell>
          <cell r="D2243" t="str">
            <v>601</v>
          </cell>
          <cell r="E2243" t="str">
            <v>4900090421</v>
          </cell>
          <cell r="F2243">
            <v>38120</v>
          </cell>
          <cell r="G2243">
            <v>-250</v>
          </cell>
          <cell r="H2243">
            <v>-4690.72</v>
          </cell>
        </row>
        <row r="2244">
          <cell r="A2244" t="str">
            <v>501041</v>
          </cell>
          <cell r="B2244" t="str">
            <v>MAIZE - 1111 - 5 KG</v>
          </cell>
          <cell r="C2244" t="str">
            <v>1200</v>
          </cell>
          <cell r="D2244" t="str">
            <v>601</v>
          </cell>
          <cell r="E2244" t="str">
            <v>4900089902</v>
          </cell>
          <cell r="F2244">
            <v>38119</v>
          </cell>
          <cell r="G2244">
            <v>-150</v>
          </cell>
          <cell r="H2244">
            <v>-2814.43</v>
          </cell>
        </row>
        <row r="2245">
          <cell r="A2245" t="str">
            <v>501041</v>
          </cell>
          <cell r="B2245" t="str">
            <v>MAIZE - 1111 - 5 KG</v>
          </cell>
          <cell r="C2245" t="str">
            <v>1200</v>
          </cell>
          <cell r="D2245" t="str">
            <v>601</v>
          </cell>
          <cell r="E2245" t="str">
            <v>4900089907</v>
          </cell>
          <cell r="F2245">
            <v>38119</v>
          </cell>
          <cell r="G2245">
            <v>-500</v>
          </cell>
          <cell r="H2245">
            <v>-9381.43</v>
          </cell>
        </row>
        <row r="2246">
          <cell r="A2246" t="str">
            <v>501041</v>
          </cell>
          <cell r="B2246" t="str">
            <v>MAIZE - 1111 - 5 KG</v>
          </cell>
          <cell r="C2246" t="str">
            <v>1200</v>
          </cell>
          <cell r="D2246" t="str">
            <v>601</v>
          </cell>
          <cell r="E2246" t="str">
            <v>4900089908</v>
          </cell>
          <cell r="F2246">
            <v>38119</v>
          </cell>
          <cell r="G2246">
            <v>-750</v>
          </cell>
          <cell r="H2246">
            <v>-14072.15</v>
          </cell>
        </row>
        <row r="2247">
          <cell r="A2247" t="str">
            <v>501041</v>
          </cell>
          <cell r="B2247" t="str">
            <v>MAIZE - 1111 - 5 KG</v>
          </cell>
          <cell r="C2247" t="str">
            <v>1200</v>
          </cell>
          <cell r="D2247" t="str">
            <v>601</v>
          </cell>
          <cell r="E2247" t="str">
            <v>4900089910</v>
          </cell>
          <cell r="F2247">
            <v>38119</v>
          </cell>
          <cell r="G2247">
            <v>-400</v>
          </cell>
          <cell r="H2247">
            <v>-7505.15</v>
          </cell>
        </row>
        <row r="2248">
          <cell r="A2248" t="str">
            <v>501041</v>
          </cell>
          <cell r="B2248" t="str">
            <v>MAIZE - 1111 - 5 KG</v>
          </cell>
          <cell r="C2248" t="str">
            <v>1200</v>
          </cell>
          <cell r="D2248" t="str">
            <v>601</v>
          </cell>
          <cell r="E2248" t="str">
            <v>4900089910</v>
          </cell>
          <cell r="F2248">
            <v>38119</v>
          </cell>
          <cell r="G2248">
            <v>-600</v>
          </cell>
          <cell r="H2248">
            <v>-11257.72</v>
          </cell>
        </row>
        <row r="2249">
          <cell r="A2249" t="str">
            <v>501041</v>
          </cell>
          <cell r="B2249" t="str">
            <v>MAIZE - 1111 - 5 KG</v>
          </cell>
          <cell r="C2249" t="str">
            <v>1200</v>
          </cell>
          <cell r="D2249" t="str">
            <v>101</v>
          </cell>
          <cell r="E2249" t="str">
            <v>5000009675</v>
          </cell>
          <cell r="F2249">
            <v>38115</v>
          </cell>
          <cell r="G2249">
            <v>1400</v>
          </cell>
          <cell r="H2249">
            <v>0</v>
          </cell>
        </row>
        <row r="2250">
          <cell r="A2250" t="str">
            <v>501041</v>
          </cell>
          <cell r="B2250" t="str">
            <v>MAIZE - 1111 - 5 KG</v>
          </cell>
          <cell r="C2250" t="str">
            <v>1200</v>
          </cell>
          <cell r="D2250" t="str">
            <v>101</v>
          </cell>
          <cell r="E2250" t="str">
            <v>5000009675</v>
          </cell>
          <cell r="F2250">
            <v>38115</v>
          </cell>
          <cell r="G2250">
            <v>6800</v>
          </cell>
          <cell r="H2250">
            <v>0</v>
          </cell>
        </row>
        <row r="2251">
          <cell r="A2251" t="str">
            <v>501041</v>
          </cell>
          <cell r="B2251" t="str">
            <v>MAIZE - 1111 - 5 KG</v>
          </cell>
          <cell r="C2251" t="str">
            <v>1200</v>
          </cell>
          <cell r="D2251" t="str">
            <v>101</v>
          </cell>
          <cell r="E2251" t="str">
            <v>5000009675</v>
          </cell>
          <cell r="F2251">
            <v>38115</v>
          </cell>
          <cell r="G2251">
            <v>1800</v>
          </cell>
          <cell r="H2251">
            <v>0</v>
          </cell>
        </row>
        <row r="2252">
          <cell r="A2252" t="str">
            <v>501041</v>
          </cell>
          <cell r="B2252" t="str">
            <v>MAIZE - 1111 - 5 KG</v>
          </cell>
          <cell r="C2252" t="str">
            <v>1200</v>
          </cell>
          <cell r="D2252" t="str">
            <v>641</v>
          </cell>
          <cell r="E2252" t="str">
            <v>4900087012</v>
          </cell>
          <cell r="F2252">
            <v>38112</v>
          </cell>
          <cell r="G2252">
            <v>1800</v>
          </cell>
          <cell r="H2252">
            <v>33773.160000000003</v>
          </cell>
        </row>
        <row r="2253">
          <cell r="A2253" t="str">
            <v>501041</v>
          </cell>
          <cell r="B2253" t="str">
            <v>MAIZE - 1111 - 5 KG</v>
          </cell>
          <cell r="C2253" t="str">
            <v>1200</v>
          </cell>
          <cell r="D2253" t="str">
            <v>641</v>
          </cell>
          <cell r="E2253" t="str">
            <v>4900087012</v>
          </cell>
          <cell r="F2253">
            <v>38112</v>
          </cell>
          <cell r="G2253">
            <v>6800</v>
          </cell>
          <cell r="H2253">
            <v>127587.5</v>
          </cell>
        </row>
        <row r="2254">
          <cell r="A2254" t="str">
            <v>501041</v>
          </cell>
          <cell r="B2254" t="str">
            <v>MAIZE - 1111 - 5 KG</v>
          </cell>
          <cell r="C2254" t="str">
            <v>1200</v>
          </cell>
          <cell r="D2254" t="str">
            <v>641</v>
          </cell>
          <cell r="E2254" t="str">
            <v>4900087012</v>
          </cell>
          <cell r="F2254">
            <v>38112</v>
          </cell>
          <cell r="G2254">
            <v>1400</v>
          </cell>
          <cell r="H2254">
            <v>26268.01</v>
          </cell>
        </row>
        <row r="2255">
          <cell r="A2255" t="str">
            <v>501041</v>
          </cell>
          <cell r="B2255" t="str">
            <v>MAIZE - 1111 - 5 KG</v>
          </cell>
          <cell r="C2255" t="str">
            <v>1300</v>
          </cell>
          <cell r="D2255" t="str">
            <v>641</v>
          </cell>
          <cell r="E2255" t="str">
            <v>4900153977</v>
          </cell>
          <cell r="F2255">
            <v>38197</v>
          </cell>
          <cell r="G2255">
            <v>-7100</v>
          </cell>
          <cell r="H2255">
            <v>-132990.64000000001</v>
          </cell>
        </row>
        <row r="2256">
          <cell r="A2256" t="str">
            <v>501041</v>
          </cell>
          <cell r="B2256" t="str">
            <v>MAIZE - 1111 - 5 KG</v>
          </cell>
          <cell r="C2256" t="str">
            <v>1300</v>
          </cell>
          <cell r="D2256" t="str">
            <v>641</v>
          </cell>
          <cell r="E2256" t="str">
            <v>4900153977</v>
          </cell>
          <cell r="F2256">
            <v>38197</v>
          </cell>
          <cell r="G2256">
            <v>-2170</v>
          </cell>
          <cell r="H2256">
            <v>-40646.44</v>
          </cell>
        </row>
        <row r="2257">
          <cell r="A2257" t="str">
            <v>501041</v>
          </cell>
          <cell r="B2257" t="str">
            <v>MAIZE - 1111 - 5 KG</v>
          </cell>
          <cell r="C2257" t="str">
            <v>1300</v>
          </cell>
          <cell r="D2257" t="str">
            <v>641</v>
          </cell>
          <cell r="E2257" t="str">
            <v>4900153977</v>
          </cell>
          <cell r="F2257">
            <v>38197</v>
          </cell>
          <cell r="G2257">
            <v>-1900</v>
          </cell>
          <cell r="H2257">
            <v>-35589.040000000001</v>
          </cell>
        </row>
        <row r="2258">
          <cell r="A2258" t="str">
            <v>501041</v>
          </cell>
          <cell r="B2258" t="str">
            <v>MAIZE - 1111 - 5 KG</v>
          </cell>
          <cell r="C2258" t="str">
            <v>1300</v>
          </cell>
          <cell r="D2258" t="str">
            <v>101</v>
          </cell>
          <cell r="E2258" t="str">
            <v>5000018802</v>
          </cell>
          <cell r="F2258">
            <v>38196</v>
          </cell>
          <cell r="G2258">
            <v>1000</v>
          </cell>
          <cell r="H2258">
            <v>0</v>
          </cell>
        </row>
        <row r="2259">
          <cell r="A2259" t="str">
            <v>501041</v>
          </cell>
          <cell r="B2259" t="str">
            <v>MAIZE - 1111 - 5 KG</v>
          </cell>
          <cell r="C2259" t="str">
            <v>1300</v>
          </cell>
          <cell r="D2259" t="str">
            <v>651</v>
          </cell>
          <cell r="E2259" t="str">
            <v>4900147356</v>
          </cell>
          <cell r="F2259">
            <v>38190</v>
          </cell>
          <cell r="G2259">
            <v>900</v>
          </cell>
          <cell r="H2259">
            <v>0</v>
          </cell>
        </row>
        <row r="2260">
          <cell r="A2260" t="str">
            <v>501041</v>
          </cell>
          <cell r="B2260" t="str">
            <v>MAIZE - 1111 - 5 KG</v>
          </cell>
          <cell r="C2260" t="str">
            <v>1300</v>
          </cell>
          <cell r="D2260" t="str">
            <v>453</v>
          </cell>
          <cell r="E2260" t="str">
            <v>4900147357</v>
          </cell>
          <cell r="F2260">
            <v>38190</v>
          </cell>
          <cell r="G2260">
            <v>900</v>
          </cell>
          <cell r="H2260">
            <v>16857.97</v>
          </cell>
        </row>
        <row r="2261">
          <cell r="A2261" t="str">
            <v>501041</v>
          </cell>
          <cell r="B2261" t="str">
            <v>MAIZE - 1111 - 5 KG</v>
          </cell>
          <cell r="C2261" t="str">
            <v>1300</v>
          </cell>
          <cell r="D2261" t="str">
            <v>453</v>
          </cell>
          <cell r="E2261" t="str">
            <v>4900147357</v>
          </cell>
          <cell r="F2261">
            <v>38190</v>
          </cell>
          <cell r="G2261">
            <v>-900</v>
          </cell>
          <cell r="H2261">
            <v>0</v>
          </cell>
        </row>
        <row r="2262">
          <cell r="A2262" t="str">
            <v>501041</v>
          </cell>
          <cell r="B2262" t="str">
            <v>MAIZE - 1111 - 5 KG</v>
          </cell>
          <cell r="C2262" t="str">
            <v>1300</v>
          </cell>
          <cell r="D2262" t="str">
            <v>641</v>
          </cell>
          <cell r="E2262" t="str">
            <v>4900147188</v>
          </cell>
          <cell r="F2262">
            <v>38190</v>
          </cell>
          <cell r="G2262">
            <v>1000</v>
          </cell>
          <cell r="H2262">
            <v>18640.66</v>
          </cell>
        </row>
        <row r="2263">
          <cell r="A2263" t="str">
            <v>501041</v>
          </cell>
          <cell r="B2263" t="str">
            <v>MAIZE - 1111 - 5 KG</v>
          </cell>
          <cell r="C2263" t="str">
            <v>1300</v>
          </cell>
          <cell r="D2263" t="str">
            <v>453</v>
          </cell>
          <cell r="E2263" t="str">
            <v>4900128768</v>
          </cell>
          <cell r="F2263">
            <v>38168</v>
          </cell>
          <cell r="G2263">
            <v>-620</v>
          </cell>
          <cell r="H2263">
            <v>0</v>
          </cell>
        </row>
        <row r="2264">
          <cell r="A2264" t="str">
            <v>501041</v>
          </cell>
          <cell r="B2264" t="str">
            <v>MAIZE - 1111 - 5 KG</v>
          </cell>
          <cell r="C2264" t="str">
            <v>1300</v>
          </cell>
          <cell r="D2264" t="str">
            <v>651</v>
          </cell>
          <cell r="E2264" t="str">
            <v>4900128732</v>
          </cell>
          <cell r="F2264">
            <v>38168</v>
          </cell>
          <cell r="G2264">
            <v>620</v>
          </cell>
          <cell r="H2264">
            <v>0</v>
          </cell>
        </row>
        <row r="2265">
          <cell r="A2265" t="str">
            <v>501041</v>
          </cell>
          <cell r="B2265" t="str">
            <v>MAIZE - 1111 - 5 KG</v>
          </cell>
          <cell r="C2265" t="str">
            <v>1300</v>
          </cell>
          <cell r="D2265" t="str">
            <v>453</v>
          </cell>
          <cell r="E2265" t="str">
            <v>4900128768</v>
          </cell>
          <cell r="F2265">
            <v>38168</v>
          </cell>
          <cell r="G2265">
            <v>620</v>
          </cell>
          <cell r="H2265">
            <v>11619.31</v>
          </cell>
        </row>
        <row r="2266">
          <cell r="A2266" t="str">
            <v>501041</v>
          </cell>
          <cell r="B2266" t="str">
            <v>MAIZE - 1111 - 5 KG</v>
          </cell>
          <cell r="C2266" t="str">
            <v>1300</v>
          </cell>
          <cell r="D2266" t="str">
            <v>601</v>
          </cell>
          <cell r="E2266" t="str">
            <v>4900108163</v>
          </cell>
          <cell r="F2266">
            <v>38148</v>
          </cell>
          <cell r="G2266">
            <v>-500</v>
          </cell>
          <cell r="H2266">
            <v>-9370.41</v>
          </cell>
        </row>
        <row r="2267">
          <cell r="A2267" t="str">
            <v>501041</v>
          </cell>
          <cell r="B2267" t="str">
            <v>MAIZE - 1111 - 5 KG</v>
          </cell>
          <cell r="C2267" t="str">
            <v>1300</v>
          </cell>
          <cell r="D2267" t="str">
            <v>601</v>
          </cell>
          <cell r="E2267" t="str">
            <v>4900107515</v>
          </cell>
          <cell r="F2267">
            <v>38147</v>
          </cell>
          <cell r="G2267">
            <v>-500</v>
          </cell>
          <cell r="H2267">
            <v>-9370.42</v>
          </cell>
        </row>
        <row r="2268">
          <cell r="A2268" t="str">
            <v>501041</v>
          </cell>
          <cell r="B2268" t="str">
            <v>MAIZE - 1111 - 5 KG</v>
          </cell>
          <cell r="C2268" t="str">
            <v>1300</v>
          </cell>
          <cell r="D2268" t="str">
            <v>601</v>
          </cell>
          <cell r="E2268" t="str">
            <v>4900105115</v>
          </cell>
          <cell r="F2268">
            <v>38142</v>
          </cell>
          <cell r="G2268">
            <v>-1500</v>
          </cell>
          <cell r="H2268">
            <v>-28111.24</v>
          </cell>
        </row>
        <row r="2269">
          <cell r="A2269" t="str">
            <v>501041</v>
          </cell>
          <cell r="B2269" t="str">
            <v>MAIZE - 1111 - 5 KG</v>
          </cell>
          <cell r="C2269" t="str">
            <v>1300</v>
          </cell>
          <cell r="D2269" t="str">
            <v>601</v>
          </cell>
          <cell r="E2269" t="str">
            <v>4900104964</v>
          </cell>
          <cell r="F2269">
            <v>38142</v>
          </cell>
          <cell r="G2269">
            <v>-250</v>
          </cell>
          <cell r="H2269">
            <v>-4685.21</v>
          </cell>
        </row>
        <row r="2270">
          <cell r="A2270" t="str">
            <v>501041</v>
          </cell>
          <cell r="B2270" t="str">
            <v>MAIZE - 1111 - 5 KG</v>
          </cell>
          <cell r="C2270" t="str">
            <v>1300</v>
          </cell>
          <cell r="D2270" t="str">
            <v>601</v>
          </cell>
          <cell r="E2270" t="str">
            <v>4900097635</v>
          </cell>
          <cell r="F2270">
            <v>38133</v>
          </cell>
          <cell r="G2270">
            <v>-500</v>
          </cell>
          <cell r="H2270">
            <v>-9370.42</v>
          </cell>
        </row>
        <row r="2271">
          <cell r="A2271" t="str">
            <v>501041</v>
          </cell>
          <cell r="B2271" t="str">
            <v>MAIZE - 1111 - 5 KG</v>
          </cell>
          <cell r="C2271" t="str">
            <v>1300</v>
          </cell>
          <cell r="D2271" t="str">
            <v>601</v>
          </cell>
          <cell r="E2271" t="str">
            <v>4900096682</v>
          </cell>
          <cell r="F2271">
            <v>38132</v>
          </cell>
          <cell r="G2271">
            <v>-2600</v>
          </cell>
          <cell r="H2271">
            <v>-48726.16</v>
          </cell>
        </row>
        <row r="2272">
          <cell r="A2272" t="str">
            <v>501041</v>
          </cell>
          <cell r="B2272" t="str">
            <v>MAIZE - 1111 - 5 KG</v>
          </cell>
          <cell r="C2272" t="str">
            <v>1300</v>
          </cell>
          <cell r="D2272" t="str">
            <v>601</v>
          </cell>
          <cell r="E2272" t="str">
            <v>4900096682</v>
          </cell>
          <cell r="F2272">
            <v>38132</v>
          </cell>
          <cell r="G2272">
            <v>-2400</v>
          </cell>
          <cell r="H2272">
            <v>-44977.99</v>
          </cell>
        </row>
        <row r="2273">
          <cell r="A2273" t="str">
            <v>501041</v>
          </cell>
          <cell r="B2273" t="str">
            <v>MAIZE - 1111 - 5 KG</v>
          </cell>
          <cell r="C2273" t="str">
            <v>1300</v>
          </cell>
          <cell r="D2273" t="str">
            <v>601</v>
          </cell>
          <cell r="E2273" t="str">
            <v>4900096547</v>
          </cell>
          <cell r="F2273">
            <v>38131</v>
          </cell>
          <cell r="G2273">
            <v>-500</v>
          </cell>
          <cell r="H2273">
            <v>-9370.41</v>
          </cell>
        </row>
        <row r="2274">
          <cell r="A2274" t="str">
            <v>501041</v>
          </cell>
          <cell r="B2274" t="str">
            <v>MAIZE - 1111 - 5 KG</v>
          </cell>
          <cell r="C2274" t="str">
            <v>1300</v>
          </cell>
          <cell r="D2274" t="str">
            <v>601</v>
          </cell>
          <cell r="E2274" t="str">
            <v>4900095128</v>
          </cell>
          <cell r="F2274">
            <v>38129</v>
          </cell>
          <cell r="G2274">
            <v>-100</v>
          </cell>
          <cell r="H2274">
            <v>-1874.08</v>
          </cell>
        </row>
        <row r="2275">
          <cell r="A2275" t="str">
            <v>501041</v>
          </cell>
          <cell r="B2275" t="str">
            <v>MAIZE - 1111 - 5 KG</v>
          </cell>
          <cell r="C2275" t="str">
            <v>1300</v>
          </cell>
          <cell r="D2275" t="str">
            <v>101</v>
          </cell>
          <cell r="E2275" t="str">
            <v>5000010592</v>
          </cell>
          <cell r="F2275">
            <v>38126</v>
          </cell>
          <cell r="G2275">
            <v>7900</v>
          </cell>
          <cell r="H2275">
            <v>0</v>
          </cell>
        </row>
        <row r="2276">
          <cell r="A2276" t="str">
            <v>501041</v>
          </cell>
          <cell r="B2276" t="str">
            <v>MAIZE - 1111 - 5 KG</v>
          </cell>
          <cell r="C2276" t="str">
            <v>1300</v>
          </cell>
          <cell r="D2276" t="str">
            <v>101</v>
          </cell>
          <cell r="E2276" t="str">
            <v>5000010592</v>
          </cell>
          <cell r="F2276">
            <v>38126</v>
          </cell>
          <cell r="G2276">
            <v>7100</v>
          </cell>
          <cell r="H2276">
            <v>0</v>
          </cell>
        </row>
        <row r="2277">
          <cell r="A2277" t="str">
            <v>501041</v>
          </cell>
          <cell r="B2277" t="str">
            <v>MAIZE - 1111 - 5 KG</v>
          </cell>
          <cell r="C2277" t="str">
            <v>1300</v>
          </cell>
          <cell r="D2277" t="str">
            <v>601</v>
          </cell>
          <cell r="E2277" t="str">
            <v>4900090497</v>
          </cell>
          <cell r="F2277">
            <v>38120</v>
          </cell>
          <cell r="G2277">
            <v>-250</v>
          </cell>
          <cell r="H2277">
            <v>-4685.21</v>
          </cell>
        </row>
        <row r="2278">
          <cell r="A2278" t="str">
            <v>501041</v>
          </cell>
          <cell r="B2278" t="str">
            <v>MAIZE - 1111 - 5 KG</v>
          </cell>
          <cell r="C2278" t="str">
            <v>1300</v>
          </cell>
          <cell r="D2278" t="str">
            <v>601</v>
          </cell>
          <cell r="E2278" t="str">
            <v>4900090489</v>
          </cell>
          <cell r="F2278">
            <v>38120</v>
          </cell>
          <cell r="G2278">
            <v>-300</v>
          </cell>
          <cell r="H2278">
            <v>-5622.25</v>
          </cell>
        </row>
        <row r="2279">
          <cell r="A2279" t="str">
            <v>501041</v>
          </cell>
          <cell r="B2279" t="str">
            <v>MAIZE - 1111 - 5 KG</v>
          </cell>
          <cell r="C2279" t="str">
            <v>1300</v>
          </cell>
          <cell r="D2279" t="str">
            <v>601</v>
          </cell>
          <cell r="E2279" t="str">
            <v>4900090316</v>
          </cell>
          <cell r="F2279">
            <v>38120</v>
          </cell>
          <cell r="G2279">
            <v>-250</v>
          </cell>
          <cell r="H2279">
            <v>-4685.21</v>
          </cell>
        </row>
        <row r="2280">
          <cell r="A2280" t="str">
            <v>501041</v>
          </cell>
          <cell r="B2280" t="str">
            <v>MAIZE - 1111 - 5 KG</v>
          </cell>
          <cell r="C2280" t="str">
            <v>1300</v>
          </cell>
          <cell r="D2280" t="str">
            <v>641</v>
          </cell>
          <cell r="E2280" t="str">
            <v>4900089560</v>
          </cell>
          <cell r="F2280">
            <v>38119</v>
          </cell>
          <cell r="G2280">
            <v>-2000</v>
          </cell>
          <cell r="H2280">
            <v>-37281.32</v>
          </cell>
        </row>
        <row r="2281">
          <cell r="A2281" t="str">
            <v>501041</v>
          </cell>
          <cell r="B2281" t="str">
            <v>MAIZE - 1111 - 5 KG</v>
          </cell>
          <cell r="C2281" t="str">
            <v>1300</v>
          </cell>
          <cell r="D2281" t="str">
            <v>641</v>
          </cell>
          <cell r="E2281" t="str">
            <v>4900090001</v>
          </cell>
          <cell r="F2281">
            <v>38119</v>
          </cell>
          <cell r="G2281">
            <v>7900</v>
          </cell>
          <cell r="H2281">
            <v>148226.65</v>
          </cell>
        </row>
        <row r="2282">
          <cell r="A2282" t="str">
            <v>501041</v>
          </cell>
          <cell r="B2282" t="str">
            <v>MAIZE - 1111 - 5 KG</v>
          </cell>
          <cell r="C2282" t="str">
            <v>1300</v>
          </cell>
          <cell r="D2282" t="str">
            <v>601</v>
          </cell>
          <cell r="E2282" t="str">
            <v>4900089831</v>
          </cell>
          <cell r="F2282">
            <v>38119</v>
          </cell>
          <cell r="G2282">
            <v>-80</v>
          </cell>
          <cell r="H2282">
            <v>-1491.25</v>
          </cell>
        </row>
        <row r="2283">
          <cell r="A2283" t="str">
            <v>501041</v>
          </cell>
          <cell r="B2283" t="str">
            <v>MAIZE - 1111 - 5 KG</v>
          </cell>
          <cell r="C2283" t="str">
            <v>1300</v>
          </cell>
          <cell r="D2283" t="str">
            <v>601</v>
          </cell>
          <cell r="E2283" t="str">
            <v>4900089744</v>
          </cell>
          <cell r="F2283">
            <v>38119</v>
          </cell>
          <cell r="G2283">
            <v>-20</v>
          </cell>
          <cell r="H2283">
            <v>-372.81</v>
          </cell>
        </row>
        <row r="2284">
          <cell r="A2284" t="str">
            <v>501041</v>
          </cell>
          <cell r="B2284" t="str">
            <v>MAIZE - 1111 - 5 KG</v>
          </cell>
          <cell r="C2284" t="str">
            <v>1300</v>
          </cell>
          <cell r="D2284" t="str">
            <v>641</v>
          </cell>
          <cell r="E2284" t="str">
            <v>4900090001</v>
          </cell>
          <cell r="F2284">
            <v>38119</v>
          </cell>
          <cell r="G2284">
            <v>7100</v>
          </cell>
          <cell r="H2284">
            <v>133216.35999999999</v>
          </cell>
        </row>
        <row r="2285">
          <cell r="A2285" t="str">
            <v>501041</v>
          </cell>
          <cell r="B2285" t="str">
            <v>MAIZE - 1111 - 5 KG</v>
          </cell>
          <cell r="C2285" t="str">
            <v>1300</v>
          </cell>
          <cell r="D2285" t="str">
            <v>601</v>
          </cell>
          <cell r="E2285" t="str">
            <v>4900089314</v>
          </cell>
          <cell r="F2285">
            <v>38118</v>
          </cell>
          <cell r="G2285">
            <v>-100</v>
          </cell>
          <cell r="H2285">
            <v>-1864.07</v>
          </cell>
        </row>
        <row r="2286">
          <cell r="A2286" t="str">
            <v>501041</v>
          </cell>
          <cell r="B2286" t="str">
            <v>MAIZE - 1111 - 5 KG</v>
          </cell>
          <cell r="C2286" t="str">
            <v>1300</v>
          </cell>
          <cell r="D2286" t="str">
            <v>601</v>
          </cell>
          <cell r="E2286" t="str">
            <v>4900087438</v>
          </cell>
          <cell r="F2286">
            <v>38113</v>
          </cell>
          <cell r="G2286">
            <v>-200</v>
          </cell>
          <cell r="H2286">
            <v>-3728.13</v>
          </cell>
        </row>
        <row r="2287">
          <cell r="A2287" t="str">
            <v>501041</v>
          </cell>
          <cell r="B2287" t="str">
            <v>MAIZE - 1111 - 5 KG</v>
          </cell>
          <cell r="C2287" t="str">
            <v>1300</v>
          </cell>
          <cell r="D2287" t="str">
            <v>601</v>
          </cell>
          <cell r="E2287" t="str">
            <v>4900087289</v>
          </cell>
          <cell r="F2287">
            <v>38113</v>
          </cell>
          <cell r="G2287">
            <v>-500</v>
          </cell>
          <cell r="H2287">
            <v>-9320.33</v>
          </cell>
        </row>
        <row r="2288">
          <cell r="A2288" t="str">
            <v>501041</v>
          </cell>
          <cell r="B2288" t="str">
            <v>MAIZE - 1111 - 5 KG</v>
          </cell>
          <cell r="C2288" t="str">
            <v>1300</v>
          </cell>
          <cell r="D2288" t="str">
            <v>601</v>
          </cell>
          <cell r="E2288" t="str">
            <v>4900086359</v>
          </cell>
          <cell r="F2288">
            <v>38111</v>
          </cell>
          <cell r="G2288">
            <v>-500</v>
          </cell>
          <cell r="H2288">
            <v>-9320.33</v>
          </cell>
        </row>
        <row r="2289">
          <cell r="A2289" t="str">
            <v>501041</v>
          </cell>
          <cell r="B2289" t="str">
            <v>MAIZE - 1111 - 5 KG</v>
          </cell>
          <cell r="C2289" t="str">
            <v>1300</v>
          </cell>
          <cell r="D2289" t="str">
            <v>601</v>
          </cell>
          <cell r="E2289" t="str">
            <v>4900085900</v>
          </cell>
          <cell r="F2289">
            <v>38110</v>
          </cell>
          <cell r="G2289">
            <v>-250</v>
          </cell>
          <cell r="H2289">
            <v>-4660.16</v>
          </cell>
        </row>
        <row r="2290">
          <cell r="A2290" t="str">
            <v>501041</v>
          </cell>
          <cell r="B2290" t="str">
            <v>MAIZE - 1111 - 5 KG</v>
          </cell>
          <cell r="C2290" t="str">
            <v>1300</v>
          </cell>
          <cell r="D2290" t="str">
            <v>601</v>
          </cell>
          <cell r="E2290" t="str">
            <v>4900085380</v>
          </cell>
          <cell r="F2290">
            <v>38107</v>
          </cell>
          <cell r="G2290">
            <v>-1000</v>
          </cell>
          <cell r="H2290">
            <v>-18640.66</v>
          </cell>
        </row>
        <row r="2291">
          <cell r="A2291" t="str">
            <v>501041</v>
          </cell>
          <cell r="B2291" t="str">
            <v>MAIZE - 1111 - 5 KG</v>
          </cell>
          <cell r="C2291" t="str">
            <v>1300</v>
          </cell>
          <cell r="D2291" t="str">
            <v>601</v>
          </cell>
          <cell r="E2291" t="str">
            <v>4900085366</v>
          </cell>
          <cell r="F2291">
            <v>38107</v>
          </cell>
          <cell r="G2291">
            <v>-1000</v>
          </cell>
          <cell r="H2291">
            <v>-18640.66</v>
          </cell>
        </row>
        <row r="2292">
          <cell r="A2292" t="str">
            <v>501041</v>
          </cell>
          <cell r="B2292" t="str">
            <v>MAIZE - 1111 - 5 KG</v>
          </cell>
          <cell r="C2292" t="str">
            <v>1300</v>
          </cell>
          <cell r="D2292" t="str">
            <v>601</v>
          </cell>
          <cell r="E2292" t="str">
            <v>4900083724</v>
          </cell>
          <cell r="F2292">
            <v>38106</v>
          </cell>
          <cell r="G2292">
            <v>-500</v>
          </cell>
          <cell r="H2292">
            <v>-9320.33</v>
          </cell>
        </row>
        <row r="2293">
          <cell r="A2293" t="str">
            <v>501041</v>
          </cell>
          <cell r="B2293" t="str">
            <v>MAIZE - 1111 - 5 KG</v>
          </cell>
          <cell r="C2293" t="str">
            <v>1300</v>
          </cell>
          <cell r="D2293" t="str">
            <v>601</v>
          </cell>
          <cell r="E2293" t="str">
            <v>4900082513</v>
          </cell>
          <cell r="F2293">
            <v>38105</v>
          </cell>
          <cell r="G2293">
            <v>-300</v>
          </cell>
          <cell r="H2293">
            <v>-5592.2</v>
          </cell>
        </row>
        <row r="2294">
          <cell r="A2294" t="str">
            <v>501041</v>
          </cell>
          <cell r="B2294" t="str">
            <v>MAIZE - 1111 - 5 KG</v>
          </cell>
          <cell r="C2294" t="str">
            <v>1300</v>
          </cell>
          <cell r="D2294" t="str">
            <v>601</v>
          </cell>
          <cell r="E2294" t="str">
            <v>4900081796</v>
          </cell>
          <cell r="F2294">
            <v>38103</v>
          </cell>
          <cell r="G2294">
            <v>-100</v>
          </cell>
          <cell r="H2294">
            <v>-1864.07</v>
          </cell>
        </row>
        <row r="2295">
          <cell r="A2295" t="str">
            <v>501041</v>
          </cell>
          <cell r="B2295" t="str">
            <v>MAIZE - 1111 - 5 KG</v>
          </cell>
          <cell r="C2295" t="str">
            <v>1300</v>
          </cell>
          <cell r="D2295" t="str">
            <v>601</v>
          </cell>
          <cell r="E2295" t="str">
            <v>4900081789</v>
          </cell>
          <cell r="F2295">
            <v>38103</v>
          </cell>
          <cell r="G2295">
            <v>-100</v>
          </cell>
          <cell r="H2295">
            <v>-1864.07</v>
          </cell>
        </row>
        <row r="2296">
          <cell r="A2296" t="str">
            <v>501041</v>
          </cell>
          <cell r="B2296" t="str">
            <v>MAIZE - 1111 - 5 KG</v>
          </cell>
          <cell r="C2296" t="str">
            <v>1300</v>
          </cell>
          <cell r="D2296" t="str">
            <v>601</v>
          </cell>
          <cell r="E2296" t="str">
            <v>4900081728</v>
          </cell>
          <cell r="F2296">
            <v>38103</v>
          </cell>
          <cell r="G2296">
            <v>-50</v>
          </cell>
          <cell r="H2296">
            <v>-932.03</v>
          </cell>
        </row>
        <row r="2297">
          <cell r="A2297" t="str">
            <v>501041</v>
          </cell>
          <cell r="B2297" t="str">
            <v>MAIZE - 1111 - 5 KG</v>
          </cell>
          <cell r="C2297" t="str">
            <v>1300</v>
          </cell>
          <cell r="D2297" t="str">
            <v>101</v>
          </cell>
          <cell r="E2297" t="str">
            <v>5000008284</v>
          </cell>
          <cell r="F2297">
            <v>38099</v>
          </cell>
          <cell r="G2297">
            <v>10000</v>
          </cell>
          <cell r="H2297">
            <v>0</v>
          </cell>
        </row>
        <row r="2298">
          <cell r="A2298" t="str">
            <v>501041</v>
          </cell>
          <cell r="B2298" t="str">
            <v>MAIZE - 1111 - 5 KG</v>
          </cell>
          <cell r="C2298" t="str">
            <v>1300</v>
          </cell>
          <cell r="D2298" t="str">
            <v>641</v>
          </cell>
          <cell r="E2298" t="str">
            <v>4900075864</v>
          </cell>
          <cell r="F2298">
            <v>38091</v>
          </cell>
          <cell r="G2298">
            <v>10000</v>
          </cell>
          <cell r="H2298">
            <v>186406.6</v>
          </cell>
        </row>
        <row r="2299">
          <cell r="A2299" t="str">
            <v>501041</v>
          </cell>
          <cell r="B2299" t="str">
            <v>MAIZE - 1111 - 5 KG</v>
          </cell>
          <cell r="C2299" t="str">
            <v>1500</v>
          </cell>
          <cell r="D2299" t="str">
            <v>641</v>
          </cell>
          <cell r="E2299" t="str">
            <v>4900169275</v>
          </cell>
          <cell r="F2299">
            <v>38211</v>
          </cell>
          <cell r="G2299">
            <v>-800</v>
          </cell>
          <cell r="H2299">
            <v>-15115.05</v>
          </cell>
        </row>
        <row r="2300">
          <cell r="A2300" t="str">
            <v>501041</v>
          </cell>
          <cell r="B2300" t="str">
            <v>MAIZE - 1111 - 5 KG</v>
          </cell>
          <cell r="C2300" t="str">
            <v>1500</v>
          </cell>
          <cell r="D2300" t="str">
            <v>641</v>
          </cell>
          <cell r="E2300" t="str">
            <v>4900168534</v>
          </cell>
          <cell r="F2300">
            <v>38210</v>
          </cell>
          <cell r="G2300">
            <v>-50</v>
          </cell>
          <cell r="H2300">
            <v>-944.69</v>
          </cell>
        </row>
        <row r="2301">
          <cell r="A2301" t="str">
            <v>501041</v>
          </cell>
          <cell r="B2301" t="str">
            <v>MAIZE - 1111 - 5 KG</v>
          </cell>
          <cell r="C2301" t="str">
            <v>1500</v>
          </cell>
          <cell r="D2301" t="str">
            <v>641</v>
          </cell>
          <cell r="E2301" t="str">
            <v>4900168534</v>
          </cell>
          <cell r="F2301">
            <v>38210</v>
          </cell>
          <cell r="G2301">
            <v>-1550</v>
          </cell>
          <cell r="H2301">
            <v>-29285.42</v>
          </cell>
        </row>
        <row r="2302">
          <cell r="A2302" t="str">
            <v>501041</v>
          </cell>
          <cell r="B2302" t="str">
            <v>MAIZE - 1111 - 5 KG</v>
          </cell>
          <cell r="C2302" t="str">
            <v>1500</v>
          </cell>
          <cell r="D2302" t="str">
            <v>641</v>
          </cell>
          <cell r="E2302" t="str">
            <v>4900168534</v>
          </cell>
          <cell r="F2302">
            <v>38210</v>
          </cell>
          <cell r="G2302">
            <v>-4750</v>
          </cell>
          <cell r="H2302">
            <v>-89745.63</v>
          </cell>
        </row>
        <row r="2303">
          <cell r="A2303" t="str">
            <v>501041</v>
          </cell>
          <cell r="B2303" t="str">
            <v>MAIZE - 1111 - 5 KG</v>
          </cell>
          <cell r="C2303" t="str">
            <v>1500</v>
          </cell>
          <cell r="D2303" t="str">
            <v>641</v>
          </cell>
          <cell r="E2303" t="str">
            <v>4900168534</v>
          </cell>
          <cell r="F2303">
            <v>38210</v>
          </cell>
          <cell r="G2303">
            <v>-2650</v>
          </cell>
          <cell r="H2303">
            <v>-50068.62</v>
          </cell>
        </row>
        <row r="2304">
          <cell r="A2304" t="str">
            <v>501041</v>
          </cell>
          <cell r="B2304" t="str">
            <v>MAIZE - 1111 - 5 KG</v>
          </cell>
          <cell r="C2304" t="str">
            <v>1500</v>
          </cell>
          <cell r="D2304" t="str">
            <v>453</v>
          </cell>
          <cell r="E2304" t="str">
            <v>4900168506</v>
          </cell>
          <cell r="F2304">
            <v>38210</v>
          </cell>
          <cell r="G2304">
            <v>-50</v>
          </cell>
          <cell r="H2304">
            <v>0</v>
          </cell>
        </row>
        <row r="2305">
          <cell r="A2305" t="str">
            <v>501041</v>
          </cell>
          <cell r="B2305" t="str">
            <v>MAIZE - 1111 - 5 KG</v>
          </cell>
          <cell r="C2305" t="str">
            <v>1500</v>
          </cell>
          <cell r="D2305" t="str">
            <v>453</v>
          </cell>
          <cell r="E2305" t="str">
            <v>4900168506</v>
          </cell>
          <cell r="F2305">
            <v>38210</v>
          </cell>
          <cell r="G2305">
            <v>-4750</v>
          </cell>
          <cell r="H2305">
            <v>0</v>
          </cell>
        </row>
        <row r="2306">
          <cell r="A2306" t="str">
            <v>501041</v>
          </cell>
          <cell r="B2306" t="str">
            <v>MAIZE - 1111 - 5 KG</v>
          </cell>
          <cell r="C2306" t="str">
            <v>1500</v>
          </cell>
          <cell r="D2306" t="str">
            <v>453</v>
          </cell>
          <cell r="E2306" t="str">
            <v>4900168506</v>
          </cell>
          <cell r="F2306">
            <v>38210</v>
          </cell>
          <cell r="G2306">
            <v>4750</v>
          </cell>
          <cell r="H2306">
            <v>89745.63</v>
          </cell>
        </row>
        <row r="2307">
          <cell r="A2307" t="str">
            <v>501041</v>
          </cell>
          <cell r="B2307" t="str">
            <v>MAIZE - 1111 - 5 KG</v>
          </cell>
          <cell r="C2307" t="str">
            <v>1500</v>
          </cell>
          <cell r="D2307" t="str">
            <v>453</v>
          </cell>
          <cell r="E2307" t="str">
            <v>4900168506</v>
          </cell>
          <cell r="F2307">
            <v>38210</v>
          </cell>
          <cell r="G2307">
            <v>50</v>
          </cell>
          <cell r="H2307">
            <v>944.69</v>
          </cell>
        </row>
        <row r="2308">
          <cell r="A2308" t="str">
            <v>501041</v>
          </cell>
          <cell r="B2308" t="str">
            <v>MAIZE - 1111 - 5 KG</v>
          </cell>
          <cell r="C2308" t="str">
            <v>1500</v>
          </cell>
          <cell r="D2308" t="str">
            <v>651</v>
          </cell>
          <cell r="E2308" t="str">
            <v>4900168452</v>
          </cell>
          <cell r="F2308">
            <v>38210</v>
          </cell>
          <cell r="G2308">
            <v>50</v>
          </cell>
          <cell r="H2308">
            <v>0</v>
          </cell>
        </row>
        <row r="2309">
          <cell r="A2309" t="str">
            <v>501041</v>
          </cell>
          <cell r="B2309" t="str">
            <v>MAIZE - 1111 - 5 KG</v>
          </cell>
          <cell r="C2309" t="str">
            <v>1500</v>
          </cell>
          <cell r="D2309" t="str">
            <v>651</v>
          </cell>
          <cell r="E2309" t="str">
            <v>4900168452</v>
          </cell>
          <cell r="F2309">
            <v>38210</v>
          </cell>
          <cell r="G2309">
            <v>4750</v>
          </cell>
          <cell r="H2309">
            <v>0</v>
          </cell>
        </row>
        <row r="2310">
          <cell r="A2310" t="str">
            <v>501041</v>
          </cell>
          <cell r="B2310" t="str">
            <v>MAIZE - 1111 - 5 KG</v>
          </cell>
          <cell r="C2310" t="str">
            <v>1500</v>
          </cell>
          <cell r="D2310" t="str">
            <v>601</v>
          </cell>
          <cell r="E2310" t="str">
            <v>4900110857</v>
          </cell>
          <cell r="F2310">
            <v>38152</v>
          </cell>
          <cell r="G2310">
            <v>-5000</v>
          </cell>
          <cell r="H2310">
            <v>-94469.1</v>
          </cell>
        </row>
        <row r="2311">
          <cell r="A2311" t="str">
            <v>501041</v>
          </cell>
          <cell r="B2311" t="str">
            <v>MAIZE - 1111 - 5 KG</v>
          </cell>
          <cell r="C2311" t="str">
            <v>1500</v>
          </cell>
          <cell r="D2311" t="str">
            <v>101</v>
          </cell>
          <cell r="E2311" t="str">
            <v>5000013234</v>
          </cell>
          <cell r="F2311">
            <v>38150</v>
          </cell>
          <cell r="G2311">
            <v>7350</v>
          </cell>
          <cell r="H2311">
            <v>0</v>
          </cell>
        </row>
        <row r="2312">
          <cell r="A2312" t="str">
            <v>501041</v>
          </cell>
          <cell r="B2312" t="str">
            <v>MAIZE - 1111 - 5 KG</v>
          </cell>
          <cell r="C2312" t="str">
            <v>1500</v>
          </cell>
          <cell r="D2312" t="str">
            <v>101</v>
          </cell>
          <cell r="E2312" t="str">
            <v>5000013234</v>
          </cell>
          <cell r="F2312">
            <v>38150</v>
          </cell>
          <cell r="G2312">
            <v>2650</v>
          </cell>
          <cell r="H2312">
            <v>0</v>
          </cell>
        </row>
        <row r="2313">
          <cell r="A2313" t="str">
            <v>501041</v>
          </cell>
          <cell r="B2313" t="str">
            <v>MAIZE - 1111 - 5 KG</v>
          </cell>
          <cell r="C2313" t="str">
            <v>1500</v>
          </cell>
          <cell r="D2313" t="str">
            <v>641</v>
          </cell>
          <cell r="E2313" t="str">
            <v>4900108131</v>
          </cell>
          <cell r="F2313">
            <v>38148</v>
          </cell>
          <cell r="G2313">
            <v>7350</v>
          </cell>
          <cell r="H2313">
            <v>138869.57</v>
          </cell>
        </row>
        <row r="2314">
          <cell r="A2314" t="str">
            <v>501041</v>
          </cell>
          <cell r="B2314" t="str">
            <v>MAIZE - 1111 - 5 KG</v>
          </cell>
          <cell r="C2314" t="str">
            <v>1500</v>
          </cell>
          <cell r="D2314" t="str">
            <v>641</v>
          </cell>
          <cell r="E2314" t="str">
            <v>4900108131</v>
          </cell>
          <cell r="F2314">
            <v>38148</v>
          </cell>
          <cell r="G2314">
            <v>2650</v>
          </cell>
          <cell r="H2314">
            <v>50068.62</v>
          </cell>
        </row>
        <row r="2315">
          <cell r="A2315" t="str">
            <v>501041</v>
          </cell>
          <cell r="B2315" t="str">
            <v>MAIZE - 1111 - 5 KG</v>
          </cell>
          <cell r="C2315" t="str">
            <v>1500</v>
          </cell>
          <cell r="D2315" t="str">
            <v>601</v>
          </cell>
          <cell r="E2315" t="str">
            <v>4900092727</v>
          </cell>
          <cell r="F2315">
            <v>38125</v>
          </cell>
          <cell r="G2315">
            <v>-400</v>
          </cell>
          <cell r="H2315">
            <v>-7500.66</v>
          </cell>
        </row>
        <row r="2316">
          <cell r="A2316" t="str">
            <v>501041</v>
          </cell>
          <cell r="B2316" t="str">
            <v>MAIZE - 1111 - 5 KG</v>
          </cell>
          <cell r="C2316" t="str">
            <v>1500</v>
          </cell>
          <cell r="D2316" t="str">
            <v>601</v>
          </cell>
          <cell r="E2316" t="str">
            <v>4900092727</v>
          </cell>
          <cell r="F2316">
            <v>38125</v>
          </cell>
          <cell r="G2316">
            <v>-3300</v>
          </cell>
          <cell r="H2316">
            <v>-61880.480000000003</v>
          </cell>
        </row>
        <row r="2317">
          <cell r="A2317" t="str">
            <v>501041</v>
          </cell>
          <cell r="B2317" t="str">
            <v>MAIZE - 1111 - 5 KG</v>
          </cell>
          <cell r="C2317" t="str">
            <v>1500</v>
          </cell>
          <cell r="D2317" t="str">
            <v>601</v>
          </cell>
          <cell r="E2317" t="str">
            <v>4900091194</v>
          </cell>
          <cell r="F2317">
            <v>38122</v>
          </cell>
          <cell r="G2317">
            <v>-2850</v>
          </cell>
          <cell r="H2317">
            <v>-53442.23</v>
          </cell>
        </row>
        <row r="2318">
          <cell r="A2318" t="str">
            <v>501041</v>
          </cell>
          <cell r="B2318" t="str">
            <v>MAIZE - 1111 - 5 KG</v>
          </cell>
          <cell r="C2318" t="str">
            <v>1500</v>
          </cell>
          <cell r="D2318" t="str">
            <v>601</v>
          </cell>
          <cell r="E2318" t="str">
            <v>4900091194</v>
          </cell>
          <cell r="F2318">
            <v>38122</v>
          </cell>
          <cell r="G2318">
            <v>-1650</v>
          </cell>
          <cell r="H2318">
            <v>-30940.240000000002</v>
          </cell>
        </row>
        <row r="2319">
          <cell r="A2319" t="str">
            <v>501041</v>
          </cell>
          <cell r="B2319" t="str">
            <v>MAIZE - 1111 - 5 KG</v>
          </cell>
          <cell r="C2319" t="str">
            <v>1500</v>
          </cell>
          <cell r="D2319" t="str">
            <v>601</v>
          </cell>
          <cell r="E2319" t="str">
            <v>4900091194</v>
          </cell>
          <cell r="F2319">
            <v>38122</v>
          </cell>
          <cell r="G2319">
            <v>-4750</v>
          </cell>
          <cell r="H2319">
            <v>-89070.39</v>
          </cell>
        </row>
        <row r="2320">
          <cell r="A2320" t="str">
            <v>501041</v>
          </cell>
          <cell r="B2320" t="str">
            <v>MAIZE - 1111 - 5 KG</v>
          </cell>
          <cell r="C2320" t="str">
            <v>1500</v>
          </cell>
          <cell r="D2320" t="str">
            <v>601</v>
          </cell>
          <cell r="E2320" t="str">
            <v>4900091194</v>
          </cell>
          <cell r="F2320">
            <v>38122</v>
          </cell>
          <cell r="G2320">
            <v>-750</v>
          </cell>
          <cell r="H2320">
            <v>-14063.74</v>
          </cell>
        </row>
        <row r="2321">
          <cell r="A2321" t="str">
            <v>501041</v>
          </cell>
          <cell r="B2321" t="str">
            <v>MAIZE - 1111 - 5 KG</v>
          </cell>
          <cell r="C2321" t="str">
            <v>1500</v>
          </cell>
          <cell r="D2321" t="str">
            <v>101</v>
          </cell>
          <cell r="E2321" t="str">
            <v>5000009352</v>
          </cell>
          <cell r="F2321">
            <v>38111</v>
          </cell>
          <cell r="G2321">
            <v>1650</v>
          </cell>
          <cell r="H2321">
            <v>0</v>
          </cell>
        </row>
        <row r="2322">
          <cell r="A2322" t="str">
            <v>501041</v>
          </cell>
          <cell r="B2322" t="str">
            <v>MAIZE - 1111 - 5 KG</v>
          </cell>
          <cell r="C2322" t="str">
            <v>1500</v>
          </cell>
          <cell r="D2322" t="str">
            <v>101</v>
          </cell>
          <cell r="E2322" t="str">
            <v>5000009352</v>
          </cell>
          <cell r="F2322">
            <v>38111</v>
          </cell>
          <cell r="G2322">
            <v>8050</v>
          </cell>
          <cell r="H2322">
            <v>0</v>
          </cell>
        </row>
        <row r="2323">
          <cell r="A2323" t="str">
            <v>501041</v>
          </cell>
          <cell r="B2323" t="str">
            <v>MAIZE - 1111 - 5 KG</v>
          </cell>
          <cell r="C2323" t="str">
            <v>1500</v>
          </cell>
          <cell r="D2323" t="str">
            <v>601</v>
          </cell>
          <cell r="E2323" t="str">
            <v>4900084853</v>
          </cell>
          <cell r="F2323">
            <v>38107</v>
          </cell>
          <cell r="G2323">
            <v>-6000</v>
          </cell>
          <cell r="H2323">
            <v>-112509.96</v>
          </cell>
        </row>
        <row r="2324">
          <cell r="A2324" t="str">
            <v>501041</v>
          </cell>
          <cell r="B2324" t="str">
            <v>MAIZE - 1111 - 5 KG</v>
          </cell>
          <cell r="C2324" t="str">
            <v>1500</v>
          </cell>
          <cell r="D2324" t="str">
            <v>641</v>
          </cell>
          <cell r="E2324" t="str">
            <v>4900083937</v>
          </cell>
          <cell r="F2324">
            <v>38106</v>
          </cell>
          <cell r="G2324">
            <v>8050</v>
          </cell>
          <cell r="H2324">
            <v>151041.07999999999</v>
          </cell>
        </row>
        <row r="2325">
          <cell r="A2325" t="str">
            <v>501041</v>
          </cell>
          <cell r="B2325" t="str">
            <v>MAIZE - 1111 - 5 KG</v>
          </cell>
          <cell r="C2325" t="str">
            <v>1500</v>
          </cell>
          <cell r="D2325" t="str">
            <v>641</v>
          </cell>
          <cell r="E2325" t="str">
            <v>4900083937</v>
          </cell>
          <cell r="F2325">
            <v>38106</v>
          </cell>
          <cell r="G2325">
            <v>1650</v>
          </cell>
          <cell r="H2325">
            <v>30958.73</v>
          </cell>
        </row>
        <row r="2326">
          <cell r="A2326" t="str">
            <v>501041</v>
          </cell>
          <cell r="B2326" t="str">
            <v>MAIZE - 1111 - 5 KG</v>
          </cell>
          <cell r="C2326" t="str">
            <v>1500</v>
          </cell>
          <cell r="D2326" t="str">
            <v>101</v>
          </cell>
          <cell r="E2326" t="str">
            <v>5000008892</v>
          </cell>
          <cell r="F2326">
            <v>38106</v>
          </cell>
          <cell r="G2326">
            <v>400</v>
          </cell>
          <cell r="H2326">
            <v>0</v>
          </cell>
        </row>
        <row r="2327">
          <cell r="A2327" t="str">
            <v>501041</v>
          </cell>
          <cell r="B2327" t="str">
            <v>MAIZE - 1111 - 5 KG</v>
          </cell>
          <cell r="C2327" t="str">
            <v>1500</v>
          </cell>
          <cell r="D2327" t="str">
            <v>101</v>
          </cell>
          <cell r="E2327" t="str">
            <v>5000008892</v>
          </cell>
          <cell r="F2327">
            <v>38106</v>
          </cell>
          <cell r="G2327">
            <v>2850</v>
          </cell>
          <cell r="H2327">
            <v>0</v>
          </cell>
        </row>
        <row r="2328">
          <cell r="A2328" t="str">
            <v>501041</v>
          </cell>
          <cell r="B2328" t="str">
            <v>MAIZE - 1111 - 5 KG</v>
          </cell>
          <cell r="C2328" t="str">
            <v>1500</v>
          </cell>
          <cell r="D2328" t="str">
            <v>101</v>
          </cell>
          <cell r="E2328" t="str">
            <v>5000008892</v>
          </cell>
          <cell r="F2328">
            <v>38106</v>
          </cell>
          <cell r="G2328">
            <v>6750</v>
          </cell>
          <cell r="H2328">
            <v>0</v>
          </cell>
        </row>
        <row r="2329">
          <cell r="A2329" t="str">
            <v>501041</v>
          </cell>
          <cell r="B2329" t="str">
            <v>MAIZE - 1111 - 5 KG</v>
          </cell>
          <cell r="C2329" t="str">
            <v>1500</v>
          </cell>
          <cell r="D2329" t="str">
            <v>641</v>
          </cell>
          <cell r="E2329" t="str">
            <v>4900082139</v>
          </cell>
          <cell r="F2329">
            <v>38104</v>
          </cell>
          <cell r="G2329">
            <v>400</v>
          </cell>
          <cell r="H2329">
            <v>7496.32</v>
          </cell>
        </row>
        <row r="2330">
          <cell r="A2330" t="str">
            <v>501041</v>
          </cell>
          <cell r="B2330" t="str">
            <v>MAIZE - 1111 - 5 KG</v>
          </cell>
          <cell r="C2330" t="str">
            <v>1500</v>
          </cell>
          <cell r="D2330" t="str">
            <v>641</v>
          </cell>
          <cell r="E2330" t="str">
            <v>4900082139</v>
          </cell>
          <cell r="F2330">
            <v>38104</v>
          </cell>
          <cell r="G2330">
            <v>2850</v>
          </cell>
          <cell r="H2330">
            <v>53411.25</v>
          </cell>
        </row>
        <row r="2331">
          <cell r="A2331" t="str">
            <v>501041</v>
          </cell>
          <cell r="B2331" t="str">
            <v>MAIZE - 1111 - 5 KG</v>
          </cell>
          <cell r="C2331" t="str">
            <v>1500</v>
          </cell>
          <cell r="D2331" t="str">
            <v>641</v>
          </cell>
          <cell r="E2331" t="str">
            <v>4900082139</v>
          </cell>
          <cell r="F2331">
            <v>38104</v>
          </cell>
          <cell r="G2331">
            <v>6750</v>
          </cell>
          <cell r="H2331">
            <v>126500.32</v>
          </cell>
        </row>
        <row r="2332">
          <cell r="A2332" t="str">
            <v>501041</v>
          </cell>
          <cell r="B2332" t="str">
            <v>MAIZE - 1111 - 5 KG</v>
          </cell>
          <cell r="C2332" t="str">
            <v>1700</v>
          </cell>
          <cell r="D2332" t="str">
            <v>651</v>
          </cell>
          <cell r="E2332" t="str">
            <v>4900216541</v>
          </cell>
          <cell r="F2332">
            <v>38255</v>
          </cell>
          <cell r="G2332">
            <v>1400</v>
          </cell>
          <cell r="H2332">
            <v>0</v>
          </cell>
        </row>
        <row r="2333">
          <cell r="A2333" t="str">
            <v>501041</v>
          </cell>
          <cell r="B2333" t="str">
            <v>MAIZE - 1111 - 5 KG</v>
          </cell>
          <cell r="C2333" t="str">
            <v>1700</v>
          </cell>
          <cell r="D2333" t="str">
            <v>651</v>
          </cell>
          <cell r="E2333" t="str">
            <v>4900216541</v>
          </cell>
          <cell r="F2333">
            <v>38255</v>
          </cell>
          <cell r="G2333">
            <v>120</v>
          </cell>
          <cell r="H2333">
            <v>0</v>
          </cell>
        </row>
        <row r="2334">
          <cell r="A2334" t="str">
            <v>501041</v>
          </cell>
          <cell r="B2334" t="str">
            <v>MAIZE - 1111 - 5 KG</v>
          </cell>
          <cell r="C2334" t="str">
            <v>1700</v>
          </cell>
          <cell r="D2334" t="str">
            <v>641</v>
          </cell>
          <cell r="E2334" t="str">
            <v>4900216566</v>
          </cell>
          <cell r="F2334">
            <v>38255</v>
          </cell>
          <cell r="G2334">
            <v>-50</v>
          </cell>
          <cell r="H2334">
            <v>-938</v>
          </cell>
        </row>
        <row r="2335">
          <cell r="A2335" t="str">
            <v>501041</v>
          </cell>
          <cell r="B2335" t="str">
            <v>MAIZE - 1111 - 5 KG</v>
          </cell>
          <cell r="C2335" t="str">
            <v>1700</v>
          </cell>
          <cell r="D2335" t="str">
            <v>641</v>
          </cell>
          <cell r="E2335" t="str">
            <v>4900216566</v>
          </cell>
          <cell r="F2335">
            <v>38255</v>
          </cell>
          <cell r="G2335">
            <v>-50</v>
          </cell>
          <cell r="H2335">
            <v>-938</v>
          </cell>
        </row>
        <row r="2336">
          <cell r="A2336" t="str">
            <v>501041</v>
          </cell>
          <cell r="B2336" t="str">
            <v>MAIZE - 1111 - 5 KG</v>
          </cell>
          <cell r="C2336" t="str">
            <v>1700</v>
          </cell>
          <cell r="D2336" t="str">
            <v>641</v>
          </cell>
          <cell r="E2336" t="str">
            <v>4900216566</v>
          </cell>
          <cell r="F2336">
            <v>38255</v>
          </cell>
          <cell r="G2336">
            <v>-3400</v>
          </cell>
          <cell r="H2336">
            <v>-63784</v>
          </cell>
        </row>
        <row r="2337">
          <cell r="A2337" t="str">
            <v>501041</v>
          </cell>
          <cell r="B2337" t="str">
            <v>MAIZE - 1111 - 5 KG</v>
          </cell>
          <cell r="C2337" t="str">
            <v>1700</v>
          </cell>
          <cell r="D2337" t="str">
            <v>641</v>
          </cell>
          <cell r="E2337" t="str">
            <v>4900216566</v>
          </cell>
          <cell r="F2337">
            <v>38255</v>
          </cell>
          <cell r="G2337">
            <v>-120</v>
          </cell>
          <cell r="H2337">
            <v>-2251.1999999999998</v>
          </cell>
        </row>
        <row r="2338">
          <cell r="A2338" t="str">
            <v>501041</v>
          </cell>
          <cell r="B2338" t="str">
            <v>MAIZE - 1111 - 5 KG</v>
          </cell>
          <cell r="C2338" t="str">
            <v>1700</v>
          </cell>
          <cell r="D2338" t="str">
            <v>453</v>
          </cell>
          <cell r="E2338" t="str">
            <v>4900216565</v>
          </cell>
          <cell r="F2338">
            <v>38255</v>
          </cell>
          <cell r="G2338">
            <v>-50</v>
          </cell>
          <cell r="H2338">
            <v>0</v>
          </cell>
        </row>
        <row r="2339">
          <cell r="A2339" t="str">
            <v>501041</v>
          </cell>
          <cell r="B2339" t="str">
            <v>MAIZE - 1111 - 5 KG</v>
          </cell>
          <cell r="C2339" t="str">
            <v>1700</v>
          </cell>
          <cell r="D2339" t="str">
            <v>651</v>
          </cell>
          <cell r="E2339" t="str">
            <v>4900216541</v>
          </cell>
          <cell r="F2339">
            <v>38255</v>
          </cell>
          <cell r="G2339">
            <v>50</v>
          </cell>
          <cell r="H2339">
            <v>0</v>
          </cell>
        </row>
        <row r="2340">
          <cell r="A2340" t="str">
            <v>501041</v>
          </cell>
          <cell r="B2340" t="str">
            <v>MAIZE - 1111 - 5 KG</v>
          </cell>
          <cell r="C2340" t="str">
            <v>1700</v>
          </cell>
          <cell r="D2340" t="str">
            <v>651</v>
          </cell>
          <cell r="E2340" t="str">
            <v>4900216561</v>
          </cell>
          <cell r="F2340">
            <v>38255</v>
          </cell>
          <cell r="G2340">
            <v>2000</v>
          </cell>
          <cell r="H2340">
            <v>0</v>
          </cell>
        </row>
        <row r="2341">
          <cell r="A2341" t="str">
            <v>501041</v>
          </cell>
          <cell r="B2341" t="str">
            <v>MAIZE - 1111 - 5 KG</v>
          </cell>
          <cell r="C2341" t="str">
            <v>1700</v>
          </cell>
          <cell r="D2341" t="str">
            <v>453</v>
          </cell>
          <cell r="E2341" t="str">
            <v>4900216565</v>
          </cell>
          <cell r="F2341">
            <v>38255</v>
          </cell>
          <cell r="G2341">
            <v>120</v>
          </cell>
          <cell r="H2341">
            <v>2251.1999999999998</v>
          </cell>
        </row>
        <row r="2342">
          <cell r="A2342" t="str">
            <v>501041</v>
          </cell>
          <cell r="B2342" t="str">
            <v>MAIZE - 1111 - 5 KG</v>
          </cell>
          <cell r="C2342" t="str">
            <v>1700</v>
          </cell>
          <cell r="D2342" t="str">
            <v>453</v>
          </cell>
          <cell r="E2342" t="str">
            <v>4900216565</v>
          </cell>
          <cell r="F2342">
            <v>38255</v>
          </cell>
          <cell r="G2342">
            <v>-120</v>
          </cell>
          <cell r="H2342">
            <v>0</v>
          </cell>
        </row>
        <row r="2343">
          <cell r="A2343" t="str">
            <v>501041</v>
          </cell>
          <cell r="B2343" t="str">
            <v>MAIZE - 1111 - 5 KG</v>
          </cell>
          <cell r="C2343" t="str">
            <v>1700</v>
          </cell>
          <cell r="D2343" t="str">
            <v>453</v>
          </cell>
          <cell r="E2343" t="str">
            <v>4900216565</v>
          </cell>
          <cell r="F2343">
            <v>38255</v>
          </cell>
          <cell r="G2343">
            <v>-3400</v>
          </cell>
          <cell r="H2343">
            <v>0</v>
          </cell>
        </row>
        <row r="2344">
          <cell r="A2344" t="str">
            <v>501041</v>
          </cell>
          <cell r="B2344" t="str">
            <v>MAIZE - 1111 - 5 KG</v>
          </cell>
          <cell r="C2344" t="str">
            <v>1700</v>
          </cell>
          <cell r="D2344" t="str">
            <v>453</v>
          </cell>
          <cell r="E2344" t="str">
            <v>4900216565</v>
          </cell>
          <cell r="F2344">
            <v>38255</v>
          </cell>
          <cell r="G2344">
            <v>3400</v>
          </cell>
          <cell r="H2344">
            <v>63784</v>
          </cell>
        </row>
        <row r="2345">
          <cell r="A2345" t="str">
            <v>501041</v>
          </cell>
          <cell r="B2345" t="str">
            <v>MAIZE - 1111 - 5 KG</v>
          </cell>
          <cell r="C2345" t="str">
            <v>1700</v>
          </cell>
          <cell r="D2345" t="str">
            <v>453</v>
          </cell>
          <cell r="E2345" t="str">
            <v>4900216565</v>
          </cell>
          <cell r="F2345">
            <v>38255</v>
          </cell>
          <cell r="G2345">
            <v>50</v>
          </cell>
          <cell r="H2345">
            <v>938</v>
          </cell>
        </row>
        <row r="2346">
          <cell r="A2346" t="str">
            <v>501041</v>
          </cell>
          <cell r="B2346" t="str">
            <v>MAIZE - 1111 - 5 KG</v>
          </cell>
          <cell r="C2346" t="str">
            <v>1700</v>
          </cell>
          <cell r="D2346" t="str">
            <v>453</v>
          </cell>
          <cell r="E2346" t="str">
            <v>4900162448</v>
          </cell>
          <cell r="F2346">
            <v>38202</v>
          </cell>
          <cell r="G2346">
            <v>50</v>
          </cell>
          <cell r="H2346">
            <v>938</v>
          </cell>
        </row>
        <row r="2347">
          <cell r="A2347" t="str">
            <v>501041</v>
          </cell>
          <cell r="B2347" t="str">
            <v>MAIZE - 1111 - 5 KG</v>
          </cell>
          <cell r="C2347" t="str">
            <v>1700</v>
          </cell>
          <cell r="D2347" t="str">
            <v>453</v>
          </cell>
          <cell r="E2347" t="str">
            <v>4900162448</v>
          </cell>
          <cell r="F2347">
            <v>38202</v>
          </cell>
          <cell r="G2347">
            <v>-50</v>
          </cell>
          <cell r="H2347">
            <v>0</v>
          </cell>
        </row>
        <row r="2348">
          <cell r="A2348" t="str">
            <v>501041</v>
          </cell>
          <cell r="B2348" t="str">
            <v>MAIZE - 1111 - 5 KG</v>
          </cell>
          <cell r="C2348" t="str">
            <v>1700</v>
          </cell>
          <cell r="D2348" t="str">
            <v>651</v>
          </cell>
          <cell r="E2348" t="str">
            <v>4900161557</v>
          </cell>
          <cell r="F2348">
            <v>38199</v>
          </cell>
          <cell r="G2348">
            <v>50</v>
          </cell>
          <cell r="H2348">
            <v>0</v>
          </cell>
        </row>
        <row r="2349">
          <cell r="A2349" t="str">
            <v>501041</v>
          </cell>
          <cell r="B2349" t="str">
            <v>MAIZE - 1111 - 5 KG</v>
          </cell>
          <cell r="C2349" t="str">
            <v>1700</v>
          </cell>
          <cell r="D2349" t="str">
            <v>641</v>
          </cell>
          <cell r="E2349" t="str">
            <v>4900132503</v>
          </cell>
          <cell r="F2349">
            <v>38174</v>
          </cell>
          <cell r="G2349">
            <v>-3850</v>
          </cell>
          <cell r="H2349">
            <v>-72237.039999999994</v>
          </cell>
        </row>
        <row r="2350">
          <cell r="A2350" t="str">
            <v>501041</v>
          </cell>
          <cell r="B2350" t="str">
            <v>MAIZE - 1111 - 5 KG</v>
          </cell>
          <cell r="C2350" t="str">
            <v>1700</v>
          </cell>
          <cell r="D2350" t="str">
            <v>601</v>
          </cell>
          <cell r="E2350" t="str">
            <v>4900116529</v>
          </cell>
          <cell r="F2350">
            <v>38160</v>
          </cell>
          <cell r="G2350">
            <v>-2000</v>
          </cell>
          <cell r="H2350">
            <v>-37525.730000000003</v>
          </cell>
        </row>
        <row r="2351">
          <cell r="A2351" t="str">
            <v>501041</v>
          </cell>
          <cell r="B2351" t="str">
            <v>MAIZE - 1111 - 5 KG</v>
          </cell>
          <cell r="C2351" t="str">
            <v>1700</v>
          </cell>
          <cell r="D2351" t="str">
            <v>601</v>
          </cell>
          <cell r="E2351" t="str">
            <v>4900113277</v>
          </cell>
          <cell r="F2351">
            <v>38155</v>
          </cell>
          <cell r="G2351">
            <v>-2000</v>
          </cell>
          <cell r="H2351">
            <v>-37525.74</v>
          </cell>
        </row>
        <row r="2352">
          <cell r="A2352" t="str">
            <v>501041</v>
          </cell>
          <cell r="B2352" t="str">
            <v>MAIZE - 1111 - 5 KG</v>
          </cell>
          <cell r="C2352" t="str">
            <v>1700</v>
          </cell>
          <cell r="D2352" t="str">
            <v>601</v>
          </cell>
          <cell r="E2352" t="str">
            <v>4900102285</v>
          </cell>
          <cell r="F2352">
            <v>38138</v>
          </cell>
          <cell r="G2352">
            <v>-100</v>
          </cell>
          <cell r="H2352">
            <v>-1876.29</v>
          </cell>
        </row>
        <row r="2353">
          <cell r="A2353" t="str">
            <v>501041</v>
          </cell>
          <cell r="B2353" t="str">
            <v>MAIZE - 1111 - 5 KG</v>
          </cell>
          <cell r="C2353" t="str">
            <v>1700</v>
          </cell>
          <cell r="D2353" t="str">
            <v>601</v>
          </cell>
          <cell r="E2353" t="str">
            <v>4900102057</v>
          </cell>
          <cell r="F2353">
            <v>38138</v>
          </cell>
          <cell r="G2353">
            <v>-50</v>
          </cell>
          <cell r="H2353">
            <v>-938.14</v>
          </cell>
        </row>
        <row r="2354">
          <cell r="A2354" t="str">
            <v>501041</v>
          </cell>
          <cell r="B2354" t="str">
            <v>MAIZE - 1111 - 5 KG</v>
          </cell>
          <cell r="C2354" t="str">
            <v>1700</v>
          </cell>
          <cell r="D2354" t="str">
            <v>601</v>
          </cell>
          <cell r="E2354" t="str">
            <v>4900101648</v>
          </cell>
          <cell r="F2354">
            <v>38138</v>
          </cell>
          <cell r="G2354">
            <v>-1250</v>
          </cell>
          <cell r="H2354">
            <v>-23453.58</v>
          </cell>
        </row>
        <row r="2355">
          <cell r="A2355" t="str">
            <v>501041</v>
          </cell>
          <cell r="B2355" t="str">
            <v>MAIZE - 1111 - 5 KG</v>
          </cell>
          <cell r="C2355" t="str">
            <v>1700</v>
          </cell>
          <cell r="D2355" t="str">
            <v>601</v>
          </cell>
          <cell r="E2355" t="str">
            <v>4900101648</v>
          </cell>
          <cell r="F2355">
            <v>38138</v>
          </cell>
          <cell r="G2355">
            <v>-750</v>
          </cell>
          <cell r="H2355">
            <v>-14072.15</v>
          </cell>
        </row>
        <row r="2356">
          <cell r="A2356" t="str">
            <v>501041</v>
          </cell>
          <cell r="B2356" t="str">
            <v>MAIZE - 1111 - 5 KG</v>
          </cell>
          <cell r="C2356" t="str">
            <v>1700</v>
          </cell>
          <cell r="D2356" t="str">
            <v>101</v>
          </cell>
          <cell r="E2356" t="str">
            <v>5000009736</v>
          </cell>
          <cell r="F2356">
            <v>38117</v>
          </cell>
          <cell r="G2356">
            <v>9250</v>
          </cell>
          <cell r="H2356">
            <v>0</v>
          </cell>
        </row>
        <row r="2357">
          <cell r="A2357" t="str">
            <v>501041</v>
          </cell>
          <cell r="B2357" t="str">
            <v>MAIZE - 1111 - 5 KG</v>
          </cell>
          <cell r="C2357" t="str">
            <v>1700</v>
          </cell>
          <cell r="D2357" t="str">
            <v>101</v>
          </cell>
          <cell r="E2357" t="str">
            <v>5000009736</v>
          </cell>
          <cell r="F2357">
            <v>38117</v>
          </cell>
          <cell r="G2357">
            <v>750</v>
          </cell>
          <cell r="H2357">
            <v>0</v>
          </cell>
        </row>
        <row r="2358">
          <cell r="A2358" t="str">
            <v>501041</v>
          </cell>
          <cell r="B2358" t="str">
            <v>MAIZE - 1111 - 5 KG</v>
          </cell>
          <cell r="C2358" t="str">
            <v>1700</v>
          </cell>
          <cell r="D2358" t="str">
            <v>641</v>
          </cell>
          <cell r="E2358" t="str">
            <v>4900088308</v>
          </cell>
          <cell r="F2358">
            <v>38115</v>
          </cell>
          <cell r="G2358">
            <v>750</v>
          </cell>
          <cell r="H2358">
            <v>14072.15</v>
          </cell>
        </row>
        <row r="2359">
          <cell r="A2359" t="str">
            <v>501041</v>
          </cell>
          <cell r="B2359" t="str">
            <v>MAIZE - 1111 - 5 KG</v>
          </cell>
          <cell r="C2359" t="str">
            <v>1700</v>
          </cell>
          <cell r="D2359" t="str">
            <v>641</v>
          </cell>
          <cell r="E2359" t="str">
            <v>4900088308</v>
          </cell>
          <cell r="F2359">
            <v>38115</v>
          </cell>
          <cell r="G2359">
            <v>9250</v>
          </cell>
          <cell r="H2359">
            <v>173556.52</v>
          </cell>
        </row>
        <row r="2360">
          <cell r="A2360" t="str">
            <v>501041</v>
          </cell>
          <cell r="B2360" t="str">
            <v>MAIZE - 1111 - 5 KG</v>
          </cell>
          <cell r="C2360" t="str">
            <v>1900</v>
          </cell>
          <cell r="D2360" t="str">
            <v>641</v>
          </cell>
          <cell r="E2360" t="str">
            <v>4900147188</v>
          </cell>
          <cell r="F2360">
            <v>38190</v>
          </cell>
          <cell r="G2360">
            <v>-1000</v>
          </cell>
          <cell r="H2360">
            <v>-18640.66</v>
          </cell>
        </row>
        <row r="2361">
          <cell r="A2361" t="str">
            <v>501041</v>
          </cell>
          <cell r="B2361" t="str">
            <v>MAIZE - 1111 - 5 KG</v>
          </cell>
          <cell r="C2361" t="str">
            <v>1900</v>
          </cell>
          <cell r="D2361" t="str">
            <v>101</v>
          </cell>
          <cell r="E2361" t="str">
            <v>5000010161</v>
          </cell>
          <cell r="F2361">
            <v>38122</v>
          </cell>
          <cell r="G2361">
            <v>2000</v>
          </cell>
          <cell r="H2361">
            <v>0</v>
          </cell>
        </row>
        <row r="2362">
          <cell r="A2362" t="str">
            <v>501041</v>
          </cell>
          <cell r="B2362" t="str">
            <v>MAIZE - 1111 - 5 KG</v>
          </cell>
          <cell r="C2362" t="str">
            <v>1900</v>
          </cell>
          <cell r="D2362" t="str">
            <v>601</v>
          </cell>
          <cell r="E2362" t="str">
            <v>4900091388</v>
          </cell>
          <cell r="F2362">
            <v>38122</v>
          </cell>
          <cell r="G2362">
            <v>-1000</v>
          </cell>
          <cell r="H2362">
            <v>-18640.66</v>
          </cell>
        </row>
        <row r="2363">
          <cell r="A2363" t="str">
            <v>501041</v>
          </cell>
          <cell r="B2363" t="str">
            <v>MAIZE - 1111 - 5 KG</v>
          </cell>
          <cell r="C2363" t="str">
            <v>1900</v>
          </cell>
          <cell r="D2363" t="str">
            <v>641</v>
          </cell>
          <cell r="E2363" t="str">
            <v>4900089560</v>
          </cell>
          <cell r="F2363">
            <v>38119</v>
          </cell>
          <cell r="G2363">
            <v>2000</v>
          </cell>
          <cell r="H2363">
            <v>37281.32</v>
          </cell>
        </row>
        <row r="2364">
          <cell r="A2364" t="str">
            <v>501041</v>
          </cell>
          <cell r="B2364" t="str">
            <v>MAIZE - 1111 - 5 KG</v>
          </cell>
          <cell r="C2364" t="str">
            <v>2100</v>
          </cell>
          <cell r="D2364" t="str">
            <v>651</v>
          </cell>
          <cell r="E2364" t="str">
            <v>4900221628</v>
          </cell>
          <cell r="F2364">
            <v>38259</v>
          </cell>
          <cell r="G2364">
            <v>20</v>
          </cell>
          <cell r="H2364">
            <v>0</v>
          </cell>
        </row>
        <row r="2365">
          <cell r="A2365" t="str">
            <v>501041</v>
          </cell>
          <cell r="B2365" t="str">
            <v>MAIZE - 1111 - 5 KG</v>
          </cell>
          <cell r="C2365" t="str">
            <v>2100</v>
          </cell>
          <cell r="D2365" t="str">
            <v>453</v>
          </cell>
          <cell r="E2365" t="str">
            <v>4900223127</v>
          </cell>
          <cell r="F2365">
            <v>38259</v>
          </cell>
          <cell r="G2365">
            <v>20</v>
          </cell>
          <cell r="H2365">
            <v>376.84</v>
          </cell>
        </row>
        <row r="2366">
          <cell r="A2366" t="str">
            <v>501041</v>
          </cell>
          <cell r="B2366" t="str">
            <v>MAIZE - 1111 - 5 KG</v>
          </cell>
          <cell r="C2366" t="str">
            <v>2100</v>
          </cell>
          <cell r="D2366" t="str">
            <v>453</v>
          </cell>
          <cell r="E2366" t="str">
            <v>4900223127</v>
          </cell>
          <cell r="F2366">
            <v>38259</v>
          </cell>
          <cell r="G2366">
            <v>-20</v>
          </cell>
          <cell r="H2366">
            <v>0</v>
          </cell>
        </row>
        <row r="2367">
          <cell r="A2367" t="str">
            <v>501041</v>
          </cell>
          <cell r="B2367" t="str">
            <v>MAIZE - 1111 - 5 KG</v>
          </cell>
          <cell r="C2367" t="str">
            <v>2100</v>
          </cell>
          <cell r="D2367" t="str">
            <v>601</v>
          </cell>
          <cell r="E2367" t="str">
            <v>4900213654</v>
          </cell>
          <cell r="F2367">
            <v>38253</v>
          </cell>
          <cell r="G2367">
            <v>-15</v>
          </cell>
          <cell r="H2367">
            <v>-282.63</v>
          </cell>
        </row>
        <row r="2368">
          <cell r="A2368" t="str">
            <v>501041</v>
          </cell>
          <cell r="B2368" t="str">
            <v>MAIZE - 1111 - 5 KG</v>
          </cell>
          <cell r="C2368" t="str">
            <v>2100</v>
          </cell>
          <cell r="D2368" t="str">
            <v>453</v>
          </cell>
          <cell r="E2368" t="str">
            <v>4900207478</v>
          </cell>
          <cell r="F2368">
            <v>38247</v>
          </cell>
          <cell r="G2368">
            <v>1190</v>
          </cell>
          <cell r="H2368">
            <v>22422.09</v>
          </cell>
        </row>
        <row r="2369">
          <cell r="A2369" t="str">
            <v>501041</v>
          </cell>
          <cell r="B2369" t="str">
            <v>MAIZE - 1111 - 5 KG</v>
          </cell>
          <cell r="C2369" t="str">
            <v>2100</v>
          </cell>
          <cell r="D2369" t="str">
            <v>453</v>
          </cell>
          <cell r="E2369" t="str">
            <v>4900207478</v>
          </cell>
          <cell r="F2369">
            <v>38247</v>
          </cell>
          <cell r="G2369">
            <v>-1190</v>
          </cell>
          <cell r="H2369">
            <v>0</v>
          </cell>
        </row>
        <row r="2370">
          <cell r="A2370" t="str">
            <v>501041</v>
          </cell>
          <cell r="B2370" t="str">
            <v>MAIZE - 1111 - 5 KG</v>
          </cell>
          <cell r="C2370" t="str">
            <v>2100</v>
          </cell>
          <cell r="D2370" t="str">
            <v>453</v>
          </cell>
          <cell r="E2370" t="str">
            <v>4900207478</v>
          </cell>
          <cell r="F2370">
            <v>38247</v>
          </cell>
          <cell r="G2370">
            <v>2395</v>
          </cell>
          <cell r="H2370">
            <v>45126.82</v>
          </cell>
        </row>
        <row r="2371">
          <cell r="A2371" t="str">
            <v>501041</v>
          </cell>
          <cell r="B2371" t="str">
            <v>MAIZE - 1111 - 5 KG</v>
          </cell>
          <cell r="C2371" t="str">
            <v>2100</v>
          </cell>
          <cell r="D2371" t="str">
            <v>453</v>
          </cell>
          <cell r="E2371" t="str">
            <v>4900207478</v>
          </cell>
          <cell r="F2371">
            <v>38247</v>
          </cell>
          <cell r="G2371">
            <v>3000</v>
          </cell>
          <cell r="H2371">
            <v>56526.29</v>
          </cell>
        </row>
        <row r="2372">
          <cell r="A2372" t="str">
            <v>501041</v>
          </cell>
          <cell r="B2372" t="str">
            <v>MAIZE - 1111 - 5 KG</v>
          </cell>
          <cell r="C2372" t="str">
            <v>2100</v>
          </cell>
          <cell r="D2372" t="str">
            <v>651</v>
          </cell>
          <cell r="E2372" t="str">
            <v>4900207450</v>
          </cell>
          <cell r="F2372">
            <v>38247</v>
          </cell>
          <cell r="G2372">
            <v>995</v>
          </cell>
          <cell r="H2372">
            <v>0</v>
          </cell>
        </row>
        <row r="2373">
          <cell r="A2373" t="str">
            <v>501041</v>
          </cell>
          <cell r="B2373" t="str">
            <v>MAIZE - 1111 - 5 KG</v>
          </cell>
          <cell r="C2373" t="str">
            <v>2100</v>
          </cell>
          <cell r="D2373" t="str">
            <v>651</v>
          </cell>
          <cell r="E2373" t="str">
            <v>4900207447</v>
          </cell>
          <cell r="F2373">
            <v>38247</v>
          </cell>
          <cell r="G2373">
            <v>40</v>
          </cell>
          <cell r="H2373">
            <v>0</v>
          </cell>
        </row>
        <row r="2374">
          <cell r="A2374" t="str">
            <v>501041</v>
          </cell>
          <cell r="B2374" t="str">
            <v>MAIZE - 1111 - 5 KG</v>
          </cell>
          <cell r="C2374" t="str">
            <v>2100</v>
          </cell>
          <cell r="D2374" t="str">
            <v>651</v>
          </cell>
          <cell r="E2374" t="str">
            <v>4900207444</v>
          </cell>
          <cell r="F2374">
            <v>38247</v>
          </cell>
          <cell r="G2374">
            <v>60</v>
          </cell>
          <cell r="H2374">
            <v>0</v>
          </cell>
        </row>
        <row r="2375">
          <cell r="A2375" t="str">
            <v>501041</v>
          </cell>
          <cell r="B2375" t="str">
            <v>MAIZE - 1111 - 5 KG</v>
          </cell>
          <cell r="C2375" t="str">
            <v>2100</v>
          </cell>
          <cell r="D2375" t="str">
            <v>651</v>
          </cell>
          <cell r="E2375" t="str">
            <v>4900207441</v>
          </cell>
          <cell r="F2375">
            <v>38247</v>
          </cell>
          <cell r="G2375">
            <v>45</v>
          </cell>
          <cell r="H2375">
            <v>0</v>
          </cell>
        </row>
        <row r="2376">
          <cell r="A2376" t="str">
            <v>501041</v>
          </cell>
          <cell r="B2376" t="str">
            <v>MAIZE - 1111 - 5 KG</v>
          </cell>
          <cell r="C2376" t="str">
            <v>2100</v>
          </cell>
          <cell r="D2376" t="str">
            <v>651</v>
          </cell>
          <cell r="E2376" t="str">
            <v>4900207438</v>
          </cell>
          <cell r="F2376">
            <v>38247</v>
          </cell>
          <cell r="G2376">
            <v>70</v>
          </cell>
          <cell r="H2376">
            <v>0</v>
          </cell>
        </row>
        <row r="2377">
          <cell r="A2377" t="str">
            <v>501041</v>
          </cell>
          <cell r="B2377" t="str">
            <v>MAIZE - 1111 - 5 KG</v>
          </cell>
          <cell r="C2377" t="str">
            <v>2100</v>
          </cell>
          <cell r="D2377" t="str">
            <v>651</v>
          </cell>
          <cell r="E2377" t="str">
            <v>4900207436</v>
          </cell>
          <cell r="F2377">
            <v>38247</v>
          </cell>
          <cell r="G2377">
            <v>5</v>
          </cell>
          <cell r="H2377">
            <v>0</v>
          </cell>
        </row>
        <row r="2378">
          <cell r="A2378" t="str">
            <v>501041</v>
          </cell>
          <cell r="B2378" t="str">
            <v>MAIZE - 1111 - 5 KG</v>
          </cell>
          <cell r="C2378" t="str">
            <v>2100</v>
          </cell>
          <cell r="D2378" t="str">
            <v>651</v>
          </cell>
          <cell r="E2378" t="str">
            <v>4900207434</v>
          </cell>
          <cell r="F2378">
            <v>38247</v>
          </cell>
          <cell r="G2378">
            <v>80</v>
          </cell>
          <cell r="H2378">
            <v>0</v>
          </cell>
        </row>
        <row r="2379">
          <cell r="A2379" t="str">
            <v>501041</v>
          </cell>
          <cell r="B2379" t="str">
            <v>MAIZE - 1111 - 5 KG</v>
          </cell>
          <cell r="C2379" t="str">
            <v>2100</v>
          </cell>
          <cell r="D2379" t="str">
            <v>651</v>
          </cell>
          <cell r="E2379" t="str">
            <v>4900207431</v>
          </cell>
          <cell r="F2379">
            <v>38247</v>
          </cell>
          <cell r="G2379">
            <v>670</v>
          </cell>
          <cell r="H2379">
            <v>0</v>
          </cell>
        </row>
        <row r="2380">
          <cell r="A2380" t="str">
            <v>501041</v>
          </cell>
          <cell r="B2380" t="str">
            <v>MAIZE - 1111 - 5 KG</v>
          </cell>
          <cell r="C2380" t="str">
            <v>2100</v>
          </cell>
          <cell r="D2380" t="str">
            <v>651</v>
          </cell>
          <cell r="E2380" t="str">
            <v>4900207429</v>
          </cell>
          <cell r="F2380">
            <v>38247</v>
          </cell>
          <cell r="G2380">
            <v>150</v>
          </cell>
          <cell r="H2380">
            <v>0</v>
          </cell>
        </row>
        <row r="2381">
          <cell r="A2381" t="str">
            <v>501041</v>
          </cell>
          <cell r="B2381" t="str">
            <v>MAIZE - 1111 - 5 KG</v>
          </cell>
          <cell r="C2381" t="str">
            <v>2100</v>
          </cell>
          <cell r="D2381" t="str">
            <v>453</v>
          </cell>
          <cell r="E2381" t="str">
            <v>4900207478</v>
          </cell>
          <cell r="F2381">
            <v>38247</v>
          </cell>
          <cell r="G2381">
            <v>-810</v>
          </cell>
          <cell r="H2381">
            <v>0</v>
          </cell>
        </row>
        <row r="2382">
          <cell r="A2382" t="str">
            <v>501041</v>
          </cell>
          <cell r="B2382" t="str">
            <v>MAIZE - 1111 - 5 KG</v>
          </cell>
          <cell r="C2382" t="str">
            <v>2100</v>
          </cell>
          <cell r="D2382" t="str">
            <v>641</v>
          </cell>
          <cell r="E2382" t="str">
            <v>4900207491</v>
          </cell>
          <cell r="F2382">
            <v>38247</v>
          </cell>
          <cell r="G2382">
            <v>-400</v>
          </cell>
          <cell r="H2382">
            <v>-7536.84</v>
          </cell>
        </row>
        <row r="2383">
          <cell r="A2383" t="str">
            <v>501041</v>
          </cell>
          <cell r="B2383" t="str">
            <v>MAIZE - 1111 - 5 KG</v>
          </cell>
          <cell r="C2383" t="str">
            <v>2100</v>
          </cell>
          <cell r="D2383" t="str">
            <v>641</v>
          </cell>
          <cell r="E2383" t="str">
            <v>4900207491</v>
          </cell>
          <cell r="F2383">
            <v>38247</v>
          </cell>
          <cell r="G2383">
            <v>-2400</v>
          </cell>
          <cell r="H2383">
            <v>-45221.03</v>
          </cell>
        </row>
        <row r="2384">
          <cell r="A2384" t="str">
            <v>501041</v>
          </cell>
          <cell r="B2384" t="str">
            <v>MAIZE - 1111 - 5 KG</v>
          </cell>
          <cell r="C2384" t="str">
            <v>2100</v>
          </cell>
          <cell r="D2384" t="str">
            <v>641</v>
          </cell>
          <cell r="E2384" t="str">
            <v>4900207491</v>
          </cell>
          <cell r="F2384">
            <v>38247</v>
          </cell>
          <cell r="G2384">
            <v>-2100</v>
          </cell>
          <cell r="H2384">
            <v>-39568.400000000001</v>
          </cell>
        </row>
        <row r="2385">
          <cell r="A2385" t="str">
            <v>501041</v>
          </cell>
          <cell r="B2385" t="str">
            <v>MAIZE - 1111 - 5 KG</v>
          </cell>
          <cell r="C2385" t="str">
            <v>2100</v>
          </cell>
          <cell r="D2385" t="str">
            <v>641</v>
          </cell>
          <cell r="E2385" t="str">
            <v>4900207491</v>
          </cell>
          <cell r="F2385">
            <v>38247</v>
          </cell>
          <cell r="G2385">
            <v>-1300</v>
          </cell>
          <cell r="H2385">
            <v>-24494.720000000001</v>
          </cell>
        </row>
        <row r="2386">
          <cell r="A2386" t="str">
            <v>501041</v>
          </cell>
          <cell r="B2386" t="str">
            <v>MAIZE - 1111 - 5 KG</v>
          </cell>
          <cell r="C2386" t="str">
            <v>2100</v>
          </cell>
          <cell r="D2386" t="str">
            <v>641</v>
          </cell>
          <cell r="E2386" t="str">
            <v>4900207491</v>
          </cell>
          <cell r="F2386">
            <v>38247</v>
          </cell>
          <cell r="G2386">
            <v>-800</v>
          </cell>
          <cell r="H2386">
            <v>-15073.68</v>
          </cell>
        </row>
        <row r="2387">
          <cell r="A2387" t="str">
            <v>501041</v>
          </cell>
          <cell r="B2387" t="str">
            <v>MAIZE - 1111 - 5 KG</v>
          </cell>
          <cell r="C2387" t="str">
            <v>2100</v>
          </cell>
          <cell r="D2387" t="str">
            <v>641</v>
          </cell>
          <cell r="E2387" t="str">
            <v>4900207491</v>
          </cell>
          <cell r="F2387">
            <v>38247</v>
          </cell>
          <cell r="G2387">
            <v>-3000</v>
          </cell>
          <cell r="H2387">
            <v>-56526.29</v>
          </cell>
        </row>
        <row r="2388">
          <cell r="A2388" t="str">
            <v>501041</v>
          </cell>
          <cell r="B2388" t="str">
            <v>MAIZE - 1111 - 5 KG</v>
          </cell>
          <cell r="C2388" t="str">
            <v>2100</v>
          </cell>
          <cell r="D2388" t="str">
            <v>453</v>
          </cell>
          <cell r="E2388" t="str">
            <v>4900207478</v>
          </cell>
          <cell r="F2388">
            <v>38247</v>
          </cell>
          <cell r="G2388">
            <v>-3000</v>
          </cell>
          <cell r="H2388">
            <v>0</v>
          </cell>
        </row>
        <row r="2389">
          <cell r="A2389" t="str">
            <v>501041</v>
          </cell>
          <cell r="B2389" t="str">
            <v>MAIZE - 1111 - 5 KG</v>
          </cell>
          <cell r="C2389" t="str">
            <v>2100</v>
          </cell>
          <cell r="D2389" t="str">
            <v>453</v>
          </cell>
          <cell r="E2389" t="str">
            <v>4900207478</v>
          </cell>
          <cell r="F2389">
            <v>38247</v>
          </cell>
          <cell r="G2389">
            <v>-2395</v>
          </cell>
          <cell r="H2389">
            <v>0</v>
          </cell>
        </row>
        <row r="2390">
          <cell r="A2390" t="str">
            <v>501041</v>
          </cell>
          <cell r="B2390" t="str">
            <v>MAIZE - 1111 - 5 KG</v>
          </cell>
          <cell r="C2390" t="str">
            <v>2100</v>
          </cell>
          <cell r="D2390" t="str">
            <v>453</v>
          </cell>
          <cell r="E2390" t="str">
            <v>4900207478</v>
          </cell>
          <cell r="F2390">
            <v>38247</v>
          </cell>
          <cell r="G2390">
            <v>2400</v>
          </cell>
          <cell r="H2390">
            <v>45221.03</v>
          </cell>
        </row>
        <row r="2391">
          <cell r="A2391" t="str">
            <v>501041</v>
          </cell>
          <cell r="B2391" t="str">
            <v>MAIZE - 1111 - 5 KG</v>
          </cell>
          <cell r="C2391" t="str">
            <v>2100</v>
          </cell>
          <cell r="D2391" t="str">
            <v>453</v>
          </cell>
          <cell r="E2391" t="str">
            <v>4900207478</v>
          </cell>
          <cell r="F2391">
            <v>38247</v>
          </cell>
          <cell r="G2391">
            <v>-2400</v>
          </cell>
          <cell r="H2391">
            <v>0</v>
          </cell>
        </row>
        <row r="2392">
          <cell r="A2392" t="str">
            <v>501041</v>
          </cell>
          <cell r="B2392" t="str">
            <v>MAIZE - 1111 - 5 KG</v>
          </cell>
          <cell r="C2392" t="str">
            <v>2100</v>
          </cell>
          <cell r="D2392" t="str">
            <v>453</v>
          </cell>
          <cell r="E2392" t="str">
            <v>4900207478</v>
          </cell>
          <cell r="F2392">
            <v>38247</v>
          </cell>
          <cell r="G2392">
            <v>415</v>
          </cell>
          <cell r="H2392">
            <v>7819.47</v>
          </cell>
        </row>
        <row r="2393">
          <cell r="A2393" t="str">
            <v>501041</v>
          </cell>
          <cell r="B2393" t="str">
            <v>MAIZE - 1111 - 5 KG</v>
          </cell>
          <cell r="C2393" t="str">
            <v>2100</v>
          </cell>
          <cell r="D2393" t="str">
            <v>453</v>
          </cell>
          <cell r="E2393" t="str">
            <v>4900207478</v>
          </cell>
          <cell r="F2393">
            <v>38247</v>
          </cell>
          <cell r="G2393">
            <v>-415</v>
          </cell>
          <cell r="H2393">
            <v>0</v>
          </cell>
        </row>
        <row r="2394">
          <cell r="A2394" t="str">
            <v>501041</v>
          </cell>
          <cell r="B2394" t="str">
            <v>MAIZE - 1111 - 5 KG</v>
          </cell>
          <cell r="C2394" t="str">
            <v>2100</v>
          </cell>
          <cell r="D2394" t="str">
            <v>453</v>
          </cell>
          <cell r="E2394" t="str">
            <v>4900207478</v>
          </cell>
          <cell r="F2394">
            <v>38247</v>
          </cell>
          <cell r="G2394">
            <v>810</v>
          </cell>
          <cell r="H2394">
            <v>15262.1</v>
          </cell>
        </row>
        <row r="2395">
          <cell r="A2395" t="str">
            <v>501041</v>
          </cell>
          <cell r="B2395" t="str">
            <v>MAIZE - 1111 - 5 KG</v>
          </cell>
          <cell r="C2395" t="str">
            <v>2100</v>
          </cell>
          <cell r="D2395" t="str">
            <v>651</v>
          </cell>
          <cell r="E2395" t="str">
            <v>4900207427</v>
          </cell>
          <cell r="F2395">
            <v>38247</v>
          </cell>
          <cell r="G2395">
            <v>245</v>
          </cell>
          <cell r="H2395">
            <v>0</v>
          </cell>
        </row>
        <row r="2396">
          <cell r="A2396" t="str">
            <v>501041</v>
          </cell>
          <cell r="B2396" t="str">
            <v>MAIZE - 1111 - 5 KG</v>
          </cell>
          <cell r="C2396" t="str">
            <v>2100</v>
          </cell>
          <cell r="D2396" t="str">
            <v>651</v>
          </cell>
          <cell r="E2396" t="str">
            <v>4900207419</v>
          </cell>
          <cell r="F2396">
            <v>38247</v>
          </cell>
          <cell r="G2396">
            <v>545</v>
          </cell>
          <cell r="H2396">
            <v>0</v>
          </cell>
        </row>
        <row r="2397">
          <cell r="A2397" t="str">
            <v>501041</v>
          </cell>
          <cell r="B2397" t="str">
            <v>MAIZE - 1111 - 5 KG</v>
          </cell>
          <cell r="C2397" t="str">
            <v>2100</v>
          </cell>
          <cell r="D2397" t="str">
            <v>651</v>
          </cell>
          <cell r="E2397" t="str">
            <v>4900207398</v>
          </cell>
          <cell r="F2397">
            <v>38247</v>
          </cell>
          <cell r="G2397">
            <v>70</v>
          </cell>
          <cell r="H2397">
            <v>0</v>
          </cell>
        </row>
        <row r="2398">
          <cell r="A2398" t="str">
            <v>501041</v>
          </cell>
          <cell r="B2398" t="str">
            <v>MAIZE - 1111 - 5 KG</v>
          </cell>
          <cell r="C2398" t="str">
            <v>2100</v>
          </cell>
          <cell r="D2398" t="str">
            <v>651</v>
          </cell>
          <cell r="E2398" t="str">
            <v>4900207400</v>
          </cell>
          <cell r="F2398">
            <v>38247</v>
          </cell>
          <cell r="G2398">
            <v>250</v>
          </cell>
          <cell r="H2398">
            <v>0</v>
          </cell>
        </row>
        <row r="2399">
          <cell r="A2399" t="str">
            <v>501041</v>
          </cell>
          <cell r="B2399" t="str">
            <v>MAIZE - 1111 - 5 KG</v>
          </cell>
          <cell r="C2399" t="str">
            <v>2100</v>
          </cell>
          <cell r="D2399" t="str">
            <v>651</v>
          </cell>
          <cell r="E2399" t="str">
            <v>4900207415</v>
          </cell>
          <cell r="F2399">
            <v>38247</v>
          </cell>
          <cell r="G2399">
            <v>245</v>
          </cell>
          <cell r="H2399">
            <v>0</v>
          </cell>
        </row>
        <row r="2400">
          <cell r="A2400" t="str">
            <v>501041</v>
          </cell>
          <cell r="B2400" t="str">
            <v>MAIZE - 1111 - 5 KG</v>
          </cell>
          <cell r="C2400" t="str">
            <v>2100</v>
          </cell>
          <cell r="D2400" t="str">
            <v>651</v>
          </cell>
          <cell r="E2400" t="str">
            <v>4900207411</v>
          </cell>
          <cell r="F2400">
            <v>38247</v>
          </cell>
          <cell r="G2400">
            <v>170</v>
          </cell>
          <cell r="H2400">
            <v>0</v>
          </cell>
        </row>
        <row r="2401">
          <cell r="A2401" t="str">
            <v>501041</v>
          </cell>
          <cell r="B2401" t="str">
            <v>MAIZE - 1111 - 5 KG</v>
          </cell>
          <cell r="C2401" t="str">
            <v>2100</v>
          </cell>
          <cell r="D2401" t="str">
            <v>651</v>
          </cell>
          <cell r="E2401" t="str">
            <v>4900207419</v>
          </cell>
          <cell r="F2401">
            <v>38247</v>
          </cell>
          <cell r="G2401">
            <v>50</v>
          </cell>
          <cell r="H2401">
            <v>0</v>
          </cell>
        </row>
        <row r="2402">
          <cell r="A2402" t="str">
            <v>501041</v>
          </cell>
          <cell r="B2402" t="str">
            <v>MAIZE - 1111 - 5 KG</v>
          </cell>
          <cell r="C2402" t="str">
            <v>2100</v>
          </cell>
          <cell r="D2402" t="str">
            <v>651</v>
          </cell>
          <cell r="E2402" t="str">
            <v>4900207410</v>
          </cell>
          <cell r="F2402">
            <v>38247</v>
          </cell>
          <cell r="G2402">
            <v>400</v>
          </cell>
          <cell r="H2402">
            <v>0</v>
          </cell>
        </row>
        <row r="2403">
          <cell r="A2403" t="str">
            <v>501041</v>
          </cell>
          <cell r="B2403" t="str">
            <v>MAIZE - 1111 - 5 KG</v>
          </cell>
          <cell r="C2403" t="str">
            <v>2100</v>
          </cell>
          <cell r="D2403" t="str">
            <v>651</v>
          </cell>
          <cell r="E2403" t="str">
            <v>4900207401</v>
          </cell>
          <cell r="F2403">
            <v>38247</v>
          </cell>
          <cell r="G2403">
            <v>100</v>
          </cell>
          <cell r="H2403">
            <v>0</v>
          </cell>
        </row>
        <row r="2404">
          <cell r="A2404" t="str">
            <v>501041</v>
          </cell>
          <cell r="B2404" t="str">
            <v>MAIZE - 1111 - 5 KG</v>
          </cell>
          <cell r="C2404" t="str">
            <v>2100</v>
          </cell>
          <cell r="D2404" t="str">
            <v>651</v>
          </cell>
          <cell r="E2404" t="str">
            <v>4900207407</v>
          </cell>
          <cell r="F2404">
            <v>38247</v>
          </cell>
          <cell r="G2404">
            <v>440</v>
          </cell>
          <cell r="H2404">
            <v>0</v>
          </cell>
        </row>
        <row r="2405">
          <cell r="A2405" t="str">
            <v>501041</v>
          </cell>
          <cell r="B2405" t="str">
            <v>MAIZE - 1111 - 5 KG</v>
          </cell>
          <cell r="C2405" t="str">
            <v>2100</v>
          </cell>
          <cell r="D2405" t="str">
            <v>651</v>
          </cell>
          <cell r="E2405" t="str">
            <v>4900207420</v>
          </cell>
          <cell r="F2405">
            <v>38247</v>
          </cell>
          <cell r="G2405">
            <v>500</v>
          </cell>
          <cell r="H2405">
            <v>0</v>
          </cell>
        </row>
        <row r="2406">
          <cell r="A2406" t="str">
            <v>501041</v>
          </cell>
          <cell r="B2406" t="str">
            <v>MAIZE - 1111 - 5 KG</v>
          </cell>
          <cell r="C2406" t="str">
            <v>2100</v>
          </cell>
          <cell r="D2406" t="str">
            <v>651</v>
          </cell>
          <cell r="E2406" t="str">
            <v>4900207422</v>
          </cell>
          <cell r="F2406">
            <v>38247</v>
          </cell>
          <cell r="G2406">
            <v>1190</v>
          </cell>
          <cell r="H2406">
            <v>0</v>
          </cell>
        </row>
        <row r="2407">
          <cell r="A2407" t="str">
            <v>501041</v>
          </cell>
          <cell r="B2407" t="str">
            <v>MAIZE - 1111 - 5 KG</v>
          </cell>
          <cell r="C2407" t="str">
            <v>2100</v>
          </cell>
          <cell r="D2407" t="str">
            <v>651</v>
          </cell>
          <cell r="E2407" t="str">
            <v>4900207423</v>
          </cell>
          <cell r="F2407">
            <v>38247</v>
          </cell>
          <cell r="G2407">
            <v>3000</v>
          </cell>
          <cell r="H2407">
            <v>0</v>
          </cell>
        </row>
        <row r="2408">
          <cell r="A2408" t="str">
            <v>501041</v>
          </cell>
          <cell r="B2408" t="str">
            <v>MAIZE - 1111 - 5 KG</v>
          </cell>
          <cell r="C2408" t="str">
            <v>2100</v>
          </cell>
          <cell r="D2408" t="str">
            <v>651</v>
          </cell>
          <cell r="E2408" t="str">
            <v>4900207401</v>
          </cell>
          <cell r="F2408">
            <v>38247</v>
          </cell>
          <cell r="G2408">
            <v>95</v>
          </cell>
          <cell r="H2408">
            <v>0</v>
          </cell>
        </row>
        <row r="2409">
          <cell r="A2409" t="str">
            <v>501041</v>
          </cell>
          <cell r="B2409" t="str">
            <v>MAIZE - 1111 - 5 KG</v>
          </cell>
          <cell r="C2409" t="str">
            <v>2100</v>
          </cell>
          <cell r="D2409" t="str">
            <v>651</v>
          </cell>
          <cell r="E2409" t="str">
            <v>4900207425</v>
          </cell>
          <cell r="F2409">
            <v>38247</v>
          </cell>
          <cell r="G2409">
            <v>795</v>
          </cell>
          <cell r="H2409">
            <v>0</v>
          </cell>
        </row>
        <row r="2410">
          <cell r="A2410" t="str">
            <v>501041</v>
          </cell>
          <cell r="B2410" t="str">
            <v>MAIZE - 1111 - 5 KG</v>
          </cell>
          <cell r="C2410" t="str">
            <v>2100</v>
          </cell>
          <cell r="D2410" t="str">
            <v>641</v>
          </cell>
          <cell r="E2410" t="str">
            <v>4900199147</v>
          </cell>
          <cell r="F2410">
            <v>38238</v>
          </cell>
          <cell r="G2410">
            <v>-1200</v>
          </cell>
          <cell r="H2410">
            <v>-22610.52</v>
          </cell>
        </row>
        <row r="2411">
          <cell r="A2411" t="str">
            <v>501041</v>
          </cell>
          <cell r="B2411" t="str">
            <v>MAIZE - 1111 - 5 KG</v>
          </cell>
          <cell r="C2411" t="str">
            <v>2100</v>
          </cell>
          <cell r="D2411" t="str">
            <v>641</v>
          </cell>
          <cell r="E2411" t="str">
            <v>4900199147</v>
          </cell>
          <cell r="F2411">
            <v>38238</v>
          </cell>
          <cell r="G2411">
            <v>-3600</v>
          </cell>
          <cell r="H2411">
            <v>-67831.55</v>
          </cell>
        </row>
        <row r="2412">
          <cell r="A2412" t="str">
            <v>501041</v>
          </cell>
          <cell r="B2412" t="str">
            <v>MAIZE - 1111 - 5 KG</v>
          </cell>
          <cell r="C2412" t="str">
            <v>2100</v>
          </cell>
          <cell r="D2412" t="str">
            <v>641</v>
          </cell>
          <cell r="E2412" t="str">
            <v>4900199147</v>
          </cell>
          <cell r="F2412">
            <v>38238</v>
          </cell>
          <cell r="G2412">
            <v>-750</v>
          </cell>
          <cell r="H2412">
            <v>-14131.57</v>
          </cell>
        </row>
        <row r="2413">
          <cell r="A2413" t="str">
            <v>501041</v>
          </cell>
          <cell r="B2413" t="str">
            <v>MAIZE - 1111 - 5 KG</v>
          </cell>
          <cell r="C2413" t="str">
            <v>2100</v>
          </cell>
          <cell r="D2413" t="str">
            <v>453</v>
          </cell>
          <cell r="E2413" t="str">
            <v>4900199104</v>
          </cell>
          <cell r="F2413">
            <v>38238</v>
          </cell>
          <cell r="G2413">
            <v>2250</v>
          </cell>
          <cell r="H2413">
            <v>42394.720000000001</v>
          </cell>
        </row>
        <row r="2414">
          <cell r="A2414" t="str">
            <v>501041</v>
          </cell>
          <cell r="B2414" t="str">
            <v>MAIZE - 1111 - 5 KG</v>
          </cell>
          <cell r="C2414" t="str">
            <v>2100</v>
          </cell>
          <cell r="D2414" t="str">
            <v>453</v>
          </cell>
          <cell r="E2414" t="str">
            <v>4900199104</v>
          </cell>
          <cell r="F2414">
            <v>38238</v>
          </cell>
          <cell r="G2414">
            <v>-2250</v>
          </cell>
          <cell r="H2414">
            <v>0</v>
          </cell>
        </row>
        <row r="2415">
          <cell r="A2415" t="str">
            <v>501041</v>
          </cell>
          <cell r="B2415" t="str">
            <v>MAIZE - 1111 - 5 KG</v>
          </cell>
          <cell r="C2415" t="str">
            <v>2100</v>
          </cell>
          <cell r="D2415" t="str">
            <v>453</v>
          </cell>
          <cell r="E2415" t="str">
            <v>4900199104</v>
          </cell>
          <cell r="F2415">
            <v>38238</v>
          </cell>
          <cell r="G2415">
            <v>-1950</v>
          </cell>
          <cell r="H2415">
            <v>0</v>
          </cell>
        </row>
        <row r="2416">
          <cell r="A2416" t="str">
            <v>501041</v>
          </cell>
          <cell r="B2416" t="str">
            <v>MAIZE - 1111 - 5 KG</v>
          </cell>
          <cell r="C2416" t="str">
            <v>2100</v>
          </cell>
          <cell r="D2416" t="str">
            <v>453</v>
          </cell>
          <cell r="E2416" t="str">
            <v>4900199104</v>
          </cell>
          <cell r="F2416">
            <v>38238</v>
          </cell>
          <cell r="G2416">
            <v>-750</v>
          </cell>
          <cell r="H2416">
            <v>0</v>
          </cell>
        </row>
        <row r="2417">
          <cell r="A2417" t="str">
            <v>501041</v>
          </cell>
          <cell r="B2417" t="str">
            <v>MAIZE - 1111 - 5 KG</v>
          </cell>
          <cell r="C2417" t="str">
            <v>2100</v>
          </cell>
          <cell r="D2417" t="str">
            <v>651</v>
          </cell>
          <cell r="E2417" t="str">
            <v>4900199092</v>
          </cell>
          <cell r="F2417">
            <v>38238</v>
          </cell>
          <cell r="G2417">
            <v>50</v>
          </cell>
          <cell r="H2417">
            <v>0</v>
          </cell>
        </row>
        <row r="2418">
          <cell r="A2418" t="str">
            <v>501041</v>
          </cell>
          <cell r="B2418" t="str">
            <v>MAIZE - 1111 - 5 KG</v>
          </cell>
          <cell r="C2418" t="str">
            <v>2100</v>
          </cell>
          <cell r="D2418" t="str">
            <v>641</v>
          </cell>
          <cell r="E2418" t="str">
            <v>4900199147</v>
          </cell>
          <cell r="F2418">
            <v>38238</v>
          </cell>
          <cell r="G2418">
            <v>-1650</v>
          </cell>
          <cell r="H2418">
            <v>-31089.46</v>
          </cell>
        </row>
        <row r="2419">
          <cell r="A2419" t="str">
            <v>501041</v>
          </cell>
          <cell r="B2419" t="str">
            <v>MAIZE - 1111 - 5 KG</v>
          </cell>
          <cell r="C2419" t="str">
            <v>2100</v>
          </cell>
          <cell r="D2419" t="str">
            <v>641</v>
          </cell>
          <cell r="E2419" t="str">
            <v>4900199147</v>
          </cell>
          <cell r="F2419">
            <v>38238</v>
          </cell>
          <cell r="G2419">
            <v>-1800</v>
          </cell>
          <cell r="H2419">
            <v>-33915.769999999997</v>
          </cell>
        </row>
        <row r="2420">
          <cell r="A2420" t="str">
            <v>501041</v>
          </cell>
          <cell r="B2420" t="str">
            <v>MAIZE - 1111 - 5 KG</v>
          </cell>
          <cell r="C2420" t="str">
            <v>2100</v>
          </cell>
          <cell r="D2420" t="str">
            <v>651</v>
          </cell>
          <cell r="E2420" t="str">
            <v>4900199092</v>
          </cell>
          <cell r="F2420">
            <v>38238</v>
          </cell>
          <cell r="G2420">
            <v>100</v>
          </cell>
          <cell r="H2420">
            <v>0</v>
          </cell>
        </row>
        <row r="2421">
          <cell r="A2421" t="str">
            <v>501041</v>
          </cell>
          <cell r="B2421" t="str">
            <v>MAIZE - 1111 - 5 KG</v>
          </cell>
          <cell r="C2421" t="str">
            <v>2100</v>
          </cell>
          <cell r="D2421" t="str">
            <v>651</v>
          </cell>
          <cell r="E2421" t="str">
            <v>4900199092</v>
          </cell>
          <cell r="F2421">
            <v>38238</v>
          </cell>
          <cell r="G2421">
            <v>2100</v>
          </cell>
          <cell r="H2421">
            <v>0</v>
          </cell>
        </row>
        <row r="2422">
          <cell r="A2422" t="str">
            <v>501041</v>
          </cell>
          <cell r="B2422" t="str">
            <v>MAIZE - 1111 - 5 KG</v>
          </cell>
          <cell r="C2422" t="str">
            <v>2100</v>
          </cell>
          <cell r="D2422" t="str">
            <v>651</v>
          </cell>
          <cell r="E2422" t="str">
            <v>4900199092</v>
          </cell>
          <cell r="F2422">
            <v>38238</v>
          </cell>
          <cell r="G2422">
            <v>750</v>
          </cell>
          <cell r="H2422">
            <v>0</v>
          </cell>
        </row>
        <row r="2423">
          <cell r="A2423" t="str">
            <v>501041</v>
          </cell>
          <cell r="B2423" t="str">
            <v>MAIZE - 1111 - 5 KG</v>
          </cell>
          <cell r="C2423" t="str">
            <v>2100</v>
          </cell>
          <cell r="D2423" t="str">
            <v>651</v>
          </cell>
          <cell r="E2423" t="str">
            <v>4900199091</v>
          </cell>
          <cell r="F2423">
            <v>38238</v>
          </cell>
          <cell r="G2423">
            <v>1950</v>
          </cell>
          <cell r="H2423">
            <v>0</v>
          </cell>
        </row>
        <row r="2424">
          <cell r="A2424" t="str">
            <v>501041</v>
          </cell>
          <cell r="B2424" t="str">
            <v>MAIZE - 1111 - 5 KG</v>
          </cell>
          <cell r="C2424" t="str">
            <v>2100</v>
          </cell>
          <cell r="D2424" t="str">
            <v>651</v>
          </cell>
          <cell r="E2424" t="str">
            <v>4900199091</v>
          </cell>
          <cell r="F2424">
            <v>38238</v>
          </cell>
          <cell r="G2424">
            <v>50</v>
          </cell>
          <cell r="H2424">
            <v>0</v>
          </cell>
        </row>
        <row r="2425">
          <cell r="A2425" t="str">
            <v>501041</v>
          </cell>
          <cell r="B2425" t="str">
            <v>MAIZE - 1111 - 5 KG</v>
          </cell>
          <cell r="C2425" t="str">
            <v>2100</v>
          </cell>
          <cell r="D2425" t="str">
            <v>453</v>
          </cell>
          <cell r="E2425" t="str">
            <v>4900199104</v>
          </cell>
          <cell r="F2425">
            <v>38238</v>
          </cell>
          <cell r="G2425">
            <v>750</v>
          </cell>
          <cell r="H2425">
            <v>14131.57</v>
          </cell>
        </row>
        <row r="2426">
          <cell r="A2426" t="str">
            <v>501041</v>
          </cell>
          <cell r="B2426" t="str">
            <v>MAIZE - 1111 - 5 KG</v>
          </cell>
          <cell r="C2426" t="str">
            <v>2100</v>
          </cell>
          <cell r="D2426" t="str">
            <v>453</v>
          </cell>
          <cell r="E2426" t="str">
            <v>4900199104</v>
          </cell>
          <cell r="F2426">
            <v>38238</v>
          </cell>
          <cell r="G2426">
            <v>1950</v>
          </cell>
          <cell r="H2426">
            <v>36742.089999999997</v>
          </cell>
        </row>
        <row r="2427">
          <cell r="A2427" t="str">
            <v>501041</v>
          </cell>
          <cell r="B2427" t="str">
            <v>MAIZE - 1111 - 5 KG</v>
          </cell>
          <cell r="C2427" t="str">
            <v>2100</v>
          </cell>
          <cell r="D2427" t="str">
            <v>453</v>
          </cell>
          <cell r="E2427" t="str">
            <v>4900199104</v>
          </cell>
          <cell r="F2427">
            <v>38238</v>
          </cell>
          <cell r="G2427">
            <v>-50</v>
          </cell>
          <cell r="H2427">
            <v>0</v>
          </cell>
        </row>
        <row r="2428">
          <cell r="A2428" t="str">
            <v>501041</v>
          </cell>
          <cell r="B2428" t="str">
            <v>MAIZE - 1111 - 5 KG</v>
          </cell>
          <cell r="C2428" t="str">
            <v>2100</v>
          </cell>
          <cell r="D2428" t="str">
            <v>453</v>
          </cell>
          <cell r="E2428" t="str">
            <v>4900199104</v>
          </cell>
          <cell r="F2428">
            <v>38238</v>
          </cell>
          <cell r="G2428">
            <v>50</v>
          </cell>
          <cell r="H2428">
            <v>942.1</v>
          </cell>
        </row>
        <row r="2429">
          <cell r="A2429" t="str">
            <v>501041</v>
          </cell>
          <cell r="B2429" t="str">
            <v>MAIZE - 1111 - 5 KG</v>
          </cell>
          <cell r="C2429" t="str">
            <v>2100</v>
          </cell>
          <cell r="D2429" t="str">
            <v>453</v>
          </cell>
          <cell r="E2429" t="str">
            <v>4900191174</v>
          </cell>
          <cell r="F2429">
            <v>38230</v>
          </cell>
          <cell r="G2429">
            <v>1015</v>
          </cell>
          <cell r="H2429">
            <v>19124.73</v>
          </cell>
        </row>
        <row r="2430">
          <cell r="A2430" t="str">
            <v>501041</v>
          </cell>
          <cell r="B2430" t="str">
            <v>MAIZE - 1111 - 5 KG</v>
          </cell>
          <cell r="C2430" t="str">
            <v>2100</v>
          </cell>
          <cell r="D2430" t="str">
            <v>453</v>
          </cell>
          <cell r="E2430" t="str">
            <v>4900191174</v>
          </cell>
          <cell r="F2430">
            <v>38230</v>
          </cell>
          <cell r="G2430">
            <v>-1065</v>
          </cell>
          <cell r="H2430">
            <v>0</v>
          </cell>
        </row>
        <row r="2431">
          <cell r="A2431" t="str">
            <v>501041</v>
          </cell>
          <cell r="B2431" t="str">
            <v>MAIZE - 1111 - 5 KG</v>
          </cell>
          <cell r="C2431" t="str">
            <v>2100</v>
          </cell>
          <cell r="D2431" t="str">
            <v>453</v>
          </cell>
          <cell r="E2431" t="str">
            <v>4900191174</v>
          </cell>
          <cell r="F2431">
            <v>38230</v>
          </cell>
          <cell r="G2431">
            <v>-1015</v>
          </cell>
          <cell r="H2431">
            <v>0</v>
          </cell>
        </row>
        <row r="2432">
          <cell r="A2432" t="str">
            <v>501041</v>
          </cell>
          <cell r="B2432" t="str">
            <v>MAIZE - 1111 - 5 KG</v>
          </cell>
          <cell r="C2432" t="str">
            <v>2100</v>
          </cell>
          <cell r="D2432" t="str">
            <v>453</v>
          </cell>
          <cell r="E2432" t="str">
            <v>4900191174</v>
          </cell>
          <cell r="F2432">
            <v>38230</v>
          </cell>
          <cell r="G2432">
            <v>-500</v>
          </cell>
          <cell r="H2432">
            <v>0</v>
          </cell>
        </row>
        <row r="2433">
          <cell r="A2433" t="str">
            <v>501041</v>
          </cell>
          <cell r="B2433" t="str">
            <v>MAIZE - 1111 - 5 KG</v>
          </cell>
          <cell r="C2433" t="str">
            <v>2100</v>
          </cell>
          <cell r="D2433" t="str">
            <v>651</v>
          </cell>
          <cell r="E2433" t="str">
            <v>4900190729</v>
          </cell>
          <cell r="F2433">
            <v>38230</v>
          </cell>
          <cell r="G2433">
            <v>250</v>
          </cell>
          <cell r="H2433">
            <v>0</v>
          </cell>
        </row>
        <row r="2434">
          <cell r="A2434" t="str">
            <v>501041</v>
          </cell>
          <cell r="B2434" t="str">
            <v>MAIZE - 1111 - 5 KG</v>
          </cell>
          <cell r="C2434" t="str">
            <v>2100</v>
          </cell>
          <cell r="D2434" t="str">
            <v>651</v>
          </cell>
          <cell r="E2434" t="str">
            <v>4900190746</v>
          </cell>
          <cell r="F2434">
            <v>38230</v>
          </cell>
          <cell r="G2434">
            <v>470</v>
          </cell>
          <cell r="H2434">
            <v>0</v>
          </cell>
        </row>
        <row r="2435">
          <cell r="A2435" t="str">
            <v>501041</v>
          </cell>
          <cell r="B2435" t="str">
            <v>MAIZE - 1111 - 5 KG</v>
          </cell>
          <cell r="C2435" t="str">
            <v>2100</v>
          </cell>
          <cell r="D2435" t="str">
            <v>651</v>
          </cell>
          <cell r="E2435" t="str">
            <v>4900190788</v>
          </cell>
          <cell r="F2435">
            <v>38230</v>
          </cell>
          <cell r="G2435">
            <v>100</v>
          </cell>
          <cell r="H2435">
            <v>0</v>
          </cell>
        </row>
        <row r="2436">
          <cell r="A2436" t="str">
            <v>501041</v>
          </cell>
          <cell r="B2436" t="str">
            <v>MAIZE - 1111 - 5 KG</v>
          </cell>
          <cell r="C2436" t="str">
            <v>2100</v>
          </cell>
          <cell r="D2436" t="str">
            <v>651</v>
          </cell>
          <cell r="E2436" t="str">
            <v>4900190790</v>
          </cell>
          <cell r="F2436">
            <v>38230</v>
          </cell>
          <cell r="G2436">
            <v>195</v>
          </cell>
          <cell r="H2436">
            <v>0</v>
          </cell>
        </row>
        <row r="2437">
          <cell r="A2437" t="str">
            <v>501041</v>
          </cell>
          <cell r="B2437" t="str">
            <v>MAIZE - 1111 - 5 KG</v>
          </cell>
          <cell r="C2437" t="str">
            <v>2100</v>
          </cell>
          <cell r="D2437" t="str">
            <v>651</v>
          </cell>
          <cell r="E2437" t="str">
            <v>4900190723</v>
          </cell>
          <cell r="F2437">
            <v>38230</v>
          </cell>
          <cell r="G2437">
            <v>50</v>
          </cell>
          <cell r="H2437">
            <v>0</v>
          </cell>
        </row>
        <row r="2438">
          <cell r="A2438" t="str">
            <v>501041</v>
          </cell>
          <cell r="B2438" t="str">
            <v>MAIZE - 1111 - 5 KG</v>
          </cell>
          <cell r="C2438" t="str">
            <v>2100</v>
          </cell>
          <cell r="D2438" t="str">
            <v>651</v>
          </cell>
          <cell r="E2438" t="str">
            <v>4900190879</v>
          </cell>
          <cell r="F2438">
            <v>38230</v>
          </cell>
          <cell r="G2438">
            <v>15</v>
          </cell>
          <cell r="H2438">
            <v>0</v>
          </cell>
        </row>
        <row r="2439">
          <cell r="A2439" t="str">
            <v>501041</v>
          </cell>
          <cell r="B2439" t="str">
            <v>MAIZE - 1111 - 5 KG</v>
          </cell>
          <cell r="C2439" t="str">
            <v>2100</v>
          </cell>
          <cell r="D2439" t="str">
            <v>453</v>
          </cell>
          <cell r="E2439" t="str">
            <v>4900191174</v>
          </cell>
          <cell r="F2439">
            <v>38230</v>
          </cell>
          <cell r="G2439">
            <v>1065</v>
          </cell>
          <cell r="H2439">
            <v>20066.830000000002</v>
          </cell>
        </row>
        <row r="2440">
          <cell r="A2440" t="str">
            <v>501041</v>
          </cell>
          <cell r="B2440" t="str">
            <v>MAIZE - 1111 - 5 KG</v>
          </cell>
          <cell r="C2440" t="str">
            <v>2100</v>
          </cell>
          <cell r="D2440" t="str">
            <v>453</v>
          </cell>
          <cell r="E2440" t="str">
            <v>4900191174</v>
          </cell>
          <cell r="F2440">
            <v>38230</v>
          </cell>
          <cell r="G2440">
            <v>500</v>
          </cell>
          <cell r="H2440">
            <v>9421.0499999999993</v>
          </cell>
        </row>
        <row r="2441">
          <cell r="A2441" t="str">
            <v>501041</v>
          </cell>
          <cell r="B2441" t="str">
            <v>MAIZE - 1111 - 5 KG</v>
          </cell>
          <cell r="C2441" t="str">
            <v>2100</v>
          </cell>
          <cell r="D2441" t="str">
            <v>651</v>
          </cell>
          <cell r="E2441" t="str">
            <v>4900190689</v>
          </cell>
          <cell r="F2441">
            <v>38230</v>
          </cell>
          <cell r="G2441">
            <v>500</v>
          </cell>
          <cell r="H2441">
            <v>0</v>
          </cell>
        </row>
        <row r="2442">
          <cell r="A2442" t="str">
            <v>501041</v>
          </cell>
          <cell r="B2442" t="str">
            <v>MAIZE - 1111 - 5 KG</v>
          </cell>
          <cell r="C2442" t="str">
            <v>2100</v>
          </cell>
          <cell r="D2442" t="str">
            <v>651</v>
          </cell>
          <cell r="E2442" t="str">
            <v>4900190686</v>
          </cell>
          <cell r="F2442">
            <v>38230</v>
          </cell>
          <cell r="G2442">
            <v>1000</v>
          </cell>
          <cell r="H2442">
            <v>0</v>
          </cell>
        </row>
        <row r="2443">
          <cell r="A2443" t="str">
            <v>501041</v>
          </cell>
          <cell r="B2443" t="str">
            <v>MAIZE - 1111 - 5 KG</v>
          </cell>
          <cell r="C2443" t="str">
            <v>2100</v>
          </cell>
          <cell r="D2443" t="str">
            <v>453</v>
          </cell>
          <cell r="E2443" t="str">
            <v>4900161903</v>
          </cell>
          <cell r="F2443">
            <v>38199</v>
          </cell>
          <cell r="G2443">
            <v>-590</v>
          </cell>
          <cell r="H2443">
            <v>0</v>
          </cell>
        </row>
        <row r="2444">
          <cell r="A2444" t="str">
            <v>501041</v>
          </cell>
          <cell r="B2444" t="str">
            <v>MAIZE - 1111 - 5 KG</v>
          </cell>
          <cell r="C2444" t="str">
            <v>2100</v>
          </cell>
          <cell r="D2444" t="str">
            <v>453</v>
          </cell>
          <cell r="E2444" t="str">
            <v>4900161903</v>
          </cell>
          <cell r="F2444">
            <v>38199</v>
          </cell>
          <cell r="G2444">
            <v>590</v>
          </cell>
          <cell r="H2444">
            <v>11116.84</v>
          </cell>
        </row>
        <row r="2445">
          <cell r="A2445" t="str">
            <v>501041</v>
          </cell>
          <cell r="B2445" t="str">
            <v>MAIZE - 1111 - 5 KG</v>
          </cell>
          <cell r="C2445" t="str">
            <v>2100</v>
          </cell>
          <cell r="D2445" t="str">
            <v>651</v>
          </cell>
          <cell r="E2445" t="str">
            <v>4900157960</v>
          </cell>
          <cell r="F2445">
            <v>38199</v>
          </cell>
          <cell r="G2445">
            <v>590</v>
          </cell>
          <cell r="H2445">
            <v>0</v>
          </cell>
        </row>
        <row r="2446">
          <cell r="A2446" t="str">
            <v>501041</v>
          </cell>
          <cell r="B2446" t="str">
            <v>MAIZE - 1111 - 5 KG</v>
          </cell>
          <cell r="C2446" t="str">
            <v>2100</v>
          </cell>
          <cell r="D2446" t="str">
            <v>651</v>
          </cell>
          <cell r="E2446" t="str">
            <v>4900143679</v>
          </cell>
          <cell r="F2446">
            <v>38187</v>
          </cell>
          <cell r="G2446">
            <v>600</v>
          </cell>
          <cell r="H2446">
            <v>0</v>
          </cell>
        </row>
        <row r="2447">
          <cell r="A2447" t="str">
            <v>501041</v>
          </cell>
          <cell r="B2447" t="str">
            <v>MAIZE - 1111 - 5 KG</v>
          </cell>
          <cell r="C2447" t="str">
            <v>2100</v>
          </cell>
          <cell r="D2447" t="str">
            <v>453</v>
          </cell>
          <cell r="E2447" t="str">
            <v>4900143681</v>
          </cell>
          <cell r="F2447">
            <v>38187</v>
          </cell>
          <cell r="G2447">
            <v>-600</v>
          </cell>
          <cell r="H2447">
            <v>0</v>
          </cell>
        </row>
        <row r="2448">
          <cell r="A2448" t="str">
            <v>501041</v>
          </cell>
          <cell r="B2448" t="str">
            <v>MAIZE - 1111 - 5 KG</v>
          </cell>
          <cell r="C2448" t="str">
            <v>2100</v>
          </cell>
          <cell r="D2448" t="str">
            <v>453</v>
          </cell>
          <cell r="E2448" t="str">
            <v>4900143681</v>
          </cell>
          <cell r="F2448">
            <v>38187</v>
          </cell>
          <cell r="G2448">
            <v>-1250</v>
          </cell>
          <cell r="H2448">
            <v>0</v>
          </cell>
        </row>
        <row r="2449">
          <cell r="A2449" t="str">
            <v>501041</v>
          </cell>
          <cell r="B2449" t="str">
            <v>MAIZE - 1111 - 5 KG</v>
          </cell>
          <cell r="C2449" t="str">
            <v>2100</v>
          </cell>
          <cell r="D2449" t="str">
            <v>453</v>
          </cell>
          <cell r="E2449" t="str">
            <v>4900143681</v>
          </cell>
          <cell r="F2449">
            <v>38187</v>
          </cell>
          <cell r="G2449">
            <v>3125</v>
          </cell>
          <cell r="H2449">
            <v>58881.55</v>
          </cell>
        </row>
        <row r="2450">
          <cell r="A2450" t="str">
            <v>501041</v>
          </cell>
          <cell r="B2450" t="str">
            <v>MAIZE - 1111 - 5 KG</v>
          </cell>
          <cell r="C2450" t="str">
            <v>2100</v>
          </cell>
          <cell r="D2450" t="str">
            <v>453</v>
          </cell>
          <cell r="E2450" t="str">
            <v>4900143681</v>
          </cell>
          <cell r="F2450">
            <v>38187</v>
          </cell>
          <cell r="G2450">
            <v>-50</v>
          </cell>
          <cell r="H2450">
            <v>0</v>
          </cell>
        </row>
        <row r="2451">
          <cell r="A2451" t="str">
            <v>501041</v>
          </cell>
          <cell r="B2451" t="str">
            <v>MAIZE - 1111 - 5 KG</v>
          </cell>
          <cell r="C2451" t="str">
            <v>2100</v>
          </cell>
          <cell r="D2451" t="str">
            <v>651</v>
          </cell>
          <cell r="E2451" t="str">
            <v>4900143717</v>
          </cell>
          <cell r="F2451">
            <v>38187</v>
          </cell>
          <cell r="G2451">
            <v>1000</v>
          </cell>
          <cell r="H2451">
            <v>0</v>
          </cell>
        </row>
        <row r="2452">
          <cell r="A2452" t="str">
            <v>501041</v>
          </cell>
          <cell r="B2452" t="str">
            <v>MAIZE - 1111 - 5 KG</v>
          </cell>
          <cell r="C2452" t="str">
            <v>2100</v>
          </cell>
          <cell r="D2452" t="str">
            <v>651</v>
          </cell>
          <cell r="E2452" t="str">
            <v>4900143718</v>
          </cell>
          <cell r="F2452">
            <v>38187</v>
          </cell>
          <cell r="G2452">
            <v>550</v>
          </cell>
          <cell r="H2452">
            <v>0</v>
          </cell>
        </row>
        <row r="2453">
          <cell r="A2453" t="str">
            <v>501041</v>
          </cell>
          <cell r="B2453" t="str">
            <v>MAIZE - 1111 - 5 KG</v>
          </cell>
          <cell r="C2453" t="str">
            <v>2100</v>
          </cell>
          <cell r="D2453" t="str">
            <v>601</v>
          </cell>
          <cell r="E2453" t="str">
            <v>4900143742</v>
          </cell>
          <cell r="F2453">
            <v>38187</v>
          </cell>
          <cell r="G2453">
            <v>-600</v>
          </cell>
          <cell r="H2453">
            <v>-11305.26</v>
          </cell>
        </row>
        <row r="2454">
          <cell r="A2454" t="str">
            <v>501041</v>
          </cell>
          <cell r="B2454" t="str">
            <v>MAIZE - 1111 - 5 KG</v>
          </cell>
          <cell r="C2454" t="str">
            <v>2100</v>
          </cell>
          <cell r="D2454" t="str">
            <v>601</v>
          </cell>
          <cell r="E2454" t="str">
            <v>4900143742</v>
          </cell>
          <cell r="F2454">
            <v>38187</v>
          </cell>
          <cell r="G2454">
            <v>-400</v>
          </cell>
          <cell r="H2454">
            <v>-7536.84</v>
          </cell>
        </row>
        <row r="2455">
          <cell r="A2455" t="str">
            <v>501041</v>
          </cell>
          <cell r="B2455" t="str">
            <v>MAIZE - 1111 - 5 KG</v>
          </cell>
          <cell r="C2455" t="str">
            <v>2100</v>
          </cell>
          <cell r="D2455" t="str">
            <v>601</v>
          </cell>
          <cell r="E2455" t="str">
            <v>4900143746</v>
          </cell>
          <cell r="F2455">
            <v>38187</v>
          </cell>
          <cell r="G2455">
            <v>-850</v>
          </cell>
          <cell r="H2455">
            <v>-16015.78</v>
          </cell>
        </row>
        <row r="2456">
          <cell r="A2456" t="str">
            <v>501041</v>
          </cell>
          <cell r="B2456" t="str">
            <v>MAIZE - 1111 - 5 KG</v>
          </cell>
          <cell r="C2456" t="str">
            <v>2100</v>
          </cell>
          <cell r="D2456" t="str">
            <v>453</v>
          </cell>
          <cell r="E2456" t="str">
            <v>4900143681</v>
          </cell>
          <cell r="F2456">
            <v>38187</v>
          </cell>
          <cell r="G2456">
            <v>50</v>
          </cell>
          <cell r="H2456">
            <v>942.1</v>
          </cell>
        </row>
        <row r="2457">
          <cell r="A2457" t="str">
            <v>501041</v>
          </cell>
          <cell r="B2457" t="str">
            <v>MAIZE - 1111 - 5 KG</v>
          </cell>
          <cell r="C2457" t="str">
            <v>2100</v>
          </cell>
          <cell r="D2457" t="str">
            <v>453</v>
          </cell>
          <cell r="E2457" t="str">
            <v>4900143681</v>
          </cell>
          <cell r="F2457">
            <v>38187</v>
          </cell>
          <cell r="G2457">
            <v>1250</v>
          </cell>
          <cell r="H2457">
            <v>23552.62</v>
          </cell>
        </row>
        <row r="2458">
          <cell r="A2458" t="str">
            <v>501041</v>
          </cell>
          <cell r="B2458" t="str">
            <v>MAIZE - 1111 - 5 KG</v>
          </cell>
          <cell r="C2458" t="str">
            <v>2100</v>
          </cell>
          <cell r="D2458" t="str">
            <v>453</v>
          </cell>
          <cell r="E2458" t="str">
            <v>4900143681</v>
          </cell>
          <cell r="F2458">
            <v>38187</v>
          </cell>
          <cell r="G2458">
            <v>-3125</v>
          </cell>
          <cell r="H2458">
            <v>0</v>
          </cell>
        </row>
        <row r="2459">
          <cell r="A2459" t="str">
            <v>501041</v>
          </cell>
          <cell r="B2459" t="str">
            <v>MAIZE - 1111 - 5 KG</v>
          </cell>
          <cell r="C2459" t="str">
            <v>2100</v>
          </cell>
          <cell r="D2459" t="str">
            <v>601</v>
          </cell>
          <cell r="E2459" t="str">
            <v>4900143746</v>
          </cell>
          <cell r="F2459">
            <v>38187</v>
          </cell>
          <cell r="G2459">
            <v>-50</v>
          </cell>
          <cell r="H2459">
            <v>-942.1</v>
          </cell>
        </row>
        <row r="2460">
          <cell r="A2460" t="str">
            <v>501041</v>
          </cell>
          <cell r="B2460" t="str">
            <v>MAIZE - 1111 - 5 KG</v>
          </cell>
          <cell r="C2460" t="str">
            <v>2100</v>
          </cell>
          <cell r="D2460" t="str">
            <v>601</v>
          </cell>
          <cell r="E2460" t="str">
            <v>4900143746</v>
          </cell>
          <cell r="F2460">
            <v>38187</v>
          </cell>
          <cell r="G2460">
            <v>-2100</v>
          </cell>
          <cell r="H2460">
            <v>-39568.400000000001</v>
          </cell>
        </row>
        <row r="2461">
          <cell r="A2461" t="str">
            <v>501041</v>
          </cell>
          <cell r="B2461" t="str">
            <v>MAIZE - 1111 - 5 KG</v>
          </cell>
          <cell r="C2461" t="str">
            <v>2100</v>
          </cell>
          <cell r="D2461" t="str">
            <v>453</v>
          </cell>
          <cell r="E2461" t="str">
            <v>4900143681</v>
          </cell>
          <cell r="F2461">
            <v>38187</v>
          </cell>
          <cell r="G2461">
            <v>600</v>
          </cell>
          <cell r="H2461">
            <v>11305.26</v>
          </cell>
        </row>
        <row r="2462">
          <cell r="A2462" t="str">
            <v>501041</v>
          </cell>
          <cell r="B2462" t="str">
            <v>MAIZE - 1111 - 5 KG</v>
          </cell>
          <cell r="C2462" t="str">
            <v>2100</v>
          </cell>
          <cell r="D2462" t="str">
            <v>651</v>
          </cell>
          <cell r="E2462" t="str">
            <v>4900143680</v>
          </cell>
          <cell r="F2462">
            <v>38187</v>
          </cell>
          <cell r="G2462">
            <v>1575</v>
          </cell>
          <cell r="H2462">
            <v>0</v>
          </cell>
        </row>
        <row r="2463">
          <cell r="A2463" t="str">
            <v>501041</v>
          </cell>
          <cell r="B2463" t="str">
            <v>MAIZE - 1111 - 5 KG</v>
          </cell>
          <cell r="C2463" t="str">
            <v>2100</v>
          </cell>
          <cell r="D2463" t="str">
            <v>651</v>
          </cell>
          <cell r="E2463" t="str">
            <v>4900143680</v>
          </cell>
          <cell r="F2463">
            <v>38187</v>
          </cell>
          <cell r="G2463">
            <v>650</v>
          </cell>
          <cell r="H2463">
            <v>0</v>
          </cell>
        </row>
        <row r="2464">
          <cell r="A2464" t="str">
            <v>501041</v>
          </cell>
          <cell r="B2464" t="str">
            <v>MAIZE - 1111 - 5 KG</v>
          </cell>
          <cell r="C2464" t="str">
            <v>2100</v>
          </cell>
          <cell r="D2464" t="str">
            <v>651</v>
          </cell>
          <cell r="E2464" t="str">
            <v>4900143680</v>
          </cell>
          <cell r="F2464">
            <v>38187</v>
          </cell>
          <cell r="G2464">
            <v>50</v>
          </cell>
          <cell r="H2464">
            <v>0</v>
          </cell>
        </row>
        <row r="2465">
          <cell r="A2465" t="str">
            <v>501041</v>
          </cell>
          <cell r="B2465" t="str">
            <v>MAIZE - 1111 - 5 KG</v>
          </cell>
          <cell r="C2465" t="str">
            <v>2100</v>
          </cell>
          <cell r="D2465" t="str">
            <v>651</v>
          </cell>
          <cell r="E2465" t="str">
            <v>4900143679</v>
          </cell>
          <cell r="F2465">
            <v>38187</v>
          </cell>
          <cell r="G2465">
            <v>600</v>
          </cell>
          <cell r="H2465">
            <v>0</v>
          </cell>
        </row>
        <row r="2466">
          <cell r="A2466" t="str">
            <v>501041</v>
          </cell>
          <cell r="B2466" t="str">
            <v>MAIZE - 1111 - 5 KG</v>
          </cell>
          <cell r="C2466" t="str">
            <v>2100</v>
          </cell>
          <cell r="D2466" t="str">
            <v>601</v>
          </cell>
          <cell r="E2466" t="str">
            <v>4900138310</v>
          </cell>
          <cell r="F2466">
            <v>38181</v>
          </cell>
          <cell r="G2466">
            <v>-350</v>
          </cell>
          <cell r="H2466">
            <v>-6594.73</v>
          </cell>
        </row>
        <row r="2467">
          <cell r="A2467" t="str">
            <v>501041</v>
          </cell>
          <cell r="B2467" t="str">
            <v>MAIZE - 1111 - 5 KG</v>
          </cell>
          <cell r="C2467" t="str">
            <v>2100</v>
          </cell>
          <cell r="D2467" t="str">
            <v>601</v>
          </cell>
          <cell r="E2467" t="str">
            <v>4900138310</v>
          </cell>
          <cell r="F2467">
            <v>38181</v>
          </cell>
          <cell r="G2467">
            <v>-150</v>
          </cell>
          <cell r="H2467">
            <v>-2826.31</v>
          </cell>
        </row>
        <row r="2468">
          <cell r="A2468" t="str">
            <v>501041</v>
          </cell>
          <cell r="B2468" t="str">
            <v>MAIZE - 1111 - 5 KG</v>
          </cell>
          <cell r="C2468" t="str">
            <v>2100</v>
          </cell>
          <cell r="D2468" t="str">
            <v>601</v>
          </cell>
          <cell r="E2468" t="str">
            <v>4900138311</v>
          </cell>
          <cell r="F2468">
            <v>38181</v>
          </cell>
          <cell r="G2468">
            <v>-500</v>
          </cell>
          <cell r="H2468">
            <v>-9421.0499999999993</v>
          </cell>
        </row>
        <row r="2469">
          <cell r="A2469" t="str">
            <v>501041</v>
          </cell>
          <cell r="B2469" t="str">
            <v>MAIZE - 1111 - 5 KG</v>
          </cell>
          <cell r="C2469" t="str">
            <v>2100</v>
          </cell>
          <cell r="D2469" t="str">
            <v>601</v>
          </cell>
          <cell r="E2469" t="str">
            <v>4900138314</v>
          </cell>
          <cell r="F2469">
            <v>38181</v>
          </cell>
          <cell r="G2469">
            <v>-500</v>
          </cell>
          <cell r="H2469">
            <v>-9421.0400000000009</v>
          </cell>
        </row>
        <row r="2470">
          <cell r="A2470" t="str">
            <v>501041</v>
          </cell>
          <cell r="B2470" t="str">
            <v>MAIZE - 1111 - 5 KG</v>
          </cell>
          <cell r="C2470" t="str">
            <v>2100</v>
          </cell>
          <cell r="D2470" t="str">
            <v>601</v>
          </cell>
          <cell r="E2470" t="str">
            <v>4900137107</v>
          </cell>
          <cell r="F2470">
            <v>38180</v>
          </cell>
          <cell r="G2470">
            <v>-1150</v>
          </cell>
          <cell r="H2470">
            <v>-21668.41</v>
          </cell>
        </row>
        <row r="2471">
          <cell r="A2471" t="str">
            <v>501041</v>
          </cell>
          <cell r="B2471" t="str">
            <v>MAIZE - 1111 - 5 KG</v>
          </cell>
          <cell r="C2471" t="str">
            <v>2100</v>
          </cell>
          <cell r="D2471" t="str">
            <v>601</v>
          </cell>
          <cell r="E2471" t="str">
            <v>4900137107</v>
          </cell>
          <cell r="F2471">
            <v>38180</v>
          </cell>
          <cell r="G2471">
            <v>-250</v>
          </cell>
          <cell r="H2471">
            <v>-4710.5200000000004</v>
          </cell>
        </row>
        <row r="2472">
          <cell r="A2472" t="str">
            <v>501041</v>
          </cell>
          <cell r="B2472" t="str">
            <v>MAIZE - 1111 - 5 KG</v>
          </cell>
          <cell r="C2472" t="str">
            <v>2100</v>
          </cell>
          <cell r="D2472" t="str">
            <v>601</v>
          </cell>
          <cell r="E2472" t="str">
            <v>4900137107</v>
          </cell>
          <cell r="F2472">
            <v>38180</v>
          </cell>
          <cell r="G2472">
            <v>-3600</v>
          </cell>
          <cell r="H2472">
            <v>-67831.53</v>
          </cell>
        </row>
        <row r="2473">
          <cell r="A2473" t="str">
            <v>501041</v>
          </cell>
          <cell r="B2473" t="str">
            <v>MAIZE - 1111 - 5 KG</v>
          </cell>
          <cell r="C2473" t="str">
            <v>2100</v>
          </cell>
          <cell r="D2473" t="str">
            <v>601</v>
          </cell>
          <cell r="E2473" t="str">
            <v>4900137135</v>
          </cell>
          <cell r="F2473">
            <v>38180</v>
          </cell>
          <cell r="G2473">
            <v>-3000</v>
          </cell>
          <cell r="H2473">
            <v>-56526.28</v>
          </cell>
        </row>
        <row r="2474">
          <cell r="A2474" t="str">
            <v>501041</v>
          </cell>
          <cell r="B2474" t="str">
            <v>MAIZE - 1111 - 5 KG</v>
          </cell>
          <cell r="C2474" t="str">
            <v>2100</v>
          </cell>
          <cell r="D2474" t="str">
            <v>601</v>
          </cell>
          <cell r="E2474" t="str">
            <v>4900137136</v>
          </cell>
          <cell r="F2474">
            <v>38180</v>
          </cell>
          <cell r="G2474">
            <v>-150</v>
          </cell>
          <cell r="H2474">
            <v>-2826.31</v>
          </cell>
        </row>
        <row r="2475">
          <cell r="A2475" t="str">
            <v>501041</v>
          </cell>
          <cell r="B2475" t="str">
            <v>MAIZE - 1111 - 5 KG</v>
          </cell>
          <cell r="C2475" t="str">
            <v>2100</v>
          </cell>
          <cell r="D2475" t="str">
            <v>601</v>
          </cell>
          <cell r="E2475" t="str">
            <v>4900137136</v>
          </cell>
          <cell r="F2475">
            <v>38180</v>
          </cell>
          <cell r="G2475">
            <v>-850</v>
          </cell>
          <cell r="H2475">
            <v>-16015.78</v>
          </cell>
        </row>
        <row r="2476">
          <cell r="A2476" t="str">
            <v>501041</v>
          </cell>
          <cell r="B2476" t="str">
            <v>MAIZE - 1111 - 5 KG</v>
          </cell>
          <cell r="C2476" t="str">
            <v>2100</v>
          </cell>
          <cell r="D2476" t="str">
            <v>601</v>
          </cell>
          <cell r="E2476" t="str">
            <v>4900137138</v>
          </cell>
          <cell r="F2476">
            <v>38180</v>
          </cell>
          <cell r="G2476">
            <v>-500</v>
          </cell>
          <cell r="H2476">
            <v>-9421.0499999999993</v>
          </cell>
        </row>
        <row r="2477">
          <cell r="A2477" t="str">
            <v>501041</v>
          </cell>
          <cell r="B2477" t="str">
            <v>MAIZE - 1111 - 5 KG</v>
          </cell>
          <cell r="C2477" t="str">
            <v>2100</v>
          </cell>
          <cell r="D2477" t="str">
            <v>101</v>
          </cell>
          <cell r="E2477" t="str">
            <v>5000016552</v>
          </cell>
          <cell r="F2477">
            <v>38178</v>
          </cell>
          <cell r="G2477">
            <v>3850</v>
          </cell>
          <cell r="H2477">
            <v>0</v>
          </cell>
        </row>
        <row r="2478">
          <cell r="A2478" t="str">
            <v>501041</v>
          </cell>
          <cell r="B2478" t="str">
            <v>MAIZE - 1111 - 5 KG</v>
          </cell>
          <cell r="C2478" t="str">
            <v>2100</v>
          </cell>
          <cell r="D2478" t="str">
            <v>641</v>
          </cell>
          <cell r="E2478" t="str">
            <v>4900132503</v>
          </cell>
          <cell r="F2478">
            <v>38174</v>
          </cell>
          <cell r="G2478">
            <v>3850</v>
          </cell>
          <cell r="H2478">
            <v>72237.039999999994</v>
          </cell>
        </row>
        <row r="2479">
          <cell r="A2479" t="str">
            <v>501041</v>
          </cell>
          <cell r="B2479" t="str">
            <v>MAIZE - 1111 - 5 KG</v>
          </cell>
          <cell r="C2479" t="str">
            <v>2100</v>
          </cell>
          <cell r="D2479" t="str">
            <v>601</v>
          </cell>
          <cell r="E2479" t="str">
            <v>4900131390</v>
          </cell>
          <cell r="F2479">
            <v>38173</v>
          </cell>
          <cell r="G2479">
            <v>-4600</v>
          </cell>
          <cell r="H2479">
            <v>-86849</v>
          </cell>
        </row>
        <row r="2480">
          <cell r="A2480" t="str">
            <v>501041</v>
          </cell>
          <cell r="B2480" t="str">
            <v>MAIZE - 1111 - 5 KG</v>
          </cell>
          <cell r="C2480" t="str">
            <v>2100</v>
          </cell>
          <cell r="D2480" t="str">
            <v>601</v>
          </cell>
          <cell r="E2480" t="str">
            <v>4900113861</v>
          </cell>
          <cell r="F2480">
            <v>38156</v>
          </cell>
          <cell r="G2480">
            <v>-500</v>
          </cell>
          <cell r="H2480">
            <v>-9440.11</v>
          </cell>
        </row>
        <row r="2481">
          <cell r="A2481" t="str">
            <v>501041</v>
          </cell>
          <cell r="B2481" t="str">
            <v>MAIZE - 1111 - 5 KG</v>
          </cell>
          <cell r="C2481" t="str">
            <v>2100</v>
          </cell>
          <cell r="D2481" t="str">
            <v>601</v>
          </cell>
          <cell r="E2481" t="str">
            <v>4900108436</v>
          </cell>
          <cell r="F2481">
            <v>38148</v>
          </cell>
          <cell r="G2481">
            <v>-750</v>
          </cell>
          <cell r="H2481">
            <v>-14160.16</v>
          </cell>
        </row>
        <row r="2482">
          <cell r="A2482" t="str">
            <v>501041</v>
          </cell>
          <cell r="B2482" t="str">
            <v>MAIZE - 1111 - 5 KG</v>
          </cell>
          <cell r="C2482" t="str">
            <v>2100</v>
          </cell>
          <cell r="D2482" t="str">
            <v>601</v>
          </cell>
          <cell r="E2482" t="str">
            <v>4900106407</v>
          </cell>
          <cell r="F2482">
            <v>38145</v>
          </cell>
          <cell r="G2482">
            <v>-500</v>
          </cell>
          <cell r="H2482">
            <v>-9440.11</v>
          </cell>
        </row>
        <row r="2483">
          <cell r="A2483" t="str">
            <v>501041</v>
          </cell>
          <cell r="B2483" t="str">
            <v>MAIZE - 1111 - 5 KG</v>
          </cell>
          <cell r="C2483" t="str">
            <v>2100</v>
          </cell>
          <cell r="D2483" t="str">
            <v>601</v>
          </cell>
          <cell r="E2483" t="str">
            <v>4900106218</v>
          </cell>
          <cell r="F2483">
            <v>38145</v>
          </cell>
          <cell r="G2483">
            <v>-250</v>
          </cell>
          <cell r="H2483">
            <v>-4720.05</v>
          </cell>
        </row>
        <row r="2484">
          <cell r="A2484" t="str">
            <v>501041</v>
          </cell>
          <cell r="B2484" t="str">
            <v>MAIZE - 1111 - 5 KG</v>
          </cell>
          <cell r="C2484" t="str">
            <v>2100</v>
          </cell>
          <cell r="D2484" t="str">
            <v>601</v>
          </cell>
          <cell r="E2484" t="str">
            <v>4900105515</v>
          </cell>
          <cell r="F2484">
            <v>38143</v>
          </cell>
          <cell r="G2484">
            <v>-250</v>
          </cell>
          <cell r="H2484">
            <v>-4720.05</v>
          </cell>
        </row>
        <row r="2485">
          <cell r="A2485" t="str">
            <v>501041</v>
          </cell>
          <cell r="B2485" t="str">
            <v>MAIZE - 1111 - 5 KG</v>
          </cell>
          <cell r="C2485" t="str">
            <v>2100</v>
          </cell>
          <cell r="D2485" t="str">
            <v>601</v>
          </cell>
          <cell r="E2485" t="str">
            <v>4900105190</v>
          </cell>
          <cell r="F2485">
            <v>38142</v>
          </cell>
          <cell r="G2485">
            <v>-1000</v>
          </cell>
          <cell r="H2485">
            <v>-18880.22</v>
          </cell>
        </row>
        <row r="2486">
          <cell r="A2486" t="str">
            <v>501041</v>
          </cell>
          <cell r="B2486" t="str">
            <v>MAIZE - 1111 - 5 KG</v>
          </cell>
          <cell r="C2486" t="str">
            <v>2100</v>
          </cell>
          <cell r="D2486" t="str">
            <v>641</v>
          </cell>
          <cell r="E2486" t="str">
            <v>4900103905</v>
          </cell>
          <cell r="F2486">
            <v>38140</v>
          </cell>
          <cell r="G2486">
            <v>8200</v>
          </cell>
          <cell r="H2486">
            <v>154827.76999999999</v>
          </cell>
        </row>
        <row r="2487">
          <cell r="A2487" t="str">
            <v>501041</v>
          </cell>
          <cell r="B2487" t="str">
            <v>MAIZE - 1111 - 5 KG</v>
          </cell>
          <cell r="C2487" t="str">
            <v>2100</v>
          </cell>
          <cell r="D2487" t="str">
            <v>641</v>
          </cell>
          <cell r="E2487" t="str">
            <v>4900103905</v>
          </cell>
          <cell r="F2487">
            <v>38140</v>
          </cell>
          <cell r="G2487">
            <v>1050</v>
          </cell>
          <cell r="H2487">
            <v>19825.509999999998</v>
          </cell>
        </row>
        <row r="2488">
          <cell r="A2488" t="str">
            <v>501041</v>
          </cell>
          <cell r="B2488" t="str">
            <v>MAIZE - 1111 - 5 KG</v>
          </cell>
          <cell r="C2488" t="str">
            <v>2100</v>
          </cell>
          <cell r="D2488" t="str">
            <v>641</v>
          </cell>
          <cell r="E2488" t="str">
            <v>4900103905</v>
          </cell>
          <cell r="F2488">
            <v>38140</v>
          </cell>
          <cell r="G2488">
            <v>750</v>
          </cell>
          <cell r="H2488">
            <v>14161.08</v>
          </cell>
        </row>
        <row r="2489">
          <cell r="A2489" t="str">
            <v>501041</v>
          </cell>
          <cell r="B2489" t="str">
            <v>MAIZE - 1111 - 5 KG</v>
          </cell>
          <cell r="C2489" t="str">
            <v>2100</v>
          </cell>
          <cell r="D2489" t="str">
            <v>101</v>
          </cell>
          <cell r="E2489" t="str">
            <v>5000012136</v>
          </cell>
          <cell r="F2489">
            <v>38140</v>
          </cell>
          <cell r="G2489">
            <v>750</v>
          </cell>
          <cell r="H2489">
            <v>0</v>
          </cell>
        </row>
        <row r="2490">
          <cell r="A2490" t="str">
            <v>501041</v>
          </cell>
          <cell r="B2490" t="str">
            <v>MAIZE - 1111 - 5 KG</v>
          </cell>
          <cell r="C2490" t="str">
            <v>2100</v>
          </cell>
          <cell r="D2490" t="str">
            <v>101</v>
          </cell>
          <cell r="E2490" t="str">
            <v>5000012136</v>
          </cell>
          <cell r="F2490">
            <v>38140</v>
          </cell>
          <cell r="G2490">
            <v>1050</v>
          </cell>
          <cell r="H2490">
            <v>0</v>
          </cell>
        </row>
        <row r="2491">
          <cell r="A2491" t="str">
            <v>501041</v>
          </cell>
          <cell r="B2491" t="str">
            <v>MAIZE - 1111 - 5 KG</v>
          </cell>
          <cell r="C2491" t="str">
            <v>2100</v>
          </cell>
          <cell r="D2491" t="str">
            <v>101</v>
          </cell>
          <cell r="E2491" t="str">
            <v>5000012136</v>
          </cell>
          <cell r="F2491">
            <v>38140</v>
          </cell>
          <cell r="G2491">
            <v>8200</v>
          </cell>
          <cell r="H2491">
            <v>0</v>
          </cell>
        </row>
        <row r="2492">
          <cell r="A2492" t="str">
            <v>501041</v>
          </cell>
          <cell r="B2492" t="str">
            <v>MAIZE - 1111 - 5 KG</v>
          </cell>
          <cell r="C2492" t="str">
            <v>2100</v>
          </cell>
          <cell r="D2492" t="str">
            <v>601</v>
          </cell>
          <cell r="E2492" t="str">
            <v>4900102115</v>
          </cell>
          <cell r="F2492">
            <v>38138</v>
          </cell>
          <cell r="G2492">
            <v>-400</v>
          </cell>
          <cell r="H2492">
            <v>-7551.25</v>
          </cell>
        </row>
        <row r="2493">
          <cell r="A2493" t="str">
            <v>501041</v>
          </cell>
          <cell r="B2493" t="str">
            <v>MAIZE - 1111 - 5 KG</v>
          </cell>
          <cell r="C2493" t="str">
            <v>2100</v>
          </cell>
          <cell r="D2493" t="str">
            <v>601</v>
          </cell>
          <cell r="E2493" t="str">
            <v>4900101308</v>
          </cell>
          <cell r="F2493">
            <v>38138</v>
          </cell>
          <cell r="G2493">
            <v>-2000</v>
          </cell>
          <cell r="H2493">
            <v>-37756.26</v>
          </cell>
        </row>
        <row r="2494">
          <cell r="A2494" t="str">
            <v>501041</v>
          </cell>
          <cell r="B2494" t="str">
            <v>MAIZE - 1111 - 5 KG</v>
          </cell>
          <cell r="C2494" t="str">
            <v>2100</v>
          </cell>
          <cell r="D2494" t="str">
            <v>601</v>
          </cell>
          <cell r="E2494" t="str">
            <v>4900101322</v>
          </cell>
          <cell r="F2494">
            <v>38138</v>
          </cell>
          <cell r="G2494">
            <v>-1000</v>
          </cell>
          <cell r="H2494">
            <v>-18878.13</v>
          </cell>
        </row>
        <row r="2495">
          <cell r="A2495" t="str">
            <v>501041</v>
          </cell>
          <cell r="B2495" t="str">
            <v>MAIZE - 1111 - 5 KG</v>
          </cell>
          <cell r="C2495" t="str">
            <v>2100</v>
          </cell>
          <cell r="D2495" t="str">
            <v>601</v>
          </cell>
          <cell r="E2495" t="str">
            <v>4900101441</v>
          </cell>
          <cell r="F2495">
            <v>38138</v>
          </cell>
          <cell r="G2495">
            <v>-250</v>
          </cell>
          <cell r="H2495">
            <v>-4719.53</v>
          </cell>
        </row>
        <row r="2496">
          <cell r="A2496" t="str">
            <v>501041</v>
          </cell>
          <cell r="B2496" t="str">
            <v>MAIZE - 1111 - 5 KG</v>
          </cell>
          <cell r="C2496" t="str">
            <v>2100</v>
          </cell>
          <cell r="D2496" t="str">
            <v>601</v>
          </cell>
          <cell r="E2496" t="str">
            <v>4900103134</v>
          </cell>
          <cell r="F2496">
            <v>38138</v>
          </cell>
          <cell r="G2496">
            <v>-50</v>
          </cell>
          <cell r="H2496">
            <v>-943.91</v>
          </cell>
        </row>
        <row r="2497">
          <cell r="A2497" t="str">
            <v>501041</v>
          </cell>
          <cell r="B2497" t="str">
            <v>MAIZE - 1111 - 5 KG</v>
          </cell>
          <cell r="C2497" t="str">
            <v>2100</v>
          </cell>
          <cell r="D2497" t="str">
            <v>601</v>
          </cell>
          <cell r="E2497" t="str">
            <v>4900101544</v>
          </cell>
          <cell r="F2497">
            <v>38138</v>
          </cell>
          <cell r="G2497">
            <v>-250</v>
          </cell>
          <cell r="H2497">
            <v>-4719.53</v>
          </cell>
        </row>
        <row r="2498">
          <cell r="A2498" t="str">
            <v>501041</v>
          </cell>
          <cell r="B2498" t="str">
            <v>MAIZE - 1111 - 5 KG</v>
          </cell>
          <cell r="C2498" t="str">
            <v>2100</v>
          </cell>
          <cell r="D2498" t="str">
            <v>601</v>
          </cell>
          <cell r="E2498" t="str">
            <v>4900101559</v>
          </cell>
          <cell r="F2498">
            <v>38138</v>
          </cell>
          <cell r="G2498">
            <v>-100</v>
          </cell>
          <cell r="H2498">
            <v>-1887.81</v>
          </cell>
        </row>
        <row r="2499">
          <cell r="A2499" t="str">
            <v>501041</v>
          </cell>
          <cell r="B2499" t="str">
            <v>MAIZE - 1111 - 5 KG</v>
          </cell>
          <cell r="C2499" t="str">
            <v>2100</v>
          </cell>
          <cell r="D2499" t="str">
            <v>601</v>
          </cell>
          <cell r="E2499" t="str">
            <v>4900102115</v>
          </cell>
          <cell r="F2499">
            <v>38138</v>
          </cell>
          <cell r="G2499">
            <v>-100</v>
          </cell>
          <cell r="H2499">
            <v>-1887.81</v>
          </cell>
        </row>
        <row r="2500">
          <cell r="A2500" t="str">
            <v>501041</v>
          </cell>
          <cell r="B2500" t="str">
            <v>MAIZE - 1111 - 5 KG</v>
          </cell>
          <cell r="C2500" t="str">
            <v>2100</v>
          </cell>
          <cell r="D2500" t="str">
            <v>641</v>
          </cell>
          <cell r="E2500" t="str">
            <v>4900100114</v>
          </cell>
          <cell r="F2500">
            <v>38136</v>
          </cell>
          <cell r="G2500">
            <v>6300</v>
          </cell>
          <cell r="H2500">
            <v>118932.23</v>
          </cell>
        </row>
        <row r="2501">
          <cell r="A2501" t="str">
            <v>501041</v>
          </cell>
          <cell r="B2501" t="str">
            <v>MAIZE - 1111 - 5 KG</v>
          </cell>
          <cell r="C2501" t="str">
            <v>2100</v>
          </cell>
          <cell r="D2501" t="str">
            <v>641</v>
          </cell>
          <cell r="E2501" t="str">
            <v>4900100114</v>
          </cell>
          <cell r="F2501">
            <v>38136</v>
          </cell>
          <cell r="G2501">
            <v>3700</v>
          </cell>
          <cell r="H2501">
            <v>69849.09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flow"/>
      <sheetName val="XREF"/>
      <sheetName val="Tax"/>
      <sheetName val="blockwise"/>
      <sheetName val="TopSheet"/>
      <sheetName val="Leasehold mprovements"/>
      <sheetName val="O Equip."/>
      <sheetName val="DPE"/>
      <sheetName val="F &amp; F PY"/>
      <sheetName val="TL SBI"/>
      <sheetName val="DDB Summary wrking"/>
      <sheetName val="LOC 100cr ILFS"/>
      <sheetName val="Sheet1"/>
      <sheetName val="TDS"/>
      <sheetName val="Input"/>
      <sheetName val="Sensitivity"/>
      <sheetName val="Keyratios"/>
      <sheetName val="Lead"/>
      <sheetName val="Sept 06"/>
      <sheetName val="VIR CG"/>
      <sheetName val="Cont"/>
      <sheetName val="I_Services Definition"/>
      <sheetName val="CRITERIA1"/>
      <sheetName val="I_Tables"/>
      <sheetName val="Users per Reg&amp;Segm"/>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BS"/>
      <sheetName val="B S"/>
      <sheetName val="BOD PL"/>
      <sheetName val="P L"/>
      <sheetName val="SPR"/>
      <sheetName val="Yield-COB"/>
      <sheetName val="Seg. report"/>
      <sheetName val="PAP"/>
      <sheetName val="ICRA Ratios"/>
      <sheetName val="Yield-backup"/>
      <sheetName val="DTPL"/>
      <sheetName val="Sheet2"/>
      <sheetName val="Esti reports"/>
      <sheetName val="CARE Ratios"/>
      <sheetName val="MIS reports"/>
      <sheetName val="deb"/>
      <sheetName val="Borrowing"/>
      <sheetName val="Facility"/>
      <sheetName val="Yield-COB sum"/>
      <sheetName val="NFF"/>
      <sheetName val="Interest"/>
      <sheetName val="Cashflow"/>
      <sheetName val="Keyratios"/>
      <sheetName val="Bal"/>
      <sheetName val="prof"/>
      <sheetName val="Tax"/>
      <sheetName val="Cntrl Sheet"/>
      <sheetName val="NFF (2)"/>
      <sheetName val="Sheet1"/>
      <sheetName val="P&amp;L"/>
      <sheetName val="TopSheet"/>
      <sheetName val="List"/>
      <sheetName val="Lead"/>
    </sheetNames>
    <sheetDataSet>
      <sheetData sheetId="0" refreshError="1"/>
      <sheetData sheetId="1"/>
      <sheetData sheetId="2" refreshError="1"/>
      <sheetData sheetId="3"/>
      <sheetData sheetId="4"/>
      <sheetData sheetId="5"/>
      <sheetData sheetId="6" refreshError="1"/>
      <sheetData sheetId="7"/>
      <sheetData sheetId="8" refreshError="1"/>
      <sheetData sheetId="9" refreshError="1"/>
      <sheetData sheetId="10"/>
      <sheetData sheetId="11" refreshError="1"/>
      <sheetData sheetId="12" refreshError="1"/>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 val="Sheet1"/>
      <sheetName val="TB"/>
      <sheetName val="List"/>
      <sheetName val="Keyratios"/>
      <sheetName val="Param"/>
      <sheetName val="WDV depn"/>
      <sheetName val="LOCAL RATES"/>
      <sheetName val="ftstaff"/>
      <sheetName val="P&amp;L"/>
      <sheetName val="sheet"/>
      <sheetName val="PEP-DATA"/>
      <sheetName val="77S(O)"/>
      <sheetName val="PART_A_-_GENERAL"/>
      <sheetName val="PARTA-GENERAL_(2)"/>
      <sheetName val="PART_A_-_Balance_Sheet"/>
      <sheetName val="PART_A_-_PL"/>
      <sheetName val="PART_A_-_PL(2)"/>
      <sheetName val="PART_A_-_PL(3)_-_OI"/>
      <sheetName val="PART_A_-_OI"/>
      <sheetName val="PART_A_-_OI(2)"/>
      <sheetName val="PART_A_-_QD(1)"/>
      <sheetName val="PART_A_-_QD(2)"/>
      <sheetName val="PART_B_-_TTI"/>
      <sheetName val="PART_C"/>
      <sheetName val="Schedule_HP_BP"/>
      <sheetName val="Schedule_BP(2)"/>
      <sheetName val="Schedule_DPM_-_DOA"/>
      <sheetName val="Schedule_DOA_-_DEP"/>
      <sheetName val="Schedule_ESR_CG"/>
      <sheetName val="Schedule_OS_CYLA"/>
      <sheetName val="Schedule_BFLA_CFL_10A"/>
      <sheetName val="Sch_10_B_80G"/>
      <sheetName val="Schedule_80-IA_to_80-IC"/>
      <sheetName val="VIA_STTR_SPI_SI_"/>
      <sheetName val="Schedule_EI_AIR_IT"/>
      <sheetName val="TDS1_TDS2_TCS"/>
      <sheetName val="PART_A_-_GENERAL1"/>
      <sheetName val="PARTA-GENERAL_(2)1"/>
      <sheetName val="PART_A_-_Balance_Sheet1"/>
      <sheetName val="PART_A_-_PL1"/>
      <sheetName val="PART_A_-_PL(2)1"/>
      <sheetName val="PART_A_-_PL(3)_-_OI1"/>
      <sheetName val="PART_A_-_OI1"/>
      <sheetName val="PART_A_-_OI(2)1"/>
      <sheetName val="PART_A_-_QD(1)1"/>
      <sheetName val="PART_A_-_QD(2)1"/>
      <sheetName val="PART_B_-_TTI1"/>
      <sheetName val="PART_C1"/>
      <sheetName val="Schedule_HP_BP1"/>
      <sheetName val="Schedule_BP(2)1"/>
      <sheetName val="Schedule_DPM_-_DOA1"/>
      <sheetName val="Schedule_DOA_-_DEP1"/>
      <sheetName val="Schedule_ESR_CG1"/>
      <sheetName val="Schedule_OS_CYLA1"/>
      <sheetName val="Schedule_BFLA_CFL_10A1"/>
      <sheetName val="Sch_10_B_80G1"/>
      <sheetName val="Schedule_80-IA_to_80-IC1"/>
      <sheetName val="VIA_STTR_SPI_SI_1"/>
      <sheetName val="Schedule_EI_AIR_IT1"/>
      <sheetName val="TDS1_TDS2_TC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000000"/>
      <sheetName val="LC CAL-SBBJ"/>
      <sheetName val="LC CAL-OTHERS"/>
      <sheetName val="LC CAL-ICICI"/>
      <sheetName val="sentini"/>
      <sheetName val="CAPEX"/>
      <sheetName val="PART C"/>
      <sheetName val="Keyratios"/>
      <sheetName val="_____01"/>
      <sheetName val="Leasehold mprovements"/>
      <sheetName val="XREF"/>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A-B-C"/>
      <sheetName val="D"/>
      <sheetName val="E"/>
      <sheetName val="F-G"/>
      <sheetName val="H-I-J-K"/>
      <sheetName val="TB"/>
      <sheetName val="TB_All"/>
      <sheetName val="Dec 07 Prov"/>
      <sheetName val="TB-input 10-11"/>
      <sheetName val="TB-input 09-10"/>
      <sheetName val="computation"/>
      <sheetName val="sec212"/>
      <sheetName val="DT Wkgs"/>
      <sheetName val="MF top sheet"/>
      <sheetName val="115JB"/>
      <sheetName val="Computation of Income"/>
      <sheetName val="DTSUM0809"/>
      <sheetName val="DTA0809"/>
      <sheetName val="DTL0809"/>
      <sheetName val="IT DEP 0809"/>
      <sheetName val="Depriciation 31-03"/>
      <sheetName val="Depriciation 31-12"/>
      <sheetName val="Depriciation "/>
      <sheetName val="FBT Top Sheet"/>
      <sheetName val=" TIL 14A"/>
      <sheetName val="FBT - Cal"/>
      <sheetName val="EPS-DPS"/>
      <sheetName val="CALCS"/>
      <sheetName val="Instructions"/>
      <sheetName val="ADVANCE TAX-Top Sheet "/>
      <sheetName val="Working File- Adv Tax"/>
      <sheetName val="Working File- FBT"/>
      <sheetName val="Shares"/>
      <sheetName val="Depriciation 31-03-Sch XIV"/>
      <sheetName val="Impact-Depreciation"/>
      <sheetName val="Accrued Interest"/>
      <sheetName val="Liability Exps 31 Dec 2010"/>
      <sheetName val="TB tally"/>
      <sheetName val="Short termg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D1" t="str">
            <v>31.03.2011</v>
          </cell>
          <cell r="E1" t="str">
            <v>2010 - 11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지급자재"/>
      <sheetName val="Cul_detail"/>
      <sheetName val="S2groupcode"/>
      <sheetName val="Index"/>
      <sheetName val="FORM-W3"/>
      <sheetName val="Material"/>
      <sheetName val="Labour &amp; Plant"/>
      <sheetName val="AnnexIII"/>
      <sheetName val="PRECAST lightconc-II"/>
      <sheetName val="Steel-Circular"/>
      <sheetName val="Improvements"/>
      <sheetName val="Steel Structure"/>
      <sheetName val="Intro"/>
      <sheetName val="BHANDUP"/>
      <sheetName val="tITLE"/>
      <sheetName val="-19.252"/>
      <sheetName val="sum-19.252"/>
      <sheetName val="pc-loads"/>
      <sheetName val="Pile cap"/>
      <sheetName val="General&amp;Local"/>
      <sheetName val="Appendix"/>
      <sheetName val="Design"/>
      <sheetName val="summary"/>
      <sheetName val="ETC Plant Cost"/>
      <sheetName val="FitOutConfCentre"/>
      <sheetName val="Resource"/>
      <sheetName val="부대내역"/>
      <sheetName val="LOCAL RATES"/>
      <sheetName val="BOQ Distribution"/>
      <sheetName val="girder"/>
      <sheetName val="UNP-NCW "/>
      <sheetName val="Analysis"/>
      <sheetName val="Mix Design"/>
      <sheetName val="Not found as per ground reality"/>
      <sheetName val="Bill-5"/>
      <sheetName val="Manpower"/>
      <sheetName val="ENCL9"/>
      <sheetName val="bASICDATA"/>
      <sheetName val="estimate"/>
      <sheetName val="RR shed civil"/>
      <sheetName val="Rocker"/>
      <sheetName val="GRAIN_SIZE_"/>
      <sheetName val="Sp_Gr_"/>
      <sheetName val="C_B_R"/>
      <sheetName val="sp_CBR"/>
      <sheetName val="FRL-OGL"/>
      <sheetName val="sch. data"/>
      <sheetName val="purpose&amp;input"/>
      <sheetName val="Road data"/>
      <sheetName val="유동표"/>
      <sheetName val="Sheet1"/>
      <sheetName val="제출내역 (2)"/>
      <sheetName val="Alp-cal"/>
      <sheetName val="COST"/>
      <sheetName val="3차설계"/>
      <sheetName val="PlazaElec"/>
      <sheetName val=" Type III"/>
      <sheetName val="Anl"/>
      <sheetName val="ValidationList"/>
      <sheetName val="1"/>
      <sheetName val="SC revtrgt"/>
      <sheetName val="basdat"/>
      <sheetName val="scurve(2)"/>
      <sheetName val="SOR"/>
      <sheetName val="dummy"/>
      <sheetName val="hyperstatic-3"/>
      <sheetName val="Culvert"/>
      <sheetName val="Labour"/>
      <sheetName val="Final FRL"/>
      <sheetName val="BOQ"/>
      <sheetName val="Resourc - Material"/>
      <sheetName val="HP(9.200)"/>
      <sheetName val="Rate Ana"/>
      <sheetName val="S1BOQ"/>
      <sheetName val="Voucher"/>
      <sheetName val="RIP1"/>
      <sheetName val="Design Response Spectra IRC"/>
      <sheetName val="1-INPUT-PARAMETERS"/>
      <sheetName val="Design of two-way slab"/>
      <sheetName val="ABBDATASHEET"/>
      <sheetName val="cul-invSUBMITTED"/>
      <sheetName val="S4"/>
      <sheetName val="Diesel Analysis"/>
      <sheetName val="std.wt."/>
      <sheetName val="DATA"/>
      <sheetName val="Detail In Door Stad"/>
      <sheetName val="DATA-DEP.(13-17)"/>
      <sheetName val="DATA-KBPL(17-25)"/>
      <sheetName val="DATA-GCC(25-34.7)"/>
      <sheetName val="St.-Con(0-17)"/>
      <sheetName val="St.-Con.(17-34)"/>
      <sheetName val="Sheet2"/>
      <sheetName val="MPR_PA_1"/>
      <sheetName val="Customers"/>
      <sheetName val="MRATES"/>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Equipment"/>
      <sheetName val="Plant &amp;  Machinery"/>
      <sheetName val="6000"/>
      <sheetName val="Assmpns"/>
      <sheetName val="C &amp; G RHS"/>
      <sheetName val="GRAIN_SIZE_1"/>
      <sheetName val="Sp_Gr_1"/>
      <sheetName val="C_B_R1"/>
      <sheetName val="sp_CBR1"/>
      <sheetName val="Cal(6.2.2) EMB-T"/>
      <sheetName val="Box-IR &amp; DFCC"/>
      <sheetName val="TABLES"/>
      <sheetName val="UK"/>
      <sheetName val="FORM7"/>
      <sheetName val="Cal"/>
      <sheetName val="SPT vs PHI"/>
      <sheetName val="foundation"/>
      <sheetName val="Sch3Sec-1 &amp;2 -GR109 -ISO"/>
      <sheetName val="Global_foreign"/>
      <sheetName val="Material "/>
      <sheetName val="Ave.wtd.rates"/>
      <sheetName val=" AnalysisPCC"/>
      <sheetName val="Schedule"/>
      <sheetName val="GRAIN_SIZE_2"/>
      <sheetName val="Sp_Gr_2"/>
      <sheetName val="C_B_R2"/>
      <sheetName val="sp_CBR2"/>
      <sheetName val="PRECAST_lightconc-II"/>
      <sheetName val="Steel_Structure"/>
      <sheetName val="-19_252"/>
      <sheetName val="sum-19_252"/>
      <sheetName val="Pile_cap"/>
      <sheetName val="ETC_Plant_Cost"/>
      <sheetName val="Labour_&amp;_Plant"/>
      <sheetName val="Mix_Design"/>
      <sheetName val="Not_found_as_per_ground_reality"/>
      <sheetName val="LOCAL_RATES"/>
      <sheetName val="UNP-NCW_"/>
      <sheetName val="BOQ_Distribution"/>
      <sheetName val="RR_shed_civil"/>
      <sheetName val="sch__data"/>
      <sheetName val="Road_data"/>
      <sheetName val="제출내역_(2)"/>
      <sheetName val="Box-IR_&amp;_DFCC"/>
      <sheetName val="Cal(6_2_2)_EMB-T"/>
      <sheetName val="SPT_vs_PHI"/>
      <sheetName val="std_wt_"/>
      <sheetName val="_Type_III"/>
      <sheetName val="C_&amp;_G_RHS"/>
      <sheetName val="Sch3Sec-1_&amp;2_-GR109_-ISO"/>
      <sheetName val="Material_"/>
      <sheetName val="Ave_wtd_rates"/>
      <sheetName val="_AnalysisPCC"/>
      <sheetName val="SC_revtrgt"/>
      <sheetName val="Input Data70+100MSA"/>
      <sheetName val="Input Data F"/>
      <sheetName val="oresreqsum"/>
      <sheetName val="Cost of O &amp; O"/>
      <sheetName val="PLAN_FEB97"/>
      <sheetName val="TCS"/>
      <sheetName val="Road work"/>
      <sheetName val="3MLKQ"/>
      <sheetName val="Qty SR"/>
      <sheetName val="02"/>
      <sheetName val="07"/>
      <sheetName val="03"/>
      <sheetName val="04"/>
      <sheetName val="05"/>
      <sheetName val="01"/>
      <sheetName val="BLK2"/>
      <sheetName val="BLK3"/>
      <sheetName val="E &amp; R"/>
      <sheetName val="INPUT SHEET"/>
      <sheetName val="radar"/>
      <sheetName val="UG"/>
      <sheetName val="Fee Rate Summary"/>
      <sheetName val="Fin Mar"/>
      <sheetName val="Final Bill of Material"/>
      <sheetName val="Elect."/>
      <sheetName val="factors"/>
      <sheetName val="Mach Reco"/>
      <sheetName val="Rate An"/>
      <sheetName val="10-SHEAR PILES"/>
      <sheetName val="4-RES ST1 PIER-SLENDERNESS AASH"/>
      <sheetName val="LIVE LOAD"/>
      <sheetName val="Cover sheet"/>
      <sheetName val="MATER._FUEL_SUB"/>
      <sheetName val="Basicrates"/>
      <sheetName val="PEP-DATA"/>
      <sheetName val="BOQ-Road"/>
      <sheetName val="RA"/>
      <sheetName val="GN-ST-10"/>
      <sheetName val="SITE DATA"/>
      <sheetName val="Bar Budget"/>
      <sheetName val="old boq"/>
      <sheetName val="Final Qty"/>
      <sheetName val="Machine HC - 19.08 "/>
      <sheetName val="PNM Justi"/>
      <sheetName val="Bar"/>
      <sheetName val="Analysed rate"/>
      <sheetName val="Shutter"/>
      <sheetName val="BOQ Backup"/>
      <sheetName val="UP"/>
      <sheetName val="77S(O)"/>
      <sheetName val="upa"/>
      <sheetName val="Mechanical"/>
      <sheetName val="SB_SCH_A3"/>
      <sheetName val="SB SCH_A7"/>
      <sheetName val="MGS"/>
      <sheetName val="기계내역서"/>
      <sheetName val="Option"/>
      <sheetName val="COLUMN"/>
      <sheetName val="A"/>
      <sheetName val="macros"/>
      <sheetName val="Annex"/>
      <sheetName val="Database"/>
      <sheetName val="schedule nos"/>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DEPN32"/>
      <sheetName val="43B (2)"/>
      <sheetName val="TDSCERT"/>
      <sheetName val="Sheet8"/>
      <sheetName val="Sheet10"/>
      <sheetName val="Sheet11"/>
      <sheetName val="Sheet12"/>
      <sheetName val="Sheet13"/>
      <sheetName val="Sheet14"/>
      <sheetName val="Sheet15"/>
      <sheetName val="Sheet16"/>
      <sheetName val="COMPUTATION"/>
      <sheetName val="GRATUITY"/>
      <sheetName val="BFDLOSS"/>
      <sheetName val="HP"/>
      <sheetName val="LOCWISERENT"/>
      <sheetName val="hp exp"/>
      <sheetName val="depn on letout prop"/>
      <sheetName val="RENT( Exl. JSR)"/>
      <sheetName val="RENT(JSR)"/>
      <sheetName val="CAP GAIN"/>
      <sheetName val="CG(TI Ltd)"/>
      <sheetName val="OTH_INC"/>
      <sheetName val="SALEOFINV&amp;LAND"/>
      <sheetName val="80G"/>
      <sheetName val="TEC KNOW"/>
      <sheetName val="Provisions"/>
      <sheetName val="DEFERREDEXP"/>
      <sheetName val="VRS DEFER"/>
      <sheetName val="VRSDEFER"/>
      <sheetName val="allwyn profit reco"/>
      <sheetName val="BRDNOTE"/>
      <sheetName val="35AB"/>
      <sheetName val="Reco"/>
      <sheetName val="CFD"/>
      <sheetName val="CFDSTATUS1"/>
      <sheetName val="HALLOSSES"/>
      <sheetName val="SH. E Add"/>
      <sheetName val="SH. E Sale"/>
      <sheetName val="TEC KNOW (2)"/>
      <sheetName val="CAPEX"/>
      <sheetName val="192"/>
      <sheetName val="194C"/>
      <sheetName val="CRITERIA1"/>
      <sheetName val="Assumptions"/>
      <sheetName val="CMA_Calculations"/>
      <sheetName val="OCT-JAN"/>
      <sheetName val="Working"/>
      <sheetName val="Masters"/>
      <sheetName val="Schedule VI"/>
      <sheetName val="Inter unit set off"/>
      <sheetName val="Sheet1"/>
      <sheetName val="N"/>
      <sheetName val="Resignation"/>
      <sheetName val="Keyratios"/>
      <sheetName val="PART C"/>
      <sheetName val="AnnexIII"/>
      <sheetName val="deb"/>
      <sheetName val="#REF"/>
      <sheetName val="bs"/>
      <sheetName val="D-4"/>
      <sheetName val="DI-ESTI"/>
      <sheetName val="Input"/>
      <sheetName val="Links"/>
      <sheetName val="GuestProfile"/>
      <sheetName val="Lead"/>
      <sheetName val="mdd &amp; co Fdr jan.02 "/>
      <sheetName val="Vendor master"/>
      <sheetName val="Sheet6"/>
      <sheetName val="1"/>
      <sheetName val="blockwise"/>
      <sheetName val="TopSheet"/>
      <sheetName val="Leasehold mprovements"/>
      <sheetName val="XREF"/>
      <sheetName val="再ﾘｰｽ収益"/>
      <sheetName val="利息連結"/>
      <sheetName val="受取手数料"/>
      <sheetName val="発生連結"/>
      <sheetName val="繰入連結"/>
      <sheetName val="諸原価連結"/>
      <sheetName val="販管連結"/>
      <sheetName val="平残連結"/>
      <sheetName val="O Equip."/>
      <sheetName val="DPE"/>
      <sheetName val="F &amp; F PY"/>
      <sheetName val="LOCAL RATES"/>
      <sheetName val="P&amp;L"/>
      <sheetName val="SysNavigation"/>
      <sheetName val="IstDet"/>
      <sheetName val="IVC "/>
      <sheetName val="業種小分類"/>
      <sheetName val="業種大分類"/>
      <sheetName val="その他"/>
      <sheetName val="全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32417"/>
      <sheetName val="132421"/>
      <sheetName val="132465"/>
      <sheetName val="132444"/>
      <sheetName val="132553"/>
      <sheetName val="132506"/>
      <sheetName val="stas"/>
      <sheetName val="dm format"/>
      <sheetName val="MIS reports"/>
      <sheetName val="B S-31-3-2006"/>
      <sheetName val="B S_31_3_2006"/>
      <sheetName val="Statistics {pbc}"/>
      <sheetName val="Pool"/>
      <sheetName val="関係会社貸付金データ"/>
      <sheetName val="Pool details"/>
      <sheetName val="MISBS"/>
      <sheetName val="BOD PL NEW"/>
      <sheetName val="末残計画(四半期ベース)"/>
      <sheetName val="ANNE1"/>
      <sheetName val="ANNE2"/>
      <sheetName val="CMA_Calculations"/>
    </sheetNames>
    <sheetDataSet>
      <sheetData sheetId="0" refreshError="1"/>
      <sheetData sheetId="1" refreshError="1">
        <row r="11">
          <cell r="A11" t="str">
            <v>Mumbai</v>
          </cell>
        </row>
        <row r="13">
          <cell r="A13" t="str">
            <v>Enercon (India) Limited</v>
          </cell>
          <cell r="E13" t="str">
            <v>1)</v>
          </cell>
          <cell r="F13" t="str">
            <v>Personal Guarantee of Mr Yogesh Mehra, Managing Director</v>
          </cell>
          <cell r="G13">
            <v>250</v>
          </cell>
          <cell r="N13">
            <v>250</v>
          </cell>
        </row>
        <row r="14">
          <cell r="E14" t="str">
            <v>2)</v>
          </cell>
          <cell r="F14" t="str">
            <v>Post dated cheques for principal and interest repayment</v>
          </cell>
        </row>
        <row r="16">
          <cell r="A16" t="str">
            <v>H&amp;R Johnson India Limited</v>
          </cell>
          <cell r="E16" t="str">
            <v>1)</v>
          </cell>
          <cell r="F16" t="str">
            <v xml:space="preserve">Post dated cheques for principal and interest repayment </v>
          </cell>
          <cell r="G16">
            <v>100</v>
          </cell>
          <cell r="Q16">
            <v>100</v>
          </cell>
        </row>
        <row r="18">
          <cell r="A18" t="str">
            <v>K Raheja Corporation Pvt Limited</v>
          </cell>
          <cell r="E18" t="str">
            <v>1)</v>
          </cell>
          <cell r="F18" t="str">
            <v>Personal Guarantee of Mr CL Raheja</v>
          </cell>
          <cell r="G18">
            <v>199.5</v>
          </cell>
          <cell r="N18">
            <v>199.5</v>
          </cell>
        </row>
        <row r="19">
          <cell r="E19" t="str">
            <v>2)</v>
          </cell>
          <cell r="F19" t="str">
            <v>Post dated cheques for principal and interest repayment</v>
          </cell>
        </row>
        <row r="21">
          <cell r="A21" t="str">
            <v>Sintex Industries Limited</v>
          </cell>
          <cell r="E21" t="str">
            <v>1)</v>
          </cell>
          <cell r="F21" t="str">
            <v>Post dated cheques for principal and interest repayment</v>
          </cell>
          <cell r="G21">
            <v>100</v>
          </cell>
          <cell r="Q21">
            <v>100</v>
          </cell>
        </row>
        <row r="23">
          <cell r="A23" t="str">
            <v xml:space="preserve">Writers &amp; Publishers Limited </v>
          </cell>
          <cell r="E23" t="str">
            <v>1)</v>
          </cell>
          <cell r="F23" t="str">
            <v>Personal Guarantee of Mr Ramesh Chandra Agarwal, Chairman</v>
          </cell>
          <cell r="G23">
            <v>250</v>
          </cell>
          <cell r="N23">
            <v>250</v>
          </cell>
        </row>
        <row r="24">
          <cell r="E24" t="str">
            <v>2)</v>
          </cell>
          <cell r="F24" t="str">
            <v>Post dated cheques for principal and interest repayment</v>
          </cell>
        </row>
        <row r="26">
          <cell r="A26" t="str">
            <v>Calcutta</v>
          </cell>
        </row>
        <row r="28">
          <cell r="A28" t="str">
            <v>Simplex Concrete Piles (India) Limited</v>
          </cell>
          <cell r="E28" t="str">
            <v>1)</v>
          </cell>
          <cell r="F28" t="str">
            <v>Personal Guarantee of Mr. BD Mundhra,Managing Director</v>
          </cell>
          <cell r="G28">
            <v>50</v>
          </cell>
          <cell r="N28">
            <v>50</v>
          </cell>
        </row>
        <row r="29">
          <cell r="E29" t="str">
            <v>2)</v>
          </cell>
          <cell r="F29" t="str">
            <v>Post dated cheques for principal and interest repayment</v>
          </cell>
        </row>
        <row r="31">
          <cell r="G31">
            <v>949.5</v>
          </cell>
          <cell r="H31">
            <v>0</v>
          </cell>
          <cell r="I31">
            <v>0</v>
          </cell>
          <cell r="J31">
            <v>0</v>
          </cell>
          <cell r="K31">
            <v>0</v>
          </cell>
          <cell r="L31">
            <v>0</v>
          </cell>
          <cell r="M31">
            <v>0</v>
          </cell>
          <cell r="N31">
            <v>749.5</v>
          </cell>
          <cell r="O31">
            <v>0</v>
          </cell>
          <cell r="P31">
            <v>0</v>
          </cell>
          <cell r="Q31">
            <v>200</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 val="purpose&amp;input"/>
      <sheetName val="AnnexIII"/>
      <sheetName val="deb"/>
      <sheetName val="COMPUTATION"/>
      <sheetName val="List"/>
      <sheetName val="Sorter"/>
      <sheetName val="TB YTD 2013"/>
      <sheetName val="Lists"/>
      <sheetName val="Consolidation _Rs"/>
      <sheetName val="PROCTOR"/>
      <sheetName val="Master data"/>
      <sheetName val="Part_A_General"/>
      <sheetName val="Subsidiary_Co_Details"/>
      <sheetName val="MD,_Dir,_Co__secy"/>
      <sheetName val="Balance_Sheet"/>
      <sheetName val="Profit_and_Loss"/>
      <sheetName val="Other_Info"/>
      <sheetName val="Stock_details"/>
      <sheetName val="Part_B"/>
      <sheetName val="Part_C"/>
      <sheetName val="Sch_1_Bus"/>
      <sheetName val="Sch_2_CG"/>
      <sheetName val="Sch_3_Depr"/>
      <sheetName val="Sch_4_HP"/>
      <sheetName val="Sch_5_OS"/>
      <sheetName val="Sch_6_Setoff"/>
      <sheetName val="Sch_7_Bf_Setoff"/>
      <sheetName val="Sch_8_Cf_Losses"/>
      <sheetName val="Sch_9_Dedns"/>
      <sheetName val="Sch_10_VIA-Sch_11"/>
      <sheetName val="Sch_12-Sch_13"/>
      <sheetName val="Sch_14_88E-Sch_15_115B"/>
      <sheetName val="Sch_16_Div"/>
      <sheetName val="Sch_17_FB"/>
      <sheetName val="Sch_18_Bank"/>
      <sheetName val="Sch_19,_20_Taxes"/>
      <sheetName val="Sch_21_Div_Tax"/>
      <sheetName val="Sch_22,_23_FBT"/>
      <sheetName val="Sch_24_TDS"/>
      <sheetName val="Sch_25_TCS"/>
      <sheetName val="TB_YTD_2013"/>
      <sheetName val="Part_A_General1"/>
      <sheetName val="Subsidiary_Co_Details1"/>
      <sheetName val="MD,_Dir,_Co__secy1"/>
      <sheetName val="Balance_Sheet1"/>
      <sheetName val="Profit_and_Loss1"/>
      <sheetName val="Other_Info1"/>
      <sheetName val="Stock_details1"/>
      <sheetName val="Part_B1"/>
      <sheetName val="Part_C1"/>
      <sheetName val="Sch_1_Bus1"/>
      <sheetName val="Sch_2_CG1"/>
      <sheetName val="Sch_3_Depr1"/>
      <sheetName val="Sch_4_HP1"/>
      <sheetName val="Sch_5_OS1"/>
      <sheetName val="Sch_6_Setoff1"/>
      <sheetName val="Sch_7_Bf_Setoff1"/>
      <sheetName val="Sch_8_Cf_Losses1"/>
      <sheetName val="Sch_9_Dedns1"/>
      <sheetName val="Sch_10_VIA-Sch_111"/>
      <sheetName val="Sch_12-Sch_131"/>
      <sheetName val="Sch_14_88E-Sch_15_115B1"/>
      <sheetName val="Sch_16_Div1"/>
      <sheetName val="Sch_17_FB1"/>
      <sheetName val="Sch_18_Bank1"/>
      <sheetName val="Sch_19,_20_Taxes1"/>
      <sheetName val="Sch_21_Div_Tax1"/>
      <sheetName val="Sch_22,_23_FBT1"/>
      <sheetName val="Sch_24_TDS1"/>
      <sheetName val="Sch_25_TCS1"/>
      <sheetName val="TB_YTD_201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und Movement"/>
      <sheetName val="Charge Summary"/>
      <sheetName val="Schedule"/>
      <sheetName val="AS15"/>
      <sheetName val="TotalTB"/>
      <sheetName val="MetaData"/>
      <sheetName val="INDEX"/>
      <sheetName val="Tax"/>
      <sheetName val="Codes"/>
      <sheetName val="TRIALBALANCE"/>
      <sheetName val="O&amp; M Base"/>
      <sheetName val="Back_Cal_for OMC"/>
      <sheetName val="MC.9"/>
      <sheetName val="NOC"/>
      <sheetName val="Sheet4"/>
      <sheetName val="wwww"/>
    </sheetNames>
    <sheetDataSet>
      <sheetData sheetId="0" refreshError="1"/>
      <sheetData sheetId="1" refreshError="1"/>
      <sheetData sheetId="2" refreshError="1">
        <row r="18">
          <cell r="L18">
            <v>19030766</v>
          </cell>
          <cell r="M18">
            <v>2321251.0000000037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Leadsheet &amp; Movement"/>
      <sheetName val="#REF"/>
      <sheetName val="Part A General"/>
      <sheetName val="COMPUTATION"/>
      <sheetName val="NOC"/>
      <sheetName val="FAR"/>
      <sheetName val="FA Leadsheet _ Movement"/>
      <sheetName val="Schedules"/>
      <sheetName val="Balance Sheet"/>
      <sheetName val="Profit &amp; Loss"/>
      <sheetName val="NKEL O&amp;M"/>
    </sheetNames>
    <sheetDataSet>
      <sheetData sheetId="0">
        <row r="36">
          <cell r="L36">
            <v>2352974.7249356965</v>
          </cell>
        </row>
        <row r="49">
          <cell r="L49">
            <v>4262650.8499999996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work done"/>
      <sheetName val="Creditors"/>
      <sheetName val="Intime spectrum"/>
      <sheetName val="Provision medical and LTA"/>
      <sheetName val="staff reimbursement payable"/>
      <sheetName val="Tickmarks"/>
      <sheetName val="Office Premices"/>
      <sheetName val="FA Leadsheet &amp; Movement"/>
      <sheetName val="BS"/>
      <sheetName val="SCH"/>
      <sheetName val="XREF"/>
      <sheetName val="Int on STDeposit"/>
      <sheetName val="Profit and Loss - Normal"/>
      <sheetName val="Note 3"/>
      <sheetName val="List of Rem Entries PY"/>
      <sheetName val="NKEL O&amp;M (2)"/>
      <sheetName val="Charge Summary"/>
      <sheetName val="DREXPJUL"/>
      <sheetName val="p &amp;l stpwise dec03"/>
    </sheetNames>
    <sheetDataSet>
      <sheetData sheetId="0"/>
      <sheetData sheetId="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pp"/>
      <sheetName val="March 08 - def tax"/>
      <sheetName val="Def Tax"/>
      <sheetName val="Tax"/>
      <sheetName val="Mat"/>
      <sheetName val="Book Loss for Mat"/>
      <sheetName val="DEP IT"/>
      <sheetName val="FA Leadsheet &amp; Movement"/>
      <sheetName val="Schedules"/>
      <sheetName val="Balance Sheet"/>
      <sheetName val="Profit &amp; Loss"/>
      <sheetName val="Summary "/>
      <sheetName val="Int on Deb"/>
      <sheetName val="Vendors"/>
      <sheetName val="fluxo de caixa"/>
      <sheetName val="Int recaln"/>
      <sheetName val="XREF"/>
      <sheetName val="p &amp;l stpwise dec03"/>
      <sheetName val="Lead"/>
      <sheetName val="Sept 06"/>
      <sheetName val="Sheet1"/>
      <sheetName val="TopSheet"/>
      <sheetName val="ANNE1"/>
      <sheetName val="ANNE2"/>
      <sheetName val="利息連結"/>
      <sheetName val="受取手数料"/>
      <sheetName val="諸原価連結"/>
      <sheetName val="Leasehold mprovements"/>
      <sheetName val="再ﾘｰｽ収益"/>
      <sheetName val="発生連結"/>
      <sheetName val="繰入連結"/>
      <sheetName val="販管連結"/>
      <sheetName val="平残連結"/>
    </sheetNames>
    <sheetDataSet>
      <sheetData sheetId="0"/>
      <sheetData sheetId="1"/>
      <sheetData sheetId="2"/>
      <sheetData sheetId="3">
        <row r="18">
          <cell r="D18">
            <v>0</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Sum"/>
      <sheetName val="PL"/>
      <sheetName val="BS"/>
      <sheetName val="DF1"/>
      <sheetName val="DF2"/>
      <sheetName val="DF3"/>
      <sheetName val="CM1"/>
      <sheetName val="CT1"/>
      <sheetName val="NV1"/>
      <sheetName val="IT_Dep"/>
      <sheetName val="Inputs"/>
      <sheetName val="PPA&gt;&gt;"/>
      <sheetName val="InputsPPA"/>
      <sheetName val="ValsumPPA"/>
      <sheetName val="Consideration"/>
      <sheetName val="CAC"/>
      <sheetName val="TAB"/>
      <sheetName val="Brand"/>
      <sheetName val="OrderBook"/>
      <sheetName val="CustomerRelationships"/>
      <sheetName val="NonCompete"/>
      <sheetName val="DistributionNetwork"/>
      <sheetName val="Technology"/>
      <sheetName val="AssembledWorkforce"/>
      <sheetName val="LeaseAgreements"/>
      <sheetName val="BinomialLatticeModel"/>
      <sheetName val="BlackScholesModel"/>
      <sheetName val="GWAllocation"/>
      <sheetName val="EPS"/>
      <sheetName val="&lt;&lt;PPA"/>
      <sheetName val="InputsVolatility"/>
      <sheetName val="Volatility"/>
      <sheetName val="St_dev"/>
      <sheetName val="Analysis New"/>
      <sheetName val="GS_1"/>
      <sheetName val="SumFin"/>
      <sheetName val="Checks"/>
      <sheetName val="Beta"/>
      <sheetName val="MktCap"/>
      <sheetName val="TradingVol"/>
      <sheetName val="BetaTicker"/>
      <sheetName val="CompsPLA"/>
      <sheetName val="CompBSA"/>
      <sheetName val="CompPLQ"/>
      <sheetName val="CompBSQ"/>
      <sheetName val="CompDes"/>
      <sheetName val="CapStru"/>
      <sheetName val="PrefShare"/>
      <sheetName val="Exchange rate"/>
      <sheetName val="BS 14-18"/>
      <sheetName val="P&amp;L14-18"/>
    </sheetNames>
    <sheetDataSet>
      <sheetData sheetId="0"/>
      <sheetData sheetId="1"/>
      <sheetData sheetId="2"/>
      <sheetData sheetId="3"/>
      <sheetData sheetId="4"/>
      <sheetData sheetId="5"/>
      <sheetData sheetId="6"/>
      <sheetData sheetId="7"/>
      <sheetData sheetId="8"/>
      <sheetData sheetId="9"/>
      <sheetData sheetId="10">
        <row r="15">
          <cell r="I15">
            <v>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Payment Schedule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B3" t="str">
            <v>EURO</v>
          </cell>
          <cell r="C3" t="str">
            <v>DÓLAR</v>
          </cell>
          <cell r="D3" t="str">
            <v>CÓRDOBAS</v>
          </cell>
          <cell r="E3" t="str">
            <v>PESO CHILENO</v>
          </cell>
          <cell r="F3" t="str">
            <v>DINAR</v>
          </cell>
          <cell r="G3" t="str">
            <v>METICAL</v>
          </cell>
          <cell r="H3" t="str">
            <v>DIRHAM</v>
          </cell>
          <cell r="I3" t="str">
            <v>PESO MEXICANO</v>
          </cell>
          <cell r="J3" t="str">
            <v>RUPEE</v>
          </cell>
        </row>
      </sheetData>
      <sheetData sheetId="28" refreshError="1"/>
      <sheetData sheetId="2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comments_site"/>
      <sheetName val="Summary_Light &amp; Heavy"/>
      <sheetName val="Traffic Data"/>
      <sheetName val="REAL Mandal Plaza"/>
      <sheetName val="REAL Bhatia Plaza"/>
      <sheetName val="Total (both Plaza)"/>
      <sheetName val="By Category-Traffic &amp; Revenue"/>
      <sheetName val="By % Share-Traffic"/>
      <sheetName val="Traffic-Mandal &amp; Bhatia"/>
    </sheetNames>
    <sheetDataSet>
      <sheetData sheetId="0"/>
      <sheetData sheetId="1"/>
      <sheetData sheetId="2"/>
      <sheetData sheetId="3"/>
      <sheetData sheetId="4"/>
      <sheetData sheetId="5"/>
      <sheetData sheetId="6"/>
      <sheetData sheetId="7"/>
      <sheetData sheetId="8"/>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Equip."/>
      <sheetName val="GH Equip"/>
      <sheetName val="Master"/>
      <sheetName val="DPE"/>
      <sheetName val="F &amp; F PY"/>
      <sheetName val="Tax"/>
      <sheetName val="XREF"/>
      <sheetName val="rm9900"/>
      <sheetName val="FA Leadsheet &amp; Movement"/>
      <sheetName val="wwww"/>
      <sheetName val="Investments (2)"/>
      <sheetName val="1612.01AL - INT AM&amp;NIEP"/>
      <sheetName val="O_Equip_"/>
      <sheetName val="GH_Equip"/>
      <sheetName val="F_&amp;_F_PY"/>
      <sheetName val="ASSETMST"/>
      <sheetName val="Balanceshee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 val="Part A General"/>
      <sheetName val="List"/>
      <sheetName val="FORM7"/>
      <sheetName val="Determination of Threshold"/>
      <sheetName val="DLBUR-COST (2)"/>
      <sheetName val="O Equip."/>
      <sheetName val="DPE"/>
      <sheetName val="F &amp; F PY"/>
      <sheetName val="Unit Rate"/>
      <sheetName val="Input"/>
      <sheetName val="Hypotheses"/>
      <sheetName val="REL"/>
      <sheetName val="Cover"/>
      <sheetName val="P&amp;LSC"/>
      <sheetName val="Additions9900"/>
      <sheetName val="Abutment "/>
      <sheetName val="entitlements"/>
      <sheetName val="SUBSIDIARY_DETAILS"/>
      <sheetName val="CYLA_BFLA"/>
      <sheetName val="Part_A_General"/>
      <sheetName val="SUBSIDIARY_DETAILS1"/>
      <sheetName val="CYLA_BFLA1"/>
      <sheetName val="Part_A_Gener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Keyratios"/>
      <sheetName val="Cntrl Sheet"/>
      <sheetName val="Facility"/>
      <sheetName val="deb"/>
      <sheetName val="SPR"/>
      <sheetName val="PAP"/>
      <sheetName val="MAIN-COMP"/>
      <sheetName val="YE-SW2"/>
      <sheetName val="関係会社貸付金データ"/>
      <sheetName val="末残計画(四半期ベース)"/>
      <sheetName val="B S"/>
      <sheetName val="DTPL"/>
      <sheetName val="Interest"/>
      <sheetName val="P L"/>
      <sheetName val="Yield-COB"/>
      <sheetName val="MISBS"/>
      <sheetName val="BOD PL NEW"/>
      <sheetName val="AFFI内訳"/>
      <sheetName val="Analysis Plan vs For"/>
      <sheetName val="海外WORK"/>
      <sheetName val="Poo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 of Additions"/>
      <sheetName val="Additions"/>
      <sheetName val="RECO SALE  SchD (2)"/>
      <sheetName val="Deletions"/>
      <sheetName val="Instruc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Future Weighted Income"/>
      <sheetName val="factor"/>
      <sheetName val="xSeries255"/>
      <sheetName val="Balancesheet"/>
      <sheetName val="PRECAST lightconc-II"/>
      <sheetName val="GL"/>
      <sheetName val="ecc_res"/>
      <sheetName val="Worksheet in   FA IT March-2006"/>
      <sheetName val="Sheet1"/>
      <sheetName val="XL4Poppy"/>
      <sheetName val="blockwise"/>
      <sheetName val="Schedule 2005-2006"/>
      <sheetName val="ANNE1"/>
      <sheetName val="ANNE2"/>
      <sheetName val="x-rate"/>
      <sheetName val="業種小分類"/>
      <sheetName val="業種大分類"/>
      <sheetName val="その他"/>
      <sheetName val="全体"/>
      <sheetName val="OCT"/>
      <sheetName val="Input"/>
      <sheetName val="Names Links"/>
      <sheetName val="BANKINT"/>
      <sheetName val="Assumptions"/>
      <sheetName val="Section"/>
      <sheetName val="SCH 10"/>
      <sheetName val="COMPLEXALL"/>
      <sheetName val="Links"/>
      <sheetName val="Lists"/>
      <sheetName val="Workings"/>
      <sheetName val="COMPUTATION"/>
      <sheetName val="현금흐름표"/>
      <sheetName val="Gratuity and LE walk 2012"/>
      <sheetName val="XLR_NoRangeSheet"/>
    </sheetNames>
    <sheetDataSet>
      <sheetData sheetId="0" refreshError="1">
        <row r="31">
          <cell r="E31">
            <v>315000</v>
          </cell>
        </row>
      </sheetData>
      <sheetData sheetId="1" refreshError="1"/>
      <sheetData sheetId="2" refreshError="1">
        <row r="26">
          <cell r="V26">
            <v>0</v>
          </cell>
        </row>
        <row r="92">
          <cell r="V92">
            <v>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blockwise"/>
      <sheetName val="XREF"/>
      <sheetName val="Tickmarks"/>
      <sheetName val="Summary"/>
      <sheetName val="Additions"/>
      <sheetName val="ANNE2"/>
      <sheetName val="Future Weighted Income"/>
      <sheetName val="factor"/>
      <sheetName val="Aging"/>
      <sheetName val="PDD-Movimentação"/>
      <sheetName val="Instructions"/>
      <sheetName val="xSeries255"/>
      <sheetName val="PRECAST lightconc-II"/>
      <sheetName val="entitlements"/>
      <sheetName val="売却可能公債"/>
      <sheetName val="3部提出用累計"/>
      <sheetName val="ANNE1"/>
      <sheetName val="Keyratios"/>
      <sheetName val="O Equip."/>
      <sheetName val="DPE"/>
      <sheetName val="F &amp; F PY"/>
      <sheetName val="MISBS"/>
      <sheetName val="PART-7"/>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amp; Interest Summary"/>
      <sheetName val="New CARO"/>
      <sheetName val="Sheet Index"/>
      <sheetName val="Cover Sheet"/>
      <sheetName val="Main Sheet"/>
      <sheetName val="Balance Confirmation"/>
      <sheetName val="ILFS Balance Confirmation"/>
      <sheetName val="Delay sheet"/>
      <sheetName val="NCD IL&amp;FS"/>
      <sheetName val="DDB Summary wrking"/>
      <sheetName val="TL BOB"/>
      <sheetName val="TL CBI"/>
      <sheetName val="TL IDBI"/>
      <sheetName val="TL SBI"/>
      <sheetName val="TL JKB"/>
      <sheetName val="TL SBH"/>
      <sheetName val="TL LIC"/>
      <sheetName val="TL IL&amp;FS"/>
      <sheetName val="TL CDR IL&amp;FS"/>
      <sheetName val="LOC 100cr ILFS"/>
      <sheetName val="DDB Rev Details"/>
      <sheetName val="XREF"/>
      <sheetName val="Tickmarks"/>
      <sheetName val="blockwise"/>
      <sheetName val="Summary"/>
      <sheetName val="Additions"/>
      <sheetName val="BS"/>
      <sheetName val="P&amp;L"/>
      <sheetName val="Sch.E,F"/>
      <sheetName val="BL12C00054- CN"/>
      <sheetName val="BL12C00054 - LVR MCX"/>
      <sheetName val="MCX"/>
      <sheetName val="KO00C00084-CN"/>
      <sheetName val="KO00C00084-LVR NCDX"/>
      <sheetName val="Inventory Count Sheet "/>
      <sheetName val="Final FA register blockwise"/>
      <sheetName val="Ageing Down payment vendor"/>
      <sheetName val="Down payment vendor"/>
      <sheetName val="DPE"/>
      <sheetName val="F &amp; F PY"/>
      <sheetName val="O Equip."/>
      <sheetName val="SCH 9-11"/>
      <sheetName val="SCH 1-3"/>
      <sheetName val="Profit &amp; Loss"/>
      <sheetName val="SCH 6-8"/>
      <sheetName val="Balance Sheet Old"/>
      <sheetName val="Tax Reco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quirements"/>
      <sheetName val="Issues"/>
      <sheetName val="Share capital &amp; Application"/>
      <sheetName val="TopSheet"/>
      <sheetName val="Capital work in progress"/>
      <sheetName val="Depreciation Reco"/>
      <sheetName val="Debtors"/>
      <sheetName val="Confirmation combined"/>
      <sheetName val="Advances"/>
      <sheetName val="Adv pymt of taxes"/>
      <sheetName val="Prepaid exps"/>
      <sheetName val="Creditors"/>
      <sheetName val="FD Income and Int. Accrued"/>
      <sheetName val="Security Deposit"/>
      <sheetName val="Provision for expenses"/>
      <sheetName val="Statutory Dues"/>
      <sheetName val="Rent"/>
      <sheetName val="Directors fees"/>
      <sheetName val="Managerial Rem."/>
      <sheetName val="Foriegn Curr"/>
      <sheetName val="TL SBI"/>
      <sheetName val="DDB Summary wrking"/>
      <sheetName val="LOC 100cr ILFS"/>
      <sheetName val="rm9900"/>
      <sheetName val="Inventory Count Sheet "/>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physical verifiection"/>
      <sheetName val="Capital WIP"/>
      <sheetName val="Leasehold mprovements"/>
      <sheetName val="Fa Register blockwise"/>
      <sheetName val="Fixed Assets Top Sheet"/>
      <sheetName val="Depreciation on op wdv"/>
      <sheetName val="Sheet1"/>
      <sheetName val="FA Register"/>
      <sheetName val="XREF"/>
      <sheetName val="Tickmarks"/>
      <sheetName val="TopSheet"/>
      <sheetName val="Lead"/>
      <sheetName val="TL SBI"/>
      <sheetName val="DDB Summary wrking"/>
      <sheetName val="LOC 100cr ILFS"/>
      <sheetName val="3部提出用累計"/>
      <sheetName val="四半期毎MICﾃﾞｰﾀ転記"/>
      <sheetName val="WDV Workings"/>
      <sheetName val="SCH4 to 6"/>
      <sheetName val="PL"/>
      <sheetName val="Sch - 13"/>
      <sheetName val="Sch 10 to 12"/>
      <sheetName val="B S"/>
      <sheetName val="SCH 7 to 9"/>
      <sheetName val="SC1,2"/>
      <sheetName val="Summary"/>
      <sheetName val="Additions"/>
      <sheetName val="Cash flow workings"/>
      <sheetName val="SCH 3"/>
      <sheetName val="CWIP"/>
      <sheetName val="SCH 4"/>
      <sheetName val="SCH 9-10"/>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Analytical"/>
      <sheetName val="PF"/>
      <sheetName val="Superannuation Working"/>
      <sheetName val="Leave Encashment"/>
      <sheetName val="Gratuity"/>
      <sheetName val="Additions"/>
      <sheetName val="Increment"/>
      <sheetName val="Resignation"/>
      <sheetName val="Working for Analysis"/>
      <sheetName val="Emp Reco"/>
      <sheetName val="Salary Analysis"/>
      <sheetName val="Apr 05"/>
      <sheetName val="May 05"/>
      <sheetName val="June 05"/>
      <sheetName val="July 05"/>
      <sheetName val="Aug 05"/>
      <sheetName val="Sep 05"/>
      <sheetName val="Oct 05"/>
      <sheetName val="Nov 05"/>
      <sheetName val="Dec 05"/>
      <sheetName val="Jan06"/>
      <sheetName val="Feb06"/>
      <sheetName val="Mar06"/>
      <sheetName val="Arrear"/>
      <sheetName val="Total Salary"/>
      <sheetName val="Tickmarks"/>
      <sheetName val="Leasehold mprovements"/>
      <sheetName val="XREF"/>
      <sheetName val="Final Int"/>
      <sheetName val="TopSheet"/>
      <sheetName val="Balance Sheet"/>
      <sheetName val="P&amp;L"/>
      <sheetName val="Schedule"/>
      <sheetName val="Service Tax payable"/>
      <sheetName val="ANNE1"/>
      <sheetName val="ANNE2"/>
      <sheetName val="Cash Flow Statement in millions"/>
      <sheetName val="Cash Flow Statement"/>
      <sheetName val="Road - Expressway"/>
      <sheetName val="四半期毎MICﾃﾞｰﾀ転記"/>
      <sheetName val="Lead"/>
      <sheetName val="単体SGA"/>
    </sheetNames>
    <sheetDataSet>
      <sheetData sheetId="0" refreshError="1"/>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D"/>
      <sheetName val="145A"/>
      <sheetName val="ANN E"/>
      <sheetName val="ANNE1"/>
      <sheetName val="ANNE2"/>
      <sheetName val="Reco of Additions"/>
      <sheetName val="RECO SALE - I.T"/>
      <sheetName val="RECO SALE  SchD"/>
      <sheetName val="Ann F"/>
      <sheetName val="Ann F "/>
      <sheetName val="  Ann G final"/>
      <sheetName val="Ann  H"/>
      <sheetName val="Ann-G1"/>
      <sheetName val="Ann   I"/>
      <sheetName val="Ann  J"/>
      <sheetName val="Service tax collection"/>
      <sheetName val="Ann J1"/>
      <sheetName val="ANN K"/>
      <sheetName val="Ann I1 (2)"/>
      <sheetName val="ANN L"/>
      <sheetName val="ANN M"/>
      <sheetName val="Ann  N"/>
      <sheetName val="Ann-O"/>
      <sheetName val="Ann P"/>
      <sheetName val="XREF"/>
      <sheetName val="Clause 20"/>
      <sheetName val="Tickmarks"/>
      <sheetName val="leave-encash working"/>
      <sheetName val="Ann N"/>
      <sheetName val="sch h1"/>
      <sheetName val="sch h 2"/>
      <sheetName val="Ann "/>
      <sheetName val="note to Sch H2 Sr. 3"/>
      <sheetName val="Sch H"/>
      <sheetName val="Resignation"/>
      <sheetName val="final blockwise"/>
      <sheetName val="Summary"/>
      <sheetName val="Additions"/>
      <sheetName val="SH-P&amp;L"/>
      <sheetName val="P L "/>
      <sheetName val="SH - BS"/>
      <sheetName val="BS"/>
      <sheetName val="再ﾘｰｽ収益"/>
      <sheetName val="利息連結"/>
      <sheetName val="受取手数料"/>
      <sheetName val="発生連結"/>
      <sheetName val="繰入連結"/>
      <sheetName val="諸原価連結"/>
      <sheetName val="販管連結"/>
      <sheetName val="平残連結"/>
      <sheetName val="Leasehold mprovements"/>
      <sheetName val="TAB 1"/>
      <sheetName val="2.Control Sheet"/>
      <sheetName val="VAT"/>
      <sheetName val="7 Paisa Check"/>
      <sheetName val="SAP &amp; SCHEDULE RECO"/>
      <sheetName val="Banking Master"/>
      <sheetName val="IEX PURCHASE"/>
      <sheetName val="IEX SALE"/>
      <sheetName val="PXIL Purchase"/>
      <sheetName val="PXIL Sale"/>
      <sheetName val="Banking"/>
      <sheetName val="TopSheet"/>
      <sheetName val="Superannuation"/>
      <sheetName val="Cash Flow Statement in mln"/>
      <sheetName val="Provident Fund"/>
      <sheetName val="PL"/>
      <sheetName val="MF NAV&amp;MARKET VALUE 31.03.2006"/>
      <sheetName val="&lt;1&gt; Schedule"/>
      <sheetName val="SCH VIII"/>
      <sheetName val="Breakup Value Working"/>
      <sheetName val="GROSS MARGIN RECO "/>
      <sheetName val="1"/>
      <sheetName val="Sheet1"/>
      <sheetName val="売却可能公債"/>
      <sheetName val="Lead"/>
      <sheetName val="Gtee Commn"/>
      <sheetName val="ADVANCE EQUITY"/>
      <sheetName val="Break up Sheet"/>
      <sheetName val="Micro"/>
      <sheetName val="Macro"/>
      <sheetName val="Scaff-Rose"/>
      <sheetName val="FA_Additions_08"/>
      <sheetName val="BL12C00054- CN"/>
      <sheetName val="BL12C00054 - LVR MCX"/>
      <sheetName val="MCX"/>
      <sheetName val="KO00C00084-CN"/>
      <sheetName val="KO00C00084-LVR NCDX"/>
      <sheetName val="BAL SHEET"/>
      <sheetName val="Service Tax pay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XREF"/>
      <sheetName val="Tickmarks"/>
      <sheetName val="#REF"/>
      <sheetName val="Final FA register blockwise"/>
      <sheetName val="ANNE1"/>
      <sheetName val="ANNE2"/>
      <sheetName val="blockwise"/>
      <sheetName val="TAB 1"/>
      <sheetName val="2.Control Sheet"/>
      <sheetName val="Mapa"/>
      <sheetName val="7 Paisa Check"/>
      <sheetName val="Banking Master"/>
      <sheetName val="IEX PURCHASE"/>
      <sheetName val="IEX SALE"/>
      <sheetName val="PXIL Purchase"/>
      <sheetName val="PXIL Sale"/>
      <sheetName val="Banking"/>
      <sheetName val="Resignation"/>
      <sheetName val="4"/>
      <sheetName val="MF NAV&amp;MARKET VALUE 31.03.2006"/>
      <sheetName val="BS"/>
      <sheetName val="Summary"/>
      <sheetName val="Schedule 2005-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07"/>
      <sheetName val="Sept 06"/>
      <sheetName val="Tickmarks"/>
      <sheetName val="XREF"/>
      <sheetName val="COMPUTATION"/>
      <sheetName val="TL SBI"/>
      <sheetName val="DDB Summary wrking"/>
      <sheetName val="LOC 100cr ILFS"/>
      <sheetName val="ANNE1"/>
      <sheetName val="ANNE2"/>
      <sheetName val="Data"/>
      <sheetName val="12.Consolidated- TB-Mar'12"/>
      <sheetName val="SUMMARY"/>
      <sheetName val="Cash flow details"/>
      <sheetName val="Account_NO_Co_code"/>
      <sheetName val="MAIN-COMP"/>
      <sheetName val="Schedules"/>
      <sheetName val="Balance Sheet"/>
      <sheetName val="Profit &amp; Loss"/>
      <sheetName val="Settings"/>
      <sheetName val="Sheet1"/>
      <sheetName val="Department"/>
      <sheetName val="Designation"/>
      <sheetName val="Group"/>
      <sheetName val="WorkState"/>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_Sch"/>
      <sheetName val="31.03.05"/>
      <sheetName val="Furniture and Fixtures"/>
      <sheetName val="Office Equiptments"/>
      <sheetName val="Vehicles"/>
      <sheetName val="DPE_Computers"/>
      <sheetName val="Expressway"/>
      <sheetName val="XREF"/>
      <sheetName val="Tickmarks"/>
      <sheetName val="Sept 06"/>
      <sheetName val="1.Consol Rel Party"/>
      <sheetName val="Sheet1"/>
      <sheetName val="5.Crs. TB"/>
      <sheetName val="12.Consolidated- TB-Mar'12"/>
      <sheetName val="MASTER"/>
      <sheetName val="再ﾘｰｽ収益"/>
      <sheetName val="利息連結"/>
      <sheetName val="受取手数料"/>
      <sheetName val="発生連結"/>
      <sheetName val="繰入連結"/>
      <sheetName val="諸原価連結"/>
      <sheetName val="販管連結"/>
      <sheetName val="平残連結"/>
      <sheetName val="Oustanding Balances"/>
      <sheetName val="blockwise"/>
      <sheetName val="KO00C00084-CN"/>
      <sheetName val="KO00C00084-LVR NCDX"/>
      <sheetName val="m3&amp;4"/>
      <sheetName val="Param"/>
      <sheetName val="Schedule"/>
    </sheetNames>
    <sheetDataSet>
      <sheetData sheetId="0"/>
      <sheetData sheetId="1" refreshError="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Revenue @ km 182 on Panipat-Jallandhar border section of NH-1</v>
          </cell>
          <cell r="N108" t="str">
            <v>Revenue @ km 182 on Panipat-Jallandhar border section of NH-1</v>
          </cell>
          <cell r="Z108" t="str">
            <v>Revenue @ km 182 on Panipat-Jallandhar border section of NH-1</v>
          </cell>
          <cell r="AU108" t="str">
            <v>Revenue @ km 182 on Panipat-Jallandhar border section of NH-1</v>
          </cell>
        </row>
        <row r="109">
          <cell r="A109" t="str">
            <v xml:space="preserve">Revenue due to Normal Toll Paying Traffic </v>
          </cell>
          <cell r="N109" t="str">
            <v xml:space="preserve">Revenue due to Monthly Pass Traffic </v>
          </cell>
          <cell r="Z109" t="str">
            <v xml:space="preserve">Revenue due to Daily Pass Traffic </v>
          </cell>
          <cell r="AL109" t="str">
            <v xml:space="preserve">Revenue due to Local  Traffic </v>
          </cell>
          <cell r="AU109" t="str">
            <v xml:space="preserve">Total Toll Revenue </v>
          </cell>
        </row>
        <row r="110">
          <cell r="A110" t="str">
            <v>in Rs. million per year</v>
          </cell>
          <cell r="U110" t="str">
            <v>in Rs. million per year</v>
          </cell>
          <cell r="AJ110" t="str">
            <v>in Rs. million per year</v>
          </cell>
          <cell r="AM110" t="str">
            <v>in Rs. million per year</v>
          </cell>
          <cell r="AU110" t="str">
            <v>in Rs. million per year</v>
          </cell>
        </row>
        <row r="111">
          <cell r="A111" t="str">
            <v>Financial Year(FY) ending March</v>
          </cell>
          <cell r="B111" t="str">
            <v>Car</v>
          </cell>
          <cell r="C111" t="str">
            <v>Taxi</v>
          </cell>
          <cell r="D111" t="str">
            <v>Mini Bus</v>
          </cell>
          <cell r="E111" t="str">
            <v>Bus</v>
          </cell>
          <cell r="F111" t="str">
            <v>Mini LCV</v>
          </cell>
          <cell r="G111" t="str">
            <v>LCV</v>
          </cell>
          <cell r="H111" t="str">
            <v>2-axle Truck</v>
          </cell>
          <cell r="I111" t="str">
            <v>3-axle Truck</v>
          </cell>
          <cell r="J111" t="str">
            <v>MAV</v>
          </cell>
          <cell r="K111" t="str">
            <v>O/size</v>
          </cell>
          <cell r="L111" t="str">
            <v>Total</v>
          </cell>
          <cell r="N111" t="str">
            <v>Financial Year(FY) ending March</v>
          </cell>
          <cell r="O111" t="str">
            <v>Car</v>
          </cell>
          <cell r="P111" t="str">
            <v>Taxi</v>
          </cell>
          <cell r="Q111" t="str">
            <v>Mini Bus</v>
          </cell>
          <cell r="R111" t="str">
            <v>Bus</v>
          </cell>
          <cell r="S111" t="str">
            <v>Mini LCV</v>
          </cell>
          <cell r="T111" t="str">
            <v>LCV</v>
          </cell>
          <cell r="U111" t="str">
            <v>2-axle Truck</v>
          </cell>
          <cell r="V111" t="str">
            <v>3-axle Truck</v>
          </cell>
          <cell r="W111" t="str">
            <v>MAV</v>
          </cell>
          <cell r="X111" t="str">
            <v>Total</v>
          </cell>
          <cell r="Z111" t="str">
            <v>Financial Year(FY) ending March</v>
          </cell>
          <cell r="AA111" t="str">
            <v>Car</v>
          </cell>
          <cell r="AB111" t="str">
            <v>Taxi</v>
          </cell>
          <cell r="AC111" t="str">
            <v>Mini Bus</v>
          </cell>
          <cell r="AD111" t="str">
            <v>Bus</v>
          </cell>
          <cell r="AE111" t="str">
            <v>Mini LCV</v>
          </cell>
          <cell r="AF111" t="str">
            <v>LCV</v>
          </cell>
          <cell r="AG111" t="str">
            <v>2-axle Truck</v>
          </cell>
          <cell r="AH111" t="str">
            <v>3-axle Truck</v>
          </cell>
          <cell r="AI111" t="str">
            <v>MAV</v>
          </cell>
          <cell r="AJ111" t="str">
            <v>Total</v>
          </cell>
          <cell r="AL111" t="str">
            <v>Financial Year(FY) ending March</v>
          </cell>
          <cell r="AM111" t="str">
            <v>Car (10km)</v>
          </cell>
          <cell r="AN111" t="str">
            <v>Car (20km)</v>
          </cell>
          <cell r="AO111" t="str">
            <v>Mini LCV</v>
          </cell>
          <cell r="AP111" t="str">
            <v>LCV</v>
          </cell>
          <cell r="AQ111" t="str">
            <v>2-axle Truck</v>
          </cell>
          <cell r="AR111" t="str">
            <v>School Bus</v>
          </cell>
          <cell r="AS111" t="str">
            <v>Total</v>
          </cell>
          <cell r="AU111" t="str">
            <v>Financial Year(FY) ending March</v>
          </cell>
          <cell r="AV111" t="str">
            <v>Car</v>
          </cell>
          <cell r="AW111" t="str">
            <v>Taxi</v>
          </cell>
          <cell r="AX111" t="str">
            <v>Mini Bus</v>
          </cell>
          <cell r="AY111" t="str">
            <v>Bus</v>
          </cell>
          <cell r="AZ111" t="str">
            <v>Mini LCV</v>
          </cell>
          <cell r="BA111" t="str">
            <v>LCV</v>
          </cell>
          <cell r="BB111" t="str">
            <v>2-axle Truck</v>
          </cell>
          <cell r="BC111" t="str">
            <v>3-axle Truck</v>
          </cell>
          <cell r="BD111" t="str">
            <v>MAV</v>
          </cell>
          <cell r="BE111" t="str">
            <v>O/size</v>
          </cell>
          <cell r="BF111" t="str">
            <v>Total</v>
          </cell>
        </row>
        <row r="112">
          <cell r="A112">
            <v>2011</v>
          </cell>
          <cell r="B112">
            <v>391.81436000000002</v>
          </cell>
          <cell r="C112">
            <v>0</v>
          </cell>
          <cell r="D112">
            <v>10.130575</v>
          </cell>
          <cell r="E112">
            <v>86.152410000000003</v>
          </cell>
          <cell r="F112">
            <v>23.219840000000001</v>
          </cell>
          <cell r="G112">
            <v>161.779023</v>
          </cell>
          <cell r="H112">
            <v>335.89867409999994</v>
          </cell>
          <cell r="I112">
            <v>461.88513279999995</v>
          </cell>
          <cell r="J112">
            <v>131.73171199999999</v>
          </cell>
          <cell r="K112">
            <v>3.1068799999999999</v>
          </cell>
          <cell r="L112">
            <v>1605.7186068999999</v>
          </cell>
          <cell r="N112">
            <v>2011</v>
          </cell>
          <cell r="O112">
            <v>33.124032</v>
          </cell>
          <cell r="P112">
            <v>0</v>
          </cell>
          <cell r="Q112">
            <v>0.51239999999999986</v>
          </cell>
          <cell r="R112">
            <v>12.138891428571428</v>
          </cell>
          <cell r="S112">
            <v>1.860768</v>
          </cell>
          <cell r="T112">
            <v>9.17028</v>
          </cell>
          <cell r="U112">
            <v>7.8320880000000006</v>
          </cell>
          <cell r="V112">
            <v>4.0838900869565222</v>
          </cell>
          <cell r="W112">
            <v>4.2081673846153853</v>
          </cell>
          <cell r="X112">
            <v>72.930516900143331</v>
          </cell>
          <cell r="Z112">
            <v>2011</v>
          </cell>
          <cell r="AA112">
            <v>16.792044000000001</v>
          </cell>
          <cell r="AB112">
            <v>0</v>
          </cell>
          <cell r="AC112">
            <v>2.337825</v>
          </cell>
          <cell r="AD112">
            <v>32.345752500000003</v>
          </cell>
          <cell r="AE112">
            <v>1.5238020000000001</v>
          </cell>
          <cell r="AF112">
            <v>4.18394025</v>
          </cell>
          <cell r="AG112">
            <v>5.3664891500000005</v>
          </cell>
          <cell r="AH112">
            <v>3.5712768000000001</v>
          </cell>
          <cell r="AI112">
            <v>1.0399871999999999</v>
          </cell>
          <cell r="AJ112">
            <v>67.16111690000001</v>
          </cell>
          <cell r="AL112">
            <v>2011</v>
          </cell>
          <cell r="AM112">
            <v>0.34504200000000002</v>
          </cell>
          <cell r="AN112">
            <v>4.07776909090909</v>
          </cell>
          <cell r="AO112">
            <v>1.1319672000000001</v>
          </cell>
          <cell r="AP112">
            <v>0.69732337499999997</v>
          </cell>
          <cell r="AQ112">
            <v>0.89654949999999989</v>
          </cell>
          <cell r="AR112">
            <v>0.40500000000000003</v>
          </cell>
          <cell r="AS112">
            <v>7.5536511659090904</v>
          </cell>
          <cell r="AU112">
            <v>2011</v>
          </cell>
          <cell r="AV112">
            <v>446.15324709090908</v>
          </cell>
          <cell r="AW112">
            <v>0</v>
          </cell>
          <cell r="AX112">
            <v>12.9808</v>
          </cell>
          <cell r="AY112">
            <v>131.04205392857145</v>
          </cell>
          <cell r="AZ112">
            <v>27.7363772</v>
          </cell>
          <cell r="BA112">
            <v>175.83056662499999</v>
          </cell>
          <cell r="BB112">
            <v>349.99380074999993</v>
          </cell>
          <cell r="BC112">
            <v>469.54029968695647</v>
          </cell>
          <cell r="BD112">
            <v>136.97986658461539</v>
          </cell>
          <cell r="BE112">
            <v>3.1068799999999999</v>
          </cell>
          <cell r="BF112">
            <v>1753.3638918660522</v>
          </cell>
        </row>
        <row r="113">
          <cell r="A113">
            <v>2012</v>
          </cell>
          <cell r="B113">
            <v>451.22721098840003</v>
          </cell>
          <cell r="C113">
            <v>0</v>
          </cell>
          <cell r="D113">
            <v>11.234494439999997</v>
          </cell>
          <cell r="E113">
            <v>95.560420680000007</v>
          </cell>
          <cell r="F113">
            <v>26.938681862400003</v>
          </cell>
          <cell r="G113">
            <v>187.14103495560002</v>
          </cell>
          <cell r="H113">
            <v>370.08132424889999</v>
          </cell>
          <cell r="I113">
            <v>526.93519097855994</v>
          </cell>
          <cell r="J113">
            <v>151.40371640320004</v>
          </cell>
          <cell r="K113">
            <v>3.5708423680000005</v>
          </cell>
          <cell r="L113">
            <v>1824.0929169250599</v>
          </cell>
          <cell r="N113">
            <v>2012</v>
          </cell>
          <cell r="O113">
            <v>38.156918124600004</v>
          </cell>
          <cell r="P113">
            <v>0</v>
          </cell>
          <cell r="Q113">
            <v>0.56837970000000004</v>
          </cell>
          <cell r="R113">
            <v>13.467904251428573</v>
          </cell>
          <cell r="S113">
            <v>2.1593573000999995</v>
          </cell>
          <cell r="T113">
            <v>10.6105871025</v>
          </cell>
          <cell r="U113">
            <v>8.6313118759999981</v>
          </cell>
          <cell r="V113">
            <v>4.6602290754782612</v>
          </cell>
          <cell r="W113">
            <v>4.8378144295384624</v>
          </cell>
          <cell r="X113">
            <v>83.092501859645296</v>
          </cell>
          <cell r="Z113">
            <v>2012</v>
          </cell>
          <cell r="AA113">
            <v>19.382239023039997</v>
          </cell>
          <cell r="AB113">
            <v>0</v>
          </cell>
          <cell r="AC113">
            <v>2.5959508919999998</v>
          </cell>
          <cell r="AD113">
            <v>35.875454850000004</v>
          </cell>
          <cell r="AE113">
            <v>1.7718669460799998</v>
          </cell>
          <cell r="AF113">
            <v>4.8461553171900009</v>
          </cell>
          <cell r="AG113">
            <v>5.9121939167499988</v>
          </cell>
          <cell r="AH113">
            <v>4.0742411673600003</v>
          </cell>
          <cell r="AI113">
            <v>1.1952924979200001</v>
          </cell>
          <cell r="AJ113">
            <v>75.653394610340001</v>
          </cell>
          <cell r="AL113">
            <v>2012</v>
          </cell>
          <cell r="AM113">
            <v>0.372990402</v>
          </cell>
          <cell r="AN113">
            <v>4.4080683872727278</v>
          </cell>
          <cell r="AO113">
            <v>1.2327122808000002</v>
          </cell>
          <cell r="AP113">
            <v>0.75938515537500006</v>
          </cell>
          <cell r="AQ113">
            <v>0.92972183149999987</v>
          </cell>
          <cell r="AR113">
            <v>0.42281999999999997</v>
          </cell>
          <cell r="AS113">
            <v>8.1256980569477282</v>
          </cell>
          <cell r="AU113">
            <v>2012</v>
          </cell>
          <cell r="AV113">
            <v>513.54742692531272</v>
          </cell>
          <cell r="AW113">
            <v>0</v>
          </cell>
          <cell r="AX113">
            <v>14.398825031999996</v>
          </cell>
          <cell r="AY113">
            <v>145.3265997814286</v>
          </cell>
          <cell r="AZ113">
            <v>32.102618389379998</v>
          </cell>
          <cell r="BA113">
            <v>203.35716253066505</v>
          </cell>
          <cell r="BB113">
            <v>385.55455187314993</v>
          </cell>
          <cell r="BC113">
            <v>535.6696612213982</v>
          </cell>
          <cell r="BD113">
            <v>157.43682333065851</v>
          </cell>
          <cell r="BE113">
            <v>3.5708423680000005</v>
          </cell>
          <cell r="BF113">
            <v>1990.9645114519933</v>
          </cell>
        </row>
        <row r="114">
          <cell r="A114">
            <v>2013</v>
          </cell>
          <cell r="B114">
            <v>532.63738709014467</v>
          </cell>
          <cell r="C114">
            <v>0</v>
          </cell>
          <cell r="D114">
            <v>12.774422405628</v>
          </cell>
          <cell r="E114">
            <v>108.88450830575999</v>
          </cell>
          <cell r="F114">
            <v>32.0342745170448</v>
          </cell>
          <cell r="G114">
            <v>221.96482002198206</v>
          </cell>
          <cell r="H114">
            <v>418.85477278401788</v>
          </cell>
          <cell r="I114">
            <v>617.48543110625292</v>
          </cell>
          <cell r="J114">
            <v>178.74299341388803</v>
          </cell>
          <cell r="K114">
            <v>4.2156366371200011</v>
          </cell>
          <cell r="L114">
            <v>2127.5942462818384</v>
          </cell>
          <cell r="N114">
            <v>2013</v>
          </cell>
          <cell r="O114">
            <v>45.037733163575396</v>
          </cell>
          <cell r="P114">
            <v>0</v>
          </cell>
          <cell r="Q114">
            <v>0.64624485312000013</v>
          </cell>
          <cell r="R114">
            <v>15.344825909348572</v>
          </cell>
          <cell r="S114">
            <v>2.5676151431930996</v>
          </cell>
          <cell r="T114">
            <v>12.584191969404001</v>
          </cell>
          <cell r="U114">
            <v>9.7682555432953304</v>
          </cell>
          <cell r="V114">
            <v>5.460731113561045</v>
          </cell>
          <cell r="W114">
            <v>5.7110467097206152</v>
          </cell>
          <cell r="X114">
            <v>97.120644405218059</v>
          </cell>
          <cell r="Z114">
            <v>2013</v>
          </cell>
          <cell r="AA114">
            <v>22.861588812665396</v>
          </cell>
          <cell r="AB114">
            <v>0</v>
          </cell>
          <cell r="AC114">
            <v>2.9540104883280001</v>
          </cell>
          <cell r="AD114">
            <v>40.849325506656008</v>
          </cell>
          <cell r="AE114">
            <v>2.1054055168376995</v>
          </cell>
          <cell r="AF114">
            <v>5.7522833466728844</v>
          </cell>
          <cell r="AG114">
            <v>6.6867394616048381</v>
          </cell>
          <cell r="AH114">
            <v>4.7743718899968002</v>
          </cell>
          <cell r="AI114">
            <v>1.4111288953728001</v>
          </cell>
          <cell r="AJ114">
            <v>87.39485391813443</v>
          </cell>
          <cell r="AL114">
            <v>2013</v>
          </cell>
          <cell r="AM114">
            <v>0.42201874704156001</v>
          </cell>
          <cell r="AN114">
            <v>4.9874942832184361</v>
          </cell>
          <cell r="AO114">
            <v>1.4319185853772796</v>
          </cell>
          <cell r="AP114">
            <v>0.85899193777435501</v>
          </cell>
          <cell r="AQ114">
            <v>1.0089201729804116</v>
          </cell>
          <cell r="AR114">
            <v>0.46202387039999993</v>
          </cell>
          <cell r="AS114">
            <v>9.1713675967920416</v>
          </cell>
          <cell r="AU114">
            <v>2013</v>
          </cell>
          <cell r="AV114">
            <v>605.94622209664544</v>
          </cell>
          <cell r="AW114">
            <v>0</v>
          </cell>
          <cell r="AX114">
            <v>16.374677747075999</v>
          </cell>
          <cell r="AY114">
            <v>165.54068359216458</v>
          </cell>
          <cell r="AZ114">
            <v>38.139213762452883</v>
          </cell>
          <cell r="BA114">
            <v>241.16028727583333</v>
          </cell>
          <cell r="BB114">
            <v>436.31868796189843</v>
          </cell>
          <cell r="BC114">
            <v>627.72053410981073</v>
          </cell>
          <cell r="BD114">
            <v>185.86516901898145</v>
          </cell>
          <cell r="BE114">
            <v>4.2156366371200011</v>
          </cell>
          <cell r="BF114">
            <v>2321.2811122019825</v>
          </cell>
        </row>
        <row r="115">
          <cell r="A115">
            <v>2014</v>
          </cell>
          <cell r="B115">
            <v>619.08875174697403</v>
          </cell>
          <cell r="C115">
            <v>0</v>
          </cell>
          <cell r="D115">
            <v>14.324569469404276</v>
          </cell>
          <cell r="E115">
            <v>122.05151074172393</v>
          </cell>
          <cell r="F115">
            <v>37.509246914525953</v>
          </cell>
          <cell r="G115">
            <v>259.62818268341971</v>
          </cell>
          <cell r="H115">
            <v>466.35731301533372</v>
          </cell>
          <cell r="I115">
            <v>712.78483268436651</v>
          </cell>
          <cell r="J115">
            <v>207.86613484024394</v>
          </cell>
          <cell r="K115">
            <v>4.902503180194433</v>
          </cell>
          <cell r="L115">
            <v>2444.5130452761864</v>
          </cell>
          <cell r="N115">
            <v>2014</v>
          </cell>
          <cell r="O115">
            <v>52.34703066189779</v>
          </cell>
          <cell r="P115">
            <v>0</v>
          </cell>
          <cell r="Q115">
            <v>0.72465589529856012</v>
          </cell>
          <cell r="R115">
            <v>17.199941463193785</v>
          </cell>
          <cell r="S115">
            <v>3.006406089539551</v>
          </cell>
          <cell r="T115">
            <v>14.719309873546212</v>
          </cell>
          <cell r="U115">
            <v>10.87577648269847</v>
          </cell>
          <cell r="V115">
            <v>6.3033695918694876</v>
          </cell>
          <cell r="W115">
            <v>6.6414158075046208</v>
          </cell>
          <cell r="X115">
            <v>111.81790586554847</v>
          </cell>
          <cell r="Z115">
            <v>2014</v>
          </cell>
          <cell r="AA115">
            <v>26.583709937023713</v>
          </cell>
          <cell r="AB115">
            <v>0</v>
          </cell>
          <cell r="AC115">
            <v>3.3120036754902733</v>
          </cell>
          <cell r="AD115">
            <v>45.794826955438566</v>
          </cell>
          <cell r="AE115">
            <v>2.4663069268537661</v>
          </cell>
          <cell r="AF115">
            <v>6.7273872631340437</v>
          </cell>
          <cell r="AG115">
            <v>7.4460198896987722</v>
          </cell>
          <cell r="AH115">
            <v>5.5112229331265459</v>
          </cell>
          <cell r="AI115">
            <v>1.6410484329492938</v>
          </cell>
          <cell r="AJ115">
            <v>99.482526013714974</v>
          </cell>
          <cell r="AL115">
            <v>2014</v>
          </cell>
          <cell r="AM115">
            <v>0.48937620949068106</v>
          </cell>
          <cell r="AN115">
            <v>5.7935530428143087</v>
          </cell>
          <cell r="AO115">
            <v>1.6568192981930985</v>
          </cell>
          <cell r="AP115">
            <v>0.99548027375943748</v>
          </cell>
          <cell r="AQ115">
            <v>1.1262337422781525</v>
          </cell>
          <cell r="AR115">
            <v>0.51814535080032009</v>
          </cell>
          <cell r="AS115">
            <v>10.579607917335998</v>
          </cell>
          <cell r="AU115">
            <v>2014</v>
          </cell>
          <cell r="AV115">
            <v>704.30242159820057</v>
          </cell>
          <cell r="AW115">
            <v>0</v>
          </cell>
          <cell r="AX115">
            <v>18.361229040193109</v>
          </cell>
          <cell r="AY115">
            <v>185.5644245111566</v>
          </cell>
          <cell r="AZ115">
            <v>44.638779229112373</v>
          </cell>
          <cell r="BA115">
            <v>282.07036009385939</v>
          </cell>
          <cell r="BB115">
            <v>485.80534313000913</v>
          </cell>
          <cell r="BC115">
            <v>724.59942520936249</v>
          </cell>
          <cell r="BD115">
            <v>216.14859908069786</v>
          </cell>
          <cell r="BE115">
            <v>4.902503180194433</v>
          </cell>
          <cell r="BF115">
            <v>2666.3930850727857</v>
          </cell>
        </row>
        <row r="116">
          <cell r="A116">
            <v>2015</v>
          </cell>
          <cell r="B116">
            <v>712.16609456236324</v>
          </cell>
          <cell r="C116">
            <v>0</v>
          </cell>
          <cell r="D116">
            <v>15.88654061064342</v>
          </cell>
          <cell r="E116">
            <v>135.64581143694826</v>
          </cell>
          <cell r="F116">
            <v>43.467925170065506</v>
          </cell>
          <cell r="G116">
            <v>300.34954187481804</v>
          </cell>
          <cell r="H116">
            <v>514.8257697777367</v>
          </cell>
          <cell r="I116">
            <v>814.47022925854026</v>
          </cell>
          <cell r="J116">
            <v>239.28941322928895</v>
          </cell>
          <cell r="K116">
            <v>5.6436182365398349</v>
          </cell>
          <cell r="L116">
            <v>2781.7449441569443</v>
          </cell>
          <cell r="N116">
            <v>2015</v>
          </cell>
          <cell r="O116">
            <v>60.215124984149625</v>
          </cell>
          <cell r="P116">
            <v>0</v>
          </cell>
          <cell r="Q116">
            <v>0.80364338788610323</v>
          </cell>
          <cell r="R116">
            <v>19.115377112750007</v>
          </cell>
          <cell r="S116">
            <v>3.4838814520132844</v>
          </cell>
          <cell r="T116">
            <v>17.027323039838727</v>
          </cell>
          <cell r="U116">
            <v>12.005892008475367</v>
          </cell>
          <cell r="V116">
            <v>7.2024081484510232</v>
          </cell>
          <cell r="W116">
            <v>7.645195704077147</v>
          </cell>
          <cell r="X116">
            <v>127.49884583764128</v>
          </cell>
          <cell r="Z116">
            <v>2015</v>
          </cell>
          <cell r="AA116">
            <v>30.616946221944204</v>
          </cell>
          <cell r="AB116">
            <v>0</v>
          </cell>
          <cell r="AC116">
            <v>3.6727372413469275</v>
          </cell>
          <cell r="AD116">
            <v>50.913033078591099</v>
          </cell>
          <cell r="AE116">
            <v>2.8615121237242698</v>
          </cell>
          <cell r="AF116">
            <v>7.7816708743609224</v>
          </cell>
          <cell r="AG116">
            <v>8.2227104541327662</v>
          </cell>
          <cell r="AH116">
            <v>6.2974502262258287</v>
          </cell>
          <cell r="AI116">
            <v>1.8891269465470184</v>
          </cell>
          <cell r="AJ116">
            <v>112.25518716687306</v>
          </cell>
          <cell r="AL116">
            <v>2015</v>
          </cell>
          <cell r="AM116">
            <v>0.56356791901788439</v>
          </cell>
          <cell r="AN116">
            <v>6.6572546140456588</v>
          </cell>
          <cell r="AO116">
            <v>1.9104101107753599</v>
          </cell>
          <cell r="AP116">
            <v>1.1494594584107543</v>
          </cell>
          <cell r="AQ116">
            <v>1.2508473039871166</v>
          </cell>
          <cell r="AR116">
            <v>0.5755445802854352</v>
          </cell>
          <cell r="AS116">
            <v>12.107083986522209</v>
          </cell>
          <cell r="AU116">
            <v>2015</v>
          </cell>
          <cell r="AV116">
            <v>810.21898830152054</v>
          </cell>
          <cell r="AW116">
            <v>0</v>
          </cell>
          <cell r="AX116">
            <v>20.362921239876449</v>
          </cell>
          <cell r="AY116">
            <v>206.24976620857478</v>
          </cell>
          <cell r="AZ116">
            <v>51.723728856578418</v>
          </cell>
          <cell r="BA116">
            <v>326.30799524742849</v>
          </cell>
          <cell r="BB116">
            <v>536.30521954433198</v>
          </cell>
          <cell r="BC116">
            <v>827.97008763321708</v>
          </cell>
          <cell r="BD116">
            <v>248.8237358799131</v>
          </cell>
          <cell r="BE116">
            <v>5.6436182365398349</v>
          </cell>
          <cell r="BF116">
            <v>3033.6060611479807</v>
          </cell>
        </row>
        <row r="117">
          <cell r="A117">
            <v>2016</v>
          </cell>
          <cell r="B117">
            <v>813.22960391455854</v>
          </cell>
          <cell r="C117">
            <v>0</v>
          </cell>
          <cell r="D117">
            <v>17.535120525763016</v>
          </cell>
          <cell r="E117">
            <v>149.59471015203718</v>
          </cell>
          <cell r="F117">
            <v>50.003796934091547</v>
          </cell>
          <cell r="G117">
            <v>345.80699421270907</v>
          </cell>
          <cell r="H117">
            <v>563.96010668171994</v>
          </cell>
          <cell r="I117">
            <v>923.97593535847602</v>
          </cell>
          <cell r="J117">
            <v>273.48399161554272</v>
          </cell>
          <cell r="K117">
            <v>6.4500941418760078</v>
          </cell>
          <cell r="L117">
            <v>3144.0403535367741</v>
          </cell>
          <cell r="N117">
            <v>2016</v>
          </cell>
          <cell r="O117">
            <v>68.759736029435658</v>
          </cell>
          <cell r="P117">
            <v>0</v>
          </cell>
          <cell r="Q117">
            <v>0.88704403487601435</v>
          </cell>
          <cell r="R117">
            <v>21.080634288502303</v>
          </cell>
          <cell r="S117">
            <v>4.0076903886364086</v>
          </cell>
          <cell r="T117">
            <v>19.604490524549757</v>
          </cell>
          <cell r="U117">
            <v>13.1514456376644</v>
          </cell>
          <cell r="V117">
            <v>8.17067823003954</v>
          </cell>
          <cell r="W117">
            <v>8.7375961108454892</v>
          </cell>
          <cell r="X117">
            <v>144.39931524454957</v>
          </cell>
          <cell r="Z117">
            <v>2016</v>
          </cell>
          <cell r="AA117">
            <v>34.955978395606429</v>
          </cell>
          <cell r="AB117">
            <v>0</v>
          </cell>
          <cell r="AC117">
            <v>4.0494600435627772</v>
          </cell>
          <cell r="AD117">
            <v>56.145887663497803</v>
          </cell>
          <cell r="AE117">
            <v>3.2912234368035245</v>
          </cell>
          <cell r="AF117">
            <v>8.9496798278639691</v>
          </cell>
          <cell r="AG117">
            <v>9.0070430295879156</v>
          </cell>
          <cell r="AH117">
            <v>7.1463492365751708</v>
          </cell>
          <cell r="AI117">
            <v>2.1597506564142264</v>
          </cell>
          <cell r="AJ117">
            <v>125.70537228991184</v>
          </cell>
          <cell r="AL117">
            <v>2016</v>
          </cell>
          <cell r="AM117">
            <v>0.64458715504137609</v>
          </cell>
          <cell r="AN117">
            <v>7.6094879586784527</v>
          </cell>
          <cell r="AO117">
            <v>2.1960164223362755</v>
          </cell>
          <cell r="AP117">
            <v>1.3229617386815566</v>
          </cell>
          <cell r="AQ117">
            <v>1.3581616856538006</v>
          </cell>
          <cell r="AR117">
            <v>0.63494078097089213</v>
          </cell>
          <cell r="AS117">
            <v>13.766155741362352</v>
          </cell>
          <cell r="AU117">
            <v>2016</v>
          </cell>
          <cell r="AV117">
            <v>925.19939345332034</v>
          </cell>
          <cell r="AW117">
            <v>0</v>
          </cell>
          <cell r="AX117">
            <v>22.471624604201807</v>
          </cell>
          <cell r="AY117">
            <v>227.45617288500816</v>
          </cell>
          <cell r="AZ117">
            <v>59.498727181867764</v>
          </cell>
          <cell r="BA117">
            <v>375.68412630380436</v>
          </cell>
          <cell r="BB117">
            <v>587.47675703462608</v>
          </cell>
          <cell r="BC117">
            <v>939.29296282509074</v>
          </cell>
          <cell r="BD117">
            <v>284.38133838280248</v>
          </cell>
          <cell r="BE117">
            <v>6.4500941418760078</v>
          </cell>
          <cell r="BF117">
            <v>3427.9111968125976</v>
          </cell>
        </row>
        <row r="118">
          <cell r="A118">
            <v>2017</v>
          </cell>
          <cell r="B118">
            <v>930.5321657793105</v>
          </cell>
          <cell r="C118">
            <v>0</v>
          </cell>
          <cell r="D118">
            <v>19.337293355335166</v>
          </cell>
          <cell r="E118">
            <v>164.6377590471769</v>
          </cell>
          <cell r="F118">
            <v>57.639921254207749</v>
          </cell>
          <cell r="G118">
            <v>397.78470882772172</v>
          </cell>
          <cell r="H118">
            <v>616.50961077958664</v>
          </cell>
          <cell r="I118">
            <v>1047.3222504973749</v>
          </cell>
          <cell r="J118">
            <v>312.30185177083371</v>
          </cell>
          <cell r="K118">
            <v>7.3656097115762673</v>
          </cell>
          <cell r="L118">
            <v>3553.4311710231236</v>
          </cell>
          <cell r="N118">
            <v>2017</v>
          </cell>
          <cell r="O118">
            <v>78.678913682766435</v>
          </cell>
          <cell r="P118">
            <v>0</v>
          </cell>
          <cell r="Q118">
            <v>0.97820265657183603</v>
          </cell>
          <cell r="R118">
            <v>23.20060503808546</v>
          </cell>
          <cell r="S118">
            <v>4.6197715827248853</v>
          </cell>
          <cell r="T118">
            <v>22.551041270327634</v>
          </cell>
          <cell r="U118">
            <v>14.376970729941755</v>
          </cell>
          <cell r="V118">
            <v>9.2614654020236831</v>
          </cell>
          <cell r="W118">
            <v>9.9778402433811877</v>
          </cell>
          <cell r="X118">
            <v>163.64481060582287</v>
          </cell>
          <cell r="Z118">
            <v>2017</v>
          </cell>
          <cell r="AA118">
            <v>39.926749875637597</v>
          </cell>
          <cell r="AB118">
            <v>0</v>
          </cell>
          <cell r="AC118">
            <v>4.4666384040735139</v>
          </cell>
          <cell r="AD118">
            <v>61.789137338860485</v>
          </cell>
          <cell r="AE118">
            <v>3.7870588118386133</v>
          </cell>
          <cell r="AF118">
            <v>10.297185998543146</v>
          </cell>
          <cell r="AG118">
            <v>9.845883092171654</v>
          </cell>
          <cell r="AH118">
            <v>8.1019304777508889</v>
          </cell>
          <cell r="AI118">
            <v>2.4667825652977422</v>
          </cell>
          <cell r="AJ118">
            <v>140.68136656417363</v>
          </cell>
          <cell r="AL118">
            <v>2017</v>
          </cell>
          <cell r="AM118">
            <v>0.73564570176134536</v>
          </cell>
          <cell r="AN118">
            <v>8.6813422741025601</v>
          </cell>
          <cell r="AO118">
            <v>2.5173282988675831</v>
          </cell>
          <cell r="AP118">
            <v>1.5182425564704904</v>
          </cell>
          <cell r="AQ118">
            <v>1.4789137709508358</v>
          </cell>
          <cell r="AR118">
            <v>0.69923618455488956</v>
          </cell>
          <cell r="AS118">
            <v>15.630708786707705</v>
          </cell>
          <cell r="AU118">
            <v>2017</v>
          </cell>
          <cell r="AV118">
            <v>1058.5548173135783</v>
          </cell>
          <cell r="AW118">
            <v>0</v>
          </cell>
          <cell r="AX118">
            <v>24.782134415980515</v>
          </cell>
          <cell r="AY118">
            <v>250.32673760867772</v>
          </cell>
          <cell r="AZ118">
            <v>68.564079947638831</v>
          </cell>
          <cell r="BA118">
            <v>432.15117865306303</v>
          </cell>
          <cell r="BB118">
            <v>642.21137837265087</v>
          </cell>
          <cell r="BC118">
            <v>1064.6856463771494</v>
          </cell>
          <cell r="BD118">
            <v>324.74647457951266</v>
          </cell>
          <cell r="BE118">
            <v>7.3656097115762673</v>
          </cell>
          <cell r="BF118">
            <v>3873.388056979828</v>
          </cell>
        </row>
        <row r="119">
          <cell r="A119">
            <v>2018</v>
          </cell>
          <cell r="B119">
            <v>1053.2716259473009</v>
          </cell>
          <cell r="C119">
            <v>0</v>
          </cell>
          <cell r="D119">
            <v>21.182637717044692</v>
          </cell>
          <cell r="E119">
            <v>180.8542151877067</v>
          </cell>
          <cell r="F119">
            <v>65.667999512674626</v>
          </cell>
          <cell r="G119">
            <v>452.92343463538526</v>
          </cell>
          <cell r="H119">
            <v>672.67613888325764</v>
          </cell>
          <cell r="I119">
            <v>1179.2517390185842</v>
          </cell>
          <cell r="J119">
            <v>354.27850166871463</v>
          </cell>
          <cell r="K119">
            <v>8.355625039356477</v>
          </cell>
          <cell r="L119">
            <v>3988.4619176100255</v>
          </cell>
          <cell r="N119">
            <v>2018</v>
          </cell>
          <cell r="O119">
            <v>89.05439948405072</v>
          </cell>
          <cell r="P119">
            <v>0</v>
          </cell>
          <cell r="Q119">
            <v>1.0715445943624373</v>
          </cell>
          <cell r="R119">
            <v>25.485925663852356</v>
          </cell>
          <cell r="S119">
            <v>5.2630675016612694</v>
          </cell>
          <cell r="T119">
            <v>25.676768540533661</v>
          </cell>
          <cell r="U119">
            <v>15.68684018377898</v>
          </cell>
          <cell r="V119">
            <v>10.428080108802938</v>
          </cell>
          <cell r="W119">
            <v>11.318926531631963</v>
          </cell>
          <cell r="X119">
            <v>183.98555260867431</v>
          </cell>
          <cell r="Z119">
            <v>2018</v>
          </cell>
          <cell r="AA119">
            <v>45.140212540598618</v>
          </cell>
          <cell r="AB119">
            <v>0</v>
          </cell>
          <cell r="AC119">
            <v>4.8914429495892362</v>
          </cell>
          <cell r="AD119">
            <v>67.872307499405935</v>
          </cell>
          <cell r="AE119">
            <v>4.309462468019273</v>
          </cell>
          <cell r="AF119">
            <v>11.721065936649818</v>
          </cell>
          <cell r="AG119">
            <v>10.74242028125499</v>
          </cell>
          <cell r="AH119">
            <v>9.1197497671074235</v>
          </cell>
          <cell r="AI119">
            <v>2.7974950384975519</v>
          </cell>
          <cell r="AJ119">
            <v>156.59415648112287</v>
          </cell>
          <cell r="AL119">
            <v>2018</v>
          </cell>
          <cell r="AM119">
            <v>0.83344773310844289</v>
          </cell>
          <cell r="AN119">
            <v>9.8401306605237124</v>
          </cell>
          <cell r="AO119">
            <v>2.9933550801834437</v>
          </cell>
          <cell r="AP119">
            <v>1.773721121054777</v>
          </cell>
          <cell r="AQ119">
            <v>1.6198555729084321</v>
          </cell>
          <cell r="AR119">
            <v>0.76719944208049073</v>
          </cell>
          <cell r="AS119">
            <v>17.827709609859298</v>
          </cell>
          <cell r="AU119">
            <v>2018</v>
          </cell>
          <cell r="AV119">
            <v>1198.1398163655824</v>
          </cell>
          <cell r="AW119">
            <v>0</v>
          </cell>
          <cell r="AX119">
            <v>27.145625260996365</v>
          </cell>
          <cell r="AY119">
            <v>274.9796477930455</v>
          </cell>
          <cell r="AZ119">
            <v>78.23388456253862</v>
          </cell>
          <cell r="BA119">
            <v>492.09499023362355</v>
          </cell>
          <cell r="BB119">
            <v>700.72525492120008</v>
          </cell>
          <cell r="BC119">
            <v>1198.7995688944945</v>
          </cell>
          <cell r="BD119">
            <v>368.39492323884417</v>
          </cell>
          <cell r="BE119">
            <v>8.355625039356477</v>
          </cell>
          <cell r="BF119">
            <v>4346.8693363096818</v>
          </cell>
        </row>
        <row r="120">
          <cell r="A120">
            <v>2019</v>
          </cell>
          <cell r="B120">
            <v>1190.538108837907</v>
          </cell>
          <cell r="C120">
            <v>0</v>
          </cell>
          <cell r="D120">
            <v>23.262389543533075</v>
          </cell>
          <cell r="E120">
            <v>198.46711202111362</v>
          </cell>
          <cell r="F120">
            <v>74.709893206370765</v>
          </cell>
          <cell r="G120">
            <v>517.00105824799391</v>
          </cell>
          <cell r="H120">
            <v>733.21766510549048</v>
          </cell>
          <cell r="I120">
            <v>1327.0060442380873</v>
          </cell>
          <cell r="J120">
            <v>401.65688861127796</v>
          </cell>
          <cell r="K120">
            <v>9.473039825737688</v>
          </cell>
          <cell r="L120">
            <v>4475.3321996375116</v>
          </cell>
          <cell r="N120">
            <v>2019</v>
          </cell>
          <cell r="O120">
            <v>100.66162928134445</v>
          </cell>
          <cell r="P120">
            <v>0</v>
          </cell>
          <cell r="Q120">
            <v>1.1767687128276181</v>
          </cell>
          <cell r="R120">
            <v>27.967727528497843</v>
          </cell>
          <cell r="S120">
            <v>5.9878226502881091</v>
          </cell>
          <cell r="T120">
            <v>29.309849219177089</v>
          </cell>
          <cell r="U120">
            <v>17.098547615214372</v>
          </cell>
          <cell r="V120">
            <v>11.734665180739098</v>
          </cell>
          <cell r="W120">
            <v>12.83262873388048</v>
          </cell>
          <cell r="X120">
            <v>206.76963892196906</v>
          </cell>
          <cell r="Z120">
            <v>2019</v>
          </cell>
          <cell r="AA120">
            <v>51.097861195378286</v>
          </cell>
          <cell r="AB120">
            <v>0</v>
          </cell>
          <cell r="AC120">
            <v>5.3727714171695791</v>
          </cell>
          <cell r="AD120">
            <v>74.479222884094142</v>
          </cell>
          <cell r="AE120">
            <v>4.9100242599185275</v>
          </cell>
          <cell r="AF120">
            <v>13.381994134425371</v>
          </cell>
          <cell r="AG120">
            <v>11.708779942649466</v>
          </cell>
          <cell r="AH120">
            <v>10.263052644668221</v>
          </cell>
          <cell r="AI120">
            <v>3.1718088339463595</v>
          </cell>
          <cell r="AJ120">
            <v>174.38551531224996</v>
          </cell>
          <cell r="AL120">
            <v>2019</v>
          </cell>
          <cell r="AM120">
            <v>0.94416586034657446</v>
          </cell>
          <cell r="AN120">
            <v>11.14372958387378</v>
          </cell>
          <cell r="AO120">
            <v>3.3828994253909523</v>
          </cell>
          <cell r="AP120">
            <v>2.0459799647322479</v>
          </cell>
          <cell r="AQ120">
            <v>1.7684889966986643</v>
          </cell>
          <cell r="AR120">
            <v>0.84174972208826015</v>
          </cell>
          <cell r="AS120">
            <v>20.127013553130478</v>
          </cell>
          <cell r="AU120">
            <v>2019</v>
          </cell>
          <cell r="AV120">
            <v>1354.3854947588502</v>
          </cell>
          <cell r="AW120">
            <v>0</v>
          </cell>
          <cell r="AX120">
            <v>29.811929673530273</v>
          </cell>
          <cell r="AY120">
            <v>301.75581215579388</v>
          </cell>
          <cell r="AZ120">
            <v>88.990639541968349</v>
          </cell>
          <cell r="BA120">
            <v>561.73888156632859</v>
          </cell>
          <cell r="BB120">
            <v>763.79348166005298</v>
          </cell>
          <cell r="BC120">
            <v>1349.0037620634946</v>
          </cell>
          <cell r="BD120">
            <v>417.66132617910483</v>
          </cell>
          <cell r="BE120">
            <v>9.473039825737688</v>
          </cell>
          <cell r="BF120">
            <v>4876.6143674248615</v>
          </cell>
        </row>
        <row r="121">
          <cell r="A121">
            <v>2020</v>
          </cell>
          <cell r="B121">
            <v>1352.0341439206218</v>
          </cell>
          <cell r="C121">
            <v>0</v>
          </cell>
          <cell r="D121">
            <v>25.501771434119174</v>
          </cell>
          <cell r="E121">
            <v>217.72211723571604</v>
          </cell>
          <cell r="F121">
            <v>85.397250060540614</v>
          </cell>
          <cell r="G121">
            <v>589.11463486668833</v>
          </cell>
          <cell r="H121">
            <v>798.93951340846729</v>
          </cell>
          <cell r="I121">
            <v>1494.2263509682059</v>
          </cell>
          <cell r="J121">
            <v>455.66193970147646</v>
          </cell>
          <cell r="K121">
            <v>10.746743860883884</v>
          </cell>
          <cell r="L121">
            <v>5029.3444654567193</v>
          </cell>
          <cell r="N121">
            <v>2020</v>
          </cell>
          <cell r="O121">
            <v>114.31757008550333</v>
          </cell>
          <cell r="P121">
            <v>0</v>
          </cell>
          <cell r="Q121">
            <v>1.2900289639685876</v>
          </cell>
          <cell r="R121">
            <v>30.681226728067426</v>
          </cell>
          <cell r="S121">
            <v>6.8444628476942482</v>
          </cell>
          <cell r="T121">
            <v>33.397525265053346</v>
          </cell>
          <cell r="U121">
            <v>18.63123932074447</v>
          </cell>
          <cell r="V121">
            <v>13.213424124808006</v>
          </cell>
          <cell r="W121">
            <v>14.558088230249714</v>
          </cell>
          <cell r="X121">
            <v>232.93356556608913</v>
          </cell>
          <cell r="Z121">
            <v>2020</v>
          </cell>
          <cell r="AA121">
            <v>58.082632284426467</v>
          </cell>
          <cell r="AB121">
            <v>0</v>
          </cell>
          <cell r="AC121">
            <v>5.893131280614214</v>
          </cell>
          <cell r="AD121">
            <v>81.70201207461713</v>
          </cell>
          <cell r="AE121">
            <v>5.6175716254988632</v>
          </cell>
          <cell r="AF121">
            <v>15.256711774060751</v>
          </cell>
          <cell r="AG121">
            <v>12.757813276839279</v>
          </cell>
          <cell r="AH121">
            <v>11.558250381959983</v>
          </cell>
          <cell r="AI121">
            <v>3.5988735763043147</v>
          </cell>
          <cell r="AJ121">
            <v>194.46699627432102</v>
          </cell>
          <cell r="AL121">
            <v>2020</v>
          </cell>
          <cell r="AM121">
            <v>1.0686009932415783</v>
          </cell>
          <cell r="AN121">
            <v>12.6177249774197</v>
          </cell>
          <cell r="AO121">
            <v>3.8159105518409935</v>
          </cell>
          <cell r="AP121">
            <v>2.309650481742652</v>
          </cell>
          <cell r="AQ121">
            <v>1.925168203740155</v>
          </cell>
          <cell r="AR121">
            <v>0.92374008695501675</v>
          </cell>
          <cell r="AS121">
            <v>22.660795294940097</v>
          </cell>
          <cell r="AU121">
            <v>2020</v>
          </cell>
          <cell r="AV121">
            <v>1538.1206722612128</v>
          </cell>
          <cell r="AW121">
            <v>0</v>
          </cell>
          <cell r="AX121">
            <v>32.684931678701979</v>
          </cell>
          <cell r="AY121">
            <v>331.02909612535564</v>
          </cell>
          <cell r="AZ121">
            <v>101.67519508557473</v>
          </cell>
          <cell r="BA121">
            <v>640.07852238754504</v>
          </cell>
          <cell r="BB121">
            <v>832.25373420979122</v>
          </cell>
          <cell r="BC121">
            <v>1518.9980254749739</v>
          </cell>
          <cell r="BD121">
            <v>473.81890150803048</v>
          </cell>
          <cell r="BE121">
            <v>10.746743860883884</v>
          </cell>
          <cell r="BF121">
            <v>5479.4058225920699</v>
          </cell>
        </row>
        <row r="122">
          <cell r="A122">
            <v>2021</v>
          </cell>
          <cell r="B122">
            <v>1535.2709380182494</v>
          </cell>
          <cell r="C122">
            <v>0</v>
          </cell>
          <cell r="D122">
            <v>27.964464268275897</v>
          </cell>
          <cell r="E122">
            <v>238.86377430202575</v>
          </cell>
          <cell r="F122">
            <v>97.602887964854801</v>
          </cell>
          <cell r="G122">
            <v>671.47263936693764</v>
          </cell>
          <cell r="H122">
            <v>870.61996938091283</v>
          </cell>
          <cell r="I122">
            <v>1681.6674886175322</v>
          </cell>
          <cell r="J122">
            <v>516.66677738012891</v>
          </cell>
          <cell r="K122">
            <v>12.185537202361536</v>
          </cell>
          <cell r="L122">
            <v>5652.3144765012794</v>
          </cell>
          <cell r="N122">
            <v>2021</v>
          </cell>
          <cell r="O122">
            <v>129.80964708931015</v>
          </cell>
          <cell r="P122">
            <v>0</v>
          </cell>
          <cell r="Q122">
            <v>1.4146251498549198</v>
          </cell>
          <cell r="R122">
            <v>33.660421370220007</v>
          </cell>
          <cell r="S122">
            <v>7.8226656369746186</v>
          </cell>
          <cell r="T122">
            <v>38.066991519587603</v>
          </cell>
          <cell r="U122">
            <v>20.30278216319082</v>
          </cell>
          <cell r="V122">
            <v>14.870904433939483</v>
          </cell>
          <cell r="W122">
            <v>16.507085449563665</v>
          </cell>
          <cell r="X122">
            <v>262.45512281264126</v>
          </cell>
          <cell r="Z122">
            <v>2021</v>
          </cell>
          <cell r="AA122">
            <v>65.945872821224086</v>
          </cell>
          <cell r="AB122">
            <v>0</v>
          </cell>
          <cell r="AC122">
            <v>6.4617692957138493</v>
          </cell>
          <cell r="AD122">
            <v>89.598423379308699</v>
          </cell>
          <cell r="AE122">
            <v>6.4196501572818292</v>
          </cell>
          <cell r="AF122">
            <v>17.388360231450555</v>
          </cell>
          <cell r="AG122">
            <v>13.896673033505611</v>
          </cell>
          <cell r="AH122">
            <v>13.004799350482568</v>
          </cell>
          <cell r="AI122">
            <v>4.0796433063435318</v>
          </cell>
          <cell r="AJ122">
            <v>216.79519157531072</v>
          </cell>
          <cell r="AL122">
            <v>2021</v>
          </cell>
          <cell r="AM122">
            <v>1.209131118329384</v>
          </cell>
          <cell r="AN122">
            <v>14.30656548120308</v>
          </cell>
          <cell r="AO122">
            <v>4.2968742776459532</v>
          </cell>
          <cell r="AP122">
            <v>2.6026119479601357</v>
          </cell>
          <cell r="AQ122">
            <v>2.0902623539289791</v>
          </cell>
          <cell r="AR122">
            <v>1.0136523617448823</v>
          </cell>
          <cell r="AS122">
            <v>25.51909754081241</v>
          </cell>
          <cell r="AU122">
            <v>2021</v>
          </cell>
          <cell r="AV122">
            <v>1746.5421545283161</v>
          </cell>
          <cell r="AW122">
            <v>0</v>
          </cell>
          <cell r="AX122">
            <v>35.840858713844668</v>
          </cell>
          <cell r="AY122">
            <v>363.13627141329937</v>
          </cell>
          <cell r="AZ122">
            <v>116.14207803675721</v>
          </cell>
          <cell r="BA122">
            <v>729.53060306593591</v>
          </cell>
          <cell r="BB122">
            <v>906.90968693153832</v>
          </cell>
          <cell r="BC122">
            <v>1709.5431924019542</v>
          </cell>
          <cell r="BD122">
            <v>537.25350613603609</v>
          </cell>
          <cell r="BE122">
            <v>12.185537202361536</v>
          </cell>
          <cell r="BF122">
            <v>6157.0838884300429</v>
          </cell>
        </row>
        <row r="123">
          <cell r="A123">
            <v>2022</v>
          </cell>
          <cell r="B123">
            <v>1738.2230386702161</v>
          </cell>
          <cell r="C123">
            <v>0</v>
          </cell>
          <cell r="D123">
            <v>30.678935893433078</v>
          </cell>
          <cell r="E123">
            <v>262.11738999812644</v>
          </cell>
          <cell r="F123">
            <v>111.22554785202068</v>
          </cell>
          <cell r="G123">
            <v>765.6926247795916</v>
          </cell>
          <cell r="H123">
            <v>948.94523871399429</v>
          </cell>
          <cell r="I123">
            <v>1892.2484480008975</v>
          </cell>
          <cell r="J123">
            <v>585.72344885426344</v>
          </cell>
          <cell r="K123">
            <v>13.814232284298669</v>
          </cell>
          <cell r="L123">
            <v>6348.6689050468422</v>
          </cell>
          <cell r="N123">
            <v>2022</v>
          </cell>
          <cell r="O123">
            <v>146.96854847589211</v>
          </cell>
          <cell r="P123">
            <v>0</v>
          </cell>
          <cell r="Q123">
            <v>1.5519297202458018</v>
          </cell>
          <cell r="R123">
            <v>36.937383390644683</v>
          </cell>
          <cell r="S123">
            <v>8.9144307573746833</v>
          </cell>
          <cell r="T123">
            <v>43.4081807967138</v>
          </cell>
          <cell r="U123">
            <v>22.129373355128692</v>
          </cell>
          <cell r="V123">
            <v>16.733093457154489</v>
          </cell>
          <cell r="W123">
            <v>18.713425744867347</v>
          </cell>
          <cell r="X123">
            <v>295.35636569802159</v>
          </cell>
          <cell r="Z123">
            <v>2022</v>
          </cell>
          <cell r="AA123">
            <v>74.65481246307823</v>
          </cell>
          <cell r="AB123">
            <v>0</v>
          </cell>
          <cell r="AC123">
            <v>7.0885230801022816</v>
          </cell>
          <cell r="AD123">
            <v>98.32933842170587</v>
          </cell>
          <cell r="AE123">
            <v>7.3148085237787344</v>
          </cell>
          <cell r="AF123">
            <v>19.826921762541119</v>
          </cell>
          <cell r="AG123">
            <v>15.14818397870491</v>
          </cell>
          <cell r="AH123">
            <v>14.630786969079102</v>
          </cell>
          <cell r="AI123">
            <v>4.6241324909547119</v>
          </cell>
          <cell r="AJ123">
            <v>241.61750768994497</v>
          </cell>
          <cell r="AL123">
            <v>2022</v>
          </cell>
          <cell r="AM123">
            <v>1.3698531731008978</v>
          </cell>
          <cell r="AN123">
            <v>16.22016781515886</v>
          </cell>
          <cell r="AO123">
            <v>5.0165147816660962</v>
          </cell>
          <cell r="AP123">
            <v>2.9943581310575231</v>
          </cell>
          <cell r="AQ123">
            <v>2.294624733183138</v>
          </cell>
          <cell r="AR123">
            <v>1.1122038282002646</v>
          </cell>
          <cell r="AS123">
            <v>29.007722462366779</v>
          </cell>
          <cell r="AU123">
            <v>2022</v>
          </cell>
          <cell r="AV123">
            <v>1977.4364205974462</v>
          </cell>
          <cell r="AW123">
            <v>0</v>
          </cell>
          <cell r="AX123">
            <v>39.319388693781164</v>
          </cell>
          <cell r="AY123">
            <v>398.49631563867729</v>
          </cell>
          <cell r="AZ123">
            <v>132.47130191484021</v>
          </cell>
          <cell r="BA123">
            <v>831.92208546990412</v>
          </cell>
          <cell r="BB123">
            <v>988.51742078101097</v>
          </cell>
          <cell r="BC123">
            <v>1923.6123284271309</v>
          </cell>
          <cell r="BD123">
            <v>609.06100709008547</v>
          </cell>
          <cell r="BE123">
            <v>13.814232284298669</v>
          </cell>
          <cell r="BF123">
            <v>6914.6505008971753</v>
          </cell>
        </row>
        <row r="124">
          <cell r="A124">
            <v>2023</v>
          </cell>
          <cell r="B124">
            <v>1938.5925069547843</v>
          </cell>
          <cell r="C124">
            <v>0</v>
          </cell>
          <cell r="D124">
            <v>33.541501132855103</v>
          </cell>
          <cell r="E124">
            <v>286.18454368056632</v>
          </cell>
          <cell r="F124">
            <v>124.86830662806273</v>
          </cell>
          <cell r="G124">
            <v>860.59327005808757</v>
          </cell>
          <cell r="H124">
            <v>1030.0694708653198</v>
          </cell>
          <cell r="I124">
            <v>2100.5521107131713</v>
          </cell>
          <cell r="J124">
            <v>654.52785472008168</v>
          </cell>
          <cell r="K124">
            <v>15.436977705662308</v>
          </cell>
          <cell r="L124">
            <v>7044.3665424585915</v>
          </cell>
          <cell r="N124">
            <v>2023</v>
          </cell>
          <cell r="O124">
            <v>163.9113943049274</v>
          </cell>
          <cell r="P124">
            <v>0</v>
          </cell>
          <cell r="Q124">
            <v>1.6967540720341889</v>
          </cell>
          <cell r="R124">
            <v>40.328802926111379</v>
          </cell>
          <cell r="S124">
            <v>10.007946989423864</v>
          </cell>
          <cell r="T124">
            <v>48.788752477586478</v>
          </cell>
          <cell r="U124">
            <v>24.0211250957971</v>
          </cell>
          <cell r="V124">
            <v>18.575139717157676</v>
          </cell>
          <cell r="W124">
            <v>20.911701496110318</v>
          </cell>
          <cell r="X124">
            <v>328.24161707914845</v>
          </cell>
          <cell r="Z124">
            <v>2023</v>
          </cell>
          <cell r="AA124">
            <v>83.153223320901546</v>
          </cell>
          <cell r="AB124">
            <v>0</v>
          </cell>
          <cell r="AC124">
            <v>7.7494219609409081</v>
          </cell>
          <cell r="AD124">
            <v>107.38213758213033</v>
          </cell>
          <cell r="AE124">
            <v>8.2014545560326013</v>
          </cell>
          <cell r="AF124">
            <v>22.28281847842829</v>
          </cell>
          <cell r="AG124">
            <v>16.446917874243049</v>
          </cell>
          <cell r="AH124">
            <v>16.244828422257331</v>
          </cell>
          <cell r="AI124">
            <v>5.1684215803067568</v>
          </cell>
          <cell r="AJ124">
            <v>266.6292237752408</v>
          </cell>
          <cell r="AL124">
            <v>2023</v>
          </cell>
          <cell r="AM124">
            <v>1.5287863006793079</v>
          </cell>
          <cell r="AN124">
            <v>18.081124715265215</v>
          </cell>
          <cell r="AO124">
            <v>5.5352595694591251</v>
          </cell>
          <cell r="AP124">
            <v>3.3588262977169219</v>
          </cell>
          <cell r="AQ124">
            <v>2.4917533484376402</v>
          </cell>
          <cell r="AR124">
            <v>1.2144682028525802</v>
          </cell>
          <cell r="AS124">
            <v>32.210218434410791</v>
          </cell>
          <cell r="AU124">
            <v>2023</v>
          </cell>
          <cell r="AV124">
            <v>2205.2670355965574</v>
          </cell>
          <cell r="AW124">
            <v>0</v>
          </cell>
          <cell r="AX124">
            <v>42.987677165830199</v>
          </cell>
          <cell r="AY124">
            <v>435.10995239166061</v>
          </cell>
          <cell r="AZ124">
            <v>148.6129677429783</v>
          </cell>
          <cell r="BA124">
            <v>935.02366731181939</v>
          </cell>
          <cell r="BB124">
            <v>1073.0292671837976</v>
          </cell>
          <cell r="BC124">
            <v>2135.3720788525861</v>
          </cell>
          <cell r="BD124">
            <v>680.60797779649886</v>
          </cell>
          <cell r="BE124">
            <v>15.436977705662308</v>
          </cell>
          <cell r="BF124">
            <v>7671.4476017473908</v>
          </cell>
        </row>
        <row r="125">
          <cell r="A125">
            <v>2024</v>
          </cell>
          <cell r="B125">
            <v>2161.3867619310367</v>
          </cell>
          <cell r="C125">
            <v>0</v>
          </cell>
          <cell r="D125">
            <v>36.669237143622333</v>
          </cell>
          <cell r="E125">
            <v>312.43905647401596</v>
          </cell>
          <cell r="F125">
            <v>140.14087353208578</v>
          </cell>
          <cell r="G125">
            <v>967.20515703968738</v>
          </cell>
          <cell r="H125">
            <v>1118.0486042398218</v>
          </cell>
          <cell r="I125">
            <v>2331.2614390056924</v>
          </cell>
          <cell r="J125">
            <v>731.24999133604126</v>
          </cell>
          <cell r="K125">
            <v>17.246462059812295</v>
          </cell>
          <cell r="L125">
            <v>7815.647582761816</v>
          </cell>
          <cell r="N125">
            <v>2024</v>
          </cell>
          <cell r="O125">
            <v>182.74773248059913</v>
          </cell>
          <cell r="P125">
            <v>0</v>
          </cell>
          <cell r="Q125">
            <v>1.8549619678363451</v>
          </cell>
          <cell r="R125">
            <v>44.028624767116369</v>
          </cell>
          <cell r="S125">
            <v>11.231932615746826</v>
          </cell>
          <cell r="T125">
            <v>54.832380545337585</v>
          </cell>
          <cell r="U125">
            <v>26.072829178957381</v>
          </cell>
          <cell r="V125">
            <v>20.615260322184589</v>
          </cell>
          <cell r="W125">
            <v>23.362877156447045</v>
          </cell>
          <cell r="X125">
            <v>364.74659903422526</v>
          </cell>
          <cell r="Z125">
            <v>2024</v>
          </cell>
          <cell r="AA125">
            <v>92.73438995012522</v>
          </cell>
          <cell r="AB125">
            <v>0</v>
          </cell>
          <cell r="AC125">
            <v>8.4715248382932185</v>
          </cell>
          <cell r="AD125">
            <v>117.22978255924106</v>
          </cell>
          <cell r="AE125">
            <v>9.2070235517562757</v>
          </cell>
          <cell r="AF125">
            <v>25.041692594613618</v>
          </cell>
          <cell r="AG125">
            <v>17.851119748756862</v>
          </cell>
          <cell r="AH125">
            <v>18.027833699456803</v>
          </cell>
          <cell r="AI125">
            <v>5.7738642108816807</v>
          </cell>
          <cell r="AJ125">
            <v>294.33723115312472</v>
          </cell>
          <cell r="AL125">
            <v>2024</v>
          </cell>
          <cell r="AM125">
            <v>1.7038288670429438</v>
          </cell>
          <cell r="AN125">
            <v>20.15635898171324</v>
          </cell>
          <cell r="AO125">
            <v>6.3101959091834017</v>
          </cell>
          <cell r="AP125">
            <v>3.7786265350277581</v>
          </cell>
          <cell r="AQ125">
            <v>2.7073640306779998</v>
          </cell>
          <cell r="AR125">
            <v>1.3259458735243455</v>
          </cell>
          <cell r="AS125">
            <v>35.982320197169692</v>
          </cell>
          <cell r="AU125">
            <v>2024</v>
          </cell>
          <cell r="AV125">
            <v>2458.7290722105172</v>
          </cell>
          <cell r="AW125">
            <v>0</v>
          </cell>
          <cell r="AX125">
            <v>46.995723949751898</v>
          </cell>
          <cell r="AY125">
            <v>475.02340967389773</v>
          </cell>
          <cell r="AZ125">
            <v>166.89002560877225</v>
          </cell>
          <cell r="BA125">
            <v>1050.8578567146665</v>
          </cell>
          <cell r="BB125">
            <v>1164.6799171982141</v>
          </cell>
          <cell r="BC125">
            <v>2369.9045330273339</v>
          </cell>
          <cell r="BD125">
            <v>760.38673270337006</v>
          </cell>
          <cell r="BE125">
            <v>17.246462059812295</v>
          </cell>
          <cell r="BF125">
            <v>8510.7137331463364</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POLICY"/>
      <sheetName val="NEW POLICY"/>
      <sheetName val="IMPACT"/>
      <sheetName val="XREF"/>
      <sheetName val="Tickmarks"/>
      <sheetName val="12.Consolidated- TB-Mar'12"/>
      <sheetName val="Sept 06"/>
      <sheetName val="Leasehold mprov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otations Procedure"/>
      <sheetName val="Schedule 2006-2007"/>
      <sheetName val="Schedule 2005-2006"/>
      <sheetName val="Schedule C - 2004-2005"/>
      <sheetName val="Vadodara Halol Toll Road"/>
      <sheetName val="Claim Adjust"/>
      <sheetName val="VH Road"/>
      <sheetName val="Office Premises"/>
      <sheetName val="Furniture and Fixtures"/>
      <sheetName val="Office Equipments"/>
      <sheetName val="Data Processing Equipments"/>
      <sheetName val="Vehicles"/>
      <sheetName val="Electrical Installations"/>
      <sheetName val="P&amp;L sale of assets"/>
      <sheetName val="Variance Analysis"/>
      <sheetName val="VHR for 30 years mARCH 2007"/>
      <sheetName val="VHR for 30 years March 2006"/>
      <sheetName val="XREF"/>
      <sheetName val="Tickmarks"/>
      <sheetName val="CWIP"/>
      <sheetName val="VHR for 30 years"/>
      <sheetName val="Investments (2)"/>
      <sheetName val="関連会社明細"/>
      <sheetName val="Leasehold mprovements"/>
      <sheetName val="xSeries255"/>
      <sheetName val="利息連結"/>
      <sheetName val="受取手数料"/>
      <sheetName val="諸原価連結"/>
      <sheetName val="Sheet1"/>
      <sheetName val="1"/>
      <sheetName val="Inventory Count Sheet "/>
      <sheetName val="N3-Segment Information"/>
      <sheetName val="FA TopShee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blockwise"/>
      <sheetName val="finally a reg"/>
      <sheetName val="wkg"/>
      <sheetName val="XREF"/>
      <sheetName val="Tickmarks"/>
      <sheetName val="blockwise"/>
      <sheetName val="FA final reg"/>
      <sheetName val="Sheet1"/>
      <sheetName val="#REF"/>
      <sheetName val="A&amp;M Road"/>
      <sheetName val="DPE"/>
      <sheetName val="Elect. Install."/>
      <sheetName val="F&amp;F"/>
      <sheetName val="Office Equip."/>
      <sheetName val="Office Premises"/>
      <sheetName val="Vehicles"/>
      <sheetName val="Summary"/>
      <sheetName val="Additions"/>
      <sheetName val="TrialBal"/>
      <sheetName val="単体SGA"/>
      <sheetName val="四半期毎MICﾃﾞｰﾀ転記"/>
      <sheetName val="売却可能公債"/>
      <sheetName val="Oustanding Balances"/>
      <sheetName val="% completion"/>
      <sheetName val="CWIP Details"/>
      <sheetName val="Deletions"/>
      <sheetName val="Break up Sheet"/>
      <sheetName val="encl to 21(ii)(B)"/>
      <sheetName val="CWIP-detl-AUC"/>
      <sheetName val="Company"/>
      <sheetName val="현금흐름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3. Depreciation Test"/>
      <sheetName val="2. Balance Test"/>
      <sheetName val="4. Repairs &amp; Maintenance"/>
      <sheetName val="Tickmarks "/>
      <sheetName val="XREF"/>
      <sheetName val="3部提出用累計"/>
      <sheetName val="Final FA register blockwise"/>
      <sheetName val="ANNE1"/>
      <sheetName val="ANNE2"/>
      <sheetName val="関連会社明細"/>
      <sheetName val="売却可能公債"/>
      <sheetName val="利息連結"/>
      <sheetName val="受取手数料"/>
      <sheetName val="諸原価連結"/>
      <sheetName val="Current tax"/>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E"/>
      <sheetName val="F &amp; F"/>
      <sheetName val="Vehicles"/>
      <sheetName val="O Equip."/>
      <sheetName val="GH Equip"/>
      <sheetName val="XREF"/>
      <sheetName val="Tickmarks"/>
      <sheetName val="Lead"/>
      <sheetName val="F_&amp;_F"/>
      <sheetName val="O_Equip_"/>
      <sheetName val="GH_Equip"/>
      <sheetName val="Sheet1"/>
      <sheetName val="四半期毎MICﾃﾞｰﾀ転記"/>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 val="Int on STDeposit"/>
      <sheetName val="Assumption"/>
      <sheetName val="Param"/>
      <sheetName val="Lead"/>
      <sheetName val="?????"/>
      <sheetName val="#REF"/>
      <sheetName val="XREF"/>
    </sheetNames>
    <sheetDataSet>
      <sheetData sheetId="0" refreshError="1"/>
      <sheetData sheetId="1" refreshError="1"/>
      <sheetData sheetId="2" refreshError="1">
        <row r="6">
          <cell r="C6" t="str">
            <v>CPFIS Backroom Processing Company</v>
          </cell>
        </row>
        <row r="8">
          <cell r="C8">
            <v>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Lead"/>
      <sheetName val="XREF"/>
      <sheetName val="cul-invSUBMITTED"/>
      <sheetName val="FORM7"/>
      <sheetName val="AOR"/>
      <sheetName val="sheeet7"/>
      <sheetName val="Silo with internal cone"/>
      <sheetName val="Client Vs.PC"/>
      <sheetName val="Measurment"/>
      <sheetName val="Attributes"/>
      <sheetName val="BOQ Distribution"/>
      <sheetName val="Debit_RMC"/>
      <sheetName val="Embk top (2)"/>
      <sheetName val="RAJU ASSO"/>
      <sheetName val="Rate An"/>
      <sheetName val=""/>
      <sheetName val="Monthly Progress Report (Revise"/>
      <sheetName val="HOC"/>
      <sheetName val="Pier"/>
      <sheetName val="Civil Boq"/>
      <sheetName val="Sweeper Machine"/>
      <sheetName val="Analy_7-10"/>
      <sheetName val="NLD - Assum"/>
      <sheetName val="8200AOC"/>
      <sheetName val="RIP1"/>
      <sheetName val="Details_RMC"/>
      <sheetName val="Abs PMRL"/>
      <sheetName val="doq"/>
      <sheetName val="data"/>
      <sheetName val="Boq_ structure "/>
      <sheetName val="PROCTOR"/>
      <sheetName val="Cul_detail"/>
      <sheetName val="SC revtrgt"/>
      <sheetName val="SOR"/>
      <sheetName val="Abutment "/>
      <sheetName val="Equipment"/>
      <sheetName val="Labour &amp; Plant"/>
      <sheetName val="ABBDATASHEET"/>
      <sheetName val="BOQ"/>
      <sheetName val="LOCAL RATES"/>
      <sheetName val="Assmpns"/>
      <sheetName val="간접비 총괄표"/>
      <sheetName val="Master data"/>
      <sheetName val="77S(O)"/>
      <sheetName val="SUMMARY"/>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COMPILATION"/>
      <sheetName val="BHANDUP"/>
      <sheetName val="Anxx 1"/>
      <sheetName val="GM &amp; TA"/>
      <sheetName val="PEP-SUMMARY"/>
      <sheetName val="sch. data"/>
      <sheetName val="FRL-OGL"/>
      <sheetName val="ANALYSIS"/>
      <sheetName val="S2_0 S2_1"/>
      <sheetName val="FORM-W3"/>
      <sheetName val="Customers"/>
      <sheetName val="SCURVE"/>
      <sheetName val="Resourc - Material"/>
      <sheetName val="INPUT"/>
      <sheetName val="Res-P&amp;E (PLL)"/>
      <sheetName val="Prdn Cost"/>
      <sheetName val="Rate Ana"/>
      <sheetName val="DETAIL SHEET"/>
      <sheetName val="3"/>
      <sheetName val="oresreqsum"/>
      <sheetName val="EQUIP1000"/>
      <sheetName val="Fill this out first..."/>
      <sheetName val="ETC Plant Cost"/>
      <sheetName val="fco"/>
      <sheetName val="SITE DATA"/>
      <sheetName val="Bar Budget"/>
      <sheetName val="P&amp;L01-02GR"/>
      <sheetName val="Exist"/>
      <sheetName val="LEFT"/>
      <sheetName val="Final Qty"/>
      <sheetName val="Machine HC - 19.08 "/>
      <sheetName val="PNM Justi"/>
      <sheetName val="Bar"/>
      <sheetName val="Analysed rate"/>
      <sheetName val="RIGHT"/>
      <sheetName val="Shutter"/>
      <sheetName val="BOQ Backup"/>
      <sheetName val="Estimate"/>
      <sheetName val="scurve(2)"/>
      <sheetName val="MRATES"/>
      <sheetName val="Material"/>
      <sheetName val="Sheet2"/>
      <sheetName val="Plant &amp;  Machinery"/>
      <sheetName val="S4"/>
      <sheetName val="Boiler&amp;TG"/>
      <sheetName val="old boq"/>
      <sheetName val="PLAN_FEB97"/>
      <sheetName val="section"/>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めも"/>
      <sheetName val="ｓｔｏｒｙ"/>
      <sheetName val="ﾏﾆｭｱﾙ"/>
      <sheetName val="ふんどし0308"/>
      <sheetName val="1"/>
      <sheetName val="1new0308"/>
      <sheetName val="対象顧客0309"/>
      <sheetName val="対象顧客0309 (2)"/>
      <sheetName val="XREF"/>
      <sheetName val="GuV---% (F)"/>
      <sheetName val="Lead"/>
      <sheetName val="3部提出用累計"/>
      <sheetName val="FORM7"/>
      <sheetName val="Sep WorkSheet"/>
      <sheetName val="ASSET REGISTER 0708"/>
      <sheetName val="Pile径1m･27"/>
      <sheetName val="Wag&amp;Sal"/>
      <sheetName val="Assumptions"/>
    </sheetNames>
    <sheetDataSet>
      <sheetData sheetId="0"/>
      <sheetData sheetId="1"/>
      <sheetData sheetId="2"/>
      <sheetData sheetId="3"/>
      <sheetData sheetId="4" refreshError="1">
        <row r="1">
          <cell r="A1" t="str">
            <v>顧客ｺｰﾄﾞ</v>
          </cell>
          <cell r="B1" t="str">
            <v>顧客名（漢字）</v>
          </cell>
          <cell r="C1" t="str">
            <v>担当課</v>
          </cell>
          <cell r="D1" t="str">
            <v>担当課名</v>
          </cell>
          <cell r="E1" t="str">
            <v>セグメント</v>
          </cell>
          <cell r="F1" t="str">
            <v>SIGN</v>
          </cell>
          <cell r="G1" t="str">
            <v>GROUPING</v>
          </cell>
          <cell r="H1" t="str">
            <v>JYUUTAKU</v>
          </cell>
          <cell r="I1" t="str">
            <v>住宅LOAN</v>
          </cell>
          <cell r="J1" t="str">
            <v>元本残</v>
          </cell>
          <cell r="K1" t="str">
            <v>未収残</v>
          </cell>
          <cell r="L1" t="str">
            <v>債権合計</v>
          </cell>
          <cell r="M1" t="str">
            <v>債権残(３月)</v>
          </cell>
          <cell r="N1" t="str">
            <v>ｵﾌｾｯﾄ残(前期末)</v>
          </cell>
          <cell r="O1" t="str">
            <v>債権残(前期末)</v>
          </cell>
          <cell r="P1" t="str">
            <v>引当金残(前期末)</v>
          </cell>
          <cell r="Q1" t="str">
            <v>FIN貸倒額の合計</v>
          </cell>
        </row>
        <row r="2">
          <cell r="A2" t="str">
            <v>001806</v>
          </cell>
          <cell r="B2" t="str">
            <v>うれしの　　　　　　　　　　　　　　　　　　　　　　　　　　　　　　　</v>
          </cell>
          <cell r="C2" t="str">
            <v>1TC</v>
          </cell>
          <cell r="D2" t="str">
            <v>ｲｹﾌﾞｸﾛｴｲｷﾞﾖｳ1J</v>
          </cell>
          <cell r="E2" t="str">
            <v>東京営本</v>
          </cell>
          <cell r="F2" t="str">
            <v>AB</v>
          </cell>
          <cell r="G2" t="str">
            <v>G</v>
          </cell>
          <cell r="J2">
            <v>4667207</v>
          </cell>
          <cell r="K2">
            <v>0</v>
          </cell>
          <cell r="L2">
            <v>4667207</v>
          </cell>
          <cell r="M2">
            <v>5</v>
          </cell>
          <cell r="N2">
            <v>0</v>
          </cell>
          <cell r="O2">
            <v>5</v>
          </cell>
          <cell r="P2">
            <v>-2</v>
          </cell>
        </row>
        <row r="3">
          <cell r="A3" t="str">
            <v>004308</v>
          </cell>
          <cell r="B3" t="str">
            <v>松屋観光株式会社　　　　　　　　　　　　　　　　　　　　　　　　　　　</v>
          </cell>
          <cell r="C3" t="str">
            <v>0Y2</v>
          </cell>
          <cell r="D3" t="str">
            <v>PJ-ｷｶｸｶｲﾊﾂｶ</v>
          </cell>
          <cell r="E3" t="str">
            <v>近畿営本</v>
          </cell>
          <cell r="F3" t="str">
            <v>CB</v>
          </cell>
          <cell r="G3" t="str">
            <v>L</v>
          </cell>
          <cell r="J3">
            <v>22712452</v>
          </cell>
          <cell r="K3">
            <v>74556875</v>
          </cell>
          <cell r="L3">
            <v>95480379</v>
          </cell>
          <cell r="M3">
            <v>97</v>
          </cell>
          <cell r="N3">
            <v>0</v>
          </cell>
          <cell r="O3">
            <v>97</v>
          </cell>
          <cell r="P3">
            <v>-36</v>
          </cell>
        </row>
        <row r="4">
          <cell r="A4" t="str">
            <v>005080</v>
          </cell>
          <cell r="B4" t="str">
            <v>アイビー株式会社　　　　　　　　　　　　　　　　　　　　　　　　　　　</v>
          </cell>
          <cell r="C4" t="str">
            <v>003</v>
          </cell>
          <cell r="D4" t="str">
            <v>ｵｵｻｶｴｲｷﾞﾖｳ4-2</v>
          </cell>
          <cell r="E4" t="str">
            <v>近畿営本</v>
          </cell>
          <cell r="F4" t="str">
            <v>AB</v>
          </cell>
          <cell r="G4" t="str">
            <v>G</v>
          </cell>
          <cell r="J4">
            <v>253200000</v>
          </cell>
          <cell r="K4">
            <v>0</v>
          </cell>
          <cell r="L4">
            <v>253200000</v>
          </cell>
          <cell r="M4">
            <v>255</v>
          </cell>
          <cell r="N4">
            <v>0</v>
          </cell>
          <cell r="O4">
            <v>258</v>
          </cell>
          <cell r="P4">
            <v>-96</v>
          </cell>
        </row>
        <row r="5">
          <cell r="A5" t="str">
            <v>006541</v>
          </cell>
          <cell r="B5" t="str">
            <v>高弥建設株式会社　　　　　　　　　　　　　　　　　　　　　　　　　　　</v>
          </cell>
          <cell r="C5" t="str">
            <v>054</v>
          </cell>
          <cell r="D5" t="str">
            <v>ﾓﾘｵｶｼﾃﾝ</v>
          </cell>
          <cell r="E5" t="str">
            <v>業務本部</v>
          </cell>
          <cell r="F5" t="str">
            <v>CB</v>
          </cell>
          <cell r="G5" t="str">
            <v>E</v>
          </cell>
          <cell r="J5">
            <v>270791539</v>
          </cell>
          <cell r="K5">
            <v>27953789</v>
          </cell>
          <cell r="L5">
            <v>261892926</v>
          </cell>
          <cell r="M5">
            <v>267</v>
          </cell>
          <cell r="N5">
            <v>0</v>
          </cell>
          <cell r="O5">
            <v>335</v>
          </cell>
          <cell r="P5">
            <v>0</v>
          </cell>
        </row>
        <row r="6">
          <cell r="A6" t="str">
            <v>008204</v>
          </cell>
          <cell r="B6" t="str">
            <v>アイゼン　　　　　　　　　　　　　　　　　　　　　　　　　　　　　　　</v>
          </cell>
          <cell r="C6" t="str">
            <v>05Z</v>
          </cell>
          <cell r="D6" t="str">
            <v>ｵｵｻｶｴｲｷﾞﾖｳ3-1</v>
          </cell>
          <cell r="E6" t="str">
            <v>近畿営本</v>
          </cell>
          <cell r="F6" t="str">
            <v>CA</v>
          </cell>
          <cell r="G6" t="str">
            <v>L</v>
          </cell>
          <cell r="J6">
            <v>816446345</v>
          </cell>
          <cell r="K6">
            <v>128187493</v>
          </cell>
          <cell r="L6">
            <v>858510071</v>
          </cell>
          <cell r="M6">
            <v>858</v>
          </cell>
          <cell r="N6">
            <v>0</v>
          </cell>
          <cell r="O6">
            <v>866</v>
          </cell>
          <cell r="P6">
            <v>-337</v>
          </cell>
        </row>
        <row r="7">
          <cell r="A7" t="str">
            <v>010237</v>
          </cell>
          <cell r="B7" t="str">
            <v>城東重量株式会社　　　　　　　　　　　　　　　　　　　　　　　　　　　</v>
          </cell>
          <cell r="E7" t="str">
            <v>近畿営本</v>
          </cell>
          <cell r="M7">
            <v>192</v>
          </cell>
          <cell r="N7">
            <v>0</v>
          </cell>
          <cell r="O7">
            <v>195</v>
          </cell>
          <cell r="P7">
            <v>-73</v>
          </cell>
        </row>
        <row r="8">
          <cell r="A8" t="str">
            <v>015690</v>
          </cell>
          <cell r="B8" t="str">
            <v>一心　　　　　　　　　　　　　　　　　　　　　　　　　　　　　　　　　</v>
          </cell>
          <cell r="C8" t="str">
            <v>007</v>
          </cell>
          <cell r="D8" t="str">
            <v>ｱｷﾀｼﾃﾝ</v>
          </cell>
          <cell r="E8" t="str">
            <v>業務本部</v>
          </cell>
          <cell r="F8" t="str">
            <v>CB</v>
          </cell>
          <cell r="G8" t="str">
            <v>K</v>
          </cell>
          <cell r="J8">
            <v>710170</v>
          </cell>
          <cell r="K8">
            <v>9959480</v>
          </cell>
          <cell r="L8">
            <v>10284806</v>
          </cell>
          <cell r="M8">
            <v>10</v>
          </cell>
          <cell r="N8">
            <v>0</v>
          </cell>
          <cell r="O8">
            <v>10</v>
          </cell>
          <cell r="P8">
            <v>-4</v>
          </cell>
        </row>
        <row r="9">
          <cell r="A9" t="str">
            <v>015950</v>
          </cell>
          <cell r="B9" t="str">
            <v>三洋住宅　　　　　　　　　　　　　　　　　　　　　　　　　　　　　　　</v>
          </cell>
          <cell r="C9" t="str">
            <v>0Y2</v>
          </cell>
          <cell r="D9" t="str">
            <v>PJ-ｷｶｸｶｲﾊﾂｶ</v>
          </cell>
          <cell r="E9" t="str">
            <v>近畿営本</v>
          </cell>
          <cell r="F9" t="str">
            <v>CA</v>
          </cell>
          <cell r="G9" t="str">
            <v>C</v>
          </cell>
          <cell r="J9">
            <v>0</v>
          </cell>
          <cell r="K9">
            <v>943491838</v>
          </cell>
          <cell r="L9">
            <v>-3645000</v>
          </cell>
          <cell r="M9">
            <v>0</v>
          </cell>
          <cell r="N9">
            <v>-399</v>
          </cell>
          <cell r="O9">
            <v>0</v>
          </cell>
          <cell r="P9">
            <v>0</v>
          </cell>
        </row>
        <row r="10">
          <cell r="A10" t="str">
            <v>01979</v>
          </cell>
          <cell r="B10" t="str">
            <v>アクスハウジング　　　　　　　　　　　　　　　　　　　　　　　　　　　</v>
          </cell>
          <cell r="C10" t="str">
            <v>0Y2</v>
          </cell>
          <cell r="D10" t="str">
            <v>PJ-ｷｶｸｶｲﾊﾂｶ</v>
          </cell>
          <cell r="E10" t="str">
            <v>近畿営本</v>
          </cell>
          <cell r="F10" t="str">
            <v>CA</v>
          </cell>
          <cell r="G10" t="str">
            <v>L</v>
          </cell>
          <cell r="J10">
            <v>0</v>
          </cell>
          <cell r="K10">
            <v>2736178085</v>
          </cell>
          <cell r="L10">
            <v>-50000</v>
          </cell>
          <cell r="M10">
            <v>0</v>
          </cell>
          <cell r="N10">
            <v>-2463</v>
          </cell>
          <cell r="O10">
            <v>0</v>
          </cell>
          <cell r="P10">
            <v>0</v>
          </cell>
        </row>
        <row r="11">
          <cell r="A11" t="str">
            <v>023935</v>
          </cell>
          <cell r="B11" t="str">
            <v>小寺建築設計事務所　　　　　　　　　　　　　　　　　　　　　　　　　　</v>
          </cell>
          <cell r="C11" t="str">
            <v>0MR</v>
          </cell>
          <cell r="D11" t="str">
            <v>ｺｳﾍﾞｼﾃﾝ2ｶ</v>
          </cell>
          <cell r="E11" t="str">
            <v>近畿営本</v>
          </cell>
          <cell r="F11" t="str">
            <v>CB</v>
          </cell>
          <cell r="G11" t="str">
            <v>J</v>
          </cell>
          <cell r="J11">
            <v>0</v>
          </cell>
          <cell r="K11">
            <v>78741228</v>
          </cell>
          <cell r="L11">
            <v>78741228</v>
          </cell>
          <cell r="M11">
            <v>79</v>
          </cell>
          <cell r="N11">
            <v>0</v>
          </cell>
          <cell r="O11">
            <v>79</v>
          </cell>
          <cell r="P11">
            <v>-29</v>
          </cell>
        </row>
        <row r="12">
          <cell r="A12" t="str">
            <v>024685</v>
          </cell>
          <cell r="B12" t="str">
            <v>高橋車輌株式会社　　　　　　　　　　　　　　　　　　　　　　　　　　　</v>
          </cell>
          <cell r="C12" t="str">
            <v>2H2</v>
          </cell>
          <cell r="D12" t="str">
            <v>ﾐﾅﾐｵｵｻｶｼﾃﾝ1ｶ</v>
          </cell>
          <cell r="E12" t="str">
            <v>近畿営本</v>
          </cell>
          <cell r="F12" t="str">
            <v>CB</v>
          </cell>
          <cell r="G12" t="str">
            <v>Ｆ</v>
          </cell>
          <cell r="J12">
            <v>0</v>
          </cell>
          <cell r="K12">
            <v>6113950</v>
          </cell>
          <cell r="L12">
            <v>6087602</v>
          </cell>
          <cell r="M12">
            <v>6</v>
          </cell>
          <cell r="N12">
            <v>0</v>
          </cell>
          <cell r="O12">
            <v>6</v>
          </cell>
          <cell r="P12">
            <v>-2</v>
          </cell>
        </row>
        <row r="13">
          <cell r="A13" t="str">
            <v>026797</v>
          </cell>
          <cell r="B13" t="str">
            <v>宝星商事株式会社　　　　　　　　　　　　　　　　　　　　　　　　　　　</v>
          </cell>
          <cell r="C13" t="str">
            <v>0J1</v>
          </cell>
          <cell r="D13" t="str">
            <v>ｵｵｻｶｴｲｷﾞﾖｳ3-2</v>
          </cell>
          <cell r="E13" t="str">
            <v>近畿営本</v>
          </cell>
          <cell r="F13" t="str">
            <v>AB</v>
          </cell>
          <cell r="G13" t="str">
            <v>L</v>
          </cell>
          <cell r="J13">
            <v>21583341</v>
          </cell>
          <cell r="K13">
            <v>0</v>
          </cell>
          <cell r="L13">
            <v>21583341</v>
          </cell>
          <cell r="M13">
            <v>23</v>
          </cell>
          <cell r="N13">
            <v>0</v>
          </cell>
          <cell r="O13">
            <v>25</v>
          </cell>
          <cell r="P13">
            <v>-9</v>
          </cell>
        </row>
        <row r="14">
          <cell r="A14" t="str">
            <v>02944</v>
          </cell>
          <cell r="B14" t="str">
            <v>イワイ　　　　　　　　　　　　　　　　　　　　　　　　　　　　　　　　</v>
          </cell>
          <cell r="C14" t="str">
            <v>05V</v>
          </cell>
          <cell r="D14" t="str">
            <v>ｵｵｻｶｴｲｷﾞﾖｳ2-3</v>
          </cell>
          <cell r="E14" t="str">
            <v>近畿営本</v>
          </cell>
          <cell r="F14" t="str">
            <v>AB</v>
          </cell>
          <cell r="G14" t="str">
            <v>G</v>
          </cell>
          <cell r="J14">
            <v>7700000</v>
          </cell>
          <cell r="K14">
            <v>0</v>
          </cell>
          <cell r="L14">
            <v>7643798</v>
          </cell>
          <cell r="M14">
            <v>8</v>
          </cell>
          <cell r="N14">
            <v>0</v>
          </cell>
          <cell r="O14">
            <v>8</v>
          </cell>
          <cell r="P14">
            <v>-3</v>
          </cell>
        </row>
        <row r="15">
          <cell r="A15" t="str">
            <v>029490</v>
          </cell>
          <cell r="B15" t="str">
            <v>ビッグ　　　　　　　　　　　　　　　　　　　　　　　　　　　　　　　　</v>
          </cell>
          <cell r="C15" t="str">
            <v>0J1</v>
          </cell>
          <cell r="D15" t="str">
            <v>ｵｵｻｶｴｲｷﾞﾖｳ3-2</v>
          </cell>
          <cell r="E15" t="str">
            <v>近畿営本</v>
          </cell>
          <cell r="F15" t="str">
            <v>AB</v>
          </cell>
          <cell r="G15" t="str">
            <v>L</v>
          </cell>
          <cell r="J15">
            <v>30845258</v>
          </cell>
          <cell r="K15">
            <v>0</v>
          </cell>
          <cell r="L15">
            <v>30791279</v>
          </cell>
          <cell r="M15">
            <v>32</v>
          </cell>
          <cell r="N15">
            <v>0</v>
          </cell>
          <cell r="O15">
            <v>0</v>
          </cell>
          <cell r="P15">
            <v>0</v>
          </cell>
        </row>
        <row r="16">
          <cell r="A16" t="str">
            <v>030340</v>
          </cell>
          <cell r="B16" t="str">
            <v>バンショクサプライ株式会社　　　　　　　　　　　　　　　　　　　　　　</v>
          </cell>
          <cell r="E16" t="str">
            <v>近畿営本</v>
          </cell>
          <cell r="M16">
            <v>8</v>
          </cell>
          <cell r="N16">
            <v>0</v>
          </cell>
          <cell r="O16">
            <v>8</v>
          </cell>
          <cell r="P16">
            <v>-3</v>
          </cell>
        </row>
        <row r="17">
          <cell r="A17" t="str">
            <v>031278</v>
          </cell>
          <cell r="B17" t="str">
            <v>レストラン・インベストメンツ株式会社　　　　　　　　　　　　　　　　　</v>
          </cell>
          <cell r="E17" t="str">
            <v>不動産Ｆ</v>
          </cell>
          <cell r="M17">
            <v>0</v>
          </cell>
          <cell r="N17">
            <v>0</v>
          </cell>
          <cell r="O17">
            <v>1383</v>
          </cell>
          <cell r="P17">
            <v>-1383</v>
          </cell>
        </row>
        <row r="18">
          <cell r="A18" t="str">
            <v>033370</v>
          </cell>
          <cell r="B18" t="str">
            <v>ホームドライ　　　　　　　　　　　　　　　　　　　　　　　　　　　　　</v>
          </cell>
          <cell r="C18" t="str">
            <v>008</v>
          </cell>
          <cell r="D18" t="str">
            <v>ｷﾀｷﾕｳｼﾕｳｼﾃﾝ</v>
          </cell>
          <cell r="F18" t="str">
            <v>CB</v>
          </cell>
          <cell r="G18" t="str">
            <v>K</v>
          </cell>
          <cell r="J18">
            <v>20000000</v>
          </cell>
          <cell r="K18">
            <v>10000000</v>
          </cell>
          <cell r="L18">
            <v>29897023</v>
          </cell>
        </row>
        <row r="19">
          <cell r="A19" t="str">
            <v>039886</v>
          </cell>
          <cell r="B19" t="str">
            <v>ブイ．アイ．ピー　　　　　　　　　　　　　　　　　　　　　　　　　　　</v>
          </cell>
          <cell r="C19" t="str">
            <v>1H1</v>
          </cell>
          <cell r="D19" t="str">
            <v>ｼﾝｼﾞﾕｸｼﾃﾝ1ﾁ-ﾑ</v>
          </cell>
          <cell r="E19" t="str">
            <v>東京営本</v>
          </cell>
          <cell r="F19" t="str">
            <v>AB</v>
          </cell>
          <cell r="G19" t="str">
            <v>H</v>
          </cell>
          <cell r="J19">
            <v>67245796</v>
          </cell>
          <cell r="K19">
            <v>0</v>
          </cell>
          <cell r="L19">
            <v>67282515</v>
          </cell>
          <cell r="M19">
            <v>71</v>
          </cell>
          <cell r="N19">
            <v>0</v>
          </cell>
          <cell r="O19">
            <v>77</v>
          </cell>
          <cell r="P19">
            <v>-29</v>
          </cell>
        </row>
        <row r="20">
          <cell r="A20" t="str">
            <v>041696</v>
          </cell>
          <cell r="B20" t="str">
            <v>山忠建設株式会社　　　　　　　　　　　　　　　　　　　　　　　　　　　</v>
          </cell>
          <cell r="C20" t="str">
            <v>09C</v>
          </cell>
          <cell r="D20" t="str">
            <v>ﾕｳｼｼﾞｷﾞﾖｳ2ﾎｳｼﾞﾝ</v>
          </cell>
          <cell r="E20" t="str">
            <v>不動産Ｆ</v>
          </cell>
          <cell r="F20" t="str">
            <v>CA</v>
          </cell>
          <cell r="G20" t="str">
            <v>E</v>
          </cell>
          <cell r="J20">
            <v>0</v>
          </cell>
          <cell r="K20">
            <v>5436365486</v>
          </cell>
          <cell r="L20">
            <v>-27634514</v>
          </cell>
          <cell r="M20">
            <v>0</v>
          </cell>
          <cell r="N20">
            <v>-5464</v>
          </cell>
          <cell r="O20">
            <v>0</v>
          </cell>
          <cell r="P20">
            <v>0</v>
          </cell>
        </row>
        <row r="21">
          <cell r="A21" t="str">
            <v>041845</v>
          </cell>
          <cell r="B21" t="str">
            <v>地野行夫　　　　　　　　　　　　　　　　　　　　　　　　　　　　　　　</v>
          </cell>
          <cell r="C21" t="str">
            <v>0TF</v>
          </cell>
          <cell r="D21" t="str">
            <v>ﾕｳｼ2ﾌﾞｶｲｶﾞｲIQ</v>
          </cell>
          <cell r="F21" t="str">
            <v>CB</v>
          </cell>
          <cell r="G21" t="str">
            <v>J</v>
          </cell>
          <cell r="J21">
            <v>42715688</v>
          </cell>
          <cell r="K21">
            <v>14164469</v>
          </cell>
          <cell r="L21">
            <v>52876439</v>
          </cell>
        </row>
        <row r="22">
          <cell r="A22" t="str">
            <v>045206</v>
          </cell>
          <cell r="B22" t="str">
            <v>大洋建設　　　　　　　　　　　　　　　　　　　　　　　　　　　　　　　</v>
          </cell>
          <cell r="C22" t="str">
            <v>1E1</v>
          </cell>
          <cell r="D22" t="str">
            <v>ﾖｺﾊﾏｼﾃﾝﾀﾞｲ1ﾁｰﾑ</v>
          </cell>
          <cell r="E22" t="str">
            <v>東京営本</v>
          </cell>
          <cell r="F22" t="str">
            <v>CB</v>
          </cell>
          <cell r="G22" t="str">
            <v>C</v>
          </cell>
          <cell r="J22">
            <v>429282282</v>
          </cell>
          <cell r="K22">
            <v>1044000</v>
          </cell>
          <cell r="L22">
            <v>429419937</v>
          </cell>
          <cell r="M22">
            <v>554</v>
          </cell>
          <cell r="N22">
            <v>0</v>
          </cell>
          <cell r="O22">
            <v>725</v>
          </cell>
          <cell r="P22">
            <v>-23</v>
          </cell>
        </row>
        <row r="23">
          <cell r="A23" t="str">
            <v>048930</v>
          </cell>
          <cell r="B23" t="str">
            <v>ファッションファブリックス有限会社　　　　　　　　　　　　　　　　　　</v>
          </cell>
          <cell r="C23" t="str">
            <v>0Y2</v>
          </cell>
          <cell r="D23" t="str">
            <v>PJ-ｷｶｸｶｲﾊﾂｶ</v>
          </cell>
          <cell r="E23" t="str">
            <v>近畿営本</v>
          </cell>
          <cell r="F23" t="str">
            <v>CB</v>
          </cell>
          <cell r="G23" t="str">
            <v>G</v>
          </cell>
          <cell r="J23">
            <v>36312716</v>
          </cell>
          <cell r="K23">
            <v>1239644</v>
          </cell>
          <cell r="L23">
            <v>36844040</v>
          </cell>
          <cell r="M23">
            <v>38</v>
          </cell>
          <cell r="N23">
            <v>0</v>
          </cell>
          <cell r="O23">
            <v>39</v>
          </cell>
          <cell r="P23">
            <v>-15</v>
          </cell>
        </row>
        <row r="24">
          <cell r="A24" t="str">
            <v>049915</v>
          </cell>
          <cell r="B24" t="str">
            <v>セザール　　　　　　　　　　　　　　　　　　　　　　　　　　　　　　　</v>
          </cell>
          <cell r="C24" t="str">
            <v>1W1</v>
          </cell>
          <cell r="D24" t="str">
            <v>ｷﾁｼﾞﾖｳｼﾞｼﾃﾝ1ﾁｰﾑ</v>
          </cell>
          <cell r="E24" t="str">
            <v>東京営本</v>
          </cell>
          <cell r="F24" t="str">
            <v>CB</v>
          </cell>
          <cell r="G24" t="str">
            <v>C</v>
          </cell>
          <cell r="J24">
            <v>250000000</v>
          </cell>
          <cell r="K24">
            <v>565068</v>
          </cell>
          <cell r="L24">
            <v>247494852</v>
          </cell>
          <cell r="M24">
            <v>249</v>
          </cell>
          <cell r="N24">
            <v>0</v>
          </cell>
          <cell r="O24">
            <v>247</v>
          </cell>
          <cell r="P24">
            <v>0</v>
          </cell>
        </row>
        <row r="25">
          <cell r="A25" t="str">
            <v>051529</v>
          </cell>
          <cell r="B25" t="str">
            <v>小池木材株式会社　　　　　　　　　　　　　　　　　　　　　　　　　　　</v>
          </cell>
          <cell r="C25" t="str">
            <v>09H</v>
          </cell>
          <cell r="D25" t="str">
            <v>ﾌｸｲｼﾃﾝ</v>
          </cell>
          <cell r="F25" t="str">
            <v>CB</v>
          </cell>
          <cell r="G25" t="str">
            <v>G</v>
          </cell>
          <cell r="J25">
            <v>25000000</v>
          </cell>
          <cell r="K25">
            <v>6000000</v>
          </cell>
          <cell r="L25">
            <v>30692113</v>
          </cell>
        </row>
        <row r="26">
          <cell r="A26" t="str">
            <v>052393</v>
          </cell>
          <cell r="B26" t="str">
            <v>創健　　　　　　　　　　　　　　　　　　　　　　　　　　　　　　　　　</v>
          </cell>
          <cell r="C26" t="str">
            <v>1D1</v>
          </cell>
          <cell r="D26" t="str">
            <v>ﾁﾊﾞｼﾃﾝﾀﾞｲ1ﾁｰﾑ</v>
          </cell>
          <cell r="E26" t="str">
            <v>東京営本</v>
          </cell>
          <cell r="F26" t="str">
            <v>AB</v>
          </cell>
          <cell r="G26" t="str">
            <v>K</v>
          </cell>
          <cell r="J26">
            <v>80679824</v>
          </cell>
          <cell r="K26">
            <v>0</v>
          </cell>
          <cell r="L26">
            <v>80679824</v>
          </cell>
          <cell r="M26">
            <v>82</v>
          </cell>
          <cell r="N26">
            <v>0</v>
          </cell>
          <cell r="O26">
            <v>84</v>
          </cell>
          <cell r="P26">
            <v>-31</v>
          </cell>
        </row>
        <row r="27">
          <cell r="A27" t="str">
            <v>052928</v>
          </cell>
          <cell r="B27" t="str">
            <v>乙川博　　　　　　　　　　　　　　　　　　　　　　　　　　　　　　　　</v>
          </cell>
          <cell r="C27" t="str">
            <v>021</v>
          </cell>
          <cell r="D27" t="str">
            <v>ﾆｲｶﾞﾀｼﾃﾝ</v>
          </cell>
          <cell r="E27" t="str">
            <v>業務本部</v>
          </cell>
          <cell r="F27" t="str">
            <v>CB</v>
          </cell>
          <cell r="G27" t="str">
            <v>C</v>
          </cell>
          <cell r="J27">
            <v>103728738</v>
          </cell>
          <cell r="K27">
            <v>115104595</v>
          </cell>
          <cell r="L27">
            <v>1215769</v>
          </cell>
          <cell r="M27">
            <v>0</v>
          </cell>
          <cell r="N27">
            <v>-146</v>
          </cell>
          <cell r="O27">
            <v>0</v>
          </cell>
          <cell r="P27">
            <v>0</v>
          </cell>
        </row>
        <row r="28">
          <cell r="A28" t="str">
            <v>059185</v>
          </cell>
          <cell r="B28" t="str">
            <v>石原プラスチック工業株式会社　　　　　　　　　　　　　　　　　　　　　</v>
          </cell>
          <cell r="E28" t="str">
            <v>東京営本</v>
          </cell>
          <cell r="M28">
            <v>21</v>
          </cell>
          <cell r="N28">
            <v>0</v>
          </cell>
          <cell r="O28">
            <v>21</v>
          </cell>
          <cell r="P28">
            <v>-8</v>
          </cell>
        </row>
        <row r="29">
          <cell r="A29" t="str">
            <v>061863</v>
          </cell>
          <cell r="B29" t="str">
            <v>日証　　　　　　　　　　　　　　　　　　　　　　　　　　　　　　　　　</v>
          </cell>
          <cell r="C29" t="str">
            <v>0Y2</v>
          </cell>
          <cell r="D29" t="str">
            <v>PJ-ｷｶｸｶｲﾊﾂｶ</v>
          </cell>
          <cell r="E29" t="str">
            <v>近畿営本</v>
          </cell>
          <cell r="F29" t="str">
            <v>CA</v>
          </cell>
          <cell r="G29" t="str">
            <v>H</v>
          </cell>
          <cell r="J29">
            <v>0</v>
          </cell>
          <cell r="K29">
            <v>1660110747</v>
          </cell>
          <cell r="L29">
            <v>-9862973</v>
          </cell>
          <cell r="M29">
            <v>0</v>
          </cell>
          <cell r="N29">
            <v>-1644</v>
          </cell>
          <cell r="O29">
            <v>0</v>
          </cell>
          <cell r="P29">
            <v>0</v>
          </cell>
        </row>
        <row r="30">
          <cell r="A30" t="str">
            <v>06257</v>
          </cell>
          <cell r="B30" t="str">
            <v>永廣堂本店　　　　　　　　　　　　　　　　　　　　　　　　　　　　　　</v>
          </cell>
          <cell r="C30" t="str">
            <v>0Y2</v>
          </cell>
          <cell r="D30" t="str">
            <v>PJ-ｷｶｸｶｲﾊﾂｶ</v>
          </cell>
          <cell r="E30" t="str">
            <v>近畿営本</v>
          </cell>
          <cell r="F30" t="str">
            <v>AB</v>
          </cell>
          <cell r="G30" t="str">
            <v>Ｆ</v>
          </cell>
          <cell r="J30">
            <v>28800000</v>
          </cell>
          <cell r="K30">
            <v>0</v>
          </cell>
          <cell r="L30">
            <v>28760548</v>
          </cell>
          <cell r="M30">
            <v>32</v>
          </cell>
          <cell r="N30">
            <v>0</v>
          </cell>
          <cell r="O30">
            <v>37</v>
          </cell>
          <cell r="P30">
            <v>-14</v>
          </cell>
        </row>
        <row r="31">
          <cell r="A31" t="str">
            <v>063126</v>
          </cell>
          <cell r="B31" t="str">
            <v>真里谷　　　　　　　　　　　　　　　　　　　　　　　　　　　　　　　　</v>
          </cell>
          <cell r="C31" t="str">
            <v>09C</v>
          </cell>
          <cell r="D31" t="str">
            <v>ｿｳﾑﾌﾞMﾁ-ﾑ</v>
          </cell>
          <cell r="E31" t="str">
            <v>不動産Ｆ</v>
          </cell>
          <cell r="F31" t="str">
            <v>CA</v>
          </cell>
          <cell r="G31" t="str">
            <v>K</v>
          </cell>
          <cell r="J31">
            <v>0</v>
          </cell>
          <cell r="K31">
            <v>1113242339</v>
          </cell>
          <cell r="L31">
            <v>1113242339</v>
          </cell>
          <cell r="M31">
            <v>1113</v>
          </cell>
          <cell r="N31">
            <v>0</v>
          </cell>
          <cell r="O31">
            <v>1113</v>
          </cell>
          <cell r="P31">
            <v>0</v>
          </cell>
        </row>
        <row r="32">
          <cell r="A32" t="str">
            <v>066570</v>
          </cell>
          <cell r="B32" t="str">
            <v>三和建物総合ファイナンス株式会社　　　　　　　　　　　　　　　　　　　</v>
          </cell>
          <cell r="C32" t="str">
            <v>09C</v>
          </cell>
          <cell r="D32" t="str">
            <v>ﾕｳｼｼﾞｷﾞﾖｳ2ﾎｳｼﾞﾝ</v>
          </cell>
          <cell r="E32" t="str">
            <v>不動産Ｆ</v>
          </cell>
          <cell r="F32" t="str">
            <v>CB</v>
          </cell>
          <cell r="G32" t="str">
            <v>H</v>
          </cell>
          <cell r="J32">
            <v>0</v>
          </cell>
          <cell r="K32">
            <v>198102430</v>
          </cell>
          <cell r="L32">
            <v>198102430</v>
          </cell>
          <cell r="M32">
            <v>198</v>
          </cell>
          <cell r="N32">
            <v>0</v>
          </cell>
          <cell r="O32">
            <v>198</v>
          </cell>
          <cell r="P32">
            <v>-74</v>
          </cell>
        </row>
        <row r="33">
          <cell r="A33" t="str">
            <v>072357</v>
          </cell>
          <cell r="B33" t="str">
            <v>西日本リース興発株式会社　　　　　　　　　　　　　　　　　　　　　　　</v>
          </cell>
          <cell r="C33" t="str">
            <v>0FM</v>
          </cell>
          <cell r="D33" t="str">
            <v>ｸﾏﾓﾄ ﾌﾄﾞｳｻﾝ</v>
          </cell>
          <cell r="E33" t="str">
            <v>業務本部</v>
          </cell>
          <cell r="F33" t="str">
            <v>CB</v>
          </cell>
          <cell r="G33" t="str">
            <v>H</v>
          </cell>
          <cell r="J33">
            <v>0</v>
          </cell>
          <cell r="K33">
            <v>30519815</v>
          </cell>
          <cell r="L33">
            <v>30519815</v>
          </cell>
          <cell r="M33">
            <v>33</v>
          </cell>
          <cell r="N33">
            <v>0</v>
          </cell>
          <cell r="O33">
            <v>35</v>
          </cell>
          <cell r="P33">
            <v>-13</v>
          </cell>
        </row>
        <row r="34">
          <cell r="A34" t="str">
            <v>075820</v>
          </cell>
          <cell r="B34" t="str">
            <v>パテック総研　　　　　　　　　　　　　　　　　　　　　　　　　　　　　</v>
          </cell>
          <cell r="C34" t="str">
            <v>05Z</v>
          </cell>
          <cell r="D34" t="str">
            <v>ｵｵｻｶｴｲｷﾞﾖｳ3-1</v>
          </cell>
          <cell r="F34" t="str">
            <v>AB</v>
          </cell>
          <cell r="G34" t="str">
            <v>L</v>
          </cell>
          <cell r="J34">
            <v>78474006</v>
          </cell>
          <cell r="K34">
            <v>0</v>
          </cell>
          <cell r="L34">
            <v>78474006</v>
          </cell>
        </row>
        <row r="35">
          <cell r="A35" t="str">
            <v>076596</v>
          </cell>
          <cell r="B35" t="str">
            <v>高広商事株式会社　　　　　　　　　　　　　　　　　　　　　　　　　　　</v>
          </cell>
          <cell r="E35" t="str">
            <v>近畿営本</v>
          </cell>
          <cell r="M35">
            <v>0</v>
          </cell>
          <cell r="N35">
            <v>0</v>
          </cell>
          <cell r="O35">
            <v>18</v>
          </cell>
          <cell r="P35">
            <v>-7</v>
          </cell>
        </row>
        <row r="36">
          <cell r="A36" t="str">
            <v>078255</v>
          </cell>
          <cell r="B36" t="str">
            <v>中尾商店　　　　　　　　　　　　　　　　　　　　　　　　　　　　　　　</v>
          </cell>
          <cell r="C36" t="str">
            <v>0Y2</v>
          </cell>
          <cell r="D36" t="str">
            <v>PJ-ｷｶｸｶｲﾊﾂｶ</v>
          </cell>
          <cell r="E36" t="str">
            <v>近畿営本</v>
          </cell>
          <cell r="F36" t="str">
            <v>AB</v>
          </cell>
          <cell r="G36" t="str">
            <v>G</v>
          </cell>
          <cell r="J36">
            <v>36505308</v>
          </cell>
          <cell r="K36">
            <v>0</v>
          </cell>
          <cell r="L36">
            <v>36505308</v>
          </cell>
          <cell r="M36">
            <v>37</v>
          </cell>
          <cell r="N36">
            <v>0</v>
          </cell>
          <cell r="O36">
            <v>39</v>
          </cell>
          <cell r="P36">
            <v>-15</v>
          </cell>
        </row>
        <row r="37">
          <cell r="A37" t="str">
            <v>079112</v>
          </cell>
          <cell r="B37" t="str">
            <v>サニーエステート　　　　　　　　　　　　　　　　　　　　　　　　　　　</v>
          </cell>
          <cell r="C37" t="str">
            <v>05W</v>
          </cell>
          <cell r="D37" t="str">
            <v>ｵｵｻｶｴｲｷﾞﾖｳ1-2</v>
          </cell>
          <cell r="E37" t="str">
            <v>近畿営本</v>
          </cell>
          <cell r="F37" t="str">
            <v>AB</v>
          </cell>
          <cell r="G37" t="str">
            <v>C</v>
          </cell>
          <cell r="J37">
            <v>442561808</v>
          </cell>
          <cell r="K37">
            <v>0</v>
          </cell>
          <cell r="L37">
            <v>442598072</v>
          </cell>
          <cell r="M37">
            <v>446</v>
          </cell>
          <cell r="N37">
            <v>0</v>
          </cell>
          <cell r="O37">
            <v>450</v>
          </cell>
          <cell r="P37">
            <v>-337</v>
          </cell>
        </row>
        <row r="38">
          <cell r="A38" t="str">
            <v>081285</v>
          </cell>
          <cell r="B38" t="str">
            <v>睦建設株式会社　　　　　　　　　　　　　　　　　　　　　　　　　　　　</v>
          </cell>
          <cell r="C38" t="str">
            <v>09C</v>
          </cell>
          <cell r="D38" t="str">
            <v>ﾕｳｼｼﾞｷﾞﾖｳ2ﾎｳｼﾞﾝ</v>
          </cell>
          <cell r="E38" t="str">
            <v>不動産Ｆ</v>
          </cell>
          <cell r="F38" t="str">
            <v>CB</v>
          </cell>
          <cell r="G38" t="str">
            <v>G</v>
          </cell>
          <cell r="J38">
            <v>0</v>
          </cell>
          <cell r="K38">
            <v>231294871</v>
          </cell>
          <cell r="L38">
            <v>231294871</v>
          </cell>
          <cell r="M38">
            <v>231</v>
          </cell>
          <cell r="N38">
            <v>0</v>
          </cell>
          <cell r="O38">
            <v>231</v>
          </cell>
          <cell r="P38">
            <v>-86</v>
          </cell>
        </row>
        <row r="39">
          <cell r="A39" t="str">
            <v>087699</v>
          </cell>
          <cell r="B39" t="str">
            <v>日本企画設計　　　　　　　　　　　　　　　　　　　　　　　　　　　　　</v>
          </cell>
          <cell r="C39" t="str">
            <v>09C</v>
          </cell>
          <cell r="D39" t="str">
            <v>ﾕｳｼｼﾞｷﾞﾖｳ2ﾎｳｼﾞﾝ</v>
          </cell>
          <cell r="E39" t="str">
            <v>不動産Ｆ</v>
          </cell>
          <cell r="F39" t="str">
            <v>CB</v>
          </cell>
          <cell r="G39" t="str">
            <v>C</v>
          </cell>
          <cell r="J39">
            <v>0</v>
          </cell>
          <cell r="K39">
            <v>92271923</v>
          </cell>
          <cell r="L39">
            <v>91649971</v>
          </cell>
          <cell r="M39">
            <v>92</v>
          </cell>
          <cell r="N39">
            <v>0</v>
          </cell>
          <cell r="O39">
            <v>92</v>
          </cell>
          <cell r="P39">
            <v>-34</v>
          </cell>
        </row>
        <row r="40">
          <cell r="A40" t="str">
            <v>089390</v>
          </cell>
          <cell r="B40" t="str">
            <v>坂口建設工業株式会社　　　　　　　　　　　　　　　　　　　　　　　　　</v>
          </cell>
          <cell r="C40" t="str">
            <v>0Y2</v>
          </cell>
          <cell r="D40" t="str">
            <v>PJ-ｷｶｸｶｲﾊﾂｶ</v>
          </cell>
          <cell r="E40" t="str">
            <v>近畿営本</v>
          </cell>
          <cell r="F40" t="str">
            <v>CB</v>
          </cell>
          <cell r="G40" t="str">
            <v>E</v>
          </cell>
          <cell r="J40">
            <v>16161917</v>
          </cell>
          <cell r="K40">
            <v>293322</v>
          </cell>
          <cell r="L40">
            <v>13424694</v>
          </cell>
          <cell r="M40">
            <v>107</v>
          </cell>
          <cell r="N40">
            <v>0</v>
          </cell>
          <cell r="O40">
            <v>107</v>
          </cell>
          <cell r="P40">
            <v>-40</v>
          </cell>
        </row>
        <row r="41">
          <cell r="A41" t="str">
            <v>103990</v>
          </cell>
          <cell r="B41" t="str">
            <v>大輝　　　　　　　　　　　　　　　　　　　　　　　　　　　　　　　　　</v>
          </cell>
          <cell r="C41" t="str">
            <v>0N7</v>
          </cell>
          <cell r="D41" t="str">
            <v>ｷﾖｳﾄ 2ｶ</v>
          </cell>
          <cell r="E41" t="str">
            <v>近畿営本</v>
          </cell>
          <cell r="F41" t="str">
            <v>AB</v>
          </cell>
          <cell r="G41" t="str">
            <v>J</v>
          </cell>
          <cell r="J41">
            <v>27065213</v>
          </cell>
          <cell r="K41">
            <v>0</v>
          </cell>
          <cell r="L41">
            <v>27065213</v>
          </cell>
          <cell r="M41">
            <v>28</v>
          </cell>
          <cell r="N41">
            <v>0</v>
          </cell>
          <cell r="O41">
            <v>0</v>
          </cell>
          <cell r="P41">
            <v>0</v>
          </cell>
        </row>
        <row r="42">
          <cell r="A42" t="str">
            <v>105824</v>
          </cell>
          <cell r="B42" t="str">
            <v>日経ビル　　　　　　　　　　　　　　　　　　　　　　　　　　　　　　　</v>
          </cell>
          <cell r="C42" t="str">
            <v>0Y2</v>
          </cell>
          <cell r="D42" t="str">
            <v>PJ-ｷｶｸｶｲﾊﾂｶ</v>
          </cell>
          <cell r="E42" t="str">
            <v>近畿営本</v>
          </cell>
          <cell r="F42" t="str">
            <v>CA</v>
          </cell>
          <cell r="G42" t="str">
            <v>C</v>
          </cell>
          <cell r="J42">
            <v>0</v>
          </cell>
          <cell r="K42">
            <v>613528802</v>
          </cell>
          <cell r="L42">
            <v>309498567</v>
          </cell>
          <cell r="M42">
            <v>310</v>
          </cell>
          <cell r="N42">
            <v>0</v>
          </cell>
          <cell r="O42">
            <v>310</v>
          </cell>
          <cell r="P42">
            <v>-244</v>
          </cell>
        </row>
        <row r="43">
          <cell r="A43" t="str">
            <v>105898</v>
          </cell>
          <cell r="B43" t="str">
            <v>栄進　　　　　　　　　　　　　　　　　　　　　　　　　　　　　　　　　</v>
          </cell>
          <cell r="C43" t="str">
            <v>0Y2</v>
          </cell>
          <cell r="D43" t="str">
            <v>PJ-ｷｶｸｶｲﾊﾂｶ</v>
          </cell>
          <cell r="E43" t="str">
            <v>近畿営本</v>
          </cell>
          <cell r="F43" t="str">
            <v>CB</v>
          </cell>
          <cell r="G43" t="str">
            <v>G</v>
          </cell>
          <cell r="J43">
            <v>6000000</v>
          </cell>
          <cell r="K43">
            <v>10000000</v>
          </cell>
          <cell r="L43">
            <v>15979318</v>
          </cell>
          <cell r="M43">
            <v>16</v>
          </cell>
          <cell r="P43">
            <v>0</v>
          </cell>
        </row>
        <row r="44">
          <cell r="A44" t="str">
            <v>106289</v>
          </cell>
          <cell r="B44" t="str">
            <v>サンバードシステム　　　　　　　　　　　　　　　　　　　　　　　　　　</v>
          </cell>
          <cell r="C44" t="str">
            <v>09C</v>
          </cell>
          <cell r="D44" t="str">
            <v>ﾕｳｼｼﾞｷﾞﾖｳ2ﾎｳｼﾞﾝ</v>
          </cell>
          <cell r="E44" t="str">
            <v>不動産Ｆ</v>
          </cell>
          <cell r="F44" t="str">
            <v>CB</v>
          </cell>
          <cell r="G44" t="str">
            <v>C</v>
          </cell>
          <cell r="J44">
            <v>10246233</v>
          </cell>
          <cell r="K44">
            <v>23907311</v>
          </cell>
          <cell r="L44">
            <v>30948863</v>
          </cell>
          <cell r="M44">
            <v>31</v>
          </cell>
          <cell r="N44">
            <v>0</v>
          </cell>
          <cell r="O44">
            <v>31</v>
          </cell>
          <cell r="P44">
            <v>-12</v>
          </cell>
        </row>
        <row r="45">
          <cell r="A45" t="str">
            <v>107061</v>
          </cell>
          <cell r="B45" t="str">
            <v>トーショー　　　　　　　　　　　　　　　　　　　　　　　　　　　　　　</v>
          </cell>
          <cell r="C45" t="str">
            <v>1VX</v>
          </cell>
          <cell r="D45" t="str">
            <v>ﾐﾅﾄｴｲｷﾞﾖｳ2ﾁ-ﾑJ</v>
          </cell>
          <cell r="E45" t="str">
            <v>東京営本</v>
          </cell>
          <cell r="F45" t="str">
            <v>CB</v>
          </cell>
          <cell r="G45" t="str">
            <v>H</v>
          </cell>
          <cell r="J45">
            <v>0</v>
          </cell>
          <cell r="K45">
            <v>281377871</v>
          </cell>
          <cell r="L45">
            <v>377871</v>
          </cell>
          <cell r="M45">
            <v>0</v>
          </cell>
          <cell r="N45">
            <v>-281</v>
          </cell>
          <cell r="O45">
            <v>0</v>
          </cell>
          <cell r="P45">
            <v>0</v>
          </cell>
        </row>
        <row r="46">
          <cell r="A46" t="str">
            <v>107577</v>
          </cell>
          <cell r="B46" t="str">
            <v>東京ゼネラル株式会社　　　　　　　　　　　　　　　　　　　　　　　　　</v>
          </cell>
          <cell r="E46" t="str">
            <v>東京営本</v>
          </cell>
          <cell r="M46">
            <v>0</v>
          </cell>
          <cell r="N46">
            <v>0</v>
          </cell>
          <cell r="O46">
            <v>142</v>
          </cell>
          <cell r="P46">
            <v>-53</v>
          </cell>
        </row>
        <row r="47">
          <cell r="A47" t="str">
            <v>109200</v>
          </cell>
          <cell r="B47" t="str">
            <v>西海屋興業　　　　　　　　　　　　　　　　　　　　　　　　　　　　　　</v>
          </cell>
          <cell r="C47" t="str">
            <v>026</v>
          </cell>
          <cell r="D47" t="str">
            <v>ｳﾂﾉﾐﾔｼﾃﾝｴｲｷﾞﾖｳ</v>
          </cell>
          <cell r="E47" t="str">
            <v>業務本部</v>
          </cell>
          <cell r="F47" t="str">
            <v>CB</v>
          </cell>
          <cell r="G47" t="str">
            <v>L</v>
          </cell>
          <cell r="J47">
            <v>0</v>
          </cell>
          <cell r="K47">
            <v>1687656</v>
          </cell>
          <cell r="L47">
            <v>1687656</v>
          </cell>
          <cell r="M47">
            <v>2</v>
          </cell>
          <cell r="N47">
            <v>0</v>
          </cell>
          <cell r="O47">
            <v>2</v>
          </cell>
          <cell r="P47">
            <v>-1</v>
          </cell>
        </row>
        <row r="48">
          <cell r="A48" t="str">
            <v>111281</v>
          </cell>
          <cell r="B48" t="str">
            <v>プラザホームズ株式会社　　　　　　　　　　　　　　　　　　　　　　　　</v>
          </cell>
          <cell r="C48" t="str">
            <v>09Q</v>
          </cell>
          <cell r="D48" t="str">
            <v>ﾇﾏﾂﾞｼﾃﾝ</v>
          </cell>
          <cell r="E48" t="str">
            <v>業務本部</v>
          </cell>
          <cell r="F48" t="str">
            <v>CA</v>
          </cell>
          <cell r="G48" t="str">
            <v>C</v>
          </cell>
          <cell r="J48">
            <v>489997331</v>
          </cell>
          <cell r="K48">
            <v>83552529</v>
          </cell>
          <cell r="L48">
            <v>570721020</v>
          </cell>
          <cell r="M48">
            <v>576</v>
          </cell>
          <cell r="N48">
            <v>0</v>
          </cell>
          <cell r="O48">
            <v>583</v>
          </cell>
          <cell r="P48">
            <v>-228</v>
          </cell>
        </row>
        <row r="49">
          <cell r="A49" t="str">
            <v>111377</v>
          </cell>
          <cell r="B49" t="str">
            <v>コスモ企画　　　　　　　　　　　　　　　　　　　　　　　　　　　　　　</v>
          </cell>
          <cell r="C49" t="str">
            <v>0J1</v>
          </cell>
          <cell r="D49" t="str">
            <v>ｵｵｻｶｴｲｷﾞﾖｳ3-2</v>
          </cell>
          <cell r="E49" t="str">
            <v>近畿営本</v>
          </cell>
          <cell r="F49" t="str">
            <v>CB</v>
          </cell>
          <cell r="G49" t="str">
            <v>L</v>
          </cell>
          <cell r="J49">
            <v>454270769</v>
          </cell>
          <cell r="K49">
            <v>7135529</v>
          </cell>
          <cell r="L49">
            <v>454116660</v>
          </cell>
          <cell r="M49">
            <v>471</v>
          </cell>
          <cell r="N49">
            <v>0</v>
          </cell>
          <cell r="O49">
            <v>505</v>
          </cell>
          <cell r="P49">
            <v>0</v>
          </cell>
        </row>
        <row r="50">
          <cell r="A50" t="str">
            <v>112346</v>
          </cell>
          <cell r="B50" t="str">
            <v>中村勝男　　　　　　　　　　　　　　　　　　　　　　　　　　　　　　　</v>
          </cell>
          <cell r="C50" t="str">
            <v>05V</v>
          </cell>
          <cell r="D50" t="str">
            <v>ｵｵｻｶｴｲｷﾞﾖｳ2-3</v>
          </cell>
          <cell r="E50" t="str">
            <v>近畿営本</v>
          </cell>
          <cell r="F50" t="str">
            <v>CB</v>
          </cell>
          <cell r="G50" t="str">
            <v>B</v>
          </cell>
          <cell r="J50">
            <v>0</v>
          </cell>
          <cell r="K50">
            <v>170496309</v>
          </cell>
          <cell r="L50">
            <v>170496309</v>
          </cell>
          <cell r="M50">
            <v>171</v>
          </cell>
          <cell r="N50">
            <v>0</v>
          </cell>
          <cell r="O50">
            <v>171</v>
          </cell>
          <cell r="P50">
            <v>-64</v>
          </cell>
        </row>
        <row r="51">
          <cell r="A51" t="str">
            <v>114753</v>
          </cell>
          <cell r="B51" t="str">
            <v>ト－チク　　　　　　　　　　　　　　　　　　　　　　　　　　　　　　　</v>
          </cell>
          <cell r="C51" t="str">
            <v>0YV</v>
          </cell>
          <cell r="D51" t="str">
            <v>ﾋﾛｼﾏｼﾃﾝ2ﾁ-ﾑ</v>
          </cell>
          <cell r="E51" t="str">
            <v>業務本部</v>
          </cell>
          <cell r="F51" t="str">
            <v>CB</v>
          </cell>
          <cell r="G51" t="str">
            <v>Ｆ</v>
          </cell>
          <cell r="J51">
            <v>25000000</v>
          </cell>
          <cell r="K51">
            <v>1993273</v>
          </cell>
          <cell r="L51">
            <v>25560321</v>
          </cell>
          <cell r="M51">
            <v>25</v>
          </cell>
          <cell r="N51">
            <v>0</v>
          </cell>
          <cell r="O51">
            <v>25</v>
          </cell>
          <cell r="P51">
            <v>-9</v>
          </cell>
        </row>
        <row r="52">
          <cell r="A52" t="str">
            <v>115710</v>
          </cell>
          <cell r="B52" t="str">
            <v>ホクリク　　　　　　　　　　　　　　　　　　　　　　　　　　　　　　　</v>
          </cell>
          <cell r="C52" t="str">
            <v>0G5</v>
          </cell>
          <cell r="D52" t="str">
            <v>ﾎｸﾘｸｼﾃﾝｴｲｷﾞﾖｳ</v>
          </cell>
          <cell r="E52" t="str">
            <v>業務本部</v>
          </cell>
          <cell r="F52" t="str">
            <v>CB</v>
          </cell>
          <cell r="G52" t="str">
            <v>C</v>
          </cell>
          <cell r="J52">
            <v>0</v>
          </cell>
          <cell r="K52">
            <v>307647131</v>
          </cell>
          <cell r="L52">
            <v>307368680</v>
          </cell>
          <cell r="M52">
            <v>310</v>
          </cell>
          <cell r="N52">
            <v>0</v>
          </cell>
          <cell r="O52">
            <v>314</v>
          </cell>
          <cell r="P52">
            <v>-175</v>
          </cell>
        </row>
        <row r="53">
          <cell r="A53" t="str">
            <v>117633</v>
          </cell>
          <cell r="B53" t="str">
            <v>大協建設株式会社　　　　　　　　　　　　　　　　　　　　　　　　　　　</v>
          </cell>
          <cell r="C53" t="str">
            <v>09C</v>
          </cell>
          <cell r="D53" t="str">
            <v>ﾕｳｼｼﾞｷﾞﾖｳ2ﾎｳｼﾞﾝ</v>
          </cell>
          <cell r="E53" t="str">
            <v>不動産Ｆ</v>
          </cell>
          <cell r="F53" t="str">
            <v>CA</v>
          </cell>
          <cell r="G53" t="str">
            <v>C</v>
          </cell>
          <cell r="J53">
            <v>0</v>
          </cell>
          <cell r="K53">
            <v>1313885000</v>
          </cell>
          <cell r="L53">
            <v>-1130000</v>
          </cell>
          <cell r="M53">
            <v>0</v>
          </cell>
          <cell r="N53">
            <v>-1315</v>
          </cell>
          <cell r="O53">
            <v>0</v>
          </cell>
          <cell r="P53">
            <v>0</v>
          </cell>
        </row>
        <row r="54">
          <cell r="A54" t="str">
            <v>118570</v>
          </cell>
          <cell r="B54" t="str">
            <v>上町商事株式会社　　　　　　　　　　　　　　　　　　　　　　　　　　　</v>
          </cell>
          <cell r="C54" t="str">
            <v>09N</v>
          </cell>
          <cell r="E54" t="str">
            <v>近畿営本</v>
          </cell>
          <cell r="G54" t="str">
            <v>D</v>
          </cell>
          <cell r="L54">
            <v>-468270829</v>
          </cell>
          <cell r="M54">
            <v>0</v>
          </cell>
          <cell r="N54">
            <v>-423</v>
          </cell>
          <cell r="O54">
            <v>0</v>
          </cell>
          <cell r="P54">
            <v>0</v>
          </cell>
          <cell r="Q54">
            <v>464006005</v>
          </cell>
        </row>
        <row r="55">
          <cell r="A55" t="str">
            <v>120341</v>
          </cell>
          <cell r="B55" t="str">
            <v>千恵盛興業株式会社　　　　　　　　　　　　　　　　　　　　　　　　　　</v>
          </cell>
          <cell r="C55" t="str">
            <v>09N</v>
          </cell>
          <cell r="E55" t="str">
            <v>不動産Ｆ</v>
          </cell>
          <cell r="G55" t="str">
            <v>D</v>
          </cell>
          <cell r="L55">
            <v>-1134000000</v>
          </cell>
          <cell r="M55">
            <v>0</v>
          </cell>
          <cell r="N55">
            <v>-1134</v>
          </cell>
          <cell r="O55">
            <v>0</v>
          </cell>
          <cell r="P55">
            <v>0</v>
          </cell>
          <cell r="Q55">
            <v>1125839600</v>
          </cell>
        </row>
        <row r="56">
          <cell r="A56" t="str">
            <v>120440</v>
          </cell>
          <cell r="B56" t="str">
            <v>富士商事株式会社　　　　　　　　　　　　　　　　　　　　　　　　　　　</v>
          </cell>
          <cell r="C56" t="str">
            <v>0J1</v>
          </cell>
          <cell r="D56" t="str">
            <v>ｵｵｻｶｴｲｷﾞﾖｳ3-2</v>
          </cell>
          <cell r="E56" t="str">
            <v>近畿営本</v>
          </cell>
          <cell r="F56" t="str">
            <v>AB</v>
          </cell>
          <cell r="G56" t="str">
            <v>L</v>
          </cell>
          <cell r="J56">
            <v>139029632</v>
          </cell>
          <cell r="K56">
            <v>0</v>
          </cell>
          <cell r="L56">
            <v>138690212</v>
          </cell>
          <cell r="M56">
            <v>147</v>
          </cell>
          <cell r="N56">
            <v>0</v>
          </cell>
          <cell r="O56">
            <v>0</v>
          </cell>
          <cell r="P56">
            <v>0</v>
          </cell>
        </row>
        <row r="57">
          <cell r="A57" t="str">
            <v>120448</v>
          </cell>
          <cell r="B57" t="str">
            <v>コスモ建設株式会社　　　　　　　　　　　　　　　　　　　　　　　　　　</v>
          </cell>
          <cell r="C57" t="str">
            <v>0N7</v>
          </cell>
          <cell r="D57" t="str">
            <v>ｷﾖｳﾄ 2ｶ ﾌﾄﾞｳｻﾝ</v>
          </cell>
          <cell r="E57" t="str">
            <v>近畿営本</v>
          </cell>
          <cell r="F57" t="str">
            <v>CB</v>
          </cell>
          <cell r="G57" t="str">
            <v>C</v>
          </cell>
          <cell r="J57">
            <v>0</v>
          </cell>
          <cell r="K57">
            <v>117178888</v>
          </cell>
          <cell r="L57">
            <v>178888</v>
          </cell>
          <cell r="M57">
            <v>0</v>
          </cell>
          <cell r="N57">
            <v>-117</v>
          </cell>
          <cell r="O57">
            <v>0</v>
          </cell>
          <cell r="P57">
            <v>0</v>
          </cell>
        </row>
        <row r="58">
          <cell r="A58" t="str">
            <v>129928</v>
          </cell>
          <cell r="B58" t="str">
            <v>アレイ　　　　　　　　　　　　　　　　　　　　　　　　　　　　　　　　</v>
          </cell>
          <cell r="C58" t="str">
            <v>1VV</v>
          </cell>
          <cell r="D58" t="str">
            <v>ｳｴﾉｴｲｷﾞﾖｳﾁ-ﾑJ</v>
          </cell>
          <cell r="E58" t="str">
            <v>東京営本</v>
          </cell>
          <cell r="F58" t="str">
            <v>CB</v>
          </cell>
          <cell r="G58" t="str">
            <v>C</v>
          </cell>
          <cell r="J58">
            <v>0</v>
          </cell>
          <cell r="K58">
            <v>47574028</v>
          </cell>
          <cell r="L58">
            <v>39548135</v>
          </cell>
          <cell r="M58">
            <v>40</v>
          </cell>
          <cell r="N58">
            <v>0</v>
          </cell>
          <cell r="O58">
            <v>40</v>
          </cell>
          <cell r="P58">
            <v>-15</v>
          </cell>
        </row>
        <row r="59">
          <cell r="A59" t="str">
            <v>131007</v>
          </cell>
          <cell r="B59" t="str">
            <v>北斗商事　　　　　　　　　　　　　　　　　　　　　　　　　　　　　　　</v>
          </cell>
          <cell r="C59" t="str">
            <v>0Y2</v>
          </cell>
          <cell r="D59" t="str">
            <v>PJ-ｷｶｸｶｲﾊﾂｶ</v>
          </cell>
          <cell r="E59" t="str">
            <v>近畿営本</v>
          </cell>
          <cell r="F59" t="str">
            <v>CB</v>
          </cell>
          <cell r="G59" t="str">
            <v>C</v>
          </cell>
          <cell r="J59">
            <v>0</v>
          </cell>
          <cell r="K59">
            <v>207590000</v>
          </cell>
          <cell r="L59">
            <v>207590000</v>
          </cell>
          <cell r="M59">
            <v>208</v>
          </cell>
          <cell r="N59">
            <v>0</v>
          </cell>
          <cell r="O59">
            <v>208</v>
          </cell>
          <cell r="P59">
            <v>-77</v>
          </cell>
        </row>
        <row r="60">
          <cell r="A60" t="str">
            <v>131756</v>
          </cell>
          <cell r="B60" t="str">
            <v>ニユーズ　　　　　　　　　　　　　　　　　　　　　　　　　　　　　　　</v>
          </cell>
          <cell r="C60" t="str">
            <v>09C</v>
          </cell>
          <cell r="D60" t="str">
            <v>ﾕｳｼｼﾞｷﾞﾖｳ2ﾎｳｼﾞﾝ</v>
          </cell>
          <cell r="E60" t="str">
            <v>不動産Ｆ</v>
          </cell>
          <cell r="F60" t="str">
            <v>AB</v>
          </cell>
          <cell r="G60" t="str">
            <v>C</v>
          </cell>
          <cell r="J60">
            <v>246563668</v>
          </cell>
          <cell r="K60">
            <v>0</v>
          </cell>
          <cell r="L60">
            <v>246394789</v>
          </cell>
          <cell r="M60">
            <v>247</v>
          </cell>
          <cell r="N60">
            <v>0</v>
          </cell>
          <cell r="O60">
            <v>0</v>
          </cell>
          <cell r="P60">
            <v>0</v>
          </cell>
        </row>
        <row r="61">
          <cell r="A61" t="str">
            <v>133396</v>
          </cell>
          <cell r="B61" t="str">
            <v>石井達男　　　　　　　　　　　　　　　　　　　　　　　　　　　　　　　</v>
          </cell>
          <cell r="C61" t="str">
            <v>0Y2</v>
          </cell>
          <cell r="D61" t="str">
            <v>PJ-ｷｶｸｶｲﾊﾂｶ</v>
          </cell>
          <cell r="E61" t="str">
            <v>近畿営本</v>
          </cell>
          <cell r="F61" t="str">
            <v>CB</v>
          </cell>
          <cell r="G61" t="str">
            <v>G</v>
          </cell>
          <cell r="J61">
            <v>0</v>
          </cell>
          <cell r="K61">
            <v>27068715</v>
          </cell>
          <cell r="L61">
            <v>27068715</v>
          </cell>
          <cell r="M61">
            <v>27</v>
          </cell>
          <cell r="N61">
            <v>0</v>
          </cell>
          <cell r="O61">
            <v>27</v>
          </cell>
          <cell r="P61">
            <v>-10</v>
          </cell>
        </row>
        <row r="62">
          <cell r="A62" t="str">
            <v>137987</v>
          </cell>
          <cell r="B62" t="str">
            <v>コーエイ建設　　　　　　　　　　　　　　　　　　　　　　　　　　　　　</v>
          </cell>
          <cell r="E62" t="str">
            <v>東京営本</v>
          </cell>
          <cell r="M62">
            <v>0</v>
          </cell>
          <cell r="N62">
            <v>0</v>
          </cell>
          <cell r="O62">
            <v>23</v>
          </cell>
          <cell r="P62">
            <v>-9</v>
          </cell>
          <cell r="Q62">
            <v>1188735</v>
          </cell>
        </row>
        <row r="63">
          <cell r="A63" t="str">
            <v>139081</v>
          </cell>
          <cell r="B63" t="str">
            <v>まるよし　　　　　　　　　　　　　　　　　　　　　　　　　　　　　　　</v>
          </cell>
          <cell r="E63" t="str">
            <v>業務本部</v>
          </cell>
          <cell r="M63">
            <v>0</v>
          </cell>
          <cell r="N63">
            <v>0</v>
          </cell>
          <cell r="O63">
            <v>0</v>
          </cell>
          <cell r="P63">
            <v>0</v>
          </cell>
        </row>
        <row r="64">
          <cell r="A64" t="str">
            <v>139464</v>
          </cell>
          <cell r="B64" t="str">
            <v>友康建設株式会社　　　　　　　　　　　　　　　　　　　　　　　　　　　</v>
          </cell>
          <cell r="C64" t="str">
            <v>09C</v>
          </cell>
          <cell r="D64" t="str">
            <v>ﾕｳｼｼﾞｷﾞﾖｳ2ﾎｳｼﾞﾝ</v>
          </cell>
          <cell r="E64" t="str">
            <v>不動産Ｆ</v>
          </cell>
          <cell r="F64" t="str">
            <v>CB</v>
          </cell>
          <cell r="G64" t="str">
            <v>E</v>
          </cell>
          <cell r="J64">
            <v>0</v>
          </cell>
          <cell r="K64">
            <v>79411138</v>
          </cell>
          <cell r="L64">
            <v>-636112</v>
          </cell>
          <cell r="M64">
            <v>0</v>
          </cell>
          <cell r="N64">
            <v>-80</v>
          </cell>
          <cell r="O64">
            <v>0</v>
          </cell>
          <cell r="P64">
            <v>0</v>
          </cell>
        </row>
        <row r="65">
          <cell r="A65" t="str">
            <v>141157</v>
          </cell>
          <cell r="B65" t="str">
            <v>エスポ　　　　　　　　　　　　　　　　　　　　　　　　　　　　　　　　</v>
          </cell>
          <cell r="E65" t="str">
            <v>東京営本</v>
          </cell>
          <cell r="M65">
            <v>0</v>
          </cell>
          <cell r="N65">
            <v>0</v>
          </cell>
          <cell r="O65">
            <v>125</v>
          </cell>
          <cell r="P65">
            <v>-47</v>
          </cell>
          <cell r="Q65">
            <v>138070455</v>
          </cell>
        </row>
        <row r="66">
          <cell r="A66" t="str">
            <v>142053</v>
          </cell>
          <cell r="B66" t="str">
            <v>サンライク　　　　　　　　　　　　　　　　　　　　　　　　　　　　　　</v>
          </cell>
          <cell r="C66" t="str">
            <v>1D1</v>
          </cell>
          <cell r="D66" t="str">
            <v>ﾁﾊﾞｼﾃﾝﾀﾞｲ1ﾁｰﾑ</v>
          </cell>
          <cell r="E66" t="str">
            <v>東京営本</v>
          </cell>
          <cell r="F66" t="str">
            <v>CB</v>
          </cell>
          <cell r="G66" t="str">
            <v>G</v>
          </cell>
          <cell r="J66">
            <v>0</v>
          </cell>
          <cell r="K66">
            <v>84064</v>
          </cell>
          <cell r="L66">
            <v>84064</v>
          </cell>
          <cell r="M66">
            <v>20</v>
          </cell>
          <cell r="N66">
            <v>0</v>
          </cell>
          <cell r="O66">
            <v>20</v>
          </cell>
          <cell r="P66">
            <v>-7</v>
          </cell>
        </row>
        <row r="67">
          <cell r="A67" t="str">
            <v>146880</v>
          </cell>
          <cell r="B67" t="str">
            <v>光和商事株式会社　　　　　　　　　　　　　　　　　　　　　　　　　　　</v>
          </cell>
          <cell r="C67" t="str">
            <v>05V</v>
          </cell>
          <cell r="D67" t="str">
            <v>ｵｵｻｶｴｲｷﾞﾖｳ2-3</v>
          </cell>
          <cell r="E67" t="str">
            <v>近畿営本</v>
          </cell>
          <cell r="F67" t="str">
            <v>CB</v>
          </cell>
          <cell r="G67" t="str">
            <v>G</v>
          </cell>
          <cell r="J67">
            <v>0</v>
          </cell>
          <cell r="K67">
            <v>149564927</v>
          </cell>
          <cell r="L67">
            <v>141508049</v>
          </cell>
          <cell r="M67">
            <v>147</v>
          </cell>
          <cell r="N67">
            <v>0</v>
          </cell>
          <cell r="O67">
            <v>147</v>
          </cell>
          <cell r="P67">
            <v>-55</v>
          </cell>
        </row>
        <row r="68">
          <cell r="A68" t="str">
            <v>147409</v>
          </cell>
          <cell r="B68" t="str">
            <v>清進電設株式会社　　　　　　　　　　　　　　　　　　　　　　　　　　　</v>
          </cell>
          <cell r="E68" t="str">
            <v>東京営本</v>
          </cell>
          <cell r="M68">
            <v>0</v>
          </cell>
          <cell r="N68">
            <v>0</v>
          </cell>
          <cell r="O68">
            <v>2</v>
          </cell>
          <cell r="P68">
            <v>-1</v>
          </cell>
        </row>
        <row r="69">
          <cell r="A69" t="str">
            <v>153591</v>
          </cell>
          <cell r="B69" t="str">
            <v>陰山七五三　　　　　　　　　　　　　　　　　　　　　　　　　　　　　　</v>
          </cell>
          <cell r="C69" t="str">
            <v>073</v>
          </cell>
          <cell r="D69" t="str">
            <v>ﾋﾒｼﾞｼﾃﾝ</v>
          </cell>
          <cell r="F69" t="str">
            <v>AB</v>
          </cell>
          <cell r="G69" t="str">
            <v>E</v>
          </cell>
          <cell r="J69">
            <v>71633065</v>
          </cell>
          <cell r="K69">
            <v>0</v>
          </cell>
          <cell r="L69">
            <v>71633065</v>
          </cell>
        </row>
        <row r="70">
          <cell r="A70" t="str">
            <v>159684</v>
          </cell>
          <cell r="B70" t="str">
            <v>田口工務店　　　　　　　　　　　　　　　　　　　　　　　　　　　　　　</v>
          </cell>
          <cell r="C70" t="str">
            <v>0Y2</v>
          </cell>
          <cell r="D70" t="str">
            <v>PJ-ｷｶｸｶｲﾊﾂｶ</v>
          </cell>
          <cell r="E70" t="str">
            <v>近畿営本</v>
          </cell>
          <cell r="F70" t="str">
            <v>CB</v>
          </cell>
          <cell r="G70" t="str">
            <v>E</v>
          </cell>
          <cell r="J70">
            <v>0</v>
          </cell>
          <cell r="K70">
            <v>329601530</v>
          </cell>
          <cell r="L70">
            <v>19601530</v>
          </cell>
          <cell r="M70">
            <v>20</v>
          </cell>
          <cell r="N70">
            <v>-310</v>
          </cell>
          <cell r="O70">
            <v>20</v>
          </cell>
          <cell r="P70">
            <v>-20</v>
          </cell>
        </row>
        <row r="71">
          <cell r="A71" t="str">
            <v>159832</v>
          </cell>
          <cell r="B71" t="str">
            <v>佐々久株式会社　　　　　　　　　　　　　　　　　　　　　　　　　　　　</v>
          </cell>
          <cell r="C71" t="str">
            <v>0Y2</v>
          </cell>
          <cell r="D71" t="str">
            <v>PJ-ｷｶｸｶｲﾊﾂｶ</v>
          </cell>
          <cell r="E71" t="str">
            <v>近畿営本</v>
          </cell>
          <cell r="F71" t="str">
            <v>CB</v>
          </cell>
          <cell r="G71" t="str">
            <v>C</v>
          </cell>
          <cell r="J71">
            <v>0</v>
          </cell>
          <cell r="K71">
            <v>189919669</v>
          </cell>
          <cell r="L71">
            <v>135197708</v>
          </cell>
          <cell r="M71">
            <v>135</v>
          </cell>
          <cell r="N71">
            <v>0</v>
          </cell>
          <cell r="O71">
            <v>135</v>
          </cell>
          <cell r="P71">
            <v>-50</v>
          </cell>
        </row>
        <row r="72">
          <cell r="A72" t="str">
            <v>161148</v>
          </cell>
          <cell r="B72" t="str">
            <v>甲南企業株式会社　　　　　　　　　　　　　　　　　　　　　　　　　　　</v>
          </cell>
          <cell r="C72" t="str">
            <v>0Y2</v>
          </cell>
          <cell r="D72" t="str">
            <v>PJ-ｷｶｸｶｲﾊﾂｶ</v>
          </cell>
          <cell r="E72" t="str">
            <v>近畿営本</v>
          </cell>
          <cell r="F72" t="str">
            <v>CB</v>
          </cell>
          <cell r="G72" t="str">
            <v>K</v>
          </cell>
          <cell r="J72">
            <v>127983954</v>
          </cell>
          <cell r="K72">
            <v>127983954</v>
          </cell>
          <cell r="L72">
            <v>84507</v>
          </cell>
          <cell r="M72">
            <v>130</v>
          </cell>
          <cell r="N72">
            <v>0</v>
          </cell>
          <cell r="O72">
            <v>133</v>
          </cell>
          <cell r="P72">
            <v>-49</v>
          </cell>
        </row>
        <row r="73">
          <cell r="A73" t="str">
            <v>162593</v>
          </cell>
          <cell r="B73" t="str">
            <v>日本総合能率協会　　　　　　　　　　　　　　　　　　　　　　　　　　　</v>
          </cell>
          <cell r="C73" t="str">
            <v>1E5</v>
          </cell>
          <cell r="D73" t="str">
            <v>ｱﾂｷﾞｼﾃﾝﾀﾞｲ1ﾁｰﾑ</v>
          </cell>
          <cell r="E73" t="str">
            <v>東京営本</v>
          </cell>
          <cell r="F73" t="str">
            <v>CB</v>
          </cell>
          <cell r="G73" t="str">
            <v>K</v>
          </cell>
          <cell r="J73">
            <v>243411013</v>
          </cell>
          <cell r="K73">
            <v>8951007</v>
          </cell>
          <cell r="L73">
            <v>249366623</v>
          </cell>
          <cell r="M73">
            <v>248</v>
          </cell>
          <cell r="P73">
            <v>0</v>
          </cell>
        </row>
        <row r="74">
          <cell r="A74" t="str">
            <v>164905</v>
          </cell>
          <cell r="B74" t="str">
            <v>日活住宅株式会社　　　　　　　　　　　　　　　　　　　　　　　　　　　</v>
          </cell>
          <cell r="C74" t="str">
            <v>0Y2</v>
          </cell>
          <cell r="D74" t="str">
            <v>PJ-ｷｶｸｶｲﾊﾂｶ</v>
          </cell>
          <cell r="E74" t="str">
            <v>近畿営本</v>
          </cell>
          <cell r="F74" t="str">
            <v>CB</v>
          </cell>
          <cell r="G74" t="str">
            <v>C</v>
          </cell>
          <cell r="J74">
            <v>0</v>
          </cell>
          <cell r="K74">
            <v>425864890</v>
          </cell>
          <cell r="L74">
            <v>425864890</v>
          </cell>
          <cell r="M74">
            <v>428</v>
          </cell>
          <cell r="N74">
            <v>0</v>
          </cell>
          <cell r="O74">
            <v>432</v>
          </cell>
          <cell r="P74">
            <v>-341</v>
          </cell>
        </row>
        <row r="75">
          <cell r="A75" t="str">
            <v>165017</v>
          </cell>
          <cell r="B75" t="str">
            <v>信友リース株式会社　　　　　　　　　　　　　　　　　　　　　　　　　　</v>
          </cell>
          <cell r="C75" t="str">
            <v>0H4</v>
          </cell>
          <cell r="D75" t="str">
            <v>ﾄｳﾕｳｼSKｼﾝｻ1</v>
          </cell>
          <cell r="E75" t="str">
            <v>東京営本</v>
          </cell>
          <cell r="F75" t="str">
            <v>CA</v>
          </cell>
          <cell r="G75" t="str">
            <v>H</v>
          </cell>
          <cell r="J75">
            <v>0</v>
          </cell>
          <cell r="K75">
            <v>1144769128</v>
          </cell>
          <cell r="L75">
            <v>485201</v>
          </cell>
          <cell r="M75">
            <v>0</v>
          </cell>
          <cell r="N75">
            <v>-1102</v>
          </cell>
          <cell r="O75">
            <v>0</v>
          </cell>
          <cell r="P75">
            <v>0</v>
          </cell>
        </row>
        <row r="76">
          <cell r="A76" t="str">
            <v>165601</v>
          </cell>
          <cell r="B76" t="str">
            <v>コアクリスタル　　　　　　　　　　　　　　　　　　　　　　　　　　　　</v>
          </cell>
          <cell r="C76" t="str">
            <v>05V</v>
          </cell>
          <cell r="D76" t="str">
            <v>ｵｵｻｶｴｲｷﾞﾖｳ2-3</v>
          </cell>
          <cell r="E76" t="str">
            <v>近畿営本</v>
          </cell>
          <cell r="F76" t="str">
            <v>CB</v>
          </cell>
          <cell r="G76" t="str">
            <v>C</v>
          </cell>
          <cell r="J76">
            <v>0</v>
          </cell>
          <cell r="K76">
            <v>8465757</v>
          </cell>
          <cell r="L76">
            <v>8465757</v>
          </cell>
          <cell r="M76">
            <v>8</v>
          </cell>
          <cell r="N76">
            <v>0</v>
          </cell>
          <cell r="O76">
            <v>8</v>
          </cell>
          <cell r="P76">
            <v>-3</v>
          </cell>
        </row>
        <row r="77">
          <cell r="A77" t="str">
            <v>168040</v>
          </cell>
          <cell r="B77" t="str">
            <v>創建　　　　　　　　　　　　　　　　　　　　　　　　　　　　　　　　　</v>
          </cell>
          <cell r="C77" t="str">
            <v>0Y2</v>
          </cell>
          <cell r="D77" t="str">
            <v>PJ-ｷｶｸｶｲﾊﾂｶ</v>
          </cell>
          <cell r="E77" t="str">
            <v>近畿営本</v>
          </cell>
          <cell r="F77" t="str">
            <v>AB</v>
          </cell>
          <cell r="G77" t="str">
            <v>E</v>
          </cell>
          <cell r="J77">
            <v>38789944</v>
          </cell>
          <cell r="K77">
            <v>0</v>
          </cell>
          <cell r="L77">
            <v>38722992</v>
          </cell>
          <cell r="M77">
            <v>40</v>
          </cell>
          <cell r="N77">
            <v>0</v>
          </cell>
          <cell r="O77">
            <v>0</v>
          </cell>
          <cell r="P77">
            <v>0</v>
          </cell>
        </row>
        <row r="78">
          <cell r="A78" t="str">
            <v>168098</v>
          </cell>
          <cell r="B78" t="str">
            <v>藤原工務店　　　　　　　　　　　　　　　　　　　　　　　　　　　　　　</v>
          </cell>
          <cell r="E78" t="str">
            <v>近畿営本</v>
          </cell>
          <cell r="M78">
            <v>0</v>
          </cell>
          <cell r="N78">
            <v>0</v>
          </cell>
          <cell r="O78">
            <v>0</v>
          </cell>
          <cell r="P78">
            <v>0</v>
          </cell>
        </row>
        <row r="79">
          <cell r="A79" t="str">
            <v>171852</v>
          </cell>
          <cell r="B79" t="str">
            <v>南部興業株式会社　　　　　　　　　　　　　　　　　　　　　　　　　　　</v>
          </cell>
          <cell r="C79" t="str">
            <v>1H9</v>
          </cell>
          <cell r="D79" t="str">
            <v>ｲｹﾌﾞｸﾛｼﾃﾝ2ﾁｰﾑ</v>
          </cell>
          <cell r="E79" t="str">
            <v>東京営本</v>
          </cell>
          <cell r="F79" t="str">
            <v>CB</v>
          </cell>
          <cell r="G79" t="str">
            <v>J</v>
          </cell>
          <cell r="J79">
            <v>6000000</v>
          </cell>
          <cell r="K79">
            <v>12000000</v>
          </cell>
          <cell r="L79">
            <v>17993195</v>
          </cell>
          <cell r="M79">
            <v>18</v>
          </cell>
          <cell r="P79">
            <v>0</v>
          </cell>
        </row>
        <row r="80">
          <cell r="A80" t="str">
            <v>172677</v>
          </cell>
          <cell r="B80" t="str">
            <v>ワールドアオヤマ　　　　　　　　　　　　　　　　　　　　　　　　　　　</v>
          </cell>
          <cell r="C80" t="str">
            <v>09N</v>
          </cell>
          <cell r="E80" t="str">
            <v>近畿営本</v>
          </cell>
          <cell r="G80" t="str">
            <v>D</v>
          </cell>
          <cell r="L80">
            <v>-2363529</v>
          </cell>
          <cell r="M80">
            <v>38</v>
          </cell>
          <cell r="N80">
            <v>0</v>
          </cell>
          <cell r="O80">
            <v>39</v>
          </cell>
          <cell r="P80">
            <v>-15</v>
          </cell>
        </row>
        <row r="81">
          <cell r="A81" t="str">
            <v>172751</v>
          </cell>
          <cell r="B81" t="str">
            <v>キヤマ都市開発株式会社　　　　　　　　　　　　　　　　　　　　　　　　</v>
          </cell>
          <cell r="C81" t="str">
            <v>1VG</v>
          </cell>
          <cell r="D81" t="str">
            <v>ﾕｳｼｼﾞｷﾞﾖｳ2ﾎｳｼﾞﾝ</v>
          </cell>
          <cell r="E81" t="str">
            <v>不動産Ｆ</v>
          </cell>
          <cell r="F81" t="str">
            <v>CB</v>
          </cell>
          <cell r="G81" t="str">
            <v>C</v>
          </cell>
          <cell r="J81">
            <v>0</v>
          </cell>
          <cell r="K81">
            <v>442253192</v>
          </cell>
          <cell r="L81">
            <v>-33098971</v>
          </cell>
          <cell r="M81">
            <v>0</v>
          </cell>
          <cell r="N81">
            <v>-473</v>
          </cell>
          <cell r="O81">
            <v>0</v>
          </cell>
          <cell r="P81">
            <v>0</v>
          </cell>
        </row>
        <row r="82">
          <cell r="A82" t="str">
            <v>174164</v>
          </cell>
          <cell r="B82" t="str">
            <v>綜和　　　　　　　　　　　　　　　　　　　　　　　　　　　　　　　　　</v>
          </cell>
          <cell r="C82" t="str">
            <v>084</v>
          </cell>
          <cell r="D82" t="str">
            <v>ﾕｳｼｼﾞｷﾞﾖｳ2ｵｵｻｶ</v>
          </cell>
          <cell r="E82" t="str">
            <v>不動産Ｆ</v>
          </cell>
          <cell r="F82" t="str">
            <v>CB</v>
          </cell>
          <cell r="G82" t="str">
            <v>L</v>
          </cell>
          <cell r="H82" t="str">
            <v>1</v>
          </cell>
          <cell r="J82">
            <v>0</v>
          </cell>
          <cell r="K82">
            <v>393255225</v>
          </cell>
          <cell r="L82">
            <v>262477</v>
          </cell>
          <cell r="M82">
            <v>0</v>
          </cell>
          <cell r="N82">
            <v>-370</v>
          </cell>
          <cell r="O82">
            <v>0</v>
          </cell>
          <cell r="P82">
            <v>0</v>
          </cell>
        </row>
        <row r="83">
          <cell r="A83" t="str">
            <v>174713</v>
          </cell>
          <cell r="B83" t="str">
            <v>伴野貿易株式会社　　　　　　　　　　　　　　　　　　　　　　　　　　　</v>
          </cell>
          <cell r="C83" t="str">
            <v>09C</v>
          </cell>
          <cell r="D83" t="str">
            <v>ﾕｳｼｼﾞｷﾞﾖｳ2ﾎｳｼﾞﾝ</v>
          </cell>
          <cell r="E83" t="str">
            <v>不動産Ｆ</v>
          </cell>
          <cell r="F83" t="str">
            <v>AB</v>
          </cell>
          <cell r="G83" t="str">
            <v>C</v>
          </cell>
          <cell r="J83">
            <v>263000000</v>
          </cell>
          <cell r="K83">
            <v>0</v>
          </cell>
          <cell r="L83">
            <v>262729795</v>
          </cell>
          <cell r="M83">
            <v>265</v>
          </cell>
          <cell r="N83">
            <v>0</v>
          </cell>
          <cell r="O83">
            <v>0</v>
          </cell>
          <cell r="P83">
            <v>0</v>
          </cell>
        </row>
        <row r="84">
          <cell r="A84" t="str">
            <v>175590</v>
          </cell>
          <cell r="B84" t="str">
            <v>岡本　祥均　　　　　　　　　　　　　　　　　　　　　　　　　　　　　　</v>
          </cell>
          <cell r="C84" t="str">
            <v>0Y2</v>
          </cell>
          <cell r="D84" t="str">
            <v>ｵｵｻｶｴｲｷﾞﾖｳ3-3</v>
          </cell>
          <cell r="E84" t="str">
            <v>近畿営本</v>
          </cell>
          <cell r="F84" t="str">
            <v>CB</v>
          </cell>
          <cell r="G84" t="str">
            <v>L</v>
          </cell>
          <cell r="J84">
            <v>21388890</v>
          </cell>
          <cell r="K84">
            <v>103554686</v>
          </cell>
          <cell r="L84">
            <v>122987056</v>
          </cell>
          <cell r="M84">
            <v>123</v>
          </cell>
          <cell r="N84">
            <v>0</v>
          </cell>
          <cell r="O84">
            <v>123</v>
          </cell>
          <cell r="P84">
            <v>-46</v>
          </cell>
        </row>
        <row r="85">
          <cell r="A85" t="str">
            <v>181669</v>
          </cell>
          <cell r="B85" t="str">
            <v>高橋住宅株式会社　　　　　　　　　　　　　　　　　　　　　　　　　　　</v>
          </cell>
          <cell r="C85" t="str">
            <v>0Y2</v>
          </cell>
          <cell r="D85" t="str">
            <v>PJ-ｷｶｸｶｲﾊﾂｶ</v>
          </cell>
          <cell r="E85" t="str">
            <v>近畿営本</v>
          </cell>
          <cell r="F85" t="str">
            <v>CB</v>
          </cell>
          <cell r="G85" t="str">
            <v>C</v>
          </cell>
          <cell r="J85">
            <v>0</v>
          </cell>
          <cell r="K85">
            <v>321611117</v>
          </cell>
          <cell r="L85">
            <v>277908</v>
          </cell>
          <cell r="M85">
            <v>0</v>
          </cell>
          <cell r="N85">
            <v>-317</v>
          </cell>
          <cell r="O85">
            <v>0</v>
          </cell>
          <cell r="P85">
            <v>0</v>
          </cell>
        </row>
        <row r="86">
          <cell r="A86" t="str">
            <v>188718</v>
          </cell>
          <cell r="B86" t="str">
            <v>徳永通商株式会社　　　　　　　　　　　　　　　　　　　　　　　　　　　</v>
          </cell>
          <cell r="C86" t="str">
            <v>0Y2</v>
          </cell>
          <cell r="D86" t="str">
            <v>PJ-ｷｶｸｶｲﾊﾂｶ</v>
          </cell>
          <cell r="E86" t="str">
            <v>近畿営本</v>
          </cell>
          <cell r="F86" t="str">
            <v>CB</v>
          </cell>
          <cell r="G86" t="str">
            <v>G</v>
          </cell>
          <cell r="J86">
            <v>0</v>
          </cell>
          <cell r="K86">
            <v>81640544</v>
          </cell>
          <cell r="L86">
            <v>81640544</v>
          </cell>
          <cell r="M86">
            <v>82</v>
          </cell>
          <cell r="N86">
            <v>0</v>
          </cell>
          <cell r="O86">
            <v>82</v>
          </cell>
          <cell r="P86">
            <v>-31</v>
          </cell>
        </row>
        <row r="87">
          <cell r="A87" t="str">
            <v>188916</v>
          </cell>
          <cell r="B87" t="str">
            <v>嵯峨建設株式会社　　　　　　　　　　　　　　　　　　　　　　　　　　　</v>
          </cell>
          <cell r="C87" t="str">
            <v>0Y2</v>
          </cell>
          <cell r="D87" t="str">
            <v>PJ-ｷｶｸｶｲﾊﾂｶ</v>
          </cell>
          <cell r="E87" t="str">
            <v>業務本部</v>
          </cell>
          <cell r="F87" t="str">
            <v>AB</v>
          </cell>
          <cell r="G87" t="str">
            <v>C</v>
          </cell>
          <cell r="J87">
            <v>3231750</v>
          </cell>
          <cell r="K87">
            <v>0</v>
          </cell>
          <cell r="L87">
            <v>3231750</v>
          </cell>
          <cell r="M87">
            <v>3</v>
          </cell>
          <cell r="N87">
            <v>0</v>
          </cell>
          <cell r="O87">
            <v>4</v>
          </cell>
          <cell r="P87">
            <v>-1</v>
          </cell>
        </row>
        <row r="88">
          <cell r="A88" t="str">
            <v>200594</v>
          </cell>
          <cell r="B88" t="str">
            <v>神　司　　　　　　　　　　　　　　　　　　　　　　　　　　　　　　　　</v>
          </cell>
          <cell r="C88" t="str">
            <v>096</v>
          </cell>
          <cell r="D88" t="str">
            <v>ｱｵﾓﾘｼﾃﾝ</v>
          </cell>
          <cell r="E88" t="str">
            <v>業務本部</v>
          </cell>
          <cell r="F88" t="str">
            <v>CB</v>
          </cell>
          <cell r="G88" t="str">
            <v>B</v>
          </cell>
          <cell r="J88">
            <v>23745089</v>
          </cell>
          <cell r="K88">
            <v>8409700</v>
          </cell>
          <cell r="L88">
            <v>30482443</v>
          </cell>
          <cell r="M88">
            <v>30</v>
          </cell>
          <cell r="N88">
            <v>0</v>
          </cell>
          <cell r="O88">
            <v>30</v>
          </cell>
          <cell r="P88">
            <v>-11</v>
          </cell>
        </row>
        <row r="89">
          <cell r="A89" t="str">
            <v>203091</v>
          </cell>
          <cell r="B89" t="str">
            <v>文京電気工業株式会社</v>
          </cell>
          <cell r="E89" t="str">
            <v>不動産Ｆ</v>
          </cell>
          <cell r="M89">
            <v>0</v>
          </cell>
          <cell r="N89">
            <v>0</v>
          </cell>
          <cell r="O89">
            <v>0</v>
          </cell>
          <cell r="P89">
            <v>0</v>
          </cell>
        </row>
        <row r="90">
          <cell r="A90" t="str">
            <v>204100</v>
          </cell>
          <cell r="B90" t="str">
            <v>寿不動産　　　　　　　　　　　　　　　　　　　　　　　　　　　　　　　</v>
          </cell>
          <cell r="C90" t="str">
            <v>0Y2</v>
          </cell>
          <cell r="D90" t="str">
            <v>PJ-ｷｶｸｶｲﾊﾂｶ</v>
          </cell>
          <cell r="E90" t="str">
            <v>近畿営本</v>
          </cell>
          <cell r="F90" t="str">
            <v>CB</v>
          </cell>
          <cell r="G90" t="str">
            <v>C</v>
          </cell>
          <cell r="J90">
            <v>0</v>
          </cell>
          <cell r="K90">
            <v>46245966</v>
          </cell>
          <cell r="L90">
            <v>46245966</v>
          </cell>
          <cell r="M90">
            <v>46</v>
          </cell>
          <cell r="N90">
            <v>0</v>
          </cell>
          <cell r="O90">
            <v>46</v>
          </cell>
          <cell r="P90">
            <v>-17</v>
          </cell>
        </row>
        <row r="91">
          <cell r="A91" t="str">
            <v>204109</v>
          </cell>
          <cell r="B91" t="str">
            <v>アエル株式会社　　　　　　　　　　　　　　　　　　　　　　　　　　　　</v>
          </cell>
          <cell r="C91" t="str">
            <v>1D3</v>
          </cell>
          <cell r="D91" t="str">
            <v>ｳｴﾉｼﾃﾝﾀﾞ1ﾁ-ﾑ</v>
          </cell>
          <cell r="E91" t="str">
            <v>東京営本</v>
          </cell>
          <cell r="F91" t="str">
            <v>CB</v>
          </cell>
          <cell r="G91" t="str">
            <v>H</v>
          </cell>
          <cell r="J91">
            <v>60000000</v>
          </cell>
          <cell r="K91">
            <v>7815308</v>
          </cell>
          <cell r="L91">
            <v>67815308</v>
          </cell>
          <cell r="M91">
            <v>75</v>
          </cell>
          <cell r="N91">
            <v>0</v>
          </cell>
          <cell r="O91">
            <v>98</v>
          </cell>
          <cell r="P91">
            <v>-36</v>
          </cell>
        </row>
        <row r="92">
          <cell r="A92" t="str">
            <v>204180</v>
          </cell>
          <cell r="B92" t="str">
            <v>菅原　久男　　　　　　　　　　　　　　　　　　　　　　　　　　　　　　</v>
          </cell>
          <cell r="C92" t="str">
            <v>1VG</v>
          </cell>
          <cell r="D92" t="str">
            <v>ｴｲｷﾞﾖｳ2-3J</v>
          </cell>
          <cell r="F92" t="str">
            <v>CB</v>
          </cell>
          <cell r="G92" t="str">
            <v>G</v>
          </cell>
          <cell r="J92">
            <v>0</v>
          </cell>
          <cell r="K92">
            <v>4335078</v>
          </cell>
          <cell r="L92">
            <v>4335078</v>
          </cell>
        </row>
        <row r="93">
          <cell r="A93" t="str">
            <v>205166</v>
          </cell>
          <cell r="B93" t="str">
            <v>明大　　　　　　　　　　　　　　　　　　　　　　　　　　　　　　　　　</v>
          </cell>
          <cell r="C93" t="str">
            <v>0Y2</v>
          </cell>
          <cell r="D93" t="str">
            <v>PJ-ｷｶｸｶｲﾊﾂｶ</v>
          </cell>
          <cell r="E93" t="str">
            <v>近畿営本</v>
          </cell>
          <cell r="F93" t="str">
            <v>CB</v>
          </cell>
          <cell r="G93" t="str">
            <v>C</v>
          </cell>
          <cell r="J93">
            <v>0</v>
          </cell>
          <cell r="K93">
            <v>361727041</v>
          </cell>
          <cell r="L93">
            <v>-272959</v>
          </cell>
          <cell r="M93">
            <v>0</v>
          </cell>
          <cell r="N93">
            <v>-362</v>
          </cell>
          <cell r="O93">
            <v>0</v>
          </cell>
          <cell r="P93">
            <v>0</v>
          </cell>
        </row>
        <row r="94">
          <cell r="A94" t="str">
            <v>206950</v>
          </cell>
          <cell r="B94" t="str">
            <v>音坂砕石砿業株式会社　　　　　　　　　　　　　　　　　　　　　　　　　</v>
          </cell>
          <cell r="C94" t="str">
            <v>026</v>
          </cell>
          <cell r="D94" t="str">
            <v>ｳﾂﾉﾐﾔｼﾃﾝｴｲｷﾞﾖｳ</v>
          </cell>
          <cell r="E94" t="str">
            <v>業務本部</v>
          </cell>
          <cell r="F94" t="str">
            <v>AB</v>
          </cell>
          <cell r="G94" t="str">
            <v>D</v>
          </cell>
          <cell r="J94">
            <v>57186219</v>
          </cell>
          <cell r="K94">
            <v>0</v>
          </cell>
          <cell r="L94">
            <v>57186219</v>
          </cell>
          <cell r="M94">
            <v>62</v>
          </cell>
          <cell r="N94">
            <v>0</v>
          </cell>
          <cell r="O94">
            <v>70</v>
          </cell>
          <cell r="P94">
            <v>-26</v>
          </cell>
        </row>
        <row r="95">
          <cell r="A95" t="str">
            <v>207626</v>
          </cell>
          <cell r="B95" t="str">
            <v>丸高繊維株式会社　　　　　　　　　　　　　　　　　　　　　　　　　　　</v>
          </cell>
          <cell r="C95" t="str">
            <v>0Y2</v>
          </cell>
          <cell r="D95" t="str">
            <v>PJ-ｷｶｸｶｲﾊﾂｶ</v>
          </cell>
          <cell r="E95" t="str">
            <v>近畿営本</v>
          </cell>
          <cell r="F95" t="str">
            <v>CB</v>
          </cell>
          <cell r="G95" t="str">
            <v>Ｆ</v>
          </cell>
          <cell r="J95">
            <v>35311238</v>
          </cell>
          <cell r="K95">
            <v>11770412</v>
          </cell>
          <cell r="L95">
            <v>47081650</v>
          </cell>
          <cell r="M95">
            <v>47</v>
          </cell>
          <cell r="N95">
            <v>0</v>
          </cell>
          <cell r="O95">
            <v>47</v>
          </cell>
          <cell r="P95">
            <v>-17</v>
          </cell>
        </row>
        <row r="96">
          <cell r="A96" t="str">
            <v>207630</v>
          </cell>
          <cell r="B96" t="str">
            <v>村松哲二　　　　　　　　　　　　　　　　　　　　　　　　　　　　　　　</v>
          </cell>
          <cell r="C96" t="str">
            <v>0Y2</v>
          </cell>
          <cell r="D96" t="str">
            <v>PJ-ｷｶｸｶｲﾊﾂｶ</v>
          </cell>
          <cell r="E96" t="str">
            <v>近畿営本</v>
          </cell>
          <cell r="F96" t="str">
            <v>CB</v>
          </cell>
          <cell r="G96" t="str">
            <v>C</v>
          </cell>
          <cell r="J96">
            <v>0</v>
          </cell>
          <cell r="K96">
            <v>73705774</v>
          </cell>
          <cell r="L96">
            <v>73705774</v>
          </cell>
          <cell r="M96">
            <v>74</v>
          </cell>
          <cell r="N96">
            <v>0</v>
          </cell>
          <cell r="O96">
            <v>74</v>
          </cell>
          <cell r="P96">
            <v>-28</v>
          </cell>
        </row>
        <row r="97">
          <cell r="A97" t="str">
            <v>207641</v>
          </cell>
          <cell r="B97" t="str">
            <v>草野禮治　　　　　　　　　　　　　　　　　　　　　　　　　　　　　　　</v>
          </cell>
          <cell r="C97" t="str">
            <v>0Y2</v>
          </cell>
          <cell r="D97" t="str">
            <v>PJ-ｷｶｸｶｲﾊﾂｶ</v>
          </cell>
          <cell r="E97" t="str">
            <v>近畿営本</v>
          </cell>
          <cell r="F97" t="str">
            <v>AB</v>
          </cell>
          <cell r="G97" t="str">
            <v>B</v>
          </cell>
          <cell r="J97">
            <v>36408247</v>
          </cell>
          <cell r="K97">
            <v>0</v>
          </cell>
          <cell r="L97">
            <v>39678104</v>
          </cell>
          <cell r="M97">
            <v>40</v>
          </cell>
          <cell r="N97">
            <v>0</v>
          </cell>
          <cell r="O97">
            <v>47</v>
          </cell>
          <cell r="P97">
            <v>-17</v>
          </cell>
        </row>
        <row r="98">
          <cell r="A98" t="str">
            <v>207691</v>
          </cell>
          <cell r="B98" t="str">
            <v>白凰産業株式会社　　　　　　　　　　　　　　　　　　　　　　　　　　　</v>
          </cell>
          <cell r="C98" t="str">
            <v>0Y2</v>
          </cell>
          <cell r="D98" t="str">
            <v>PJ-ｷｶｸｶｲﾊﾂｶ</v>
          </cell>
          <cell r="E98" t="str">
            <v>近畿営本</v>
          </cell>
          <cell r="F98" t="str">
            <v>CB</v>
          </cell>
          <cell r="G98" t="str">
            <v>J</v>
          </cell>
          <cell r="J98">
            <v>0</v>
          </cell>
          <cell r="K98">
            <v>380703782</v>
          </cell>
          <cell r="L98">
            <v>318655468</v>
          </cell>
          <cell r="M98">
            <v>322</v>
          </cell>
          <cell r="N98">
            <v>0</v>
          </cell>
          <cell r="O98">
            <v>326</v>
          </cell>
          <cell r="P98">
            <v>-295</v>
          </cell>
        </row>
        <row r="99">
          <cell r="A99" t="str">
            <v>208336</v>
          </cell>
          <cell r="B99" t="str">
            <v>東ブラ本社　　　　　　　　　　　　　　　　　　　　　　　　　　　　　　</v>
          </cell>
          <cell r="C99" t="str">
            <v>0TF</v>
          </cell>
          <cell r="D99" t="str">
            <v>ﾕｳｼ2ﾌﾞｶｲｶﾞｲIQ</v>
          </cell>
          <cell r="E99" t="str">
            <v>東京営本</v>
          </cell>
          <cell r="F99" t="str">
            <v>CB</v>
          </cell>
          <cell r="G99" t="str">
            <v>C</v>
          </cell>
          <cell r="J99">
            <v>0</v>
          </cell>
          <cell r="K99">
            <v>171037751</v>
          </cell>
          <cell r="L99">
            <v>169550234</v>
          </cell>
          <cell r="M99">
            <v>170</v>
          </cell>
          <cell r="N99">
            <v>0</v>
          </cell>
          <cell r="O99">
            <v>170</v>
          </cell>
          <cell r="P99">
            <v>-63</v>
          </cell>
        </row>
        <row r="100">
          <cell r="A100" t="str">
            <v>210998</v>
          </cell>
          <cell r="B100" t="str">
            <v>大同殖産株式会社　　　　　　　　　　　　　　　　　　　　　　　　　　　</v>
          </cell>
          <cell r="C100" t="str">
            <v>0Y2</v>
          </cell>
          <cell r="D100" t="str">
            <v>PJ-ｷｶｸｶｲﾊﾂｶ</v>
          </cell>
          <cell r="E100" t="str">
            <v>近畿営本</v>
          </cell>
          <cell r="F100" t="str">
            <v>CB</v>
          </cell>
          <cell r="G100" t="str">
            <v>C</v>
          </cell>
          <cell r="J100">
            <v>0</v>
          </cell>
          <cell r="K100">
            <v>316420357</v>
          </cell>
          <cell r="L100">
            <v>14420357</v>
          </cell>
          <cell r="M100">
            <v>14</v>
          </cell>
          <cell r="N100">
            <v>-302</v>
          </cell>
          <cell r="O100">
            <v>15</v>
          </cell>
          <cell r="P100">
            <v>-15</v>
          </cell>
        </row>
        <row r="101">
          <cell r="A101" t="str">
            <v>214630</v>
          </cell>
          <cell r="B101" t="str">
            <v>矢島崇光　　　　　　　　　　　　　　　　　　　　　　　　　　　　　　　</v>
          </cell>
          <cell r="C101" t="str">
            <v>1TL</v>
          </cell>
          <cell r="D101" t="str">
            <v>ﾖｺﾊﾏｴｲｷﾞﾖｳJ</v>
          </cell>
          <cell r="E101" t="str">
            <v>東京営本</v>
          </cell>
          <cell r="F101" t="str">
            <v>CB</v>
          </cell>
          <cell r="G101" t="str">
            <v>C</v>
          </cell>
          <cell r="J101">
            <v>0</v>
          </cell>
          <cell r="K101">
            <v>236651348</v>
          </cell>
          <cell r="L101">
            <v>173024816</v>
          </cell>
          <cell r="M101">
            <v>175</v>
          </cell>
          <cell r="N101">
            <v>0</v>
          </cell>
          <cell r="O101">
            <v>175</v>
          </cell>
          <cell r="P101">
            <v>-65</v>
          </cell>
        </row>
        <row r="102">
          <cell r="A102" t="str">
            <v>221279</v>
          </cell>
          <cell r="B102" t="str">
            <v>佐久間電機株式会社　　　　　　　　　　　　　　　　　　　　　　　　　　</v>
          </cell>
          <cell r="C102" t="str">
            <v>0QJ</v>
          </cell>
          <cell r="D102" t="str">
            <v>ｵｵｻｶｴｲｷﾞﾖｳ2-4</v>
          </cell>
          <cell r="F102" t="str">
            <v>CB</v>
          </cell>
          <cell r="G102" t="str">
            <v>Ｆ</v>
          </cell>
          <cell r="J102">
            <v>16000000</v>
          </cell>
          <cell r="K102">
            <v>2000000</v>
          </cell>
          <cell r="L102">
            <v>17853866</v>
          </cell>
        </row>
        <row r="103">
          <cell r="A103" t="str">
            <v>221812</v>
          </cell>
          <cell r="B103" t="str">
            <v>吉田貿易　　　　　　　　　　　　　　　　　　　　　　　　　　　　　　　</v>
          </cell>
          <cell r="C103" t="str">
            <v>1L4</v>
          </cell>
          <cell r="D103" t="str">
            <v>Qﾆﾎﾝﾊﾞｼ-ｴｲｷﾞﾖｳ2</v>
          </cell>
          <cell r="E103" t="str">
            <v>東京営本</v>
          </cell>
          <cell r="F103" t="str">
            <v>CB</v>
          </cell>
          <cell r="G103" t="str">
            <v>G</v>
          </cell>
          <cell r="J103">
            <v>0</v>
          </cell>
          <cell r="K103">
            <v>65368004</v>
          </cell>
          <cell r="L103">
            <v>65368004</v>
          </cell>
          <cell r="M103">
            <v>65</v>
          </cell>
          <cell r="N103">
            <v>0</v>
          </cell>
          <cell r="O103">
            <v>65</v>
          </cell>
          <cell r="P103">
            <v>-24</v>
          </cell>
        </row>
        <row r="104">
          <cell r="A104" t="str">
            <v>223887</v>
          </cell>
          <cell r="B104" t="str">
            <v>アキモト　　　　　　　　　　　　　　　　　　　　　　　　　　　　　　　</v>
          </cell>
          <cell r="C104" t="str">
            <v>1E5</v>
          </cell>
          <cell r="D104" t="str">
            <v>ｱﾂｷﾞｼﾃﾝﾀﾞｲ1ﾁｰﾑ</v>
          </cell>
          <cell r="E104" t="str">
            <v>東京営本</v>
          </cell>
          <cell r="F104" t="str">
            <v>CB</v>
          </cell>
          <cell r="G104" t="str">
            <v>C</v>
          </cell>
          <cell r="J104">
            <v>0</v>
          </cell>
          <cell r="K104">
            <v>457950</v>
          </cell>
          <cell r="L104">
            <v>457950</v>
          </cell>
          <cell r="M104">
            <v>0</v>
          </cell>
          <cell r="N104">
            <v>0</v>
          </cell>
          <cell r="O104">
            <v>0</v>
          </cell>
          <cell r="P104">
            <v>0</v>
          </cell>
        </row>
        <row r="105">
          <cell r="A105" t="str">
            <v>224958</v>
          </cell>
          <cell r="B105" t="str">
            <v>沼津観光開発株式会社　　　　　　　　　　　　　　　　　　　　　　　　　</v>
          </cell>
          <cell r="C105" t="str">
            <v>09Q</v>
          </cell>
          <cell r="D105" t="str">
            <v>ﾇﾏﾂﾞｼﾃﾝ</v>
          </cell>
          <cell r="E105" t="str">
            <v>業務本部</v>
          </cell>
          <cell r="F105" t="str">
            <v>AB</v>
          </cell>
          <cell r="G105" t="str">
            <v>K</v>
          </cell>
          <cell r="J105">
            <v>38100266</v>
          </cell>
          <cell r="K105">
            <v>0</v>
          </cell>
          <cell r="L105">
            <v>37837820</v>
          </cell>
          <cell r="M105">
            <v>40</v>
          </cell>
          <cell r="N105">
            <v>0</v>
          </cell>
          <cell r="O105">
            <v>43</v>
          </cell>
          <cell r="P105">
            <v>-16</v>
          </cell>
        </row>
        <row r="106">
          <cell r="A106" t="str">
            <v>225317</v>
          </cell>
          <cell r="B106" t="str">
            <v>相互施設株式会社　　　　　　　　　　　　　　　　　　　　　　　　　　　</v>
          </cell>
          <cell r="C106" t="str">
            <v>0Y2</v>
          </cell>
          <cell r="D106" t="str">
            <v>PJ-ｷｶｸｶｲﾊﾂｶ</v>
          </cell>
          <cell r="E106" t="str">
            <v>近畿営本</v>
          </cell>
          <cell r="F106" t="str">
            <v>CA</v>
          </cell>
          <cell r="G106" t="str">
            <v>C</v>
          </cell>
          <cell r="J106">
            <v>366443035</v>
          </cell>
          <cell r="K106">
            <v>397857203</v>
          </cell>
          <cell r="L106">
            <v>763888153</v>
          </cell>
          <cell r="M106">
            <v>765</v>
          </cell>
          <cell r="N106">
            <v>0</v>
          </cell>
          <cell r="O106">
            <v>767</v>
          </cell>
          <cell r="P106">
            <v>-568</v>
          </cell>
        </row>
        <row r="107">
          <cell r="A107" t="str">
            <v>225897</v>
          </cell>
          <cell r="B107" t="str">
            <v>西日本総合経営株式会社　　　　　　　　　　　　　　　　　　　　　　　　</v>
          </cell>
          <cell r="C107" t="str">
            <v>0Y2</v>
          </cell>
          <cell r="D107" t="str">
            <v>PJ-ｷｶｸｶｲﾊﾂｶ</v>
          </cell>
          <cell r="E107" t="str">
            <v>近畿営本</v>
          </cell>
          <cell r="F107" t="str">
            <v>CB</v>
          </cell>
          <cell r="G107" t="str">
            <v>H</v>
          </cell>
          <cell r="J107">
            <v>0</v>
          </cell>
          <cell r="K107">
            <v>312106453</v>
          </cell>
          <cell r="L107">
            <v>-3893547</v>
          </cell>
          <cell r="M107">
            <v>0</v>
          </cell>
          <cell r="N107">
            <v>-316</v>
          </cell>
          <cell r="O107">
            <v>0</v>
          </cell>
          <cell r="P107">
            <v>0</v>
          </cell>
        </row>
        <row r="108">
          <cell r="A108" t="str">
            <v>226407</v>
          </cell>
          <cell r="B108" t="str">
            <v>クボタ商事株式会社　　　　　　　　　　　　　　　　　　　　　　　　　　</v>
          </cell>
          <cell r="C108" t="str">
            <v>0Y1</v>
          </cell>
          <cell r="D108" t="str">
            <v>ｵｵｻｶｴｲｷﾞﾖｳ1-3</v>
          </cell>
          <cell r="E108" t="str">
            <v>近畿営本</v>
          </cell>
          <cell r="F108" t="str">
            <v>AB</v>
          </cell>
          <cell r="G108" t="str">
            <v>C</v>
          </cell>
          <cell r="J108">
            <v>41963944</v>
          </cell>
          <cell r="K108">
            <v>0</v>
          </cell>
          <cell r="L108">
            <v>42187349</v>
          </cell>
          <cell r="M108">
            <v>42</v>
          </cell>
          <cell r="N108">
            <v>0</v>
          </cell>
          <cell r="O108">
            <v>46</v>
          </cell>
          <cell r="P108">
            <v>-17</v>
          </cell>
        </row>
        <row r="109">
          <cell r="A109" t="str">
            <v>226955</v>
          </cell>
          <cell r="B109" t="str">
            <v>ウィズウェイストジャパン　　　　　　　　　　　　　　　　　　　　　　　</v>
          </cell>
          <cell r="C109" t="str">
            <v>09C</v>
          </cell>
          <cell r="D109" t="str">
            <v>ﾕｳｼｼﾞｷﾞﾖｳ2ﾎｳｼﾞﾝ</v>
          </cell>
          <cell r="E109" t="str">
            <v>不動産Ｆ</v>
          </cell>
          <cell r="F109" t="str">
            <v>AB</v>
          </cell>
          <cell r="G109" t="str">
            <v>J</v>
          </cell>
          <cell r="J109">
            <v>84198144</v>
          </cell>
          <cell r="K109">
            <v>0</v>
          </cell>
          <cell r="L109">
            <v>84198146</v>
          </cell>
          <cell r="M109">
            <v>88</v>
          </cell>
          <cell r="N109">
            <v>0</v>
          </cell>
          <cell r="O109">
            <v>0</v>
          </cell>
          <cell r="P109">
            <v>0</v>
          </cell>
        </row>
        <row r="110">
          <cell r="A110" t="str">
            <v>22851</v>
          </cell>
          <cell r="B110" t="str">
            <v>鋠生会今川病院　　　　　　　　　　　　　　　　　　　　　　　　　　　　</v>
          </cell>
          <cell r="C110" t="str">
            <v>0Y2</v>
          </cell>
          <cell r="D110" t="str">
            <v>PJ-ｷｶｸｶｲﾊﾂｶ</v>
          </cell>
          <cell r="E110" t="str">
            <v>近畿営本</v>
          </cell>
          <cell r="F110" t="str">
            <v>AB</v>
          </cell>
          <cell r="G110" t="str">
            <v>K</v>
          </cell>
          <cell r="J110">
            <v>110373771</v>
          </cell>
          <cell r="K110">
            <v>0</v>
          </cell>
          <cell r="L110">
            <v>110373771</v>
          </cell>
          <cell r="M110">
            <v>113</v>
          </cell>
          <cell r="N110">
            <v>0</v>
          </cell>
          <cell r="O110">
            <v>0</v>
          </cell>
          <cell r="P110">
            <v>0</v>
          </cell>
        </row>
        <row r="111">
          <cell r="A111" t="str">
            <v>229395</v>
          </cell>
          <cell r="B111" t="str">
            <v>志村モータース　　　　　　　　　　　　　　　　　　　　　　　　　　　　</v>
          </cell>
          <cell r="C111" t="str">
            <v>09C</v>
          </cell>
          <cell r="D111" t="str">
            <v>ﾕｳｼｼﾞｷﾞﾖｳ2ﾎｳｼﾞﾝ</v>
          </cell>
          <cell r="E111" t="str">
            <v>不動産Ｆ</v>
          </cell>
          <cell r="F111" t="str">
            <v>CB</v>
          </cell>
          <cell r="G111" t="str">
            <v>G</v>
          </cell>
          <cell r="J111">
            <v>0</v>
          </cell>
          <cell r="K111">
            <v>51303325</v>
          </cell>
          <cell r="L111">
            <v>51303325</v>
          </cell>
          <cell r="M111">
            <v>51</v>
          </cell>
          <cell r="N111">
            <v>0</v>
          </cell>
          <cell r="O111">
            <v>55</v>
          </cell>
          <cell r="P111">
            <v>-20</v>
          </cell>
        </row>
        <row r="112">
          <cell r="A112" t="str">
            <v>231507</v>
          </cell>
          <cell r="B112" t="str">
            <v>金津　忠行　　　　　　　　　　　　　　　　　　　　　　　　　　　　　　</v>
          </cell>
          <cell r="C112" t="str">
            <v>024</v>
          </cell>
          <cell r="D112" t="str">
            <v>ｾﾝﾊﾟｸｸﾞﾙ-ﾌﾟ</v>
          </cell>
          <cell r="E112" t="str">
            <v>不動産Ｆ</v>
          </cell>
          <cell r="F112" t="str">
            <v>AB</v>
          </cell>
          <cell r="G112" t="str">
            <v>B</v>
          </cell>
          <cell r="J112">
            <v>35967889</v>
          </cell>
          <cell r="K112">
            <v>0</v>
          </cell>
          <cell r="L112">
            <v>35969538</v>
          </cell>
          <cell r="M112">
            <v>36</v>
          </cell>
          <cell r="N112">
            <v>0</v>
          </cell>
          <cell r="O112">
            <v>0</v>
          </cell>
          <cell r="P112">
            <v>0</v>
          </cell>
        </row>
        <row r="113">
          <cell r="A113" t="str">
            <v>233308</v>
          </cell>
          <cell r="B113" t="str">
            <v>エルアンドティーマイアミ有限会社　　　　　　　　　　　　　　　　　　　</v>
          </cell>
          <cell r="C113" t="str">
            <v>0T8</v>
          </cell>
          <cell r="D113" t="str">
            <v>ﾕｳｼ2ﾌﾞｶｲｶﾞｲIQ</v>
          </cell>
          <cell r="F113" t="str">
            <v>BA</v>
          </cell>
          <cell r="G113" t="str">
            <v>N</v>
          </cell>
          <cell r="J113">
            <v>0</v>
          </cell>
          <cell r="K113">
            <v>835888551</v>
          </cell>
          <cell r="L113">
            <v>835888551</v>
          </cell>
        </row>
        <row r="114">
          <cell r="A114" t="str">
            <v>234159</v>
          </cell>
          <cell r="B114" t="str">
            <v>玉江橋　　　　　　　　　　　　　　　　　　　　　　　　　　　　　　　　</v>
          </cell>
          <cell r="C114" t="str">
            <v>0J1</v>
          </cell>
          <cell r="D114" t="str">
            <v>ｵｵｻｶｴｲｷﾞﾖｳ3-2</v>
          </cell>
          <cell r="E114" t="str">
            <v>近畿営本</v>
          </cell>
          <cell r="F114" t="str">
            <v>AB</v>
          </cell>
          <cell r="G114" t="str">
            <v>L</v>
          </cell>
          <cell r="J114">
            <v>95034235</v>
          </cell>
          <cell r="K114">
            <v>0</v>
          </cell>
          <cell r="L114">
            <v>94857811</v>
          </cell>
          <cell r="M114">
            <v>98</v>
          </cell>
          <cell r="N114">
            <v>0</v>
          </cell>
          <cell r="O114">
            <v>102</v>
          </cell>
          <cell r="P114">
            <v>-38</v>
          </cell>
        </row>
        <row r="115">
          <cell r="A115" t="str">
            <v>234916</v>
          </cell>
          <cell r="B115" t="str">
            <v>望月達朗　　　　　　　　　　　　　　　　　　　　　　　　　　　　　　　</v>
          </cell>
          <cell r="C115" t="str">
            <v>3GC</v>
          </cell>
          <cell r="D115" t="str">
            <v>ｷﾖｳﾄｼﾃﾝ4ｶ</v>
          </cell>
          <cell r="F115" t="str">
            <v>AB</v>
          </cell>
          <cell r="G115" t="str">
            <v>G</v>
          </cell>
          <cell r="J115">
            <v>16144340</v>
          </cell>
          <cell r="K115">
            <v>0</v>
          </cell>
          <cell r="L115">
            <v>16144340</v>
          </cell>
        </row>
        <row r="116">
          <cell r="A116" t="str">
            <v>235133</v>
          </cell>
          <cell r="B116" t="str">
            <v>田原　利明　　　　　　　　　　　　　　　　　　　　　　　　　　　　　　</v>
          </cell>
          <cell r="C116" t="str">
            <v>0TF</v>
          </cell>
          <cell r="D116" t="str">
            <v>ﾕｳｼ2ﾌﾞｶｲｶﾞｲIQ</v>
          </cell>
          <cell r="E116" t="str">
            <v>不動産Ｆ</v>
          </cell>
          <cell r="F116" t="str">
            <v>AB</v>
          </cell>
          <cell r="G116" t="str">
            <v>B</v>
          </cell>
          <cell r="J116">
            <v>18213368</v>
          </cell>
          <cell r="K116">
            <v>0</v>
          </cell>
          <cell r="L116">
            <v>18213368</v>
          </cell>
          <cell r="M116">
            <v>19</v>
          </cell>
          <cell r="N116">
            <v>0</v>
          </cell>
          <cell r="O116">
            <v>0</v>
          </cell>
          <cell r="P116">
            <v>0</v>
          </cell>
        </row>
        <row r="117">
          <cell r="A117" t="str">
            <v>235282</v>
          </cell>
          <cell r="B117" t="str">
            <v>平成企画　　　　　　　　　　　　　　　　　　　　　　　　　　　　　　　</v>
          </cell>
          <cell r="C117" t="str">
            <v>0J1</v>
          </cell>
          <cell r="D117" t="str">
            <v>ｵｵｻｶｴｲｷﾞﾖｳ3-2</v>
          </cell>
          <cell r="E117" t="str">
            <v>近畿営本</v>
          </cell>
          <cell r="F117" t="str">
            <v>AB</v>
          </cell>
          <cell r="G117" t="str">
            <v>L</v>
          </cell>
          <cell r="J117">
            <v>108072714</v>
          </cell>
          <cell r="K117">
            <v>0</v>
          </cell>
          <cell r="L117">
            <v>108072714</v>
          </cell>
          <cell r="M117">
            <v>108</v>
          </cell>
          <cell r="N117">
            <v>0</v>
          </cell>
          <cell r="O117">
            <v>110</v>
          </cell>
          <cell r="P117">
            <v>-41</v>
          </cell>
        </row>
        <row r="118">
          <cell r="A118" t="str">
            <v>236944</v>
          </cell>
          <cell r="B118" t="str">
            <v>サノシャーリング株式会社　　　　　　　　　　　　　　　　　　　　　　　</v>
          </cell>
          <cell r="C118" t="str">
            <v>057</v>
          </cell>
          <cell r="D118" t="str">
            <v>ﾐﾅﾐｵｵｻｶｼﾃﾝ2ｶ</v>
          </cell>
          <cell r="E118" t="str">
            <v>近畿営本</v>
          </cell>
          <cell r="F118" t="str">
            <v>AB</v>
          </cell>
          <cell r="G118" t="str">
            <v>Ｆ</v>
          </cell>
          <cell r="J118">
            <v>17540506</v>
          </cell>
          <cell r="K118">
            <v>0</v>
          </cell>
          <cell r="L118">
            <v>17540506</v>
          </cell>
          <cell r="M118">
            <v>19</v>
          </cell>
          <cell r="N118">
            <v>0</v>
          </cell>
          <cell r="O118">
            <v>21</v>
          </cell>
          <cell r="P118">
            <v>-8</v>
          </cell>
        </row>
        <row r="119">
          <cell r="A119" t="str">
            <v>237773</v>
          </cell>
          <cell r="B119" t="str">
            <v>福田次郎　　　　　　　　　　　　　　　　　　　　　　　　　　　　　　　</v>
          </cell>
          <cell r="C119" t="str">
            <v>2D3</v>
          </cell>
          <cell r="D119" t="str">
            <v>ｵｵｻｶｴｲｷﾞﾖｳ5-3</v>
          </cell>
          <cell r="E119" t="str">
            <v>近畿営本</v>
          </cell>
          <cell r="F119" t="str">
            <v>CB</v>
          </cell>
          <cell r="G119" t="str">
            <v>K</v>
          </cell>
          <cell r="J119">
            <v>0</v>
          </cell>
          <cell r="K119">
            <v>120927096</v>
          </cell>
          <cell r="L119">
            <v>120927096</v>
          </cell>
          <cell r="M119">
            <v>121</v>
          </cell>
          <cell r="N119">
            <v>0</v>
          </cell>
          <cell r="O119">
            <v>121</v>
          </cell>
          <cell r="P119">
            <v>-45</v>
          </cell>
        </row>
        <row r="120">
          <cell r="A120" t="str">
            <v>237823</v>
          </cell>
          <cell r="B120" t="str">
            <v>ミュージックプラザ　　　　　　　　　　　　　　　　　　　　　　　　　　</v>
          </cell>
          <cell r="C120" t="str">
            <v>0Y2</v>
          </cell>
          <cell r="D120" t="str">
            <v>PJ-ｷｶｸｶｲﾊﾂｶ</v>
          </cell>
          <cell r="E120" t="str">
            <v>近畿営本</v>
          </cell>
          <cell r="F120" t="str">
            <v>AB</v>
          </cell>
          <cell r="G120" t="str">
            <v>G</v>
          </cell>
          <cell r="J120">
            <v>56776710</v>
          </cell>
          <cell r="K120">
            <v>0</v>
          </cell>
          <cell r="L120">
            <v>56776710</v>
          </cell>
          <cell r="M120">
            <v>58</v>
          </cell>
          <cell r="N120">
            <v>0</v>
          </cell>
          <cell r="O120">
            <v>60</v>
          </cell>
          <cell r="P120">
            <v>-22</v>
          </cell>
        </row>
        <row r="121">
          <cell r="A121" t="str">
            <v>237900</v>
          </cell>
          <cell r="B121" t="str">
            <v>フジフィールド　　　　　　　　　　　　　　　　　　　　　　　　　　　　</v>
          </cell>
          <cell r="C121" t="str">
            <v>09C</v>
          </cell>
          <cell r="D121" t="str">
            <v>ﾕｳｼｼﾞｷﾞﾖｳ2ﾎｳｼﾞﾝ</v>
          </cell>
          <cell r="E121" t="str">
            <v>不動産Ｆ</v>
          </cell>
          <cell r="F121" t="str">
            <v>CA</v>
          </cell>
          <cell r="G121" t="str">
            <v>C</v>
          </cell>
          <cell r="J121">
            <v>0</v>
          </cell>
          <cell r="K121">
            <v>586066448</v>
          </cell>
          <cell r="L121">
            <v>-13933552</v>
          </cell>
          <cell r="M121">
            <v>0</v>
          </cell>
          <cell r="N121">
            <v>-600</v>
          </cell>
          <cell r="O121">
            <v>0</v>
          </cell>
          <cell r="P121">
            <v>0</v>
          </cell>
        </row>
        <row r="122">
          <cell r="A122" t="str">
            <v>238214</v>
          </cell>
          <cell r="B122" t="str">
            <v>西日本チケット　　　　　　　　　　　　　　　　　　　　　　　　　　　　</v>
          </cell>
          <cell r="C122" t="str">
            <v>053</v>
          </cell>
          <cell r="D122" t="str">
            <v>ｸﾏﾓﾄｼﾃﾝ</v>
          </cell>
          <cell r="E122" t="str">
            <v>業務本部</v>
          </cell>
          <cell r="F122" t="str">
            <v>AB</v>
          </cell>
          <cell r="G122" t="str">
            <v>H</v>
          </cell>
          <cell r="J122">
            <v>25000000</v>
          </cell>
          <cell r="K122">
            <v>0</v>
          </cell>
          <cell r="L122">
            <v>24968415</v>
          </cell>
          <cell r="M122">
            <v>30</v>
          </cell>
          <cell r="N122">
            <v>0</v>
          </cell>
          <cell r="O122">
            <v>0</v>
          </cell>
          <cell r="P122">
            <v>0</v>
          </cell>
        </row>
        <row r="123">
          <cell r="A123" t="str">
            <v>240265</v>
          </cell>
          <cell r="B123" t="str">
            <v>唐和興業株式会社　　　　　　　　　　　　　　　　　　　　　　　　　　　</v>
          </cell>
          <cell r="C123" t="str">
            <v>09C</v>
          </cell>
          <cell r="D123" t="str">
            <v>ﾕｳｼｼﾞｷﾞﾖｳ2ﾎｳｼﾞﾝ</v>
          </cell>
          <cell r="E123" t="str">
            <v>不動産Ｆ</v>
          </cell>
          <cell r="F123" t="str">
            <v>CB</v>
          </cell>
          <cell r="G123" t="str">
            <v>C</v>
          </cell>
          <cell r="J123">
            <v>158838667</v>
          </cell>
          <cell r="K123">
            <v>1626107</v>
          </cell>
          <cell r="L123">
            <v>159758599</v>
          </cell>
          <cell r="M123">
            <v>161</v>
          </cell>
          <cell r="N123">
            <v>0</v>
          </cell>
          <cell r="O123">
            <v>162</v>
          </cell>
          <cell r="P123">
            <v>-60</v>
          </cell>
        </row>
        <row r="124">
          <cell r="A124" t="str">
            <v>240869</v>
          </cell>
          <cell r="B124" t="str">
            <v>アーバンホーム　　　　　　　　　　　　　　　　　　　　　　　　　　　　</v>
          </cell>
          <cell r="C124" t="str">
            <v>0Y2</v>
          </cell>
          <cell r="D124" t="str">
            <v>PJ-ｷｶｸｶｲﾊﾂｶ</v>
          </cell>
          <cell r="E124" t="str">
            <v>近畿営本</v>
          </cell>
          <cell r="F124" t="str">
            <v>CB</v>
          </cell>
          <cell r="G124" t="str">
            <v>C</v>
          </cell>
          <cell r="J124">
            <v>0</v>
          </cell>
          <cell r="K124">
            <v>217692119</v>
          </cell>
          <cell r="L124">
            <v>217692119</v>
          </cell>
          <cell r="M124">
            <v>218</v>
          </cell>
          <cell r="N124">
            <v>0</v>
          </cell>
          <cell r="O124">
            <v>218</v>
          </cell>
          <cell r="P124">
            <v>-81</v>
          </cell>
        </row>
        <row r="125">
          <cell r="A125" t="str">
            <v>241670</v>
          </cell>
          <cell r="B125" t="str">
            <v>王司興産株式会社　　　　　　　　　　　　　　　　　　　　　　　　　　　</v>
          </cell>
          <cell r="C125" t="str">
            <v>09C</v>
          </cell>
          <cell r="D125" t="str">
            <v>ﾕｳｼｼﾞｷﾞﾖｳ2ﾎｳｼﾞﾝ</v>
          </cell>
          <cell r="E125" t="str">
            <v>不動産Ｆ</v>
          </cell>
          <cell r="F125" t="str">
            <v>CB</v>
          </cell>
          <cell r="G125" t="str">
            <v>B</v>
          </cell>
          <cell r="J125">
            <v>0</v>
          </cell>
          <cell r="K125">
            <v>23610624</v>
          </cell>
          <cell r="L125">
            <v>23610624</v>
          </cell>
          <cell r="M125">
            <v>24</v>
          </cell>
          <cell r="N125">
            <v>0</v>
          </cell>
          <cell r="O125">
            <v>24</v>
          </cell>
          <cell r="P125">
            <v>-9</v>
          </cell>
        </row>
        <row r="126">
          <cell r="A126" t="str">
            <v>242139</v>
          </cell>
          <cell r="B126" t="str">
            <v>アート・アンド・アンテイツク・フアイナンシヤル　　　　　　　　　　　　</v>
          </cell>
          <cell r="C126" t="str">
            <v>0Y2</v>
          </cell>
          <cell r="D126" t="str">
            <v>PJ-ｷｶｸｶｲﾊﾂｶ</v>
          </cell>
          <cell r="E126" t="str">
            <v>近畿営本</v>
          </cell>
          <cell r="F126" t="str">
            <v>CB</v>
          </cell>
          <cell r="G126" t="str">
            <v>G</v>
          </cell>
          <cell r="J126">
            <v>12200000</v>
          </cell>
          <cell r="K126">
            <v>125588304</v>
          </cell>
          <cell r="L126">
            <v>137788304</v>
          </cell>
          <cell r="M126">
            <v>138</v>
          </cell>
          <cell r="N126">
            <v>0</v>
          </cell>
          <cell r="O126">
            <v>144</v>
          </cell>
          <cell r="P126">
            <v>-54</v>
          </cell>
        </row>
        <row r="127">
          <cell r="A127" t="str">
            <v>242546</v>
          </cell>
          <cell r="B127" t="str">
            <v>東京出版株式会社　　　　　　　　　　　　　　　　　　　　　　　　　　　</v>
          </cell>
          <cell r="C127" t="str">
            <v>09C</v>
          </cell>
          <cell r="D127" t="str">
            <v>ﾕｳｼｼﾞｷﾞﾖｳ2ﾎｳｼﾞﾝ</v>
          </cell>
          <cell r="E127" t="str">
            <v>不動産Ｆ</v>
          </cell>
          <cell r="F127" t="str">
            <v>CB</v>
          </cell>
          <cell r="G127" t="str">
            <v>Ｆ</v>
          </cell>
          <cell r="J127">
            <v>0</v>
          </cell>
          <cell r="K127">
            <v>21493858</v>
          </cell>
          <cell r="L127">
            <v>21493858</v>
          </cell>
          <cell r="M127">
            <v>21</v>
          </cell>
          <cell r="N127">
            <v>0</v>
          </cell>
          <cell r="O127">
            <v>21</v>
          </cell>
          <cell r="P127">
            <v>-8</v>
          </cell>
        </row>
        <row r="128">
          <cell r="A128" t="str">
            <v>242832</v>
          </cell>
          <cell r="B128" t="str">
            <v>興栄ビル　　　　　　　　　　　　　　　　　　　　　　　　　　　　　　　</v>
          </cell>
          <cell r="C128" t="str">
            <v>0Y2</v>
          </cell>
          <cell r="D128" t="str">
            <v>PJ-ｷｶｸｶｲﾊﾂｶ</v>
          </cell>
          <cell r="E128" t="str">
            <v>近畿営本</v>
          </cell>
          <cell r="F128" t="str">
            <v>CB</v>
          </cell>
          <cell r="G128" t="str">
            <v>C</v>
          </cell>
          <cell r="J128">
            <v>95602411</v>
          </cell>
          <cell r="K128">
            <v>119950000</v>
          </cell>
          <cell r="L128">
            <v>101567587</v>
          </cell>
          <cell r="M128">
            <v>103</v>
          </cell>
          <cell r="N128">
            <v>0</v>
          </cell>
          <cell r="O128">
            <v>106</v>
          </cell>
          <cell r="P128">
            <v>-39</v>
          </cell>
        </row>
        <row r="129">
          <cell r="A129" t="str">
            <v>244231</v>
          </cell>
          <cell r="B129" t="str">
            <v>マルゼン住宅株式会社　　　　　　　　　　　　　　　　　　　　　　　　　</v>
          </cell>
          <cell r="C129" t="str">
            <v>0Y2</v>
          </cell>
          <cell r="D129" t="str">
            <v>PJ-ｷｶｸｶｲﾊﾂｶ</v>
          </cell>
          <cell r="E129" t="str">
            <v>近畿営本</v>
          </cell>
          <cell r="F129" t="str">
            <v>CB</v>
          </cell>
          <cell r="G129" t="str">
            <v>C</v>
          </cell>
          <cell r="J129">
            <v>0</v>
          </cell>
          <cell r="K129">
            <v>148640000</v>
          </cell>
          <cell r="L129">
            <v>-360000</v>
          </cell>
          <cell r="M129">
            <v>0</v>
          </cell>
          <cell r="N129">
            <v>-149</v>
          </cell>
          <cell r="O129">
            <v>0</v>
          </cell>
          <cell r="P129">
            <v>0</v>
          </cell>
        </row>
        <row r="130">
          <cell r="A130" t="str">
            <v>244263</v>
          </cell>
          <cell r="B130" t="str">
            <v>京都亀岡観光株式会社　　　　　　　　　　　　　　　　　　　　　　　　　</v>
          </cell>
          <cell r="C130" t="str">
            <v>0Y2</v>
          </cell>
          <cell r="D130" t="str">
            <v>PJ-ｷｶｸｶｲﾊﾂｶ</v>
          </cell>
          <cell r="E130" t="str">
            <v>近畿営本</v>
          </cell>
          <cell r="F130" t="str">
            <v>CB</v>
          </cell>
          <cell r="G130" t="str">
            <v>K</v>
          </cell>
          <cell r="J130">
            <v>6659102</v>
          </cell>
          <cell r="K130">
            <v>4095016</v>
          </cell>
          <cell r="L130">
            <v>9965291</v>
          </cell>
          <cell r="M130">
            <v>10</v>
          </cell>
          <cell r="N130">
            <v>0</v>
          </cell>
          <cell r="O130">
            <v>10</v>
          </cell>
          <cell r="P130">
            <v>-4</v>
          </cell>
        </row>
        <row r="131">
          <cell r="A131" t="str">
            <v>246038</v>
          </cell>
          <cell r="B131" t="str">
            <v>大進住宅株式会社　　　　　　　　　　　　　　　　　　　　　　　　　　　</v>
          </cell>
          <cell r="C131" t="str">
            <v>0Y2</v>
          </cell>
          <cell r="D131" t="str">
            <v>PJ-ｷｶｸｶｲﾊﾂｶ</v>
          </cell>
          <cell r="E131" t="str">
            <v>近畿営本</v>
          </cell>
          <cell r="F131" t="str">
            <v>CB</v>
          </cell>
          <cell r="G131" t="str">
            <v>C</v>
          </cell>
          <cell r="J131">
            <v>0</v>
          </cell>
          <cell r="K131">
            <v>349664704</v>
          </cell>
          <cell r="L131">
            <v>-313794</v>
          </cell>
          <cell r="M131">
            <v>0</v>
          </cell>
          <cell r="N131">
            <v>-348</v>
          </cell>
          <cell r="O131">
            <v>0</v>
          </cell>
          <cell r="P131">
            <v>0</v>
          </cell>
        </row>
        <row r="132">
          <cell r="A132" t="str">
            <v>248331</v>
          </cell>
          <cell r="B132" t="str">
            <v>高嶋信夫　　　　　　　　　　　　　　　　　　　　　　　　　　　　　　　</v>
          </cell>
          <cell r="C132" t="str">
            <v>0Y2</v>
          </cell>
          <cell r="D132" t="str">
            <v>PJ-ｷｶｸｶｲﾊﾂｶ</v>
          </cell>
          <cell r="E132" t="str">
            <v>近畿営本</v>
          </cell>
          <cell r="F132" t="str">
            <v>CB</v>
          </cell>
          <cell r="G132" t="str">
            <v>G</v>
          </cell>
          <cell r="J132">
            <v>0</v>
          </cell>
          <cell r="K132">
            <v>12621850</v>
          </cell>
          <cell r="L132">
            <v>12621850</v>
          </cell>
          <cell r="M132">
            <v>13</v>
          </cell>
          <cell r="N132">
            <v>0</v>
          </cell>
          <cell r="O132">
            <v>13</v>
          </cell>
          <cell r="P132">
            <v>-5</v>
          </cell>
        </row>
        <row r="133">
          <cell r="A133" t="str">
            <v>249637</v>
          </cell>
          <cell r="B133" t="str">
            <v>北浦善一　　　　　　　　　　　　　　　　　　　　　　　　　　　　　　　</v>
          </cell>
          <cell r="C133" t="str">
            <v>0Y2</v>
          </cell>
          <cell r="D133" t="str">
            <v>PJ-ｷｶｸｶｲﾊﾂｶ</v>
          </cell>
          <cell r="E133" t="str">
            <v>近畿営本</v>
          </cell>
          <cell r="F133" t="str">
            <v>AB</v>
          </cell>
          <cell r="G133" t="str">
            <v>B</v>
          </cell>
          <cell r="J133">
            <v>16642775</v>
          </cell>
          <cell r="K133">
            <v>0</v>
          </cell>
          <cell r="L133">
            <v>16642775</v>
          </cell>
          <cell r="M133">
            <v>17</v>
          </cell>
          <cell r="N133">
            <v>0</v>
          </cell>
          <cell r="O133">
            <v>0</v>
          </cell>
          <cell r="P133">
            <v>0</v>
          </cell>
        </row>
        <row r="134">
          <cell r="A134" t="str">
            <v>251807</v>
          </cell>
          <cell r="B134" t="str">
            <v>クリオネ　　　　　　　　　　　　　　　　　　　　　　　　　　　　　　　</v>
          </cell>
          <cell r="C134" t="str">
            <v>09N</v>
          </cell>
          <cell r="E134" t="str">
            <v>近畿営本</v>
          </cell>
          <cell r="G134" t="str">
            <v>D</v>
          </cell>
          <cell r="L134">
            <v>-12876676</v>
          </cell>
          <cell r="M134">
            <v>244</v>
          </cell>
          <cell r="N134">
            <v>0</v>
          </cell>
          <cell r="O134">
            <v>246</v>
          </cell>
          <cell r="P134">
            <v>-92</v>
          </cell>
          <cell r="Q134">
            <v>257262216</v>
          </cell>
        </row>
        <row r="135">
          <cell r="A135" t="str">
            <v>252258</v>
          </cell>
          <cell r="B135" t="str">
            <v>藍夏商会　　　　　　　　　　　　　　　　　　　　　　　　　　　　　　　</v>
          </cell>
          <cell r="C135" t="str">
            <v>1H1</v>
          </cell>
          <cell r="D135" t="str">
            <v>ｼﾝｼﾞﾕｸｼﾃﾝ1ﾁ-ﾑ</v>
          </cell>
          <cell r="E135" t="str">
            <v>東京営本</v>
          </cell>
          <cell r="F135" t="str">
            <v>AB</v>
          </cell>
          <cell r="G135" t="str">
            <v>G</v>
          </cell>
          <cell r="J135">
            <v>72658900</v>
          </cell>
          <cell r="K135">
            <v>0</v>
          </cell>
          <cell r="L135">
            <v>72765499</v>
          </cell>
          <cell r="M135">
            <v>76</v>
          </cell>
          <cell r="N135">
            <v>0</v>
          </cell>
          <cell r="O135">
            <v>81</v>
          </cell>
          <cell r="P135">
            <v>-30</v>
          </cell>
        </row>
        <row r="136">
          <cell r="A136" t="str">
            <v>252819</v>
          </cell>
          <cell r="B136" t="str">
            <v>古谷誠司　　　　　　　　　　　　　　　　　　　　　　　　　　　　　　　</v>
          </cell>
          <cell r="C136" t="str">
            <v>0Y2</v>
          </cell>
          <cell r="D136" t="str">
            <v>ｵｵｻｶｴｲｷﾞﾖｳ2-3</v>
          </cell>
          <cell r="E136" t="str">
            <v>近畿営本</v>
          </cell>
          <cell r="F136" t="str">
            <v>CB</v>
          </cell>
          <cell r="G136" t="str">
            <v>C</v>
          </cell>
          <cell r="J136">
            <v>0</v>
          </cell>
          <cell r="K136">
            <v>106789836</v>
          </cell>
          <cell r="L136">
            <v>103295649</v>
          </cell>
          <cell r="M136">
            <v>104</v>
          </cell>
          <cell r="N136">
            <v>0</v>
          </cell>
          <cell r="O136">
            <v>106</v>
          </cell>
          <cell r="P136">
            <v>-39</v>
          </cell>
        </row>
        <row r="137">
          <cell r="A137" t="str">
            <v>253351</v>
          </cell>
          <cell r="B137" t="str">
            <v>米正株式会社　　　　　　　　　　　　　　　　　　　　　　　　　　　　　</v>
          </cell>
          <cell r="C137" t="str">
            <v>1M1</v>
          </cell>
          <cell r="D137" t="str">
            <v>Eﾀﾞｲ2ﾌﾞﾀﾞｲ2ﾁｰﾑ</v>
          </cell>
          <cell r="E137" t="str">
            <v>東京営本</v>
          </cell>
          <cell r="F137" t="str">
            <v>CB</v>
          </cell>
          <cell r="G137" t="str">
            <v>G</v>
          </cell>
          <cell r="J137">
            <v>15000000</v>
          </cell>
          <cell r="K137">
            <v>12000000</v>
          </cell>
          <cell r="L137">
            <v>26934468</v>
          </cell>
          <cell r="M137">
            <v>27</v>
          </cell>
          <cell r="P137">
            <v>0</v>
          </cell>
        </row>
        <row r="138">
          <cell r="A138" t="str">
            <v>254415</v>
          </cell>
          <cell r="B138" t="str">
            <v>藤市住建株式会社　　　　　　　　　　　　　　　　　　　　　　　　　　　</v>
          </cell>
          <cell r="C138" t="str">
            <v>09N</v>
          </cell>
          <cell r="E138" t="str">
            <v>近畿営本</v>
          </cell>
          <cell r="G138" t="str">
            <v>D</v>
          </cell>
          <cell r="L138">
            <v>-104000000</v>
          </cell>
          <cell r="M138">
            <v>0</v>
          </cell>
          <cell r="N138">
            <v>-104</v>
          </cell>
          <cell r="O138">
            <v>0</v>
          </cell>
          <cell r="P138">
            <v>0</v>
          </cell>
          <cell r="Q138">
            <v>103479112</v>
          </cell>
        </row>
        <row r="139">
          <cell r="A139" t="str">
            <v>254975</v>
          </cell>
          <cell r="B139" t="str">
            <v>日星興産有限会社　　　　　　　　　　　　　　　　　　　　　　　　　　　</v>
          </cell>
          <cell r="C139" t="str">
            <v>1VG</v>
          </cell>
          <cell r="D139" t="str">
            <v>ｴｲｷﾞﾖｳ2-3J</v>
          </cell>
          <cell r="E139" t="str">
            <v>東京営本</v>
          </cell>
          <cell r="F139" t="str">
            <v>CB</v>
          </cell>
          <cell r="G139" t="str">
            <v>C</v>
          </cell>
          <cell r="J139">
            <v>0</v>
          </cell>
          <cell r="K139">
            <v>49762244</v>
          </cell>
          <cell r="L139">
            <v>49762244</v>
          </cell>
          <cell r="M139">
            <v>50</v>
          </cell>
          <cell r="N139">
            <v>0</v>
          </cell>
          <cell r="O139">
            <v>50</v>
          </cell>
          <cell r="P139">
            <v>-19</v>
          </cell>
        </row>
        <row r="140">
          <cell r="A140" t="str">
            <v>255455</v>
          </cell>
          <cell r="B140" t="str">
            <v>イリ　株式会社　　　　　　　　　　　　　　　　　　　　　　　　　　　　</v>
          </cell>
          <cell r="C140" t="str">
            <v>0VT</v>
          </cell>
          <cell r="D140" t="str">
            <v>ｲｼｶﾞｷﾌﾟﾛｼﾞｴｸﾄ</v>
          </cell>
          <cell r="F140" t="str">
            <v>BA</v>
          </cell>
          <cell r="G140" t="str">
            <v>C</v>
          </cell>
          <cell r="J140">
            <v>0</v>
          </cell>
          <cell r="K140">
            <v>5813910174</v>
          </cell>
          <cell r="L140">
            <v>-1251073043</v>
          </cell>
        </row>
        <row r="141">
          <cell r="A141" t="str">
            <v>256092</v>
          </cell>
          <cell r="B141" t="str">
            <v>ダイワ興産株式会社　　　　　　　　　　　　　　　　　　　　　　　　　　</v>
          </cell>
          <cell r="C141" t="str">
            <v>0Y2</v>
          </cell>
          <cell r="D141" t="str">
            <v>PJ-ｷｶｸｶｲﾊﾂｶ</v>
          </cell>
          <cell r="E141" t="str">
            <v>近畿営本</v>
          </cell>
          <cell r="F141" t="str">
            <v>CB</v>
          </cell>
          <cell r="G141" t="str">
            <v>L</v>
          </cell>
          <cell r="J141">
            <v>0</v>
          </cell>
          <cell r="K141">
            <v>132883851</v>
          </cell>
          <cell r="L141">
            <v>360996</v>
          </cell>
          <cell r="M141">
            <v>0</v>
          </cell>
          <cell r="N141">
            <v>-132</v>
          </cell>
          <cell r="O141">
            <v>0</v>
          </cell>
          <cell r="P141">
            <v>0</v>
          </cell>
        </row>
        <row r="142">
          <cell r="A142" t="str">
            <v>257178</v>
          </cell>
          <cell r="B142" t="str">
            <v>基　　　　　　　　　　　　　　　　　　　　　　　　　　　　　　　　　　</v>
          </cell>
          <cell r="E142" t="str">
            <v>近畿営本</v>
          </cell>
          <cell r="M142">
            <v>0</v>
          </cell>
          <cell r="N142">
            <v>0</v>
          </cell>
          <cell r="O142">
            <v>14</v>
          </cell>
          <cell r="P142">
            <v>-5</v>
          </cell>
          <cell r="Q142">
            <v>14803763</v>
          </cell>
        </row>
        <row r="143">
          <cell r="A143" t="str">
            <v>258077</v>
          </cell>
          <cell r="B143" t="str">
            <v>金　美子（小野美子）　　　　　　　　　　　　　　　　　　　　　　　　　</v>
          </cell>
          <cell r="C143" t="str">
            <v>0Y2</v>
          </cell>
          <cell r="D143" t="str">
            <v>PJ-ｷｶｸｶｲﾊﾂｶ</v>
          </cell>
          <cell r="F143" t="str">
            <v>AB</v>
          </cell>
          <cell r="G143" t="str">
            <v>L</v>
          </cell>
          <cell r="J143">
            <v>15665768</v>
          </cell>
          <cell r="K143">
            <v>0</v>
          </cell>
          <cell r="L143">
            <v>15665768</v>
          </cell>
        </row>
        <row r="144">
          <cell r="A144" t="str">
            <v>259324</v>
          </cell>
          <cell r="B144" t="str">
            <v>中部建工株式会社　　　　　　　　　　　　　　　　　　　　　　　　　　　</v>
          </cell>
          <cell r="C144" t="str">
            <v>09Q</v>
          </cell>
          <cell r="D144" t="str">
            <v>ﾇﾏﾂﾞｼﾃﾝ</v>
          </cell>
          <cell r="E144" t="str">
            <v>業務本部</v>
          </cell>
          <cell r="F144" t="str">
            <v>CB</v>
          </cell>
          <cell r="G144" t="str">
            <v>E</v>
          </cell>
          <cell r="J144">
            <v>30000000</v>
          </cell>
          <cell r="K144">
            <v>50000000</v>
          </cell>
          <cell r="L144">
            <v>79935001</v>
          </cell>
          <cell r="M144">
            <v>80</v>
          </cell>
          <cell r="P144">
            <v>0</v>
          </cell>
        </row>
        <row r="145">
          <cell r="A145" t="str">
            <v>262306</v>
          </cell>
          <cell r="B145" t="str">
            <v>アートギャラリー富士見　　　　　　　　　　　　　　　　　　　　　　　　</v>
          </cell>
          <cell r="C145" t="str">
            <v>2GL</v>
          </cell>
          <cell r="D145" t="str">
            <v>ﾅｺﾞﾔ5ﾁ-ﾑ</v>
          </cell>
          <cell r="E145" t="str">
            <v>業務本部</v>
          </cell>
          <cell r="F145" t="str">
            <v>AB</v>
          </cell>
          <cell r="G145" t="str">
            <v>G</v>
          </cell>
          <cell r="J145">
            <v>115024920</v>
          </cell>
          <cell r="K145">
            <v>0</v>
          </cell>
          <cell r="L145">
            <v>115146040</v>
          </cell>
          <cell r="M145">
            <v>125</v>
          </cell>
          <cell r="N145">
            <v>0</v>
          </cell>
          <cell r="O145">
            <v>124</v>
          </cell>
          <cell r="P145">
            <v>-46</v>
          </cell>
        </row>
        <row r="146">
          <cell r="A146" t="str">
            <v>263239</v>
          </cell>
          <cell r="B146" t="str">
            <v>鈴木和宏　　　　　　　　　　　　　　　　　　　　　　　　　　　　　　　</v>
          </cell>
          <cell r="C146" t="str">
            <v>0Y2</v>
          </cell>
          <cell r="D146" t="str">
            <v>PJ-ｷｶｸｶｲﾊﾂｶ</v>
          </cell>
          <cell r="E146" t="str">
            <v>近畿営本</v>
          </cell>
          <cell r="F146" t="str">
            <v>CB</v>
          </cell>
          <cell r="G146" t="str">
            <v>J</v>
          </cell>
          <cell r="J146">
            <v>0</v>
          </cell>
          <cell r="K146">
            <v>80364392</v>
          </cell>
          <cell r="L146">
            <v>80364392</v>
          </cell>
          <cell r="M146">
            <v>80</v>
          </cell>
          <cell r="N146">
            <v>0</v>
          </cell>
          <cell r="O146">
            <v>81</v>
          </cell>
          <cell r="P146">
            <v>-30</v>
          </cell>
        </row>
        <row r="147">
          <cell r="A147" t="str">
            <v>263265</v>
          </cell>
          <cell r="B147" t="str">
            <v>姜英子　　　　　　　　　　　　　　　　　　　　　　　　　　　　　　　　</v>
          </cell>
          <cell r="C147" t="str">
            <v>0TF</v>
          </cell>
          <cell r="D147" t="str">
            <v>ﾕｳｼ2ﾌﾞｶｲｶﾞｲIQ</v>
          </cell>
          <cell r="E147" t="str">
            <v>東京営本</v>
          </cell>
          <cell r="F147" t="str">
            <v>DB</v>
          </cell>
          <cell r="G147" t="str">
            <v>L</v>
          </cell>
          <cell r="J147">
            <v>67544301</v>
          </cell>
          <cell r="K147">
            <v>0</v>
          </cell>
          <cell r="L147">
            <v>67544301</v>
          </cell>
          <cell r="M147">
            <v>69</v>
          </cell>
          <cell r="N147">
            <v>0</v>
          </cell>
          <cell r="O147">
            <v>72</v>
          </cell>
          <cell r="P147">
            <v>-27</v>
          </cell>
        </row>
        <row r="148">
          <cell r="A148" t="str">
            <v>263266</v>
          </cell>
          <cell r="B148" t="str">
            <v>徐　東湖　　　　　　　　　　　　　　　　　　　　　　　　　　　　　　　</v>
          </cell>
          <cell r="C148" t="str">
            <v>0TF</v>
          </cell>
          <cell r="D148" t="str">
            <v>ﾕｳｼ2ﾌﾞｶｲｶﾞｲIQ</v>
          </cell>
          <cell r="E148" t="str">
            <v>東京営本</v>
          </cell>
          <cell r="F148" t="str">
            <v>DB</v>
          </cell>
          <cell r="G148" t="str">
            <v>B</v>
          </cell>
          <cell r="J148">
            <v>135088609</v>
          </cell>
          <cell r="K148">
            <v>0</v>
          </cell>
          <cell r="L148">
            <v>135088609</v>
          </cell>
          <cell r="M148">
            <v>139</v>
          </cell>
          <cell r="N148">
            <v>0</v>
          </cell>
          <cell r="O148">
            <v>144</v>
          </cell>
          <cell r="P148">
            <v>-54</v>
          </cell>
        </row>
        <row r="149">
          <cell r="A149" t="str">
            <v>264457</v>
          </cell>
          <cell r="B149" t="str">
            <v>財産コンサルティング　　　　　　　　　　　　　　　　　　　　　　　　　</v>
          </cell>
          <cell r="C149" t="str">
            <v>2D4</v>
          </cell>
          <cell r="D149" t="str">
            <v>ｷﾕｳOｼﾞﾖｳﾎｳ2-3</v>
          </cell>
          <cell r="E149" t="str">
            <v>近畿営本</v>
          </cell>
          <cell r="F149" t="str">
            <v>CB</v>
          </cell>
          <cell r="G149" t="str">
            <v>J</v>
          </cell>
          <cell r="J149">
            <v>0</v>
          </cell>
          <cell r="K149">
            <v>33472261</v>
          </cell>
          <cell r="L149">
            <v>33218247</v>
          </cell>
          <cell r="M149">
            <v>33</v>
          </cell>
          <cell r="N149">
            <v>0</v>
          </cell>
          <cell r="O149">
            <v>33</v>
          </cell>
          <cell r="P149">
            <v>-12</v>
          </cell>
        </row>
        <row r="150">
          <cell r="A150" t="str">
            <v>265215</v>
          </cell>
          <cell r="B150" t="str">
            <v>板倉直明　　　　　　　　　　　　　　　　　　　　　　　　　　　　　　　</v>
          </cell>
          <cell r="C150" t="str">
            <v>0Y2</v>
          </cell>
          <cell r="D150" t="str">
            <v>PJ-ｷｶｸｶｲﾊﾂｶ</v>
          </cell>
          <cell r="E150" t="str">
            <v>近畿営本</v>
          </cell>
          <cell r="F150" t="str">
            <v>AB</v>
          </cell>
          <cell r="G150" t="str">
            <v>K</v>
          </cell>
          <cell r="J150">
            <v>145244146</v>
          </cell>
          <cell r="K150">
            <v>0</v>
          </cell>
          <cell r="L150">
            <v>145244146</v>
          </cell>
          <cell r="M150">
            <v>149</v>
          </cell>
          <cell r="N150">
            <v>0</v>
          </cell>
          <cell r="O150">
            <v>0</v>
          </cell>
          <cell r="P150">
            <v>0</v>
          </cell>
        </row>
        <row r="151">
          <cell r="A151" t="str">
            <v>265423</v>
          </cell>
          <cell r="B151" t="str">
            <v>大新建設工業株式会社　　　　　　　　　　　　　　　　　　　　　　　　　</v>
          </cell>
          <cell r="C151" t="str">
            <v>0Y2</v>
          </cell>
          <cell r="D151" t="str">
            <v>PJ-ｷｶｸｶｲﾊﾂｶ</v>
          </cell>
          <cell r="E151" t="str">
            <v>近畿営本</v>
          </cell>
          <cell r="F151" t="str">
            <v>CB</v>
          </cell>
          <cell r="G151" t="str">
            <v>E</v>
          </cell>
          <cell r="J151">
            <v>0</v>
          </cell>
          <cell r="K151">
            <v>36151574</v>
          </cell>
          <cell r="L151">
            <v>36105756</v>
          </cell>
          <cell r="M151">
            <v>36</v>
          </cell>
          <cell r="N151">
            <v>0</v>
          </cell>
          <cell r="O151">
            <v>36</v>
          </cell>
          <cell r="P151">
            <v>-13</v>
          </cell>
        </row>
        <row r="152">
          <cell r="A152" t="str">
            <v>266920</v>
          </cell>
          <cell r="B152" t="str">
            <v>特殊プラント工業株式会社　　　　　　　　　　　　　　　　　　　　　　　</v>
          </cell>
          <cell r="E152" t="str">
            <v>近畿営本</v>
          </cell>
          <cell r="M152">
            <v>8</v>
          </cell>
          <cell r="N152">
            <v>0</v>
          </cell>
          <cell r="O152">
            <v>8</v>
          </cell>
          <cell r="P152">
            <v>-3</v>
          </cell>
        </row>
        <row r="153">
          <cell r="A153" t="str">
            <v>267483</v>
          </cell>
          <cell r="B153" t="str">
            <v>桑原食品　　　　　　　　　　　　　　　　　　　　　　　　　　　　　　　</v>
          </cell>
          <cell r="E153" t="str">
            <v>業務本部</v>
          </cell>
          <cell r="M153">
            <v>0</v>
          </cell>
          <cell r="N153">
            <v>0</v>
          </cell>
          <cell r="O153">
            <v>6</v>
          </cell>
          <cell r="P153">
            <v>-2</v>
          </cell>
        </row>
        <row r="154">
          <cell r="A154" t="str">
            <v>267558</v>
          </cell>
          <cell r="B154" t="str">
            <v>十三興行株式会社　　　　　　　　　　　　　　　　　　　　　　　　　　　</v>
          </cell>
          <cell r="C154" t="str">
            <v>0Y2</v>
          </cell>
          <cell r="D154" t="str">
            <v>PJ-ｷｶｸｶｲﾊﾂｶ</v>
          </cell>
          <cell r="E154" t="str">
            <v>近畿営本</v>
          </cell>
          <cell r="F154" t="str">
            <v>CB</v>
          </cell>
          <cell r="G154" t="str">
            <v>C</v>
          </cell>
          <cell r="J154">
            <v>122972261</v>
          </cell>
          <cell r="K154">
            <v>91245195</v>
          </cell>
          <cell r="L154">
            <v>197841240</v>
          </cell>
          <cell r="M154">
            <v>197</v>
          </cell>
          <cell r="N154">
            <v>0</v>
          </cell>
          <cell r="O154">
            <v>0</v>
          </cell>
          <cell r="P154">
            <v>0</v>
          </cell>
        </row>
        <row r="155">
          <cell r="A155" t="str">
            <v>267558</v>
          </cell>
          <cell r="B155" t="str">
            <v>十三興行株式会社　　　　　　　　　　　　　　　　　　　　　　　　　　　</v>
          </cell>
          <cell r="C155" t="str">
            <v>0Y2</v>
          </cell>
          <cell r="D155" t="str">
            <v>PJ-ｷｶｸｶｲﾊﾂｶ</v>
          </cell>
          <cell r="E155" t="str">
            <v>近畿営本</v>
          </cell>
          <cell r="F155" t="str">
            <v>CB</v>
          </cell>
          <cell r="G155" t="str">
            <v>C</v>
          </cell>
          <cell r="J155">
            <v>122972261</v>
          </cell>
          <cell r="K155">
            <v>91245195</v>
          </cell>
          <cell r="L155">
            <v>197841240</v>
          </cell>
          <cell r="M155">
            <v>197</v>
          </cell>
          <cell r="N155">
            <v>0</v>
          </cell>
          <cell r="O155">
            <v>104</v>
          </cell>
          <cell r="P155">
            <v>-39</v>
          </cell>
        </row>
        <row r="156">
          <cell r="A156" t="str">
            <v>267595</v>
          </cell>
          <cell r="B156" t="str">
            <v>明星興産　　　　　　　　　　　　　　　　　　　　　　　　　　　　　　　</v>
          </cell>
          <cell r="C156" t="str">
            <v>1C1</v>
          </cell>
          <cell r="D156" t="str">
            <v>ﾐﾅﾄｼﾃﾝﾀﾞｲ1ﾁ-ﾑ</v>
          </cell>
          <cell r="E156" t="str">
            <v>東京営本</v>
          </cell>
          <cell r="F156" t="str">
            <v>AB</v>
          </cell>
          <cell r="G156" t="str">
            <v>C</v>
          </cell>
          <cell r="J156">
            <v>72222258</v>
          </cell>
          <cell r="K156">
            <v>0</v>
          </cell>
          <cell r="L156">
            <v>71680507</v>
          </cell>
          <cell r="M156">
            <v>77</v>
          </cell>
          <cell r="N156">
            <v>0</v>
          </cell>
          <cell r="O156">
            <v>85</v>
          </cell>
          <cell r="P156">
            <v>-32</v>
          </cell>
        </row>
        <row r="157">
          <cell r="A157" t="str">
            <v>267807</v>
          </cell>
          <cell r="B157" t="str">
            <v>田中靖七　　　　　　　　　　　　　　　　　　　　　　　　　　　　　　　</v>
          </cell>
          <cell r="C157" t="str">
            <v>0Y2</v>
          </cell>
          <cell r="D157" t="str">
            <v>PJ-ｷｶｸｶｲﾊﾂｶ</v>
          </cell>
          <cell r="E157" t="str">
            <v>近畿営本</v>
          </cell>
          <cell r="F157" t="str">
            <v>CB</v>
          </cell>
          <cell r="G157" t="str">
            <v>C</v>
          </cell>
          <cell r="J157">
            <v>0</v>
          </cell>
          <cell r="K157">
            <v>27940662</v>
          </cell>
          <cell r="L157">
            <v>-59338</v>
          </cell>
          <cell r="M157">
            <v>0</v>
          </cell>
          <cell r="N157">
            <v>-28</v>
          </cell>
          <cell r="O157">
            <v>0</v>
          </cell>
          <cell r="P157">
            <v>0</v>
          </cell>
        </row>
        <row r="158">
          <cell r="A158" t="str">
            <v>268329</v>
          </cell>
          <cell r="B158" t="str">
            <v>長谷川延弘　　　　　　　　　　　　　　　　　　　　　　　　　　　　　　</v>
          </cell>
          <cell r="C158" t="str">
            <v>0Y2</v>
          </cell>
          <cell r="D158" t="str">
            <v>PJ-ｷｶｸｶｲﾊﾂｶ</v>
          </cell>
          <cell r="E158" t="str">
            <v>近畿営本</v>
          </cell>
          <cell r="F158" t="str">
            <v>CA</v>
          </cell>
          <cell r="G158" t="str">
            <v>Ｆ</v>
          </cell>
          <cell r="J158">
            <v>0</v>
          </cell>
          <cell r="K158">
            <v>586266720</v>
          </cell>
          <cell r="L158">
            <v>586266720</v>
          </cell>
          <cell r="M158">
            <v>586</v>
          </cell>
          <cell r="N158">
            <v>0</v>
          </cell>
          <cell r="O158">
            <v>586</v>
          </cell>
          <cell r="P158">
            <v>-586</v>
          </cell>
        </row>
        <row r="159">
          <cell r="A159" t="str">
            <v>268408</v>
          </cell>
          <cell r="B159" t="str">
            <v>アオキ　　　　　　　　　　　　　　　　　　　　　　　　　　　　　　　　</v>
          </cell>
          <cell r="C159" t="str">
            <v>1M2</v>
          </cell>
          <cell r="D159" t="str">
            <v>Eﾀﾞｲ2ﾌﾞﾀﾞｲ4ﾁｰﾑ</v>
          </cell>
          <cell r="E159" t="str">
            <v>東京営本</v>
          </cell>
          <cell r="F159" t="str">
            <v>AB</v>
          </cell>
          <cell r="G159" t="str">
            <v>L</v>
          </cell>
          <cell r="J159">
            <v>3000000</v>
          </cell>
          <cell r="K159">
            <v>0</v>
          </cell>
          <cell r="L159">
            <v>3000000</v>
          </cell>
          <cell r="M159">
            <v>9</v>
          </cell>
          <cell r="N159">
            <v>0</v>
          </cell>
          <cell r="O159">
            <v>18</v>
          </cell>
          <cell r="P159">
            <v>-7</v>
          </cell>
        </row>
        <row r="160">
          <cell r="A160" t="str">
            <v>269809</v>
          </cell>
          <cell r="B160" t="str">
            <v>吉井画廊　　　　　　　　　　　　　　　　　　　　　　　　　　　　　　　</v>
          </cell>
          <cell r="C160" t="str">
            <v>1B1</v>
          </cell>
          <cell r="D160" t="str">
            <v>ﾁﾕｳｵｳｼﾃﾝﾀﾞｲ1ﾁ-ﾑ</v>
          </cell>
          <cell r="E160" t="str">
            <v>東京営本</v>
          </cell>
          <cell r="F160" t="str">
            <v>BD</v>
          </cell>
          <cell r="G160" t="str">
            <v>G</v>
          </cell>
          <cell r="J160">
            <v>0</v>
          </cell>
          <cell r="K160">
            <v>378262</v>
          </cell>
          <cell r="L160">
            <v>378262</v>
          </cell>
          <cell r="M160">
            <v>1</v>
          </cell>
          <cell r="N160">
            <v>0</v>
          </cell>
          <cell r="O160">
            <v>1</v>
          </cell>
          <cell r="P160">
            <v>0</v>
          </cell>
        </row>
        <row r="161">
          <cell r="A161" t="str">
            <v>270605</v>
          </cell>
          <cell r="B161" t="str">
            <v>大撰魚株式会社　　　　　　　　　　　　　　　　　　　　　　　　　　　　</v>
          </cell>
          <cell r="C161" t="str">
            <v>0Y2</v>
          </cell>
          <cell r="D161" t="str">
            <v>PJ-ｷｶｸｶｲﾊﾂｶ</v>
          </cell>
          <cell r="E161" t="str">
            <v>近畿営本</v>
          </cell>
          <cell r="F161" t="str">
            <v>CB</v>
          </cell>
          <cell r="G161" t="str">
            <v>G</v>
          </cell>
          <cell r="J161">
            <v>1460000</v>
          </cell>
          <cell r="K161">
            <v>3357999</v>
          </cell>
          <cell r="L161">
            <v>4817999</v>
          </cell>
          <cell r="M161">
            <v>5</v>
          </cell>
          <cell r="N161">
            <v>0</v>
          </cell>
          <cell r="O161">
            <v>5</v>
          </cell>
          <cell r="P161">
            <v>-2</v>
          </cell>
        </row>
        <row r="162">
          <cell r="A162" t="str">
            <v>270910</v>
          </cell>
          <cell r="B162" t="str">
            <v>スリーアロー　　　　　　　　　　　　　　　　　　　　　　　　　　　　　</v>
          </cell>
          <cell r="E162" t="str">
            <v>近畿営本</v>
          </cell>
          <cell r="M162">
            <v>0</v>
          </cell>
          <cell r="N162">
            <v>0</v>
          </cell>
          <cell r="O162">
            <v>12</v>
          </cell>
          <cell r="P162">
            <v>-4</v>
          </cell>
          <cell r="Q162">
            <v>9198094</v>
          </cell>
        </row>
        <row r="163">
          <cell r="A163" t="str">
            <v>270912</v>
          </cell>
          <cell r="B163" t="str">
            <v>ファーストエンタープライズ　　　　　　　　　　　　　　　　　　　　　　</v>
          </cell>
          <cell r="C163" t="str">
            <v>0Y2</v>
          </cell>
          <cell r="D163" t="str">
            <v>PJ-ｷｶｸｶｲﾊﾂｶ</v>
          </cell>
          <cell r="E163" t="str">
            <v>近畿営本</v>
          </cell>
          <cell r="F163" t="str">
            <v>CB</v>
          </cell>
          <cell r="G163" t="str">
            <v>J</v>
          </cell>
          <cell r="J163">
            <v>0</v>
          </cell>
          <cell r="K163">
            <v>69639598</v>
          </cell>
          <cell r="L163">
            <v>68586148</v>
          </cell>
          <cell r="M163">
            <v>69</v>
          </cell>
          <cell r="N163">
            <v>0</v>
          </cell>
          <cell r="O163">
            <v>70</v>
          </cell>
          <cell r="P163">
            <v>-26</v>
          </cell>
        </row>
        <row r="164">
          <cell r="A164" t="str">
            <v>271371</v>
          </cell>
          <cell r="B164" t="str">
            <v>中筋住宅　　　　　　　　　　　　　　　　　　　　　　　　　　　　　　　</v>
          </cell>
          <cell r="E164" t="str">
            <v>近畿営本</v>
          </cell>
          <cell r="M164">
            <v>0</v>
          </cell>
          <cell r="N164">
            <v>-82</v>
          </cell>
          <cell r="O164">
            <v>0</v>
          </cell>
          <cell r="P164">
            <v>0</v>
          </cell>
          <cell r="Q164">
            <v>81653522</v>
          </cell>
        </row>
        <row r="165">
          <cell r="A165" t="str">
            <v>273456</v>
          </cell>
          <cell r="B165" t="str">
            <v>三晃商事　　　　　　　　　　　　　　　　　　　　　　　　　　　　　　　</v>
          </cell>
          <cell r="C165" t="str">
            <v>0H6</v>
          </cell>
          <cell r="D165" t="str">
            <v>ﾄｳﾕｳｼｼﾝｻ･ｵｵｻｶ</v>
          </cell>
          <cell r="E165" t="str">
            <v>近畿営本</v>
          </cell>
          <cell r="F165" t="str">
            <v>CB</v>
          </cell>
          <cell r="G165" t="str">
            <v>Ｆ</v>
          </cell>
          <cell r="J165">
            <v>0</v>
          </cell>
          <cell r="K165">
            <v>50358345</v>
          </cell>
          <cell r="L165">
            <v>25199200</v>
          </cell>
          <cell r="M165">
            <v>25</v>
          </cell>
          <cell r="N165">
            <v>0</v>
          </cell>
          <cell r="O165">
            <v>25</v>
          </cell>
          <cell r="P165">
            <v>-9</v>
          </cell>
        </row>
        <row r="166">
          <cell r="A166" t="str">
            <v>274071</v>
          </cell>
          <cell r="B166" t="str">
            <v>躍進商事株式会社　　　　　　　　　　　　　　　　　　　　　　　　　　　</v>
          </cell>
          <cell r="C166" t="str">
            <v>0H6</v>
          </cell>
          <cell r="D166" t="str">
            <v>ﾄｳﾕｳｼｼﾝｻ･ｵｵｻｶ</v>
          </cell>
          <cell r="E166" t="str">
            <v>近畿営本</v>
          </cell>
          <cell r="F166" t="str">
            <v>CB</v>
          </cell>
          <cell r="G166" t="str">
            <v>J</v>
          </cell>
          <cell r="J166">
            <v>0</v>
          </cell>
          <cell r="K166">
            <v>1337182</v>
          </cell>
          <cell r="L166">
            <v>1337182</v>
          </cell>
          <cell r="M166">
            <v>1</v>
          </cell>
          <cell r="N166">
            <v>0</v>
          </cell>
          <cell r="O166">
            <v>1</v>
          </cell>
          <cell r="P166">
            <v>0</v>
          </cell>
        </row>
        <row r="167">
          <cell r="A167" t="str">
            <v>274180</v>
          </cell>
          <cell r="B167" t="str">
            <v>信栄土地株式会社　　　　　　　　　　　　　　　　　　　　　　　　　　　</v>
          </cell>
          <cell r="C167" t="str">
            <v>0Y2</v>
          </cell>
          <cell r="D167" t="str">
            <v>PJ-ｷｶｸｶｲﾊﾂｶ</v>
          </cell>
          <cell r="E167" t="str">
            <v>近畿営本</v>
          </cell>
          <cell r="F167" t="str">
            <v>CB</v>
          </cell>
          <cell r="G167" t="str">
            <v>C</v>
          </cell>
          <cell r="J167">
            <v>0</v>
          </cell>
          <cell r="K167">
            <v>254454596</v>
          </cell>
          <cell r="L167">
            <v>254454596</v>
          </cell>
          <cell r="M167">
            <v>255</v>
          </cell>
          <cell r="N167">
            <v>0</v>
          </cell>
          <cell r="O167">
            <v>255</v>
          </cell>
          <cell r="P167">
            <v>-95</v>
          </cell>
        </row>
        <row r="168">
          <cell r="A168" t="str">
            <v>274631</v>
          </cell>
          <cell r="B168" t="str">
            <v>三宝ハウジング株式会社　　　　　　　　　　　　　　　　　　　　　　　　</v>
          </cell>
          <cell r="C168" t="str">
            <v>0Y2</v>
          </cell>
          <cell r="D168" t="str">
            <v>PJ-ｷｶｸｶｲﾊﾂｶ</v>
          </cell>
          <cell r="E168" t="str">
            <v>近畿営本</v>
          </cell>
          <cell r="F168" t="str">
            <v>CB</v>
          </cell>
          <cell r="G168" t="str">
            <v>C</v>
          </cell>
          <cell r="J168">
            <v>0</v>
          </cell>
          <cell r="K168">
            <v>63940593</v>
          </cell>
          <cell r="L168">
            <v>41640593</v>
          </cell>
          <cell r="M168">
            <v>42</v>
          </cell>
          <cell r="N168">
            <v>0</v>
          </cell>
          <cell r="O168">
            <v>42</v>
          </cell>
          <cell r="P168">
            <v>-16</v>
          </cell>
        </row>
        <row r="169">
          <cell r="A169" t="str">
            <v>275579</v>
          </cell>
          <cell r="B169" t="str">
            <v>エス・ティ・ケイ開発　　　　　　　　　　　　　　　　　　　　　　　　　</v>
          </cell>
          <cell r="C169" t="str">
            <v>0NQ</v>
          </cell>
          <cell r="D169" t="str">
            <v>ﾌｸｵｶｼﾃﾝｷﾞﾖｳﾑﾁ-ﾑ</v>
          </cell>
          <cell r="E169" t="str">
            <v>業務本部</v>
          </cell>
          <cell r="F169" t="str">
            <v>CB</v>
          </cell>
          <cell r="G169" t="str">
            <v>C</v>
          </cell>
          <cell r="J169">
            <v>0</v>
          </cell>
          <cell r="K169">
            <v>69512163</v>
          </cell>
          <cell r="L169">
            <v>69235297</v>
          </cell>
          <cell r="M169">
            <v>69</v>
          </cell>
          <cell r="N169">
            <v>0</v>
          </cell>
          <cell r="O169">
            <v>69</v>
          </cell>
          <cell r="P169">
            <v>-26</v>
          </cell>
        </row>
        <row r="170">
          <cell r="A170" t="str">
            <v>277821</v>
          </cell>
          <cell r="B170" t="str">
            <v>南方商事　　　　　　　　　　　　　　　　　　　　　　　　　　　　　　　</v>
          </cell>
          <cell r="C170" t="str">
            <v>0Y2</v>
          </cell>
          <cell r="D170" t="str">
            <v>PJ-ｷｶｸｶｲﾊﾂｶ</v>
          </cell>
          <cell r="E170" t="str">
            <v>近畿営本</v>
          </cell>
          <cell r="F170" t="str">
            <v>CB</v>
          </cell>
          <cell r="G170" t="str">
            <v>C</v>
          </cell>
          <cell r="J170">
            <v>0</v>
          </cell>
          <cell r="K170">
            <v>152901541</v>
          </cell>
          <cell r="L170">
            <v>152901541</v>
          </cell>
          <cell r="M170">
            <v>153</v>
          </cell>
          <cell r="N170">
            <v>0</v>
          </cell>
          <cell r="O170">
            <v>153</v>
          </cell>
          <cell r="P170">
            <v>-57</v>
          </cell>
        </row>
        <row r="171">
          <cell r="A171" t="str">
            <v>278915</v>
          </cell>
          <cell r="B171" t="str">
            <v>胡　英輝　　　　　　　　　　　　　　　　　　　　　　　　　　　　　　　</v>
          </cell>
          <cell r="C171" t="str">
            <v>0Y2</v>
          </cell>
          <cell r="D171" t="str">
            <v>PJ-ｷｶｸｶｲﾊﾂｶ</v>
          </cell>
          <cell r="E171" t="str">
            <v>近畿営本</v>
          </cell>
          <cell r="F171" t="str">
            <v>CB</v>
          </cell>
          <cell r="G171" t="str">
            <v>L</v>
          </cell>
          <cell r="J171">
            <v>0</v>
          </cell>
          <cell r="K171">
            <v>78984229</v>
          </cell>
          <cell r="L171">
            <v>78984229</v>
          </cell>
          <cell r="M171">
            <v>79</v>
          </cell>
          <cell r="N171">
            <v>0</v>
          </cell>
          <cell r="O171">
            <v>79</v>
          </cell>
          <cell r="P171">
            <v>-29</v>
          </cell>
        </row>
        <row r="172">
          <cell r="A172" t="str">
            <v>286849</v>
          </cell>
          <cell r="B172" t="str">
            <v>ユーエスホーム　　　　　　　　　　　　　　　　　　　　　　　　　　　　</v>
          </cell>
          <cell r="C172" t="str">
            <v>0Y2</v>
          </cell>
          <cell r="D172" t="str">
            <v>PJ-ｷｶｸｶｲﾊﾂｶ</v>
          </cell>
          <cell r="E172" t="str">
            <v>近畿営本</v>
          </cell>
          <cell r="F172" t="str">
            <v>CB</v>
          </cell>
          <cell r="G172" t="str">
            <v>E</v>
          </cell>
          <cell r="J172">
            <v>0</v>
          </cell>
          <cell r="K172">
            <v>135701883</v>
          </cell>
          <cell r="L172">
            <v>131850678</v>
          </cell>
          <cell r="M172">
            <v>132</v>
          </cell>
          <cell r="N172">
            <v>0</v>
          </cell>
          <cell r="O172">
            <v>132</v>
          </cell>
          <cell r="P172">
            <v>-49</v>
          </cell>
        </row>
        <row r="173">
          <cell r="A173" t="str">
            <v>287875</v>
          </cell>
          <cell r="B173" t="str">
            <v>斎藤地所株式会社　　　　　　　　　　　　　　　　　　　　　　　　　　　</v>
          </cell>
          <cell r="C173" t="str">
            <v>029</v>
          </cell>
          <cell r="D173" t="str">
            <v>Qﾅｺﾞﾔ2ﾁ-ﾑ</v>
          </cell>
          <cell r="E173" t="str">
            <v>業務本部</v>
          </cell>
          <cell r="F173" t="str">
            <v>CA</v>
          </cell>
          <cell r="G173" t="str">
            <v>C</v>
          </cell>
          <cell r="J173">
            <v>0</v>
          </cell>
          <cell r="K173">
            <v>2352950000</v>
          </cell>
          <cell r="L173">
            <v>39800926</v>
          </cell>
          <cell r="M173">
            <v>40</v>
          </cell>
          <cell r="N173">
            <v>-2077</v>
          </cell>
          <cell r="O173">
            <v>40</v>
          </cell>
          <cell r="P173">
            <v>-40</v>
          </cell>
        </row>
        <row r="174">
          <cell r="A174" t="str">
            <v>287904</v>
          </cell>
          <cell r="B174" t="str">
            <v>山崎不動産株式会社　　　　　　　　　　　　　　　　　　　　　　　　　　</v>
          </cell>
          <cell r="C174" t="str">
            <v>0Y2</v>
          </cell>
          <cell r="D174" t="str">
            <v>PJ-ｷｶｸｶｲﾊﾂｶ</v>
          </cell>
          <cell r="E174" t="str">
            <v>近畿営本</v>
          </cell>
          <cell r="F174" t="str">
            <v>CB</v>
          </cell>
          <cell r="G174" t="str">
            <v>C</v>
          </cell>
          <cell r="J174">
            <v>0</v>
          </cell>
          <cell r="K174">
            <v>52667517</v>
          </cell>
          <cell r="L174">
            <v>52495000</v>
          </cell>
          <cell r="M174">
            <v>54</v>
          </cell>
          <cell r="N174">
            <v>0</v>
          </cell>
          <cell r="O174">
            <v>57</v>
          </cell>
          <cell r="P174">
            <v>-21</v>
          </cell>
        </row>
        <row r="175">
          <cell r="A175" t="str">
            <v>288309</v>
          </cell>
          <cell r="B175" t="str">
            <v>原勇　　　　　　　　　　　　　　　　　　　　　　　　　　　　　　　　　</v>
          </cell>
          <cell r="C175" t="str">
            <v>0Y2</v>
          </cell>
          <cell r="D175" t="str">
            <v>PJ-ｷｶｸｶｲﾊﾂｶ</v>
          </cell>
          <cell r="E175" t="str">
            <v>近畿営本</v>
          </cell>
          <cell r="F175" t="str">
            <v>CB</v>
          </cell>
          <cell r="G175" t="str">
            <v>I</v>
          </cell>
          <cell r="J175">
            <v>0</v>
          </cell>
          <cell r="K175">
            <v>414498241</v>
          </cell>
          <cell r="L175">
            <v>321579078</v>
          </cell>
          <cell r="M175">
            <v>323</v>
          </cell>
          <cell r="N175">
            <v>0</v>
          </cell>
          <cell r="O175">
            <v>325</v>
          </cell>
          <cell r="P175">
            <v>-216</v>
          </cell>
        </row>
        <row r="176">
          <cell r="A176" t="str">
            <v>289842</v>
          </cell>
          <cell r="B176" t="str">
            <v>ワン・エステート　　　　　　　　　　　　　　　　　　　　　　　　　　　</v>
          </cell>
          <cell r="C176" t="str">
            <v>0Y2</v>
          </cell>
          <cell r="D176" t="str">
            <v>PJ-ｷｶｸｶｲﾊﾂｶ</v>
          </cell>
          <cell r="E176" t="str">
            <v>近畿営本</v>
          </cell>
          <cell r="F176" t="str">
            <v>CB</v>
          </cell>
          <cell r="G176" t="str">
            <v>C</v>
          </cell>
          <cell r="J176">
            <v>0</v>
          </cell>
          <cell r="K176">
            <v>129150553</v>
          </cell>
          <cell r="L176">
            <v>150553</v>
          </cell>
          <cell r="M176">
            <v>0</v>
          </cell>
          <cell r="N176">
            <v>-129</v>
          </cell>
          <cell r="O176">
            <v>0</v>
          </cell>
          <cell r="P176">
            <v>0</v>
          </cell>
        </row>
        <row r="177">
          <cell r="A177" t="str">
            <v>29914</v>
          </cell>
          <cell r="B177" t="str">
            <v>昭和観光株式会社　　　　　　　　　　　　　　　　　　　　　　　　　　　</v>
          </cell>
          <cell r="C177" t="str">
            <v>0QE</v>
          </cell>
          <cell r="D177" t="str">
            <v>ｵｵｻｶｴｲｷﾞﾖｳ1-4</v>
          </cell>
          <cell r="E177" t="str">
            <v>近畿営本</v>
          </cell>
          <cell r="F177" t="str">
            <v>AB</v>
          </cell>
          <cell r="G177" t="str">
            <v>K</v>
          </cell>
          <cell r="J177">
            <v>280000052</v>
          </cell>
          <cell r="K177">
            <v>0</v>
          </cell>
          <cell r="L177">
            <v>279751665</v>
          </cell>
          <cell r="M177">
            <v>293</v>
          </cell>
          <cell r="N177">
            <v>0</v>
          </cell>
          <cell r="O177">
            <v>313</v>
          </cell>
          <cell r="P177">
            <v>0</v>
          </cell>
        </row>
        <row r="178">
          <cell r="A178" t="str">
            <v>29968</v>
          </cell>
          <cell r="B178" t="str">
            <v>照明社　　　　　　　　　　　　　　　　　　　　　　　　　　　　　　　　</v>
          </cell>
          <cell r="C178" t="str">
            <v>0Y2</v>
          </cell>
          <cell r="D178" t="str">
            <v>PJ-ｷｶｸｶｲﾊﾂｶ</v>
          </cell>
          <cell r="E178" t="str">
            <v>近畿営本</v>
          </cell>
          <cell r="F178" t="str">
            <v>CB</v>
          </cell>
          <cell r="G178" t="str">
            <v>G</v>
          </cell>
          <cell r="J178">
            <v>0</v>
          </cell>
          <cell r="K178">
            <v>154916281</v>
          </cell>
          <cell r="L178">
            <v>-1127565</v>
          </cell>
          <cell r="M178">
            <v>0</v>
          </cell>
          <cell r="N178">
            <v>-155</v>
          </cell>
          <cell r="O178">
            <v>0</v>
          </cell>
          <cell r="P178">
            <v>0</v>
          </cell>
        </row>
        <row r="179">
          <cell r="A179" t="str">
            <v>300104</v>
          </cell>
          <cell r="B179" t="str">
            <v>川島二郎　　　　　　　　　　　　　　　　　　　　　　　　　　　　　　　</v>
          </cell>
          <cell r="C179" t="str">
            <v>0TF</v>
          </cell>
          <cell r="D179" t="str">
            <v>ﾕｳｼ2ﾌﾞｶｲｶﾞｲIQ</v>
          </cell>
          <cell r="E179" t="str">
            <v>東京営本</v>
          </cell>
          <cell r="F179" t="str">
            <v>CB</v>
          </cell>
          <cell r="G179" t="str">
            <v>B</v>
          </cell>
          <cell r="J179">
            <v>0</v>
          </cell>
          <cell r="K179">
            <v>147988531</v>
          </cell>
          <cell r="L179">
            <v>147121348</v>
          </cell>
          <cell r="M179">
            <v>148</v>
          </cell>
          <cell r="N179">
            <v>0</v>
          </cell>
          <cell r="O179">
            <v>148</v>
          </cell>
          <cell r="P179">
            <v>-55</v>
          </cell>
        </row>
        <row r="180">
          <cell r="A180" t="str">
            <v>300320</v>
          </cell>
          <cell r="B180" t="str">
            <v>宮内油業株式会社　　　　　　　　　　　　　　　　　　　　　　　　　　　</v>
          </cell>
          <cell r="E180" t="str">
            <v>近畿営本</v>
          </cell>
          <cell r="M180">
            <v>0</v>
          </cell>
          <cell r="N180">
            <v>0</v>
          </cell>
          <cell r="O180">
            <v>15</v>
          </cell>
          <cell r="P180">
            <v>-6</v>
          </cell>
        </row>
        <row r="181">
          <cell r="A181" t="str">
            <v>300422</v>
          </cell>
          <cell r="B181" t="str">
            <v>太田実業株式会社　　　　　　　　　　　　　　　　　　　　　　　　　　　</v>
          </cell>
          <cell r="C181" t="str">
            <v>05W</v>
          </cell>
          <cell r="D181" t="str">
            <v>ｵｵｻｶｴｲｷﾞﾖｳ1-2</v>
          </cell>
          <cell r="E181" t="str">
            <v>近畿営本</v>
          </cell>
          <cell r="F181" t="str">
            <v>AB</v>
          </cell>
          <cell r="G181" t="str">
            <v>C</v>
          </cell>
          <cell r="J181">
            <v>237110063</v>
          </cell>
          <cell r="K181">
            <v>0</v>
          </cell>
          <cell r="L181">
            <v>237110063</v>
          </cell>
          <cell r="M181">
            <v>242</v>
          </cell>
          <cell r="N181">
            <v>0</v>
          </cell>
          <cell r="O181">
            <v>249</v>
          </cell>
          <cell r="P181">
            <v>-93</v>
          </cell>
        </row>
        <row r="182">
          <cell r="A182" t="str">
            <v>300685</v>
          </cell>
          <cell r="B182" t="str">
            <v>東亜ハウス株式会社　　　　　　　　　　　　　　　　　　　　　　　　　　</v>
          </cell>
          <cell r="C182" t="str">
            <v>0Y2</v>
          </cell>
          <cell r="D182" t="str">
            <v>PJ-ｷｶｸｶｲﾊﾂｶ</v>
          </cell>
          <cell r="E182" t="str">
            <v>近畿営本</v>
          </cell>
          <cell r="F182" t="str">
            <v>CA</v>
          </cell>
          <cell r="G182" t="str">
            <v>C</v>
          </cell>
          <cell r="J182">
            <v>0</v>
          </cell>
          <cell r="K182">
            <v>1617240280</v>
          </cell>
          <cell r="L182">
            <v>1617240280</v>
          </cell>
          <cell r="M182">
            <v>1617</v>
          </cell>
          <cell r="N182">
            <v>0</v>
          </cell>
          <cell r="O182">
            <v>1617</v>
          </cell>
          <cell r="P182">
            <v>-1617</v>
          </cell>
        </row>
        <row r="183">
          <cell r="A183" t="str">
            <v>300842</v>
          </cell>
          <cell r="B183" t="str">
            <v>ﾏﾙﾀﾌｱｸﾄﾘｰ</v>
          </cell>
          <cell r="C183" t="str">
            <v>12P</v>
          </cell>
          <cell r="E183" t="str">
            <v>東京営本</v>
          </cell>
          <cell r="G183" t="str">
            <v>D</v>
          </cell>
          <cell r="L183">
            <v>76063073</v>
          </cell>
          <cell r="M183">
            <v>76</v>
          </cell>
          <cell r="N183">
            <v>-385</v>
          </cell>
          <cell r="O183">
            <v>76</v>
          </cell>
          <cell r="P183">
            <v>-76</v>
          </cell>
        </row>
        <row r="184">
          <cell r="A184" t="str">
            <v>301033</v>
          </cell>
          <cell r="B184" t="str">
            <v>前川ハウジング株式会社　　　　　　　　　　　　　　　　　　　　　　　　</v>
          </cell>
          <cell r="C184" t="str">
            <v>0Y2</v>
          </cell>
          <cell r="D184" t="str">
            <v>PJ-ｷｶｸｶｲﾊﾂｶ</v>
          </cell>
          <cell r="E184" t="str">
            <v>近畿営本</v>
          </cell>
          <cell r="F184" t="str">
            <v>CB</v>
          </cell>
          <cell r="G184" t="str">
            <v>C</v>
          </cell>
          <cell r="J184">
            <v>0</v>
          </cell>
          <cell r="K184">
            <v>142218614</v>
          </cell>
          <cell r="L184">
            <v>136934673</v>
          </cell>
          <cell r="M184">
            <v>137</v>
          </cell>
          <cell r="N184">
            <v>0</v>
          </cell>
          <cell r="O184">
            <v>137</v>
          </cell>
          <cell r="P184">
            <v>-51</v>
          </cell>
        </row>
        <row r="185">
          <cell r="A185" t="str">
            <v>301215</v>
          </cell>
          <cell r="B185" t="str">
            <v>富士店舗　　　　　　　　　　　　　　　　　　　　　　　　　　　　　　　</v>
          </cell>
          <cell r="C185" t="str">
            <v>0FJ</v>
          </cell>
          <cell r="D185" t="str">
            <v>ﾀｶﾏﾂｼﾃﾝﾌﾄﾞｳｻﾝ</v>
          </cell>
          <cell r="E185" t="str">
            <v>業務本部</v>
          </cell>
          <cell r="F185" t="str">
            <v>CB</v>
          </cell>
          <cell r="G185" t="str">
            <v>C</v>
          </cell>
          <cell r="J185">
            <v>0</v>
          </cell>
          <cell r="K185">
            <v>58595256</v>
          </cell>
          <cell r="L185">
            <v>58595256</v>
          </cell>
          <cell r="M185">
            <v>59</v>
          </cell>
          <cell r="N185">
            <v>0</v>
          </cell>
          <cell r="O185">
            <v>59</v>
          </cell>
          <cell r="P185">
            <v>-22</v>
          </cell>
        </row>
        <row r="186">
          <cell r="A186" t="str">
            <v>302766</v>
          </cell>
          <cell r="B186" t="str">
            <v>協和食品株式会社　　　　　　　　　　　　　　　　　　　　　　　　　　　</v>
          </cell>
          <cell r="C186" t="str">
            <v>0Y2</v>
          </cell>
          <cell r="D186" t="str">
            <v>PJ-ｷｶｸｶｲﾊﾂｶ</v>
          </cell>
          <cell r="E186" t="str">
            <v>近畿営本</v>
          </cell>
          <cell r="F186" t="str">
            <v>CB</v>
          </cell>
          <cell r="G186" t="str">
            <v>G</v>
          </cell>
          <cell r="J186">
            <v>0</v>
          </cell>
          <cell r="K186">
            <v>97335775</v>
          </cell>
          <cell r="L186">
            <v>84071499</v>
          </cell>
          <cell r="M186">
            <v>84</v>
          </cell>
          <cell r="N186">
            <v>0</v>
          </cell>
          <cell r="O186">
            <v>84</v>
          </cell>
          <cell r="P186">
            <v>-31</v>
          </cell>
        </row>
        <row r="187">
          <cell r="A187" t="str">
            <v>303673</v>
          </cell>
          <cell r="B187" t="str">
            <v>三世　　　　　　　　　　　　　　　　　　　　　　　　　　　　　　　　　</v>
          </cell>
          <cell r="C187" t="str">
            <v>0Y2</v>
          </cell>
          <cell r="D187" t="str">
            <v>PJ-ｷｶｸｶｲﾊﾂｶ</v>
          </cell>
          <cell r="E187" t="str">
            <v>近畿営本</v>
          </cell>
          <cell r="F187" t="str">
            <v>CB</v>
          </cell>
          <cell r="G187" t="str">
            <v>C</v>
          </cell>
          <cell r="J187">
            <v>0</v>
          </cell>
          <cell r="K187">
            <v>139159194</v>
          </cell>
          <cell r="L187">
            <v>139159194</v>
          </cell>
          <cell r="M187">
            <v>139</v>
          </cell>
          <cell r="N187">
            <v>0</v>
          </cell>
          <cell r="O187">
            <v>139</v>
          </cell>
          <cell r="P187">
            <v>-52</v>
          </cell>
        </row>
        <row r="188">
          <cell r="A188" t="str">
            <v>303987</v>
          </cell>
          <cell r="B188" t="str">
            <v>大祐海事有限会社　　　　　　　　　　　　　　　　　　　　　　　　　　　</v>
          </cell>
          <cell r="C188" t="str">
            <v>1VX</v>
          </cell>
          <cell r="D188" t="str">
            <v>ﾐﾅﾄｴｲｷﾞﾖｳ2ﾁ-ﾑJ</v>
          </cell>
          <cell r="E188" t="str">
            <v>東京営本</v>
          </cell>
          <cell r="F188" t="str">
            <v>CB</v>
          </cell>
          <cell r="G188" t="str">
            <v>I</v>
          </cell>
          <cell r="J188">
            <v>193700000</v>
          </cell>
          <cell r="K188">
            <v>20227296</v>
          </cell>
          <cell r="L188">
            <v>210216501</v>
          </cell>
          <cell r="M188">
            <v>209</v>
          </cell>
          <cell r="N188">
            <v>0</v>
          </cell>
          <cell r="O188">
            <v>209</v>
          </cell>
          <cell r="P188">
            <v>-78</v>
          </cell>
        </row>
        <row r="189">
          <cell r="A189" t="str">
            <v>306199</v>
          </cell>
          <cell r="B189" t="str">
            <v>プリンスグループ　　　　　　　　　　　　　　　　　　　　　　　　　　　</v>
          </cell>
          <cell r="C189" t="str">
            <v>012</v>
          </cell>
          <cell r="D189" t="str">
            <v>ｾﾝﾀﾞｲ1ﾁ-ﾑ</v>
          </cell>
          <cell r="E189" t="str">
            <v>業務本部</v>
          </cell>
          <cell r="F189" t="str">
            <v>CB</v>
          </cell>
          <cell r="G189" t="str">
            <v>L</v>
          </cell>
          <cell r="J189">
            <v>47981897</v>
          </cell>
          <cell r="K189">
            <v>2626204</v>
          </cell>
          <cell r="L189">
            <v>50601011</v>
          </cell>
          <cell r="M189">
            <v>55</v>
          </cell>
          <cell r="N189">
            <v>0</v>
          </cell>
          <cell r="O189">
            <v>62</v>
          </cell>
          <cell r="P189">
            <v>-23</v>
          </cell>
        </row>
        <row r="190">
          <cell r="A190" t="str">
            <v>307797</v>
          </cell>
          <cell r="B190" t="str">
            <v>宇佐美不動産株式会社　　　　　　　　　　　　　　　　　　　　　　　　　</v>
          </cell>
          <cell r="C190" t="str">
            <v>0Y2</v>
          </cell>
          <cell r="D190" t="str">
            <v>PJ-ｷｶｸｶｲﾊﾂｶ</v>
          </cell>
          <cell r="E190" t="str">
            <v>近畿営本</v>
          </cell>
          <cell r="F190" t="str">
            <v>CB</v>
          </cell>
          <cell r="G190" t="str">
            <v>C</v>
          </cell>
          <cell r="J190">
            <v>0</v>
          </cell>
          <cell r="K190">
            <v>200371632</v>
          </cell>
          <cell r="L190">
            <v>371632</v>
          </cell>
          <cell r="M190">
            <v>0</v>
          </cell>
          <cell r="N190">
            <v>-200</v>
          </cell>
          <cell r="O190">
            <v>0</v>
          </cell>
          <cell r="P190">
            <v>0</v>
          </cell>
        </row>
        <row r="191">
          <cell r="A191" t="str">
            <v>309195</v>
          </cell>
          <cell r="B191" t="str">
            <v>大友宏美　　　　　　　　　　　　　　　　　　　　　　　　　　　　　　　</v>
          </cell>
          <cell r="C191" t="str">
            <v>0TF</v>
          </cell>
          <cell r="D191" t="str">
            <v>ﾕｳｼ2ﾌﾞｶｲｶﾞｲIQ</v>
          </cell>
          <cell r="E191" t="str">
            <v>不動産Ｆ</v>
          </cell>
          <cell r="F191" t="str">
            <v>AB</v>
          </cell>
          <cell r="G191" t="str">
            <v>B</v>
          </cell>
          <cell r="J191">
            <v>578487</v>
          </cell>
          <cell r="K191">
            <v>0</v>
          </cell>
          <cell r="L191">
            <v>579129</v>
          </cell>
          <cell r="M191">
            <v>1</v>
          </cell>
          <cell r="N191">
            <v>0</v>
          </cell>
          <cell r="O191">
            <v>0</v>
          </cell>
          <cell r="P191">
            <v>0</v>
          </cell>
        </row>
        <row r="192">
          <cell r="A192" t="str">
            <v>309778</v>
          </cell>
          <cell r="B192" t="str">
            <v>アイコーテクニカルサービス株式会社　　　　　　　　　　　　　　　　　　</v>
          </cell>
          <cell r="C192" t="str">
            <v>0FA</v>
          </cell>
          <cell r="D192" t="str">
            <v>ﾅｺﾞﾔ4ﾁ-ﾑﾌﾄﾞｳｻﾝ</v>
          </cell>
          <cell r="E192" t="str">
            <v>業務本部</v>
          </cell>
          <cell r="F192" t="str">
            <v>CB</v>
          </cell>
          <cell r="G192" t="str">
            <v>C</v>
          </cell>
          <cell r="J192">
            <v>0</v>
          </cell>
          <cell r="K192">
            <v>229092335</v>
          </cell>
          <cell r="L192">
            <v>229092335</v>
          </cell>
          <cell r="M192">
            <v>235</v>
          </cell>
          <cell r="N192">
            <v>0</v>
          </cell>
          <cell r="O192">
            <v>235</v>
          </cell>
          <cell r="P192">
            <v>-87</v>
          </cell>
        </row>
        <row r="193">
          <cell r="A193" t="str">
            <v>310008</v>
          </cell>
          <cell r="B193" t="str">
            <v>副島商事株式会社　　　　　　　　　　　　　　　　　　　　　　　　　　　</v>
          </cell>
          <cell r="C193" t="str">
            <v>0FN</v>
          </cell>
          <cell r="D193" t="str">
            <v>ｶｺﾞｼﾏｼﾃﾝF</v>
          </cell>
          <cell r="E193" t="str">
            <v>業務本部</v>
          </cell>
          <cell r="F193" t="str">
            <v>CB</v>
          </cell>
          <cell r="G193" t="str">
            <v>C</v>
          </cell>
          <cell r="J193">
            <v>121810969</v>
          </cell>
          <cell r="K193">
            <v>123528513</v>
          </cell>
          <cell r="L193">
            <v>122051643</v>
          </cell>
          <cell r="M193">
            <v>248</v>
          </cell>
          <cell r="N193">
            <v>0</v>
          </cell>
          <cell r="O193">
            <v>126</v>
          </cell>
          <cell r="P193">
            <v>-47</v>
          </cell>
        </row>
        <row r="194">
          <cell r="A194" t="str">
            <v>310011</v>
          </cell>
          <cell r="B194" t="str">
            <v>栄和地所株式会社　　　　　　　　　　　　　　　　　　　　　　　　　　　</v>
          </cell>
          <cell r="C194" t="str">
            <v>0FN</v>
          </cell>
          <cell r="D194" t="str">
            <v>ｶｺﾞｼﾏｼﾃﾝF</v>
          </cell>
          <cell r="E194" t="str">
            <v>業務本部</v>
          </cell>
          <cell r="F194" t="str">
            <v>CB</v>
          </cell>
          <cell r="G194" t="str">
            <v>C</v>
          </cell>
          <cell r="J194">
            <v>118927230</v>
          </cell>
          <cell r="K194">
            <v>121513207</v>
          </cell>
          <cell r="L194">
            <v>-23928698</v>
          </cell>
          <cell r="M194">
            <v>121</v>
          </cell>
          <cell r="N194">
            <v>0</v>
          </cell>
          <cell r="O194">
            <v>123</v>
          </cell>
          <cell r="P194">
            <v>-46</v>
          </cell>
        </row>
        <row r="195">
          <cell r="A195" t="str">
            <v>310014</v>
          </cell>
          <cell r="B195" t="str">
            <v>栄愛　　　　　　　　　　　　　　　　　　　　　　　　　　　　　　　　　</v>
          </cell>
          <cell r="C195" t="str">
            <v>0FN</v>
          </cell>
          <cell r="D195" t="str">
            <v>ｶｺﾞｼﾏｼﾃﾝF</v>
          </cell>
          <cell r="E195" t="str">
            <v>業務本部</v>
          </cell>
          <cell r="F195" t="str">
            <v>CB</v>
          </cell>
          <cell r="G195" t="str">
            <v>C</v>
          </cell>
          <cell r="J195">
            <v>23154152</v>
          </cell>
          <cell r="K195">
            <v>23676200</v>
          </cell>
          <cell r="L195">
            <v>23363176</v>
          </cell>
          <cell r="M195">
            <v>24</v>
          </cell>
          <cell r="N195">
            <v>0</v>
          </cell>
          <cell r="O195">
            <v>24</v>
          </cell>
          <cell r="P195">
            <v>-9</v>
          </cell>
        </row>
        <row r="196">
          <cell r="A196" t="str">
            <v>310717</v>
          </cell>
          <cell r="B196" t="str">
            <v>チヨダ住建　　　　　　　　　　　　　　　　　　　　　　　　　　　　　　</v>
          </cell>
          <cell r="C196" t="str">
            <v>0Y2</v>
          </cell>
          <cell r="D196" t="str">
            <v>PJ-ｷｶｸｶｲﾊﾂｶ</v>
          </cell>
          <cell r="E196" t="str">
            <v>近畿営本</v>
          </cell>
          <cell r="F196" t="str">
            <v>CB</v>
          </cell>
          <cell r="G196" t="str">
            <v>C</v>
          </cell>
          <cell r="J196">
            <v>0</v>
          </cell>
          <cell r="K196">
            <v>84154171</v>
          </cell>
          <cell r="L196">
            <v>154171</v>
          </cell>
          <cell r="M196">
            <v>0</v>
          </cell>
          <cell r="N196">
            <v>-84</v>
          </cell>
          <cell r="O196">
            <v>0</v>
          </cell>
          <cell r="P196">
            <v>0</v>
          </cell>
        </row>
        <row r="197">
          <cell r="A197" t="str">
            <v>310848</v>
          </cell>
          <cell r="B197" t="str">
            <v>三笠スリーエイ株式会社　　　　　　　　　　　　　　　　　　　　　　　　</v>
          </cell>
          <cell r="C197" t="str">
            <v>1J1</v>
          </cell>
          <cell r="D197" t="str">
            <v>ｼﾌﾞﾔｼﾃﾝﾀﾞｲ1ﾁ-ﾑ</v>
          </cell>
          <cell r="E197" t="str">
            <v>東京営本</v>
          </cell>
          <cell r="F197" t="str">
            <v>AA</v>
          </cell>
          <cell r="G197" t="str">
            <v>C</v>
          </cell>
          <cell r="J197">
            <v>1234248439</v>
          </cell>
          <cell r="K197">
            <v>0</v>
          </cell>
          <cell r="L197">
            <v>1236051879</v>
          </cell>
          <cell r="M197">
            <v>1241</v>
          </cell>
          <cell r="N197">
            <v>0</v>
          </cell>
          <cell r="O197">
            <v>1249</v>
          </cell>
          <cell r="P197">
            <v>-514</v>
          </cell>
        </row>
        <row r="198">
          <cell r="A198" t="str">
            <v>311818</v>
          </cell>
          <cell r="B198" t="str">
            <v>花島信　　　　　　　　　　　　　　　　　　　　　　　　　　　　　　　　</v>
          </cell>
          <cell r="C198" t="str">
            <v>09Q</v>
          </cell>
          <cell r="D198" t="str">
            <v>ﾇﾏﾂﾞｼﾃﾝ</v>
          </cell>
          <cell r="E198" t="str">
            <v>業務本部</v>
          </cell>
          <cell r="F198" t="str">
            <v>CB</v>
          </cell>
          <cell r="G198" t="str">
            <v>G</v>
          </cell>
          <cell r="J198">
            <v>0</v>
          </cell>
          <cell r="K198">
            <v>178215813</v>
          </cell>
          <cell r="L198">
            <v>176664169</v>
          </cell>
          <cell r="M198">
            <v>177</v>
          </cell>
          <cell r="N198">
            <v>0</v>
          </cell>
          <cell r="O198">
            <v>178</v>
          </cell>
          <cell r="P198">
            <v>-66</v>
          </cell>
        </row>
        <row r="199">
          <cell r="A199" t="str">
            <v>313490</v>
          </cell>
          <cell r="B199" t="str">
            <v>水本　靖郎　　　　　　　　　　　　　　　　　　　　　　　　　　　　　　</v>
          </cell>
          <cell r="C199" t="str">
            <v>1TF</v>
          </cell>
          <cell r="D199" t="str">
            <v>ﾁﾊﾞｴｲｷﾞﾖｳﾁ-ﾑJ</v>
          </cell>
          <cell r="F199" t="str">
            <v>CB</v>
          </cell>
          <cell r="G199" t="str">
            <v>B</v>
          </cell>
          <cell r="J199">
            <v>25211956</v>
          </cell>
          <cell r="K199">
            <v>351342</v>
          </cell>
          <cell r="L199">
            <v>25563299</v>
          </cell>
        </row>
        <row r="200">
          <cell r="A200" t="str">
            <v>313518</v>
          </cell>
          <cell r="B200" t="str">
            <v>天狗建物　　　　　　　　　　　　　　　　　　　　　　　　　　　　　　　</v>
          </cell>
          <cell r="C200" t="str">
            <v>0N7</v>
          </cell>
          <cell r="D200" t="str">
            <v>ｷﾖｳﾄ 2ｶ</v>
          </cell>
          <cell r="E200" t="str">
            <v>近畿営本</v>
          </cell>
          <cell r="F200" t="str">
            <v>AB</v>
          </cell>
          <cell r="G200" t="str">
            <v>C</v>
          </cell>
          <cell r="J200">
            <v>448174000</v>
          </cell>
          <cell r="K200">
            <v>0</v>
          </cell>
          <cell r="L200">
            <v>-2826000</v>
          </cell>
          <cell r="M200">
            <v>-2</v>
          </cell>
          <cell r="N200">
            <v>-451</v>
          </cell>
          <cell r="O200">
            <v>0</v>
          </cell>
          <cell r="P200">
            <v>0</v>
          </cell>
        </row>
        <row r="201">
          <cell r="A201" t="str">
            <v>313552</v>
          </cell>
          <cell r="B201" t="str">
            <v>サブ　　　　　　　　　　　　　　　　　　　　　　　　　　　　　　　　　</v>
          </cell>
          <cell r="C201" t="str">
            <v>0Y2</v>
          </cell>
          <cell r="D201" t="str">
            <v>PJ-ｷｶｸｶｲﾊﾂｶ</v>
          </cell>
          <cell r="E201" t="str">
            <v>近畿営本</v>
          </cell>
          <cell r="F201" t="str">
            <v>CB</v>
          </cell>
          <cell r="G201" t="str">
            <v>J</v>
          </cell>
          <cell r="J201">
            <v>0</v>
          </cell>
          <cell r="K201">
            <v>95998569</v>
          </cell>
          <cell r="L201">
            <v>95998569</v>
          </cell>
          <cell r="M201">
            <v>96</v>
          </cell>
          <cell r="N201">
            <v>0</v>
          </cell>
          <cell r="O201">
            <v>97</v>
          </cell>
          <cell r="P201">
            <v>-36</v>
          </cell>
        </row>
        <row r="202">
          <cell r="A202" t="str">
            <v>313921</v>
          </cell>
          <cell r="B202" t="str">
            <v>昌和工業株式会社　　　　　　　　　　　　　　　　　　　　　　　　　　　</v>
          </cell>
          <cell r="C202" t="str">
            <v>0Y2</v>
          </cell>
          <cell r="D202" t="str">
            <v>PJ-ｷｶｸｶｲﾊﾂｶ</v>
          </cell>
          <cell r="E202" t="str">
            <v>近畿営本</v>
          </cell>
          <cell r="F202" t="str">
            <v>CB</v>
          </cell>
          <cell r="G202" t="str">
            <v>E</v>
          </cell>
          <cell r="J202">
            <v>0</v>
          </cell>
          <cell r="K202">
            <v>197220091</v>
          </cell>
          <cell r="L202">
            <v>220091</v>
          </cell>
          <cell r="M202">
            <v>0</v>
          </cell>
          <cell r="N202">
            <v>-197</v>
          </cell>
          <cell r="O202">
            <v>0</v>
          </cell>
          <cell r="P202">
            <v>0</v>
          </cell>
        </row>
        <row r="203">
          <cell r="A203" t="str">
            <v>314278</v>
          </cell>
          <cell r="B203" t="str">
            <v>フジケン　　　　　　　　　　　　　　　　　　　　　　　　　　　　　　　</v>
          </cell>
          <cell r="C203" t="str">
            <v>0Y2</v>
          </cell>
          <cell r="D203" t="str">
            <v>PJ-ｷｶｸｶｲﾊﾂｶ</v>
          </cell>
          <cell r="E203" t="str">
            <v>近畿営本</v>
          </cell>
          <cell r="F203" t="str">
            <v>CB</v>
          </cell>
          <cell r="G203" t="str">
            <v>C</v>
          </cell>
          <cell r="J203">
            <v>0</v>
          </cell>
          <cell r="K203">
            <v>137987637</v>
          </cell>
          <cell r="L203">
            <v>137374657</v>
          </cell>
          <cell r="M203">
            <v>138</v>
          </cell>
          <cell r="N203">
            <v>0</v>
          </cell>
          <cell r="O203">
            <v>138</v>
          </cell>
          <cell r="P203">
            <v>-51</v>
          </cell>
        </row>
        <row r="204">
          <cell r="A204" t="str">
            <v>315126</v>
          </cell>
          <cell r="B204" t="str">
            <v>そごう住建　　　　　　　　　　　　　　　　　　　　　　　　　　　　　　</v>
          </cell>
          <cell r="C204" t="str">
            <v>0Y2</v>
          </cell>
          <cell r="D204" t="str">
            <v>PJ-ｷｶｸｶｲﾊﾂｶ</v>
          </cell>
          <cell r="E204" t="str">
            <v>近畿営本</v>
          </cell>
          <cell r="F204" t="str">
            <v>CB</v>
          </cell>
          <cell r="G204" t="str">
            <v>C</v>
          </cell>
          <cell r="J204">
            <v>0</v>
          </cell>
          <cell r="K204">
            <v>467394202</v>
          </cell>
          <cell r="L204">
            <v>60621080</v>
          </cell>
          <cell r="M204">
            <v>61</v>
          </cell>
          <cell r="N204">
            <v>-388</v>
          </cell>
          <cell r="O204">
            <v>61</v>
          </cell>
          <cell r="P204">
            <v>-61</v>
          </cell>
        </row>
        <row r="205">
          <cell r="A205" t="str">
            <v>315538</v>
          </cell>
          <cell r="B205" t="str">
            <v>坂本地所　　　　　　　　　　　　　　　　　　　　　　　　　　　　　　　</v>
          </cell>
          <cell r="C205" t="str">
            <v>09C</v>
          </cell>
          <cell r="D205" t="str">
            <v>ﾕｳｼｼﾞｷﾞﾖｳ2ﾎｳｼﾞﾝ</v>
          </cell>
          <cell r="E205" t="str">
            <v>不動産Ｆ</v>
          </cell>
          <cell r="F205" t="str">
            <v>CB</v>
          </cell>
          <cell r="G205" t="str">
            <v>C</v>
          </cell>
          <cell r="J205">
            <v>207744124</v>
          </cell>
          <cell r="K205">
            <v>141533225</v>
          </cell>
          <cell r="L205">
            <v>567057</v>
          </cell>
          <cell r="M205">
            <v>0</v>
          </cell>
          <cell r="N205">
            <v>-296</v>
          </cell>
          <cell r="O205">
            <v>0</v>
          </cell>
          <cell r="P205">
            <v>0</v>
          </cell>
        </row>
        <row r="206">
          <cell r="A206" t="str">
            <v>315785</v>
          </cell>
          <cell r="B206" t="str">
            <v>タニ工芸株式会社　　　　　　　　　　　　　　　　　　　　　　　　　　　</v>
          </cell>
          <cell r="C206" t="str">
            <v>0Y2</v>
          </cell>
          <cell r="D206" t="str">
            <v>PJ-ｷｶｸｶｲﾊﾂｶ</v>
          </cell>
          <cell r="E206" t="str">
            <v>近畿営本</v>
          </cell>
          <cell r="F206" t="str">
            <v>CB</v>
          </cell>
          <cell r="G206" t="str">
            <v>G</v>
          </cell>
          <cell r="J206">
            <v>0</v>
          </cell>
          <cell r="K206">
            <v>56191989</v>
          </cell>
          <cell r="L206">
            <v>56191989</v>
          </cell>
          <cell r="M206">
            <v>56</v>
          </cell>
          <cell r="N206">
            <v>0</v>
          </cell>
          <cell r="O206">
            <v>56</v>
          </cell>
          <cell r="P206">
            <v>-21</v>
          </cell>
        </row>
        <row r="207">
          <cell r="A207" t="str">
            <v>317397</v>
          </cell>
          <cell r="B207" t="str">
            <v>新成工産株式会社　　　　　　　　　　　　　　　　　　　　　　　　　　　</v>
          </cell>
          <cell r="C207" t="str">
            <v>0TF</v>
          </cell>
          <cell r="D207" t="str">
            <v>ﾕｳｼ2ﾌﾞｶｲｶﾞｲIQ</v>
          </cell>
          <cell r="E207" t="str">
            <v>東京営本</v>
          </cell>
          <cell r="F207" t="str">
            <v>AB</v>
          </cell>
          <cell r="G207" t="str">
            <v>J</v>
          </cell>
          <cell r="J207">
            <v>118996898</v>
          </cell>
          <cell r="K207">
            <v>0</v>
          </cell>
          <cell r="L207">
            <v>118996898</v>
          </cell>
          <cell r="M207">
            <v>120</v>
          </cell>
          <cell r="N207">
            <v>0</v>
          </cell>
          <cell r="O207">
            <v>122</v>
          </cell>
          <cell r="P207">
            <v>-45</v>
          </cell>
        </row>
        <row r="208">
          <cell r="A208" t="str">
            <v>318028</v>
          </cell>
          <cell r="B208" t="str">
            <v>針谷雅英　　　　　　　　　　　　　　　　　　　　　　　　　　　　　　　</v>
          </cell>
          <cell r="C208" t="str">
            <v>1VC</v>
          </cell>
          <cell r="D208" t="str">
            <v>Eﾀﾞｲ1ﾌﾞﾀﾞｲ1ﾁｰﾑJ</v>
          </cell>
          <cell r="F208" t="str">
            <v>CB</v>
          </cell>
          <cell r="G208" t="str">
            <v>B</v>
          </cell>
          <cell r="J208">
            <v>0</v>
          </cell>
          <cell r="K208">
            <v>3968055</v>
          </cell>
          <cell r="L208">
            <v>3735105</v>
          </cell>
        </row>
        <row r="209">
          <cell r="A209" t="str">
            <v>318212</v>
          </cell>
          <cell r="B209" t="str">
            <v>山西直人　　　　　　　　　　　　　　　　　　　　　　　　　　　　　　　</v>
          </cell>
          <cell r="C209" t="str">
            <v>1TC</v>
          </cell>
          <cell r="D209" t="str">
            <v>ｲｹﾌﾞｸﾛｴｲｷﾞﾖｳ1J</v>
          </cell>
          <cell r="E209" t="str">
            <v>東京営本</v>
          </cell>
          <cell r="F209" t="str">
            <v>CB</v>
          </cell>
          <cell r="G209" t="str">
            <v>K</v>
          </cell>
          <cell r="J209">
            <v>0</v>
          </cell>
          <cell r="K209">
            <v>112500568</v>
          </cell>
          <cell r="L209">
            <v>111212454</v>
          </cell>
          <cell r="M209">
            <v>111</v>
          </cell>
          <cell r="N209">
            <v>0</v>
          </cell>
          <cell r="O209">
            <v>173</v>
          </cell>
          <cell r="P209">
            <v>-64</v>
          </cell>
        </row>
        <row r="210">
          <cell r="A210" t="str">
            <v>318479</v>
          </cell>
          <cell r="B210" t="str">
            <v>協和ヱステート株式会社　　　　　　　　　　　　　　　　　　　　　　　　</v>
          </cell>
          <cell r="C210" t="str">
            <v>0TF</v>
          </cell>
          <cell r="D210" t="str">
            <v>ﾕｳｼ2ﾌﾞｶｲｶﾞｲIQ</v>
          </cell>
          <cell r="E210" t="str">
            <v>東京営本</v>
          </cell>
          <cell r="F210" t="str">
            <v>CB</v>
          </cell>
          <cell r="G210" t="str">
            <v>C</v>
          </cell>
          <cell r="J210">
            <v>0</v>
          </cell>
          <cell r="K210">
            <v>37772384</v>
          </cell>
          <cell r="L210">
            <v>34448475</v>
          </cell>
          <cell r="M210">
            <v>34</v>
          </cell>
          <cell r="N210">
            <v>0</v>
          </cell>
          <cell r="O210">
            <v>35</v>
          </cell>
          <cell r="P210">
            <v>-13</v>
          </cell>
        </row>
        <row r="211">
          <cell r="A211" t="str">
            <v>318483</v>
          </cell>
          <cell r="B211" t="str">
            <v>太洋不動産株式会社　　　　　　　　　　　　　　　　　　　　　　　　　　</v>
          </cell>
          <cell r="C211" t="str">
            <v>0TF</v>
          </cell>
          <cell r="D211" t="str">
            <v>ﾕｳｼ2ﾌﾞｶｲｶﾞｲIQ</v>
          </cell>
          <cell r="E211" t="str">
            <v>東京営本</v>
          </cell>
          <cell r="F211" t="str">
            <v>CB</v>
          </cell>
          <cell r="G211" t="str">
            <v>C</v>
          </cell>
          <cell r="J211">
            <v>0</v>
          </cell>
          <cell r="K211">
            <v>12918092</v>
          </cell>
          <cell r="L211">
            <v>12582055</v>
          </cell>
          <cell r="M211">
            <v>13</v>
          </cell>
          <cell r="N211">
            <v>0</v>
          </cell>
          <cell r="O211">
            <v>13</v>
          </cell>
          <cell r="P211">
            <v>-5</v>
          </cell>
        </row>
        <row r="212">
          <cell r="A212" t="str">
            <v>318484</v>
          </cell>
          <cell r="B212" t="str">
            <v>原田金型　　　　　　　　　　　　　　　　　　　　　　　　　　　　　　　</v>
          </cell>
          <cell r="C212" t="str">
            <v>0TF</v>
          </cell>
          <cell r="D212" t="str">
            <v>ﾕｳｼ2ﾌﾞｶｲｶﾞｲIQ</v>
          </cell>
          <cell r="E212" t="str">
            <v>東京営本</v>
          </cell>
          <cell r="F212" t="str">
            <v>AB</v>
          </cell>
          <cell r="G212" t="str">
            <v>Ｆ</v>
          </cell>
          <cell r="J212">
            <v>32970349</v>
          </cell>
          <cell r="K212">
            <v>0</v>
          </cell>
          <cell r="L212">
            <v>33016880</v>
          </cell>
          <cell r="M212">
            <v>34</v>
          </cell>
          <cell r="N212">
            <v>0</v>
          </cell>
          <cell r="O212">
            <v>35</v>
          </cell>
          <cell r="P212">
            <v>-13</v>
          </cell>
        </row>
        <row r="213">
          <cell r="A213" t="str">
            <v>318486</v>
          </cell>
          <cell r="B213" t="str">
            <v>白井克彦　　　　　　　　　　　　　　　　　　　　　　　　　　　　　　　</v>
          </cell>
          <cell r="C213" t="str">
            <v>0TF</v>
          </cell>
          <cell r="D213" t="str">
            <v>ﾕｳｼ2ﾌﾞｶｲｶﾞｲIQ</v>
          </cell>
          <cell r="E213" t="str">
            <v>不動産Ｆ</v>
          </cell>
          <cell r="F213" t="str">
            <v>AB</v>
          </cell>
          <cell r="G213" t="str">
            <v>J</v>
          </cell>
          <cell r="J213">
            <v>25617380</v>
          </cell>
          <cell r="K213">
            <v>0</v>
          </cell>
          <cell r="L213">
            <v>25627985</v>
          </cell>
          <cell r="M213">
            <v>26</v>
          </cell>
          <cell r="P213">
            <v>0</v>
          </cell>
        </row>
        <row r="214">
          <cell r="A214" t="str">
            <v>318862</v>
          </cell>
          <cell r="B214" t="str">
            <v>橋本博司　　　　　　　　　　　　　　　　　　　　　　　　　　　　　　　</v>
          </cell>
          <cell r="C214" t="str">
            <v>1E1</v>
          </cell>
          <cell r="D214" t="str">
            <v>ﾖｺﾊﾏｼﾃﾝﾀﾞｲ1ﾁｰﾑ</v>
          </cell>
          <cell r="F214" t="str">
            <v>AB</v>
          </cell>
          <cell r="G214" t="str">
            <v>J</v>
          </cell>
          <cell r="J214">
            <v>34342419</v>
          </cell>
          <cell r="K214">
            <v>0</v>
          </cell>
          <cell r="L214">
            <v>34342419</v>
          </cell>
        </row>
        <row r="215">
          <cell r="A215" t="str">
            <v>318866</v>
          </cell>
          <cell r="B215" t="str">
            <v>橋本有康　　　　　　　　　　　　　　　　　　　　　　　　　　　　　　　</v>
          </cell>
          <cell r="C215" t="str">
            <v>1E1</v>
          </cell>
          <cell r="D215" t="str">
            <v>ﾖｺﾊﾏｼﾃﾝﾀﾞｲ1ﾁｰﾑ</v>
          </cell>
          <cell r="F215" t="str">
            <v>AB</v>
          </cell>
          <cell r="G215" t="str">
            <v>J</v>
          </cell>
          <cell r="J215">
            <v>34342419</v>
          </cell>
          <cell r="K215">
            <v>0</v>
          </cell>
          <cell r="L215">
            <v>34342419</v>
          </cell>
        </row>
        <row r="216">
          <cell r="A216" t="str">
            <v>318870</v>
          </cell>
          <cell r="B216" t="str">
            <v>高永茂　　　　　　　　　　　　　　　　　　　　　　　　　　　　　　　　</v>
          </cell>
          <cell r="C216" t="str">
            <v>0TF</v>
          </cell>
          <cell r="D216" t="str">
            <v>ﾕｳｼ2ﾌﾞｶｲｶﾞｲIQ</v>
          </cell>
          <cell r="F216" t="str">
            <v>CB</v>
          </cell>
          <cell r="G216" t="str">
            <v>B</v>
          </cell>
          <cell r="J216">
            <v>0</v>
          </cell>
          <cell r="K216">
            <v>13486192</v>
          </cell>
          <cell r="L216">
            <v>13486192</v>
          </cell>
        </row>
        <row r="217">
          <cell r="A217" t="str">
            <v>318901</v>
          </cell>
          <cell r="B217" t="str">
            <v>三高建設　　　　　　　　　　　　　　　　　　　　　　　　　　　　　　　</v>
          </cell>
          <cell r="C217" t="str">
            <v>0TF</v>
          </cell>
          <cell r="D217" t="str">
            <v>ﾕｳｼ2ﾌﾞｶｲｶﾞｲIQ</v>
          </cell>
          <cell r="E217" t="str">
            <v>国際本部</v>
          </cell>
          <cell r="F217" t="str">
            <v>CB</v>
          </cell>
          <cell r="G217" t="str">
            <v>E</v>
          </cell>
          <cell r="J217">
            <v>35862560</v>
          </cell>
          <cell r="K217">
            <v>26290793</v>
          </cell>
          <cell r="L217">
            <v>57442200</v>
          </cell>
          <cell r="M217">
            <v>57</v>
          </cell>
          <cell r="N217">
            <v>0</v>
          </cell>
          <cell r="O217">
            <v>57</v>
          </cell>
          <cell r="P217">
            <v>-21</v>
          </cell>
        </row>
        <row r="218">
          <cell r="A218" t="str">
            <v>318902</v>
          </cell>
          <cell r="B218" t="str">
            <v>青木工業株式会社　　　　　　　　　　　　　　　　　　　　　　　　　　　</v>
          </cell>
          <cell r="C218" t="str">
            <v>0TF</v>
          </cell>
          <cell r="D218" t="str">
            <v>ﾕｳｼ2ﾌﾞｶｲｶﾞｲIQ</v>
          </cell>
          <cell r="E218" t="str">
            <v>近畿営本</v>
          </cell>
          <cell r="F218" t="str">
            <v>AB</v>
          </cell>
          <cell r="G218" t="str">
            <v>Ｆ</v>
          </cell>
          <cell r="J218">
            <v>40786064</v>
          </cell>
          <cell r="K218">
            <v>0</v>
          </cell>
          <cell r="L218">
            <v>40861312</v>
          </cell>
          <cell r="M218">
            <v>41</v>
          </cell>
          <cell r="N218">
            <v>0</v>
          </cell>
          <cell r="O218">
            <v>42</v>
          </cell>
          <cell r="P218">
            <v>-16</v>
          </cell>
        </row>
        <row r="219">
          <cell r="A219" t="str">
            <v>318939</v>
          </cell>
          <cell r="B219" t="str">
            <v>東陽開発株式会社　　　　　　　　　　　　　　　　　　　　　　　　　　　</v>
          </cell>
          <cell r="C219" t="str">
            <v>07R</v>
          </cell>
          <cell r="D219" t="str">
            <v>ｷﾀｵｵｻｶｼﾃﾝ</v>
          </cell>
          <cell r="E219" t="str">
            <v>近畿営本</v>
          </cell>
          <cell r="F219" t="str">
            <v>CB</v>
          </cell>
          <cell r="G219" t="str">
            <v>C</v>
          </cell>
          <cell r="J219">
            <v>0</v>
          </cell>
          <cell r="K219">
            <v>39478904</v>
          </cell>
          <cell r="L219">
            <v>38117496</v>
          </cell>
          <cell r="M219">
            <v>38</v>
          </cell>
          <cell r="N219">
            <v>0</v>
          </cell>
          <cell r="O219">
            <v>38</v>
          </cell>
          <cell r="P219">
            <v>-14</v>
          </cell>
        </row>
        <row r="220">
          <cell r="A220" t="str">
            <v>318968</v>
          </cell>
          <cell r="B220" t="str">
            <v>日高建設株式会社　　　　　　　　　　　　　　　　　　　　　　　　　　　</v>
          </cell>
          <cell r="C220" t="str">
            <v>0TF</v>
          </cell>
          <cell r="D220" t="str">
            <v>ﾕｳｼ2ﾌﾞｶｲｶﾞｲIQ</v>
          </cell>
          <cell r="E220" t="str">
            <v>東京営本</v>
          </cell>
          <cell r="F220" t="str">
            <v>AB</v>
          </cell>
          <cell r="G220" t="str">
            <v>C</v>
          </cell>
          <cell r="J220">
            <v>55467942</v>
          </cell>
          <cell r="K220">
            <v>0</v>
          </cell>
          <cell r="L220">
            <v>55467942</v>
          </cell>
          <cell r="M220">
            <v>56</v>
          </cell>
          <cell r="N220">
            <v>0</v>
          </cell>
          <cell r="O220">
            <v>56</v>
          </cell>
          <cell r="P220">
            <v>-21</v>
          </cell>
        </row>
        <row r="221">
          <cell r="A221" t="str">
            <v>319073</v>
          </cell>
          <cell r="B221" t="str">
            <v>小崎土地興業株式会社　　　　　　　　　　　　　　　　　　　　　　　　　</v>
          </cell>
          <cell r="C221" t="str">
            <v>0Y2</v>
          </cell>
          <cell r="D221" t="str">
            <v>PJ-ｷｶｸｶｲﾊﾂｶ</v>
          </cell>
          <cell r="E221" t="str">
            <v>近畿営本</v>
          </cell>
          <cell r="F221" t="str">
            <v>CA</v>
          </cell>
          <cell r="G221" t="str">
            <v>C</v>
          </cell>
          <cell r="J221">
            <v>0</v>
          </cell>
          <cell r="K221">
            <v>508854641</v>
          </cell>
          <cell r="L221">
            <v>-17567440</v>
          </cell>
          <cell r="M221">
            <v>0</v>
          </cell>
          <cell r="N221">
            <v>-525</v>
          </cell>
          <cell r="O221">
            <v>0</v>
          </cell>
          <cell r="P221">
            <v>0</v>
          </cell>
        </row>
        <row r="222">
          <cell r="A222" t="str">
            <v>319175</v>
          </cell>
          <cell r="B222" t="str">
            <v>幸福土地建物株式会社　　　　　　　　　　　　　　　　　　　　　　　　　</v>
          </cell>
          <cell r="E222" t="str">
            <v>近畿営本</v>
          </cell>
          <cell r="M222">
            <v>0</v>
          </cell>
          <cell r="N222">
            <v>0</v>
          </cell>
          <cell r="O222">
            <v>181</v>
          </cell>
          <cell r="P222">
            <v>-67</v>
          </cell>
          <cell r="Q222">
            <v>200453808</v>
          </cell>
        </row>
        <row r="223">
          <cell r="A223" t="str">
            <v>319212</v>
          </cell>
          <cell r="B223" t="str">
            <v>宮崎五三男　　　　　　　　　　　　　　　　　　　　　　　　　　　　　　</v>
          </cell>
          <cell r="C223" t="str">
            <v>0TF</v>
          </cell>
          <cell r="D223" t="str">
            <v>ﾕｳｼ2ﾌﾞｶｲｶﾞｲIQ</v>
          </cell>
          <cell r="E223" t="str">
            <v>不動産Ｆ</v>
          </cell>
          <cell r="F223" t="str">
            <v>AB</v>
          </cell>
          <cell r="G223" t="str">
            <v>B</v>
          </cell>
          <cell r="J223">
            <v>177645298</v>
          </cell>
          <cell r="K223">
            <v>0</v>
          </cell>
          <cell r="L223">
            <v>177645298</v>
          </cell>
          <cell r="M223">
            <v>178</v>
          </cell>
          <cell r="N223">
            <v>0</v>
          </cell>
          <cell r="O223">
            <v>0</v>
          </cell>
          <cell r="P223">
            <v>0</v>
          </cell>
        </row>
        <row r="224">
          <cell r="A224" t="str">
            <v>320170</v>
          </cell>
          <cell r="B224" t="str">
            <v>新世界一番　　　　　　　　　　　　　　　　　　　　　　　　　　　　　　</v>
          </cell>
          <cell r="C224" t="str">
            <v>0Y2</v>
          </cell>
          <cell r="D224" t="str">
            <v>PJ-ｷｶｸｶｲﾊﾂｶ</v>
          </cell>
          <cell r="E224" t="str">
            <v>近畿営本</v>
          </cell>
          <cell r="F224" t="str">
            <v>CA</v>
          </cell>
          <cell r="G224" t="str">
            <v>L</v>
          </cell>
          <cell r="J224">
            <v>0</v>
          </cell>
          <cell r="K224">
            <v>505040798</v>
          </cell>
          <cell r="L224">
            <v>-2000000</v>
          </cell>
          <cell r="M224">
            <v>0</v>
          </cell>
          <cell r="N224">
            <v>-507</v>
          </cell>
          <cell r="O224">
            <v>0</v>
          </cell>
          <cell r="P224">
            <v>0</v>
          </cell>
        </row>
        <row r="225">
          <cell r="A225" t="str">
            <v>320910</v>
          </cell>
          <cell r="B225" t="str">
            <v>鄭相哲　　　　　　　　　　　　　　　　　　　　　　　　　　　　　　　　</v>
          </cell>
          <cell r="C225" t="str">
            <v>0Y2</v>
          </cell>
          <cell r="D225" t="str">
            <v>PJ-ｷｶｸｶｲﾊﾂｶ</v>
          </cell>
          <cell r="E225" t="str">
            <v>近畿営本</v>
          </cell>
          <cell r="F225" t="str">
            <v>CB</v>
          </cell>
          <cell r="G225" t="str">
            <v>K</v>
          </cell>
          <cell r="J225">
            <v>54631663</v>
          </cell>
          <cell r="K225">
            <v>6396082</v>
          </cell>
          <cell r="L225">
            <v>61027745</v>
          </cell>
          <cell r="M225">
            <v>6</v>
          </cell>
          <cell r="N225">
            <v>0</v>
          </cell>
          <cell r="O225">
            <v>62</v>
          </cell>
          <cell r="P225">
            <v>-23</v>
          </cell>
        </row>
        <row r="226">
          <cell r="A226" t="str">
            <v>321124</v>
          </cell>
          <cell r="B226" t="str">
            <v>グレ－プストーン　　　　　　　　　　　　　　　　　　　　　　　　　　　</v>
          </cell>
          <cell r="C226" t="str">
            <v>1D3</v>
          </cell>
          <cell r="D226" t="str">
            <v>ｳｴﾉｼﾃﾝﾀﾞ1ﾁ-ﾑ</v>
          </cell>
          <cell r="E226" t="str">
            <v>東京営本</v>
          </cell>
          <cell r="F226" t="str">
            <v>DB</v>
          </cell>
          <cell r="G226" t="str">
            <v>G</v>
          </cell>
          <cell r="J226">
            <v>109645721</v>
          </cell>
          <cell r="K226">
            <v>0</v>
          </cell>
          <cell r="L226">
            <v>109885869</v>
          </cell>
          <cell r="M226">
            <v>110</v>
          </cell>
          <cell r="N226">
            <v>0</v>
          </cell>
          <cell r="O226">
            <v>112</v>
          </cell>
          <cell r="P226">
            <v>-42</v>
          </cell>
        </row>
        <row r="227">
          <cell r="A227" t="str">
            <v>321324</v>
          </cell>
          <cell r="B227" t="str">
            <v>相互建商株式会社　　　　　　　　　　　　　　　　　　　　　　　　　　　</v>
          </cell>
          <cell r="C227" t="str">
            <v>0FA</v>
          </cell>
          <cell r="D227" t="str">
            <v>ﾅｺﾞﾔ4ﾁ-ﾑﾌﾄﾞｳｻﾝ</v>
          </cell>
          <cell r="E227" t="str">
            <v>業務本部</v>
          </cell>
          <cell r="F227" t="str">
            <v>AB</v>
          </cell>
          <cell r="G227" t="str">
            <v>C</v>
          </cell>
          <cell r="J227">
            <v>43300000</v>
          </cell>
          <cell r="K227">
            <v>0</v>
          </cell>
          <cell r="L227">
            <v>43202309</v>
          </cell>
          <cell r="M227">
            <v>43</v>
          </cell>
          <cell r="N227">
            <v>0</v>
          </cell>
          <cell r="O227">
            <v>45</v>
          </cell>
          <cell r="P227">
            <v>-17</v>
          </cell>
        </row>
        <row r="228">
          <cell r="A228" t="str">
            <v>322387</v>
          </cell>
          <cell r="B228" t="str">
            <v>大和株式会社　　　　　　　　　　　　　　　　　　　　　　　　　　　　　</v>
          </cell>
          <cell r="C228" t="str">
            <v>0Y2</v>
          </cell>
          <cell r="D228" t="str">
            <v>PJ-ｷｶｸｶｲﾊﾂｶ</v>
          </cell>
          <cell r="E228" t="str">
            <v>近畿営本</v>
          </cell>
          <cell r="F228" t="str">
            <v>CB</v>
          </cell>
          <cell r="G228" t="str">
            <v>K</v>
          </cell>
          <cell r="J228">
            <v>0</v>
          </cell>
          <cell r="K228">
            <v>244205171</v>
          </cell>
          <cell r="L228">
            <v>236947158</v>
          </cell>
          <cell r="M228">
            <v>237</v>
          </cell>
          <cell r="N228">
            <v>0</v>
          </cell>
          <cell r="O228">
            <v>237</v>
          </cell>
          <cell r="P228">
            <v>-88</v>
          </cell>
        </row>
        <row r="229">
          <cell r="A229" t="str">
            <v>323398</v>
          </cell>
          <cell r="B229" t="str">
            <v>福島フアイナンス　　　　　　　　　　　　　　　　　　　　　　　　　　　</v>
          </cell>
          <cell r="C229" t="str">
            <v>036</v>
          </cell>
          <cell r="D229" t="str">
            <v>ｺｵﾘﾔﾏｼﾃﾝ1ﾁ-ﾑ</v>
          </cell>
          <cell r="E229" t="str">
            <v>業務本部</v>
          </cell>
          <cell r="F229" t="str">
            <v>AB</v>
          </cell>
          <cell r="G229" t="str">
            <v>H</v>
          </cell>
          <cell r="J229">
            <v>54660000</v>
          </cell>
          <cell r="K229">
            <v>0</v>
          </cell>
          <cell r="L229">
            <v>54880136</v>
          </cell>
          <cell r="M229">
            <v>57</v>
          </cell>
          <cell r="N229">
            <v>0</v>
          </cell>
          <cell r="O229">
            <v>58</v>
          </cell>
          <cell r="P229">
            <v>-22</v>
          </cell>
        </row>
        <row r="230">
          <cell r="A230" t="str">
            <v>323856</v>
          </cell>
          <cell r="B230" t="str">
            <v>沼田彰　　　　　　　　　　　　　　　　　　　　　　　　　　　　　　　　</v>
          </cell>
          <cell r="C230" t="str">
            <v>0TF</v>
          </cell>
          <cell r="D230" t="str">
            <v>ﾕｳｼ2ﾌﾞｶｲｶﾞｲIQ</v>
          </cell>
          <cell r="F230" t="str">
            <v>CB</v>
          </cell>
          <cell r="G230" t="str">
            <v>B</v>
          </cell>
          <cell r="J230">
            <v>0</v>
          </cell>
          <cell r="K230">
            <v>18886192</v>
          </cell>
          <cell r="L230">
            <v>18886192</v>
          </cell>
        </row>
        <row r="231">
          <cell r="A231" t="str">
            <v>324452</v>
          </cell>
          <cell r="B231" t="str">
            <v>富士建設　　　　　　　　　　　　　　　　　　　　　　　　　　　　　　　</v>
          </cell>
          <cell r="E231" t="str">
            <v>近畿営本</v>
          </cell>
          <cell r="M231">
            <v>0</v>
          </cell>
          <cell r="N231">
            <v>0</v>
          </cell>
          <cell r="O231">
            <v>490</v>
          </cell>
          <cell r="P231">
            <v>-440</v>
          </cell>
          <cell r="Q231">
            <v>400765628</v>
          </cell>
        </row>
        <row r="232">
          <cell r="A232" t="str">
            <v>324659</v>
          </cell>
          <cell r="B232" t="str">
            <v>瀧文彦　　　　　　　　　　　　　　　　　　　　　　　　　　　　　　　　</v>
          </cell>
          <cell r="C232" t="str">
            <v>0Y2</v>
          </cell>
          <cell r="D232" t="str">
            <v>PJ-ｷｶｸｶｲﾊﾂｶ</v>
          </cell>
          <cell r="E232" t="str">
            <v>近畿営本</v>
          </cell>
          <cell r="F232" t="str">
            <v>CB</v>
          </cell>
          <cell r="G232" t="str">
            <v>G</v>
          </cell>
          <cell r="J232">
            <v>0</v>
          </cell>
          <cell r="K232">
            <v>464212659</v>
          </cell>
          <cell r="L232">
            <v>29402</v>
          </cell>
          <cell r="M232">
            <v>0</v>
          </cell>
          <cell r="N232">
            <v>-433</v>
          </cell>
          <cell r="O232">
            <v>0</v>
          </cell>
          <cell r="P232">
            <v>0</v>
          </cell>
        </row>
        <row r="233">
          <cell r="A233" t="str">
            <v>326455</v>
          </cell>
          <cell r="B233" t="str">
            <v>草野光男　　　　　　　　　　　　　　　　　　　　　　　　　　　　　　　</v>
          </cell>
          <cell r="C233" t="str">
            <v>1VV</v>
          </cell>
          <cell r="D233" t="str">
            <v>ｳｴﾉｴｲｷﾞﾖｳﾁ-ﾑJ</v>
          </cell>
          <cell r="F233" t="str">
            <v>CB</v>
          </cell>
          <cell r="G233" t="str">
            <v>B</v>
          </cell>
          <cell r="J233">
            <v>0</v>
          </cell>
          <cell r="K233">
            <v>17144802</v>
          </cell>
          <cell r="L233">
            <v>17144802</v>
          </cell>
        </row>
        <row r="234">
          <cell r="A234" t="str">
            <v>326503</v>
          </cell>
          <cell r="B234" t="str">
            <v>佐野メディカルサービス　　　　　　　　　　　　　　　　　　　　　　　　</v>
          </cell>
          <cell r="C234" t="str">
            <v>1Q5</v>
          </cell>
          <cell r="D234" t="str">
            <v>Qｼﾌﾞﾔｴｲｷﾞﾖｳ2J</v>
          </cell>
          <cell r="E234" t="str">
            <v>東京営本</v>
          </cell>
          <cell r="F234" t="str">
            <v>AB</v>
          </cell>
          <cell r="G234" t="str">
            <v>G</v>
          </cell>
          <cell r="J234">
            <v>27750000</v>
          </cell>
          <cell r="K234">
            <v>0</v>
          </cell>
          <cell r="L234">
            <v>27750000</v>
          </cell>
          <cell r="M234">
            <v>28</v>
          </cell>
          <cell r="N234">
            <v>0</v>
          </cell>
          <cell r="O234">
            <v>29</v>
          </cell>
          <cell r="P234">
            <v>-11</v>
          </cell>
        </row>
        <row r="235">
          <cell r="A235" t="str">
            <v>327995</v>
          </cell>
          <cell r="B235" t="str">
            <v>ニコマートハウジング　　　　　　　　　　　　　　　　　　　　　　　　　</v>
          </cell>
          <cell r="C235" t="str">
            <v>1A6</v>
          </cell>
          <cell r="D235" t="str">
            <v>Eﾀﾞｲ2ﾌﾞﾀﾞｲ3ﾁｰﾑ</v>
          </cell>
          <cell r="E235" t="str">
            <v>東京営本</v>
          </cell>
          <cell r="F235" t="str">
            <v>CB</v>
          </cell>
          <cell r="G235" t="str">
            <v>C</v>
          </cell>
          <cell r="J235">
            <v>0</v>
          </cell>
          <cell r="K235">
            <v>435547812</v>
          </cell>
          <cell r="L235">
            <v>-452188</v>
          </cell>
          <cell r="M235">
            <v>0</v>
          </cell>
          <cell r="N235">
            <v>-436</v>
          </cell>
          <cell r="O235">
            <v>0</v>
          </cell>
          <cell r="P235">
            <v>0</v>
          </cell>
        </row>
        <row r="236">
          <cell r="A236" t="str">
            <v>328354</v>
          </cell>
          <cell r="B236" t="str">
            <v>大成興産株式会社　　　　　　　　　　　　　　　　　　　　　　　　　　　</v>
          </cell>
          <cell r="C236" t="str">
            <v>06L</v>
          </cell>
          <cell r="D236" t="str">
            <v>ﾅｺﾞﾔ 4ﾁ-ﾑ</v>
          </cell>
          <cell r="E236" t="str">
            <v>業務本部</v>
          </cell>
          <cell r="F236" t="str">
            <v>CB</v>
          </cell>
          <cell r="G236" t="str">
            <v>C</v>
          </cell>
          <cell r="J236">
            <v>0</v>
          </cell>
          <cell r="K236">
            <v>3701473</v>
          </cell>
          <cell r="L236">
            <v>1759553</v>
          </cell>
          <cell r="M236">
            <v>2</v>
          </cell>
          <cell r="N236">
            <v>0</v>
          </cell>
          <cell r="O236">
            <v>2</v>
          </cell>
          <cell r="P236">
            <v>-1</v>
          </cell>
        </row>
        <row r="237">
          <cell r="A237" t="str">
            <v>329471</v>
          </cell>
          <cell r="B237" t="str">
            <v>末田忠義　　　　　　　　　　　　　　　　　　　　　　　　　　　　　　　</v>
          </cell>
          <cell r="C237" t="str">
            <v>0YV</v>
          </cell>
          <cell r="D237" t="str">
            <v>ﾋﾛｼﾏｼﾃﾝ2ﾁ-ﾑ</v>
          </cell>
          <cell r="F237" t="str">
            <v>AB</v>
          </cell>
          <cell r="G237" t="str">
            <v>J</v>
          </cell>
          <cell r="J237">
            <v>5331650</v>
          </cell>
          <cell r="K237">
            <v>0</v>
          </cell>
          <cell r="L237">
            <v>5203387</v>
          </cell>
        </row>
        <row r="238">
          <cell r="A238" t="str">
            <v>330328</v>
          </cell>
          <cell r="B238" t="str">
            <v>アトム・エステート　　　　　　　　　　　　　　　　　　　　　　　　　　</v>
          </cell>
          <cell r="C238" t="str">
            <v>0Y2</v>
          </cell>
          <cell r="D238" t="str">
            <v>PJ-ｷｶｸｶｲﾊﾂｶ</v>
          </cell>
          <cell r="E238" t="str">
            <v>近畿営本</v>
          </cell>
          <cell r="F238" t="str">
            <v>CB</v>
          </cell>
          <cell r="G238" t="str">
            <v>C</v>
          </cell>
          <cell r="J238">
            <v>0</v>
          </cell>
          <cell r="K238">
            <v>236026457</v>
          </cell>
          <cell r="L238">
            <v>100000</v>
          </cell>
          <cell r="M238">
            <v>0</v>
          </cell>
          <cell r="N238">
            <v>-232</v>
          </cell>
          <cell r="O238">
            <v>0</v>
          </cell>
          <cell r="P238">
            <v>0</v>
          </cell>
        </row>
        <row r="239">
          <cell r="A239" t="str">
            <v>330568</v>
          </cell>
          <cell r="B239" t="str">
            <v>プラネットワーク　　　　　　　　　　　　　　　　　　　　　　　　　　　</v>
          </cell>
          <cell r="C239" t="str">
            <v>1C2</v>
          </cell>
          <cell r="D239" t="str">
            <v>Qﾐﾅﾄ-ｼﾞﾖｳﾎｳｷｷｶ</v>
          </cell>
          <cell r="E239" t="str">
            <v>東京営本</v>
          </cell>
          <cell r="F239" t="str">
            <v>CB</v>
          </cell>
          <cell r="G239" t="str">
            <v>C</v>
          </cell>
          <cell r="J239">
            <v>0</v>
          </cell>
          <cell r="K239">
            <v>30395229</v>
          </cell>
          <cell r="L239">
            <v>30395229</v>
          </cell>
          <cell r="M239">
            <v>30</v>
          </cell>
          <cell r="N239">
            <v>0</v>
          </cell>
          <cell r="O239">
            <v>30</v>
          </cell>
          <cell r="P239">
            <v>-11</v>
          </cell>
        </row>
        <row r="240">
          <cell r="A240" t="str">
            <v>330864</v>
          </cell>
          <cell r="B240" t="str">
            <v>しむら　　　　　　　　　　　　　　　　　　　　　　　　　　　　　　　　</v>
          </cell>
          <cell r="C240" t="str">
            <v>0TF</v>
          </cell>
          <cell r="D240" t="str">
            <v>ﾕｳｼ2ﾌﾞｶｲｶﾞｲIQ</v>
          </cell>
          <cell r="E240" t="str">
            <v>東京営本</v>
          </cell>
          <cell r="F240" t="str">
            <v>DB</v>
          </cell>
          <cell r="G240" t="str">
            <v>C</v>
          </cell>
          <cell r="J240">
            <v>26168123</v>
          </cell>
          <cell r="K240">
            <v>0</v>
          </cell>
          <cell r="L240">
            <v>26168123</v>
          </cell>
          <cell r="M240">
            <v>27</v>
          </cell>
          <cell r="N240">
            <v>0</v>
          </cell>
          <cell r="O240">
            <v>29</v>
          </cell>
          <cell r="P240">
            <v>-11</v>
          </cell>
        </row>
        <row r="241">
          <cell r="A241" t="str">
            <v>331275</v>
          </cell>
          <cell r="B241" t="str">
            <v>永田人茂　　　　　　　　　　　　　　　　　　　　　　　　　　　　　　　</v>
          </cell>
          <cell r="C241" t="str">
            <v>0Y2</v>
          </cell>
          <cell r="D241" t="str">
            <v>PJ-ｷｶｸｶｲﾊﾂｶ</v>
          </cell>
          <cell r="E241" t="str">
            <v>近畿営本</v>
          </cell>
          <cell r="F241" t="str">
            <v>CB</v>
          </cell>
          <cell r="G241" t="str">
            <v>C</v>
          </cell>
          <cell r="J241">
            <v>0</v>
          </cell>
          <cell r="K241">
            <v>61293435</v>
          </cell>
          <cell r="L241">
            <v>61293435</v>
          </cell>
          <cell r="M241">
            <v>62</v>
          </cell>
          <cell r="N241">
            <v>0</v>
          </cell>
          <cell r="O241">
            <v>62</v>
          </cell>
          <cell r="P241">
            <v>-23</v>
          </cell>
        </row>
        <row r="242">
          <cell r="A242" t="str">
            <v>33271</v>
          </cell>
          <cell r="B242" t="str">
            <v>玉善　　　　　　　　　　　　　　　　　　　　　　　　　　　　　　　　　</v>
          </cell>
          <cell r="C242" t="str">
            <v>014</v>
          </cell>
          <cell r="D242" t="str">
            <v>ｼｽﾞｵｶｼﾃﾝ</v>
          </cell>
          <cell r="E242" t="str">
            <v>業務本部</v>
          </cell>
          <cell r="F242" t="str">
            <v>CB</v>
          </cell>
          <cell r="G242" t="str">
            <v>Ｆ</v>
          </cell>
          <cell r="J242">
            <v>6000000</v>
          </cell>
          <cell r="K242">
            <v>21000000</v>
          </cell>
          <cell r="L242">
            <v>26990925</v>
          </cell>
          <cell r="M242">
            <v>27</v>
          </cell>
          <cell r="N242">
            <v>0</v>
          </cell>
          <cell r="O242">
            <v>34</v>
          </cell>
          <cell r="P242">
            <v>-13</v>
          </cell>
        </row>
        <row r="243">
          <cell r="A243" t="str">
            <v>337569</v>
          </cell>
          <cell r="B243" t="str">
            <v>東京信販　　　　　　　　　　　　　　　　　　　　　　　　　　　　　　　</v>
          </cell>
          <cell r="C243" t="str">
            <v>0G1</v>
          </cell>
          <cell r="D243" t="str">
            <v>ｻﾂﾎﾟﾛ1ﾁ-ﾑﾌﾄﾞｳｻﾝ</v>
          </cell>
          <cell r="E243" t="str">
            <v>業務本部</v>
          </cell>
          <cell r="F243" t="str">
            <v>CB</v>
          </cell>
          <cell r="G243" t="str">
            <v>H</v>
          </cell>
          <cell r="J243">
            <v>0</v>
          </cell>
          <cell r="K243">
            <v>18168838</v>
          </cell>
          <cell r="L243">
            <v>17568838</v>
          </cell>
          <cell r="M243">
            <v>18</v>
          </cell>
          <cell r="N243">
            <v>0</v>
          </cell>
          <cell r="O243">
            <v>18</v>
          </cell>
          <cell r="P243">
            <v>-7</v>
          </cell>
        </row>
        <row r="244">
          <cell r="A244" t="str">
            <v>337678</v>
          </cell>
          <cell r="B244" t="str">
            <v>第一ハウジング株式会社　　　　　　　　　　　　　　　　　　　　　　　　</v>
          </cell>
          <cell r="C244" t="str">
            <v>0J2</v>
          </cell>
          <cell r="D244" t="str">
            <v>ｵｵｻｶｴｲｷﾞﾖｳ2-1</v>
          </cell>
          <cell r="E244" t="str">
            <v>近畿営本</v>
          </cell>
          <cell r="F244" t="str">
            <v>AB</v>
          </cell>
          <cell r="G244" t="str">
            <v>C</v>
          </cell>
          <cell r="J244">
            <v>9355649</v>
          </cell>
          <cell r="K244">
            <v>0</v>
          </cell>
          <cell r="L244">
            <v>9281781</v>
          </cell>
          <cell r="M244">
            <v>10</v>
          </cell>
          <cell r="N244">
            <v>0</v>
          </cell>
          <cell r="O244">
            <v>10</v>
          </cell>
          <cell r="P244">
            <v>-4</v>
          </cell>
        </row>
        <row r="245">
          <cell r="A245" t="str">
            <v>338181</v>
          </cell>
          <cell r="B245" t="str">
            <v>ビー・メディック　　　　　　　　　　　　　　　　　　　　　　　　　　　</v>
          </cell>
          <cell r="C245" t="str">
            <v>1VJ</v>
          </cell>
          <cell r="D245" t="str">
            <v>Eﾀﾞｲ2ﾌﾞﾍﾙｽｹｱﾁ-ﾑ</v>
          </cell>
          <cell r="E245" t="str">
            <v>東京営本</v>
          </cell>
          <cell r="F245" t="str">
            <v>CB</v>
          </cell>
          <cell r="G245" t="str">
            <v>K</v>
          </cell>
          <cell r="J245">
            <v>5986665</v>
          </cell>
          <cell r="K245">
            <v>36577885</v>
          </cell>
          <cell r="L245">
            <v>41589087</v>
          </cell>
          <cell r="M245">
            <v>42</v>
          </cell>
          <cell r="N245">
            <v>0</v>
          </cell>
          <cell r="O245">
            <v>42</v>
          </cell>
          <cell r="P245">
            <v>-16</v>
          </cell>
        </row>
        <row r="246">
          <cell r="A246" t="str">
            <v>339156</v>
          </cell>
          <cell r="B246" t="str">
            <v>桝田金美　　　　　　　　　　　　　　　　　　　　　　　　　　　　　　　</v>
          </cell>
          <cell r="C246" t="str">
            <v>0TF</v>
          </cell>
          <cell r="D246" t="str">
            <v>ﾕｳｼ2ﾌﾞｶｲｶﾞｲIQ</v>
          </cell>
          <cell r="E246" t="str">
            <v>国際本部</v>
          </cell>
          <cell r="F246" t="str">
            <v>CA</v>
          </cell>
          <cell r="G246" t="str">
            <v>B</v>
          </cell>
          <cell r="J246">
            <v>899143173</v>
          </cell>
          <cell r="K246">
            <v>80402407</v>
          </cell>
          <cell r="L246">
            <v>3135078</v>
          </cell>
          <cell r="M246">
            <v>0</v>
          </cell>
          <cell r="N246">
            <v>-950</v>
          </cell>
          <cell r="O246">
            <v>0</v>
          </cell>
          <cell r="P246">
            <v>0</v>
          </cell>
        </row>
        <row r="247">
          <cell r="A247" t="str">
            <v>344756</v>
          </cell>
          <cell r="B247" t="str">
            <v>鈴木明　　　　　　　　　　　　　　　　　　　　　　　　　　　　　　　　</v>
          </cell>
          <cell r="C247" t="str">
            <v>1SY</v>
          </cell>
          <cell r="D247" t="str">
            <v>ﾕｳｼ2ﾌﾞｷｶｸｶﾝﾘﾁ-ﾑ</v>
          </cell>
          <cell r="E247" t="str">
            <v>不動産Ｆ</v>
          </cell>
          <cell r="F247" t="str">
            <v>AB</v>
          </cell>
          <cell r="G247" t="str">
            <v>B</v>
          </cell>
          <cell r="J247">
            <v>7678525</v>
          </cell>
          <cell r="K247">
            <v>0</v>
          </cell>
          <cell r="L247">
            <v>7685868</v>
          </cell>
          <cell r="M247">
            <v>8</v>
          </cell>
          <cell r="N247">
            <v>0</v>
          </cell>
          <cell r="O247">
            <v>0</v>
          </cell>
          <cell r="P247">
            <v>0</v>
          </cell>
        </row>
        <row r="248">
          <cell r="A248" t="str">
            <v>346332</v>
          </cell>
          <cell r="B248" t="str">
            <v>大阪谷正　　　　　　　　　　　　　　　　　　　　　　　　　　　　　　　</v>
          </cell>
          <cell r="C248" t="str">
            <v>0Y2</v>
          </cell>
          <cell r="D248" t="str">
            <v>PJ-ｷｶｸｶｲﾊﾂｶ</v>
          </cell>
          <cell r="E248" t="str">
            <v>近畿営本</v>
          </cell>
          <cell r="F248" t="str">
            <v>CB</v>
          </cell>
          <cell r="G248" t="str">
            <v>C</v>
          </cell>
          <cell r="J248">
            <v>0</v>
          </cell>
          <cell r="K248">
            <v>54504330</v>
          </cell>
          <cell r="L248">
            <v>51353800</v>
          </cell>
          <cell r="M248">
            <v>51</v>
          </cell>
          <cell r="N248">
            <v>0</v>
          </cell>
          <cell r="O248">
            <v>51</v>
          </cell>
          <cell r="P248">
            <v>-19</v>
          </cell>
        </row>
        <row r="249">
          <cell r="A249" t="str">
            <v>350248</v>
          </cell>
          <cell r="B249" t="str">
            <v>宮崎アイ　　　　　　　　　　　　　　　　　　　　　　　　　　　　　　　</v>
          </cell>
          <cell r="C249" t="str">
            <v>0TF</v>
          </cell>
          <cell r="D249" t="str">
            <v>ﾕｳｼ2ﾌﾞｶｲｶﾞｲIQ</v>
          </cell>
          <cell r="E249" t="str">
            <v>不動産Ｆ</v>
          </cell>
          <cell r="F249" t="str">
            <v>AB</v>
          </cell>
          <cell r="G249" t="str">
            <v>B</v>
          </cell>
          <cell r="J249">
            <v>46547740</v>
          </cell>
          <cell r="K249">
            <v>0</v>
          </cell>
          <cell r="L249">
            <v>46547740</v>
          </cell>
          <cell r="M249">
            <v>47</v>
          </cell>
          <cell r="N249">
            <v>0</v>
          </cell>
          <cell r="O249">
            <v>0</v>
          </cell>
          <cell r="P249">
            <v>0</v>
          </cell>
        </row>
        <row r="250">
          <cell r="A250" t="str">
            <v>350607</v>
          </cell>
          <cell r="B250" t="str">
            <v>播備高原開発株式会社　　　　　　　　　　　　　　　　　　　　　　　　　</v>
          </cell>
          <cell r="C250" t="str">
            <v>0Y2</v>
          </cell>
          <cell r="D250" t="str">
            <v>PJ-ｷｶｸｶｲﾊﾂｶ</v>
          </cell>
          <cell r="E250" t="str">
            <v>近畿営本</v>
          </cell>
          <cell r="F250" t="str">
            <v>CA</v>
          </cell>
          <cell r="G250" t="str">
            <v>K</v>
          </cell>
          <cell r="J250">
            <v>0</v>
          </cell>
          <cell r="K250">
            <v>500000000</v>
          </cell>
          <cell r="L250">
            <v>0</v>
          </cell>
          <cell r="M250">
            <v>0</v>
          </cell>
          <cell r="N250">
            <v>-500</v>
          </cell>
          <cell r="O250">
            <v>0</v>
          </cell>
          <cell r="P250">
            <v>0</v>
          </cell>
        </row>
        <row r="251">
          <cell r="A251" t="str">
            <v>352065</v>
          </cell>
          <cell r="B251" t="str">
            <v>出雲屋産業株式会社　　　　　　　　　　　　　　　　　　　　　　　　　　</v>
          </cell>
          <cell r="C251" t="str">
            <v>0Y2</v>
          </cell>
          <cell r="D251" t="str">
            <v>PJ-ｷｶｸｶｲﾊﾂｶ</v>
          </cell>
          <cell r="E251" t="str">
            <v>近畿営本</v>
          </cell>
          <cell r="F251" t="str">
            <v>CB</v>
          </cell>
          <cell r="G251" t="str">
            <v>G</v>
          </cell>
          <cell r="J251">
            <v>0</v>
          </cell>
          <cell r="K251">
            <v>52050696</v>
          </cell>
          <cell r="L251">
            <v>48327740</v>
          </cell>
          <cell r="M251">
            <v>48</v>
          </cell>
          <cell r="N251">
            <v>0</v>
          </cell>
          <cell r="O251">
            <v>48</v>
          </cell>
          <cell r="P251">
            <v>-18</v>
          </cell>
        </row>
        <row r="252">
          <cell r="A252" t="str">
            <v>352279</v>
          </cell>
          <cell r="B252" t="str">
            <v>興栄商事　　　　　　　　　　　　　　　　　　　　　　　　　　　　　　　</v>
          </cell>
          <cell r="C252" t="str">
            <v>0J1</v>
          </cell>
          <cell r="D252" t="str">
            <v>ｵｵｻｶｴｲｷﾞﾖｳ3-2</v>
          </cell>
          <cell r="E252" t="str">
            <v>近畿営本</v>
          </cell>
          <cell r="F252" t="str">
            <v>CB</v>
          </cell>
          <cell r="G252" t="str">
            <v>L</v>
          </cell>
          <cell r="J252">
            <v>0</v>
          </cell>
          <cell r="K252">
            <v>124619064</v>
          </cell>
          <cell r="L252">
            <v>124306262</v>
          </cell>
          <cell r="M252">
            <v>129</v>
          </cell>
          <cell r="N252">
            <v>0</v>
          </cell>
          <cell r="O252">
            <v>142</v>
          </cell>
          <cell r="P252">
            <v>-53</v>
          </cell>
        </row>
        <row r="253">
          <cell r="A253" t="str">
            <v>353831</v>
          </cell>
          <cell r="B253" t="str">
            <v>漆原佐太郎　　　　　　　　　　　　　　　　　　　　　　　　　　　　　　</v>
          </cell>
          <cell r="C253" t="str">
            <v>0TF</v>
          </cell>
          <cell r="D253" t="str">
            <v>ﾕｳｼ2ﾌﾞｶｲｶﾞｲIQ</v>
          </cell>
          <cell r="E253" t="str">
            <v>不動産Ｆ</v>
          </cell>
          <cell r="F253" t="str">
            <v>AB</v>
          </cell>
          <cell r="G253" t="str">
            <v>B</v>
          </cell>
          <cell r="J253">
            <v>150000</v>
          </cell>
          <cell r="K253">
            <v>0</v>
          </cell>
          <cell r="L253">
            <v>150000</v>
          </cell>
          <cell r="M253">
            <v>1</v>
          </cell>
          <cell r="N253">
            <v>0</v>
          </cell>
          <cell r="O253">
            <v>0</v>
          </cell>
          <cell r="P253">
            <v>0</v>
          </cell>
        </row>
        <row r="254">
          <cell r="A254" t="str">
            <v>355486</v>
          </cell>
          <cell r="B254" t="str">
            <v>為永　　　　　　　　　　　　　　　　　　　　　　　　　　　　　　　　　</v>
          </cell>
          <cell r="C254" t="str">
            <v>0Y2</v>
          </cell>
          <cell r="D254" t="str">
            <v>PJ-ｷｶｸｶｲﾊﾂｶ</v>
          </cell>
          <cell r="E254" t="str">
            <v>近畿営本</v>
          </cell>
          <cell r="F254" t="str">
            <v>CB</v>
          </cell>
          <cell r="G254" t="str">
            <v>G</v>
          </cell>
          <cell r="J254">
            <v>0</v>
          </cell>
          <cell r="K254">
            <v>63238389</v>
          </cell>
          <cell r="L254">
            <v>62736935</v>
          </cell>
          <cell r="M254">
            <v>63</v>
          </cell>
          <cell r="N254">
            <v>0</v>
          </cell>
          <cell r="O254">
            <v>63</v>
          </cell>
          <cell r="P254">
            <v>-23</v>
          </cell>
        </row>
        <row r="255">
          <cell r="A255" t="str">
            <v>357940</v>
          </cell>
          <cell r="B255" t="str">
            <v>コマムファイナンス　　　　　　　　　　　　　　　　　　　　　　　　　　</v>
          </cell>
          <cell r="C255" t="str">
            <v>0VT</v>
          </cell>
          <cell r="D255" t="str">
            <v>ｲｼｶﾞｷﾌﾟﾛｼﾞｴｸﾄ</v>
          </cell>
          <cell r="F255" t="str">
            <v>BA</v>
          </cell>
          <cell r="G255" t="str">
            <v>N</v>
          </cell>
          <cell r="J255">
            <v>0</v>
          </cell>
          <cell r="K255">
            <v>3381776099</v>
          </cell>
          <cell r="L255">
            <v>1104924823</v>
          </cell>
        </row>
        <row r="256">
          <cell r="A256" t="str">
            <v>35886</v>
          </cell>
          <cell r="B256" t="str">
            <v>多聞酒造株式会社　　　　　　　　　　　　　　　　　　　　　　　　　　　</v>
          </cell>
          <cell r="C256" t="str">
            <v>05W</v>
          </cell>
          <cell r="D256" t="str">
            <v>ｵｵｻｶｴｲｷﾞﾖｳ1-2</v>
          </cell>
          <cell r="E256" t="str">
            <v>近畿営本</v>
          </cell>
          <cell r="F256" t="str">
            <v>AB</v>
          </cell>
          <cell r="G256" t="str">
            <v>Ｆ</v>
          </cell>
          <cell r="J256">
            <v>4830723</v>
          </cell>
          <cell r="K256">
            <v>0</v>
          </cell>
          <cell r="L256">
            <v>4828738</v>
          </cell>
          <cell r="M256">
            <v>23</v>
          </cell>
          <cell r="N256">
            <v>0</v>
          </cell>
          <cell r="O256">
            <v>8</v>
          </cell>
          <cell r="P256">
            <v>-3</v>
          </cell>
        </row>
        <row r="257">
          <cell r="A257" t="str">
            <v>358932</v>
          </cell>
          <cell r="B257" t="str">
            <v>グーパーズ　　　　　　　　　　　　　　　　　　　　　　　　　　　　　　</v>
          </cell>
          <cell r="C257" t="str">
            <v>1C1</v>
          </cell>
          <cell r="D257" t="str">
            <v>ﾐﾅﾄｼﾃﾝﾀﾞｲ1ﾁ-ﾑ</v>
          </cell>
          <cell r="E257" t="str">
            <v>東京営本</v>
          </cell>
          <cell r="F257" t="str">
            <v>CB</v>
          </cell>
          <cell r="G257" t="str">
            <v>K</v>
          </cell>
          <cell r="J257">
            <v>15000000</v>
          </cell>
          <cell r="K257">
            <v>15000000</v>
          </cell>
          <cell r="L257">
            <v>29934468</v>
          </cell>
          <cell r="M257">
            <v>45</v>
          </cell>
          <cell r="N257">
            <v>0</v>
          </cell>
          <cell r="O257">
            <v>45</v>
          </cell>
          <cell r="P257">
            <v>-17</v>
          </cell>
        </row>
        <row r="258">
          <cell r="A258" t="str">
            <v>359550</v>
          </cell>
          <cell r="B258" t="str">
            <v>長谷川輝男　　　　　　　　　　　　　　　　　　　　　　　　　　　　　　</v>
          </cell>
          <cell r="C258" t="str">
            <v>0TF</v>
          </cell>
          <cell r="D258" t="str">
            <v>ﾕｳｼ2ﾌﾞｶｲｶﾞｲIQ</v>
          </cell>
          <cell r="F258" t="str">
            <v>AB</v>
          </cell>
          <cell r="G258" t="str">
            <v>B</v>
          </cell>
          <cell r="J258">
            <v>55482827</v>
          </cell>
          <cell r="K258">
            <v>0</v>
          </cell>
          <cell r="L258">
            <v>55482827</v>
          </cell>
        </row>
        <row r="259">
          <cell r="A259" t="str">
            <v>360224</v>
          </cell>
          <cell r="B259" t="str">
            <v>松並憲三　　　　　　　　　　　　　　　　　　　　　　　　　　　　　　　</v>
          </cell>
          <cell r="C259" t="str">
            <v>2D4</v>
          </cell>
          <cell r="D259" t="str">
            <v>ｷﾕｳOｼﾞﾖｳﾎｳ2-3</v>
          </cell>
          <cell r="F259" t="str">
            <v>CB</v>
          </cell>
          <cell r="G259" t="str">
            <v>B</v>
          </cell>
          <cell r="J259">
            <v>0</v>
          </cell>
          <cell r="K259">
            <v>36970994</v>
          </cell>
          <cell r="L259">
            <v>36716980</v>
          </cell>
        </row>
        <row r="260">
          <cell r="A260" t="str">
            <v>360571</v>
          </cell>
          <cell r="B260" t="str">
            <v>東京総合リース・トゥエンティーワン　　　　　　　　　　　　　　　　　　</v>
          </cell>
          <cell r="C260" t="str">
            <v>09C</v>
          </cell>
          <cell r="D260" t="str">
            <v>ﾕｳｼｼﾞｷﾞﾖｳ2ﾎｳｼﾞﾝ</v>
          </cell>
          <cell r="E260" t="str">
            <v>東京営本</v>
          </cell>
          <cell r="F260" t="str">
            <v>CB</v>
          </cell>
          <cell r="G260" t="str">
            <v>C</v>
          </cell>
          <cell r="J260">
            <v>0</v>
          </cell>
          <cell r="K260">
            <v>86661255</v>
          </cell>
          <cell r="L260">
            <v>86661255</v>
          </cell>
          <cell r="M260">
            <v>87</v>
          </cell>
          <cell r="N260">
            <v>0</v>
          </cell>
          <cell r="O260">
            <v>87</v>
          </cell>
          <cell r="P260">
            <v>-32</v>
          </cell>
        </row>
        <row r="261">
          <cell r="A261" t="str">
            <v>361489</v>
          </cell>
          <cell r="B261" t="str">
            <v>大友光明　　　　　　　　　　　　　　　　　　　　　　　　　　　　　　　</v>
          </cell>
          <cell r="C261" t="str">
            <v>1SY</v>
          </cell>
          <cell r="D261" t="str">
            <v>ﾕｳｼ2ﾌﾞｷｶｸｶﾝﾘﾁ-ﾑ</v>
          </cell>
          <cell r="E261" t="str">
            <v>不動産Ｆ</v>
          </cell>
          <cell r="F261" t="str">
            <v>AB</v>
          </cell>
          <cell r="G261" t="str">
            <v>B</v>
          </cell>
          <cell r="J261">
            <v>790656</v>
          </cell>
          <cell r="K261">
            <v>0</v>
          </cell>
          <cell r="L261">
            <v>791548</v>
          </cell>
          <cell r="M261">
            <v>1</v>
          </cell>
          <cell r="N261">
            <v>0</v>
          </cell>
          <cell r="O261">
            <v>0</v>
          </cell>
          <cell r="P261">
            <v>0</v>
          </cell>
        </row>
        <row r="262">
          <cell r="A262" t="str">
            <v>363914</v>
          </cell>
          <cell r="B262" t="str">
            <v>池村辰夫　　　　　　　　　　　　　　　　　　　　　　　　　　　　　　　</v>
          </cell>
          <cell r="C262" t="str">
            <v>0Y2</v>
          </cell>
          <cell r="D262" t="str">
            <v>PJ-ｷｶｸｶｲﾊﾂｶ</v>
          </cell>
          <cell r="F262" t="str">
            <v>CB</v>
          </cell>
          <cell r="G262" t="str">
            <v>K</v>
          </cell>
          <cell r="J262">
            <v>0</v>
          </cell>
          <cell r="K262">
            <v>11023506</v>
          </cell>
          <cell r="L262">
            <v>10679780</v>
          </cell>
        </row>
        <row r="263">
          <cell r="A263" t="str">
            <v>365903</v>
          </cell>
          <cell r="B263" t="str">
            <v>アゲイン　　　　　　　　　　　　　　　　　　　　　　　　　　　　　　　</v>
          </cell>
          <cell r="C263" t="str">
            <v>034</v>
          </cell>
          <cell r="D263" t="str">
            <v>ｶｺﾞｼﾏｼﾃﾝ</v>
          </cell>
          <cell r="E263" t="str">
            <v>業務本部</v>
          </cell>
          <cell r="F263" t="str">
            <v>CB</v>
          </cell>
          <cell r="G263" t="str">
            <v>G</v>
          </cell>
          <cell r="J263">
            <v>3636289</v>
          </cell>
          <cell r="K263">
            <v>10845179</v>
          </cell>
          <cell r="L263">
            <v>14401309</v>
          </cell>
          <cell r="M263">
            <v>11</v>
          </cell>
          <cell r="N263">
            <v>0</v>
          </cell>
          <cell r="O263">
            <v>11</v>
          </cell>
          <cell r="P263">
            <v>-4</v>
          </cell>
        </row>
        <row r="264">
          <cell r="A264" t="str">
            <v>366196</v>
          </cell>
          <cell r="B264" t="str">
            <v>辻新　　　　　　　　　　　　　　　　　　　　　　　　　　　　　　　　　</v>
          </cell>
          <cell r="C264" t="str">
            <v>0Y2</v>
          </cell>
          <cell r="D264" t="str">
            <v>PJ-ｷｶｸｶｲﾊﾂｶ</v>
          </cell>
          <cell r="E264" t="str">
            <v>近畿営本</v>
          </cell>
          <cell r="F264" t="str">
            <v>AB</v>
          </cell>
          <cell r="G264" t="str">
            <v>C</v>
          </cell>
          <cell r="J264">
            <v>6798925</v>
          </cell>
          <cell r="K264">
            <v>0</v>
          </cell>
          <cell r="L264">
            <v>6808541</v>
          </cell>
          <cell r="M264">
            <v>7</v>
          </cell>
          <cell r="N264">
            <v>0</v>
          </cell>
          <cell r="O264">
            <v>7</v>
          </cell>
          <cell r="P264">
            <v>-3</v>
          </cell>
        </row>
        <row r="265">
          <cell r="A265" t="str">
            <v>367100</v>
          </cell>
          <cell r="B265" t="str">
            <v>辻新輔　　　　　　　　　　　　　　　　　　　　　　　　　　　　　　　　</v>
          </cell>
          <cell r="C265" t="str">
            <v>0Y2</v>
          </cell>
          <cell r="D265" t="str">
            <v>PJ-ｷｶｸｶｲﾊﾂｶ</v>
          </cell>
          <cell r="E265" t="str">
            <v>近畿営本</v>
          </cell>
          <cell r="F265" t="str">
            <v>CB</v>
          </cell>
          <cell r="G265" t="str">
            <v>C</v>
          </cell>
          <cell r="J265">
            <v>0</v>
          </cell>
          <cell r="K265">
            <v>57341070</v>
          </cell>
          <cell r="L265">
            <v>55171511</v>
          </cell>
          <cell r="M265">
            <v>55</v>
          </cell>
          <cell r="N265">
            <v>0</v>
          </cell>
          <cell r="O265">
            <v>55</v>
          </cell>
          <cell r="P265">
            <v>-20</v>
          </cell>
        </row>
        <row r="266">
          <cell r="A266" t="str">
            <v>368261</v>
          </cell>
          <cell r="B266" t="str">
            <v>長嶋克也　　　　　　　　　　　　　　　　　　　　　　　　　　　　　　　</v>
          </cell>
          <cell r="C266" t="str">
            <v>0Y2</v>
          </cell>
          <cell r="D266" t="str">
            <v>PJ-ｷｶｸｶｲﾊﾂｶ</v>
          </cell>
          <cell r="E266" t="str">
            <v>近畿営本</v>
          </cell>
          <cell r="F266" t="str">
            <v>AB</v>
          </cell>
          <cell r="G266" t="str">
            <v>B</v>
          </cell>
          <cell r="J266">
            <v>3205368</v>
          </cell>
          <cell r="K266">
            <v>0</v>
          </cell>
          <cell r="L266">
            <v>3205368</v>
          </cell>
          <cell r="M266">
            <v>3</v>
          </cell>
          <cell r="N266">
            <v>0</v>
          </cell>
          <cell r="O266">
            <v>0</v>
          </cell>
          <cell r="P266">
            <v>0</v>
          </cell>
        </row>
        <row r="267">
          <cell r="A267" t="str">
            <v>368262</v>
          </cell>
          <cell r="B267" t="str">
            <v>長嶋高代　　　　　　　　　　　　　　　　　　　　　　　　　　　　　　　</v>
          </cell>
          <cell r="C267" t="str">
            <v>0Y2</v>
          </cell>
          <cell r="D267" t="str">
            <v>PJ-ｷｶｸｶｲﾊﾂｶ</v>
          </cell>
          <cell r="E267" t="str">
            <v>近畿営本</v>
          </cell>
          <cell r="F267" t="str">
            <v>AB</v>
          </cell>
          <cell r="G267" t="str">
            <v>B</v>
          </cell>
          <cell r="J267">
            <v>1068452</v>
          </cell>
          <cell r="K267">
            <v>0</v>
          </cell>
          <cell r="L267">
            <v>1068452</v>
          </cell>
          <cell r="M267">
            <v>1</v>
          </cell>
          <cell r="N267">
            <v>0</v>
          </cell>
          <cell r="O267">
            <v>0</v>
          </cell>
          <cell r="P267">
            <v>0</v>
          </cell>
        </row>
        <row r="268">
          <cell r="A268" t="str">
            <v>368282</v>
          </cell>
          <cell r="B268" t="str">
            <v>毎日　　　　　　　　　　　　　　　　　　　　　　　　　　　　　　　　　</v>
          </cell>
          <cell r="C268" t="str">
            <v>0JN</v>
          </cell>
          <cell r="D268" t="str">
            <v>ｾﾝﾀﾞｲｼﾃﾝ2ﾁ-ﾑ</v>
          </cell>
          <cell r="E268" t="str">
            <v>業務本部</v>
          </cell>
          <cell r="F268" t="str">
            <v>AB</v>
          </cell>
          <cell r="G268" t="str">
            <v>L</v>
          </cell>
          <cell r="J268">
            <v>109517275</v>
          </cell>
          <cell r="K268">
            <v>0</v>
          </cell>
          <cell r="L268">
            <v>109517275</v>
          </cell>
          <cell r="M268">
            <v>110</v>
          </cell>
          <cell r="N268">
            <v>0</v>
          </cell>
          <cell r="O268">
            <v>111</v>
          </cell>
          <cell r="P268">
            <v>-41</v>
          </cell>
        </row>
        <row r="269">
          <cell r="A269" t="str">
            <v>369799</v>
          </cell>
          <cell r="B269" t="str">
            <v>五十鈴金属産業株式会社　　　　　　　　　　　　　　　　　　　　　　　　</v>
          </cell>
          <cell r="C269" t="str">
            <v>0Y2</v>
          </cell>
          <cell r="D269" t="str">
            <v>PJ-ｷｶｸｶｲﾊﾂｶ</v>
          </cell>
          <cell r="E269" t="str">
            <v>近畿営本</v>
          </cell>
          <cell r="F269" t="str">
            <v>AB</v>
          </cell>
          <cell r="G269" t="str">
            <v>Ｆ</v>
          </cell>
          <cell r="J269">
            <v>96544999</v>
          </cell>
          <cell r="K269">
            <v>0</v>
          </cell>
          <cell r="L269">
            <v>96544999</v>
          </cell>
          <cell r="M269">
            <v>97</v>
          </cell>
          <cell r="N269">
            <v>0</v>
          </cell>
          <cell r="O269">
            <v>97</v>
          </cell>
          <cell r="P269">
            <v>-36</v>
          </cell>
        </row>
        <row r="270">
          <cell r="A270" t="str">
            <v>370931</v>
          </cell>
          <cell r="B270" t="str">
            <v>松尾鉄建株式会社　　　　　　　　　　　　　　　　　　　　　　　　　　　</v>
          </cell>
          <cell r="C270" t="str">
            <v>2JD</v>
          </cell>
          <cell r="D270" t="str">
            <v>Qｵｵｻｶｴｲｷﾞﾖｳ4-4P</v>
          </cell>
          <cell r="E270" t="str">
            <v>近畿営本</v>
          </cell>
          <cell r="F270" t="str">
            <v>CB</v>
          </cell>
          <cell r="G270" t="str">
            <v>E</v>
          </cell>
          <cell r="J270">
            <v>0</v>
          </cell>
          <cell r="K270">
            <v>50647562</v>
          </cell>
          <cell r="L270">
            <v>49255797</v>
          </cell>
          <cell r="M270">
            <v>57</v>
          </cell>
          <cell r="N270">
            <v>0</v>
          </cell>
          <cell r="O270">
            <v>57</v>
          </cell>
          <cell r="P270">
            <v>-21</v>
          </cell>
        </row>
        <row r="271">
          <cell r="A271" t="str">
            <v>371320</v>
          </cell>
          <cell r="B271" t="str">
            <v>佐藤稔子　　　　　　　　　　　　　　　　　　　　　　　　　　　　　　　</v>
          </cell>
          <cell r="C271" t="str">
            <v>1SY</v>
          </cell>
          <cell r="D271" t="str">
            <v>ﾕｳｼ2ﾌﾞｷｶｸｶﾝﾘﾁ-ﾑ</v>
          </cell>
          <cell r="F271" t="str">
            <v>AB</v>
          </cell>
          <cell r="G271" t="str">
            <v>B</v>
          </cell>
          <cell r="J271">
            <v>298172</v>
          </cell>
          <cell r="K271">
            <v>0</v>
          </cell>
          <cell r="L271">
            <v>298172</v>
          </cell>
        </row>
        <row r="272">
          <cell r="A272" t="str">
            <v>371384</v>
          </cell>
          <cell r="B272" t="str">
            <v>鶴見製作所　　　　　　　　　　　　　　　　　　　　　　　　　　　　　　</v>
          </cell>
          <cell r="E272" t="str">
            <v>業務本部</v>
          </cell>
          <cell r="M272">
            <v>2</v>
          </cell>
          <cell r="N272">
            <v>0</v>
          </cell>
          <cell r="O272">
            <v>2</v>
          </cell>
          <cell r="P272">
            <v>-1</v>
          </cell>
          <cell r="Q272">
            <v>1866201</v>
          </cell>
        </row>
        <row r="273">
          <cell r="A273" t="str">
            <v>371683</v>
          </cell>
          <cell r="B273" t="str">
            <v>ソメヤ　　　　　　　　　　　　　　　　　　　　　　　　　　　　　　　　</v>
          </cell>
          <cell r="C273" t="str">
            <v>1TG</v>
          </cell>
          <cell r="D273" t="str">
            <v>ｻｲﾀﾏｼﾃﾝｴｲｷﾞﾖｳJ</v>
          </cell>
          <cell r="E273" t="str">
            <v>東京営本</v>
          </cell>
          <cell r="F273" t="str">
            <v>CB</v>
          </cell>
          <cell r="G273" t="str">
            <v>C</v>
          </cell>
          <cell r="J273">
            <v>0</v>
          </cell>
          <cell r="K273">
            <v>40432423</v>
          </cell>
          <cell r="L273">
            <v>33773468</v>
          </cell>
          <cell r="M273">
            <v>55</v>
          </cell>
          <cell r="N273">
            <v>0</v>
          </cell>
          <cell r="O273">
            <v>55</v>
          </cell>
          <cell r="P273">
            <v>-20</v>
          </cell>
        </row>
        <row r="274">
          <cell r="A274" t="str">
            <v>372059</v>
          </cell>
          <cell r="B274" t="str">
            <v>清原衛　　　　　　　　　　　　　　　　　　　　　　　　　　　　　　　　</v>
          </cell>
          <cell r="C274" t="str">
            <v>0TF</v>
          </cell>
          <cell r="D274" t="str">
            <v>ﾕｳｼ2ﾌﾞｶｲｶﾞｲIQ</v>
          </cell>
          <cell r="E274" t="str">
            <v>不動産Ｆ</v>
          </cell>
          <cell r="F274" t="str">
            <v>AB</v>
          </cell>
          <cell r="G274" t="str">
            <v>B</v>
          </cell>
          <cell r="J274">
            <v>15347567</v>
          </cell>
          <cell r="K274">
            <v>0</v>
          </cell>
          <cell r="L274">
            <v>15347567</v>
          </cell>
          <cell r="M274">
            <v>15</v>
          </cell>
          <cell r="N274">
            <v>0</v>
          </cell>
          <cell r="O274">
            <v>0</v>
          </cell>
          <cell r="P274">
            <v>0</v>
          </cell>
        </row>
        <row r="275">
          <cell r="A275" t="str">
            <v>372101</v>
          </cell>
          <cell r="B275" t="str">
            <v>オ－マツクフアイナンス　　　　　　　　　　　　　　　　　　　　　　　　</v>
          </cell>
          <cell r="C275" t="str">
            <v>0VM</v>
          </cell>
          <cell r="D275" t="str">
            <v>ﾅﾙﾄｳﾌﾟﾛｼﾞｴｸﾄ</v>
          </cell>
          <cell r="F275" t="str">
            <v>BA</v>
          </cell>
          <cell r="G275" t="str">
            <v>N</v>
          </cell>
          <cell r="J275">
            <v>0</v>
          </cell>
          <cell r="K275">
            <v>3895342528</v>
          </cell>
          <cell r="L275">
            <v>-37318718</v>
          </cell>
        </row>
        <row r="276">
          <cell r="A276" t="str">
            <v>372113</v>
          </cell>
          <cell r="B276" t="str">
            <v>斎藤君子　　　　　　　　　　　　　　　　　　　　　　　　　　　　　　　</v>
          </cell>
          <cell r="C276" t="str">
            <v>1SY</v>
          </cell>
          <cell r="D276" t="str">
            <v>ﾕｳｼ2ﾌﾞｷｶｸｶﾝﾘﾁ-ﾑ</v>
          </cell>
          <cell r="F276" t="str">
            <v>CB</v>
          </cell>
          <cell r="G276" t="str">
            <v>B</v>
          </cell>
          <cell r="J276">
            <v>2393603</v>
          </cell>
          <cell r="K276">
            <v>24489</v>
          </cell>
          <cell r="L276">
            <v>2416912</v>
          </cell>
        </row>
        <row r="277">
          <cell r="A277" t="str">
            <v>373534</v>
          </cell>
          <cell r="B277" t="str">
            <v>高島　章泰　　　　　　　　　　　　　　　　　　　　　　　　　　　　　　</v>
          </cell>
          <cell r="C277" t="str">
            <v>0TF</v>
          </cell>
          <cell r="D277" t="str">
            <v>ﾕｳｼ2ﾌﾞｶｲｶﾞｲIQ</v>
          </cell>
          <cell r="F277" t="str">
            <v>AB</v>
          </cell>
          <cell r="G277" t="str">
            <v>I</v>
          </cell>
          <cell r="J277">
            <v>44493651</v>
          </cell>
          <cell r="K277">
            <v>0</v>
          </cell>
          <cell r="L277">
            <v>44493651</v>
          </cell>
        </row>
        <row r="278">
          <cell r="A278" t="str">
            <v>374072</v>
          </cell>
          <cell r="B278" t="str">
            <v>ホテル・クリスタル　　　　　　　　　　　　　　　　　　　　　　　　　　</v>
          </cell>
          <cell r="C278" t="str">
            <v>1A6</v>
          </cell>
          <cell r="D278" t="str">
            <v>Eﾀﾞｲ2ﾌﾞﾀﾞｲ3ﾁｰﾑ</v>
          </cell>
          <cell r="E278" t="str">
            <v>東京営本</v>
          </cell>
          <cell r="F278" t="str">
            <v>CB</v>
          </cell>
          <cell r="G278" t="str">
            <v>K</v>
          </cell>
          <cell r="J278">
            <v>151823283</v>
          </cell>
          <cell r="K278">
            <v>89941417</v>
          </cell>
          <cell r="L278">
            <v>225254869</v>
          </cell>
          <cell r="M278">
            <v>224</v>
          </cell>
          <cell r="N278">
            <v>0</v>
          </cell>
          <cell r="O278">
            <v>224</v>
          </cell>
          <cell r="P278">
            <v>-83</v>
          </cell>
        </row>
        <row r="279">
          <cell r="A279" t="str">
            <v>374151</v>
          </cell>
          <cell r="B279" t="str">
            <v>太子鋼板株式会社　　　　　　　　　　　　　　　　　　　　　　　　　　　</v>
          </cell>
          <cell r="C279" t="str">
            <v>0Y2</v>
          </cell>
          <cell r="D279" t="str">
            <v>PJ-ｷｶｸｶｲﾊﾂｶ</v>
          </cell>
          <cell r="E279" t="str">
            <v>近畿営本</v>
          </cell>
          <cell r="F279" t="str">
            <v>AB</v>
          </cell>
          <cell r="G279" t="str">
            <v>G</v>
          </cell>
          <cell r="J279">
            <v>47874382</v>
          </cell>
          <cell r="K279">
            <v>0</v>
          </cell>
          <cell r="L279">
            <v>47874382</v>
          </cell>
          <cell r="M279">
            <v>48</v>
          </cell>
          <cell r="N279">
            <v>0</v>
          </cell>
          <cell r="O279">
            <v>48</v>
          </cell>
          <cell r="P279">
            <v>-18</v>
          </cell>
        </row>
        <row r="280">
          <cell r="A280" t="str">
            <v>375030</v>
          </cell>
          <cell r="B280" t="str">
            <v>中央産業株式会社　　　　　　　　　　　　　　　　　　　　　　　　　　　</v>
          </cell>
          <cell r="C280" t="str">
            <v>016</v>
          </cell>
          <cell r="D280" t="str">
            <v>ｵｶﾔﾏｼﾃﾝｴｲｷﾞﾖｳ</v>
          </cell>
          <cell r="E280" t="str">
            <v>業務本部</v>
          </cell>
          <cell r="F280" t="str">
            <v>AB</v>
          </cell>
          <cell r="G280" t="str">
            <v>L</v>
          </cell>
          <cell r="J280">
            <v>143990000</v>
          </cell>
          <cell r="K280">
            <v>0</v>
          </cell>
          <cell r="L280">
            <v>143990000</v>
          </cell>
          <cell r="M280">
            <v>152</v>
          </cell>
          <cell r="N280">
            <v>0</v>
          </cell>
          <cell r="O280">
            <v>162</v>
          </cell>
          <cell r="P280">
            <v>-60</v>
          </cell>
        </row>
        <row r="281">
          <cell r="A281" t="str">
            <v>375401</v>
          </cell>
          <cell r="B281" t="str">
            <v>細井清一　　　　　　　　　　　　　　　　　　　　　　　　　　　　　　　</v>
          </cell>
          <cell r="C281" t="str">
            <v>0Y2</v>
          </cell>
          <cell r="D281" t="str">
            <v>PJ-ｷｶｸｶｲﾊﾂｶ</v>
          </cell>
          <cell r="E281" t="str">
            <v>近畿営本</v>
          </cell>
          <cell r="F281" t="str">
            <v>CB</v>
          </cell>
          <cell r="G281" t="str">
            <v>Ｆ</v>
          </cell>
          <cell r="J281">
            <v>24292720</v>
          </cell>
          <cell r="K281">
            <v>1325658</v>
          </cell>
          <cell r="L281">
            <v>25473313</v>
          </cell>
          <cell r="M281">
            <v>25</v>
          </cell>
          <cell r="N281">
            <v>0</v>
          </cell>
          <cell r="O281">
            <v>25</v>
          </cell>
          <cell r="P281">
            <v>-9</v>
          </cell>
        </row>
        <row r="282">
          <cell r="A282" t="str">
            <v>375403</v>
          </cell>
          <cell r="B282" t="str">
            <v>細井販売株式会社　　　　　　　　　　　　　　　　　　　　　　　　　　　</v>
          </cell>
          <cell r="C282" t="str">
            <v>0Y2</v>
          </cell>
          <cell r="D282" t="str">
            <v>PJ-ｷｶｸｶｲﾊﾂｶ</v>
          </cell>
          <cell r="E282" t="str">
            <v>近畿営本</v>
          </cell>
          <cell r="F282" t="str">
            <v>CB</v>
          </cell>
          <cell r="G282" t="str">
            <v>G</v>
          </cell>
          <cell r="J282">
            <v>41878016</v>
          </cell>
          <cell r="K282">
            <v>1995321</v>
          </cell>
          <cell r="L282">
            <v>43706619</v>
          </cell>
          <cell r="M282">
            <v>44</v>
          </cell>
          <cell r="N282">
            <v>0</v>
          </cell>
          <cell r="O282">
            <v>43</v>
          </cell>
          <cell r="P282">
            <v>-16</v>
          </cell>
        </row>
        <row r="283">
          <cell r="A283" t="str">
            <v>376227</v>
          </cell>
          <cell r="B283" t="str">
            <v>アズワン　　　　　　　　　　　　　　　　　　　　　　　　　　　　　　　</v>
          </cell>
          <cell r="C283" t="str">
            <v>0L0</v>
          </cell>
          <cell r="D283" t="str">
            <v>ｻﾂﾎﾟﾛ4ﾁ-ﾑ</v>
          </cell>
          <cell r="E283" t="str">
            <v>業務本部</v>
          </cell>
          <cell r="F283" t="str">
            <v>AB</v>
          </cell>
          <cell r="G283" t="str">
            <v>G</v>
          </cell>
          <cell r="J283">
            <v>22115228</v>
          </cell>
          <cell r="K283">
            <v>0</v>
          </cell>
          <cell r="L283">
            <v>22115228</v>
          </cell>
          <cell r="M283">
            <v>23</v>
          </cell>
          <cell r="N283">
            <v>0</v>
          </cell>
          <cell r="O283">
            <v>23</v>
          </cell>
          <cell r="P283">
            <v>-9</v>
          </cell>
        </row>
        <row r="284">
          <cell r="A284" t="str">
            <v>377782</v>
          </cell>
          <cell r="B284" t="str">
            <v>ユムラ企画　　　　　　　　　　　　　　　　　　　　　　　　　　　　　　</v>
          </cell>
          <cell r="C284" t="str">
            <v>0TF</v>
          </cell>
          <cell r="D284" t="str">
            <v>ﾕｳｼ2ﾌﾞｶｲｶﾞｲIQ</v>
          </cell>
          <cell r="E284" t="str">
            <v>東京営本</v>
          </cell>
          <cell r="F284" t="str">
            <v>AB</v>
          </cell>
          <cell r="G284" t="str">
            <v>Ｆ</v>
          </cell>
          <cell r="J284">
            <v>279067374</v>
          </cell>
          <cell r="K284">
            <v>0</v>
          </cell>
          <cell r="L284">
            <v>279062989</v>
          </cell>
          <cell r="M284">
            <v>280</v>
          </cell>
          <cell r="N284">
            <v>0</v>
          </cell>
          <cell r="O284">
            <v>282</v>
          </cell>
          <cell r="P284">
            <v>-105</v>
          </cell>
        </row>
        <row r="285">
          <cell r="A285" t="str">
            <v>38406</v>
          </cell>
          <cell r="B285" t="str">
            <v>東洋録音　　　　　　　　　　　　　　　　　　　　　　　　　　　　　　　</v>
          </cell>
          <cell r="C285" t="str">
            <v>1VX</v>
          </cell>
          <cell r="D285" t="str">
            <v>ﾐﾅﾄｴｲｷﾞﾖｳ2ﾁ-ﾑJ</v>
          </cell>
          <cell r="E285" t="str">
            <v>東京営本</v>
          </cell>
          <cell r="F285" t="str">
            <v>CB</v>
          </cell>
          <cell r="G285" t="str">
            <v>Ｆ</v>
          </cell>
          <cell r="J285">
            <v>43224866</v>
          </cell>
          <cell r="K285">
            <v>2435901</v>
          </cell>
          <cell r="L285">
            <v>24964370</v>
          </cell>
          <cell r="M285">
            <v>25</v>
          </cell>
          <cell r="N285">
            <v>0</v>
          </cell>
          <cell r="O285">
            <v>25</v>
          </cell>
          <cell r="P285">
            <v>-9</v>
          </cell>
        </row>
        <row r="286">
          <cell r="A286" t="str">
            <v>412560</v>
          </cell>
          <cell r="B286" t="str">
            <v>ユニックス　　　　　　　　　　　　　　　　　　　　　　　　　　　　　　</v>
          </cell>
          <cell r="C286" t="str">
            <v>1SM</v>
          </cell>
          <cell r="D286" t="str">
            <v>ﾕｳｼｼﾞｷﾞﾖｳ2-5</v>
          </cell>
          <cell r="E286" t="str">
            <v>不動産Ｆ</v>
          </cell>
          <cell r="F286" t="str">
            <v>CB</v>
          </cell>
          <cell r="G286" t="str">
            <v>C</v>
          </cell>
          <cell r="H286" t="str">
            <v>1</v>
          </cell>
          <cell r="J286">
            <v>1381385</v>
          </cell>
          <cell r="K286">
            <v>6806994</v>
          </cell>
          <cell r="L286">
            <v>8188379</v>
          </cell>
          <cell r="M286">
            <v>8</v>
          </cell>
          <cell r="N286">
            <v>0</v>
          </cell>
          <cell r="O286">
            <v>8</v>
          </cell>
          <cell r="P286">
            <v>-3</v>
          </cell>
        </row>
        <row r="287">
          <cell r="A287" t="str">
            <v>41258</v>
          </cell>
          <cell r="B287" t="str">
            <v>仲野　　　　　　　　　　　　　　　　　　　　　　　　　　　　　　　　　</v>
          </cell>
          <cell r="C287" t="str">
            <v>0Y2</v>
          </cell>
          <cell r="D287" t="str">
            <v>PJ-ｷｶｸｶｲﾊﾂｶ</v>
          </cell>
          <cell r="E287" t="str">
            <v>近畿営本</v>
          </cell>
          <cell r="F287" t="str">
            <v>CB</v>
          </cell>
          <cell r="G287" t="str">
            <v>G</v>
          </cell>
          <cell r="J287">
            <v>0</v>
          </cell>
          <cell r="K287">
            <v>37176347</v>
          </cell>
          <cell r="L287">
            <v>36884350</v>
          </cell>
          <cell r="M287">
            <v>37</v>
          </cell>
          <cell r="N287">
            <v>0</v>
          </cell>
          <cell r="O287">
            <v>37</v>
          </cell>
          <cell r="P287">
            <v>-14</v>
          </cell>
        </row>
        <row r="288">
          <cell r="A288" t="str">
            <v>413831</v>
          </cell>
          <cell r="B288" t="str">
            <v>昴　　　　　　　　　　　　　　　　　　　　　　　　　　　　　　　　　　</v>
          </cell>
          <cell r="C288" t="str">
            <v>0Y2</v>
          </cell>
          <cell r="D288" t="str">
            <v>PJ-ｷｶｸｶｲﾊﾂｶ</v>
          </cell>
          <cell r="E288" t="str">
            <v>近畿営本</v>
          </cell>
          <cell r="F288" t="str">
            <v>AB</v>
          </cell>
          <cell r="G288" t="str">
            <v>J</v>
          </cell>
          <cell r="J288">
            <v>24548791</v>
          </cell>
          <cell r="K288">
            <v>0</v>
          </cell>
          <cell r="L288">
            <v>24558743</v>
          </cell>
          <cell r="M288">
            <v>25</v>
          </cell>
          <cell r="N288">
            <v>0</v>
          </cell>
          <cell r="O288">
            <v>25</v>
          </cell>
          <cell r="P288">
            <v>-9</v>
          </cell>
        </row>
        <row r="289">
          <cell r="A289" t="str">
            <v>414458</v>
          </cell>
          <cell r="B289" t="str">
            <v>栄商　　　　　　　　　　　　　　　　　　　　　　　　　　　　　　　　　</v>
          </cell>
          <cell r="C289" t="str">
            <v>012</v>
          </cell>
          <cell r="D289" t="str">
            <v>ｾﾝﾀﾞｲ1ﾁ-ﾑ</v>
          </cell>
          <cell r="E289" t="str">
            <v>業務本部</v>
          </cell>
          <cell r="F289" t="str">
            <v>AA</v>
          </cell>
          <cell r="G289" t="str">
            <v>H</v>
          </cell>
          <cell r="J289">
            <v>959000000</v>
          </cell>
          <cell r="K289">
            <v>0</v>
          </cell>
          <cell r="L289">
            <v>989114597</v>
          </cell>
          <cell r="M289">
            <v>989</v>
          </cell>
          <cell r="N289">
            <v>0</v>
          </cell>
          <cell r="O289">
            <v>966</v>
          </cell>
          <cell r="P289">
            <v>-758</v>
          </cell>
        </row>
        <row r="290">
          <cell r="A290" t="str">
            <v>415844</v>
          </cell>
          <cell r="B290" t="str">
            <v>城北商事株式会社　　　　　　　　　　　　　　　　　　　　　　　　　　　</v>
          </cell>
          <cell r="E290" t="str">
            <v>東京営本</v>
          </cell>
          <cell r="M290">
            <v>0</v>
          </cell>
          <cell r="N290">
            <v>0</v>
          </cell>
          <cell r="O290">
            <v>0</v>
          </cell>
          <cell r="P290">
            <v>0</v>
          </cell>
        </row>
        <row r="291">
          <cell r="A291" t="str">
            <v>420347</v>
          </cell>
          <cell r="B291" t="str">
            <v>シーエイハウジング　　　　　　　　　　　　　　　　　　　　　　　　　　</v>
          </cell>
          <cell r="C291" t="str">
            <v>0Y2</v>
          </cell>
          <cell r="D291" t="str">
            <v>PJ-ｷｶｸｶｲﾊﾂｶ</v>
          </cell>
          <cell r="E291" t="str">
            <v>近畿営本</v>
          </cell>
          <cell r="F291" t="str">
            <v>CB</v>
          </cell>
          <cell r="G291" t="str">
            <v>C</v>
          </cell>
          <cell r="J291">
            <v>2300000</v>
          </cell>
          <cell r="K291">
            <v>207644</v>
          </cell>
          <cell r="L291">
            <v>2507644</v>
          </cell>
          <cell r="M291">
            <v>3</v>
          </cell>
          <cell r="N291">
            <v>0</v>
          </cell>
          <cell r="O291">
            <v>3</v>
          </cell>
          <cell r="P291">
            <v>-1</v>
          </cell>
        </row>
        <row r="292">
          <cell r="A292" t="str">
            <v>430661</v>
          </cell>
          <cell r="B292" t="str">
            <v>ユニオン医科工業株式会社　　　　　　　　　　　　　　　　　　　　　　　</v>
          </cell>
          <cell r="E292" t="str">
            <v>近畿営本</v>
          </cell>
          <cell r="M292">
            <v>0</v>
          </cell>
          <cell r="N292">
            <v>0</v>
          </cell>
          <cell r="O292">
            <v>0</v>
          </cell>
          <cell r="P292">
            <v>0</v>
          </cell>
          <cell r="Q292">
            <v>312427</v>
          </cell>
        </row>
        <row r="293">
          <cell r="A293" t="str">
            <v>432866</v>
          </cell>
          <cell r="B293" t="str">
            <v>ワイドマン　　　　　　　　　　　　　　　　　　　　　　　　　　　　　　</v>
          </cell>
          <cell r="C293" t="str">
            <v>021</v>
          </cell>
          <cell r="D293" t="str">
            <v>ﾆｲｶﾞﾀｼﾃﾝ</v>
          </cell>
          <cell r="F293" t="str">
            <v>CB</v>
          </cell>
          <cell r="G293" t="str">
            <v>Ｆ</v>
          </cell>
          <cell r="J293">
            <v>3000000</v>
          </cell>
          <cell r="K293">
            <v>9000000</v>
          </cell>
          <cell r="L293">
            <v>12000000</v>
          </cell>
        </row>
        <row r="294">
          <cell r="A294" t="str">
            <v>434884</v>
          </cell>
          <cell r="B294" t="str">
            <v>新東洋　　　　　　　　　　　　　　　　　　　　　　　　　　　　　　　　</v>
          </cell>
          <cell r="C294" t="str">
            <v>001</v>
          </cell>
          <cell r="D294" t="str">
            <v>ｵｵｻｶｴｲｷﾞﾖｳ1-1</v>
          </cell>
          <cell r="F294" t="str">
            <v>AB</v>
          </cell>
          <cell r="G294" t="str">
            <v>G</v>
          </cell>
          <cell r="J294">
            <v>48890656</v>
          </cell>
          <cell r="K294">
            <v>0</v>
          </cell>
          <cell r="L294">
            <v>48835108</v>
          </cell>
        </row>
        <row r="295">
          <cell r="A295" t="str">
            <v>440162</v>
          </cell>
          <cell r="B295" t="str">
            <v>ユウビス　　　　　　　　　　　　　　　　　　　　　　　　　　　　　　　</v>
          </cell>
          <cell r="E295" t="str">
            <v>東京営本</v>
          </cell>
          <cell r="M295">
            <v>39</v>
          </cell>
          <cell r="N295">
            <v>0</v>
          </cell>
          <cell r="O295">
            <v>39</v>
          </cell>
          <cell r="P295">
            <v>-15</v>
          </cell>
        </row>
        <row r="296">
          <cell r="A296" t="str">
            <v>442844</v>
          </cell>
          <cell r="B296" t="str">
            <v>マニアツクス　　　　　　　　　　　　　　　　　　　　　　　　　　　　　</v>
          </cell>
          <cell r="C296" t="str">
            <v>1VZ</v>
          </cell>
          <cell r="D296" t="str">
            <v>ｼﾌﾞﾔｴｲｷﾞﾖｳ1ﾁ-ﾑJ</v>
          </cell>
          <cell r="E296" t="str">
            <v>東京営本</v>
          </cell>
          <cell r="F296" t="str">
            <v>CB</v>
          </cell>
          <cell r="G296" t="str">
            <v>G</v>
          </cell>
          <cell r="J296">
            <v>0</v>
          </cell>
          <cell r="K296">
            <v>12363961</v>
          </cell>
          <cell r="L296">
            <v>12363509</v>
          </cell>
          <cell r="M296">
            <v>13</v>
          </cell>
          <cell r="N296">
            <v>0</v>
          </cell>
          <cell r="O296">
            <v>13</v>
          </cell>
          <cell r="P296">
            <v>-5</v>
          </cell>
        </row>
        <row r="297">
          <cell r="A297" t="str">
            <v>450785</v>
          </cell>
          <cell r="B297" t="str">
            <v>東信金型製作所　　　　　　　　　　　　　　　　　　　　　　　　　　　　</v>
          </cell>
          <cell r="C297" t="str">
            <v>09C</v>
          </cell>
          <cell r="D297" t="str">
            <v>ﾕｳｼｼﾞｷﾞﾖｳ2ﾎｳｼﾞﾝ</v>
          </cell>
          <cell r="E297" t="str">
            <v>不動産Ｆ</v>
          </cell>
          <cell r="F297" t="str">
            <v>CB</v>
          </cell>
          <cell r="G297" t="str">
            <v>Ｆ</v>
          </cell>
          <cell r="J297">
            <v>0</v>
          </cell>
          <cell r="K297">
            <v>40990254</v>
          </cell>
          <cell r="L297">
            <v>40990254</v>
          </cell>
          <cell r="M297">
            <v>41</v>
          </cell>
          <cell r="N297">
            <v>0</v>
          </cell>
          <cell r="O297">
            <v>41</v>
          </cell>
          <cell r="P297">
            <v>-15</v>
          </cell>
        </row>
        <row r="298">
          <cell r="A298" t="str">
            <v>453476</v>
          </cell>
          <cell r="B298" t="str">
            <v>安藤　忠　　　　　　　　　　　　　　　　　　　　　　　　　　　　　　　</v>
          </cell>
          <cell r="C298" t="str">
            <v>09C</v>
          </cell>
          <cell r="D298" t="str">
            <v>ﾕｳｼｼﾞｷﾞﾖｳ2ﾎｳｼﾞﾝ</v>
          </cell>
          <cell r="E298" t="str">
            <v>不動産Ｆ</v>
          </cell>
          <cell r="F298" t="str">
            <v>CA</v>
          </cell>
          <cell r="G298" t="str">
            <v>B</v>
          </cell>
          <cell r="J298">
            <v>0</v>
          </cell>
          <cell r="K298">
            <v>983745856</v>
          </cell>
          <cell r="L298">
            <v>983745856</v>
          </cell>
          <cell r="M298">
            <v>984</v>
          </cell>
          <cell r="N298">
            <v>0</v>
          </cell>
          <cell r="O298">
            <v>984</v>
          </cell>
          <cell r="P298">
            <v>-523</v>
          </cell>
        </row>
        <row r="299">
          <cell r="A299" t="str">
            <v>454809</v>
          </cell>
          <cell r="B299" t="str">
            <v>小南　文雄　　　　　　　　　　　　　　　　　　　　　　　　　　　　　　</v>
          </cell>
          <cell r="C299" t="str">
            <v>0Y2</v>
          </cell>
          <cell r="D299" t="str">
            <v>PJ-ｷｶｸｶｲﾊﾂｶ</v>
          </cell>
          <cell r="F299" t="str">
            <v>CB</v>
          </cell>
          <cell r="G299" t="str">
            <v>B</v>
          </cell>
          <cell r="J299">
            <v>3365544</v>
          </cell>
          <cell r="K299">
            <v>686645</v>
          </cell>
          <cell r="L299">
            <v>3967035</v>
          </cell>
        </row>
        <row r="300">
          <cell r="A300" t="str">
            <v>455534</v>
          </cell>
          <cell r="B300" t="str">
            <v>松崎あや子　　　　　　　　　　　　　　　　　　　　　　　　　　　　　　</v>
          </cell>
          <cell r="C300" t="str">
            <v>09C</v>
          </cell>
          <cell r="D300" t="str">
            <v>ﾕｳｼｼﾞｷﾞﾖｳ2ﾎｳｼﾞﾝ</v>
          </cell>
          <cell r="E300" t="str">
            <v>不動産Ｆ</v>
          </cell>
          <cell r="F300" t="str">
            <v>CB</v>
          </cell>
          <cell r="G300" t="str">
            <v>C</v>
          </cell>
          <cell r="J300">
            <v>0</v>
          </cell>
          <cell r="K300">
            <v>463500000</v>
          </cell>
          <cell r="L300">
            <v>-1500000</v>
          </cell>
          <cell r="M300">
            <v>0</v>
          </cell>
          <cell r="N300">
            <v>-465</v>
          </cell>
          <cell r="O300">
            <v>0</v>
          </cell>
          <cell r="P300">
            <v>0</v>
          </cell>
        </row>
        <row r="301">
          <cell r="A301" t="str">
            <v>456188</v>
          </cell>
          <cell r="B301" t="str">
            <v>文原萬一　　　　　　　　　　　　　　　　　　　　　　　　　　　　　　　</v>
          </cell>
          <cell r="C301" t="str">
            <v>0Y2</v>
          </cell>
          <cell r="D301" t="str">
            <v>PJ-ｷｶｸｶｲﾊﾂｶ</v>
          </cell>
          <cell r="F301" t="str">
            <v>CB</v>
          </cell>
          <cell r="G301" t="str">
            <v>B</v>
          </cell>
          <cell r="J301">
            <v>21748474</v>
          </cell>
          <cell r="K301">
            <v>11649733</v>
          </cell>
          <cell r="L301">
            <v>26817453</v>
          </cell>
        </row>
        <row r="302">
          <cell r="A302" t="str">
            <v>458221</v>
          </cell>
          <cell r="B302" t="str">
            <v>花暦　　　　　　　　　　　　　　　　　　　　　　　　　　　　　　　　　</v>
          </cell>
          <cell r="C302" t="str">
            <v>003</v>
          </cell>
          <cell r="D302" t="str">
            <v>ｵｵｻｶｴｲｷﾞﾖｳ4-2</v>
          </cell>
          <cell r="E302" t="str">
            <v>近畿営本</v>
          </cell>
          <cell r="F302" t="str">
            <v>CB</v>
          </cell>
          <cell r="G302" t="str">
            <v>G</v>
          </cell>
          <cell r="J302">
            <v>0</v>
          </cell>
          <cell r="K302">
            <v>18100788</v>
          </cell>
          <cell r="L302">
            <v>0</v>
          </cell>
          <cell r="M302">
            <v>0</v>
          </cell>
          <cell r="N302">
            <v>0</v>
          </cell>
          <cell r="O302">
            <v>0</v>
          </cell>
          <cell r="P302">
            <v>0</v>
          </cell>
        </row>
        <row r="303">
          <cell r="A303" t="str">
            <v>464111</v>
          </cell>
          <cell r="B303" t="str">
            <v>新興組　　　　　　　　　　　　　　　　　　　　　　　　　　　　　　　　</v>
          </cell>
          <cell r="C303" t="str">
            <v>0Y2</v>
          </cell>
          <cell r="D303" t="str">
            <v>PJ-ｷｶｸｶｲﾊﾂｶ</v>
          </cell>
          <cell r="E303" t="str">
            <v>近畿営本</v>
          </cell>
          <cell r="F303" t="str">
            <v>CB</v>
          </cell>
          <cell r="G303" t="str">
            <v>E</v>
          </cell>
          <cell r="J303">
            <v>0</v>
          </cell>
          <cell r="K303">
            <v>40886053</v>
          </cell>
          <cell r="L303">
            <v>40886053</v>
          </cell>
          <cell r="M303">
            <v>41</v>
          </cell>
          <cell r="N303">
            <v>0</v>
          </cell>
          <cell r="O303">
            <v>42</v>
          </cell>
          <cell r="P303">
            <v>-16</v>
          </cell>
        </row>
        <row r="304">
          <cell r="A304" t="str">
            <v>464228</v>
          </cell>
          <cell r="B304" t="str">
            <v>サイトー</v>
          </cell>
          <cell r="E304" t="str">
            <v>業務本部</v>
          </cell>
          <cell r="M304">
            <v>0</v>
          </cell>
          <cell r="N304">
            <v>0</v>
          </cell>
          <cell r="O304">
            <v>0</v>
          </cell>
          <cell r="P304">
            <v>0</v>
          </cell>
        </row>
        <row r="305">
          <cell r="A305" t="str">
            <v>471409</v>
          </cell>
          <cell r="B305" t="str">
            <v>庭商　　　　　　　　　　　　　　　　　　　　　　　　　　　　　　　　　</v>
          </cell>
          <cell r="E305" t="str">
            <v>不動産Ｆ</v>
          </cell>
          <cell r="M305">
            <v>21</v>
          </cell>
          <cell r="N305">
            <v>0</v>
          </cell>
          <cell r="O305">
            <v>21</v>
          </cell>
          <cell r="P305">
            <v>-8</v>
          </cell>
          <cell r="Q305">
            <v>21028264</v>
          </cell>
        </row>
        <row r="306">
          <cell r="A306" t="str">
            <v>474471</v>
          </cell>
          <cell r="B306" t="str">
            <v>ジー・エス情報システム株式会社　　　　　　　　　　　　　　　　　　　　</v>
          </cell>
          <cell r="C306" t="str">
            <v>1M2</v>
          </cell>
          <cell r="D306" t="str">
            <v>Eﾀﾞｲ2ﾌﾞﾀﾞｲ4ﾁｰﾑ</v>
          </cell>
          <cell r="E306" t="str">
            <v>東京営本</v>
          </cell>
          <cell r="F306" t="str">
            <v>CB</v>
          </cell>
          <cell r="G306" t="str">
            <v>J</v>
          </cell>
          <cell r="J306">
            <v>127500065</v>
          </cell>
          <cell r="K306">
            <v>66644969</v>
          </cell>
          <cell r="L306">
            <v>174459871</v>
          </cell>
          <cell r="M306">
            <v>174</v>
          </cell>
          <cell r="N306">
            <v>0</v>
          </cell>
          <cell r="O306">
            <v>174</v>
          </cell>
          <cell r="P306">
            <v>-65</v>
          </cell>
        </row>
        <row r="307">
          <cell r="A307" t="str">
            <v>475568</v>
          </cell>
          <cell r="B307" t="str">
            <v>梶井　啓正　　　　　　　　　　　　　　　　　　　　　　　　　　　　　　</v>
          </cell>
          <cell r="C307" t="str">
            <v>1C4</v>
          </cell>
          <cell r="D307" t="str">
            <v>ﾐﾅﾄｼﾃﾝﾀﾞｲ2ﾁ-ﾑ</v>
          </cell>
          <cell r="F307" t="str">
            <v>CB</v>
          </cell>
          <cell r="G307" t="str">
            <v>N</v>
          </cell>
          <cell r="J307">
            <v>0</v>
          </cell>
          <cell r="K307">
            <v>4644900</v>
          </cell>
          <cell r="L307">
            <v>4559914</v>
          </cell>
        </row>
        <row r="308">
          <cell r="A308" t="str">
            <v>477927</v>
          </cell>
          <cell r="B308" t="str">
            <v>寺嶋正一　　　　　　　　　　　　　　　　　　　　　　　　　　　　　　　</v>
          </cell>
          <cell r="C308" t="str">
            <v>001</v>
          </cell>
          <cell r="D308" t="str">
            <v>ｵｵｻｶｴｲｷﾞﾖｳ1-1</v>
          </cell>
          <cell r="F308" t="str">
            <v>CB</v>
          </cell>
          <cell r="G308" t="str">
            <v>K</v>
          </cell>
          <cell r="J308">
            <v>0</v>
          </cell>
          <cell r="K308">
            <v>274752</v>
          </cell>
          <cell r="L308">
            <v>274752</v>
          </cell>
        </row>
        <row r="309">
          <cell r="A309" t="str">
            <v>489993</v>
          </cell>
          <cell r="B309" t="str">
            <v>大野　英子　　　　　　　　　　　　　　　　　　　　　　　　　　　　　　</v>
          </cell>
          <cell r="C309" t="str">
            <v>09C</v>
          </cell>
          <cell r="D309" t="str">
            <v>ﾕｳｼｼﾞｷﾞﾖｳ2ﾎｳｼﾞﾝ</v>
          </cell>
          <cell r="E309" t="str">
            <v>不動産Ｆ</v>
          </cell>
          <cell r="F309" t="str">
            <v>CB</v>
          </cell>
          <cell r="G309" t="str">
            <v>C</v>
          </cell>
          <cell r="J309">
            <v>446228782</v>
          </cell>
          <cell r="K309">
            <v>44361509</v>
          </cell>
          <cell r="L309">
            <v>465704617</v>
          </cell>
          <cell r="M309">
            <v>468</v>
          </cell>
          <cell r="N309">
            <v>0</v>
          </cell>
          <cell r="O309">
            <v>469</v>
          </cell>
          <cell r="P309">
            <v>-355</v>
          </cell>
        </row>
        <row r="310">
          <cell r="A310" t="str">
            <v>501253</v>
          </cell>
          <cell r="B310" t="str">
            <v>大石商事株式会社　　　　　　　　　　　　　　　　　　　　　　　　　　　</v>
          </cell>
          <cell r="C310" t="str">
            <v>1C4</v>
          </cell>
          <cell r="D310" t="str">
            <v>ﾐﾅﾄｼﾃﾝﾀﾞｲ2ﾁ-ﾑ</v>
          </cell>
          <cell r="E310" t="str">
            <v>業務本部</v>
          </cell>
          <cell r="F310" t="str">
            <v>AB</v>
          </cell>
          <cell r="G310" t="str">
            <v>K</v>
          </cell>
          <cell r="J310">
            <v>19500000</v>
          </cell>
          <cell r="K310">
            <v>0</v>
          </cell>
          <cell r="L310">
            <v>19519687</v>
          </cell>
          <cell r="M310">
            <v>22</v>
          </cell>
          <cell r="N310">
            <v>0</v>
          </cell>
          <cell r="O310">
            <v>0</v>
          </cell>
          <cell r="P310">
            <v>0</v>
          </cell>
        </row>
        <row r="311">
          <cell r="A311" t="str">
            <v>508573</v>
          </cell>
          <cell r="B311" t="str">
            <v>戸井田工業　　　　　　　　　　　　　　　　　　　　　　　　　　　　　　</v>
          </cell>
          <cell r="C311" t="str">
            <v>0NW</v>
          </cell>
          <cell r="D311" t="str">
            <v>Qｲﾜｷｼﾃﾝ</v>
          </cell>
          <cell r="E311" t="str">
            <v>業務本部</v>
          </cell>
          <cell r="F311" t="str">
            <v>CB</v>
          </cell>
          <cell r="G311" t="str">
            <v>E</v>
          </cell>
          <cell r="J311">
            <v>5906724</v>
          </cell>
          <cell r="K311">
            <v>8858115</v>
          </cell>
          <cell r="L311">
            <v>14698286</v>
          </cell>
          <cell r="M311">
            <v>15</v>
          </cell>
          <cell r="N311">
            <v>0</v>
          </cell>
          <cell r="O311">
            <v>15</v>
          </cell>
          <cell r="P311">
            <v>-6</v>
          </cell>
        </row>
        <row r="312">
          <cell r="A312" t="str">
            <v>511721</v>
          </cell>
          <cell r="B312" t="str">
            <v>大徳企業株式会社　　　　　　　　　　　　　　　　　　　　　　　　　　　</v>
          </cell>
          <cell r="C312" t="str">
            <v>0QE</v>
          </cell>
          <cell r="D312" t="str">
            <v>ｵｵｻｶｴｲｷﾞﾖｳ1-4</v>
          </cell>
          <cell r="E312" t="str">
            <v>近畿営本</v>
          </cell>
          <cell r="F312" t="str">
            <v>CB</v>
          </cell>
          <cell r="G312" t="str">
            <v>L</v>
          </cell>
          <cell r="J312">
            <v>0</v>
          </cell>
          <cell r="K312">
            <v>36269100</v>
          </cell>
          <cell r="L312">
            <v>269100</v>
          </cell>
          <cell r="M312">
            <v>0</v>
          </cell>
          <cell r="N312">
            <v>-36</v>
          </cell>
          <cell r="O312">
            <v>0</v>
          </cell>
          <cell r="P312">
            <v>0</v>
          </cell>
        </row>
        <row r="313">
          <cell r="A313" t="str">
            <v>512719</v>
          </cell>
          <cell r="B313" t="str">
            <v>大樹開発　　　　　　　　　　　　　　　　　　　　　　　　　　　　　　　</v>
          </cell>
          <cell r="C313" t="str">
            <v>05T</v>
          </cell>
          <cell r="D313" t="str">
            <v>ｵｵｻｶｴｲｷﾞﾖｳ4-4</v>
          </cell>
          <cell r="E313" t="str">
            <v>近畿営本</v>
          </cell>
          <cell r="F313" t="str">
            <v>BC</v>
          </cell>
          <cell r="G313" t="str">
            <v>K</v>
          </cell>
          <cell r="J313">
            <v>824131916</v>
          </cell>
          <cell r="K313">
            <v>1503247</v>
          </cell>
          <cell r="L313">
            <v>824208322</v>
          </cell>
          <cell r="M313">
            <v>791</v>
          </cell>
          <cell r="N313">
            <v>0</v>
          </cell>
          <cell r="O313">
            <v>791</v>
          </cell>
          <cell r="P313">
            <v>0</v>
          </cell>
        </row>
        <row r="314">
          <cell r="A314" t="str">
            <v>514506</v>
          </cell>
          <cell r="B314" t="str">
            <v>登別観光センタ－　　　　　　　　　　　　　　　　　　　　　　　　　　　</v>
          </cell>
          <cell r="C314" t="str">
            <v>0G1</v>
          </cell>
          <cell r="D314" t="str">
            <v>ｻﾂﾎﾟﾛ1ﾁ-ﾑﾌﾄﾞｳｻﾝ</v>
          </cell>
          <cell r="E314" t="str">
            <v>業務本部</v>
          </cell>
          <cell r="F314" t="str">
            <v>CB</v>
          </cell>
          <cell r="G314" t="str">
            <v>L</v>
          </cell>
          <cell r="J314">
            <v>0</v>
          </cell>
          <cell r="K314">
            <v>128390</v>
          </cell>
          <cell r="L314">
            <v>128390</v>
          </cell>
          <cell r="M314">
            <v>0</v>
          </cell>
          <cell r="N314">
            <v>0</v>
          </cell>
          <cell r="O314">
            <v>0</v>
          </cell>
          <cell r="P314">
            <v>0</v>
          </cell>
        </row>
        <row r="315">
          <cell r="A315" t="str">
            <v>518302</v>
          </cell>
          <cell r="B315" t="str">
            <v>新記総業　　　　　　　　　　　　　　　　　　　　　　　　　　　　　　　</v>
          </cell>
          <cell r="C315" t="str">
            <v>1H9</v>
          </cell>
          <cell r="D315" t="str">
            <v>ｲｹﾌﾞｸﾛｼﾃﾝ2ﾁｰﾑ</v>
          </cell>
          <cell r="E315" t="str">
            <v>東京営本</v>
          </cell>
          <cell r="F315" t="str">
            <v>AB</v>
          </cell>
          <cell r="G315" t="str">
            <v>L</v>
          </cell>
          <cell r="J315">
            <v>344698654</v>
          </cell>
          <cell r="K315">
            <v>0</v>
          </cell>
          <cell r="L315">
            <v>345004435</v>
          </cell>
          <cell r="M315">
            <v>353</v>
          </cell>
          <cell r="N315">
            <v>0</v>
          </cell>
          <cell r="O315">
            <v>352</v>
          </cell>
          <cell r="P315">
            <v>-94</v>
          </cell>
        </row>
        <row r="316">
          <cell r="A316" t="str">
            <v>520210</v>
          </cell>
          <cell r="B316" t="str">
            <v>セントエヴァンス株式会社　　　　　　　　　　　　　　　　　　　　　　　</v>
          </cell>
          <cell r="C316" t="str">
            <v>1VQ</v>
          </cell>
          <cell r="D316" t="str">
            <v>ﾁﾕｳｵｳｴｲｷﾞﾖｳ2J</v>
          </cell>
          <cell r="E316" t="str">
            <v>東京営本</v>
          </cell>
          <cell r="F316" t="str">
            <v>CB</v>
          </cell>
          <cell r="G316" t="str">
            <v>G</v>
          </cell>
          <cell r="J316">
            <v>3000000</v>
          </cell>
          <cell r="K316">
            <v>24000000</v>
          </cell>
          <cell r="L316">
            <v>27000000</v>
          </cell>
          <cell r="M316">
            <v>27</v>
          </cell>
          <cell r="N316">
            <v>0</v>
          </cell>
          <cell r="O316">
            <v>37</v>
          </cell>
          <cell r="P316">
            <v>-14</v>
          </cell>
        </row>
        <row r="317">
          <cell r="A317" t="str">
            <v>520806</v>
          </cell>
          <cell r="B317" t="str">
            <v>コスモス興業株式会社　　　　　　　　　　　　　　　　　　　　　　　　　</v>
          </cell>
          <cell r="C317" t="str">
            <v>080</v>
          </cell>
          <cell r="D317" t="str">
            <v>ｼｶﾞｼﾃﾝ</v>
          </cell>
          <cell r="E317" t="str">
            <v>近畿営本</v>
          </cell>
          <cell r="F317" t="str">
            <v>CB</v>
          </cell>
          <cell r="G317" t="str">
            <v>L</v>
          </cell>
          <cell r="J317">
            <v>0</v>
          </cell>
          <cell r="K317">
            <v>221600000</v>
          </cell>
          <cell r="L317">
            <v>221600000</v>
          </cell>
          <cell r="M317">
            <v>223</v>
          </cell>
          <cell r="N317">
            <v>0</v>
          </cell>
          <cell r="O317">
            <v>223</v>
          </cell>
          <cell r="P317">
            <v>-83</v>
          </cell>
        </row>
        <row r="318">
          <cell r="A318" t="str">
            <v>523714</v>
          </cell>
          <cell r="B318" t="str">
            <v>大都商会　　　　　　　　　　　　　　　　　　　　　　　　　　　　　　　</v>
          </cell>
          <cell r="C318" t="str">
            <v>09N</v>
          </cell>
          <cell r="E318" t="str">
            <v>近畿営本</v>
          </cell>
          <cell r="G318" t="str">
            <v>D</v>
          </cell>
          <cell r="L318">
            <v>-201477</v>
          </cell>
          <cell r="M318">
            <v>10</v>
          </cell>
          <cell r="N318">
            <v>0</v>
          </cell>
          <cell r="O318">
            <v>10</v>
          </cell>
          <cell r="P318">
            <v>-4</v>
          </cell>
          <cell r="Q318">
            <v>10297282</v>
          </cell>
        </row>
        <row r="319">
          <cell r="A319" t="str">
            <v>523767</v>
          </cell>
          <cell r="B319" t="str">
            <v>竹本　徳正　　　　　　　　　　　　　　　　　　　　　　　　　　　　　　</v>
          </cell>
          <cell r="C319" t="str">
            <v>09C</v>
          </cell>
          <cell r="D319" t="str">
            <v>ﾕｳｼｼﾞｷﾞﾖｳ2ﾎｳｼﾞﾝ</v>
          </cell>
          <cell r="E319" t="str">
            <v>不動産Ｆ</v>
          </cell>
          <cell r="F319" t="str">
            <v>CB</v>
          </cell>
          <cell r="G319" t="str">
            <v>C</v>
          </cell>
          <cell r="J319">
            <v>0</v>
          </cell>
          <cell r="K319">
            <v>383222786</v>
          </cell>
          <cell r="L319">
            <v>383222786</v>
          </cell>
          <cell r="M319">
            <v>383</v>
          </cell>
          <cell r="N319">
            <v>0</v>
          </cell>
          <cell r="O319">
            <v>383</v>
          </cell>
          <cell r="P319">
            <v>-341</v>
          </cell>
        </row>
        <row r="320">
          <cell r="A320" t="str">
            <v>528904</v>
          </cell>
          <cell r="B320" t="str">
            <v>東京開発産株式会社　　　　　　　　　　　　　　　　　　　　　　　　　　</v>
          </cell>
          <cell r="C320" t="str">
            <v>0Y2</v>
          </cell>
          <cell r="D320" t="str">
            <v>PJ-ｷｶｸｶｲﾊﾂｶ</v>
          </cell>
          <cell r="E320" t="str">
            <v>近畿営本</v>
          </cell>
          <cell r="F320" t="str">
            <v>CA</v>
          </cell>
          <cell r="G320" t="str">
            <v>K</v>
          </cell>
          <cell r="J320">
            <v>425255510</v>
          </cell>
          <cell r="K320">
            <v>127624102</v>
          </cell>
          <cell r="L320">
            <v>214615077</v>
          </cell>
          <cell r="M320">
            <v>212</v>
          </cell>
          <cell r="N320">
            <v>0</v>
          </cell>
          <cell r="O320">
            <v>250</v>
          </cell>
          <cell r="P320">
            <v>-93</v>
          </cell>
        </row>
        <row r="321">
          <cell r="A321" t="str">
            <v>528906</v>
          </cell>
          <cell r="B321" t="str">
            <v>上田仁美　　　　　　　　　　　　　　　　　　　　　　　　　　　　　　　</v>
          </cell>
          <cell r="C321" t="str">
            <v>0Y2</v>
          </cell>
          <cell r="D321" t="str">
            <v>PJ-ｷｶｸｶｲﾊﾂｶ</v>
          </cell>
          <cell r="E321" t="str">
            <v>近畿営本</v>
          </cell>
          <cell r="F321" t="str">
            <v>CB</v>
          </cell>
          <cell r="G321" t="str">
            <v>C</v>
          </cell>
          <cell r="J321">
            <v>0</v>
          </cell>
          <cell r="K321">
            <v>24783664</v>
          </cell>
          <cell r="L321">
            <v>24783664</v>
          </cell>
          <cell r="M321">
            <v>25</v>
          </cell>
          <cell r="N321">
            <v>0</v>
          </cell>
          <cell r="O321">
            <v>61</v>
          </cell>
          <cell r="P321">
            <v>-23</v>
          </cell>
        </row>
        <row r="322">
          <cell r="A322" t="str">
            <v>539190</v>
          </cell>
          <cell r="B322" t="str">
            <v>ジーアンドイープランニング有限会社　　　　　　　　　　　　　　　　　　</v>
          </cell>
          <cell r="C322" t="str">
            <v>05Z</v>
          </cell>
          <cell r="D322" t="str">
            <v>ｵｵｻｶｴｲｷﾞﾖｳ3-1</v>
          </cell>
          <cell r="E322" t="str">
            <v>近畿営本</v>
          </cell>
          <cell r="F322" t="str">
            <v>CB</v>
          </cell>
          <cell r="G322" t="str">
            <v>L</v>
          </cell>
          <cell r="J322">
            <v>0</v>
          </cell>
          <cell r="K322">
            <v>6896268</v>
          </cell>
          <cell r="L322">
            <v>6226763</v>
          </cell>
          <cell r="M322">
            <v>6</v>
          </cell>
          <cell r="N322">
            <v>0</v>
          </cell>
          <cell r="O322">
            <v>7</v>
          </cell>
          <cell r="P322">
            <v>-3</v>
          </cell>
        </row>
        <row r="323">
          <cell r="A323" t="str">
            <v>539811</v>
          </cell>
          <cell r="B323" t="str">
            <v>ネクステ－ジ　　　　　　　　　　　　　　　　　　　　　　　　　　　　　</v>
          </cell>
          <cell r="C323" t="str">
            <v>09Q</v>
          </cell>
          <cell r="D323" t="str">
            <v>ﾇﾏﾂﾞｼﾃﾝ</v>
          </cell>
          <cell r="E323" t="str">
            <v>業務本部</v>
          </cell>
          <cell r="F323" t="str">
            <v>CA</v>
          </cell>
          <cell r="G323" t="str">
            <v>G</v>
          </cell>
          <cell r="J323">
            <v>0</v>
          </cell>
          <cell r="K323">
            <v>730917301</v>
          </cell>
          <cell r="L323">
            <v>-489384</v>
          </cell>
          <cell r="M323">
            <v>0</v>
          </cell>
          <cell r="N323">
            <v>-711</v>
          </cell>
          <cell r="O323">
            <v>0</v>
          </cell>
          <cell r="P323">
            <v>0</v>
          </cell>
        </row>
        <row r="324">
          <cell r="A324" t="str">
            <v>540795</v>
          </cell>
          <cell r="B324" t="str">
            <v>グルーヴコーポレーション　　　　　　　　　　　　　　　　　　　　　　　</v>
          </cell>
          <cell r="C324" t="str">
            <v>028</v>
          </cell>
          <cell r="D324" t="str">
            <v>ﾅｺﾞﾔ ｴｲｷﾞﾖｳ1ﾁ-ﾑ</v>
          </cell>
          <cell r="E324" t="str">
            <v>業務本部</v>
          </cell>
          <cell r="F324" t="str">
            <v>CB</v>
          </cell>
          <cell r="G324" t="str">
            <v>G</v>
          </cell>
          <cell r="J324">
            <v>18000000</v>
          </cell>
          <cell r="K324">
            <v>18000000</v>
          </cell>
          <cell r="L324">
            <v>35961002</v>
          </cell>
          <cell r="M324">
            <v>36</v>
          </cell>
          <cell r="P324">
            <v>0</v>
          </cell>
        </row>
        <row r="325">
          <cell r="A325" t="str">
            <v>540928</v>
          </cell>
          <cell r="B325" t="str">
            <v>きん商　　　　　　　　　　　　　　　　　　　　　　　　　　　　　　　　</v>
          </cell>
          <cell r="E325" t="str">
            <v>近畿営本</v>
          </cell>
          <cell r="M325">
            <v>3</v>
          </cell>
          <cell r="N325">
            <v>0</v>
          </cell>
          <cell r="O325">
            <v>0</v>
          </cell>
          <cell r="P325">
            <v>0</v>
          </cell>
        </row>
        <row r="326">
          <cell r="A326" t="str">
            <v>546078</v>
          </cell>
          <cell r="B326" t="str">
            <v>本郷会計事務所　　　　　　　　　　　　　　　　　　　　　　　　　　　　</v>
          </cell>
          <cell r="E326" t="str">
            <v>東京営本</v>
          </cell>
          <cell r="M326">
            <v>0</v>
          </cell>
          <cell r="N326">
            <v>0</v>
          </cell>
          <cell r="O326">
            <v>0</v>
          </cell>
          <cell r="P326">
            <v>0</v>
          </cell>
        </row>
        <row r="327">
          <cell r="A327" t="str">
            <v>546301</v>
          </cell>
          <cell r="B327" t="str">
            <v>梁本　照雄　　　　　　　　　　　　　　　　　　　　　　　　　　　　　　</v>
          </cell>
          <cell r="C327" t="str">
            <v>05Z</v>
          </cell>
          <cell r="D327" t="str">
            <v>ｵｵｻｶｴｲｷﾞﾖｳ3-1</v>
          </cell>
          <cell r="E327" t="str">
            <v>近畿営本</v>
          </cell>
          <cell r="F327" t="str">
            <v>AB</v>
          </cell>
          <cell r="G327" t="str">
            <v>L</v>
          </cell>
          <cell r="J327">
            <v>222812500</v>
          </cell>
          <cell r="K327">
            <v>0</v>
          </cell>
          <cell r="L327">
            <v>222812500</v>
          </cell>
          <cell r="M327">
            <v>227</v>
          </cell>
          <cell r="N327">
            <v>0</v>
          </cell>
          <cell r="O327">
            <v>233</v>
          </cell>
          <cell r="P327">
            <v>-87</v>
          </cell>
        </row>
        <row r="328">
          <cell r="A328" t="str">
            <v>552603</v>
          </cell>
          <cell r="B328" t="str">
            <v>後藤　武彦　　　　　　　　　　　　　　　　　　　　　　　　　　　　　　</v>
          </cell>
          <cell r="C328" t="str">
            <v>09C</v>
          </cell>
          <cell r="D328" t="str">
            <v>ﾕｳｼｼﾞｷﾞﾖｳ2ﾎｳｼﾞﾝ</v>
          </cell>
          <cell r="E328" t="str">
            <v>不動産Ｆ</v>
          </cell>
          <cell r="F328" t="str">
            <v>AB</v>
          </cell>
          <cell r="G328" t="str">
            <v>B</v>
          </cell>
          <cell r="J328">
            <v>155800000</v>
          </cell>
          <cell r="K328">
            <v>0</v>
          </cell>
          <cell r="L328">
            <v>154441967</v>
          </cell>
          <cell r="M328">
            <v>154</v>
          </cell>
          <cell r="N328">
            <v>0</v>
          </cell>
          <cell r="O328">
            <v>176</v>
          </cell>
          <cell r="P328">
            <v>-65</v>
          </cell>
        </row>
        <row r="329">
          <cell r="A329" t="str">
            <v>553453</v>
          </cell>
          <cell r="B329" t="str">
            <v>湘和会　　　　　　　　　　　　　　　　　　　　　　　　　　　　　　　　</v>
          </cell>
          <cell r="C329" t="str">
            <v>1A4</v>
          </cell>
          <cell r="D329" t="str">
            <v>Eﾀﾞｲ2ﾌﾞﾍﾙｽｹｱﾁ-ﾑ</v>
          </cell>
          <cell r="E329" t="str">
            <v>東京営本</v>
          </cell>
          <cell r="F329" t="str">
            <v>DB</v>
          </cell>
          <cell r="G329" t="str">
            <v>M</v>
          </cell>
          <cell r="J329">
            <v>65333337</v>
          </cell>
          <cell r="K329">
            <v>0</v>
          </cell>
          <cell r="L329">
            <v>64306601</v>
          </cell>
          <cell r="M329">
            <v>67</v>
          </cell>
          <cell r="N329">
            <v>0</v>
          </cell>
          <cell r="O329">
            <v>71</v>
          </cell>
          <cell r="P329">
            <v>-26</v>
          </cell>
        </row>
        <row r="330">
          <cell r="A330" t="str">
            <v>555035</v>
          </cell>
          <cell r="B330" t="str">
            <v>木村　賢　　　　　　　　　　　　　　　　　　　　　　　　　　　　　　　</v>
          </cell>
          <cell r="C330" t="str">
            <v>09C</v>
          </cell>
          <cell r="D330" t="str">
            <v>ﾕｳｼｼﾞｷﾞﾖｳ2ﾎｳｼﾞﾝ</v>
          </cell>
          <cell r="F330" t="str">
            <v>AB</v>
          </cell>
          <cell r="G330" t="str">
            <v>E</v>
          </cell>
          <cell r="J330">
            <v>29673241</v>
          </cell>
          <cell r="K330">
            <v>0</v>
          </cell>
          <cell r="L330">
            <v>29673241</v>
          </cell>
        </row>
        <row r="331">
          <cell r="A331" t="str">
            <v>557131</v>
          </cell>
          <cell r="B331" t="str">
            <v>久保田　武二　　　　　　　　　　　　　　　　　　　　　　　　　　　　　</v>
          </cell>
          <cell r="C331" t="str">
            <v>09C</v>
          </cell>
          <cell r="D331" t="str">
            <v>ﾕｳｼｼﾞｷﾞﾖｳ2ﾎｳｼﾞﾝ</v>
          </cell>
          <cell r="E331" t="str">
            <v>不動産Ｆ</v>
          </cell>
          <cell r="F331" t="str">
            <v>AB</v>
          </cell>
          <cell r="G331" t="str">
            <v>B</v>
          </cell>
          <cell r="J331">
            <v>210463680</v>
          </cell>
          <cell r="K331">
            <v>0</v>
          </cell>
          <cell r="L331">
            <v>210544798</v>
          </cell>
          <cell r="M331">
            <v>212</v>
          </cell>
          <cell r="N331">
            <v>0</v>
          </cell>
          <cell r="O331">
            <v>0</v>
          </cell>
          <cell r="P331">
            <v>0</v>
          </cell>
        </row>
        <row r="332">
          <cell r="A332" t="str">
            <v>560170</v>
          </cell>
          <cell r="B332" t="str">
            <v>長興株式会社　　　　　　　　　　　　　　　　　　　　　　　　　　　　　</v>
          </cell>
          <cell r="C332" t="str">
            <v>1TL</v>
          </cell>
          <cell r="D332" t="str">
            <v>ﾖｺﾊﾏｴｲｷﾞﾖｳJ</v>
          </cell>
          <cell r="E332" t="str">
            <v>東京営本</v>
          </cell>
          <cell r="F332" t="str">
            <v>CB</v>
          </cell>
          <cell r="G332" t="str">
            <v>C</v>
          </cell>
          <cell r="J332">
            <v>0</v>
          </cell>
          <cell r="K332">
            <v>141884114</v>
          </cell>
          <cell r="L332">
            <v>-115886</v>
          </cell>
          <cell r="M332">
            <v>0</v>
          </cell>
          <cell r="N332">
            <v>-142</v>
          </cell>
          <cell r="O332">
            <v>0</v>
          </cell>
          <cell r="P332">
            <v>0</v>
          </cell>
        </row>
        <row r="333">
          <cell r="A333" t="str">
            <v>561954</v>
          </cell>
          <cell r="B333" t="str">
            <v>朝日住建株式会社　　　　　　　　　　　　　　　　　　　　　　　　　　　</v>
          </cell>
          <cell r="E333" t="str">
            <v>東京営本</v>
          </cell>
          <cell r="M333">
            <v>41</v>
          </cell>
          <cell r="N333">
            <v>0</v>
          </cell>
          <cell r="O333">
            <v>83</v>
          </cell>
          <cell r="P333">
            <v>-31</v>
          </cell>
        </row>
        <row r="334">
          <cell r="A334" t="str">
            <v>570315</v>
          </cell>
          <cell r="B334" t="str">
            <v>湘南リサ－チ　　　　　　　　　　　　　　　　　　　　　　　　　　　　　</v>
          </cell>
          <cell r="C334" t="str">
            <v>09C</v>
          </cell>
          <cell r="D334" t="str">
            <v>ﾕｳｼｼﾞｷﾞﾖｳ2ﾎｳｼﾞﾝ</v>
          </cell>
          <cell r="E334" t="str">
            <v>不動産Ｆ</v>
          </cell>
          <cell r="F334" t="str">
            <v>AB</v>
          </cell>
          <cell r="G334" t="str">
            <v>K</v>
          </cell>
          <cell r="J334">
            <v>446694000</v>
          </cell>
          <cell r="K334">
            <v>0</v>
          </cell>
          <cell r="L334">
            <v>446357450</v>
          </cell>
          <cell r="M334">
            <v>448</v>
          </cell>
          <cell r="N334">
            <v>0</v>
          </cell>
          <cell r="O334">
            <v>450</v>
          </cell>
          <cell r="P334">
            <v>-141</v>
          </cell>
        </row>
        <row r="335">
          <cell r="A335" t="str">
            <v>579612</v>
          </cell>
          <cell r="B335" t="str">
            <v>亀山社　　　　　　　　　　　　　　　　　　　　　　　　　　　　　　　　</v>
          </cell>
          <cell r="C335" t="str">
            <v>1VR</v>
          </cell>
          <cell r="D335" t="str">
            <v>Qﾆﾎﾝﾊﾞｼｴｲｷﾞﾖｳ1J</v>
          </cell>
          <cell r="E335" t="str">
            <v>東京営本</v>
          </cell>
          <cell r="F335" t="str">
            <v>CA</v>
          </cell>
          <cell r="G335" t="str">
            <v>C</v>
          </cell>
          <cell r="J335">
            <v>0</v>
          </cell>
          <cell r="K335">
            <v>1114752107</v>
          </cell>
          <cell r="L335">
            <v>-31049</v>
          </cell>
          <cell r="M335">
            <v>0</v>
          </cell>
          <cell r="N335">
            <v>-1105</v>
          </cell>
          <cell r="O335">
            <v>0</v>
          </cell>
          <cell r="P335">
            <v>0</v>
          </cell>
        </row>
        <row r="336">
          <cell r="A336" t="str">
            <v>583477</v>
          </cell>
          <cell r="B336" t="str">
            <v>應慶寺　　　　　　　　　　　　　　　　　　　　　　　　　　　　　　　　</v>
          </cell>
          <cell r="C336" t="str">
            <v>1Q7</v>
          </cell>
          <cell r="D336" t="str">
            <v>ｼﾌﾞﾔｼﾃﾝﾀﾞｲ2ﾁｰﾑ</v>
          </cell>
          <cell r="E336" t="str">
            <v>東京営本</v>
          </cell>
          <cell r="F336" t="str">
            <v>DB</v>
          </cell>
          <cell r="G336" t="str">
            <v>M</v>
          </cell>
          <cell r="J336">
            <v>105401691</v>
          </cell>
          <cell r="K336">
            <v>0</v>
          </cell>
          <cell r="L336">
            <v>105493634</v>
          </cell>
          <cell r="M336">
            <v>109</v>
          </cell>
          <cell r="N336">
            <v>0</v>
          </cell>
          <cell r="O336">
            <v>113</v>
          </cell>
          <cell r="P336">
            <v>-42</v>
          </cell>
        </row>
        <row r="337">
          <cell r="A337" t="str">
            <v>585591</v>
          </cell>
          <cell r="B337" t="str">
            <v>淡路物産株式会社　　　　　　　　　　　　　　　　　　　　　　　　　　　</v>
          </cell>
          <cell r="C337" t="str">
            <v>1M1</v>
          </cell>
          <cell r="D337" t="str">
            <v>Eﾀﾞｲ2ﾌﾞﾀﾞｲ2ﾁｰﾑ</v>
          </cell>
          <cell r="E337" t="str">
            <v>東京営本</v>
          </cell>
          <cell r="F337" t="str">
            <v>AB</v>
          </cell>
          <cell r="G337" t="str">
            <v>L</v>
          </cell>
          <cell r="J337">
            <v>291666700</v>
          </cell>
          <cell r="K337">
            <v>0</v>
          </cell>
          <cell r="L337">
            <v>290593892</v>
          </cell>
          <cell r="M337">
            <v>299</v>
          </cell>
          <cell r="N337">
            <v>0</v>
          </cell>
          <cell r="O337">
            <v>311</v>
          </cell>
          <cell r="P337">
            <v>0</v>
          </cell>
        </row>
        <row r="338">
          <cell r="A338" t="str">
            <v>587645</v>
          </cell>
          <cell r="B338" t="str">
            <v>小山ゴールドレーン有限会社　　　　　　　　　　　　　　　　　　　　　　</v>
          </cell>
          <cell r="C338" t="str">
            <v>026</v>
          </cell>
          <cell r="D338" t="str">
            <v>ｳﾂﾉﾐﾔｼﾃﾝｴｲｷﾞﾖｳ</v>
          </cell>
          <cell r="E338" t="str">
            <v>業務本部</v>
          </cell>
          <cell r="F338" t="str">
            <v>CB</v>
          </cell>
          <cell r="G338" t="str">
            <v>L</v>
          </cell>
          <cell r="J338">
            <v>202681390</v>
          </cell>
          <cell r="K338">
            <v>1607090</v>
          </cell>
          <cell r="L338">
            <v>202681390</v>
          </cell>
          <cell r="M338">
            <v>205</v>
          </cell>
          <cell r="N338">
            <v>0</v>
          </cell>
          <cell r="O338">
            <v>208</v>
          </cell>
          <cell r="P338">
            <v>-4</v>
          </cell>
        </row>
        <row r="339">
          <cell r="A339" t="str">
            <v>588199</v>
          </cell>
          <cell r="B339" t="str">
            <v>シティー・パレス　　　　　　　　　　　　　　　　　　　　　　　　　　　</v>
          </cell>
          <cell r="E339" t="str">
            <v>業務本部</v>
          </cell>
          <cell r="M339">
            <v>0</v>
          </cell>
          <cell r="N339">
            <v>0</v>
          </cell>
          <cell r="O339">
            <v>177</v>
          </cell>
          <cell r="P339">
            <v>-66</v>
          </cell>
          <cell r="Q339">
            <v>22201412</v>
          </cell>
        </row>
        <row r="340">
          <cell r="A340" t="str">
            <v>589038</v>
          </cell>
          <cell r="B340" t="str">
            <v>総合観光株式会社　　　　　　　　　　　　　　　　　　　　　　　　　　　</v>
          </cell>
          <cell r="C340" t="str">
            <v>017</v>
          </cell>
          <cell r="D340" t="str">
            <v>ﾋﾛｼﾏ1ﾁ-ﾑ</v>
          </cell>
          <cell r="E340" t="str">
            <v>業務本部</v>
          </cell>
          <cell r="F340" t="str">
            <v>BC</v>
          </cell>
          <cell r="G340" t="str">
            <v>L</v>
          </cell>
          <cell r="J340">
            <v>1407872621</v>
          </cell>
          <cell r="K340">
            <v>16342805</v>
          </cell>
          <cell r="L340">
            <v>1391458315</v>
          </cell>
          <cell r="M340">
            <v>1431</v>
          </cell>
          <cell r="N340">
            <v>0</v>
          </cell>
          <cell r="O340">
            <v>1490</v>
          </cell>
          <cell r="P340">
            <v>0</v>
          </cell>
        </row>
        <row r="341">
          <cell r="A341" t="str">
            <v>600650</v>
          </cell>
          <cell r="B341" t="str">
            <v>三洋商事　株式会社　　　　　　　　　　　　　　　　　　　　　　　　　　</v>
          </cell>
          <cell r="C341" t="str">
            <v>0JH</v>
          </cell>
          <cell r="D341" t="str">
            <v>ｵｵｻｶｴｲｷﾞﾖｳ5-2</v>
          </cell>
          <cell r="E341" t="str">
            <v>近畿営本</v>
          </cell>
          <cell r="F341" t="str">
            <v>AB</v>
          </cell>
          <cell r="G341" t="str">
            <v>K</v>
          </cell>
          <cell r="J341">
            <v>271358673</v>
          </cell>
          <cell r="K341">
            <v>0</v>
          </cell>
          <cell r="L341">
            <v>271358673</v>
          </cell>
          <cell r="M341">
            <v>278</v>
          </cell>
          <cell r="N341">
            <v>0</v>
          </cell>
          <cell r="O341">
            <v>287</v>
          </cell>
          <cell r="P341">
            <v>-107</v>
          </cell>
        </row>
        <row r="342">
          <cell r="A342" t="str">
            <v>602639</v>
          </cell>
          <cell r="B342" t="str">
            <v>尾身　厚子　　　　　　　　　　　　　　　　　　　　　　　　　　　　　　</v>
          </cell>
          <cell r="C342" t="str">
            <v>09C</v>
          </cell>
          <cell r="D342" t="str">
            <v>ﾕｳｼｼﾞｷﾞﾖｳ2ﾎｳｼﾞﾝ</v>
          </cell>
          <cell r="E342" t="str">
            <v>不動産Ｆ</v>
          </cell>
          <cell r="F342" t="str">
            <v>AB</v>
          </cell>
          <cell r="G342" t="str">
            <v>K</v>
          </cell>
          <cell r="J342">
            <v>373669853</v>
          </cell>
          <cell r="K342">
            <v>0</v>
          </cell>
          <cell r="L342">
            <v>373838777</v>
          </cell>
          <cell r="M342">
            <v>377</v>
          </cell>
          <cell r="N342">
            <v>0</v>
          </cell>
          <cell r="O342">
            <v>382</v>
          </cell>
          <cell r="P342">
            <v>-127</v>
          </cell>
        </row>
        <row r="343">
          <cell r="A343" t="str">
            <v>602876</v>
          </cell>
          <cell r="B343" t="str">
            <v>高砂企業　　　　　　　　　　　　　　　　　　　　　　　　　　　　　　　</v>
          </cell>
          <cell r="C343" t="str">
            <v>021</v>
          </cell>
          <cell r="D343" t="str">
            <v>ﾆｲｶﾞﾀｼﾃﾝ</v>
          </cell>
          <cell r="E343" t="str">
            <v>業務本部</v>
          </cell>
          <cell r="F343" t="str">
            <v>CB</v>
          </cell>
          <cell r="G343" t="str">
            <v>L</v>
          </cell>
          <cell r="J343">
            <v>0</v>
          </cell>
          <cell r="K343">
            <v>1797416</v>
          </cell>
          <cell r="L343">
            <v>1697337</v>
          </cell>
          <cell r="M343">
            <v>2</v>
          </cell>
          <cell r="N343">
            <v>0</v>
          </cell>
          <cell r="O343">
            <v>2</v>
          </cell>
          <cell r="P343">
            <v>-1</v>
          </cell>
        </row>
        <row r="344">
          <cell r="A344" t="str">
            <v>602889</v>
          </cell>
          <cell r="B344" t="str">
            <v>丸和商事株式会社　　　　　　　　　　　　　　　　　　　　　　　　　　　</v>
          </cell>
          <cell r="C344" t="str">
            <v>021</v>
          </cell>
          <cell r="D344" t="str">
            <v>ﾆｲｶﾞﾀｼﾃﾝ</v>
          </cell>
          <cell r="E344" t="str">
            <v>業務本部</v>
          </cell>
          <cell r="F344" t="str">
            <v>CB</v>
          </cell>
          <cell r="G344" t="str">
            <v>L</v>
          </cell>
          <cell r="J344">
            <v>0</v>
          </cell>
          <cell r="K344">
            <v>8376186</v>
          </cell>
          <cell r="L344">
            <v>7739987</v>
          </cell>
          <cell r="M344">
            <v>8</v>
          </cell>
          <cell r="N344">
            <v>0</v>
          </cell>
          <cell r="O344">
            <v>8</v>
          </cell>
          <cell r="P344">
            <v>-3</v>
          </cell>
        </row>
        <row r="345">
          <cell r="A345" t="str">
            <v>604423</v>
          </cell>
          <cell r="B345" t="str">
            <v>大崎製作所　　　　　　　　　　　　　　　　　　　　　　　　　　　　　　</v>
          </cell>
          <cell r="C345" t="str">
            <v>0PH</v>
          </cell>
          <cell r="D345" t="str">
            <v>ｺｵﾘﾔﾏｼﾃﾝ2ﾁ-ﾑ</v>
          </cell>
          <cell r="E345" t="str">
            <v>業務本部</v>
          </cell>
          <cell r="F345" t="str">
            <v>CB</v>
          </cell>
          <cell r="G345" t="str">
            <v>Ｆ</v>
          </cell>
          <cell r="J345">
            <v>6000000</v>
          </cell>
          <cell r="K345">
            <v>14000000</v>
          </cell>
          <cell r="L345">
            <v>19979318</v>
          </cell>
          <cell r="M345">
            <v>20</v>
          </cell>
          <cell r="N345">
            <v>0</v>
          </cell>
          <cell r="O345">
            <v>20</v>
          </cell>
          <cell r="P345">
            <v>-7</v>
          </cell>
        </row>
        <row r="346">
          <cell r="A346" t="str">
            <v>610527</v>
          </cell>
          <cell r="B346" t="str">
            <v>天工有限会社　　　　　　　　　　　　　　　　　　　　　　　　　　　　　</v>
          </cell>
          <cell r="C346" t="str">
            <v>0XE</v>
          </cell>
          <cell r="D346" t="str">
            <v>PJﾌｱｲﾅﾝｽﾌﾞ1ﾁ-ﾑ</v>
          </cell>
          <cell r="E346" t="str">
            <v>不動産Ｆ</v>
          </cell>
          <cell r="F346" t="str">
            <v>AB</v>
          </cell>
          <cell r="G346" t="str">
            <v>K</v>
          </cell>
          <cell r="J346">
            <v>110030424</v>
          </cell>
          <cell r="K346">
            <v>0</v>
          </cell>
          <cell r="L346">
            <v>110030424</v>
          </cell>
          <cell r="M346">
            <v>116</v>
          </cell>
          <cell r="N346">
            <v>0</v>
          </cell>
          <cell r="O346">
            <v>151</v>
          </cell>
          <cell r="P346">
            <v>-56</v>
          </cell>
        </row>
        <row r="347">
          <cell r="A347" t="str">
            <v>613853</v>
          </cell>
          <cell r="B347" t="str">
            <v>セブンカラーズ</v>
          </cell>
          <cell r="E347" t="str">
            <v>東京営本</v>
          </cell>
          <cell r="M347">
            <v>0</v>
          </cell>
          <cell r="N347">
            <v>0</v>
          </cell>
          <cell r="O347">
            <v>0</v>
          </cell>
          <cell r="P347">
            <v>0</v>
          </cell>
        </row>
        <row r="348">
          <cell r="A348" t="str">
            <v>622836</v>
          </cell>
          <cell r="B348" t="str">
            <v>エム・アップ　　　　　　　　　　　　　　　　　　　　　　　　　　　　　</v>
          </cell>
          <cell r="E348" t="str">
            <v>業務本部</v>
          </cell>
          <cell r="M348">
            <v>0</v>
          </cell>
          <cell r="N348">
            <v>0</v>
          </cell>
          <cell r="O348">
            <v>10</v>
          </cell>
          <cell r="P348">
            <v>-4</v>
          </cell>
        </row>
        <row r="349">
          <cell r="A349" t="str">
            <v>623315</v>
          </cell>
          <cell r="B349" t="str">
            <v>東邦商事株式会社　　　　　　　　　　　　　　　　　　　　　　　　　　　</v>
          </cell>
          <cell r="C349" t="str">
            <v>1VR</v>
          </cell>
          <cell r="D349" t="str">
            <v>Qﾆﾎﾝﾊﾞｼｴｲｷﾞﾖｳ1J</v>
          </cell>
          <cell r="E349" t="str">
            <v>東京営本</v>
          </cell>
          <cell r="F349" t="str">
            <v>AB</v>
          </cell>
          <cell r="G349" t="str">
            <v>C</v>
          </cell>
          <cell r="J349">
            <v>30894696</v>
          </cell>
          <cell r="K349">
            <v>0</v>
          </cell>
          <cell r="L349">
            <v>30895592</v>
          </cell>
          <cell r="M349">
            <v>31</v>
          </cell>
          <cell r="N349">
            <v>0</v>
          </cell>
          <cell r="O349">
            <v>33</v>
          </cell>
          <cell r="P349">
            <v>-12</v>
          </cell>
        </row>
        <row r="350">
          <cell r="A350" t="str">
            <v>623503</v>
          </cell>
          <cell r="B350" t="str">
            <v>たなべハウジング　　　　　　　　　　　　　　　　　　　　　　　　　　　</v>
          </cell>
          <cell r="C350" t="str">
            <v>09N</v>
          </cell>
          <cell r="E350" t="str">
            <v>近畿営本</v>
          </cell>
          <cell r="G350" t="str">
            <v>D</v>
          </cell>
          <cell r="L350">
            <v>-194327</v>
          </cell>
          <cell r="M350">
            <v>1</v>
          </cell>
          <cell r="N350">
            <v>0</v>
          </cell>
          <cell r="O350">
            <v>1</v>
          </cell>
          <cell r="P350">
            <v>0</v>
          </cell>
          <cell r="Q350">
            <v>1428199</v>
          </cell>
        </row>
        <row r="351">
          <cell r="A351" t="str">
            <v>623723</v>
          </cell>
          <cell r="B351" t="str">
            <v>内山　和信　　　　　　　　　　　　　　　　　　　　　　　　　　　　　　</v>
          </cell>
          <cell r="C351" t="str">
            <v>09D</v>
          </cell>
          <cell r="D351" t="str">
            <v>PJﾌｱｲﾅﾝｽﾌﾞ2ﾁ-ﾑ</v>
          </cell>
          <cell r="E351" t="str">
            <v>不動産Ｆ</v>
          </cell>
          <cell r="F351" t="str">
            <v>AB</v>
          </cell>
          <cell r="G351" t="str">
            <v>C</v>
          </cell>
          <cell r="J351">
            <v>176036890</v>
          </cell>
          <cell r="K351">
            <v>0</v>
          </cell>
          <cell r="L351">
            <v>176185243</v>
          </cell>
          <cell r="M351">
            <v>179</v>
          </cell>
          <cell r="N351">
            <v>0</v>
          </cell>
          <cell r="O351">
            <v>182</v>
          </cell>
          <cell r="P351">
            <v>-68</v>
          </cell>
        </row>
        <row r="352">
          <cell r="A352" t="str">
            <v>626225</v>
          </cell>
          <cell r="B352" t="str">
            <v>新清　　　　　　　　　　　　　　　　　　　　　　　　　　　　　　　　　</v>
          </cell>
          <cell r="C352" t="str">
            <v>1M2</v>
          </cell>
          <cell r="D352" t="str">
            <v>Eﾀﾞｲ2ﾌﾞﾀﾞｲ4ﾁｰﾑ</v>
          </cell>
          <cell r="E352" t="str">
            <v>東京営本</v>
          </cell>
          <cell r="F352" t="str">
            <v>AB</v>
          </cell>
          <cell r="G352" t="str">
            <v>L</v>
          </cell>
          <cell r="J352">
            <v>25238110</v>
          </cell>
          <cell r="K352">
            <v>0</v>
          </cell>
          <cell r="L352">
            <v>25079343</v>
          </cell>
          <cell r="M352">
            <v>26</v>
          </cell>
          <cell r="N352">
            <v>0</v>
          </cell>
          <cell r="O352">
            <v>27</v>
          </cell>
          <cell r="P352">
            <v>-10</v>
          </cell>
        </row>
        <row r="353">
          <cell r="A353" t="str">
            <v>626581</v>
          </cell>
          <cell r="B353" t="str">
            <v>進基商事有限会社　　　　　　　　　　　　　　　　　　　　　　　　　　　</v>
          </cell>
          <cell r="C353" t="str">
            <v>026</v>
          </cell>
          <cell r="D353" t="str">
            <v>ｳﾂﾉﾐﾔｼﾃﾝｴｲｷﾞﾖｳ</v>
          </cell>
          <cell r="E353" t="str">
            <v>業務本部</v>
          </cell>
          <cell r="F353" t="str">
            <v>CB</v>
          </cell>
          <cell r="G353" t="str">
            <v>L</v>
          </cell>
          <cell r="J353">
            <v>410507984</v>
          </cell>
          <cell r="K353">
            <v>3205926</v>
          </cell>
          <cell r="L353">
            <v>410507984</v>
          </cell>
          <cell r="M353">
            <v>415</v>
          </cell>
          <cell r="N353">
            <v>0</v>
          </cell>
          <cell r="O353">
            <v>422</v>
          </cell>
          <cell r="P353">
            <v>-28</v>
          </cell>
        </row>
        <row r="354">
          <cell r="A354" t="str">
            <v>627553</v>
          </cell>
          <cell r="B354" t="str">
            <v>孝和　　　　　　　　　　　　　　　　　　　　　　　　　　　　　　　　　</v>
          </cell>
          <cell r="C354" t="str">
            <v>1VF</v>
          </cell>
          <cell r="D354" t="str">
            <v>ｴｲｷﾞﾖｳ2-2J</v>
          </cell>
          <cell r="E354" t="str">
            <v>東京営本</v>
          </cell>
          <cell r="F354" t="str">
            <v>CB</v>
          </cell>
          <cell r="G354" t="str">
            <v>K</v>
          </cell>
          <cell r="J354">
            <v>61481781</v>
          </cell>
          <cell r="K354">
            <v>17030548</v>
          </cell>
          <cell r="L354">
            <v>64916148</v>
          </cell>
          <cell r="M354">
            <v>65</v>
          </cell>
          <cell r="N354">
            <v>0</v>
          </cell>
          <cell r="O354">
            <v>66</v>
          </cell>
          <cell r="P354">
            <v>-25</v>
          </cell>
        </row>
        <row r="355">
          <cell r="A355" t="str">
            <v>634241</v>
          </cell>
          <cell r="B355" t="str">
            <v>加茂博　　　　　　　　　　　　　　　　　　　　　　　　　　　　　　　　</v>
          </cell>
          <cell r="C355" t="str">
            <v>1A6</v>
          </cell>
          <cell r="D355" t="str">
            <v>Eﾀﾞｲ2ﾌﾞﾀﾞｲ3ﾁｰﾑ</v>
          </cell>
          <cell r="F355" t="str">
            <v>CB</v>
          </cell>
          <cell r="G355" t="str">
            <v>G</v>
          </cell>
          <cell r="J355">
            <v>0</v>
          </cell>
          <cell r="K355">
            <v>17166842</v>
          </cell>
          <cell r="L355">
            <v>17015368</v>
          </cell>
        </row>
        <row r="356">
          <cell r="A356" t="str">
            <v>634796</v>
          </cell>
          <cell r="B356" t="str">
            <v>マンハツタンギヤラリー　　　　　　　　　　　　　　　　　　　　　　　　</v>
          </cell>
          <cell r="C356" t="str">
            <v>1G1</v>
          </cell>
          <cell r="D356" t="str">
            <v>ﾁﾖﾀﾞｼﾃﾝﾀﾞｲ1ﾁｰﾑ</v>
          </cell>
          <cell r="E356" t="str">
            <v>東京営本</v>
          </cell>
          <cell r="F356" t="str">
            <v>CB</v>
          </cell>
          <cell r="G356" t="str">
            <v>G</v>
          </cell>
          <cell r="J356">
            <v>0</v>
          </cell>
          <cell r="K356">
            <v>24347392</v>
          </cell>
          <cell r="L356">
            <v>24303673</v>
          </cell>
          <cell r="M356">
            <v>29</v>
          </cell>
          <cell r="N356">
            <v>0</v>
          </cell>
          <cell r="O356">
            <v>29</v>
          </cell>
          <cell r="P356">
            <v>-11</v>
          </cell>
        </row>
        <row r="357">
          <cell r="A357" t="str">
            <v>642031</v>
          </cell>
          <cell r="B357" t="str">
            <v>さくら不動産　　　　　　　　　　　　　　　　　　　　　　　　　　　　　</v>
          </cell>
          <cell r="C357" t="str">
            <v>001</v>
          </cell>
          <cell r="D357" t="str">
            <v>ｵｵｻｶｴｲｷﾞﾖｳ1-1</v>
          </cell>
          <cell r="E357" t="str">
            <v>近畿営本</v>
          </cell>
          <cell r="F357" t="str">
            <v>AB</v>
          </cell>
          <cell r="G357" t="str">
            <v>C</v>
          </cell>
          <cell r="J357">
            <v>5475000</v>
          </cell>
          <cell r="K357">
            <v>0</v>
          </cell>
          <cell r="L357">
            <v>5419479</v>
          </cell>
          <cell r="M357">
            <v>6</v>
          </cell>
          <cell r="N357">
            <v>0</v>
          </cell>
          <cell r="O357">
            <v>6</v>
          </cell>
          <cell r="P357">
            <v>-2</v>
          </cell>
        </row>
        <row r="358">
          <cell r="A358" t="str">
            <v>64219</v>
          </cell>
          <cell r="B358" t="str">
            <v>村松繊維株式会社　　　　　　　　　　　　　　　　　　　　　　　　　　　</v>
          </cell>
          <cell r="C358" t="str">
            <v>0Y2</v>
          </cell>
          <cell r="D358" t="str">
            <v>PJ-ｷｶｸｶｲﾊﾂｶ</v>
          </cell>
          <cell r="E358" t="str">
            <v>近畿営本</v>
          </cell>
          <cell r="F358" t="str">
            <v>CB</v>
          </cell>
          <cell r="G358" t="str">
            <v>Ｆ</v>
          </cell>
          <cell r="J358">
            <v>0</v>
          </cell>
          <cell r="K358">
            <v>132704894</v>
          </cell>
          <cell r="L358">
            <v>103729405</v>
          </cell>
          <cell r="M358">
            <v>104</v>
          </cell>
          <cell r="N358">
            <v>0</v>
          </cell>
          <cell r="O358">
            <v>104</v>
          </cell>
          <cell r="P358">
            <v>-39</v>
          </cell>
        </row>
        <row r="359">
          <cell r="A359" t="str">
            <v>644232</v>
          </cell>
          <cell r="B359" t="str">
            <v>昭和恒産株式会社　　　　　　　　　　　　　　　　　　　　　　　　　　　</v>
          </cell>
          <cell r="C359" t="str">
            <v>0QE</v>
          </cell>
          <cell r="D359" t="str">
            <v>ｵｵｻｶｴｲｷﾞﾖｳ1-4</v>
          </cell>
          <cell r="E359" t="str">
            <v>近畿営本</v>
          </cell>
          <cell r="F359" t="str">
            <v>AB</v>
          </cell>
          <cell r="G359" t="str">
            <v>K</v>
          </cell>
          <cell r="J359">
            <v>402447545</v>
          </cell>
          <cell r="K359">
            <v>0</v>
          </cell>
          <cell r="L359">
            <v>401467358</v>
          </cell>
          <cell r="M359">
            <v>425</v>
          </cell>
          <cell r="N359">
            <v>0</v>
          </cell>
          <cell r="O359">
            <v>460</v>
          </cell>
          <cell r="P359">
            <v>0</v>
          </cell>
        </row>
        <row r="360">
          <cell r="A360" t="str">
            <v>646756</v>
          </cell>
          <cell r="B360" t="str">
            <v>エリエファイナンス　　　　　　　　　　　　　　　　　　　　　　　　　　</v>
          </cell>
          <cell r="C360" t="str">
            <v>0VT</v>
          </cell>
          <cell r="D360" t="str">
            <v>ｲｼｶﾞｷﾌﾟﾛｼﾞｴｸﾄ</v>
          </cell>
          <cell r="F360" t="str">
            <v>BA</v>
          </cell>
          <cell r="G360" t="str">
            <v>N</v>
          </cell>
          <cell r="J360">
            <v>0</v>
          </cell>
          <cell r="K360">
            <v>3696588659</v>
          </cell>
          <cell r="L360">
            <v>175281005</v>
          </cell>
        </row>
        <row r="361">
          <cell r="A361" t="str">
            <v>648141</v>
          </cell>
          <cell r="B361" t="str">
            <v>レジャーシステム</v>
          </cell>
          <cell r="E361" t="str">
            <v>東京営本</v>
          </cell>
          <cell r="M361">
            <v>0</v>
          </cell>
          <cell r="N361">
            <v>0</v>
          </cell>
          <cell r="O361">
            <v>0</v>
          </cell>
          <cell r="P361">
            <v>0</v>
          </cell>
        </row>
        <row r="362">
          <cell r="A362" t="str">
            <v>650414</v>
          </cell>
          <cell r="B362" t="str">
            <v>フォーチュンヒル株式会社　　　　　　　　　　　　　　　　　　　　　　　</v>
          </cell>
          <cell r="C362" t="str">
            <v>039</v>
          </cell>
          <cell r="D362" t="str">
            <v>ｹｲﾔｸｼﾖﾁ-ﾑ</v>
          </cell>
          <cell r="E362" t="str">
            <v>近畿営本</v>
          </cell>
          <cell r="F362" t="str">
            <v>CB</v>
          </cell>
          <cell r="G362" t="str">
            <v>G</v>
          </cell>
          <cell r="J362">
            <v>0</v>
          </cell>
          <cell r="K362">
            <v>22416647</v>
          </cell>
          <cell r="L362">
            <v>2075605</v>
          </cell>
          <cell r="M362">
            <v>4</v>
          </cell>
          <cell r="N362">
            <v>0</v>
          </cell>
          <cell r="O362">
            <v>4</v>
          </cell>
          <cell r="P362">
            <v>-1</v>
          </cell>
        </row>
        <row r="363">
          <cell r="A363" t="str">
            <v>661174</v>
          </cell>
          <cell r="B363" t="str">
            <v>北河すみ江　　　　　　　　　　　　　　　　　　　　　　　　　　　　　　</v>
          </cell>
          <cell r="C363" t="str">
            <v>014</v>
          </cell>
          <cell r="D363" t="str">
            <v>ｼｽﾞｵｶｼﾃﾝ</v>
          </cell>
          <cell r="E363" t="str">
            <v>業務本部</v>
          </cell>
          <cell r="F363" t="str">
            <v>AB</v>
          </cell>
          <cell r="G363" t="str">
            <v>B</v>
          </cell>
          <cell r="J363">
            <v>911336</v>
          </cell>
          <cell r="K363">
            <v>0</v>
          </cell>
          <cell r="L363">
            <v>911336</v>
          </cell>
          <cell r="M363">
            <v>1</v>
          </cell>
          <cell r="N363">
            <v>0</v>
          </cell>
          <cell r="O363">
            <v>0</v>
          </cell>
          <cell r="P363">
            <v>0</v>
          </cell>
        </row>
        <row r="364">
          <cell r="A364" t="str">
            <v>661814</v>
          </cell>
          <cell r="B364" t="str">
            <v>日本アクア株式会社　　　　　　　　　　　　　　　　　　　　　　　　　　</v>
          </cell>
          <cell r="C364" t="str">
            <v>0Y2</v>
          </cell>
          <cell r="D364" t="str">
            <v>PJ-ｷｶｸｶｲﾊﾂｶ</v>
          </cell>
          <cell r="E364" t="str">
            <v>近畿営本</v>
          </cell>
          <cell r="F364" t="str">
            <v>CB</v>
          </cell>
          <cell r="G364" t="str">
            <v>G</v>
          </cell>
          <cell r="J364">
            <v>20296476</v>
          </cell>
          <cell r="K364">
            <v>1416326</v>
          </cell>
          <cell r="L364">
            <v>20710160</v>
          </cell>
          <cell r="M364">
            <v>21</v>
          </cell>
          <cell r="N364">
            <v>0</v>
          </cell>
          <cell r="O364">
            <v>21</v>
          </cell>
          <cell r="P364">
            <v>-8</v>
          </cell>
        </row>
        <row r="365">
          <cell r="A365" t="str">
            <v>665234</v>
          </cell>
          <cell r="B365" t="str">
            <v>平山商事　　　　　　　　　　　　　　　　　　　　　　　　　　　　　　　</v>
          </cell>
          <cell r="C365" t="str">
            <v>1M1</v>
          </cell>
          <cell r="D365" t="str">
            <v>Eﾀﾞｲ2ﾌﾞﾀﾞｲ2ﾁｰﾑ</v>
          </cell>
          <cell r="E365" t="str">
            <v>東京営本</v>
          </cell>
          <cell r="F365" t="str">
            <v>AB</v>
          </cell>
          <cell r="G365" t="str">
            <v>L</v>
          </cell>
          <cell r="J365">
            <v>6000000</v>
          </cell>
          <cell r="K365">
            <v>0</v>
          </cell>
          <cell r="L365">
            <v>5979318</v>
          </cell>
          <cell r="M365">
            <v>10</v>
          </cell>
          <cell r="P365">
            <v>0</v>
          </cell>
        </row>
        <row r="366">
          <cell r="A366" t="str">
            <v>665887</v>
          </cell>
          <cell r="B366" t="str">
            <v>アジエン株式会社　　　　　　　　　　　　　　　　　　　　　　　　　　　</v>
          </cell>
          <cell r="C366" t="str">
            <v>0PK</v>
          </cell>
          <cell r="D366" t="str">
            <v>OQLｵｶﾔﾏﾁ-ﾑ</v>
          </cell>
          <cell r="E366" t="str">
            <v>業務本部</v>
          </cell>
          <cell r="F366" t="str">
            <v>CB</v>
          </cell>
          <cell r="G366" t="str">
            <v>C</v>
          </cell>
          <cell r="J366">
            <v>0</v>
          </cell>
          <cell r="K366">
            <v>60440989</v>
          </cell>
          <cell r="L366">
            <v>41083707</v>
          </cell>
          <cell r="M366">
            <v>42</v>
          </cell>
          <cell r="N366">
            <v>0</v>
          </cell>
          <cell r="O366">
            <v>44</v>
          </cell>
          <cell r="P366">
            <v>-16</v>
          </cell>
        </row>
        <row r="367">
          <cell r="A367" t="str">
            <v>665891</v>
          </cell>
          <cell r="B367" t="str">
            <v>平田興産株式会社　　　　　　　　　　　　　　　　　　　　　　　　　　　</v>
          </cell>
          <cell r="C367" t="str">
            <v>0PK</v>
          </cell>
          <cell r="D367" t="str">
            <v>OQLｵｶﾔﾏﾁ-ﾑ</v>
          </cell>
          <cell r="E367" t="str">
            <v>業務本部</v>
          </cell>
          <cell r="F367" t="str">
            <v>CB</v>
          </cell>
          <cell r="G367" t="str">
            <v>C</v>
          </cell>
          <cell r="J367">
            <v>0</v>
          </cell>
          <cell r="K367">
            <v>248009815</v>
          </cell>
          <cell r="L367">
            <v>148430429</v>
          </cell>
          <cell r="M367">
            <v>153</v>
          </cell>
          <cell r="N367">
            <v>0</v>
          </cell>
          <cell r="O367">
            <v>161</v>
          </cell>
          <cell r="P367">
            <v>-60</v>
          </cell>
        </row>
        <row r="368">
          <cell r="A368" t="str">
            <v>669869</v>
          </cell>
          <cell r="B368" t="str">
            <v>大共開発観光株式会社　　　　　　　　　　　　　　　　　　　　　　　　　</v>
          </cell>
          <cell r="C368" t="str">
            <v>05Z</v>
          </cell>
          <cell r="D368" t="str">
            <v>ｵｵｻｶｴｲｷﾞﾖｳ3-1</v>
          </cell>
          <cell r="E368" t="str">
            <v>近畿営本</v>
          </cell>
          <cell r="F368" t="str">
            <v>CA</v>
          </cell>
          <cell r="G368" t="str">
            <v>L</v>
          </cell>
          <cell r="J368">
            <v>1747979561</v>
          </cell>
          <cell r="K368">
            <v>906313645</v>
          </cell>
          <cell r="L368">
            <v>1894146944</v>
          </cell>
          <cell r="M368">
            <v>1906</v>
          </cell>
          <cell r="N368">
            <v>0</v>
          </cell>
          <cell r="O368">
            <v>1906</v>
          </cell>
          <cell r="P368">
            <v>0</v>
          </cell>
        </row>
        <row r="369">
          <cell r="A369" t="str">
            <v>670308</v>
          </cell>
          <cell r="B369" t="str">
            <v>北日本エンタ－プライズ　　　　　　　　　　　　　　　　　　　　　　　　</v>
          </cell>
          <cell r="C369" t="str">
            <v>0Y2</v>
          </cell>
          <cell r="D369" t="str">
            <v>PJ-ｷｶｸｶｲﾊﾂｶ</v>
          </cell>
          <cell r="E369" t="str">
            <v>近畿営本</v>
          </cell>
          <cell r="F369" t="str">
            <v>AB</v>
          </cell>
          <cell r="G369" t="str">
            <v>L</v>
          </cell>
          <cell r="J369">
            <v>9385285</v>
          </cell>
          <cell r="K369">
            <v>0</v>
          </cell>
          <cell r="L369">
            <v>9385871</v>
          </cell>
          <cell r="M369">
            <v>10</v>
          </cell>
          <cell r="N369">
            <v>0</v>
          </cell>
          <cell r="O369">
            <v>41</v>
          </cell>
          <cell r="P369">
            <v>-15</v>
          </cell>
        </row>
        <row r="370">
          <cell r="A370" t="str">
            <v>671737</v>
          </cell>
          <cell r="B370" t="str">
            <v>モナミ商事株式会社　　　　　　　　　　　　　　　　　　　　　　　　　　</v>
          </cell>
          <cell r="C370" t="str">
            <v>06L</v>
          </cell>
          <cell r="D370" t="str">
            <v>ﾅｺﾞﾔ 4ﾁ-ﾑ</v>
          </cell>
          <cell r="E370" t="str">
            <v>業務本部</v>
          </cell>
          <cell r="F370" t="str">
            <v>CA</v>
          </cell>
          <cell r="G370" t="str">
            <v>L</v>
          </cell>
          <cell r="J370">
            <v>1079668346</v>
          </cell>
          <cell r="K370">
            <v>9690378</v>
          </cell>
          <cell r="L370">
            <v>1089176332</v>
          </cell>
          <cell r="M370">
            <v>1095</v>
          </cell>
          <cell r="N370">
            <v>0</v>
          </cell>
          <cell r="O370">
            <v>1118</v>
          </cell>
          <cell r="P370">
            <v>-17</v>
          </cell>
        </row>
        <row r="371">
          <cell r="A371" t="str">
            <v>675311</v>
          </cell>
          <cell r="B371" t="str">
            <v>ケイ・ホテル開発　　　　　　　　　　　　　　　　　　　　　　　　　　　</v>
          </cell>
          <cell r="C371" t="str">
            <v>084</v>
          </cell>
          <cell r="D371" t="str">
            <v>ﾕｳｼｼﾞｷﾞﾖｳ2ｵｵｻｶ</v>
          </cell>
          <cell r="E371" t="str">
            <v>不動産Ｆ</v>
          </cell>
          <cell r="F371" t="str">
            <v>CA</v>
          </cell>
          <cell r="G371" t="str">
            <v>K</v>
          </cell>
          <cell r="H371" t="str">
            <v>1</v>
          </cell>
          <cell r="J371">
            <v>1418788699</v>
          </cell>
          <cell r="K371">
            <v>33943101</v>
          </cell>
          <cell r="L371">
            <v>1452731800</v>
          </cell>
          <cell r="M371">
            <v>1447</v>
          </cell>
          <cell r="N371">
            <v>0</v>
          </cell>
          <cell r="O371">
            <v>1461</v>
          </cell>
          <cell r="P371">
            <v>-529</v>
          </cell>
        </row>
        <row r="372">
          <cell r="A372" t="str">
            <v>678482</v>
          </cell>
          <cell r="B372" t="str">
            <v>大串　順介　　　　　　　　　　　　　　　　　　　　　　　　　　　　　　</v>
          </cell>
          <cell r="C372" t="str">
            <v>010</v>
          </cell>
          <cell r="D372" t="str">
            <v>ﾌｸｵｶ1ﾁ-ﾑ</v>
          </cell>
          <cell r="E372" t="str">
            <v>業務本部</v>
          </cell>
          <cell r="F372" t="str">
            <v>CB</v>
          </cell>
          <cell r="G372" t="str">
            <v>B</v>
          </cell>
          <cell r="J372">
            <v>0</v>
          </cell>
          <cell r="K372">
            <v>23644478</v>
          </cell>
          <cell r="L372">
            <v>19343001</v>
          </cell>
          <cell r="M372">
            <v>19</v>
          </cell>
          <cell r="N372">
            <v>0</v>
          </cell>
          <cell r="O372">
            <v>19</v>
          </cell>
          <cell r="P372">
            <v>-7</v>
          </cell>
        </row>
        <row r="373">
          <cell r="A373" t="str">
            <v>678528</v>
          </cell>
          <cell r="B373" t="str">
            <v>川村産業株式会社　　　　　　　　　　　　　　　　　　　　　　　　　　　</v>
          </cell>
          <cell r="E373" t="str">
            <v>業務本部</v>
          </cell>
          <cell r="M373">
            <v>21</v>
          </cell>
          <cell r="N373">
            <v>0</v>
          </cell>
          <cell r="O373">
            <v>21</v>
          </cell>
          <cell r="P373">
            <v>-8</v>
          </cell>
        </row>
        <row r="374">
          <cell r="A374" t="str">
            <v>686786</v>
          </cell>
          <cell r="B374" t="str">
            <v>札樽自動車販売株式会社　　　　　　　　　　　　　　　　　　　　　　　　</v>
          </cell>
          <cell r="C374" t="str">
            <v>0PY</v>
          </cell>
          <cell r="D374" t="str">
            <v>ｻﾂﾎﾟﾛ1ﾁ-ﾑ</v>
          </cell>
          <cell r="E374" t="str">
            <v>業務本部</v>
          </cell>
          <cell r="F374" t="str">
            <v>CB</v>
          </cell>
          <cell r="G374" t="str">
            <v>G</v>
          </cell>
          <cell r="J374">
            <v>1000000</v>
          </cell>
          <cell r="K374">
            <v>6000000</v>
          </cell>
          <cell r="L374">
            <v>7000000</v>
          </cell>
          <cell r="M374">
            <v>7</v>
          </cell>
          <cell r="P374">
            <v>0</v>
          </cell>
        </row>
        <row r="375">
          <cell r="A375" t="str">
            <v>687167</v>
          </cell>
          <cell r="B375" t="str">
            <v>紋谷和良　　　　　　　　　　　　　　　　　　　　　　　　　　　　　　　</v>
          </cell>
          <cell r="C375" t="str">
            <v>1VG</v>
          </cell>
          <cell r="D375" t="str">
            <v>ｴｲｷﾞﾖｳ2-3J</v>
          </cell>
          <cell r="F375" t="str">
            <v>CB</v>
          </cell>
          <cell r="G375" t="str">
            <v>G</v>
          </cell>
          <cell r="J375">
            <v>4400000</v>
          </cell>
          <cell r="K375">
            <v>7015749</v>
          </cell>
          <cell r="L375">
            <v>11415749</v>
          </cell>
        </row>
        <row r="376">
          <cell r="A376" t="str">
            <v>687642</v>
          </cell>
          <cell r="B376" t="str">
            <v>森田屋　　　　　　　　　　　　　　　　　　　　　　　　　　　　　　　　</v>
          </cell>
          <cell r="C376" t="str">
            <v>1A1</v>
          </cell>
          <cell r="D376" t="str">
            <v>Eﾀﾞｲ1ﾌﾞﾀﾞｲ1ﾁｰﾑ</v>
          </cell>
          <cell r="E376" t="str">
            <v>東京営本</v>
          </cell>
          <cell r="F376" t="str">
            <v>CB</v>
          </cell>
          <cell r="G376" t="str">
            <v>C</v>
          </cell>
          <cell r="J376">
            <v>0</v>
          </cell>
          <cell r="K376">
            <v>73579964</v>
          </cell>
          <cell r="L376">
            <v>73579964</v>
          </cell>
          <cell r="M376">
            <v>74</v>
          </cell>
          <cell r="N376">
            <v>0</v>
          </cell>
          <cell r="O376">
            <v>73</v>
          </cell>
          <cell r="P376">
            <v>-27</v>
          </cell>
        </row>
        <row r="377">
          <cell r="A377" t="str">
            <v>71364</v>
          </cell>
          <cell r="B377" t="str">
            <v>安岡織物　　　　　　　　　　　　　　　　　　　　　　　　　　　　　　　</v>
          </cell>
          <cell r="C377" t="str">
            <v>0Y2</v>
          </cell>
          <cell r="D377" t="str">
            <v>PJ-ｷｶｸｶｲﾊﾂｶ</v>
          </cell>
          <cell r="E377" t="str">
            <v>近畿営本</v>
          </cell>
          <cell r="F377" t="str">
            <v>CB</v>
          </cell>
          <cell r="G377" t="str">
            <v>L</v>
          </cell>
          <cell r="J377">
            <v>1710423</v>
          </cell>
          <cell r="K377">
            <v>10021</v>
          </cell>
          <cell r="L377">
            <v>1716673</v>
          </cell>
          <cell r="M377">
            <v>2</v>
          </cell>
          <cell r="N377">
            <v>0</v>
          </cell>
          <cell r="O377">
            <v>3</v>
          </cell>
          <cell r="P377">
            <v>-1</v>
          </cell>
        </row>
        <row r="378">
          <cell r="A378" t="str">
            <v>725987</v>
          </cell>
          <cell r="B378" t="str">
            <v>昭和化学機械工作所　　　　　　　　　　　　　　　　　　　　　　　　　　</v>
          </cell>
          <cell r="E378" t="str">
            <v>近畿営本</v>
          </cell>
          <cell r="M378">
            <v>27</v>
          </cell>
          <cell r="N378">
            <v>0</v>
          </cell>
          <cell r="O378">
            <v>27</v>
          </cell>
          <cell r="P378">
            <v>-10</v>
          </cell>
        </row>
        <row r="379">
          <cell r="A379" t="str">
            <v>802389</v>
          </cell>
          <cell r="B379" t="str">
            <v>郡上観光　株式会社　　　　　　　　　　　　　　　　　　　　　　　　　　</v>
          </cell>
          <cell r="C379" t="str">
            <v>037</v>
          </cell>
          <cell r="D379" t="str">
            <v>ｷﾞﾌｼﾃﾝ</v>
          </cell>
          <cell r="E379" t="str">
            <v>業務本部</v>
          </cell>
          <cell r="F379" t="str">
            <v>CB</v>
          </cell>
          <cell r="G379" t="str">
            <v>K</v>
          </cell>
          <cell r="J379">
            <v>51025723</v>
          </cell>
          <cell r="K379">
            <v>69994783</v>
          </cell>
          <cell r="L379">
            <v>121020506</v>
          </cell>
          <cell r="M379">
            <v>123</v>
          </cell>
          <cell r="N379">
            <v>0</v>
          </cell>
          <cell r="O379">
            <v>126</v>
          </cell>
          <cell r="P379">
            <v>-47</v>
          </cell>
        </row>
        <row r="380">
          <cell r="A380" t="str">
            <v>809106</v>
          </cell>
          <cell r="B380" t="str">
            <v>平和相互ビル株式会社　　　　　　　　　　　　　　　　　　　　　　　　　</v>
          </cell>
          <cell r="C380" t="str">
            <v>09C</v>
          </cell>
          <cell r="D380" t="str">
            <v>ﾕｳｼｼﾞｷﾞﾖｳ2ﾎｳｼﾞﾝ</v>
          </cell>
          <cell r="E380" t="str">
            <v>不動産Ｆ</v>
          </cell>
          <cell r="F380" t="str">
            <v>AB</v>
          </cell>
          <cell r="G380" t="str">
            <v>C</v>
          </cell>
          <cell r="J380">
            <v>49812709</v>
          </cell>
          <cell r="K380">
            <v>0</v>
          </cell>
          <cell r="L380">
            <v>49855424</v>
          </cell>
          <cell r="M380">
            <v>51</v>
          </cell>
          <cell r="N380">
            <v>0</v>
          </cell>
          <cell r="O380">
            <v>52</v>
          </cell>
          <cell r="P380">
            <v>-19</v>
          </cell>
        </row>
        <row r="381">
          <cell r="A381" t="str">
            <v>809123</v>
          </cell>
          <cell r="B381" t="str">
            <v>太陽信用株式会社　　　　　　　　　　　　　　　　　　　　　　　　　　　</v>
          </cell>
          <cell r="C381" t="str">
            <v>09C</v>
          </cell>
          <cell r="D381" t="str">
            <v>ﾕｳｼｼﾞｷﾞﾖｳ2ﾎｳｼﾞﾝ</v>
          </cell>
          <cell r="E381" t="str">
            <v>不動産Ｆ</v>
          </cell>
          <cell r="F381" t="str">
            <v>AB</v>
          </cell>
          <cell r="G381" t="str">
            <v>C</v>
          </cell>
          <cell r="J381">
            <v>49812709</v>
          </cell>
          <cell r="K381">
            <v>0</v>
          </cell>
          <cell r="L381">
            <v>49855424</v>
          </cell>
          <cell r="M381">
            <v>51</v>
          </cell>
          <cell r="N381">
            <v>0</v>
          </cell>
          <cell r="O381">
            <v>52</v>
          </cell>
          <cell r="P381">
            <v>-19</v>
          </cell>
        </row>
        <row r="382">
          <cell r="A382" t="str">
            <v>809353</v>
          </cell>
          <cell r="B382" t="str">
            <v>ライフクリエイト大阪　　　　　　　　　　　　　　　　　　　　　　　　　</v>
          </cell>
          <cell r="C382" t="str">
            <v>09N</v>
          </cell>
          <cell r="E382" t="str">
            <v>近畿営本</v>
          </cell>
          <cell r="G382" t="str">
            <v>D</v>
          </cell>
          <cell r="L382">
            <v>-80560</v>
          </cell>
          <cell r="M382">
            <v>6</v>
          </cell>
          <cell r="N382">
            <v>0</v>
          </cell>
          <cell r="O382">
            <v>6</v>
          </cell>
          <cell r="P382">
            <v>-2</v>
          </cell>
          <cell r="Q382">
            <v>6518910</v>
          </cell>
        </row>
        <row r="383">
          <cell r="A383" t="str">
            <v>813312</v>
          </cell>
          <cell r="B383" t="str">
            <v>星田ゴルフ株式会社　　　　　　　　　　　　　　　　　　　　　　　　　　</v>
          </cell>
          <cell r="C383" t="str">
            <v>05W</v>
          </cell>
          <cell r="D383" t="str">
            <v>ｵｵｻｶｴｲｷﾞﾖｳ1-2</v>
          </cell>
          <cell r="E383" t="str">
            <v>近畿営本</v>
          </cell>
          <cell r="F383" t="str">
            <v>AA</v>
          </cell>
          <cell r="G383" t="str">
            <v>K</v>
          </cell>
          <cell r="J383">
            <v>737699582</v>
          </cell>
          <cell r="K383">
            <v>0</v>
          </cell>
          <cell r="L383">
            <v>737699582</v>
          </cell>
          <cell r="M383">
            <v>743</v>
          </cell>
          <cell r="N383">
            <v>0</v>
          </cell>
          <cell r="O383">
            <v>751</v>
          </cell>
          <cell r="P383">
            <v>0</v>
          </cell>
        </row>
        <row r="384">
          <cell r="A384" t="str">
            <v>813670</v>
          </cell>
          <cell r="B384" t="str">
            <v>エス．ビー．エスコーポレーシヨン　　　　　　　　　　　　　　　　　　　</v>
          </cell>
          <cell r="C384" t="str">
            <v>0PY</v>
          </cell>
          <cell r="D384" t="str">
            <v>ｻﾂﾎﾟﾛ1ﾁ-ﾑﾌﾄﾞｳｻﾝ</v>
          </cell>
          <cell r="E384" t="str">
            <v>業務本部</v>
          </cell>
          <cell r="F384" t="str">
            <v>CB</v>
          </cell>
          <cell r="G384" t="str">
            <v>C</v>
          </cell>
          <cell r="J384">
            <v>0</v>
          </cell>
          <cell r="K384">
            <v>101005562</v>
          </cell>
          <cell r="L384">
            <v>98249513</v>
          </cell>
          <cell r="M384">
            <v>98</v>
          </cell>
          <cell r="N384">
            <v>0</v>
          </cell>
          <cell r="O384">
            <v>98</v>
          </cell>
          <cell r="P384">
            <v>-36</v>
          </cell>
        </row>
        <row r="385">
          <cell r="A385" t="str">
            <v>815782</v>
          </cell>
          <cell r="B385" t="str">
            <v>新星商事　　　　　　　　　　　　　　　　　　　　　　　　　　　　　　　</v>
          </cell>
          <cell r="C385" t="str">
            <v>1TL</v>
          </cell>
          <cell r="D385" t="str">
            <v>ﾖｺﾊﾏｴｲｷﾞﾖｳQKｻｷ</v>
          </cell>
          <cell r="E385" t="str">
            <v>東京営本</v>
          </cell>
          <cell r="F385" t="str">
            <v>CB</v>
          </cell>
          <cell r="G385" t="str">
            <v>L</v>
          </cell>
          <cell r="J385">
            <v>0</v>
          </cell>
          <cell r="K385">
            <v>50060128</v>
          </cell>
          <cell r="L385">
            <v>47144375</v>
          </cell>
          <cell r="M385">
            <v>47</v>
          </cell>
          <cell r="N385">
            <v>0</v>
          </cell>
          <cell r="O385">
            <v>47</v>
          </cell>
          <cell r="P385">
            <v>-17</v>
          </cell>
        </row>
        <row r="386">
          <cell r="A386" t="str">
            <v>820134</v>
          </cell>
          <cell r="B386" t="str">
            <v>セツインターナショナル　　　　　　　　　　　　　　　　　　　　　　　　</v>
          </cell>
          <cell r="C386" t="str">
            <v>1VW</v>
          </cell>
          <cell r="D386" t="str">
            <v>ﾐﾅﾄｴｲｷﾞﾖｳ1ﾁ-ﾑJ</v>
          </cell>
          <cell r="E386" t="str">
            <v>東京営本</v>
          </cell>
          <cell r="F386" t="str">
            <v>CB</v>
          </cell>
          <cell r="G386" t="str">
            <v>G</v>
          </cell>
          <cell r="J386">
            <v>0</v>
          </cell>
          <cell r="K386">
            <v>32900000</v>
          </cell>
          <cell r="L386">
            <v>15050500</v>
          </cell>
          <cell r="M386">
            <v>15</v>
          </cell>
          <cell r="N386">
            <v>0</v>
          </cell>
          <cell r="O386">
            <v>15</v>
          </cell>
          <cell r="P386">
            <v>-6</v>
          </cell>
        </row>
        <row r="387">
          <cell r="A387" t="str">
            <v>821603</v>
          </cell>
          <cell r="B387" t="str">
            <v>西日本開発株式会社　　　　　　　　　　　　　　　　　　　　　　　　　　</v>
          </cell>
          <cell r="E387" t="str">
            <v>近畿営本</v>
          </cell>
          <cell r="M387">
            <v>0</v>
          </cell>
          <cell r="N387">
            <v>0</v>
          </cell>
          <cell r="O387">
            <v>7</v>
          </cell>
          <cell r="P387">
            <v>-3</v>
          </cell>
        </row>
        <row r="388">
          <cell r="A388" t="str">
            <v>821616</v>
          </cell>
          <cell r="B388" t="str">
            <v>エッチアンドエー　　　　　　　　　　　　　　　　　　　　　　　　　　　</v>
          </cell>
          <cell r="E388" t="str">
            <v>近畿営本</v>
          </cell>
          <cell r="M388">
            <v>0</v>
          </cell>
          <cell r="N388">
            <v>0</v>
          </cell>
          <cell r="O388">
            <v>626</v>
          </cell>
          <cell r="P388">
            <v>0</v>
          </cell>
        </row>
        <row r="389">
          <cell r="A389" t="str">
            <v>825544</v>
          </cell>
          <cell r="B389" t="str">
            <v>エムプランナー　　　　　　　　　　　　　　　　　　　　　　　　　　　　</v>
          </cell>
          <cell r="C389" t="str">
            <v>0JQ</v>
          </cell>
          <cell r="D389" t="str">
            <v>ｺｳﾌｼﾃﾝ</v>
          </cell>
          <cell r="E389" t="str">
            <v>業務本部</v>
          </cell>
          <cell r="F389" t="str">
            <v>CB</v>
          </cell>
          <cell r="G389" t="str">
            <v>G</v>
          </cell>
          <cell r="J389">
            <v>66882370</v>
          </cell>
          <cell r="K389">
            <v>3392698</v>
          </cell>
          <cell r="L389">
            <v>70095977</v>
          </cell>
          <cell r="M389">
            <v>71</v>
          </cell>
          <cell r="N389">
            <v>0</v>
          </cell>
          <cell r="O389">
            <v>72</v>
          </cell>
          <cell r="P389">
            <v>-27</v>
          </cell>
        </row>
        <row r="390">
          <cell r="A390" t="str">
            <v>827289</v>
          </cell>
          <cell r="B390" t="str">
            <v>ユウザキ　　　　　　　　　　　　　　　　　　　　　　　　　　　　　　　</v>
          </cell>
          <cell r="E390" t="str">
            <v>業務本部</v>
          </cell>
          <cell r="M390">
            <v>18</v>
          </cell>
          <cell r="N390">
            <v>0</v>
          </cell>
          <cell r="O390">
            <v>18</v>
          </cell>
          <cell r="P390">
            <v>-7</v>
          </cell>
        </row>
        <row r="391">
          <cell r="A391" t="str">
            <v>830356</v>
          </cell>
          <cell r="B391" t="str">
            <v>マルキモータース　　　　　　　　　　　　　　　　　　　　　　　　　　　</v>
          </cell>
          <cell r="C391" t="str">
            <v>01H</v>
          </cell>
          <cell r="D391" t="str">
            <v>ﾔﾏｶﾞﾀｼﾃﾝ</v>
          </cell>
          <cell r="E391" t="str">
            <v>業務本部</v>
          </cell>
          <cell r="F391" t="str">
            <v>AB</v>
          </cell>
          <cell r="G391" t="str">
            <v>G</v>
          </cell>
          <cell r="J391">
            <v>8263000</v>
          </cell>
          <cell r="K391">
            <v>0</v>
          </cell>
          <cell r="L391">
            <v>8263000</v>
          </cell>
          <cell r="M391">
            <v>9</v>
          </cell>
          <cell r="N391">
            <v>0</v>
          </cell>
          <cell r="O391">
            <v>11</v>
          </cell>
          <cell r="P391">
            <v>-4</v>
          </cell>
        </row>
        <row r="392">
          <cell r="A392" t="str">
            <v>835965</v>
          </cell>
          <cell r="B392" t="str">
            <v>ダイナテックス株式会社　　　　　　　　　　　　　　　　　　　　　　　　</v>
          </cell>
          <cell r="C392" t="str">
            <v>0Y2</v>
          </cell>
          <cell r="D392" t="str">
            <v>PJ-ｷｶｸｶｲﾊﾂｶ</v>
          </cell>
          <cell r="E392" t="str">
            <v>近畿営本</v>
          </cell>
          <cell r="F392" t="str">
            <v>CB</v>
          </cell>
          <cell r="G392" t="str">
            <v>J</v>
          </cell>
          <cell r="J392">
            <v>0</v>
          </cell>
          <cell r="K392">
            <v>18000000</v>
          </cell>
          <cell r="L392">
            <v>18000000</v>
          </cell>
          <cell r="M392">
            <v>18</v>
          </cell>
          <cell r="N392">
            <v>0</v>
          </cell>
          <cell r="O392">
            <v>18</v>
          </cell>
          <cell r="P392">
            <v>-7</v>
          </cell>
        </row>
        <row r="393">
          <cell r="A393" t="str">
            <v>836569</v>
          </cell>
          <cell r="B393" t="str">
            <v>順天苑　　　　　　　　　　　　　　　　　　　　　　　　　　　　　　　　</v>
          </cell>
          <cell r="C393" t="str">
            <v>09W</v>
          </cell>
          <cell r="D393" t="str">
            <v>ﾕｳｼｼﾞｷﾞﾖｳ2-4</v>
          </cell>
          <cell r="E393" t="str">
            <v>不動産Ｆ</v>
          </cell>
          <cell r="F393" t="str">
            <v>CB</v>
          </cell>
          <cell r="G393" t="str">
            <v>G</v>
          </cell>
          <cell r="H393" t="str">
            <v>1</v>
          </cell>
          <cell r="J393">
            <v>36159019</v>
          </cell>
          <cell r="K393">
            <v>7281265</v>
          </cell>
          <cell r="L393">
            <v>38134786</v>
          </cell>
          <cell r="M393">
            <v>38</v>
          </cell>
          <cell r="N393">
            <v>0</v>
          </cell>
          <cell r="O393">
            <v>38</v>
          </cell>
          <cell r="P393">
            <v>-14</v>
          </cell>
        </row>
        <row r="394">
          <cell r="A394" t="str">
            <v>840111</v>
          </cell>
          <cell r="B394" t="str">
            <v>松本商店　　　　　　　　　　　　　　　　　　　　　　　　　　　　　　　</v>
          </cell>
          <cell r="C394" t="str">
            <v>1PF</v>
          </cell>
          <cell r="D394" t="str">
            <v>ﾆﾎﾝﾊﾞｼｼﾃﾝ1ﾁｰﾑ</v>
          </cell>
          <cell r="E394" t="str">
            <v>東京営本</v>
          </cell>
          <cell r="F394" t="str">
            <v>CB</v>
          </cell>
          <cell r="G394" t="str">
            <v>Ｆ</v>
          </cell>
          <cell r="J394">
            <v>3000000</v>
          </cell>
          <cell r="K394">
            <v>4000000</v>
          </cell>
          <cell r="L394">
            <v>6989660</v>
          </cell>
          <cell r="M394">
            <v>7</v>
          </cell>
          <cell r="P394">
            <v>0</v>
          </cell>
        </row>
        <row r="395">
          <cell r="A395" t="str">
            <v>842104</v>
          </cell>
          <cell r="B395" t="str">
            <v>永和商事　　　　　　　　　　　　　　　　　　　　　　　　　　　　　　　</v>
          </cell>
          <cell r="C395" t="str">
            <v>023</v>
          </cell>
          <cell r="D395" t="str">
            <v>ﾎｸﾘｸｼﾃﾝｴｲｷﾞﾖｳ</v>
          </cell>
          <cell r="E395" t="str">
            <v>業務本部</v>
          </cell>
          <cell r="F395" t="str">
            <v>CA</v>
          </cell>
          <cell r="G395" t="str">
            <v>K</v>
          </cell>
          <cell r="J395">
            <v>405724632</v>
          </cell>
          <cell r="K395">
            <v>144000000</v>
          </cell>
          <cell r="L395">
            <v>549845233</v>
          </cell>
          <cell r="M395">
            <v>423</v>
          </cell>
          <cell r="N395">
            <v>0</v>
          </cell>
          <cell r="O395">
            <v>449</v>
          </cell>
          <cell r="P395">
            <v>0</v>
          </cell>
        </row>
        <row r="396">
          <cell r="A396" t="str">
            <v>842137</v>
          </cell>
          <cell r="B396" t="str">
            <v>ウガワ綜業株式会社　　　　　　　　　　　　　　　　　　　　　　　　　　</v>
          </cell>
          <cell r="C396" t="str">
            <v>0PV</v>
          </cell>
          <cell r="D396" t="str">
            <v>ﾐﾔｻﾞｷｼﾃﾝ</v>
          </cell>
          <cell r="E396" t="str">
            <v>業務本部</v>
          </cell>
          <cell r="F396" t="str">
            <v>AB</v>
          </cell>
          <cell r="G396" t="str">
            <v>L</v>
          </cell>
          <cell r="J396">
            <v>42186043</v>
          </cell>
          <cell r="K396">
            <v>0</v>
          </cell>
          <cell r="L396">
            <v>42186043</v>
          </cell>
          <cell r="M396">
            <v>43</v>
          </cell>
          <cell r="P396">
            <v>0</v>
          </cell>
        </row>
        <row r="397">
          <cell r="A397" t="str">
            <v>843471</v>
          </cell>
          <cell r="B397" t="str">
            <v>マイ大阪　　　　　　　　　　　　　　　　　　　　　　　　　　　　　　　</v>
          </cell>
          <cell r="C397" t="str">
            <v>05W</v>
          </cell>
          <cell r="D397" t="str">
            <v>ｵｵｻｶｴｲｷﾞﾖｳ1-2</v>
          </cell>
          <cell r="E397" t="str">
            <v>近畿営本</v>
          </cell>
          <cell r="F397" t="str">
            <v>AA</v>
          </cell>
          <cell r="G397" t="str">
            <v>L</v>
          </cell>
          <cell r="J397">
            <v>1369316682</v>
          </cell>
          <cell r="K397">
            <v>0</v>
          </cell>
          <cell r="L397">
            <v>1370162657</v>
          </cell>
          <cell r="M397">
            <v>1398</v>
          </cell>
          <cell r="N397">
            <v>0</v>
          </cell>
          <cell r="O397">
            <v>1441</v>
          </cell>
          <cell r="P397">
            <v>-299</v>
          </cell>
        </row>
        <row r="398">
          <cell r="A398" t="str">
            <v>849486</v>
          </cell>
          <cell r="B398" t="str">
            <v>ポウン　　　　　　　　　　　　　　　　　　　　　　　　　　　　　　　　</v>
          </cell>
          <cell r="C398" t="str">
            <v>012</v>
          </cell>
          <cell r="D398" t="str">
            <v>ｾﾝﾀﾞｲ1ﾁ-ﾑ</v>
          </cell>
          <cell r="E398" t="str">
            <v>業務本部</v>
          </cell>
          <cell r="F398" t="str">
            <v>CB</v>
          </cell>
          <cell r="G398" t="str">
            <v>L</v>
          </cell>
          <cell r="J398">
            <v>0</v>
          </cell>
          <cell r="K398">
            <v>119107959</v>
          </cell>
          <cell r="L398">
            <v>93625446</v>
          </cell>
          <cell r="M398">
            <v>94</v>
          </cell>
          <cell r="N398">
            <v>0</v>
          </cell>
          <cell r="O398">
            <v>94</v>
          </cell>
          <cell r="P398">
            <v>-35</v>
          </cell>
        </row>
        <row r="399">
          <cell r="A399" t="str">
            <v>853026</v>
          </cell>
          <cell r="B399" t="str">
            <v>アジアグローブ　　　　　　　　　　　　　　　　　　　　　　　　　　　　</v>
          </cell>
          <cell r="C399" t="str">
            <v>1TP</v>
          </cell>
          <cell r="D399" t="str">
            <v>QｶﾜｻｷｴｲｷﾞﾖｳｶJ</v>
          </cell>
          <cell r="E399" t="str">
            <v>東京営本</v>
          </cell>
          <cell r="F399" t="str">
            <v>CB</v>
          </cell>
          <cell r="G399" t="str">
            <v>G</v>
          </cell>
          <cell r="J399">
            <v>0</v>
          </cell>
          <cell r="K399">
            <v>7607755</v>
          </cell>
          <cell r="L399">
            <v>7591810</v>
          </cell>
          <cell r="M399">
            <v>8</v>
          </cell>
          <cell r="N399">
            <v>0</v>
          </cell>
          <cell r="O399">
            <v>8</v>
          </cell>
          <cell r="P399">
            <v>-3</v>
          </cell>
        </row>
        <row r="400">
          <cell r="A400" t="str">
            <v>854561</v>
          </cell>
          <cell r="B400" t="str">
            <v>共栄商事株式会社　　　　　　　　　　　　　　　　　　　　　　　　　　　</v>
          </cell>
          <cell r="C400" t="str">
            <v>1J6</v>
          </cell>
          <cell r="D400" t="str">
            <v>ﾀﾁｶﾜｼﾃﾝﾀﾞｲ1ﾁｰﾑ</v>
          </cell>
          <cell r="F400" t="str">
            <v>AB</v>
          </cell>
          <cell r="G400" t="str">
            <v>L</v>
          </cell>
          <cell r="J400">
            <v>56800000</v>
          </cell>
          <cell r="K400">
            <v>0</v>
          </cell>
          <cell r="L400">
            <v>56151567</v>
          </cell>
        </row>
        <row r="401">
          <cell r="A401" t="str">
            <v>856522</v>
          </cell>
          <cell r="B401" t="str">
            <v>エイトスター株式会社　　　　　　　　　　　　　　　　　　　　　　　　　</v>
          </cell>
          <cell r="C401" t="str">
            <v>1TL</v>
          </cell>
          <cell r="D401" t="str">
            <v>ﾖｺﾊﾏｴｲｷﾞﾖｳJ</v>
          </cell>
          <cell r="E401" t="str">
            <v>東京営本</v>
          </cell>
          <cell r="F401" t="str">
            <v>CB</v>
          </cell>
          <cell r="G401" t="str">
            <v>G</v>
          </cell>
          <cell r="J401">
            <v>0</v>
          </cell>
          <cell r="K401">
            <v>12539553</v>
          </cell>
          <cell r="L401">
            <v>12408109</v>
          </cell>
          <cell r="M401">
            <v>12</v>
          </cell>
          <cell r="N401">
            <v>0</v>
          </cell>
          <cell r="O401">
            <v>13</v>
          </cell>
          <cell r="P401">
            <v>-5</v>
          </cell>
        </row>
        <row r="402">
          <cell r="A402" t="str">
            <v>857779</v>
          </cell>
          <cell r="B402" t="str">
            <v>木下泉　　　　　　　　　　　　　　　　　　　　　　　　　　　　　　　　</v>
          </cell>
          <cell r="C402" t="str">
            <v>0J2</v>
          </cell>
          <cell r="D402" t="str">
            <v>ｵｵｻｶｴｲｷﾞﾖｳ2-1</v>
          </cell>
          <cell r="E402" t="str">
            <v>近畿営本</v>
          </cell>
          <cell r="F402" t="str">
            <v>CB</v>
          </cell>
          <cell r="G402" t="str">
            <v>C</v>
          </cell>
          <cell r="J402">
            <v>0</v>
          </cell>
          <cell r="K402">
            <v>143857809</v>
          </cell>
          <cell r="L402">
            <v>143857809</v>
          </cell>
          <cell r="M402">
            <v>145</v>
          </cell>
          <cell r="N402">
            <v>0</v>
          </cell>
          <cell r="O402">
            <v>146</v>
          </cell>
          <cell r="P402">
            <v>-54</v>
          </cell>
        </row>
        <row r="403">
          <cell r="A403" t="str">
            <v>859457</v>
          </cell>
          <cell r="B403" t="str">
            <v>荒井　房雄　　　　　　　　　　　　　　　　　　　　　　　　　　　　　　</v>
          </cell>
          <cell r="C403" t="str">
            <v>1TL</v>
          </cell>
          <cell r="D403" t="str">
            <v>ﾖｺﾊﾏｴｲｷﾞﾖｳJ</v>
          </cell>
          <cell r="F403" t="str">
            <v>CB</v>
          </cell>
          <cell r="G403" t="str">
            <v>B</v>
          </cell>
          <cell r="J403">
            <v>0</v>
          </cell>
          <cell r="K403">
            <v>3168420</v>
          </cell>
          <cell r="L403">
            <v>3032987</v>
          </cell>
        </row>
        <row r="404">
          <cell r="A404" t="str">
            <v>867409</v>
          </cell>
          <cell r="B404" t="str">
            <v>東和興産株式会社　　　　　　　　　　　　　　　　　　　　　　　　　　　</v>
          </cell>
          <cell r="C404" t="str">
            <v>037</v>
          </cell>
          <cell r="D404" t="str">
            <v>ｷﾞﾌｼﾃﾝ</v>
          </cell>
          <cell r="E404" t="str">
            <v>業務本部</v>
          </cell>
          <cell r="F404" t="str">
            <v>AB</v>
          </cell>
          <cell r="G404" t="str">
            <v>L</v>
          </cell>
          <cell r="J404">
            <v>57943123</v>
          </cell>
          <cell r="K404">
            <v>0</v>
          </cell>
          <cell r="L404">
            <v>58019798</v>
          </cell>
          <cell r="M404">
            <v>64</v>
          </cell>
          <cell r="N404">
            <v>0</v>
          </cell>
          <cell r="O404">
            <v>73</v>
          </cell>
          <cell r="P404">
            <v>-27</v>
          </cell>
        </row>
        <row r="405">
          <cell r="A405" t="str">
            <v>871988</v>
          </cell>
          <cell r="B405" t="str">
            <v>キユ－ビックエス　　　　　　　　　　　　　　　　　　　　　　　　　　　</v>
          </cell>
          <cell r="C405" t="str">
            <v>09C</v>
          </cell>
          <cell r="D405" t="str">
            <v>ﾕｳｼｼﾞｷﾞﾖｳ2ﾎｳｼﾞﾝ</v>
          </cell>
          <cell r="E405" t="str">
            <v>不動産Ｆ</v>
          </cell>
          <cell r="F405" t="str">
            <v>CA</v>
          </cell>
          <cell r="G405" t="str">
            <v>C</v>
          </cell>
          <cell r="J405">
            <v>0</v>
          </cell>
          <cell r="K405">
            <v>1325642660</v>
          </cell>
          <cell r="L405">
            <v>56642660</v>
          </cell>
          <cell r="M405">
            <v>57</v>
          </cell>
          <cell r="N405">
            <v>-1269</v>
          </cell>
          <cell r="O405">
            <v>57</v>
          </cell>
          <cell r="P405">
            <v>-57</v>
          </cell>
        </row>
        <row r="406">
          <cell r="A406" t="str">
            <v>875477</v>
          </cell>
          <cell r="B406" t="str">
            <v>嘉藤商事株式会社　　　　　　　　　　　　　　　　　　　　　　　　　　　</v>
          </cell>
          <cell r="C406" t="str">
            <v>007</v>
          </cell>
          <cell r="D406" t="str">
            <v>ｱｷﾀｼﾃﾝ</v>
          </cell>
          <cell r="F406" t="str">
            <v>AB</v>
          </cell>
          <cell r="G406" t="str">
            <v>G</v>
          </cell>
          <cell r="J406">
            <v>15000000</v>
          </cell>
          <cell r="K406">
            <v>0</v>
          </cell>
          <cell r="L406">
            <v>14934468</v>
          </cell>
        </row>
        <row r="407">
          <cell r="A407" t="str">
            <v>880147</v>
          </cell>
          <cell r="B407" t="str">
            <v>リバレンス　　　　　　　　　　　　　　　　　　　　　　　　　　　　　　</v>
          </cell>
          <cell r="C407" t="str">
            <v>2GL</v>
          </cell>
          <cell r="D407" t="str">
            <v>ﾅｺﾞﾔ5ﾁ-ﾑ</v>
          </cell>
          <cell r="E407" t="str">
            <v>業務本部</v>
          </cell>
          <cell r="F407" t="str">
            <v>CB</v>
          </cell>
          <cell r="G407" t="str">
            <v>C</v>
          </cell>
          <cell r="J407">
            <v>202952428</v>
          </cell>
          <cell r="K407">
            <v>1276242</v>
          </cell>
          <cell r="L407">
            <v>202952428</v>
          </cell>
          <cell r="M407">
            <v>206</v>
          </cell>
          <cell r="N407">
            <v>0</v>
          </cell>
          <cell r="O407">
            <v>209</v>
          </cell>
          <cell r="P407">
            <v>-78</v>
          </cell>
        </row>
        <row r="408">
          <cell r="A408" t="str">
            <v>884147</v>
          </cell>
          <cell r="B408" t="str">
            <v>渡辺　将　　　　　　　　　　　　　　　　　　　　　　　　　　　　　　　</v>
          </cell>
          <cell r="C408" t="str">
            <v>1E2</v>
          </cell>
          <cell r="D408" t="str">
            <v>ﾖｺﾊﾏｴｲｷﾞﾖｳQKｻｷ</v>
          </cell>
          <cell r="F408" t="str">
            <v>CB</v>
          </cell>
          <cell r="G408" t="str">
            <v>B</v>
          </cell>
          <cell r="J408">
            <v>523884</v>
          </cell>
          <cell r="K408">
            <v>4668056</v>
          </cell>
          <cell r="L408">
            <v>4695113</v>
          </cell>
        </row>
        <row r="409">
          <cell r="A409" t="str">
            <v>887212</v>
          </cell>
          <cell r="B409" t="str">
            <v>宮崎組　　　　　　　　　　　　　　　　　　　　　　　　　　　　　　　　</v>
          </cell>
          <cell r="C409" t="str">
            <v>0Y2</v>
          </cell>
          <cell r="D409" t="str">
            <v>PJ-ｷｶｸｶｲﾊﾂｶ</v>
          </cell>
          <cell r="E409" t="str">
            <v>近畿営本</v>
          </cell>
          <cell r="F409" t="str">
            <v>CB</v>
          </cell>
          <cell r="G409" t="str">
            <v>E</v>
          </cell>
          <cell r="J409">
            <v>0</v>
          </cell>
          <cell r="K409">
            <v>8000000</v>
          </cell>
          <cell r="L409">
            <v>8000000</v>
          </cell>
          <cell r="M409">
            <v>8</v>
          </cell>
          <cell r="P409">
            <v>0</v>
          </cell>
        </row>
        <row r="410">
          <cell r="A410" t="str">
            <v>889487</v>
          </cell>
          <cell r="B410" t="str">
            <v>一橋ゼミナール　　　　　　　　　　　　　　　　　　　　　　　　　　　　</v>
          </cell>
          <cell r="C410" t="str">
            <v>1TC</v>
          </cell>
          <cell r="D410" t="str">
            <v>ｲｹﾌﾞｸﾛｴｲｷﾞﾖｳ1J</v>
          </cell>
          <cell r="E410" t="str">
            <v>東京営本</v>
          </cell>
          <cell r="F410" t="str">
            <v>CB</v>
          </cell>
          <cell r="G410" t="str">
            <v>K</v>
          </cell>
          <cell r="J410">
            <v>0</v>
          </cell>
          <cell r="K410">
            <v>12475230</v>
          </cell>
          <cell r="L410">
            <v>12409153</v>
          </cell>
          <cell r="M410">
            <v>15</v>
          </cell>
          <cell r="N410">
            <v>0</v>
          </cell>
          <cell r="O410">
            <v>15</v>
          </cell>
          <cell r="P410">
            <v>-6</v>
          </cell>
        </row>
        <row r="411">
          <cell r="A411" t="str">
            <v>909836</v>
          </cell>
          <cell r="B411" t="str">
            <v>サンリード　　　　　　　　　　　　　　　　　　　　　　　　　　　　　　</v>
          </cell>
          <cell r="C411" t="str">
            <v>1PF</v>
          </cell>
          <cell r="D411" t="str">
            <v>ﾆﾎﾝﾊﾞｼｼﾃﾝ1ﾁｰﾑ</v>
          </cell>
          <cell r="E411" t="str">
            <v>東京営本</v>
          </cell>
          <cell r="F411" t="str">
            <v>CB</v>
          </cell>
          <cell r="G411" t="str">
            <v>H</v>
          </cell>
          <cell r="J411">
            <v>16013164</v>
          </cell>
          <cell r="K411">
            <v>19543224</v>
          </cell>
          <cell r="L411">
            <v>35170755</v>
          </cell>
          <cell r="M411">
            <v>35</v>
          </cell>
          <cell r="N411">
            <v>0</v>
          </cell>
          <cell r="O411">
            <v>34</v>
          </cell>
          <cell r="P411">
            <v>-13</v>
          </cell>
        </row>
        <row r="412">
          <cell r="A412" t="str">
            <v>912566</v>
          </cell>
          <cell r="B412" t="str">
            <v>松栄　　　　　　　　　　　　　　　　　　　　　　　　　　　　　　　　　</v>
          </cell>
          <cell r="C412" t="str">
            <v>0Y2</v>
          </cell>
          <cell r="D412" t="str">
            <v>PJ-ｷｶｸｶｲﾊﾂｶ</v>
          </cell>
          <cell r="E412" t="str">
            <v>近畿営本</v>
          </cell>
          <cell r="F412" t="str">
            <v>CB</v>
          </cell>
          <cell r="G412" t="str">
            <v>L</v>
          </cell>
          <cell r="J412">
            <v>0</v>
          </cell>
          <cell r="K412">
            <v>122218956</v>
          </cell>
          <cell r="L412">
            <v>121845286</v>
          </cell>
          <cell r="M412">
            <v>122</v>
          </cell>
          <cell r="N412">
            <v>0</v>
          </cell>
          <cell r="O412">
            <v>122</v>
          </cell>
          <cell r="P412">
            <v>-45</v>
          </cell>
        </row>
        <row r="413">
          <cell r="A413" t="str">
            <v>916806</v>
          </cell>
          <cell r="B413" t="str">
            <v>デュプロわかやま株式会社　　　　　　　　　　　　　　　　　　　　　　　</v>
          </cell>
          <cell r="C413" t="str">
            <v>0Y2</v>
          </cell>
          <cell r="D413" t="str">
            <v>PJ-ｷｶｸｶｲﾊﾂｶ</v>
          </cell>
          <cell r="E413" t="str">
            <v>近畿営本</v>
          </cell>
          <cell r="F413" t="str">
            <v>CB</v>
          </cell>
          <cell r="G413" t="str">
            <v>G</v>
          </cell>
          <cell r="J413">
            <v>18000000</v>
          </cell>
          <cell r="K413">
            <v>16000000</v>
          </cell>
          <cell r="L413">
            <v>33869302</v>
          </cell>
          <cell r="M413">
            <v>34</v>
          </cell>
          <cell r="P413">
            <v>0</v>
          </cell>
        </row>
        <row r="414">
          <cell r="A414" t="str">
            <v>916980</v>
          </cell>
          <cell r="B414" t="str">
            <v>エムアンドエスリミテツド　　　　　　　　　　　　　　　　　　　　　　　</v>
          </cell>
          <cell r="C414" t="str">
            <v>1VG</v>
          </cell>
          <cell r="D414" t="str">
            <v>ｴｲｷﾞﾖｳ2-3J</v>
          </cell>
          <cell r="E414" t="str">
            <v>東京営本</v>
          </cell>
          <cell r="F414" t="str">
            <v>CB</v>
          </cell>
          <cell r="G414" t="str">
            <v>G</v>
          </cell>
          <cell r="J414">
            <v>0</v>
          </cell>
          <cell r="K414">
            <v>7799865</v>
          </cell>
          <cell r="L414">
            <v>7799865</v>
          </cell>
          <cell r="M414">
            <v>8</v>
          </cell>
          <cell r="N414">
            <v>0</v>
          </cell>
          <cell r="O414">
            <v>8</v>
          </cell>
          <cell r="P414">
            <v>-3</v>
          </cell>
        </row>
        <row r="415">
          <cell r="A415" t="str">
            <v>933779</v>
          </cell>
          <cell r="B415" t="str">
            <v>アルファ　　　　　　　　　　　　　　　　　　　　　　　　　　　　　　　</v>
          </cell>
          <cell r="C415" t="str">
            <v>1M2</v>
          </cell>
          <cell r="D415" t="str">
            <v>Eﾀﾞｲ2ﾌﾞﾀﾞｲ4ﾁｰﾑ</v>
          </cell>
          <cell r="E415" t="str">
            <v>東京営本</v>
          </cell>
          <cell r="F415" t="str">
            <v>AB</v>
          </cell>
          <cell r="G415" t="str">
            <v>K</v>
          </cell>
          <cell r="J415">
            <v>437883122</v>
          </cell>
          <cell r="K415">
            <v>0</v>
          </cell>
          <cell r="L415">
            <v>438325204</v>
          </cell>
          <cell r="M415">
            <v>443</v>
          </cell>
          <cell r="P415">
            <v>0</v>
          </cell>
        </row>
        <row r="416">
          <cell r="A416" t="str">
            <v>937909</v>
          </cell>
          <cell r="B416" t="str">
            <v>ホテル嵯峨　　　　　　　　　　　　　　　　　　　　　　　　　　　　　　</v>
          </cell>
          <cell r="C416" t="str">
            <v>007</v>
          </cell>
          <cell r="D416" t="str">
            <v>ｱｷﾀｼﾃﾝ</v>
          </cell>
          <cell r="E416" t="str">
            <v>業務本部</v>
          </cell>
          <cell r="F416" t="str">
            <v>AB</v>
          </cell>
          <cell r="G416" t="str">
            <v>K</v>
          </cell>
          <cell r="J416">
            <v>60671389</v>
          </cell>
          <cell r="K416">
            <v>0</v>
          </cell>
          <cell r="L416">
            <v>60744030</v>
          </cell>
          <cell r="M416">
            <v>62</v>
          </cell>
          <cell r="N416">
            <v>0</v>
          </cell>
          <cell r="O416">
            <v>67</v>
          </cell>
          <cell r="P416">
            <v>-25</v>
          </cell>
        </row>
        <row r="417">
          <cell r="A417" t="str">
            <v>938267</v>
          </cell>
          <cell r="B417" t="str">
            <v>ピースリー　　　　　　　　　　　　　　　　　　　　　　　　　　　　　　</v>
          </cell>
          <cell r="C417" t="str">
            <v>0Y2</v>
          </cell>
          <cell r="D417" t="str">
            <v>PJ-ｷｶｸｶｲﾊﾂｶ</v>
          </cell>
          <cell r="E417" t="str">
            <v>近畿営本</v>
          </cell>
          <cell r="F417" t="str">
            <v>CB</v>
          </cell>
          <cell r="G417" t="str">
            <v>E</v>
          </cell>
          <cell r="J417">
            <v>0</v>
          </cell>
          <cell r="K417">
            <v>33632394</v>
          </cell>
          <cell r="L417">
            <v>33632394</v>
          </cell>
          <cell r="M417">
            <v>34</v>
          </cell>
          <cell r="N417">
            <v>0</v>
          </cell>
          <cell r="O417">
            <v>34</v>
          </cell>
          <cell r="P417">
            <v>-13</v>
          </cell>
        </row>
        <row r="418">
          <cell r="A418" t="str">
            <v>940376</v>
          </cell>
          <cell r="B418" t="str">
            <v>優輝　　　　　　　　　　　　　　　　　　　　　　　　　　　　　　　　　</v>
          </cell>
          <cell r="C418" t="str">
            <v>0MR</v>
          </cell>
          <cell r="D418" t="str">
            <v>ｺｳﾍﾞｼﾃﾝ2ｶ</v>
          </cell>
          <cell r="E418" t="str">
            <v>近畿営本</v>
          </cell>
          <cell r="F418" t="str">
            <v>AB</v>
          </cell>
          <cell r="G418" t="str">
            <v>G</v>
          </cell>
          <cell r="J418">
            <v>18000000</v>
          </cell>
          <cell r="K418">
            <v>0</v>
          </cell>
          <cell r="L418">
            <v>17869302</v>
          </cell>
          <cell r="M418">
            <v>28</v>
          </cell>
          <cell r="P418">
            <v>0</v>
          </cell>
        </row>
        <row r="419">
          <cell r="A419" t="str">
            <v>943298</v>
          </cell>
          <cell r="B419" t="str">
            <v>平本工業所　　　　　　　　　　　　　　　　　　　　　　　　　　　　　　</v>
          </cell>
          <cell r="C419" t="str">
            <v>1L1</v>
          </cell>
          <cell r="D419" t="str">
            <v>ｶﾜｺﾞｴｼﾃﾝﾀﾞｲ1ﾁｰﾑ</v>
          </cell>
          <cell r="E419" t="str">
            <v>東京営本</v>
          </cell>
          <cell r="F419" t="str">
            <v>CB</v>
          </cell>
          <cell r="G419" t="str">
            <v>E</v>
          </cell>
          <cell r="J419">
            <v>58276476</v>
          </cell>
          <cell r="K419">
            <v>6165948</v>
          </cell>
          <cell r="L419">
            <v>64232021</v>
          </cell>
          <cell r="M419">
            <v>64</v>
          </cell>
          <cell r="N419">
            <v>0</v>
          </cell>
          <cell r="O419">
            <v>63</v>
          </cell>
          <cell r="P419">
            <v>-23</v>
          </cell>
        </row>
        <row r="420">
          <cell r="A420" t="str">
            <v>953923</v>
          </cell>
          <cell r="B420" t="str">
            <v>東海技研　　　　　　　　　　　　　　　　　　　　　　　　　　　　　　　</v>
          </cell>
          <cell r="C420" t="str">
            <v>0Y2</v>
          </cell>
          <cell r="D420" t="str">
            <v>PJ-ｷｶｸｶｲﾊﾂｶ</v>
          </cell>
          <cell r="E420" t="str">
            <v>近畿営本</v>
          </cell>
          <cell r="F420" t="str">
            <v>CB</v>
          </cell>
          <cell r="G420" t="str">
            <v>E</v>
          </cell>
          <cell r="J420">
            <v>162871400</v>
          </cell>
          <cell r="K420">
            <v>8213669</v>
          </cell>
          <cell r="L420">
            <v>171656419</v>
          </cell>
          <cell r="M420">
            <v>174</v>
          </cell>
          <cell r="N420">
            <v>0</v>
          </cell>
          <cell r="O420">
            <v>179</v>
          </cell>
          <cell r="P420">
            <v>-67</v>
          </cell>
        </row>
        <row r="421">
          <cell r="A421" t="str">
            <v>957532</v>
          </cell>
          <cell r="B421" t="str">
            <v>きくや物流　　　　　　　　　　　　　　　　　　　　　　　　　　　　　　</v>
          </cell>
          <cell r="C421" t="str">
            <v>1TF</v>
          </cell>
          <cell r="D421" t="str">
            <v>ﾁﾊﾞｴｲｷﾞﾖｳﾁ-ﾑJ</v>
          </cell>
          <cell r="E421" t="str">
            <v>東京営本</v>
          </cell>
          <cell r="F421" t="str">
            <v>CB</v>
          </cell>
          <cell r="G421" t="str">
            <v>L</v>
          </cell>
          <cell r="J421">
            <v>14607920</v>
          </cell>
          <cell r="K421">
            <v>3120214</v>
          </cell>
          <cell r="L421">
            <v>14667920</v>
          </cell>
          <cell r="M421">
            <v>15</v>
          </cell>
          <cell r="N421">
            <v>0</v>
          </cell>
          <cell r="O421">
            <v>20</v>
          </cell>
          <cell r="P421">
            <v>-7</v>
          </cell>
        </row>
        <row r="422">
          <cell r="A422" t="str">
            <v>958312</v>
          </cell>
          <cell r="B422" t="str">
            <v>まるい商事有限会社　　　　　　　　　　　　　　　　　　　　　　　　　　</v>
          </cell>
          <cell r="C422" t="str">
            <v>0PZ</v>
          </cell>
          <cell r="D422" t="str">
            <v>ｻﾂﾎﾟﾛ2ﾁ-ﾑ</v>
          </cell>
          <cell r="E422" t="str">
            <v>業務本部</v>
          </cell>
          <cell r="F422" t="str">
            <v>BF</v>
          </cell>
          <cell r="G422" t="str">
            <v>C</v>
          </cell>
          <cell r="J422">
            <v>25225798</v>
          </cell>
          <cell r="K422">
            <v>449805</v>
          </cell>
          <cell r="L422">
            <v>25675603</v>
          </cell>
          <cell r="M422">
            <v>26</v>
          </cell>
          <cell r="N422">
            <v>0</v>
          </cell>
          <cell r="O422">
            <v>28</v>
          </cell>
          <cell r="P422">
            <v>-10</v>
          </cell>
        </row>
        <row r="423">
          <cell r="A423" t="str">
            <v>962000</v>
          </cell>
          <cell r="B423" t="str">
            <v>神山電業</v>
          </cell>
          <cell r="E423" t="str">
            <v>東京営本</v>
          </cell>
          <cell r="M423">
            <v>0</v>
          </cell>
          <cell r="N423">
            <v>0</v>
          </cell>
          <cell r="O423">
            <v>0</v>
          </cell>
          <cell r="P423">
            <v>0</v>
          </cell>
        </row>
        <row r="424">
          <cell r="A424" t="str">
            <v>962812</v>
          </cell>
          <cell r="B424" t="str">
            <v>グランプリレジャ－システム　株式会社　　　　　　　　　　　　　　　　　</v>
          </cell>
          <cell r="C424" t="str">
            <v>0L0</v>
          </cell>
          <cell r="D424" t="str">
            <v>ｻﾂﾎﾟﾛ4ﾁ-ﾑ</v>
          </cell>
          <cell r="E424" t="str">
            <v>業務本部</v>
          </cell>
          <cell r="F424" t="str">
            <v>AB</v>
          </cell>
          <cell r="G424" t="str">
            <v>K</v>
          </cell>
          <cell r="J424">
            <v>10125631</v>
          </cell>
          <cell r="K424">
            <v>0</v>
          </cell>
          <cell r="L424">
            <v>10125631</v>
          </cell>
          <cell r="M424">
            <v>11</v>
          </cell>
          <cell r="N424">
            <v>0</v>
          </cell>
          <cell r="O424">
            <v>11</v>
          </cell>
          <cell r="P424">
            <v>-4</v>
          </cell>
        </row>
        <row r="425">
          <cell r="A425" t="str">
            <v>963473</v>
          </cell>
          <cell r="B425" t="str">
            <v>永井　義雄　　　　　　　　　　　　　　　　　　　　　　　　　　　　　　</v>
          </cell>
          <cell r="C425" t="str">
            <v>09C</v>
          </cell>
          <cell r="D425" t="str">
            <v>ﾕｳｼｼﾞｷﾞﾖｳ2ﾎｳｼﾞﾝ</v>
          </cell>
          <cell r="E425" t="str">
            <v>不動産Ｆ</v>
          </cell>
          <cell r="F425" t="str">
            <v>AB</v>
          </cell>
          <cell r="G425" t="str">
            <v>B</v>
          </cell>
          <cell r="J425">
            <v>31132201</v>
          </cell>
          <cell r="K425">
            <v>0</v>
          </cell>
          <cell r="L425">
            <v>31164421</v>
          </cell>
          <cell r="M425">
            <v>32</v>
          </cell>
          <cell r="N425">
            <v>0</v>
          </cell>
          <cell r="O425">
            <v>0</v>
          </cell>
          <cell r="P425">
            <v>0</v>
          </cell>
        </row>
        <row r="426">
          <cell r="A426" t="str">
            <v>972620</v>
          </cell>
          <cell r="B426" t="str">
            <v>日本ヘルスケアビジネス　　　　　　　　　　　　　　　　　　　　　　　　</v>
          </cell>
          <cell r="E426" t="str">
            <v>東京営本</v>
          </cell>
          <cell r="M426">
            <v>0</v>
          </cell>
          <cell r="N426">
            <v>0</v>
          </cell>
          <cell r="O426">
            <v>78</v>
          </cell>
          <cell r="P426">
            <v>-29</v>
          </cell>
        </row>
        <row r="427">
          <cell r="A427" t="str">
            <v>978836</v>
          </cell>
          <cell r="B427" t="str">
            <v>錦海運建設株式会社　　　　　　　　　　　　　　　　　　　　　　　　　　</v>
          </cell>
          <cell r="C427" t="str">
            <v>1E1</v>
          </cell>
          <cell r="D427" t="str">
            <v>ﾖｺﾊﾏｼﾃﾝﾀﾞｲ1ﾁｰﾑ</v>
          </cell>
          <cell r="E427" t="str">
            <v>東京営本</v>
          </cell>
          <cell r="F427" t="str">
            <v>CB</v>
          </cell>
          <cell r="G427" t="str">
            <v>E</v>
          </cell>
          <cell r="J427">
            <v>0</v>
          </cell>
          <cell r="K427">
            <v>14000000</v>
          </cell>
          <cell r="L427">
            <v>14000000</v>
          </cell>
          <cell r="M427">
            <v>14</v>
          </cell>
          <cell r="N427">
            <v>0</v>
          </cell>
          <cell r="O427">
            <v>14</v>
          </cell>
          <cell r="P427">
            <v>-5</v>
          </cell>
        </row>
        <row r="428">
          <cell r="A428" t="str">
            <v>980467</v>
          </cell>
          <cell r="B428" t="str">
            <v>日栄開発　　　　　　　　　　　　　　　　　　　　　　　　　　　　　　　</v>
          </cell>
          <cell r="C428" t="str">
            <v>015</v>
          </cell>
          <cell r="D428" t="str">
            <v>ｺｳﾍﾞｼﾃﾝ1ｶ</v>
          </cell>
          <cell r="E428" t="str">
            <v>近畿営本</v>
          </cell>
          <cell r="F428" t="str">
            <v>AB</v>
          </cell>
          <cell r="G428" t="str">
            <v>C</v>
          </cell>
          <cell r="J428">
            <v>131941285</v>
          </cell>
          <cell r="K428">
            <v>0</v>
          </cell>
          <cell r="L428">
            <v>132059494</v>
          </cell>
          <cell r="M428">
            <v>156</v>
          </cell>
          <cell r="N428">
            <v>0</v>
          </cell>
          <cell r="O428">
            <v>0</v>
          </cell>
          <cell r="P428">
            <v>0</v>
          </cell>
        </row>
        <row r="429">
          <cell r="A429" t="str">
            <v>981104</v>
          </cell>
          <cell r="B429" t="str">
            <v>鹿志村工務店　　　　　　　　　　　　　　　　　　　　　　　　　　　　　</v>
          </cell>
          <cell r="E429" t="str">
            <v>業務本部</v>
          </cell>
          <cell r="M429">
            <v>0</v>
          </cell>
          <cell r="N429">
            <v>0</v>
          </cell>
          <cell r="O429">
            <v>15</v>
          </cell>
          <cell r="P429">
            <v>-6</v>
          </cell>
        </row>
        <row r="430">
          <cell r="A430" t="str">
            <v>982491</v>
          </cell>
          <cell r="B430" t="str">
            <v>石井誠　　　　　　　　　　　　　　　　　　　　　　　　　　　　　　　　</v>
          </cell>
          <cell r="C430" t="str">
            <v>1TF</v>
          </cell>
          <cell r="D430" t="str">
            <v>ﾁﾊﾞｴｲｷﾞﾖｳﾁ-ﾑJ</v>
          </cell>
          <cell r="F430" t="str">
            <v>CB</v>
          </cell>
          <cell r="G430" t="str">
            <v>B</v>
          </cell>
          <cell r="J430">
            <v>0</v>
          </cell>
          <cell r="K430">
            <v>1734894</v>
          </cell>
          <cell r="L430">
            <v>1725439</v>
          </cell>
        </row>
        <row r="431">
          <cell r="A431" t="str">
            <v>987257</v>
          </cell>
          <cell r="B431" t="str">
            <v>新協和冷熱株式会社　　　　　　　　　　　　　　　　　　　　　　　　　　</v>
          </cell>
          <cell r="C431" t="str">
            <v>1TL</v>
          </cell>
          <cell r="D431" t="str">
            <v>ﾖｺﾊﾏｴｲｷﾞﾖｳJ</v>
          </cell>
          <cell r="E431" t="str">
            <v>東京営本</v>
          </cell>
          <cell r="F431" t="str">
            <v>AB</v>
          </cell>
          <cell r="G431" t="str">
            <v>E</v>
          </cell>
          <cell r="J431">
            <v>1001630</v>
          </cell>
          <cell r="K431">
            <v>0</v>
          </cell>
          <cell r="L431">
            <v>1001630</v>
          </cell>
          <cell r="M431">
            <v>2</v>
          </cell>
          <cell r="N431">
            <v>0</v>
          </cell>
          <cell r="O431">
            <v>2</v>
          </cell>
          <cell r="P431">
            <v>-1</v>
          </cell>
        </row>
        <row r="432">
          <cell r="A432" t="str">
            <v>A05093</v>
          </cell>
          <cell r="B432" t="str">
            <v>藤商事　　　　　　　　　　　　　　　　　　　　　　　　　　　　　　　　</v>
          </cell>
          <cell r="C432" t="str">
            <v>1M2</v>
          </cell>
          <cell r="D432" t="str">
            <v>Eﾀﾞｲ2ﾌﾞﾀﾞｲ4ﾁｰﾑ</v>
          </cell>
          <cell r="E432" t="str">
            <v>東京営本</v>
          </cell>
          <cell r="F432" t="str">
            <v>CB</v>
          </cell>
          <cell r="G432" t="str">
            <v>K</v>
          </cell>
          <cell r="J432">
            <v>175794790</v>
          </cell>
          <cell r="K432">
            <v>15200008</v>
          </cell>
          <cell r="L432">
            <v>191283053</v>
          </cell>
          <cell r="M432">
            <v>198</v>
          </cell>
          <cell r="N432">
            <v>0</v>
          </cell>
          <cell r="O432">
            <v>203</v>
          </cell>
          <cell r="P432">
            <v>-76</v>
          </cell>
        </row>
        <row r="433">
          <cell r="A433" t="str">
            <v>A09660</v>
          </cell>
          <cell r="B433" t="str">
            <v>ナショナル会館　　　　　　　　　　　　　　　　　　　　　　　　　　　　</v>
          </cell>
          <cell r="C433" t="str">
            <v>0Y2</v>
          </cell>
          <cell r="D433" t="str">
            <v>PJ-ｷｶｸｶｲﾊﾂｶ</v>
          </cell>
          <cell r="E433" t="str">
            <v>近畿営本</v>
          </cell>
          <cell r="F433" t="str">
            <v>AB</v>
          </cell>
          <cell r="G433" t="str">
            <v>L</v>
          </cell>
          <cell r="J433">
            <v>14574000</v>
          </cell>
          <cell r="K433">
            <v>0</v>
          </cell>
          <cell r="L433">
            <v>14574000</v>
          </cell>
          <cell r="M433">
            <v>16</v>
          </cell>
          <cell r="N433">
            <v>0</v>
          </cell>
          <cell r="O433">
            <v>17</v>
          </cell>
          <cell r="P433">
            <v>-6</v>
          </cell>
        </row>
        <row r="434">
          <cell r="A434" t="str">
            <v>A30810</v>
          </cell>
          <cell r="B434" t="str">
            <v>奈良ロイヤルゴルフクラブ　　　　　　　　　　　　　　　　　　　　　　　</v>
          </cell>
          <cell r="C434" t="str">
            <v>001</v>
          </cell>
          <cell r="D434" t="str">
            <v>ｵｵｻｶｴｲｷﾞﾖｳ1-1</v>
          </cell>
          <cell r="E434" t="str">
            <v>近畿営本</v>
          </cell>
          <cell r="F434" t="str">
            <v>CA</v>
          </cell>
          <cell r="G434" t="str">
            <v>C</v>
          </cell>
          <cell r="J434">
            <v>898500000</v>
          </cell>
          <cell r="K434">
            <v>908500000</v>
          </cell>
          <cell r="L434">
            <v>898500000</v>
          </cell>
          <cell r="M434">
            <v>909</v>
          </cell>
          <cell r="N434">
            <v>0</v>
          </cell>
          <cell r="O434">
            <v>924</v>
          </cell>
          <cell r="P434">
            <v>0</v>
          </cell>
        </row>
        <row r="435">
          <cell r="A435" t="str">
            <v>A34477</v>
          </cell>
          <cell r="B435" t="str">
            <v>アジア観光株式会社　　　　　　　　　　　　　　　　　　　　　　　　　　</v>
          </cell>
          <cell r="C435" t="str">
            <v>0Y2</v>
          </cell>
          <cell r="D435" t="str">
            <v>PJ-ｷｶｸｶｲﾊﾂｶ</v>
          </cell>
          <cell r="E435" t="str">
            <v>近畿営本</v>
          </cell>
          <cell r="F435" t="str">
            <v>CB</v>
          </cell>
          <cell r="G435" t="str">
            <v>L</v>
          </cell>
          <cell r="J435">
            <v>0</v>
          </cell>
          <cell r="K435">
            <v>79905724</v>
          </cell>
          <cell r="L435">
            <v>79142801</v>
          </cell>
          <cell r="M435">
            <v>79</v>
          </cell>
          <cell r="N435">
            <v>0</v>
          </cell>
          <cell r="O435">
            <v>79</v>
          </cell>
          <cell r="P435">
            <v>-29</v>
          </cell>
        </row>
        <row r="436">
          <cell r="A436" t="str">
            <v>A34494</v>
          </cell>
          <cell r="B436" t="str">
            <v>大倉ツーリスト・コーポレーション　　　　　　　　　　　　　　　　　　　</v>
          </cell>
          <cell r="C436" t="str">
            <v>030</v>
          </cell>
          <cell r="D436" t="str">
            <v>ﾊﾏﾏﾂｼﾃﾝ</v>
          </cell>
          <cell r="E436" t="str">
            <v>業務本部</v>
          </cell>
          <cell r="F436" t="str">
            <v>CB</v>
          </cell>
          <cell r="G436" t="str">
            <v>K</v>
          </cell>
          <cell r="J436">
            <v>97983529</v>
          </cell>
          <cell r="K436">
            <v>16737445</v>
          </cell>
          <cell r="L436">
            <v>101513797</v>
          </cell>
          <cell r="M436">
            <v>102</v>
          </cell>
          <cell r="N436">
            <v>0</v>
          </cell>
          <cell r="O436">
            <v>103</v>
          </cell>
          <cell r="P436">
            <v>-38</v>
          </cell>
        </row>
        <row r="437">
          <cell r="A437" t="str">
            <v>A50807</v>
          </cell>
          <cell r="B437" t="str">
            <v>テンオー企画　　　　　　　　　　　　　　　　　　　　　　　　　　　　　</v>
          </cell>
          <cell r="C437" t="str">
            <v>026</v>
          </cell>
          <cell r="D437" t="str">
            <v>ｳﾂﾉﾐﾔｼﾃﾝｴｲｷﾞﾖｳ</v>
          </cell>
          <cell r="F437" t="str">
            <v>CB</v>
          </cell>
          <cell r="G437" t="str">
            <v>L</v>
          </cell>
          <cell r="J437">
            <v>29000000</v>
          </cell>
          <cell r="K437">
            <v>2000000</v>
          </cell>
          <cell r="L437">
            <v>30160609</v>
          </cell>
        </row>
        <row r="438">
          <cell r="A438" t="str">
            <v>A64110</v>
          </cell>
          <cell r="B438" t="str">
            <v>インターエナジー株式会社　　　　　　　　　　　　　　　　　　　　　　　</v>
          </cell>
          <cell r="E438" t="str">
            <v>東京営本</v>
          </cell>
          <cell r="M438">
            <v>0</v>
          </cell>
          <cell r="N438">
            <v>0</v>
          </cell>
          <cell r="O438">
            <v>4</v>
          </cell>
          <cell r="P438">
            <v>-1</v>
          </cell>
        </row>
        <row r="439">
          <cell r="A439" t="str">
            <v>A65668</v>
          </cell>
          <cell r="B439" t="str">
            <v>松井　慶郎　　　　　　　　　　　　　　　　　　　　　　　　　　　　　　</v>
          </cell>
          <cell r="C439" t="str">
            <v>0JN</v>
          </cell>
          <cell r="D439" t="str">
            <v>ｾﾝﾀﾞｲｼﾃﾝ2ﾁ-ﾑ</v>
          </cell>
          <cell r="F439" t="str">
            <v>CB</v>
          </cell>
          <cell r="G439" t="str">
            <v>B</v>
          </cell>
          <cell r="J439">
            <v>0</v>
          </cell>
          <cell r="K439">
            <v>14409002</v>
          </cell>
          <cell r="L439">
            <v>7020716</v>
          </cell>
        </row>
        <row r="440">
          <cell r="A440" t="str">
            <v>A67561</v>
          </cell>
          <cell r="B440" t="str">
            <v>野田企画　　　　　　　　　　　　　　　　　　　　　　　　　　　　　　　</v>
          </cell>
          <cell r="C440" t="str">
            <v>010</v>
          </cell>
          <cell r="D440" t="str">
            <v>ﾌｸｵｶ1ﾁ-ﾑ</v>
          </cell>
          <cell r="E440" t="str">
            <v>業務本部</v>
          </cell>
          <cell r="F440" t="str">
            <v>CB</v>
          </cell>
          <cell r="G440" t="str">
            <v>J</v>
          </cell>
          <cell r="J440">
            <v>283309554</v>
          </cell>
          <cell r="K440">
            <v>142025463</v>
          </cell>
          <cell r="L440">
            <v>419157099</v>
          </cell>
          <cell r="M440">
            <v>417</v>
          </cell>
          <cell r="N440">
            <v>0</v>
          </cell>
          <cell r="O440">
            <v>442</v>
          </cell>
          <cell r="P440">
            <v>0</v>
          </cell>
        </row>
        <row r="441">
          <cell r="A441" t="str">
            <v>A69994</v>
          </cell>
          <cell r="B441" t="str">
            <v>富士開発株式会社　　　　　　　　　　　　　　　　　　　　　　　　　　　</v>
          </cell>
          <cell r="E441" t="str">
            <v>業務本部</v>
          </cell>
          <cell r="M441">
            <v>6</v>
          </cell>
          <cell r="P441">
            <v>0</v>
          </cell>
        </row>
        <row r="442">
          <cell r="A442" t="str">
            <v>A70895</v>
          </cell>
          <cell r="B442" t="str">
            <v>長野　次雄　　　　　　　　　　　　　　　　　　　　　　　　　　　　　　</v>
          </cell>
          <cell r="C442" t="str">
            <v>0Y2</v>
          </cell>
          <cell r="D442" t="str">
            <v>PJ-ｷｶｸｶｲﾊﾂｶ</v>
          </cell>
          <cell r="E442" t="str">
            <v>近畿営本</v>
          </cell>
          <cell r="F442" t="str">
            <v>CB</v>
          </cell>
          <cell r="G442" t="str">
            <v>E</v>
          </cell>
          <cell r="J442">
            <v>38000000</v>
          </cell>
          <cell r="K442">
            <v>117123</v>
          </cell>
          <cell r="L442">
            <v>37740131</v>
          </cell>
          <cell r="M442">
            <v>38</v>
          </cell>
          <cell r="P442">
            <v>0</v>
          </cell>
        </row>
        <row r="443">
          <cell r="A443" t="str">
            <v>A88690</v>
          </cell>
          <cell r="B443" t="str">
            <v>榎本　守利　　　　　　　　　　　　　　　　　　　　　　　　　　　　　　</v>
          </cell>
          <cell r="C443" t="str">
            <v>0Y2</v>
          </cell>
          <cell r="D443" t="str">
            <v>PJ-ｷｶｸｶｲﾊﾂｶ</v>
          </cell>
          <cell r="F443" t="str">
            <v>CB</v>
          </cell>
          <cell r="G443" t="str">
            <v>C</v>
          </cell>
          <cell r="J443">
            <v>0</v>
          </cell>
          <cell r="K443">
            <v>22091989</v>
          </cell>
          <cell r="L443">
            <v>22058899</v>
          </cell>
        </row>
        <row r="444">
          <cell r="A444" t="str">
            <v>AD566</v>
          </cell>
          <cell r="B444" t="str">
            <v>武蔵精機工業株式会社　　　　　　　　　　　　　　　　　　　　　　　　　</v>
          </cell>
          <cell r="C444" t="str">
            <v>09C</v>
          </cell>
          <cell r="D444" t="str">
            <v>ﾕｳｼｼﾞｷﾞﾖｳ2ﾎｳｼﾞﾝ</v>
          </cell>
          <cell r="E444" t="str">
            <v>不動産Ｆ</v>
          </cell>
          <cell r="F444" t="str">
            <v>CB</v>
          </cell>
          <cell r="G444" t="str">
            <v>Ｆ</v>
          </cell>
          <cell r="J444">
            <v>35434410</v>
          </cell>
          <cell r="K444">
            <v>5750881</v>
          </cell>
          <cell r="L444">
            <v>37272309</v>
          </cell>
          <cell r="M444">
            <v>40</v>
          </cell>
          <cell r="N444">
            <v>0</v>
          </cell>
          <cell r="O444">
            <v>40</v>
          </cell>
          <cell r="P444">
            <v>-15</v>
          </cell>
        </row>
        <row r="445">
          <cell r="A445" t="str">
            <v>AD828</v>
          </cell>
          <cell r="B445" t="str">
            <v>伊東靴店</v>
          </cell>
          <cell r="E445" t="str">
            <v>東京営本</v>
          </cell>
          <cell r="M445">
            <v>0</v>
          </cell>
          <cell r="N445">
            <v>0</v>
          </cell>
          <cell r="O445">
            <v>0</v>
          </cell>
          <cell r="P445">
            <v>0</v>
          </cell>
        </row>
        <row r="446">
          <cell r="A446" t="str">
            <v>B09965</v>
          </cell>
          <cell r="B446" t="str">
            <v>渡辺地所　　　　　　　　　　　　　　　　　　　　　　　　　　　　　　　</v>
          </cell>
          <cell r="E446" t="str">
            <v>業務本部</v>
          </cell>
          <cell r="M446">
            <v>0</v>
          </cell>
          <cell r="N446">
            <v>0</v>
          </cell>
          <cell r="O446">
            <v>1</v>
          </cell>
          <cell r="P446">
            <v>0</v>
          </cell>
        </row>
        <row r="447">
          <cell r="A447" t="str">
            <v>B16697</v>
          </cell>
          <cell r="B447" t="str">
            <v>リビエール倉庫　　　　　　　　　　　　　　　　　　　　　　　　　　　　</v>
          </cell>
          <cell r="C447" t="str">
            <v>0MN</v>
          </cell>
          <cell r="D447" t="str">
            <v>ｷﾖｳﾄｼﾃﾝ3ｶ</v>
          </cell>
          <cell r="E447" t="str">
            <v>近畿営本</v>
          </cell>
          <cell r="F447" t="str">
            <v>AB</v>
          </cell>
          <cell r="G447" t="str">
            <v>I</v>
          </cell>
          <cell r="J447">
            <v>85069860</v>
          </cell>
          <cell r="K447">
            <v>0</v>
          </cell>
          <cell r="L447">
            <v>85069860</v>
          </cell>
          <cell r="M447">
            <v>86</v>
          </cell>
          <cell r="N447">
            <v>0</v>
          </cell>
          <cell r="O447">
            <v>87</v>
          </cell>
          <cell r="P447">
            <v>-32</v>
          </cell>
        </row>
        <row r="448">
          <cell r="A448" t="str">
            <v>B23736</v>
          </cell>
          <cell r="B448" t="str">
            <v>カトギプレックス　　　　　　　　　　　　　　　　　　　　　　　　　　　</v>
          </cell>
          <cell r="C448" t="str">
            <v>07R</v>
          </cell>
          <cell r="D448" t="str">
            <v>ｷﾀｵｵｻｶｼﾃﾝ</v>
          </cell>
          <cell r="F448" t="str">
            <v>CB</v>
          </cell>
          <cell r="G448" t="str">
            <v>Ｆ</v>
          </cell>
          <cell r="J448">
            <v>0</v>
          </cell>
          <cell r="K448">
            <v>2000000</v>
          </cell>
          <cell r="L448">
            <v>2000000</v>
          </cell>
        </row>
        <row r="449">
          <cell r="A449" t="str">
            <v>B25658</v>
          </cell>
          <cell r="B449" t="str">
            <v>富忠　　　　　　　　　　　　　　　　　　　　　　　　　　　　　　　　　</v>
          </cell>
          <cell r="C449" t="str">
            <v>0J1</v>
          </cell>
          <cell r="D449" t="str">
            <v>ｵｵｻｶｴｲｷﾞﾖｳ3-2</v>
          </cell>
          <cell r="E449" t="str">
            <v>近畿営本</v>
          </cell>
          <cell r="F449" t="str">
            <v>AB</v>
          </cell>
          <cell r="G449" t="str">
            <v>L</v>
          </cell>
          <cell r="J449">
            <v>141476086</v>
          </cell>
          <cell r="K449">
            <v>0</v>
          </cell>
          <cell r="L449">
            <v>141476086</v>
          </cell>
          <cell r="M449">
            <v>146</v>
          </cell>
          <cell r="N449">
            <v>0</v>
          </cell>
          <cell r="O449">
            <v>153</v>
          </cell>
          <cell r="P449">
            <v>-57</v>
          </cell>
        </row>
        <row r="450">
          <cell r="A450" t="str">
            <v>B26210</v>
          </cell>
          <cell r="B450" t="str">
            <v>緑マキ　　　　　　　　　　　　　　　　　　　　　　　　　　　　　　　　</v>
          </cell>
          <cell r="C450" t="str">
            <v>029</v>
          </cell>
          <cell r="D450" t="str">
            <v>Qﾅｺﾞﾔ2ﾁ-ﾑ</v>
          </cell>
          <cell r="E450" t="str">
            <v>業務本部</v>
          </cell>
          <cell r="F450" t="str">
            <v>CB</v>
          </cell>
          <cell r="G450" t="str">
            <v>K</v>
          </cell>
          <cell r="J450">
            <v>182287020</v>
          </cell>
          <cell r="K450">
            <v>77965487</v>
          </cell>
          <cell r="L450">
            <v>243364425</v>
          </cell>
          <cell r="M450">
            <v>242</v>
          </cell>
          <cell r="N450">
            <v>0</v>
          </cell>
          <cell r="O450">
            <v>242</v>
          </cell>
          <cell r="P450">
            <v>-90</v>
          </cell>
        </row>
        <row r="451">
          <cell r="A451" t="str">
            <v>B27444</v>
          </cell>
          <cell r="B451" t="str">
            <v>丸菱食品工業株式会社　　　　　　　　　　　　　　　　　　　　　　　　　</v>
          </cell>
          <cell r="C451" t="str">
            <v>1PF</v>
          </cell>
          <cell r="D451" t="str">
            <v>ﾆﾎﾝﾊﾞｼｼﾃﾝ1ﾁｰﾑ</v>
          </cell>
          <cell r="E451" t="str">
            <v>東京営本</v>
          </cell>
          <cell r="F451" t="str">
            <v>CB</v>
          </cell>
          <cell r="G451" t="str">
            <v>G</v>
          </cell>
          <cell r="J451">
            <v>18000000</v>
          </cell>
          <cell r="K451">
            <v>22416495</v>
          </cell>
          <cell r="L451">
            <v>40349340</v>
          </cell>
          <cell r="M451">
            <v>48</v>
          </cell>
          <cell r="N451">
            <v>0</v>
          </cell>
          <cell r="O451">
            <v>48</v>
          </cell>
          <cell r="P451">
            <v>-18</v>
          </cell>
        </row>
        <row r="452">
          <cell r="A452" t="str">
            <v>B29378</v>
          </cell>
          <cell r="B452" t="str">
            <v>番町スタジオ　　　　　　　　　　　　　　　　　　　　　　　　　　　　　</v>
          </cell>
          <cell r="C452" t="str">
            <v>1H6</v>
          </cell>
          <cell r="D452" t="str">
            <v>ｲｹﾌﾞｸﾛｼﾃﾝ1ﾁｰﾑ</v>
          </cell>
          <cell r="E452" t="str">
            <v>東京営本</v>
          </cell>
          <cell r="F452" t="str">
            <v>AB</v>
          </cell>
          <cell r="G452" t="str">
            <v>J</v>
          </cell>
          <cell r="J452">
            <v>140114324</v>
          </cell>
          <cell r="K452">
            <v>0</v>
          </cell>
          <cell r="L452">
            <v>140298695</v>
          </cell>
          <cell r="M452">
            <v>142</v>
          </cell>
          <cell r="N452">
            <v>0</v>
          </cell>
          <cell r="O452">
            <v>145</v>
          </cell>
          <cell r="P452">
            <v>-54</v>
          </cell>
        </row>
        <row r="453">
          <cell r="A453" t="str">
            <v>B30672</v>
          </cell>
          <cell r="B453" t="str">
            <v>相武総合開発株式会社　　　　　　　　　　　　　　　　　　　　　　　　　</v>
          </cell>
          <cell r="C453" t="str">
            <v>1C4</v>
          </cell>
          <cell r="D453" t="str">
            <v>ﾐﾅﾄｼﾃﾝﾀﾞｲ2ﾁ-ﾑ</v>
          </cell>
          <cell r="E453" t="str">
            <v>東京営本</v>
          </cell>
          <cell r="F453" t="str">
            <v>CA</v>
          </cell>
          <cell r="G453" t="str">
            <v>K</v>
          </cell>
          <cell r="J453">
            <v>582076396</v>
          </cell>
          <cell r="K453">
            <v>6674466</v>
          </cell>
          <cell r="L453">
            <v>587076396</v>
          </cell>
          <cell r="M453">
            <v>590</v>
          </cell>
          <cell r="N453">
            <v>0</v>
          </cell>
          <cell r="O453">
            <v>612</v>
          </cell>
          <cell r="P453">
            <v>0</v>
          </cell>
        </row>
        <row r="454">
          <cell r="A454" t="str">
            <v>B33509</v>
          </cell>
          <cell r="B454" t="str">
            <v>桐和食品株式会社　　　　　　　　　　　　　　　　　　　　　　　　　　　</v>
          </cell>
          <cell r="C454" t="str">
            <v>078</v>
          </cell>
          <cell r="D454" t="str">
            <v>ﾏｴﾊﾞｼｼﾃﾝ</v>
          </cell>
          <cell r="E454" t="str">
            <v>業務本部</v>
          </cell>
          <cell r="F454" t="str">
            <v>CB</v>
          </cell>
          <cell r="G454" t="str">
            <v>G</v>
          </cell>
          <cell r="J454">
            <v>0</v>
          </cell>
          <cell r="K454">
            <v>12000000</v>
          </cell>
          <cell r="L454">
            <v>12000000</v>
          </cell>
          <cell r="M454">
            <v>12</v>
          </cell>
          <cell r="N454">
            <v>0</v>
          </cell>
          <cell r="O454">
            <v>12</v>
          </cell>
          <cell r="P454">
            <v>-4</v>
          </cell>
        </row>
        <row r="455">
          <cell r="A455" t="str">
            <v>B33827</v>
          </cell>
          <cell r="B455" t="str">
            <v>三浦　聖平　　　　　　　　　　　　　　　　　　　　　　　　　　　　　　</v>
          </cell>
          <cell r="C455" t="str">
            <v>016</v>
          </cell>
          <cell r="D455" t="str">
            <v>ｵｶﾔﾏｼﾃﾝｴｲｷﾞﾖｳ</v>
          </cell>
          <cell r="F455" t="str">
            <v>CB</v>
          </cell>
          <cell r="G455" t="str">
            <v>B</v>
          </cell>
          <cell r="J455">
            <v>0</v>
          </cell>
          <cell r="K455">
            <v>38263</v>
          </cell>
          <cell r="L455">
            <v>38263</v>
          </cell>
        </row>
        <row r="456">
          <cell r="A456" t="str">
            <v>B48337</v>
          </cell>
          <cell r="B456" t="str">
            <v>東栄興業　　　　　　　　　　　　　　　　　　　　　　　　　　　　　　　</v>
          </cell>
          <cell r="C456" t="str">
            <v>1D1</v>
          </cell>
          <cell r="D456" t="str">
            <v>ﾁﾊﾞｼﾃﾝﾀﾞｲ1ﾁｰﾑ</v>
          </cell>
          <cell r="E456" t="str">
            <v>東京営本</v>
          </cell>
          <cell r="F456" t="str">
            <v>CB</v>
          </cell>
          <cell r="G456" t="str">
            <v>C</v>
          </cell>
          <cell r="J456">
            <v>0</v>
          </cell>
          <cell r="K456">
            <v>207191727</v>
          </cell>
          <cell r="L456">
            <v>194687009</v>
          </cell>
          <cell r="M456">
            <v>194</v>
          </cell>
          <cell r="N456">
            <v>0</v>
          </cell>
          <cell r="O456">
            <v>194</v>
          </cell>
          <cell r="P456">
            <v>-72</v>
          </cell>
        </row>
        <row r="457">
          <cell r="A457" t="str">
            <v>B54449</v>
          </cell>
          <cell r="B457" t="str">
            <v>酒落瑠　　　　　　　　　　　　　　　　　　　　　　　　　　　　　　　　</v>
          </cell>
          <cell r="C457" t="str">
            <v>1A6</v>
          </cell>
          <cell r="D457" t="str">
            <v>Eﾀﾞｲ2ﾌﾞﾀﾞｲ3ﾁｰﾑ</v>
          </cell>
          <cell r="E457" t="str">
            <v>東京営本</v>
          </cell>
          <cell r="F457" t="str">
            <v>CB</v>
          </cell>
          <cell r="G457" t="str">
            <v>G</v>
          </cell>
          <cell r="J457">
            <v>2544998</v>
          </cell>
          <cell r="K457">
            <v>1552600</v>
          </cell>
          <cell r="L457">
            <v>3881533</v>
          </cell>
          <cell r="M457">
            <v>4</v>
          </cell>
          <cell r="N457">
            <v>0</v>
          </cell>
          <cell r="O457">
            <v>4</v>
          </cell>
          <cell r="P457">
            <v>-1</v>
          </cell>
        </row>
        <row r="458">
          <cell r="A458" t="str">
            <v>B65550</v>
          </cell>
          <cell r="B458" t="str">
            <v>柏木　房江　　　　　　　　　　　　　　　　　　　　　　　　　　　　　　</v>
          </cell>
          <cell r="C458" t="str">
            <v>1Q5</v>
          </cell>
          <cell r="D458" t="str">
            <v>Qｼﾌﾞﾔｴｲｷﾞﾖｳ2J</v>
          </cell>
          <cell r="F458" t="str">
            <v>CB</v>
          </cell>
          <cell r="G458" t="str">
            <v>B</v>
          </cell>
          <cell r="J458">
            <v>8982072</v>
          </cell>
          <cell r="K458">
            <v>243595</v>
          </cell>
          <cell r="L458">
            <v>9225667</v>
          </cell>
        </row>
        <row r="459">
          <cell r="A459" t="str">
            <v>B68638</v>
          </cell>
          <cell r="B459" t="str">
            <v>ローバー建築設計事務所　　　　　　　　　　　　　　　　　　　　　　　　</v>
          </cell>
          <cell r="C459" t="str">
            <v>0Y2</v>
          </cell>
          <cell r="D459" t="str">
            <v>PJ-ｷｶｸｶｲﾊﾂｶ</v>
          </cell>
          <cell r="E459" t="str">
            <v>近畿営本</v>
          </cell>
          <cell r="F459" t="str">
            <v>CB</v>
          </cell>
          <cell r="G459" t="str">
            <v>K</v>
          </cell>
          <cell r="J459">
            <v>0</v>
          </cell>
          <cell r="K459">
            <v>1334642</v>
          </cell>
          <cell r="L459">
            <v>1334642</v>
          </cell>
          <cell r="M459">
            <v>1</v>
          </cell>
          <cell r="N459">
            <v>0</v>
          </cell>
          <cell r="O459">
            <v>1</v>
          </cell>
          <cell r="P459">
            <v>0</v>
          </cell>
        </row>
        <row r="460">
          <cell r="A460" t="str">
            <v>B68673</v>
          </cell>
          <cell r="B460" t="str">
            <v>エル・ビー　　　　　　　　　　　　　　　　　　　　　　　　　　　　　　</v>
          </cell>
          <cell r="C460" t="str">
            <v>0Y2</v>
          </cell>
          <cell r="D460" t="str">
            <v>PJ-ｷｶｸｶｲﾊﾂｶ</v>
          </cell>
          <cell r="E460" t="str">
            <v>近畿営本</v>
          </cell>
          <cell r="F460" t="str">
            <v>CB</v>
          </cell>
          <cell r="G460" t="str">
            <v>J</v>
          </cell>
          <cell r="J460">
            <v>0</v>
          </cell>
          <cell r="K460">
            <v>54412175</v>
          </cell>
          <cell r="L460">
            <v>50279258</v>
          </cell>
          <cell r="M460">
            <v>50</v>
          </cell>
          <cell r="N460">
            <v>0</v>
          </cell>
          <cell r="O460">
            <v>50</v>
          </cell>
          <cell r="P460">
            <v>-19</v>
          </cell>
        </row>
        <row r="461">
          <cell r="A461" t="str">
            <v>BQ666</v>
          </cell>
          <cell r="B461" t="str">
            <v>ニコマート　　　　　　　　　　　　　　　　　　　　　　　　　　　　　　</v>
          </cell>
          <cell r="C461" t="str">
            <v>1A6</v>
          </cell>
          <cell r="D461" t="str">
            <v>Eﾀﾞｲ2ﾌﾞﾀﾞｲ3ﾁｰﾑ</v>
          </cell>
          <cell r="E461" t="str">
            <v>東京営本</v>
          </cell>
          <cell r="F461" t="str">
            <v>CB</v>
          </cell>
          <cell r="G461" t="str">
            <v>G</v>
          </cell>
          <cell r="J461">
            <v>0</v>
          </cell>
          <cell r="K461">
            <v>120789041</v>
          </cell>
          <cell r="L461">
            <v>120789041</v>
          </cell>
          <cell r="M461">
            <v>121</v>
          </cell>
          <cell r="N461">
            <v>0</v>
          </cell>
          <cell r="O461">
            <v>121</v>
          </cell>
          <cell r="P461">
            <v>-45</v>
          </cell>
        </row>
        <row r="462">
          <cell r="A462" t="str">
            <v>BW552</v>
          </cell>
          <cell r="B462" t="str">
            <v>東住建　　　　　　　　　　　　　　　　　　　　　　　　　　　　　　　　</v>
          </cell>
          <cell r="C462" t="str">
            <v>05W</v>
          </cell>
          <cell r="D462" t="str">
            <v>ｵｵｻｶｴｲｷﾞﾖｳ1-2</v>
          </cell>
          <cell r="E462" t="str">
            <v>近畿営本</v>
          </cell>
          <cell r="F462" t="str">
            <v>CA</v>
          </cell>
          <cell r="G462" t="str">
            <v>C</v>
          </cell>
          <cell r="J462">
            <v>894444624</v>
          </cell>
          <cell r="K462">
            <v>4000000</v>
          </cell>
          <cell r="L462">
            <v>894444625</v>
          </cell>
          <cell r="M462">
            <v>915</v>
          </cell>
          <cell r="N462">
            <v>0</v>
          </cell>
          <cell r="O462">
            <v>920</v>
          </cell>
          <cell r="P462">
            <v>-830</v>
          </cell>
        </row>
        <row r="463">
          <cell r="A463" t="str">
            <v>C02023</v>
          </cell>
          <cell r="B463" t="str">
            <v>洲本精版印刷株式会社　　　　　　　　　　　　　　　　　　　　　　　　　</v>
          </cell>
          <cell r="E463" t="str">
            <v>近畿営本</v>
          </cell>
          <cell r="M463">
            <v>1</v>
          </cell>
          <cell r="P463">
            <v>0</v>
          </cell>
        </row>
        <row r="464">
          <cell r="A464" t="str">
            <v>C03535</v>
          </cell>
          <cell r="B464" t="str">
            <v>東都実業株式会社　　　　　　　　　　　　　　　　　　　　　　　　　　　</v>
          </cell>
          <cell r="E464" t="str">
            <v>業務本部</v>
          </cell>
          <cell r="M464">
            <v>0</v>
          </cell>
          <cell r="N464">
            <v>0</v>
          </cell>
          <cell r="O464">
            <v>184</v>
          </cell>
          <cell r="P464">
            <v>-68</v>
          </cell>
        </row>
        <row r="465">
          <cell r="A465" t="str">
            <v>C06111</v>
          </cell>
          <cell r="B465" t="str">
            <v>大和土地建物株式会社　　　　　　　　　　　　　　　　　　　　　　　　　</v>
          </cell>
          <cell r="C465" t="str">
            <v>0Y2</v>
          </cell>
          <cell r="D465" t="str">
            <v>PJ-ｷｶｸｶｲﾊﾂｶ</v>
          </cell>
          <cell r="E465" t="str">
            <v>近畿営本</v>
          </cell>
          <cell r="F465" t="str">
            <v>CB</v>
          </cell>
          <cell r="G465" t="str">
            <v>C</v>
          </cell>
          <cell r="J465">
            <v>0</v>
          </cell>
          <cell r="K465">
            <v>34828015</v>
          </cell>
          <cell r="L465">
            <v>34828015</v>
          </cell>
          <cell r="M465">
            <v>35</v>
          </cell>
          <cell r="N465">
            <v>0</v>
          </cell>
          <cell r="O465">
            <v>35</v>
          </cell>
          <cell r="P465">
            <v>-13</v>
          </cell>
        </row>
        <row r="466">
          <cell r="A466" t="str">
            <v>C06557</v>
          </cell>
          <cell r="B466" t="str">
            <v>リーベック　　　　　　　　　　　　　　　　　　　　　　　　　　　　　　</v>
          </cell>
          <cell r="C466" t="str">
            <v>0G1</v>
          </cell>
          <cell r="D466" t="str">
            <v>ｻﾂﾎﾟﾛ1ﾁ-ﾑﾌﾄﾞｳｻﾝ</v>
          </cell>
          <cell r="E466" t="str">
            <v>業務本部</v>
          </cell>
          <cell r="F466" t="str">
            <v>CB</v>
          </cell>
          <cell r="G466" t="str">
            <v>C</v>
          </cell>
          <cell r="J466">
            <v>0</v>
          </cell>
          <cell r="K466">
            <v>1590132</v>
          </cell>
          <cell r="L466">
            <v>1590132</v>
          </cell>
          <cell r="M466">
            <v>2</v>
          </cell>
          <cell r="N466">
            <v>0</v>
          </cell>
          <cell r="O466">
            <v>2</v>
          </cell>
          <cell r="P466">
            <v>-1</v>
          </cell>
        </row>
        <row r="467">
          <cell r="A467" t="str">
            <v>C06614</v>
          </cell>
          <cell r="B467" t="str">
            <v>上原酒造株式会社　　　　　　　　　　　　　　　　　　　　　　　　　　　</v>
          </cell>
          <cell r="C467" t="str">
            <v>021</v>
          </cell>
          <cell r="D467" t="str">
            <v>ﾆｲｶﾞﾀｼﾃﾝ</v>
          </cell>
          <cell r="E467" t="str">
            <v>業務本部</v>
          </cell>
          <cell r="F467" t="str">
            <v>AB</v>
          </cell>
          <cell r="G467" t="str">
            <v>Ｆ</v>
          </cell>
          <cell r="J467">
            <v>45462640</v>
          </cell>
          <cell r="K467">
            <v>0</v>
          </cell>
          <cell r="L467">
            <v>45400986</v>
          </cell>
          <cell r="M467">
            <v>46</v>
          </cell>
          <cell r="N467">
            <v>0</v>
          </cell>
          <cell r="O467">
            <v>47</v>
          </cell>
          <cell r="P467">
            <v>-17</v>
          </cell>
        </row>
        <row r="468">
          <cell r="A468" t="str">
            <v>C09312</v>
          </cell>
          <cell r="B468" t="str">
            <v>旭土地建物株式会社　　　　　　　　　　　　　　　　　　　　　　　　　　</v>
          </cell>
          <cell r="C468" t="str">
            <v>09C</v>
          </cell>
          <cell r="D468" t="str">
            <v>ﾕｳｼｼﾞｷﾞﾖｳ2ﾎｳｼﾞﾝ</v>
          </cell>
          <cell r="E468" t="str">
            <v>不動産Ｆ</v>
          </cell>
          <cell r="F468" t="str">
            <v>CB</v>
          </cell>
          <cell r="G468" t="str">
            <v>C</v>
          </cell>
          <cell r="J468">
            <v>0</v>
          </cell>
          <cell r="K468">
            <v>160287536</v>
          </cell>
          <cell r="L468">
            <v>159359740</v>
          </cell>
          <cell r="M468">
            <v>159</v>
          </cell>
          <cell r="N468">
            <v>0</v>
          </cell>
          <cell r="O468">
            <v>159</v>
          </cell>
          <cell r="P468">
            <v>-59</v>
          </cell>
        </row>
        <row r="469">
          <cell r="A469" t="str">
            <v>C10206</v>
          </cell>
          <cell r="B469" t="str">
            <v>浜ハウジング　　　　　　　　　　　　　　　　　　　　　　　　　　　　　</v>
          </cell>
          <cell r="C469" t="str">
            <v>1TR</v>
          </cell>
          <cell r="D469" t="str">
            <v>ｶﾜｺﾞｴｴｲｷﾞﾖｳJ</v>
          </cell>
          <cell r="E469" t="str">
            <v>東京営本</v>
          </cell>
          <cell r="F469" t="str">
            <v>CB</v>
          </cell>
          <cell r="G469" t="str">
            <v>C</v>
          </cell>
          <cell r="J469">
            <v>0</v>
          </cell>
          <cell r="K469">
            <v>11098510</v>
          </cell>
          <cell r="L469">
            <v>1120599</v>
          </cell>
          <cell r="M469">
            <v>11</v>
          </cell>
          <cell r="N469">
            <v>0</v>
          </cell>
          <cell r="O469">
            <v>11</v>
          </cell>
          <cell r="P469">
            <v>-4</v>
          </cell>
        </row>
        <row r="470">
          <cell r="A470" t="str">
            <v>C19999</v>
          </cell>
          <cell r="B470" t="str">
            <v>第一通信工業株式会社　　　　　　　　　　　　　　　　　　　　　　　　　</v>
          </cell>
          <cell r="E470" t="str">
            <v>東京営本</v>
          </cell>
          <cell r="M470">
            <v>17</v>
          </cell>
          <cell r="N470">
            <v>0</v>
          </cell>
          <cell r="O470">
            <v>19</v>
          </cell>
          <cell r="P470">
            <v>-7</v>
          </cell>
          <cell r="Q470">
            <v>736528</v>
          </cell>
        </row>
        <row r="471">
          <cell r="A471" t="str">
            <v>C38411</v>
          </cell>
          <cell r="B471" t="str">
            <v>電機建工社　　　　　　　　　　　　　　　　　　　　　　　　　　　　　　</v>
          </cell>
          <cell r="C471" t="str">
            <v>012</v>
          </cell>
          <cell r="D471" t="str">
            <v>ｾﾝﾀﾞｲ1ﾁ-ﾑ</v>
          </cell>
          <cell r="E471" t="str">
            <v>業務本部</v>
          </cell>
          <cell r="F471" t="str">
            <v>AB</v>
          </cell>
          <cell r="G471" t="str">
            <v>E</v>
          </cell>
          <cell r="J471">
            <v>15428898</v>
          </cell>
          <cell r="K471">
            <v>0</v>
          </cell>
          <cell r="L471">
            <v>15430334</v>
          </cell>
          <cell r="M471">
            <v>16</v>
          </cell>
          <cell r="N471">
            <v>0</v>
          </cell>
          <cell r="O471">
            <v>16</v>
          </cell>
          <cell r="P471">
            <v>-6</v>
          </cell>
        </row>
        <row r="472">
          <cell r="A472" t="str">
            <v>C41810</v>
          </cell>
          <cell r="B472" t="str">
            <v>ペニ－レイン　　　　　　　　　　　　　　　　　　　　　　　　　　　　　</v>
          </cell>
          <cell r="C472" t="str">
            <v>093</v>
          </cell>
          <cell r="D472" t="str">
            <v>ﾅｶﾞﾉｼﾃﾝ</v>
          </cell>
          <cell r="E472" t="str">
            <v>業務本部</v>
          </cell>
          <cell r="F472" t="str">
            <v>CB</v>
          </cell>
          <cell r="G472" t="str">
            <v>G</v>
          </cell>
          <cell r="J472">
            <v>0</v>
          </cell>
          <cell r="K472">
            <v>11364956</v>
          </cell>
          <cell r="L472">
            <v>8919498</v>
          </cell>
          <cell r="M472">
            <v>9</v>
          </cell>
          <cell r="N472">
            <v>0</v>
          </cell>
          <cell r="O472">
            <v>9</v>
          </cell>
          <cell r="P472">
            <v>-3</v>
          </cell>
        </row>
        <row r="473">
          <cell r="A473" t="str">
            <v>C45201</v>
          </cell>
          <cell r="B473" t="str">
            <v>コマ住建　　　　　　　　　　　　　　　　　　　　　　　　　　　　　　　</v>
          </cell>
          <cell r="C473" t="str">
            <v>0Y2</v>
          </cell>
          <cell r="D473" t="str">
            <v>PJ-ｷｶｸｶｲﾊﾂｶ</v>
          </cell>
          <cell r="F473" t="str">
            <v>CB</v>
          </cell>
          <cell r="G473" t="str">
            <v>C</v>
          </cell>
          <cell r="J473">
            <v>27000000</v>
          </cell>
          <cell r="K473">
            <v>15000000</v>
          </cell>
          <cell r="L473">
            <v>41838218</v>
          </cell>
        </row>
        <row r="474">
          <cell r="A474" t="str">
            <v>C47975</v>
          </cell>
          <cell r="B474" t="str">
            <v>東京環境システム株式会社　　　　　　　　　　　　　　　　　　　　　　　</v>
          </cell>
          <cell r="E474" t="str">
            <v>東京営本</v>
          </cell>
          <cell r="M474">
            <v>0</v>
          </cell>
          <cell r="N474">
            <v>0</v>
          </cell>
          <cell r="O474">
            <v>20</v>
          </cell>
          <cell r="P474">
            <v>-7</v>
          </cell>
          <cell r="Q474">
            <v>8782835</v>
          </cell>
        </row>
        <row r="475">
          <cell r="A475" t="str">
            <v>C58755</v>
          </cell>
          <cell r="B475" t="str">
            <v>テラハウス</v>
          </cell>
          <cell r="E475" t="str">
            <v>東京営本</v>
          </cell>
          <cell r="M475">
            <v>0</v>
          </cell>
          <cell r="N475">
            <v>0</v>
          </cell>
          <cell r="O475">
            <v>0</v>
          </cell>
          <cell r="P475">
            <v>0</v>
          </cell>
        </row>
        <row r="476">
          <cell r="A476" t="str">
            <v>C87054</v>
          </cell>
          <cell r="B476" t="str">
            <v>上田茂子　　　　　　　　　　　　　　　　　　　　　　　　　　　　　　　</v>
          </cell>
          <cell r="C476" t="str">
            <v>0Y2</v>
          </cell>
          <cell r="D476" t="str">
            <v>PJ-ｷｶｸｶｲﾊﾂｶ</v>
          </cell>
          <cell r="F476" t="str">
            <v>AB</v>
          </cell>
          <cell r="G476" t="str">
            <v>Ｆ</v>
          </cell>
          <cell r="J476">
            <v>22662610</v>
          </cell>
          <cell r="K476">
            <v>0</v>
          </cell>
          <cell r="L476">
            <v>22662610</v>
          </cell>
        </row>
        <row r="477">
          <cell r="A477" t="str">
            <v>CM033</v>
          </cell>
          <cell r="B477" t="str">
            <v>大和住宅建設株式会社　　　　　　　　　　　　　　　　　　　　　　　　　</v>
          </cell>
          <cell r="C477" t="str">
            <v>09N</v>
          </cell>
          <cell r="E477" t="str">
            <v>近畿営本</v>
          </cell>
          <cell r="G477" t="str">
            <v>D</v>
          </cell>
          <cell r="L477">
            <v>-2426665378</v>
          </cell>
          <cell r="M477">
            <v>0</v>
          </cell>
          <cell r="N477">
            <v>-2402</v>
          </cell>
          <cell r="O477">
            <v>0</v>
          </cell>
          <cell r="P477">
            <v>0</v>
          </cell>
          <cell r="Q477">
            <v>2423473902</v>
          </cell>
        </row>
        <row r="478">
          <cell r="A478" t="str">
            <v>D00903</v>
          </cell>
          <cell r="B478" t="str">
            <v>マテックス株式会社　　　　　　　　　　　　　　　　　　　　　　　　　　</v>
          </cell>
          <cell r="C478" t="str">
            <v>001</v>
          </cell>
          <cell r="D478" t="str">
            <v>ｵｵｻｶｴｲｷﾞﾖｳ1-1</v>
          </cell>
          <cell r="E478" t="str">
            <v>近畿営本</v>
          </cell>
          <cell r="F478" t="str">
            <v>AB</v>
          </cell>
          <cell r="G478" t="str">
            <v>C</v>
          </cell>
          <cell r="J478">
            <v>211520869</v>
          </cell>
          <cell r="K478">
            <v>0</v>
          </cell>
          <cell r="L478">
            <v>211418903</v>
          </cell>
          <cell r="M478">
            <v>216</v>
          </cell>
          <cell r="N478">
            <v>0</v>
          </cell>
          <cell r="O478">
            <v>0</v>
          </cell>
          <cell r="P478">
            <v>0</v>
          </cell>
        </row>
        <row r="479">
          <cell r="A479" t="str">
            <v>D01748</v>
          </cell>
          <cell r="B479" t="str">
            <v>明和工業株式会社　　　　　　　　　　　　　　　　　　　　　　　　　　　</v>
          </cell>
          <cell r="C479" t="str">
            <v>0JN</v>
          </cell>
          <cell r="D479" t="str">
            <v>ｾﾝﾀﾞｲｼﾃﾝ2ﾁ-ﾑ</v>
          </cell>
          <cell r="E479" t="str">
            <v>業務本部</v>
          </cell>
          <cell r="F479" t="str">
            <v>CB</v>
          </cell>
          <cell r="G479" t="str">
            <v>G</v>
          </cell>
          <cell r="J479">
            <v>0</v>
          </cell>
          <cell r="K479">
            <v>7000000</v>
          </cell>
          <cell r="L479">
            <v>7000000</v>
          </cell>
          <cell r="M479">
            <v>7</v>
          </cell>
          <cell r="N479">
            <v>0</v>
          </cell>
          <cell r="O479">
            <v>7</v>
          </cell>
          <cell r="P479">
            <v>-3</v>
          </cell>
        </row>
        <row r="480">
          <cell r="A480" t="str">
            <v>D04583</v>
          </cell>
          <cell r="B480" t="str">
            <v>澤南小咲　　　　　　　　　　　　　　　　　　　　　　　　　　　　　　　</v>
          </cell>
          <cell r="C480" t="str">
            <v>0Y2</v>
          </cell>
          <cell r="D480" t="str">
            <v>PJ-ｷｶｸｶｲﾊﾂｶ</v>
          </cell>
          <cell r="E480" t="str">
            <v>近畿営本</v>
          </cell>
          <cell r="F480" t="str">
            <v>CB</v>
          </cell>
          <cell r="G480" t="str">
            <v>C</v>
          </cell>
          <cell r="J480">
            <v>0</v>
          </cell>
          <cell r="K480">
            <v>102789158</v>
          </cell>
          <cell r="L480">
            <v>100274506</v>
          </cell>
          <cell r="M480">
            <v>194</v>
          </cell>
          <cell r="N480">
            <v>0</v>
          </cell>
          <cell r="O480">
            <v>194</v>
          </cell>
          <cell r="P480">
            <v>-72</v>
          </cell>
        </row>
        <row r="481">
          <cell r="A481" t="str">
            <v>D08217</v>
          </cell>
          <cell r="B481" t="str">
            <v>ジャック　　　　　　　　　　　　　　　　　　　　　　　　　　　　　　　</v>
          </cell>
          <cell r="C481" t="str">
            <v>05W</v>
          </cell>
          <cell r="D481" t="str">
            <v>ｵｵｻｶｴｲｷﾞﾖｳ1-2</v>
          </cell>
          <cell r="E481" t="str">
            <v>近畿営本</v>
          </cell>
          <cell r="F481" t="str">
            <v>AB</v>
          </cell>
          <cell r="G481" t="str">
            <v>C</v>
          </cell>
          <cell r="J481">
            <v>50444397</v>
          </cell>
          <cell r="K481">
            <v>0</v>
          </cell>
          <cell r="L481">
            <v>49673797</v>
          </cell>
          <cell r="M481">
            <v>51</v>
          </cell>
          <cell r="N481">
            <v>0</v>
          </cell>
          <cell r="O481">
            <v>52</v>
          </cell>
          <cell r="P481">
            <v>-19</v>
          </cell>
        </row>
        <row r="482">
          <cell r="A482" t="str">
            <v>D10734</v>
          </cell>
          <cell r="B482" t="str">
            <v>民野　幹男　　　　　　　　　　　　　　　　　　　　　　　　　　　　　　</v>
          </cell>
          <cell r="C482" t="str">
            <v>0Y2</v>
          </cell>
          <cell r="D482" t="str">
            <v>PJ-ｷｶｸｶｲﾊﾂｶ</v>
          </cell>
          <cell r="E482" t="str">
            <v>近畿営本</v>
          </cell>
          <cell r="F482" t="str">
            <v>CA</v>
          </cell>
          <cell r="G482" t="str">
            <v>B</v>
          </cell>
          <cell r="J482">
            <v>501137820</v>
          </cell>
          <cell r="K482">
            <v>17048922</v>
          </cell>
          <cell r="L482">
            <v>514844869</v>
          </cell>
          <cell r="M482">
            <v>513</v>
          </cell>
          <cell r="N482">
            <v>0</v>
          </cell>
          <cell r="O482">
            <v>513</v>
          </cell>
          <cell r="P482">
            <v>0</v>
          </cell>
        </row>
        <row r="483">
          <cell r="A483" t="str">
            <v>D25258</v>
          </cell>
          <cell r="B483" t="str">
            <v>第一産業　　　　　　　　　　　　　　　　　　　　　　　　　　　　　　　</v>
          </cell>
          <cell r="C483" t="str">
            <v>016</v>
          </cell>
          <cell r="D483" t="str">
            <v>ｵｶﾔﾏｼﾃﾝｴｲｷﾞﾖｳ</v>
          </cell>
          <cell r="E483" t="str">
            <v>業務本部</v>
          </cell>
          <cell r="F483" t="str">
            <v>AA</v>
          </cell>
          <cell r="G483" t="str">
            <v>G</v>
          </cell>
          <cell r="J483">
            <v>519604000</v>
          </cell>
          <cell r="K483">
            <v>0</v>
          </cell>
          <cell r="L483">
            <v>519604000</v>
          </cell>
          <cell r="M483">
            <v>547</v>
          </cell>
          <cell r="N483">
            <v>0</v>
          </cell>
          <cell r="O483">
            <v>588</v>
          </cell>
          <cell r="P483">
            <v>0</v>
          </cell>
        </row>
        <row r="484">
          <cell r="A484" t="str">
            <v>D31395</v>
          </cell>
          <cell r="B484" t="str">
            <v>木村靖夫　　　　　　　　　　　　　　　　　　　　　　　　　　　　　　　</v>
          </cell>
          <cell r="C484" t="str">
            <v>0Y2</v>
          </cell>
          <cell r="D484" t="str">
            <v>PJ-ｷｶｸｶｲﾊﾂｶ</v>
          </cell>
          <cell r="E484" t="str">
            <v>近畿営本</v>
          </cell>
          <cell r="F484" t="str">
            <v>CB</v>
          </cell>
          <cell r="G484" t="str">
            <v>C</v>
          </cell>
          <cell r="J484">
            <v>0</v>
          </cell>
          <cell r="K484">
            <v>300499993</v>
          </cell>
          <cell r="L484">
            <v>287418092</v>
          </cell>
          <cell r="M484">
            <v>288</v>
          </cell>
          <cell r="N484">
            <v>0</v>
          </cell>
          <cell r="O484">
            <v>288</v>
          </cell>
          <cell r="P484">
            <v>-107</v>
          </cell>
        </row>
        <row r="485">
          <cell r="A485" t="str">
            <v>D42034</v>
          </cell>
          <cell r="B485" t="str">
            <v>星野組</v>
          </cell>
          <cell r="E485" t="str">
            <v>業務本部</v>
          </cell>
          <cell r="M485">
            <v>0</v>
          </cell>
          <cell r="N485">
            <v>0</v>
          </cell>
          <cell r="O485">
            <v>0</v>
          </cell>
          <cell r="P485">
            <v>0</v>
          </cell>
        </row>
        <row r="486">
          <cell r="A486" t="str">
            <v>D46534</v>
          </cell>
          <cell r="B486" t="str">
            <v>日新電設株式会社　　　　　　　　　　　　　　　　　　　　　　　　　　　</v>
          </cell>
          <cell r="E486" t="str">
            <v>業務本部</v>
          </cell>
          <cell r="M486">
            <v>0</v>
          </cell>
          <cell r="N486">
            <v>0</v>
          </cell>
          <cell r="O486">
            <v>24</v>
          </cell>
          <cell r="P486">
            <v>-9</v>
          </cell>
        </row>
        <row r="487">
          <cell r="A487" t="str">
            <v>D53108</v>
          </cell>
          <cell r="B487" t="str">
            <v>片平久義　　　　　　　　　　　　　　　　　　　　　　　　　　　　　　　</v>
          </cell>
          <cell r="C487" t="str">
            <v>1TL</v>
          </cell>
          <cell r="D487" t="str">
            <v>ﾖｺﾊﾏｴｲｷﾞﾖｳJ</v>
          </cell>
          <cell r="F487" t="str">
            <v>CB</v>
          </cell>
          <cell r="G487" t="str">
            <v>B</v>
          </cell>
          <cell r="J487">
            <v>0</v>
          </cell>
          <cell r="K487">
            <v>1534030</v>
          </cell>
          <cell r="L487">
            <v>1488176</v>
          </cell>
        </row>
        <row r="488">
          <cell r="A488" t="str">
            <v>D54379</v>
          </cell>
          <cell r="B488" t="str">
            <v>年金ワイドサービス岡山　株式会社　　　　　　　　　　　　　　　　　　　</v>
          </cell>
          <cell r="C488" t="str">
            <v>05Z</v>
          </cell>
          <cell r="D488" t="str">
            <v>ｵｵｻｶｴｲｷﾞﾖｳ3-1</v>
          </cell>
          <cell r="E488" t="str">
            <v>近畿営本</v>
          </cell>
          <cell r="F488" t="str">
            <v>AB</v>
          </cell>
          <cell r="G488" t="str">
            <v>H</v>
          </cell>
          <cell r="J488">
            <v>833341</v>
          </cell>
          <cell r="K488">
            <v>0</v>
          </cell>
          <cell r="L488">
            <v>833341</v>
          </cell>
          <cell r="M488">
            <v>3</v>
          </cell>
          <cell r="P488">
            <v>0</v>
          </cell>
        </row>
        <row r="489">
          <cell r="A489" t="str">
            <v>D55756</v>
          </cell>
          <cell r="B489" t="str">
            <v>全秀興産　　　　　　　　　　　　　　　　　　　　　　　　　　　　　　　</v>
          </cell>
          <cell r="C489" t="str">
            <v>1E2</v>
          </cell>
          <cell r="D489" t="str">
            <v>ﾖｺﾊﾏｴｲｷﾞﾖｳQKｻｷ</v>
          </cell>
          <cell r="E489" t="str">
            <v>東京営本</v>
          </cell>
          <cell r="F489" t="str">
            <v>CB</v>
          </cell>
          <cell r="G489" t="str">
            <v>H</v>
          </cell>
          <cell r="J489">
            <v>0</v>
          </cell>
          <cell r="K489">
            <v>1579667</v>
          </cell>
          <cell r="L489">
            <v>1205495</v>
          </cell>
          <cell r="M489">
            <v>10</v>
          </cell>
          <cell r="N489">
            <v>0</v>
          </cell>
          <cell r="O489">
            <v>10</v>
          </cell>
          <cell r="P489">
            <v>-4</v>
          </cell>
        </row>
        <row r="490">
          <cell r="A490" t="str">
            <v>D68688</v>
          </cell>
          <cell r="B490" t="str">
            <v>ダイワ商会　　　　　　　　　　　　　　　　　　　　　　　　　　　　　　</v>
          </cell>
          <cell r="C490" t="str">
            <v>048</v>
          </cell>
          <cell r="D490" t="str">
            <v>ﾏﾂﾓﾄｼﾃﾝ</v>
          </cell>
          <cell r="E490" t="str">
            <v>業務本部</v>
          </cell>
          <cell r="F490" t="str">
            <v>AB</v>
          </cell>
          <cell r="G490" t="str">
            <v>J</v>
          </cell>
          <cell r="J490">
            <v>38578367</v>
          </cell>
          <cell r="K490">
            <v>0</v>
          </cell>
          <cell r="L490">
            <v>38638086</v>
          </cell>
          <cell r="M490">
            <v>39</v>
          </cell>
          <cell r="N490">
            <v>0</v>
          </cell>
          <cell r="O490">
            <v>41</v>
          </cell>
          <cell r="P490">
            <v>-15</v>
          </cell>
        </row>
        <row r="491">
          <cell r="A491" t="str">
            <v>D69871</v>
          </cell>
          <cell r="B491" t="str">
            <v>金子電器　株式会社　　　　　　　　　　　　　　　　　　　　　　　　　　</v>
          </cell>
          <cell r="E491" t="str">
            <v>近畿営本</v>
          </cell>
          <cell r="M491">
            <v>0</v>
          </cell>
          <cell r="N491">
            <v>0</v>
          </cell>
          <cell r="O491">
            <v>139</v>
          </cell>
          <cell r="P491">
            <v>-52</v>
          </cell>
        </row>
        <row r="492">
          <cell r="A492" t="str">
            <v>D71856</v>
          </cell>
          <cell r="B492" t="str">
            <v>益岡　和正　　　　　　　　　　　　　　　　　　　　　　　　　　　　　　</v>
          </cell>
          <cell r="C492" t="str">
            <v>1C4</v>
          </cell>
          <cell r="D492" t="str">
            <v>ﾐﾅﾄｼﾃﾝﾀﾞｲ2ﾁ-ﾑ</v>
          </cell>
          <cell r="F492" t="str">
            <v>AB</v>
          </cell>
          <cell r="G492" t="str">
            <v>B</v>
          </cell>
          <cell r="J492">
            <v>19007254</v>
          </cell>
          <cell r="K492">
            <v>0</v>
          </cell>
          <cell r="L492">
            <v>19007254</v>
          </cell>
        </row>
        <row r="493">
          <cell r="A493" t="str">
            <v>D73928</v>
          </cell>
          <cell r="B493" t="str">
            <v>ヤオマサハウジング　　　　　　　　　　　　　　　　　　　　　　　　　　</v>
          </cell>
          <cell r="C493" t="str">
            <v>1TS</v>
          </cell>
          <cell r="D493" t="str">
            <v>ｼﾖｳﾅﾝｴｲｷﾞﾖｳJ</v>
          </cell>
          <cell r="E493" t="str">
            <v>東京営本</v>
          </cell>
          <cell r="F493" t="str">
            <v>CB</v>
          </cell>
          <cell r="G493" t="str">
            <v>C</v>
          </cell>
          <cell r="J493">
            <v>3295963</v>
          </cell>
          <cell r="K493">
            <v>1018879</v>
          </cell>
          <cell r="L493">
            <v>4241622</v>
          </cell>
          <cell r="M493">
            <v>4</v>
          </cell>
          <cell r="N493">
            <v>0</v>
          </cell>
          <cell r="O493">
            <v>4</v>
          </cell>
          <cell r="P493">
            <v>-1</v>
          </cell>
        </row>
        <row r="494">
          <cell r="A494" t="str">
            <v>D88029</v>
          </cell>
          <cell r="B494" t="str">
            <v>グランドール企画　　　　　　　　　　　　　　　　　　　　　　　　　　　</v>
          </cell>
          <cell r="C494" t="str">
            <v>2HF</v>
          </cell>
          <cell r="D494" t="str">
            <v>ｻﾂﾎﾟﾛﾄﾞｳﾄｳK</v>
          </cell>
          <cell r="E494" t="str">
            <v>業務本部</v>
          </cell>
          <cell r="F494" t="str">
            <v>CB</v>
          </cell>
          <cell r="G494" t="str">
            <v>G</v>
          </cell>
          <cell r="J494">
            <v>13502234</v>
          </cell>
          <cell r="K494">
            <v>877629</v>
          </cell>
          <cell r="L494">
            <v>14362573</v>
          </cell>
          <cell r="M494">
            <v>15</v>
          </cell>
          <cell r="P494">
            <v>0</v>
          </cell>
        </row>
        <row r="495">
          <cell r="A495" t="str">
            <v>DB046</v>
          </cell>
          <cell r="B495" t="str">
            <v>ハッポー　　　　　　　　　　　　　　　　　　　　　　　　　　　　　　　</v>
          </cell>
          <cell r="E495" t="str">
            <v>近畿営本</v>
          </cell>
          <cell r="M495">
            <v>6</v>
          </cell>
          <cell r="N495">
            <v>0</v>
          </cell>
          <cell r="O495">
            <v>6</v>
          </cell>
          <cell r="P495">
            <v>-2</v>
          </cell>
        </row>
        <row r="496">
          <cell r="A496" t="str">
            <v>DE370</v>
          </cell>
          <cell r="B496" t="str">
            <v>アテックス株式会社　　　　　　　　　　　　　　　　　　　　　　　　　　</v>
          </cell>
          <cell r="C496" t="str">
            <v>1J6</v>
          </cell>
          <cell r="D496" t="str">
            <v>ﾀﾁｶﾜｼﾃﾝﾀﾞｲ1ﾁｰﾑ</v>
          </cell>
          <cell r="E496" t="str">
            <v>東京営本</v>
          </cell>
          <cell r="F496" t="str">
            <v>CB</v>
          </cell>
          <cell r="G496" t="str">
            <v>Ｆ</v>
          </cell>
          <cell r="J496">
            <v>15000000</v>
          </cell>
          <cell r="K496">
            <v>12000000</v>
          </cell>
          <cell r="L496">
            <v>26949774</v>
          </cell>
          <cell r="M496">
            <v>27</v>
          </cell>
          <cell r="P496">
            <v>0</v>
          </cell>
        </row>
        <row r="497">
          <cell r="A497" t="str">
            <v>DJ187</v>
          </cell>
          <cell r="B497" t="str">
            <v>日企設計　　　　　　　　　　　　　　　　　　　　　　　　　　　　　　　</v>
          </cell>
          <cell r="C497" t="str">
            <v>0Y2</v>
          </cell>
          <cell r="D497" t="str">
            <v>PJ-ｷｶｸｶｲﾊﾂｶ</v>
          </cell>
          <cell r="E497" t="str">
            <v>近畿営本</v>
          </cell>
          <cell r="F497" t="str">
            <v>CB</v>
          </cell>
          <cell r="G497" t="str">
            <v>J</v>
          </cell>
          <cell r="J497">
            <v>0</v>
          </cell>
          <cell r="K497">
            <v>46192012</v>
          </cell>
          <cell r="L497">
            <v>44994498</v>
          </cell>
          <cell r="M497">
            <v>45</v>
          </cell>
          <cell r="N497">
            <v>0</v>
          </cell>
          <cell r="O497">
            <v>46</v>
          </cell>
          <cell r="P497">
            <v>-17</v>
          </cell>
        </row>
        <row r="498">
          <cell r="A498" t="str">
            <v>DR545</v>
          </cell>
          <cell r="B498" t="str">
            <v>飛栄産業株式会社　　　　　　　　　　　　　　　　　　　　　　　　　　　</v>
          </cell>
          <cell r="C498" t="str">
            <v>09C</v>
          </cell>
          <cell r="D498" t="str">
            <v>ﾕｳｼｼﾞｷﾞﾖｳ2ﾎｳｼﾞﾝ</v>
          </cell>
          <cell r="E498" t="str">
            <v>不動産Ｆ</v>
          </cell>
          <cell r="F498" t="str">
            <v>CA</v>
          </cell>
          <cell r="G498" t="str">
            <v>C</v>
          </cell>
          <cell r="J498">
            <v>0</v>
          </cell>
          <cell r="K498">
            <v>928832655</v>
          </cell>
          <cell r="L498">
            <v>13832655</v>
          </cell>
          <cell r="M498">
            <v>14</v>
          </cell>
          <cell r="N498">
            <v>-915</v>
          </cell>
          <cell r="O498">
            <v>14</v>
          </cell>
          <cell r="P498">
            <v>-14</v>
          </cell>
        </row>
        <row r="499">
          <cell r="A499" t="str">
            <v>DV125</v>
          </cell>
          <cell r="B499" t="str">
            <v>坂本建材興業所　　　　　　　　　　　　　　　　　　　　　　　　　　　　</v>
          </cell>
          <cell r="C499" t="str">
            <v>09C</v>
          </cell>
          <cell r="D499" t="str">
            <v>ﾕｳｼｼﾞｷﾞﾖｳ2ﾎｳｼﾞﾝ</v>
          </cell>
          <cell r="E499" t="str">
            <v>不動産Ｆ</v>
          </cell>
          <cell r="F499" t="str">
            <v>CB</v>
          </cell>
          <cell r="G499" t="str">
            <v>C</v>
          </cell>
          <cell r="J499">
            <v>302672020</v>
          </cell>
          <cell r="K499">
            <v>4805513</v>
          </cell>
          <cell r="L499">
            <v>-5598280</v>
          </cell>
          <cell r="M499">
            <v>-3</v>
          </cell>
          <cell r="N499">
            <v>-311</v>
          </cell>
          <cell r="O499">
            <v>0</v>
          </cell>
          <cell r="P499">
            <v>0</v>
          </cell>
        </row>
        <row r="500">
          <cell r="A500" t="str">
            <v>DV796</v>
          </cell>
          <cell r="B500" t="str">
            <v>サンケイハウス　　　　　　　　　　　　　　　　　　　　　　　　　　　　</v>
          </cell>
          <cell r="C500" t="str">
            <v>0Y1</v>
          </cell>
          <cell r="D500" t="str">
            <v>ｵｵｻｶｴｲｷﾞﾖｳ1-3</v>
          </cell>
          <cell r="E500" t="str">
            <v>近畿営本</v>
          </cell>
          <cell r="F500" t="str">
            <v>CB</v>
          </cell>
          <cell r="G500" t="str">
            <v>C</v>
          </cell>
          <cell r="J500">
            <v>0</v>
          </cell>
          <cell r="K500">
            <v>138160761</v>
          </cell>
          <cell r="L500">
            <v>90198777</v>
          </cell>
          <cell r="M500">
            <v>90</v>
          </cell>
          <cell r="N500">
            <v>0</v>
          </cell>
          <cell r="O500">
            <v>90</v>
          </cell>
          <cell r="P500">
            <v>-33</v>
          </cell>
        </row>
        <row r="501">
          <cell r="A501" t="str">
            <v>E06830</v>
          </cell>
          <cell r="B501" t="str">
            <v>東港海運株式会社　　　　　　　　　　　　　　　　　　　　　　　　　　　</v>
          </cell>
          <cell r="C501" t="str">
            <v>1D1</v>
          </cell>
          <cell r="D501" t="str">
            <v>ﾁﾊﾞｼﾃﾝﾀﾞｲ1ﾁｰﾑ</v>
          </cell>
          <cell r="E501" t="str">
            <v>東京営本</v>
          </cell>
          <cell r="F501" t="str">
            <v>CB</v>
          </cell>
          <cell r="G501" t="str">
            <v>I</v>
          </cell>
          <cell r="J501">
            <v>0</v>
          </cell>
          <cell r="K501">
            <v>1093756</v>
          </cell>
          <cell r="L501">
            <v>1087900</v>
          </cell>
          <cell r="M501">
            <v>1</v>
          </cell>
          <cell r="N501">
            <v>0</v>
          </cell>
          <cell r="O501">
            <v>1</v>
          </cell>
          <cell r="P501">
            <v>0</v>
          </cell>
        </row>
        <row r="502">
          <cell r="A502" t="str">
            <v>E06856</v>
          </cell>
          <cell r="B502" t="str">
            <v>木村　孝　　　　　　　　　　　　　　　　　　　　　　　　　　　　　　　</v>
          </cell>
          <cell r="C502" t="str">
            <v>CL1</v>
          </cell>
          <cell r="D502" t="str">
            <v>ｸﾗｳﾝﾘ-ｼﾝｸﾞ1</v>
          </cell>
          <cell r="E502" t="str">
            <v>東京営本</v>
          </cell>
          <cell r="F502" t="str">
            <v>AB</v>
          </cell>
          <cell r="G502" t="str">
            <v>B</v>
          </cell>
          <cell r="J502">
            <v>5807849</v>
          </cell>
          <cell r="K502">
            <v>0</v>
          </cell>
          <cell r="L502">
            <v>5807849</v>
          </cell>
          <cell r="M502">
            <v>6</v>
          </cell>
          <cell r="N502">
            <v>0</v>
          </cell>
          <cell r="O502">
            <v>0</v>
          </cell>
          <cell r="P502">
            <v>0</v>
          </cell>
        </row>
        <row r="503">
          <cell r="A503" t="str">
            <v>E27394</v>
          </cell>
          <cell r="B503" t="str">
            <v>駒場均　　　　　　　　　　　　　　　　　　　　　　　　　　　　　　　　</v>
          </cell>
          <cell r="C503" t="str">
            <v>007</v>
          </cell>
          <cell r="D503" t="str">
            <v>ｱｷﾀｼﾃﾝ</v>
          </cell>
          <cell r="F503" t="str">
            <v>CB</v>
          </cell>
          <cell r="G503" t="str">
            <v>B</v>
          </cell>
          <cell r="J503">
            <v>0</v>
          </cell>
          <cell r="K503">
            <v>2074285</v>
          </cell>
          <cell r="L503">
            <v>1967827</v>
          </cell>
        </row>
        <row r="504">
          <cell r="A504" t="str">
            <v>E30647</v>
          </cell>
          <cell r="B504" t="str">
            <v>コーエー流通</v>
          </cell>
          <cell r="E504" t="str">
            <v>業務本部</v>
          </cell>
          <cell r="M504">
            <v>0</v>
          </cell>
          <cell r="N504">
            <v>0</v>
          </cell>
          <cell r="O504">
            <v>0</v>
          </cell>
          <cell r="P504">
            <v>0</v>
          </cell>
        </row>
        <row r="505">
          <cell r="A505" t="str">
            <v>E41050</v>
          </cell>
          <cell r="B505" t="str">
            <v>悠紀総合事務所　　　　　　　　　　　　　　　　　　　　　　　　　　　　</v>
          </cell>
          <cell r="C505" t="str">
            <v>1TA</v>
          </cell>
          <cell r="D505" t="str">
            <v>ｼﾝｼﾞﾕｸ-ｴｲｷﾞﾖｳJ</v>
          </cell>
          <cell r="E505" t="str">
            <v>東京営本</v>
          </cell>
          <cell r="F505" t="str">
            <v>CB</v>
          </cell>
          <cell r="G505" t="str">
            <v>K</v>
          </cell>
          <cell r="J505">
            <v>0</v>
          </cell>
          <cell r="K505">
            <v>1641657</v>
          </cell>
          <cell r="L505">
            <v>1641657</v>
          </cell>
          <cell r="M505">
            <v>2</v>
          </cell>
          <cell r="N505">
            <v>0</v>
          </cell>
          <cell r="O505">
            <v>2</v>
          </cell>
          <cell r="P505">
            <v>-1</v>
          </cell>
        </row>
        <row r="506">
          <cell r="A506" t="str">
            <v>E86095</v>
          </cell>
          <cell r="B506" t="str">
            <v>パルフーズ株式会社　　　　　　　　　　　　　　　　　　　　　　　　　　</v>
          </cell>
          <cell r="C506" t="str">
            <v>1C4</v>
          </cell>
          <cell r="D506" t="str">
            <v>ﾐﾅﾄｼﾃﾝﾀﾞｲ2ﾁ-ﾑ</v>
          </cell>
          <cell r="E506" t="str">
            <v>東京営本</v>
          </cell>
          <cell r="F506" t="str">
            <v>CB</v>
          </cell>
          <cell r="G506" t="str">
            <v>Ｆ</v>
          </cell>
          <cell r="J506">
            <v>20000000</v>
          </cell>
          <cell r="K506">
            <v>10000000</v>
          </cell>
          <cell r="L506">
            <v>29897023</v>
          </cell>
          <cell r="M506">
            <v>30</v>
          </cell>
          <cell r="P506">
            <v>0</v>
          </cell>
        </row>
        <row r="507">
          <cell r="A507" t="str">
            <v>E86125</v>
          </cell>
          <cell r="B507" t="str">
            <v>ダイキューワークス株式会社　　　　　　　　　　　　　　　　　　　　　　</v>
          </cell>
          <cell r="C507" t="str">
            <v>0Y2</v>
          </cell>
          <cell r="D507" t="str">
            <v>PJ-ｷｶｸｶｲﾊﾂｶ</v>
          </cell>
          <cell r="E507" t="str">
            <v>近畿営本</v>
          </cell>
          <cell r="F507" t="str">
            <v>CB</v>
          </cell>
          <cell r="G507" t="str">
            <v>E</v>
          </cell>
          <cell r="J507">
            <v>1500000</v>
          </cell>
          <cell r="K507">
            <v>2500000</v>
          </cell>
          <cell r="L507">
            <v>3994830</v>
          </cell>
          <cell r="M507">
            <v>4</v>
          </cell>
          <cell r="P507">
            <v>0</v>
          </cell>
        </row>
        <row r="508">
          <cell r="A508" t="str">
            <v>EA703</v>
          </cell>
          <cell r="B508" t="str">
            <v>タマタ建材工業株式会社　　　　　　　　　　　　　　　　　　　　　　　　</v>
          </cell>
          <cell r="C508" t="str">
            <v>0Y2</v>
          </cell>
          <cell r="D508" t="str">
            <v>PJ-ｷｶｸｶｲﾊﾂｶ</v>
          </cell>
          <cell r="E508" t="str">
            <v>近畿営本</v>
          </cell>
          <cell r="F508" t="str">
            <v>CB</v>
          </cell>
          <cell r="G508" t="str">
            <v>Ｆ</v>
          </cell>
          <cell r="J508">
            <v>0</v>
          </cell>
          <cell r="K508">
            <v>12000000</v>
          </cell>
          <cell r="L508">
            <v>12000000</v>
          </cell>
          <cell r="M508">
            <v>12</v>
          </cell>
          <cell r="N508">
            <v>0</v>
          </cell>
          <cell r="O508">
            <v>12</v>
          </cell>
          <cell r="P508">
            <v>-4</v>
          </cell>
        </row>
        <row r="509">
          <cell r="A509" t="str">
            <v>EH385</v>
          </cell>
          <cell r="B509" t="str">
            <v>ニチゴ株式会社　　　　　　　　　　　　　　　　　　　　　　　　　　　　</v>
          </cell>
          <cell r="C509" t="str">
            <v>0Y2</v>
          </cell>
          <cell r="D509" t="str">
            <v>PJ-ｷｶｸｶｲﾊﾂｶ</v>
          </cell>
          <cell r="E509" t="str">
            <v>近畿営本</v>
          </cell>
          <cell r="F509" t="str">
            <v>CB</v>
          </cell>
          <cell r="G509" t="str">
            <v>K</v>
          </cell>
          <cell r="J509">
            <v>0</v>
          </cell>
          <cell r="K509">
            <v>39000000</v>
          </cell>
          <cell r="L509">
            <v>38315950</v>
          </cell>
          <cell r="M509">
            <v>39</v>
          </cell>
          <cell r="N509">
            <v>0</v>
          </cell>
          <cell r="O509">
            <v>41</v>
          </cell>
          <cell r="P509">
            <v>-15</v>
          </cell>
        </row>
        <row r="510">
          <cell r="A510" t="str">
            <v>EX065</v>
          </cell>
          <cell r="B510" t="str">
            <v>田辺組</v>
          </cell>
          <cell r="E510" t="str">
            <v>近畿営本</v>
          </cell>
          <cell r="M510">
            <v>0</v>
          </cell>
          <cell r="N510">
            <v>0</v>
          </cell>
          <cell r="O510">
            <v>0</v>
          </cell>
          <cell r="P510">
            <v>0</v>
          </cell>
        </row>
        <row r="511">
          <cell r="A511" t="str">
            <v>F02711</v>
          </cell>
          <cell r="B511" t="str">
            <v>中津川　裕　　　　　　　　　　　　　　　　　　　　　　　　　　　　　　</v>
          </cell>
          <cell r="C511" t="str">
            <v>1H1</v>
          </cell>
          <cell r="D511" t="str">
            <v>ｼﾝｼﾞﾕｸｼﾃﾝ1ﾁ-ﾑ</v>
          </cell>
          <cell r="E511" t="str">
            <v>東京営本</v>
          </cell>
          <cell r="F511" t="str">
            <v>AB</v>
          </cell>
          <cell r="G511" t="str">
            <v>B</v>
          </cell>
          <cell r="J511">
            <v>6173516</v>
          </cell>
          <cell r="K511">
            <v>0</v>
          </cell>
          <cell r="L511">
            <v>6173516</v>
          </cell>
          <cell r="M511">
            <v>6</v>
          </cell>
          <cell r="N511">
            <v>0</v>
          </cell>
          <cell r="O511">
            <v>0</v>
          </cell>
          <cell r="P511">
            <v>0</v>
          </cell>
        </row>
        <row r="512">
          <cell r="A512" t="str">
            <v>F10268</v>
          </cell>
          <cell r="B512" t="str">
            <v>友峰住地建設有限会社　　　　　　　　　　　　　　　　　　　　　　　　　</v>
          </cell>
          <cell r="C512" t="str">
            <v>048</v>
          </cell>
          <cell r="D512" t="str">
            <v>ﾏﾂﾓﾄｼﾃﾝ</v>
          </cell>
          <cell r="E512" t="str">
            <v>業務本部</v>
          </cell>
          <cell r="F512" t="str">
            <v>CB</v>
          </cell>
          <cell r="G512" t="str">
            <v>C</v>
          </cell>
          <cell r="J512">
            <v>3337600</v>
          </cell>
          <cell r="K512">
            <v>11070212</v>
          </cell>
          <cell r="L512">
            <v>12244557</v>
          </cell>
          <cell r="M512">
            <v>12</v>
          </cell>
          <cell r="N512">
            <v>0</v>
          </cell>
          <cell r="O512">
            <v>12</v>
          </cell>
          <cell r="P512">
            <v>-4</v>
          </cell>
        </row>
        <row r="513">
          <cell r="A513" t="str">
            <v>F18630</v>
          </cell>
          <cell r="B513" t="str">
            <v>東亜パーラー　　　　　　　　　　　　　　　　　　　　　　　　　　　　　</v>
          </cell>
          <cell r="E513" t="str">
            <v>東京営本</v>
          </cell>
          <cell r="M513">
            <v>4</v>
          </cell>
          <cell r="P513">
            <v>0</v>
          </cell>
        </row>
        <row r="514">
          <cell r="A514" t="str">
            <v>F37110</v>
          </cell>
          <cell r="B514" t="str">
            <v>堀井　元彦　　　　　　　　　　　　　　　　　　　　　　　　　　　　　　</v>
          </cell>
          <cell r="C514" t="str">
            <v>0QJ</v>
          </cell>
          <cell r="D514" t="str">
            <v>ｵｵｻｶｴｲｷﾞﾖｳ2-4</v>
          </cell>
          <cell r="F514" t="str">
            <v>CB</v>
          </cell>
          <cell r="G514" t="str">
            <v>B</v>
          </cell>
          <cell r="J514">
            <v>0</v>
          </cell>
          <cell r="K514">
            <v>62750701</v>
          </cell>
          <cell r="L514">
            <v>62750701</v>
          </cell>
        </row>
        <row r="515">
          <cell r="A515" t="str">
            <v>F49461</v>
          </cell>
          <cell r="B515" t="str">
            <v>丸栄住宅産業　　　　　　　　　　　　　　　　　　　　　　　　　　　　　</v>
          </cell>
          <cell r="C515" t="str">
            <v>0Y2</v>
          </cell>
          <cell r="D515" t="str">
            <v>PJ-ｷｶｸｶｲﾊﾂｶ</v>
          </cell>
          <cell r="E515" t="str">
            <v>近畿営本</v>
          </cell>
          <cell r="F515" t="str">
            <v>CB</v>
          </cell>
          <cell r="G515" t="str">
            <v>C</v>
          </cell>
          <cell r="J515">
            <v>0</v>
          </cell>
          <cell r="K515">
            <v>66979643</v>
          </cell>
          <cell r="L515">
            <v>66979643</v>
          </cell>
          <cell r="M515">
            <v>67</v>
          </cell>
          <cell r="N515">
            <v>0</v>
          </cell>
          <cell r="O515">
            <v>68</v>
          </cell>
          <cell r="P515">
            <v>-25</v>
          </cell>
        </row>
        <row r="516">
          <cell r="A516" t="str">
            <v>F56823</v>
          </cell>
          <cell r="B516" t="str">
            <v>明星コーポレーション　　　　　　　　　　　　　　　　　　　　　　　　　</v>
          </cell>
          <cell r="C516" t="str">
            <v>1C1</v>
          </cell>
          <cell r="D516" t="str">
            <v>ﾐﾅﾄｼﾃﾝﾀﾞｲ1ﾁ-ﾑ</v>
          </cell>
          <cell r="E516" t="str">
            <v>東京営本</v>
          </cell>
          <cell r="F516" t="str">
            <v>AB</v>
          </cell>
          <cell r="G516" t="str">
            <v>C</v>
          </cell>
          <cell r="J516">
            <v>82638921</v>
          </cell>
          <cell r="K516">
            <v>0</v>
          </cell>
          <cell r="L516">
            <v>81931406</v>
          </cell>
          <cell r="M516">
            <v>87</v>
          </cell>
          <cell r="N516">
            <v>0</v>
          </cell>
          <cell r="O516">
            <v>96</v>
          </cell>
          <cell r="P516">
            <v>-36</v>
          </cell>
        </row>
        <row r="517">
          <cell r="A517" t="str">
            <v>F62017</v>
          </cell>
          <cell r="B517" t="str">
            <v>宏友建設株式会社　　　　　　　　　　　　　　　　　　　　　　　　　　　</v>
          </cell>
          <cell r="C517" t="str">
            <v>0Y2</v>
          </cell>
          <cell r="D517" t="str">
            <v>PJ-ｷｶｸｶｲﾊﾂｶ</v>
          </cell>
          <cell r="E517" t="str">
            <v>近畿営本</v>
          </cell>
          <cell r="F517" t="str">
            <v>CB</v>
          </cell>
          <cell r="G517" t="str">
            <v>C</v>
          </cell>
          <cell r="J517">
            <v>0</v>
          </cell>
          <cell r="K517">
            <v>4181477</v>
          </cell>
          <cell r="L517">
            <v>3977229</v>
          </cell>
          <cell r="M517">
            <v>4</v>
          </cell>
          <cell r="N517">
            <v>0</v>
          </cell>
          <cell r="O517">
            <v>4</v>
          </cell>
          <cell r="P517">
            <v>-1</v>
          </cell>
        </row>
        <row r="518">
          <cell r="A518" t="str">
            <v>F80454</v>
          </cell>
          <cell r="B518" t="str">
            <v>宮崎ハイランド株式会社</v>
          </cell>
          <cell r="E518" t="str">
            <v>業務本部</v>
          </cell>
          <cell r="M518">
            <v>0</v>
          </cell>
          <cell r="N518">
            <v>0</v>
          </cell>
          <cell r="O518">
            <v>0</v>
          </cell>
          <cell r="P518">
            <v>0</v>
          </cell>
        </row>
        <row r="519">
          <cell r="A519" t="str">
            <v>G00004</v>
          </cell>
          <cell r="B519" t="str">
            <v>栄光産業株式会社　　　　　　　　　　　　　　　　　　　　　　　　　　　</v>
          </cell>
          <cell r="C519" t="str">
            <v>05W</v>
          </cell>
          <cell r="D519" t="str">
            <v>ｵｵｻｶｴｲｷﾞﾖｳ1-2</v>
          </cell>
          <cell r="E519" t="str">
            <v>近畿営本</v>
          </cell>
          <cell r="F519" t="str">
            <v>AA</v>
          </cell>
          <cell r="G519" t="str">
            <v>C</v>
          </cell>
          <cell r="J519">
            <v>1070410000</v>
          </cell>
          <cell r="K519">
            <v>0</v>
          </cell>
          <cell r="L519">
            <v>1068342496</v>
          </cell>
          <cell r="M519">
            <v>1078</v>
          </cell>
          <cell r="N519">
            <v>0</v>
          </cell>
          <cell r="O519">
            <v>1094</v>
          </cell>
          <cell r="P519">
            <v>-50</v>
          </cell>
        </row>
        <row r="520">
          <cell r="A520" t="str">
            <v>G02305</v>
          </cell>
          <cell r="B520" t="str">
            <v>窪田建設株式会社　　　　　　　　　　　　　　　　　　　　　　　　　　　</v>
          </cell>
          <cell r="E520" t="str">
            <v>業務本部</v>
          </cell>
          <cell r="M520">
            <v>2</v>
          </cell>
          <cell r="P520">
            <v>0</v>
          </cell>
        </row>
        <row r="521">
          <cell r="A521" t="str">
            <v>G11202</v>
          </cell>
          <cell r="B521" t="str">
            <v>内田建材有限会社　　　　　　　　　　　　　　　　　　　　　　　　　　　</v>
          </cell>
          <cell r="C521" t="str">
            <v>0L4</v>
          </cell>
          <cell r="D521" t="str">
            <v>ﾏﾂｴｼﾃﾝ</v>
          </cell>
          <cell r="E521" t="str">
            <v>業務本部</v>
          </cell>
          <cell r="F521" t="str">
            <v>CB</v>
          </cell>
          <cell r="G521" t="str">
            <v>E</v>
          </cell>
          <cell r="J521">
            <v>0</v>
          </cell>
          <cell r="K521">
            <v>5000000</v>
          </cell>
          <cell r="L521">
            <v>5000000</v>
          </cell>
          <cell r="M521">
            <v>5</v>
          </cell>
          <cell r="N521">
            <v>0</v>
          </cell>
          <cell r="O521">
            <v>5</v>
          </cell>
          <cell r="P521">
            <v>-2</v>
          </cell>
        </row>
        <row r="522">
          <cell r="A522" t="str">
            <v>G27747</v>
          </cell>
          <cell r="B522" t="str">
            <v>和田仁　　　　　　　　　　　　　　　　　　　　　　　　　　　　　　　　</v>
          </cell>
          <cell r="C522" t="str">
            <v>09N</v>
          </cell>
          <cell r="E522" t="str">
            <v>業務本部</v>
          </cell>
          <cell r="G522" t="str">
            <v>D</v>
          </cell>
          <cell r="L522">
            <v>-853</v>
          </cell>
          <cell r="M522">
            <v>0</v>
          </cell>
          <cell r="P522">
            <v>0</v>
          </cell>
        </row>
        <row r="523">
          <cell r="A523" t="str">
            <v>G30240</v>
          </cell>
          <cell r="B523" t="str">
            <v>山口節子　　　　　　　　　　　　　　　　　　　　　　　　　　　　　　　</v>
          </cell>
          <cell r="C523" t="str">
            <v>0Y2</v>
          </cell>
          <cell r="D523" t="str">
            <v>PJ-ｷｶｸｶｲﾊﾂｶ</v>
          </cell>
          <cell r="F523" t="str">
            <v>AB</v>
          </cell>
          <cell r="G523" t="str">
            <v>C</v>
          </cell>
          <cell r="J523">
            <v>18106120</v>
          </cell>
          <cell r="K523">
            <v>0</v>
          </cell>
          <cell r="L523">
            <v>18169144</v>
          </cell>
        </row>
        <row r="524">
          <cell r="A524" t="str">
            <v>G34370</v>
          </cell>
          <cell r="B524" t="str">
            <v>佐野和雄　　　　　　　　　　　　　　　　　　　　　　　　　　　　　　　</v>
          </cell>
          <cell r="C524" t="str">
            <v>007</v>
          </cell>
          <cell r="D524" t="str">
            <v>ｱｷﾀｼﾃﾝ</v>
          </cell>
          <cell r="F524" t="str">
            <v>BD</v>
          </cell>
          <cell r="G524" t="str">
            <v>B</v>
          </cell>
          <cell r="J524">
            <v>1109140</v>
          </cell>
          <cell r="K524">
            <v>263282</v>
          </cell>
          <cell r="L524">
            <v>1353249</v>
          </cell>
        </row>
        <row r="525">
          <cell r="A525" t="str">
            <v>G37350</v>
          </cell>
          <cell r="B525" t="str">
            <v>水馬洋三　　　　　　　　　　　　　　　　　　　　　　　　　　　　　　　</v>
          </cell>
          <cell r="C525" t="str">
            <v>017</v>
          </cell>
          <cell r="D525" t="str">
            <v>ﾋﾛｼﾏ1ﾁ-ﾑ</v>
          </cell>
          <cell r="F525" t="str">
            <v>CB</v>
          </cell>
          <cell r="G525" t="str">
            <v>B</v>
          </cell>
          <cell r="J525">
            <v>0</v>
          </cell>
          <cell r="K525">
            <v>416837</v>
          </cell>
          <cell r="L525">
            <v>406708</v>
          </cell>
        </row>
        <row r="526">
          <cell r="A526" t="str">
            <v>G42680</v>
          </cell>
          <cell r="B526" t="str">
            <v>ドリームプラザ　　　　　　　　　　　　　　　　　　　　　　　　　　　　</v>
          </cell>
          <cell r="C526" t="str">
            <v>0Y2</v>
          </cell>
          <cell r="D526" t="str">
            <v>PJ-ｷｶｸｶｲﾊﾂｶ</v>
          </cell>
          <cell r="E526" t="str">
            <v>近畿営本</v>
          </cell>
          <cell r="F526" t="str">
            <v>CA</v>
          </cell>
          <cell r="G526" t="str">
            <v>L</v>
          </cell>
          <cell r="J526">
            <v>686709912</v>
          </cell>
          <cell r="K526">
            <v>27350000</v>
          </cell>
          <cell r="L526">
            <v>706530274</v>
          </cell>
          <cell r="M526">
            <v>705</v>
          </cell>
          <cell r="N526">
            <v>0</v>
          </cell>
          <cell r="O526">
            <v>707</v>
          </cell>
          <cell r="P526">
            <v>-301</v>
          </cell>
        </row>
        <row r="527">
          <cell r="A527" t="str">
            <v>G43403</v>
          </cell>
          <cell r="B527" t="str">
            <v>仙水会　　　　　　　　　　　　　　　　　　　　　　　　　　　　　　　　</v>
          </cell>
          <cell r="C527" t="str">
            <v>1A4</v>
          </cell>
          <cell r="D527" t="str">
            <v>Eﾀﾞｲ2ﾌﾞﾍﾙｽｹｱﾁ-ﾑ</v>
          </cell>
          <cell r="E527" t="str">
            <v>東京営本</v>
          </cell>
          <cell r="F527" t="str">
            <v>AB</v>
          </cell>
          <cell r="G527" t="str">
            <v>K</v>
          </cell>
          <cell r="J527">
            <v>18399029</v>
          </cell>
          <cell r="K527">
            <v>0</v>
          </cell>
          <cell r="L527">
            <v>18244248</v>
          </cell>
          <cell r="M527">
            <v>20</v>
          </cell>
          <cell r="N527">
            <v>0</v>
          </cell>
          <cell r="O527">
            <v>22</v>
          </cell>
          <cell r="P527">
            <v>-8</v>
          </cell>
        </row>
        <row r="528">
          <cell r="A528" t="str">
            <v>G50084</v>
          </cell>
          <cell r="B528" t="str">
            <v>モール　　　　　　　　　　　　　　　　　　　　　　　　　　　　　　　　</v>
          </cell>
          <cell r="C528" t="str">
            <v>037</v>
          </cell>
          <cell r="D528" t="str">
            <v>ｷﾞﾌｼﾃﾝ</v>
          </cell>
          <cell r="E528" t="str">
            <v>業務本部</v>
          </cell>
          <cell r="F528" t="str">
            <v>CB</v>
          </cell>
          <cell r="G528" t="str">
            <v>Ｆ</v>
          </cell>
          <cell r="J528">
            <v>0</v>
          </cell>
          <cell r="K528">
            <v>10500000</v>
          </cell>
          <cell r="L528">
            <v>10500000</v>
          </cell>
          <cell r="M528">
            <v>10</v>
          </cell>
          <cell r="N528">
            <v>0</v>
          </cell>
          <cell r="O528">
            <v>10</v>
          </cell>
          <cell r="P528">
            <v>-4</v>
          </cell>
        </row>
        <row r="529">
          <cell r="A529" t="str">
            <v>G54400</v>
          </cell>
          <cell r="B529" t="str">
            <v>味の企画エフシ－　　　　　　　　　　　　　　　　　　　　　　　　　　　</v>
          </cell>
          <cell r="C529" t="str">
            <v>1TG</v>
          </cell>
          <cell r="D529" t="str">
            <v>ｻｲﾀﾏｼﾃﾝｴｲｷﾞﾖｳJ</v>
          </cell>
          <cell r="E529" t="str">
            <v>近畿営本</v>
          </cell>
          <cell r="F529" t="str">
            <v>CB</v>
          </cell>
          <cell r="G529" t="str">
            <v>G</v>
          </cell>
          <cell r="J529">
            <v>7833337</v>
          </cell>
          <cell r="K529">
            <v>9697642</v>
          </cell>
          <cell r="L529">
            <v>15292844</v>
          </cell>
          <cell r="M529">
            <v>15</v>
          </cell>
          <cell r="N529">
            <v>0</v>
          </cell>
          <cell r="O529">
            <v>15</v>
          </cell>
          <cell r="P529">
            <v>-6</v>
          </cell>
        </row>
        <row r="530">
          <cell r="A530" t="str">
            <v>G61353</v>
          </cell>
          <cell r="B530" t="str">
            <v>アールケービー　　　　　　　　　　　　　　　　　　　　　　　　　　　　</v>
          </cell>
          <cell r="E530" t="str">
            <v>業務本部</v>
          </cell>
          <cell r="M530">
            <v>17</v>
          </cell>
          <cell r="N530">
            <v>0</v>
          </cell>
          <cell r="O530">
            <v>17</v>
          </cell>
          <cell r="P530">
            <v>-6</v>
          </cell>
        </row>
        <row r="531">
          <cell r="A531" t="str">
            <v>G61683</v>
          </cell>
          <cell r="B531" t="str">
            <v>洸侑商事株式会社　　　　　　　　　　　　　　　　　　　　　　　　　　　</v>
          </cell>
          <cell r="C531" t="str">
            <v>05Z</v>
          </cell>
          <cell r="D531" t="str">
            <v>ｵｵｻｶｴｲｷﾞﾖｳ3-1</v>
          </cell>
          <cell r="E531" t="str">
            <v>近畿営本</v>
          </cell>
          <cell r="F531" t="str">
            <v>CA</v>
          </cell>
          <cell r="G531" t="str">
            <v>L</v>
          </cell>
          <cell r="J531">
            <v>1228138965</v>
          </cell>
          <cell r="K531">
            <v>93741206</v>
          </cell>
          <cell r="L531">
            <v>1319125940</v>
          </cell>
          <cell r="M531">
            <v>1314</v>
          </cell>
          <cell r="N531">
            <v>0</v>
          </cell>
          <cell r="O531">
            <v>1309</v>
          </cell>
          <cell r="P531">
            <v>-50</v>
          </cell>
        </row>
        <row r="532">
          <cell r="A532" t="str">
            <v>G62818</v>
          </cell>
          <cell r="B532" t="str">
            <v>丸隆伊藤建業株式会社　　　　　　　　　　　　　　　　　　　　　　　　　</v>
          </cell>
          <cell r="C532" t="str">
            <v>071</v>
          </cell>
          <cell r="D532" t="str">
            <v>ｱｻﾋｶﾜｼﾃﾝ</v>
          </cell>
          <cell r="F532" t="str">
            <v>AB</v>
          </cell>
          <cell r="G532" t="str">
            <v>E</v>
          </cell>
          <cell r="J532">
            <v>122641537</v>
          </cell>
          <cell r="K532">
            <v>0</v>
          </cell>
          <cell r="L532">
            <v>122641537</v>
          </cell>
        </row>
        <row r="533">
          <cell r="A533" t="str">
            <v>G67000</v>
          </cell>
          <cell r="B533" t="str">
            <v>エコシス　　　　　　　　　　　　　　　　　　　　　　　　　　　　　　　</v>
          </cell>
          <cell r="E533" t="str">
            <v>近畿営本</v>
          </cell>
          <cell r="M533">
            <v>6</v>
          </cell>
          <cell r="N533">
            <v>0</v>
          </cell>
          <cell r="O533">
            <v>6</v>
          </cell>
          <cell r="P533">
            <v>-2</v>
          </cell>
          <cell r="Q533">
            <v>6417450</v>
          </cell>
        </row>
        <row r="534">
          <cell r="A534" t="str">
            <v>H05593</v>
          </cell>
          <cell r="B534" t="str">
            <v>チェリー</v>
          </cell>
          <cell r="E534" t="str">
            <v>東京営本</v>
          </cell>
          <cell r="M534">
            <v>0</v>
          </cell>
          <cell r="N534">
            <v>0</v>
          </cell>
          <cell r="O534">
            <v>0</v>
          </cell>
          <cell r="P534">
            <v>0</v>
          </cell>
        </row>
        <row r="535">
          <cell r="A535" t="str">
            <v>H07374</v>
          </cell>
          <cell r="B535" t="str">
            <v>クリエイト・クラブ・コーポレーション　　　　　　　　　　　　　　　　　</v>
          </cell>
          <cell r="C535" t="str">
            <v>05V</v>
          </cell>
          <cell r="D535" t="str">
            <v>ｵｵｻｶｴｲｷﾞﾖｳ2-3</v>
          </cell>
          <cell r="E535" t="str">
            <v>近畿営本</v>
          </cell>
          <cell r="F535" t="str">
            <v>CB</v>
          </cell>
          <cell r="G535" t="str">
            <v>G</v>
          </cell>
          <cell r="J535">
            <v>0</v>
          </cell>
          <cell r="K535">
            <v>2532373</v>
          </cell>
          <cell r="L535">
            <v>2500432</v>
          </cell>
          <cell r="M535">
            <v>3</v>
          </cell>
          <cell r="N535">
            <v>0</v>
          </cell>
          <cell r="O535">
            <v>1</v>
          </cell>
          <cell r="P535">
            <v>0</v>
          </cell>
        </row>
        <row r="536">
          <cell r="A536" t="str">
            <v>H10622</v>
          </cell>
          <cell r="B536" t="str">
            <v>メコス　　　　　　　　　　　　　　　　　　　　　　　　　　　　　　　　</v>
          </cell>
          <cell r="C536" t="str">
            <v>1H1</v>
          </cell>
          <cell r="D536" t="str">
            <v>ｼﾝｼﾞﾕｸｼﾃﾝ1ﾁ-ﾑ</v>
          </cell>
          <cell r="E536" t="str">
            <v>東京営本</v>
          </cell>
          <cell r="F536" t="str">
            <v>CB</v>
          </cell>
          <cell r="G536" t="str">
            <v>Ｆ</v>
          </cell>
          <cell r="J536">
            <v>12000000</v>
          </cell>
          <cell r="K536">
            <v>15000000</v>
          </cell>
          <cell r="L536">
            <v>26938214</v>
          </cell>
          <cell r="M536">
            <v>27</v>
          </cell>
          <cell r="P536">
            <v>0</v>
          </cell>
        </row>
        <row r="537">
          <cell r="A537" t="str">
            <v>H27986</v>
          </cell>
          <cell r="B537" t="str">
            <v>興志会　　　　　　　　　　　　　　　　　　　　　　　　　　　　　　　　</v>
          </cell>
          <cell r="C537" t="str">
            <v>1A4</v>
          </cell>
          <cell r="D537" t="str">
            <v>Eﾀﾞｲ2ﾌﾞﾍﾙｽｹｱﾁ-ﾑ</v>
          </cell>
          <cell r="E537" t="str">
            <v>東京営本</v>
          </cell>
          <cell r="F537" t="str">
            <v>AB</v>
          </cell>
          <cell r="G537" t="str">
            <v>K</v>
          </cell>
          <cell r="J537">
            <v>78697289</v>
          </cell>
          <cell r="K537">
            <v>0</v>
          </cell>
          <cell r="L537">
            <v>77552369</v>
          </cell>
          <cell r="M537">
            <v>80</v>
          </cell>
          <cell r="N537">
            <v>0</v>
          </cell>
          <cell r="O537">
            <v>84</v>
          </cell>
          <cell r="P537">
            <v>-31</v>
          </cell>
        </row>
        <row r="538">
          <cell r="A538" t="str">
            <v>H34129</v>
          </cell>
          <cell r="B538" t="str">
            <v>福本　生二　　　　　　　　　　　　　　　　　　　　　　　　　　　　　　</v>
          </cell>
          <cell r="C538" t="str">
            <v>0Y2</v>
          </cell>
          <cell r="D538" t="str">
            <v>PJ-ｷｶｸｶｲﾊﾂｶ</v>
          </cell>
          <cell r="E538" t="str">
            <v>近畿営本</v>
          </cell>
          <cell r="F538" t="str">
            <v>CB</v>
          </cell>
          <cell r="G538" t="str">
            <v>B</v>
          </cell>
          <cell r="J538">
            <v>0</v>
          </cell>
          <cell r="K538">
            <v>1043031</v>
          </cell>
          <cell r="L538">
            <v>650292</v>
          </cell>
          <cell r="M538">
            <v>1</v>
          </cell>
          <cell r="N538">
            <v>0</v>
          </cell>
          <cell r="O538">
            <v>1</v>
          </cell>
          <cell r="P538">
            <v>0</v>
          </cell>
        </row>
        <row r="539">
          <cell r="A539" t="str">
            <v>H67725</v>
          </cell>
          <cell r="B539" t="str">
            <v>千葉　充　　　　　　　　　　　　　　　　　　　　　　　　　　　　　　　</v>
          </cell>
          <cell r="C539" t="str">
            <v>1L1</v>
          </cell>
          <cell r="D539" t="str">
            <v>ｶﾜｺﾞｴｼﾃﾝﾀﾞｲ1ﾁｰﾑ</v>
          </cell>
          <cell r="F539" t="str">
            <v>CB</v>
          </cell>
          <cell r="G539" t="str">
            <v>B</v>
          </cell>
          <cell r="J539">
            <v>995933</v>
          </cell>
          <cell r="K539">
            <v>4498276</v>
          </cell>
          <cell r="L539">
            <v>5186061</v>
          </cell>
        </row>
        <row r="540">
          <cell r="A540" t="str">
            <v>H85783</v>
          </cell>
          <cell r="B540" t="str">
            <v>喜楽バスセンター　　　　　　　　　　　　　　　　　　　　　　　　　　　</v>
          </cell>
          <cell r="C540" t="str">
            <v>0QE</v>
          </cell>
          <cell r="D540" t="str">
            <v>ｵｵｻｶｴｲｷﾞﾖｳ1-4</v>
          </cell>
          <cell r="E540" t="str">
            <v>近畿営本</v>
          </cell>
          <cell r="F540" t="str">
            <v>CB</v>
          </cell>
          <cell r="G540" t="str">
            <v>L</v>
          </cell>
          <cell r="J540">
            <v>179944026</v>
          </cell>
          <cell r="K540">
            <v>1743902</v>
          </cell>
          <cell r="L540">
            <v>179944026</v>
          </cell>
          <cell r="M540">
            <v>182</v>
          </cell>
          <cell r="N540">
            <v>0</v>
          </cell>
          <cell r="O540">
            <v>185</v>
          </cell>
          <cell r="P540">
            <v>-69</v>
          </cell>
        </row>
        <row r="541">
          <cell r="A541" t="str">
            <v>H85819</v>
          </cell>
          <cell r="B541" t="str">
            <v>菊地　重人　　　　　　　　　　　　　　　　　　　　　　　　　　　　　　</v>
          </cell>
          <cell r="C541" t="str">
            <v>054</v>
          </cell>
          <cell r="D541" t="str">
            <v>ﾓﾘｵｶｼﾃﾝ</v>
          </cell>
          <cell r="E541" t="str">
            <v>業務本部</v>
          </cell>
          <cell r="F541" t="str">
            <v>CB</v>
          </cell>
          <cell r="G541" t="str">
            <v>B</v>
          </cell>
          <cell r="J541">
            <v>6076703</v>
          </cell>
          <cell r="K541">
            <v>728749</v>
          </cell>
          <cell r="L541">
            <v>6757462</v>
          </cell>
          <cell r="M541">
            <v>7</v>
          </cell>
          <cell r="P541">
            <v>0</v>
          </cell>
        </row>
        <row r="542">
          <cell r="A542" t="str">
            <v>J20583</v>
          </cell>
          <cell r="B542" t="str">
            <v>出口道典　　　　　　　　　　　　　　　　　　　　　　　　　　　　　　　</v>
          </cell>
          <cell r="C542" t="str">
            <v>1TG</v>
          </cell>
          <cell r="D542" t="str">
            <v>ｻｲﾀﾏｼﾃﾝｴｲｷﾞﾖｳJ</v>
          </cell>
          <cell r="F542" t="str">
            <v>CB</v>
          </cell>
          <cell r="G542" t="str">
            <v>B</v>
          </cell>
          <cell r="J542">
            <v>880781</v>
          </cell>
          <cell r="K542">
            <v>96630</v>
          </cell>
          <cell r="L542">
            <v>962157</v>
          </cell>
        </row>
        <row r="543">
          <cell r="A543" t="str">
            <v>J23976</v>
          </cell>
          <cell r="B543" t="str">
            <v>太田組</v>
          </cell>
          <cell r="E543" t="str">
            <v>業務本部</v>
          </cell>
          <cell r="M543">
            <v>0</v>
          </cell>
          <cell r="N543">
            <v>0</v>
          </cell>
          <cell r="O543">
            <v>0</v>
          </cell>
          <cell r="P543">
            <v>0</v>
          </cell>
        </row>
        <row r="544">
          <cell r="A544" t="str">
            <v>J26338</v>
          </cell>
          <cell r="B544" t="str">
            <v>中野修　　　　　　　　　　　　　　　　　　　　　　　　　　　　　　　　</v>
          </cell>
          <cell r="C544" t="str">
            <v>0Y2</v>
          </cell>
          <cell r="D544" t="str">
            <v>PJ-ｷｶｸｶｲﾊﾂｶ</v>
          </cell>
          <cell r="F544" t="str">
            <v>AB</v>
          </cell>
          <cell r="G544" t="str">
            <v>G</v>
          </cell>
          <cell r="J544">
            <v>11629938</v>
          </cell>
          <cell r="K544">
            <v>0</v>
          </cell>
          <cell r="L544">
            <v>11662107</v>
          </cell>
        </row>
        <row r="545">
          <cell r="A545" t="str">
            <v>J28061</v>
          </cell>
          <cell r="B545" t="str">
            <v>オ－シャンコンチネンタル　　　　　　　　　　　　　　　　　　　　　　　</v>
          </cell>
          <cell r="C545" t="str">
            <v>0Y2</v>
          </cell>
          <cell r="D545" t="str">
            <v>PJ-ｷｶｸｶｲﾊﾂｶ</v>
          </cell>
          <cell r="E545" t="str">
            <v>近畿営本</v>
          </cell>
          <cell r="F545" t="str">
            <v>CB</v>
          </cell>
          <cell r="G545" t="str">
            <v>C</v>
          </cell>
          <cell r="J545">
            <v>0</v>
          </cell>
          <cell r="K545">
            <v>101099165</v>
          </cell>
          <cell r="L545">
            <v>100737365</v>
          </cell>
          <cell r="M545">
            <v>101</v>
          </cell>
          <cell r="N545">
            <v>0</v>
          </cell>
          <cell r="O545">
            <v>101</v>
          </cell>
          <cell r="P545">
            <v>-38</v>
          </cell>
        </row>
        <row r="546">
          <cell r="A546" t="str">
            <v>J32061</v>
          </cell>
          <cell r="B546" t="str">
            <v>フナコシヤ　　　　　　　　　　　　　　　　　　　　　　　　　　　　　　</v>
          </cell>
          <cell r="E546" t="str">
            <v>業務本部</v>
          </cell>
          <cell r="M546">
            <v>317</v>
          </cell>
          <cell r="N546">
            <v>0</v>
          </cell>
          <cell r="O546">
            <v>316</v>
          </cell>
          <cell r="P546">
            <v>0</v>
          </cell>
        </row>
        <row r="547">
          <cell r="A547" t="str">
            <v>J39659</v>
          </cell>
          <cell r="B547" t="str">
            <v>ケイムズ・オー　　　　　　　　　　　　　　　　　　　　　　　　　　　　</v>
          </cell>
          <cell r="C547" t="str">
            <v>053</v>
          </cell>
          <cell r="D547" t="str">
            <v>ｸﾏﾓﾄｼﾃﾝ</v>
          </cell>
          <cell r="E547" t="str">
            <v>業務本部</v>
          </cell>
          <cell r="F547" t="str">
            <v>AB</v>
          </cell>
          <cell r="G547" t="str">
            <v>L</v>
          </cell>
          <cell r="J547">
            <v>80535050</v>
          </cell>
          <cell r="K547">
            <v>0</v>
          </cell>
          <cell r="L547">
            <v>80535050</v>
          </cell>
          <cell r="M547">
            <v>81</v>
          </cell>
          <cell r="N547">
            <v>0</v>
          </cell>
          <cell r="O547">
            <v>82</v>
          </cell>
          <cell r="P547">
            <v>-31</v>
          </cell>
        </row>
        <row r="548">
          <cell r="A548" t="str">
            <v>J43783</v>
          </cell>
          <cell r="B548" t="str">
            <v>金沢　冨美子　　　　　　　　　　　　　　　　　　　　　　　　　　　　　</v>
          </cell>
          <cell r="C548" t="str">
            <v>1TG</v>
          </cell>
          <cell r="D548" t="str">
            <v>ｻｲﾀﾏｼﾃﾝｴｲｷﾞﾖｳJ</v>
          </cell>
          <cell r="E548" t="str">
            <v>東京営本</v>
          </cell>
          <cell r="F548" t="str">
            <v>CB</v>
          </cell>
          <cell r="G548" t="str">
            <v>B</v>
          </cell>
          <cell r="J548">
            <v>807955</v>
          </cell>
          <cell r="K548">
            <v>281834</v>
          </cell>
          <cell r="L548">
            <v>1071725</v>
          </cell>
          <cell r="M548">
            <v>1</v>
          </cell>
          <cell r="N548">
            <v>0</v>
          </cell>
          <cell r="O548">
            <v>1</v>
          </cell>
          <cell r="P548">
            <v>0</v>
          </cell>
        </row>
        <row r="549">
          <cell r="A549" t="str">
            <v>J49294</v>
          </cell>
          <cell r="B549" t="str">
            <v>気仙沼都市商業開発株式会社　　　　　　　　　　　　　　　　　　　　　　</v>
          </cell>
          <cell r="C549" t="str">
            <v>012</v>
          </cell>
          <cell r="D549" t="str">
            <v>ｾﾝﾀﾞｲ1ﾁ-ﾑ</v>
          </cell>
          <cell r="E549" t="str">
            <v>業務本部</v>
          </cell>
          <cell r="F549" t="str">
            <v>AB</v>
          </cell>
          <cell r="G549" t="str">
            <v>C</v>
          </cell>
          <cell r="J549">
            <v>9628328</v>
          </cell>
          <cell r="K549">
            <v>0</v>
          </cell>
          <cell r="L549">
            <v>9628328</v>
          </cell>
          <cell r="M549">
            <v>10</v>
          </cell>
          <cell r="N549">
            <v>0</v>
          </cell>
          <cell r="O549">
            <v>34</v>
          </cell>
          <cell r="P549">
            <v>-13</v>
          </cell>
        </row>
        <row r="550">
          <cell r="A550" t="str">
            <v>J64092</v>
          </cell>
          <cell r="B550" t="str">
            <v>加藤　栄子　　　　　　　　　　　　　　　　　　　　　　　　　　　　　　</v>
          </cell>
          <cell r="C550" t="str">
            <v>1VE</v>
          </cell>
          <cell r="D550" t="str">
            <v>ｴｲｷﾞﾖｳ2-1J</v>
          </cell>
          <cell r="F550" t="str">
            <v>CB</v>
          </cell>
          <cell r="G550" t="str">
            <v>B</v>
          </cell>
          <cell r="J550">
            <v>27367396</v>
          </cell>
          <cell r="K550">
            <v>7697736</v>
          </cell>
          <cell r="L550">
            <v>28707447</v>
          </cell>
        </row>
        <row r="551">
          <cell r="A551" t="str">
            <v>J77446</v>
          </cell>
          <cell r="B551" t="str">
            <v>妻鹿　孝憲　　　　　　　　　　　　　　　　　　　　　　　　　　　　　　</v>
          </cell>
          <cell r="C551" t="str">
            <v>2JM</v>
          </cell>
          <cell r="D551" t="str">
            <v>ﾕｳｼ2ﾌﾞｵｵｻｶJP</v>
          </cell>
          <cell r="F551" t="str">
            <v>CB</v>
          </cell>
          <cell r="G551" t="str">
            <v>J</v>
          </cell>
          <cell r="J551">
            <v>3960763</v>
          </cell>
          <cell r="K551">
            <v>614352</v>
          </cell>
          <cell r="L551">
            <v>2977362</v>
          </cell>
        </row>
        <row r="552">
          <cell r="A552" t="str">
            <v>J78659</v>
          </cell>
          <cell r="B552" t="str">
            <v>クリエイトホ－ム　　　　　　　　　　　　　　　　　　　　　　　　　　　</v>
          </cell>
          <cell r="C552" t="str">
            <v>0Y2</v>
          </cell>
          <cell r="D552" t="str">
            <v>PJ-ｷｶｸｶｲﾊﾂｶ</v>
          </cell>
          <cell r="E552" t="str">
            <v>近畿営本</v>
          </cell>
          <cell r="F552" t="str">
            <v>CB</v>
          </cell>
          <cell r="G552" t="str">
            <v>C</v>
          </cell>
          <cell r="J552">
            <v>15178192</v>
          </cell>
          <cell r="K552">
            <v>3572912</v>
          </cell>
          <cell r="L552">
            <v>13557171</v>
          </cell>
          <cell r="M552">
            <v>14</v>
          </cell>
          <cell r="N552">
            <v>0</v>
          </cell>
          <cell r="O552">
            <v>15</v>
          </cell>
          <cell r="P552">
            <v>-6</v>
          </cell>
        </row>
        <row r="553">
          <cell r="A553" t="str">
            <v>J87098</v>
          </cell>
          <cell r="B553" t="str">
            <v>東洋リゾート　　　　　　　　　　　　　　　　　　　　　　　　　　　　　</v>
          </cell>
          <cell r="C553" t="str">
            <v>0JS</v>
          </cell>
          <cell r="D553" t="str">
            <v>ﾄﾔﾏｼﾃﾝ</v>
          </cell>
          <cell r="E553" t="str">
            <v>業務本部</v>
          </cell>
          <cell r="F553" t="str">
            <v>CA</v>
          </cell>
          <cell r="G553" t="str">
            <v>L</v>
          </cell>
          <cell r="J553">
            <v>0</v>
          </cell>
          <cell r="K553">
            <v>1744959275</v>
          </cell>
          <cell r="L553">
            <v>1700691051</v>
          </cell>
          <cell r="M553">
            <v>1701</v>
          </cell>
          <cell r="N553">
            <v>0</v>
          </cell>
          <cell r="O553">
            <v>1701</v>
          </cell>
          <cell r="P553">
            <v>-419</v>
          </cell>
        </row>
        <row r="554">
          <cell r="A554" t="str">
            <v>J89595</v>
          </cell>
          <cell r="B554" t="str">
            <v>入宇田　則次　　　　　　　　　　　　　　　　　　　　　　　　　　　　　</v>
          </cell>
          <cell r="C554" t="str">
            <v>1TG</v>
          </cell>
          <cell r="D554" t="str">
            <v>ｻｲﾀﾏｼﾃﾝｴｲｷﾞﾖｳJ</v>
          </cell>
          <cell r="F554" t="str">
            <v>CB</v>
          </cell>
          <cell r="G554" t="str">
            <v>B</v>
          </cell>
          <cell r="J554">
            <v>1057518</v>
          </cell>
          <cell r="K554">
            <v>482101</v>
          </cell>
          <cell r="L554">
            <v>1509897</v>
          </cell>
        </row>
        <row r="555">
          <cell r="A555" t="str">
            <v>K15692</v>
          </cell>
          <cell r="B555" t="str">
            <v>菅原広隆　　　　　　　　　　　　　　　　　　　　　　　　　　　　　　　</v>
          </cell>
          <cell r="C555" t="str">
            <v>1H6</v>
          </cell>
          <cell r="D555" t="str">
            <v>ｲｹﾌﾞｸﾛｼﾃﾝ1ﾁｰﾑ</v>
          </cell>
          <cell r="E555" t="str">
            <v>東京営本</v>
          </cell>
          <cell r="F555" t="str">
            <v>CB</v>
          </cell>
          <cell r="G555" t="str">
            <v>B</v>
          </cell>
          <cell r="J555">
            <v>94429549</v>
          </cell>
          <cell r="K555">
            <v>994096</v>
          </cell>
          <cell r="L555">
            <v>95514711</v>
          </cell>
          <cell r="M555">
            <v>95</v>
          </cell>
          <cell r="P555">
            <v>0</v>
          </cell>
        </row>
        <row r="556">
          <cell r="A556" t="str">
            <v>K18503</v>
          </cell>
          <cell r="B556" t="str">
            <v>アイテクノ　　　　　　　　　　　　　　　　　　　　　　　　　　　　　　</v>
          </cell>
          <cell r="C556" t="str">
            <v>1H6</v>
          </cell>
          <cell r="D556" t="str">
            <v>ｲｹﾌﾞｸﾛｼﾃﾝ1ﾁｰﾑ</v>
          </cell>
          <cell r="E556" t="str">
            <v>東京営本</v>
          </cell>
          <cell r="F556" t="str">
            <v>AB</v>
          </cell>
          <cell r="G556" t="str">
            <v>E</v>
          </cell>
          <cell r="J556">
            <v>253347740</v>
          </cell>
          <cell r="K556">
            <v>0</v>
          </cell>
          <cell r="L556">
            <v>247162116</v>
          </cell>
          <cell r="M556">
            <v>253</v>
          </cell>
          <cell r="N556">
            <v>0</v>
          </cell>
          <cell r="O556">
            <v>262</v>
          </cell>
          <cell r="P556">
            <v>-97</v>
          </cell>
        </row>
        <row r="557">
          <cell r="A557" t="str">
            <v>K19485</v>
          </cell>
          <cell r="B557" t="str">
            <v>大創　　　　　　　　　　　　　　　　　　　　　　　　　　　　　　　　　</v>
          </cell>
          <cell r="C557" t="str">
            <v>0Y2</v>
          </cell>
          <cell r="D557" t="str">
            <v>PJ-ｷｶｸｶｲﾊﾂｶ</v>
          </cell>
          <cell r="E557" t="str">
            <v>近畿営本</v>
          </cell>
          <cell r="F557" t="str">
            <v>CB</v>
          </cell>
          <cell r="G557" t="str">
            <v>C</v>
          </cell>
          <cell r="J557">
            <v>35119876</v>
          </cell>
          <cell r="K557">
            <v>1110439</v>
          </cell>
          <cell r="L557">
            <v>35585656</v>
          </cell>
          <cell r="M557">
            <v>40</v>
          </cell>
          <cell r="N557">
            <v>0</v>
          </cell>
          <cell r="O557">
            <v>44</v>
          </cell>
          <cell r="P557">
            <v>-16</v>
          </cell>
        </row>
        <row r="558">
          <cell r="A558" t="str">
            <v>K20319</v>
          </cell>
          <cell r="B558" t="str">
            <v>モスト　　　　　　　　　　　　　　　　　　　　　　　　　　　　　　　　</v>
          </cell>
          <cell r="E558" t="str">
            <v>業務本部</v>
          </cell>
          <cell r="M558">
            <v>0</v>
          </cell>
          <cell r="N558">
            <v>0</v>
          </cell>
          <cell r="O558">
            <v>35</v>
          </cell>
          <cell r="P558">
            <v>-13</v>
          </cell>
        </row>
        <row r="559">
          <cell r="A559" t="str">
            <v>K29463</v>
          </cell>
          <cell r="B559" t="str">
            <v>有限会社クボカンパニ－　　　　　　　　　　　　　　　　　　　　　　　　</v>
          </cell>
          <cell r="C559" t="str">
            <v>001</v>
          </cell>
          <cell r="D559" t="str">
            <v>ｵｵｻｶｴｲｷﾞﾖｳ1-1</v>
          </cell>
          <cell r="E559" t="str">
            <v>近畿営本</v>
          </cell>
          <cell r="F559" t="str">
            <v>CB</v>
          </cell>
          <cell r="G559" t="str">
            <v>K</v>
          </cell>
          <cell r="J559">
            <v>11190485</v>
          </cell>
          <cell r="K559">
            <v>284200</v>
          </cell>
          <cell r="L559">
            <v>11411682</v>
          </cell>
          <cell r="M559">
            <v>12</v>
          </cell>
          <cell r="N559">
            <v>0</v>
          </cell>
          <cell r="O559">
            <v>12</v>
          </cell>
          <cell r="P559">
            <v>-4</v>
          </cell>
        </row>
        <row r="560">
          <cell r="A560" t="str">
            <v>K41103</v>
          </cell>
          <cell r="B560" t="str">
            <v>南泰有限公司　　　　　　　　　　　　　　　　　　　　　　　　　　　　　</v>
          </cell>
          <cell r="C560" t="str">
            <v>0Y2</v>
          </cell>
          <cell r="D560" t="str">
            <v>PJ-ｷｶｸｶｲﾊﾂｶ</v>
          </cell>
          <cell r="E560" t="str">
            <v>近畿営本</v>
          </cell>
          <cell r="F560" t="str">
            <v>CA</v>
          </cell>
          <cell r="G560" t="str">
            <v>G</v>
          </cell>
          <cell r="J560">
            <v>1578587149</v>
          </cell>
          <cell r="K560">
            <v>232274948</v>
          </cell>
          <cell r="L560">
            <v>1775866204</v>
          </cell>
          <cell r="M560">
            <v>1769</v>
          </cell>
          <cell r="N560">
            <v>0</v>
          </cell>
          <cell r="O560">
            <v>1769</v>
          </cell>
          <cell r="P560">
            <v>-592</v>
          </cell>
        </row>
        <row r="561">
          <cell r="A561" t="str">
            <v>K41668</v>
          </cell>
          <cell r="B561" t="str">
            <v>新井富春　　　　　　　　　　　　　　　　　　　　　　　　　　　　　　　</v>
          </cell>
          <cell r="C561" t="str">
            <v>021</v>
          </cell>
          <cell r="D561" t="str">
            <v>ﾆｲｶﾞﾀｼﾃﾝ</v>
          </cell>
          <cell r="F561" t="str">
            <v>CB</v>
          </cell>
          <cell r="G561" t="str">
            <v>B</v>
          </cell>
          <cell r="J561">
            <v>0</v>
          </cell>
          <cell r="K561">
            <v>40237219</v>
          </cell>
          <cell r="L561">
            <v>35128896</v>
          </cell>
        </row>
        <row r="562">
          <cell r="A562" t="str">
            <v>K42370</v>
          </cell>
          <cell r="B562" t="str">
            <v>大野木順子　　　　　　　　　　　　　　　　　　　　　　　　　　　　　　</v>
          </cell>
          <cell r="C562" t="str">
            <v>1SM</v>
          </cell>
          <cell r="D562" t="str">
            <v>ﾕｳｼ2-1ｷﾕｳｷｶｸ</v>
          </cell>
          <cell r="F562" t="str">
            <v>AB</v>
          </cell>
          <cell r="G562" t="str">
            <v>B</v>
          </cell>
          <cell r="J562">
            <v>4300000</v>
          </cell>
          <cell r="K562">
            <v>0</v>
          </cell>
          <cell r="L562">
            <v>4289634</v>
          </cell>
        </row>
        <row r="563">
          <cell r="A563" t="str">
            <v>K45133</v>
          </cell>
          <cell r="B563" t="str">
            <v>アフタヌ－ン　　　　　　　　　　　　　　　　　　　　　　　　　　　　　</v>
          </cell>
          <cell r="C563" t="str">
            <v>0Y2</v>
          </cell>
          <cell r="D563" t="str">
            <v>PJ-ｷｶｸｶｲﾊﾂｶ</v>
          </cell>
          <cell r="E563" t="str">
            <v>近畿営本</v>
          </cell>
          <cell r="F563" t="str">
            <v>CB</v>
          </cell>
          <cell r="G563" t="str">
            <v>G</v>
          </cell>
          <cell r="J563">
            <v>11452419</v>
          </cell>
          <cell r="K563">
            <v>4500795</v>
          </cell>
          <cell r="L563">
            <v>15607452</v>
          </cell>
          <cell r="M563">
            <v>16</v>
          </cell>
          <cell r="N563">
            <v>0</v>
          </cell>
          <cell r="O563">
            <v>16</v>
          </cell>
          <cell r="P563">
            <v>-6</v>
          </cell>
        </row>
        <row r="564">
          <cell r="A564" t="str">
            <v>K49014</v>
          </cell>
          <cell r="B564" t="str">
            <v>安田明夫　　　　　　　　　　　　　　　　　　　　　　　　　　　　　　　</v>
          </cell>
          <cell r="C564" t="str">
            <v>090</v>
          </cell>
          <cell r="D564" t="str">
            <v>ﾅｶﾞｻｷｼﾃﾝ</v>
          </cell>
          <cell r="F564" t="str">
            <v>CB</v>
          </cell>
          <cell r="G564" t="str">
            <v>B</v>
          </cell>
          <cell r="J564">
            <v>795416</v>
          </cell>
          <cell r="K564">
            <v>942167</v>
          </cell>
          <cell r="L564">
            <v>1686759</v>
          </cell>
        </row>
        <row r="565">
          <cell r="A565" t="str">
            <v>K55135</v>
          </cell>
          <cell r="B565" t="str">
            <v>環境アシスト株式会社　　　　　　　　　　　　　　　　　　　　　　　　　</v>
          </cell>
          <cell r="E565" t="str">
            <v>業務本部</v>
          </cell>
          <cell r="M565">
            <v>14</v>
          </cell>
          <cell r="N565">
            <v>0</v>
          </cell>
          <cell r="O565">
            <v>14</v>
          </cell>
          <cell r="P565">
            <v>-5</v>
          </cell>
        </row>
        <row r="566">
          <cell r="A566" t="str">
            <v>K88079</v>
          </cell>
          <cell r="B566" t="str">
            <v>シンセンフーズ株式会社　　　　　　　　　　　　　　　　　　　　　　　　</v>
          </cell>
          <cell r="C566" t="str">
            <v>014</v>
          </cell>
          <cell r="D566" t="str">
            <v>ｼｽﾞｵｶｼﾃﾝ</v>
          </cell>
          <cell r="E566" t="str">
            <v>業務本部</v>
          </cell>
          <cell r="F566" t="str">
            <v>CB</v>
          </cell>
          <cell r="G566" t="str">
            <v>G</v>
          </cell>
          <cell r="J566">
            <v>31531208</v>
          </cell>
          <cell r="K566">
            <v>2110722</v>
          </cell>
          <cell r="L566">
            <v>33484644</v>
          </cell>
          <cell r="M566">
            <v>33</v>
          </cell>
          <cell r="N566">
            <v>0</v>
          </cell>
          <cell r="O566">
            <v>33</v>
          </cell>
          <cell r="P566">
            <v>-12</v>
          </cell>
        </row>
        <row r="567">
          <cell r="A567" t="str">
            <v>L017A0</v>
          </cell>
          <cell r="B567" t="str">
            <v>ユメックス　　　　　　　　　　　　　　　　　　　　　　　　　　　　　　</v>
          </cell>
          <cell r="C567" t="str">
            <v>0Y2</v>
          </cell>
          <cell r="D567" t="str">
            <v>PJ-ｷｶｸｶｲﾊﾂｶ</v>
          </cell>
          <cell r="E567" t="str">
            <v>近畿営本</v>
          </cell>
          <cell r="F567" t="str">
            <v>AB</v>
          </cell>
          <cell r="G567" t="str">
            <v>G</v>
          </cell>
          <cell r="J567">
            <v>89955051</v>
          </cell>
          <cell r="K567">
            <v>0</v>
          </cell>
          <cell r="L567">
            <v>89955051</v>
          </cell>
          <cell r="M567">
            <v>91</v>
          </cell>
          <cell r="N567">
            <v>0</v>
          </cell>
          <cell r="O567">
            <v>92</v>
          </cell>
          <cell r="P567">
            <v>-34</v>
          </cell>
        </row>
        <row r="568">
          <cell r="A568" t="str">
            <v>L22414</v>
          </cell>
          <cell r="B568" t="str">
            <v>優曇華　　　　　　　　　　　　　　　　　　　　　　　　　　　　　　　　</v>
          </cell>
          <cell r="E568" t="str">
            <v>業務本部</v>
          </cell>
          <cell r="M568">
            <v>0</v>
          </cell>
          <cell r="N568">
            <v>0</v>
          </cell>
          <cell r="O568">
            <v>4</v>
          </cell>
          <cell r="P568">
            <v>-1</v>
          </cell>
        </row>
        <row r="569">
          <cell r="A569" t="str">
            <v>M10118</v>
          </cell>
          <cell r="B569" t="str">
            <v>武藤商会　（ホテルビバリーヒルズ）　　　　　　　　　　　　　　　　　　</v>
          </cell>
          <cell r="C569" t="str">
            <v>1E5</v>
          </cell>
          <cell r="D569" t="str">
            <v>ｱﾂｷﾞｼﾃﾝﾀﾞｲ1ﾁｰﾑ</v>
          </cell>
          <cell r="E569" t="str">
            <v>東京営本</v>
          </cell>
          <cell r="F569" t="str">
            <v>AB</v>
          </cell>
          <cell r="G569" t="str">
            <v>K</v>
          </cell>
          <cell r="J569">
            <v>137285465</v>
          </cell>
          <cell r="K569">
            <v>0</v>
          </cell>
          <cell r="L569">
            <v>135825922</v>
          </cell>
          <cell r="M569">
            <v>139</v>
          </cell>
          <cell r="N569">
            <v>0</v>
          </cell>
          <cell r="O569">
            <v>146</v>
          </cell>
          <cell r="P569">
            <v>-54</v>
          </cell>
        </row>
        <row r="570">
          <cell r="A570" t="str">
            <v>MO5697</v>
          </cell>
          <cell r="B570" t="str">
            <v>朝日冷暖房株式会社　　　　　　　　　　　　　　　　　　　　　　　　　　</v>
          </cell>
          <cell r="C570" t="str">
            <v>1AG</v>
          </cell>
          <cell r="D570" t="str">
            <v>ｶﾈﾏﾂｿｳｺｳﾌｱｲﾅﾝｽ1</v>
          </cell>
          <cell r="E570" t="str">
            <v>東京営本</v>
          </cell>
          <cell r="F570" t="str">
            <v>CB</v>
          </cell>
          <cell r="G570" t="str">
            <v>N</v>
          </cell>
          <cell r="J570">
            <v>4233347</v>
          </cell>
          <cell r="K570">
            <v>641832</v>
          </cell>
          <cell r="L570">
            <v>4018241</v>
          </cell>
          <cell r="M570">
            <v>5</v>
          </cell>
          <cell r="N570">
            <v>0</v>
          </cell>
          <cell r="O570">
            <v>5</v>
          </cell>
          <cell r="P570">
            <v>-2</v>
          </cell>
        </row>
        <row r="571">
          <cell r="A571" t="str">
            <v>MO5811</v>
          </cell>
          <cell r="B571" t="str">
            <v>山崎　弘道　　　　　　　　　　　　　　　　　　　　　　　　　　　　　　</v>
          </cell>
          <cell r="C571" t="str">
            <v>1AG</v>
          </cell>
          <cell r="D571" t="str">
            <v>ｶﾈﾏﾂｿｳｺｳﾌｱｲﾅﾝｽ1</v>
          </cell>
          <cell r="F571" t="str">
            <v>CB</v>
          </cell>
          <cell r="G571" t="str">
            <v>B</v>
          </cell>
          <cell r="J571">
            <v>0</v>
          </cell>
          <cell r="K571">
            <v>4544049</v>
          </cell>
          <cell r="L571">
            <v>4512322</v>
          </cell>
        </row>
        <row r="572">
          <cell r="A572" t="str">
            <v>MO5956</v>
          </cell>
          <cell r="B572" t="str">
            <v>昌立研究所　　　　　　　　　　　　　　　　　　　　　　　　　　　　　　</v>
          </cell>
          <cell r="C572" t="str">
            <v>1AG</v>
          </cell>
          <cell r="D572" t="str">
            <v>ｶﾈﾏﾂｿｳｺｳﾌｱｲﾅﾝｽ1</v>
          </cell>
          <cell r="E572" t="str">
            <v>東京営本</v>
          </cell>
          <cell r="F572" t="str">
            <v>CB</v>
          </cell>
          <cell r="G572" t="str">
            <v>Ｆ</v>
          </cell>
          <cell r="J572">
            <v>0</v>
          </cell>
          <cell r="K572">
            <v>14495650</v>
          </cell>
          <cell r="L572">
            <v>14475038</v>
          </cell>
          <cell r="M572">
            <v>14</v>
          </cell>
          <cell r="N572">
            <v>0</v>
          </cell>
          <cell r="O572">
            <v>14</v>
          </cell>
          <cell r="P572">
            <v>-5</v>
          </cell>
        </row>
        <row r="573">
          <cell r="A573" t="str">
            <v>MO6339</v>
          </cell>
          <cell r="B573" t="str">
            <v>北村　典之　　　　　　　　　　　　　　　　　　　　　　　　　　　　　　</v>
          </cell>
          <cell r="C573" t="str">
            <v>1AG</v>
          </cell>
          <cell r="D573" t="str">
            <v>ｶﾈﾏﾂｿｳｺｳﾌｱｲﾅﾝｽ1</v>
          </cell>
          <cell r="F573" t="str">
            <v>CB</v>
          </cell>
          <cell r="G573" t="str">
            <v>B</v>
          </cell>
          <cell r="J573">
            <v>0</v>
          </cell>
          <cell r="K573">
            <v>5877451</v>
          </cell>
          <cell r="L573">
            <v>5728804</v>
          </cell>
        </row>
        <row r="574">
          <cell r="A574" t="str">
            <v>P02909</v>
          </cell>
          <cell r="B574" t="str">
            <v>松本　勲　　　　　　　　　　　　　　　　　　　　　　　　　　　　　　　</v>
          </cell>
          <cell r="C574" t="str">
            <v>0Y2</v>
          </cell>
          <cell r="D574" t="str">
            <v>PJ-ｷｶｸｶｲﾊﾂｶ</v>
          </cell>
          <cell r="F574" t="str">
            <v>AB</v>
          </cell>
          <cell r="G574" t="str">
            <v>C</v>
          </cell>
          <cell r="J574">
            <v>2517699</v>
          </cell>
          <cell r="K574">
            <v>0</v>
          </cell>
          <cell r="L574">
            <v>2517699</v>
          </cell>
        </row>
        <row r="575">
          <cell r="A575" t="str">
            <v>P07280</v>
          </cell>
          <cell r="B575" t="str">
            <v>日新住販株式会社　　　　　　　　　　　　　　　　　　　　　　　　　　　</v>
          </cell>
          <cell r="C575" t="str">
            <v>1D1</v>
          </cell>
          <cell r="D575" t="str">
            <v>ﾁﾊﾞｼﾃﾝﾀﾞｲ1ﾁｰﾑ</v>
          </cell>
          <cell r="E575" t="str">
            <v>東京営本</v>
          </cell>
          <cell r="F575" t="str">
            <v>CB</v>
          </cell>
          <cell r="G575" t="str">
            <v>C</v>
          </cell>
          <cell r="J575">
            <v>9500000</v>
          </cell>
          <cell r="K575">
            <v>17241694</v>
          </cell>
          <cell r="L575">
            <v>26662483</v>
          </cell>
          <cell r="M575">
            <v>27</v>
          </cell>
          <cell r="P575">
            <v>0</v>
          </cell>
        </row>
        <row r="576">
          <cell r="A576" t="str">
            <v>P072A0</v>
          </cell>
          <cell r="B576" t="str">
            <v>千葉通信工業　　　　　　　　　　　　　　　　　　　　　　　　　　　　　</v>
          </cell>
          <cell r="E576" t="str">
            <v>業務本部</v>
          </cell>
          <cell r="M576">
            <v>0</v>
          </cell>
          <cell r="N576">
            <v>0</v>
          </cell>
          <cell r="O576">
            <v>9</v>
          </cell>
          <cell r="P576">
            <v>-3</v>
          </cell>
        </row>
        <row r="577">
          <cell r="A577" t="str">
            <v>P39843</v>
          </cell>
          <cell r="B577" t="str">
            <v>美澄　和人　　　　　　　　　　　　　　　　　　　　　　　　　　　　　　</v>
          </cell>
          <cell r="C577" t="str">
            <v>1D3</v>
          </cell>
          <cell r="D577" t="str">
            <v>ｳｴﾉｼﾃﾝﾀﾞ1ﾁ-ﾑ</v>
          </cell>
          <cell r="E577" t="str">
            <v>東京営本</v>
          </cell>
          <cell r="F577" t="str">
            <v>CB</v>
          </cell>
          <cell r="G577" t="str">
            <v>B</v>
          </cell>
          <cell r="J577">
            <v>6941283</v>
          </cell>
          <cell r="K577">
            <v>902752</v>
          </cell>
          <cell r="L577">
            <v>7751001</v>
          </cell>
          <cell r="M577">
            <v>8</v>
          </cell>
          <cell r="N577">
            <v>0</v>
          </cell>
          <cell r="O577">
            <v>8</v>
          </cell>
          <cell r="P577">
            <v>-3</v>
          </cell>
        </row>
        <row r="578">
          <cell r="A578" t="str">
            <v>P41561</v>
          </cell>
          <cell r="B578" t="str">
            <v>エフ・ディ・エム株式会社　　　　　　　　　　　　　　　　　　　　　　　</v>
          </cell>
          <cell r="C578" t="str">
            <v>1A6</v>
          </cell>
          <cell r="D578" t="str">
            <v>Eﾀﾞｲ2ﾌﾞﾀﾞｲ3ﾁｰﾑ</v>
          </cell>
          <cell r="E578" t="str">
            <v>東京営本</v>
          </cell>
          <cell r="F578" t="str">
            <v>CB</v>
          </cell>
          <cell r="G578" t="str">
            <v>Ｆ</v>
          </cell>
          <cell r="J578">
            <v>0</v>
          </cell>
          <cell r="K578">
            <v>33000000</v>
          </cell>
          <cell r="L578">
            <v>33000000</v>
          </cell>
          <cell r="M578">
            <v>33</v>
          </cell>
          <cell r="P578">
            <v>0</v>
          </cell>
        </row>
        <row r="579">
          <cell r="A579" t="str">
            <v>P46709</v>
          </cell>
          <cell r="B579" t="str">
            <v>東栄商事株式会社　　　　　　　　　　　　　　　　　　　　　　　　　　　</v>
          </cell>
          <cell r="C579" t="str">
            <v>1H6</v>
          </cell>
          <cell r="D579" t="str">
            <v>ｲｹﾌﾞｸﾛｼﾃﾝ1ﾁｰﾑ</v>
          </cell>
          <cell r="E579" t="str">
            <v>東京営本</v>
          </cell>
          <cell r="F579" t="str">
            <v>AB</v>
          </cell>
          <cell r="G579" t="str">
            <v>L</v>
          </cell>
          <cell r="J579">
            <v>140029663</v>
          </cell>
          <cell r="K579">
            <v>0</v>
          </cell>
          <cell r="L579">
            <v>138647402</v>
          </cell>
          <cell r="M579">
            <v>143</v>
          </cell>
          <cell r="N579">
            <v>0</v>
          </cell>
          <cell r="O579">
            <v>148</v>
          </cell>
          <cell r="P579">
            <v>-55</v>
          </cell>
        </row>
        <row r="580">
          <cell r="A580" t="str">
            <v>P48684</v>
          </cell>
          <cell r="B580" t="str">
            <v>神甲舗装</v>
          </cell>
          <cell r="E580" t="str">
            <v>業務本部</v>
          </cell>
          <cell r="M580">
            <v>0</v>
          </cell>
          <cell r="N580">
            <v>0</v>
          </cell>
          <cell r="O580">
            <v>0</v>
          </cell>
          <cell r="P580">
            <v>0</v>
          </cell>
        </row>
        <row r="581">
          <cell r="A581" t="str">
            <v>P50643</v>
          </cell>
          <cell r="B581" t="str">
            <v>石井　裕</v>
          </cell>
          <cell r="E581" t="str">
            <v>業務本部</v>
          </cell>
          <cell r="M581">
            <v>0</v>
          </cell>
          <cell r="N581">
            <v>0</v>
          </cell>
          <cell r="O581">
            <v>0</v>
          </cell>
          <cell r="P581">
            <v>0</v>
          </cell>
        </row>
        <row r="582">
          <cell r="A582" t="str">
            <v>P59897</v>
          </cell>
          <cell r="B582" t="str">
            <v>神戸不動産信用株式会社　　　　　　　　　　　　　　　　　　　　　　　　</v>
          </cell>
          <cell r="C582" t="str">
            <v>0MR</v>
          </cell>
          <cell r="D582" t="str">
            <v>ｺｳﾍﾞｼﾃﾝ2ｶ</v>
          </cell>
          <cell r="F582" t="str">
            <v>AB</v>
          </cell>
          <cell r="G582" t="str">
            <v>C</v>
          </cell>
          <cell r="J582">
            <v>429194000</v>
          </cell>
          <cell r="K582">
            <v>0</v>
          </cell>
          <cell r="L582">
            <v>428467574</v>
          </cell>
        </row>
        <row r="583">
          <cell r="A583" t="str">
            <v>P73109</v>
          </cell>
          <cell r="B583" t="str">
            <v>シンエイ　　　　　　　　　　　　　　　　　　　　　　　　　　　　　　　</v>
          </cell>
          <cell r="C583" t="str">
            <v>0L0</v>
          </cell>
          <cell r="D583" t="str">
            <v>ｻﾂﾎﾟﾛ4ﾁ-ﾑ</v>
          </cell>
          <cell r="E583" t="str">
            <v>業務本部</v>
          </cell>
          <cell r="F583" t="str">
            <v>CB</v>
          </cell>
          <cell r="G583" t="str">
            <v>E</v>
          </cell>
          <cell r="J583">
            <v>3000000</v>
          </cell>
          <cell r="K583">
            <v>4000000</v>
          </cell>
          <cell r="L583">
            <v>6989660</v>
          </cell>
          <cell r="M583">
            <v>7</v>
          </cell>
          <cell r="P583">
            <v>0</v>
          </cell>
        </row>
        <row r="584">
          <cell r="A584" t="str">
            <v>P74038</v>
          </cell>
          <cell r="B584" t="str">
            <v>近代システム　　　　　　　　　　　　　　　　　　　　　　　　　　　　　</v>
          </cell>
          <cell r="C584" t="str">
            <v>054</v>
          </cell>
          <cell r="D584" t="str">
            <v>ﾓﾘｵｶｼﾃﾝ</v>
          </cell>
          <cell r="E584" t="str">
            <v>業務本部</v>
          </cell>
          <cell r="F584" t="str">
            <v>DB</v>
          </cell>
          <cell r="G584" t="str">
            <v>K</v>
          </cell>
          <cell r="J584">
            <v>115604178</v>
          </cell>
          <cell r="K584">
            <v>0</v>
          </cell>
          <cell r="L584">
            <v>115382462</v>
          </cell>
          <cell r="M584">
            <v>119</v>
          </cell>
          <cell r="N584">
            <v>0</v>
          </cell>
          <cell r="O584">
            <v>124</v>
          </cell>
          <cell r="P584">
            <v>-46</v>
          </cell>
        </row>
        <row r="585">
          <cell r="A585" t="str">
            <v>P78178</v>
          </cell>
          <cell r="B585" t="str">
            <v>エムケイ　　　　　　　　　　　　　　　　　　　　　　　　　　　　　　　</v>
          </cell>
          <cell r="C585" t="str">
            <v>2HF</v>
          </cell>
          <cell r="D585" t="str">
            <v>ｻﾂﾎﾟﾛﾄﾞｳﾄｳK</v>
          </cell>
          <cell r="F585" t="str">
            <v>CB</v>
          </cell>
          <cell r="G585" t="str">
            <v>G</v>
          </cell>
          <cell r="J585">
            <v>6000000</v>
          </cell>
          <cell r="K585">
            <v>3000000</v>
          </cell>
          <cell r="L585">
            <v>8969107</v>
          </cell>
        </row>
        <row r="586">
          <cell r="A586" t="str">
            <v>P80663</v>
          </cell>
          <cell r="B586" t="str">
            <v>伊藤　徹　　　　　　　　　　　　　　　　　　　　　　　　　　　　　　　</v>
          </cell>
          <cell r="C586" t="str">
            <v>021</v>
          </cell>
          <cell r="D586" t="str">
            <v>ﾆｲｶﾞﾀｼﾃﾝ</v>
          </cell>
          <cell r="F586" t="str">
            <v>CB</v>
          </cell>
          <cell r="G586" t="str">
            <v>B</v>
          </cell>
          <cell r="J586">
            <v>7000000</v>
          </cell>
          <cell r="K586">
            <v>986036</v>
          </cell>
          <cell r="L586">
            <v>7888746</v>
          </cell>
        </row>
        <row r="587">
          <cell r="A587" t="str">
            <v>Q06287</v>
          </cell>
          <cell r="B587" t="str">
            <v>諫早建設株式会社　　　　　　　　　　　　　　　　　　　　　　　　　　　</v>
          </cell>
          <cell r="C587" t="str">
            <v>05W</v>
          </cell>
          <cell r="D587" t="str">
            <v>ｵｵｻｶｴｲｷﾞﾖｳ1-2</v>
          </cell>
          <cell r="E587" t="str">
            <v>近畿営本</v>
          </cell>
          <cell r="F587" t="str">
            <v>CB</v>
          </cell>
          <cell r="G587" t="str">
            <v>C</v>
          </cell>
          <cell r="J587">
            <v>0</v>
          </cell>
          <cell r="K587">
            <v>68322191</v>
          </cell>
          <cell r="L587">
            <v>68322191</v>
          </cell>
          <cell r="M587">
            <v>68</v>
          </cell>
          <cell r="N587">
            <v>0</v>
          </cell>
          <cell r="O587">
            <v>70</v>
          </cell>
          <cell r="P587">
            <v>-26</v>
          </cell>
        </row>
        <row r="588">
          <cell r="A588" t="str">
            <v>Q13041</v>
          </cell>
          <cell r="B588" t="str">
            <v>パパーズ</v>
          </cell>
          <cell r="E588" t="str">
            <v>業務本部</v>
          </cell>
          <cell r="M588">
            <v>0</v>
          </cell>
          <cell r="N588">
            <v>0</v>
          </cell>
          <cell r="O588">
            <v>0</v>
          </cell>
          <cell r="P588">
            <v>0</v>
          </cell>
        </row>
        <row r="589">
          <cell r="A589" t="str">
            <v>Q15002</v>
          </cell>
          <cell r="B589" t="str">
            <v>パリス観光　　　　　　　　　　　　　　　　　　　　　　　　　　　　　　</v>
          </cell>
          <cell r="C589" t="str">
            <v>16H</v>
          </cell>
          <cell r="D589" t="str">
            <v>SITﾌｸｵｶ</v>
          </cell>
          <cell r="F589" t="str">
            <v>BA</v>
          </cell>
          <cell r="G589" t="str">
            <v>L</v>
          </cell>
          <cell r="J589">
            <v>3017675</v>
          </cell>
          <cell r="K589">
            <v>1618027908</v>
          </cell>
          <cell r="L589">
            <v>1288215347</v>
          </cell>
        </row>
        <row r="590">
          <cell r="A590" t="str">
            <v>Q24788</v>
          </cell>
          <cell r="B590" t="str">
            <v>株式会社ユゥ・シー　　　　　　　　　　　　　　　　　　　　　　　　　　</v>
          </cell>
          <cell r="E590" t="str">
            <v>近畿営本</v>
          </cell>
          <cell r="M590">
            <v>4</v>
          </cell>
          <cell r="N590">
            <v>0</v>
          </cell>
          <cell r="O590">
            <v>3</v>
          </cell>
          <cell r="P590">
            <v>-1</v>
          </cell>
        </row>
        <row r="591">
          <cell r="A591" t="str">
            <v>Q29030</v>
          </cell>
          <cell r="B591" t="str">
            <v>ビッグナイン　　　　　　　　　　　　　　　　　　　　　　　　　　　　　</v>
          </cell>
          <cell r="C591" t="str">
            <v>001</v>
          </cell>
          <cell r="D591" t="str">
            <v>ｵｵｻｶｴｲｷﾞﾖｳ1-1</v>
          </cell>
          <cell r="E591" t="str">
            <v>近畿営本</v>
          </cell>
          <cell r="F591" t="str">
            <v>CB</v>
          </cell>
          <cell r="G591" t="str">
            <v>C</v>
          </cell>
          <cell r="J591">
            <v>17523824</v>
          </cell>
          <cell r="K591">
            <v>447101</v>
          </cell>
          <cell r="L591">
            <v>17874135</v>
          </cell>
          <cell r="M591">
            <v>19</v>
          </cell>
          <cell r="N591">
            <v>0</v>
          </cell>
          <cell r="O591">
            <v>19</v>
          </cell>
          <cell r="P591">
            <v>-7</v>
          </cell>
        </row>
        <row r="592">
          <cell r="A592" t="str">
            <v>Q29071</v>
          </cell>
          <cell r="B592" t="str">
            <v>七宝興産株式会社　　　　　　　　　　　　　　　　　　　　　　　　　　　</v>
          </cell>
          <cell r="C592" t="str">
            <v>0QE</v>
          </cell>
          <cell r="D592" t="str">
            <v>ｵｵｻｶｴｲｷﾞﾖｳ1-4</v>
          </cell>
          <cell r="E592" t="str">
            <v>近畿営本</v>
          </cell>
          <cell r="F592" t="str">
            <v>CB</v>
          </cell>
          <cell r="G592" t="str">
            <v>K</v>
          </cell>
          <cell r="J592">
            <v>30060467</v>
          </cell>
          <cell r="K592">
            <v>697446</v>
          </cell>
          <cell r="L592">
            <v>29959452</v>
          </cell>
          <cell r="M592">
            <v>31</v>
          </cell>
          <cell r="N592">
            <v>0</v>
          </cell>
          <cell r="O592">
            <v>34</v>
          </cell>
          <cell r="P592">
            <v>-13</v>
          </cell>
        </row>
        <row r="593">
          <cell r="A593" t="str">
            <v>Q31539</v>
          </cell>
          <cell r="B593" t="str">
            <v>田村　　　　　　　　　　　　　　　　　　　　　　　　　　　　　　　　　</v>
          </cell>
          <cell r="C593" t="str">
            <v>0Y2</v>
          </cell>
          <cell r="D593" t="str">
            <v>PJ-ｷｶｸｶｲﾊﾂｶ</v>
          </cell>
          <cell r="E593" t="str">
            <v>近畿営本</v>
          </cell>
          <cell r="F593" t="str">
            <v>CB</v>
          </cell>
          <cell r="G593" t="str">
            <v>C</v>
          </cell>
          <cell r="J593">
            <v>0</v>
          </cell>
          <cell r="K593">
            <v>18000000</v>
          </cell>
          <cell r="L593">
            <v>18000000</v>
          </cell>
          <cell r="M593">
            <v>23</v>
          </cell>
          <cell r="N593">
            <v>0</v>
          </cell>
          <cell r="O593">
            <v>23</v>
          </cell>
          <cell r="P593">
            <v>-9</v>
          </cell>
        </row>
        <row r="594">
          <cell r="A594" t="str">
            <v>Q50200</v>
          </cell>
          <cell r="B594" t="str">
            <v>荒　渉　　　　　　　　　　　　　　　　　　　　　　　　　　　　　　　　</v>
          </cell>
          <cell r="C594" t="str">
            <v>0JN</v>
          </cell>
          <cell r="D594" t="str">
            <v>ｾﾝﾀﾞｲｼﾃﾝ2ﾁ-ﾑ</v>
          </cell>
          <cell r="F594" t="str">
            <v>CB</v>
          </cell>
          <cell r="G594" t="str">
            <v>B</v>
          </cell>
          <cell r="J594">
            <v>25239975</v>
          </cell>
          <cell r="K594">
            <v>6235885</v>
          </cell>
          <cell r="L594">
            <v>29613196</v>
          </cell>
        </row>
        <row r="595">
          <cell r="A595" t="str">
            <v>Q50835</v>
          </cell>
          <cell r="B595" t="str">
            <v>庄子　正勝　　　　　　　　　　　　　　　　　　　　　　　　　　　　　　</v>
          </cell>
          <cell r="C595" t="str">
            <v>012</v>
          </cell>
          <cell r="D595" t="str">
            <v>ｾﾝﾀﾞｲ1ﾁ-ﾑ</v>
          </cell>
          <cell r="F595" t="str">
            <v>CB</v>
          </cell>
          <cell r="G595" t="str">
            <v>B</v>
          </cell>
          <cell r="J595">
            <v>34223076</v>
          </cell>
          <cell r="K595">
            <v>4350690</v>
          </cell>
          <cell r="L595">
            <v>37880825</v>
          </cell>
        </row>
        <row r="596">
          <cell r="A596" t="str">
            <v>Q59700</v>
          </cell>
          <cell r="B596" t="str">
            <v>長谷川　浩　　　　　　　　　　　　　　　　　　　　　　　　　　　　　　</v>
          </cell>
          <cell r="C596" t="str">
            <v>1TC</v>
          </cell>
          <cell r="D596" t="str">
            <v>ｲｹﾌﾞｸﾛｴｲｷﾞﾖｳ1J</v>
          </cell>
          <cell r="F596" t="str">
            <v>CB</v>
          </cell>
          <cell r="G596" t="str">
            <v>B</v>
          </cell>
          <cell r="J596">
            <v>65216523</v>
          </cell>
          <cell r="K596">
            <v>36220774</v>
          </cell>
          <cell r="L596">
            <v>98738160</v>
          </cell>
        </row>
        <row r="597">
          <cell r="A597" t="str">
            <v>Q62281</v>
          </cell>
          <cell r="B597" t="str">
            <v>木村　武彦　　　　　　　　　　　　　　　　　　　　　　　　　　　　　　</v>
          </cell>
          <cell r="C597" t="str">
            <v>012</v>
          </cell>
          <cell r="D597" t="str">
            <v>ｾﾝﾀﾞｲ1ﾁ-ﾑ</v>
          </cell>
          <cell r="F597" t="str">
            <v>AB</v>
          </cell>
          <cell r="G597" t="str">
            <v>B</v>
          </cell>
          <cell r="J597">
            <v>11260658</v>
          </cell>
          <cell r="K597">
            <v>0</v>
          </cell>
          <cell r="L597">
            <v>11260658</v>
          </cell>
        </row>
        <row r="598">
          <cell r="A598" t="str">
            <v>Q63751</v>
          </cell>
          <cell r="B598" t="str">
            <v>第一コンテク株式会社　　　　　　　　　　　　　　　　　　　　　　　　　</v>
          </cell>
          <cell r="C598" t="str">
            <v>0YV</v>
          </cell>
          <cell r="D598" t="str">
            <v>ﾋﾛｼﾏｼﾃﾝ2ﾁ-ﾑ</v>
          </cell>
          <cell r="E598" t="str">
            <v>業務本部</v>
          </cell>
          <cell r="F598" t="str">
            <v>CB</v>
          </cell>
          <cell r="G598" t="str">
            <v>J</v>
          </cell>
          <cell r="J598">
            <v>0</v>
          </cell>
          <cell r="K598">
            <v>1500000</v>
          </cell>
          <cell r="L598">
            <v>1500000</v>
          </cell>
          <cell r="M598">
            <v>10</v>
          </cell>
          <cell r="N598">
            <v>0</v>
          </cell>
          <cell r="O598">
            <v>10</v>
          </cell>
          <cell r="P598">
            <v>-4</v>
          </cell>
        </row>
        <row r="599">
          <cell r="A599" t="str">
            <v>Q69726</v>
          </cell>
          <cell r="B599" t="str">
            <v>グリンヒル　　　　　　　　　　　　　　　　　　　　　　　　　　　　　　</v>
          </cell>
          <cell r="E599" t="str">
            <v>近畿営本</v>
          </cell>
          <cell r="M599">
            <v>0</v>
          </cell>
          <cell r="N599">
            <v>0</v>
          </cell>
          <cell r="O599">
            <v>16</v>
          </cell>
          <cell r="P599">
            <v>-6</v>
          </cell>
        </row>
        <row r="600">
          <cell r="A600" t="str">
            <v>Q73790</v>
          </cell>
          <cell r="B600" t="str">
            <v>福田定由　　　　　　　　　　　　　　　　　　　　　　　　　　　　　　　</v>
          </cell>
          <cell r="C600" t="str">
            <v>1H9</v>
          </cell>
          <cell r="D600" t="str">
            <v>ｲｹﾌﾞｸﾛｼﾃﾝ2ﾁｰﾑ</v>
          </cell>
          <cell r="F600" t="str">
            <v>AB</v>
          </cell>
          <cell r="G600" t="str">
            <v>C</v>
          </cell>
          <cell r="J600">
            <v>37131456</v>
          </cell>
          <cell r="K600">
            <v>0</v>
          </cell>
          <cell r="L600">
            <v>37131456</v>
          </cell>
        </row>
        <row r="601">
          <cell r="A601" t="str">
            <v>Q84016</v>
          </cell>
          <cell r="B601" t="str">
            <v>大場　小百合　　　　　　　　　　　　　　　　　　　　　　　　　　　　　</v>
          </cell>
          <cell r="C601" t="str">
            <v>1AG</v>
          </cell>
          <cell r="D601" t="str">
            <v>ｶﾈﾏﾂｿｳｺｳﾌｱｲﾅﾝｽ1</v>
          </cell>
          <cell r="F601" t="str">
            <v>CB</v>
          </cell>
          <cell r="G601" t="str">
            <v>B</v>
          </cell>
          <cell r="J601">
            <v>21929812</v>
          </cell>
          <cell r="K601">
            <v>2527942</v>
          </cell>
          <cell r="L601">
            <v>22994369</v>
          </cell>
        </row>
        <row r="602">
          <cell r="A602" t="str">
            <v>Q84181</v>
          </cell>
          <cell r="B602" t="str">
            <v>栗原次男　　　　　　　　　　　　　　　　　　　　　　　　　　　　　　　</v>
          </cell>
          <cell r="C602" t="str">
            <v>1TB</v>
          </cell>
          <cell r="D602" t="str">
            <v>ﾖﾂﾔｴｲｷﾞﾖｳﾁ-ﾑJ</v>
          </cell>
          <cell r="F602" t="str">
            <v>AB</v>
          </cell>
          <cell r="G602" t="str">
            <v>B</v>
          </cell>
          <cell r="J602">
            <v>26033943</v>
          </cell>
          <cell r="K602">
            <v>0</v>
          </cell>
          <cell r="L602">
            <v>26033943</v>
          </cell>
        </row>
        <row r="603">
          <cell r="A603" t="str">
            <v>Q88036</v>
          </cell>
          <cell r="B603" t="str">
            <v>南西信販株式会社　　　　　　　　　　　　　　　　　　　　　　　　　　　</v>
          </cell>
          <cell r="E603" t="str">
            <v>業務本部</v>
          </cell>
          <cell r="M603">
            <v>0</v>
          </cell>
          <cell r="N603">
            <v>0</v>
          </cell>
          <cell r="O603">
            <v>3</v>
          </cell>
          <cell r="P603">
            <v>-1</v>
          </cell>
        </row>
        <row r="604">
          <cell r="A604" t="str">
            <v>R01168</v>
          </cell>
          <cell r="B604" t="str">
            <v>東　幸司　　　　　　　　　　　　　　　　　　　　　　　　　　　　　　　</v>
          </cell>
          <cell r="C604" t="str">
            <v>2JM</v>
          </cell>
          <cell r="D604" t="str">
            <v>ﾕｳｼ2ﾌﾞｵｵｻｶJP</v>
          </cell>
          <cell r="F604" t="str">
            <v>CB</v>
          </cell>
          <cell r="G604" t="str">
            <v>B</v>
          </cell>
          <cell r="J604">
            <v>1550977</v>
          </cell>
          <cell r="K604">
            <v>59645</v>
          </cell>
          <cell r="L604">
            <v>875811</v>
          </cell>
        </row>
        <row r="605">
          <cell r="A605" t="str">
            <v>R01202</v>
          </cell>
          <cell r="B605" t="str">
            <v>田中義博　　　　　　　　　　　　　　　　　　　　　　　　　　　　　　　</v>
          </cell>
          <cell r="C605" t="str">
            <v>2JM</v>
          </cell>
          <cell r="D605" t="str">
            <v>ﾕｳｼ2ﾌﾞｵｵｻｶJP</v>
          </cell>
          <cell r="F605" t="str">
            <v>CB</v>
          </cell>
          <cell r="G605" t="str">
            <v>B</v>
          </cell>
          <cell r="J605">
            <v>5954467</v>
          </cell>
          <cell r="K605">
            <v>377166</v>
          </cell>
          <cell r="L605">
            <v>3487821</v>
          </cell>
        </row>
        <row r="606">
          <cell r="A606" t="str">
            <v>R03502</v>
          </cell>
          <cell r="B606" t="str">
            <v>高戸谷建設株式会社</v>
          </cell>
          <cell r="E606" t="str">
            <v>業務本部</v>
          </cell>
          <cell r="M606">
            <v>0</v>
          </cell>
          <cell r="N606">
            <v>0</v>
          </cell>
          <cell r="O606">
            <v>0</v>
          </cell>
          <cell r="P606">
            <v>0</v>
          </cell>
        </row>
        <row r="607">
          <cell r="A607" t="str">
            <v>R04657</v>
          </cell>
          <cell r="B607" t="str">
            <v>山口勝彦　　　　　　　　　　　　　　　　　　　　　　　　　　　　　　　</v>
          </cell>
          <cell r="C607" t="str">
            <v>2JM</v>
          </cell>
          <cell r="D607" t="str">
            <v>ﾕｳｼ2ﾌﾞｵｵｻｶJP</v>
          </cell>
          <cell r="F607" t="str">
            <v>AB</v>
          </cell>
          <cell r="G607" t="str">
            <v>B</v>
          </cell>
          <cell r="J607">
            <v>9431295</v>
          </cell>
          <cell r="K607">
            <v>0</v>
          </cell>
          <cell r="L607">
            <v>3433218</v>
          </cell>
        </row>
        <row r="608">
          <cell r="A608" t="str">
            <v>R05705</v>
          </cell>
          <cell r="B608" t="str">
            <v>黒木昭吉　　　　　　　　　　　　　　　　　　　　　　　　　　　　　　　</v>
          </cell>
          <cell r="C608" t="str">
            <v>2JM</v>
          </cell>
          <cell r="D608" t="str">
            <v>ﾕｳｼ2ﾌﾞｵｵｻｶJP</v>
          </cell>
          <cell r="F608" t="str">
            <v>CB</v>
          </cell>
          <cell r="G608" t="str">
            <v>B</v>
          </cell>
          <cell r="J608">
            <v>21165098</v>
          </cell>
          <cell r="K608">
            <v>2015630</v>
          </cell>
          <cell r="L608">
            <v>15362451</v>
          </cell>
        </row>
        <row r="609">
          <cell r="A609" t="str">
            <v>R25283</v>
          </cell>
          <cell r="B609" t="str">
            <v>後庵　究　　　　　　　　　　　　　　　　　　　　　　　　　　　　　　　</v>
          </cell>
          <cell r="C609" t="str">
            <v>034</v>
          </cell>
          <cell r="D609" t="str">
            <v>ｶｺﾞｼﾏｼﾃﾝ</v>
          </cell>
          <cell r="F609" t="str">
            <v>CB</v>
          </cell>
          <cell r="G609" t="str">
            <v>B</v>
          </cell>
          <cell r="J609">
            <v>0</v>
          </cell>
          <cell r="K609">
            <v>34154981</v>
          </cell>
          <cell r="L609">
            <v>34055693</v>
          </cell>
        </row>
        <row r="610">
          <cell r="A610" t="str">
            <v>R28961</v>
          </cell>
          <cell r="B610" t="str">
            <v>ロンスター　　　　　　　　　　　　　　　　　　　　　　　　　　　　　　</v>
          </cell>
          <cell r="C610" t="str">
            <v>023</v>
          </cell>
          <cell r="D610" t="str">
            <v>ﾎｸﾘｸｼﾃﾝｴｲｷﾞﾖｳ</v>
          </cell>
          <cell r="E610" t="str">
            <v>業務本部</v>
          </cell>
          <cell r="F610" t="str">
            <v>CB</v>
          </cell>
          <cell r="G610" t="str">
            <v>G</v>
          </cell>
          <cell r="J610">
            <v>3300833</v>
          </cell>
          <cell r="K610">
            <v>1133983</v>
          </cell>
          <cell r="L610">
            <v>4390782</v>
          </cell>
          <cell r="M610">
            <v>35</v>
          </cell>
          <cell r="N610">
            <v>0</v>
          </cell>
          <cell r="O610">
            <v>35</v>
          </cell>
          <cell r="P610">
            <v>-13</v>
          </cell>
        </row>
        <row r="611">
          <cell r="A611" t="str">
            <v>R62983</v>
          </cell>
          <cell r="B611" t="str">
            <v>川上　平八郎　　　　　　　　　　　　　　　　　　　　　　　　　　　　　</v>
          </cell>
          <cell r="C611" t="str">
            <v>003</v>
          </cell>
          <cell r="D611" t="str">
            <v>ｵｵｻｶｴｲｷﾞﾖｳ4-2</v>
          </cell>
          <cell r="E611" t="str">
            <v>近畿営本</v>
          </cell>
          <cell r="F611" t="str">
            <v>BF</v>
          </cell>
          <cell r="G611" t="str">
            <v>Ｆ</v>
          </cell>
          <cell r="J611">
            <v>18146782</v>
          </cell>
          <cell r="K611">
            <v>2020827</v>
          </cell>
          <cell r="L611">
            <v>19997458</v>
          </cell>
          <cell r="M611">
            <v>21</v>
          </cell>
          <cell r="N611">
            <v>0</v>
          </cell>
          <cell r="O611">
            <v>24</v>
          </cell>
          <cell r="P611">
            <v>-9</v>
          </cell>
        </row>
        <row r="612">
          <cell r="A612" t="str">
            <v>R72785</v>
          </cell>
          <cell r="B612" t="str">
            <v>佐藤　三次男　　　　　　　　　　　　　　　　　　　　　　　　　　　　　</v>
          </cell>
          <cell r="E612" t="str">
            <v>東京営本</v>
          </cell>
          <cell r="M612">
            <v>0</v>
          </cell>
          <cell r="N612">
            <v>0</v>
          </cell>
          <cell r="O612">
            <v>2</v>
          </cell>
          <cell r="P612">
            <v>-1</v>
          </cell>
        </row>
        <row r="613">
          <cell r="A613" t="str">
            <v>R72857</v>
          </cell>
          <cell r="B613" t="str">
            <v>チャータードジャパン　　　　　　　　　　　　　　　　　　　　　　　　　</v>
          </cell>
          <cell r="C613" t="str">
            <v>0Y2</v>
          </cell>
          <cell r="D613" t="str">
            <v>PJ-ｷｶｸｶｲﾊﾂｶ</v>
          </cell>
          <cell r="E613" t="str">
            <v>近畿営本</v>
          </cell>
          <cell r="F613" t="str">
            <v>CB</v>
          </cell>
          <cell r="G613" t="str">
            <v>J</v>
          </cell>
          <cell r="J613">
            <v>1273079</v>
          </cell>
          <cell r="K613">
            <v>1024833</v>
          </cell>
          <cell r="L613">
            <v>2288846</v>
          </cell>
          <cell r="M613">
            <v>3</v>
          </cell>
          <cell r="N613">
            <v>0</v>
          </cell>
          <cell r="O613">
            <v>3</v>
          </cell>
          <cell r="P613">
            <v>-1</v>
          </cell>
        </row>
        <row r="614">
          <cell r="A614" t="str">
            <v>R76199</v>
          </cell>
          <cell r="B614" t="str">
            <v>ピ－・スクウェア　　　　　　　　　　　　　　　　　　　　　　　　　　　</v>
          </cell>
          <cell r="C614" t="str">
            <v>1D3</v>
          </cell>
          <cell r="D614" t="str">
            <v>ｳｴﾉｼﾃﾝﾀﾞ1ﾁ-ﾑ</v>
          </cell>
          <cell r="E614" t="str">
            <v>東京営本</v>
          </cell>
          <cell r="F614" t="str">
            <v>CB</v>
          </cell>
          <cell r="G614" t="str">
            <v>J</v>
          </cell>
          <cell r="J614">
            <v>1731221</v>
          </cell>
          <cell r="K614">
            <v>6920151</v>
          </cell>
          <cell r="L614">
            <v>8622716</v>
          </cell>
          <cell r="M614">
            <v>9</v>
          </cell>
          <cell r="P614">
            <v>0</v>
          </cell>
        </row>
        <row r="615">
          <cell r="A615" t="str">
            <v>S05801</v>
          </cell>
          <cell r="B615" t="str">
            <v>三角マーケット協同組合　　　　　　　　　　　　　　　　　　　　　　　　</v>
          </cell>
          <cell r="C615" t="str">
            <v>0Y2</v>
          </cell>
          <cell r="D615" t="str">
            <v>PJ-ｷｶｸｶｲﾊﾂｶ</v>
          </cell>
          <cell r="E615" t="str">
            <v>近畿営本</v>
          </cell>
          <cell r="F615" t="str">
            <v>AB</v>
          </cell>
          <cell r="G615" t="str">
            <v>C</v>
          </cell>
          <cell r="J615">
            <v>14250000</v>
          </cell>
          <cell r="K615">
            <v>0</v>
          </cell>
          <cell r="L615">
            <v>14250000</v>
          </cell>
          <cell r="M615">
            <v>15</v>
          </cell>
          <cell r="N615">
            <v>0</v>
          </cell>
          <cell r="O615">
            <v>15</v>
          </cell>
          <cell r="P615">
            <v>-6</v>
          </cell>
        </row>
        <row r="616">
          <cell r="A616" t="str">
            <v>S09230</v>
          </cell>
          <cell r="B616" t="str">
            <v>森　福二　　　　　　　　　　　　　　　　　　　　　　　　　　　　　　　</v>
          </cell>
          <cell r="E616" t="str">
            <v>業務本部</v>
          </cell>
          <cell r="M616">
            <v>27</v>
          </cell>
          <cell r="P616">
            <v>0</v>
          </cell>
        </row>
        <row r="617">
          <cell r="A617" t="str">
            <v>S11381</v>
          </cell>
          <cell r="B617" t="str">
            <v>信和電材管業株式会社　　　　　　　　　　　　　　　　　　　　　　　　　</v>
          </cell>
          <cell r="C617" t="str">
            <v>093</v>
          </cell>
          <cell r="D617" t="str">
            <v>ﾅｶﾞﾉｼﾃﾝ</v>
          </cell>
          <cell r="E617" t="str">
            <v>業務本部</v>
          </cell>
          <cell r="F617" t="str">
            <v>CB</v>
          </cell>
          <cell r="G617" t="str">
            <v>G</v>
          </cell>
          <cell r="J617">
            <v>30000000</v>
          </cell>
          <cell r="K617">
            <v>15000000</v>
          </cell>
          <cell r="L617">
            <v>44782170</v>
          </cell>
          <cell r="M617">
            <v>52</v>
          </cell>
          <cell r="P617">
            <v>0</v>
          </cell>
        </row>
        <row r="618">
          <cell r="A618" t="str">
            <v>S26549</v>
          </cell>
          <cell r="B618" t="str">
            <v>高橋　正則　　　　　　　　　　　　　　　　　　　　　　　　　　　　　　</v>
          </cell>
          <cell r="E618" t="str">
            <v>業務本部</v>
          </cell>
          <cell r="M618">
            <v>15</v>
          </cell>
          <cell r="P618">
            <v>0</v>
          </cell>
        </row>
        <row r="619">
          <cell r="A619" t="str">
            <v>S27705</v>
          </cell>
          <cell r="B619" t="str">
            <v>セザール　　　　　　　　　　　　　　　　　　　　　　　　　　　　　　　</v>
          </cell>
          <cell r="E619" t="str">
            <v>東京営本</v>
          </cell>
          <cell r="M619">
            <v>0</v>
          </cell>
          <cell r="N619">
            <v>0</v>
          </cell>
          <cell r="O619">
            <v>991</v>
          </cell>
          <cell r="P619">
            <v>0</v>
          </cell>
        </row>
        <row r="620">
          <cell r="A620" t="str">
            <v>S32844</v>
          </cell>
          <cell r="B620" t="str">
            <v>アイエフプロジェクト　　　　　　　　　　　　　　　　　　　　　　　　　</v>
          </cell>
          <cell r="E620" t="str">
            <v>東京営本</v>
          </cell>
          <cell r="M620">
            <v>0</v>
          </cell>
          <cell r="N620">
            <v>0</v>
          </cell>
          <cell r="O620">
            <v>73</v>
          </cell>
          <cell r="P620">
            <v>-27</v>
          </cell>
        </row>
        <row r="621">
          <cell r="A621" t="str">
            <v>S70491</v>
          </cell>
          <cell r="B621" t="str">
            <v>マックスビジョン　　　　　　　　　　　　　　　　　　　　　　　　　　　</v>
          </cell>
          <cell r="C621" t="str">
            <v>1H6</v>
          </cell>
          <cell r="D621" t="str">
            <v>ｲｹﾌﾞｸﾛｼﾃﾝ1ﾁｰﾑ</v>
          </cell>
          <cell r="F621" t="str">
            <v>AB</v>
          </cell>
          <cell r="G621" t="str">
            <v>L</v>
          </cell>
          <cell r="J621">
            <v>358055000</v>
          </cell>
          <cell r="K621">
            <v>0</v>
          </cell>
          <cell r="L621">
            <v>356464973</v>
          </cell>
        </row>
        <row r="622">
          <cell r="A622" t="str">
            <v>S77467</v>
          </cell>
          <cell r="B622" t="str">
            <v>三愛観光　　　　　　　　　　　　　　　　　　　　　　　　　　　　　　　</v>
          </cell>
          <cell r="C622" t="str">
            <v>16H</v>
          </cell>
          <cell r="D622" t="str">
            <v>SITﾌｸｵｶ</v>
          </cell>
          <cell r="F622" t="str">
            <v>BA</v>
          </cell>
          <cell r="G622" t="str">
            <v>L</v>
          </cell>
          <cell r="J622">
            <v>0</v>
          </cell>
          <cell r="K622">
            <v>503737880</v>
          </cell>
          <cell r="L622">
            <v>263266882</v>
          </cell>
        </row>
        <row r="623">
          <cell r="A623" t="str">
            <v>S80592</v>
          </cell>
          <cell r="B623" t="str">
            <v>ワールドフードサ－ビス　　　　　　　　　　　　　　　　　　　　　　　　</v>
          </cell>
          <cell r="C623" t="str">
            <v>07R</v>
          </cell>
          <cell r="D623" t="str">
            <v>ｷﾀｵｵｻｶｼﾃﾝ</v>
          </cell>
          <cell r="E623" t="str">
            <v>近畿営本</v>
          </cell>
          <cell r="F623" t="str">
            <v>CB</v>
          </cell>
          <cell r="G623" t="str">
            <v>G</v>
          </cell>
          <cell r="J623">
            <v>5897207</v>
          </cell>
          <cell r="K623">
            <v>2936156</v>
          </cell>
          <cell r="L623">
            <v>8610510</v>
          </cell>
          <cell r="M623">
            <v>9</v>
          </cell>
          <cell r="N623">
            <v>0</v>
          </cell>
          <cell r="O623">
            <v>9</v>
          </cell>
          <cell r="P623">
            <v>-3</v>
          </cell>
        </row>
        <row r="624">
          <cell r="A624" t="str">
            <v>S89792</v>
          </cell>
          <cell r="B624" t="str">
            <v>藤井鉱業株式会社　　　　　　　　　　　　　　　　　　　　　　　　　　　</v>
          </cell>
          <cell r="C624" t="str">
            <v>09H</v>
          </cell>
          <cell r="D624" t="str">
            <v>ﾌｸｲｼﾃﾝ</v>
          </cell>
          <cell r="E624" t="str">
            <v>業務本部</v>
          </cell>
          <cell r="F624" t="str">
            <v>CB</v>
          </cell>
          <cell r="G624" t="str">
            <v>D</v>
          </cell>
          <cell r="J624">
            <v>6000000</v>
          </cell>
          <cell r="K624">
            <v>6000000</v>
          </cell>
          <cell r="L624">
            <v>11988058</v>
          </cell>
          <cell r="M624">
            <v>12</v>
          </cell>
          <cell r="P624">
            <v>0</v>
          </cell>
        </row>
        <row r="625">
          <cell r="A625" t="str">
            <v>T00904</v>
          </cell>
          <cell r="B625" t="str">
            <v>徳寿　　　　　　　　　　　　　　　　　　　　　　　　　　　　　　　　　</v>
          </cell>
          <cell r="E625" t="str">
            <v>不動産Ｆ</v>
          </cell>
          <cell r="M625">
            <v>0</v>
          </cell>
          <cell r="N625">
            <v>0</v>
          </cell>
          <cell r="O625">
            <v>1573</v>
          </cell>
          <cell r="P625">
            <v>-342</v>
          </cell>
        </row>
        <row r="626">
          <cell r="A626" t="str">
            <v>T12868</v>
          </cell>
          <cell r="B626" t="str">
            <v>溝邊旭　　　　　　　　　　　　　　　　　　　　　　　　　　　　　　　　</v>
          </cell>
          <cell r="C626" t="str">
            <v>3EB</v>
          </cell>
          <cell r="D626" t="str">
            <v>ｸﾏﾓﾄｼﾃﾝﾆｼﾆﾎﾝﾘ-ｽ</v>
          </cell>
          <cell r="F626" t="str">
            <v>CB</v>
          </cell>
          <cell r="G626" t="str">
            <v>B</v>
          </cell>
          <cell r="J626">
            <v>645586</v>
          </cell>
          <cell r="K626">
            <v>37890</v>
          </cell>
          <cell r="L626">
            <v>664202</v>
          </cell>
        </row>
        <row r="627">
          <cell r="A627" t="str">
            <v>T13496</v>
          </cell>
          <cell r="B627" t="str">
            <v>株式会社ユゥ・シー　　　　　　　　　　　　　　　　　　　　　　　　　　</v>
          </cell>
          <cell r="C627" t="str">
            <v>0Y2</v>
          </cell>
          <cell r="D627" t="str">
            <v>PJ-ｷｶｸｶｲﾊﾂｶ</v>
          </cell>
          <cell r="E627" t="str">
            <v>近畿営本</v>
          </cell>
          <cell r="F627" t="str">
            <v>CB</v>
          </cell>
          <cell r="G627" t="str">
            <v>J</v>
          </cell>
          <cell r="J627">
            <v>25423290</v>
          </cell>
          <cell r="K627">
            <v>4711799</v>
          </cell>
          <cell r="L627">
            <v>29221699</v>
          </cell>
          <cell r="M627">
            <v>29</v>
          </cell>
          <cell r="N627">
            <v>0</v>
          </cell>
          <cell r="O627">
            <v>99</v>
          </cell>
          <cell r="P627">
            <v>-37</v>
          </cell>
        </row>
        <row r="628">
          <cell r="A628" t="str">
            <v>T29253</v>
          </cell>
          <cell r="B628" t="str">
            <v>企業組合関東中高年雇用福祉事業団　　　　　　　　　　　　　　　　　　　</v>
          </cell>
          <cell r="C628" t="str">
            <v>1A4</v>
          </cell>
          <cell r="D628" t="str">
            <v>Eﾀﾞｲ2ﾌﾞﾍﾙｽｹｱﾁ-ﾑ</v>
          </cell>
          <cell r="E628" t="str">
            <v>東京営本</v>
          </cell>
          <cell r="F628" t="str">
            <v>AB</v>
          </cell>
          <cell r="G628" t="str">
            <v>M</v>
          </cell>
          <cell r="J628">
            <v>4352943</v>
          </cell>
          <cell r="K628">
            <v>0</v>
          </cell>
          <cell r="L628">
            <v>4326310</v>
          </cell>
          <cell r="M628">
            <v>6</v>
          </cell>
          <cell r="N628">
            <v>0</v>
          </cell>
          <cell r="O628">
            <v>7</v>
          </cell>
          <cell r="P628">
            <v>-3</v>
          </cell>
        </row>
        <row r="629">
          <cell r="A629" t="str">
            <v>T29689</v>
          </cell>
          <cell r="B629" t="str">
            <v>中村組　　　　　　　　　　　　　　　　　　　　　　　　　　　　　　　　</v>
          </cell>
          <cell r="E629" t="str">
            <v>業務本部</v>
          </cell>
          <cell r="M629">
            <v>0</v>
          </cell>
          <cell r="N629">
            <v>0</v>
          </cell>
          <cell r="O629">
            <v>5</v>
          </cell>
          <cell r="P629">
            <v>-2</v>
          </cell>
        </row>
        <row r="630">
          <cell r="A630" t="str">
            <v>T36181</v>
          </cell>
          <cell r="B630" t="str">
            <v>鈴木　廣義　　　　　　　　　　　　　　　　　　　　　　　　　　　　　　</v>
          </cell>
          <cell r="C630" t="str">
            <v>3JD</v>
          </cell>
          <cell r="D630" t="str">
            <v>ｾﾝﾀﾞｲ2ﾁ-ﾑｳﾁｷﾘ</v>
          </cell>
          <cell r="F630" t="str">
            <v>CB</v>
          </cell>
          <cell r="G630" t="str">
            <v>B</v>
          </cell>
          <cell r="J630">
            <v>0</v>
          </cell>
          <cell r="K630">
            <v>32966</v>
          </cell>
          <cell r="L630">
            <v>1920</v>
          </cell>
          <cell r="Q630">
            <v>614890</v>
          </cell>
        </row>
        <row r="631">
          <cell r="A631" t="str">
            <v>T49430</v>
          </cell>
          <cell r="B631" t="str">
            <v>日高　誠　　　　　　　　　　　　　　　　　　　　　　　　　　　　　　　</v>
          </cell>
          <cell r="C631" t="str">
            <v>0PV</v>
          </cell>
          <cell r="D631" t="str">
            <v>ﾐﾔｻﾞｷｼﾃﾝ</v>
          </cell>
          <cell r="F631" t="str">
            <v>CB</v>
          </cell>
          <cell r="G631" t="str">
            <v>Ｆ</v>
          </cell>
          <cell r="J631">
            <v>26908373</v>
          </cell>
          <cell r="K631">
            <v>5224245</v>
          </cell>
          <cell r="L631">
            <v>30821652</v>
          </cell>
        </row>
        <row r="632">
          <cell r="A632" t="str">
            <v>T49668</v>
          </cell>
          <cell r="B632" t="str">
            <v>イレブン　　　　　　　　　　　　　　　　　　　　　　　　　　　　　　　</v>
          </cell>
          <cell r="C632" t="str">
            <v>1D3</v>
          </cell>
          <cell r="D632" t="str">
            <v>ｳｴﾉｼﾃﾝﾀﾞ1ﾁ-ﾑ</v>
          </cell>
          <cell r="E632" t="str">
            <v>東京営本</v>
          </cell>
          <cell r="F632" t="str">
            <v>CB</v>
          </cell>
          <cell r="G632" t="str">
            <v>Ｆ</v>
          </cell>
          <cell r="J632">
            <v>37603992</v>
          </cell>
          <cell r="K632">
            <v>1127025</v>
          </cell>
          <cell r="L632">
            <v>37603992</v>
          </cell>
          <cell r="M632">
            <v>40</v>
          </cell>
          <cell r="P632">
            <v>0</v>
          </cell>
        </row>
        <row r="633">
          <cell r="A633" t="str">
            <v>T56326</v>
          </cell>
          <cell r="B633" t="str">
            <v>農事組合法人資生園早田牧場　　　　　　　　　　　　　　　　　　　　　　</v>
          </cell>
          <cell r="C633" t="str">
            <v>0PH</v>
          </cell>
          <cell r="D633" t="str">
            <v>ｺｵﾘﾔﾏｼﾃﾝ2ﾁ-ﾑ</v>
          </cell>
          <cell r="E633" t="str">
            <v>業務本部</v>
          </cell>
          <cell r="F633" t="str">
            <v>CB</v>
          </cell>
          <cell r="G633" t="str">
            <v>D</v>
          </cell>
          <cell r="J633">
            <v>18000000</v>
          </cell>
          <cell r="K633">
            <v>5137722</v>
          </cell>
          <cell r="L633">
            <v>22780200</v>
          </cell>
          <cell r="M633">
            <v>23</v>
          </cell>
          <cell r="N633">
            <v>0</v>
          </cell>
          <cell r="O633">
            <v>23</v>
          </cell>
          <cell r="P633">
            <v>-9</v>
          </cell>
        </row>
        <row r="634">
          <cell r="A634" t="str">
            <v>T57235</v>
          </cell>
          <cell r="B634" t="str">
            <v>ナオス外語学院　　　　　　　　　　　　　　　　　　　　　　　　　　　　</v>
          </cell>
          <cell r="C634" t="str">
            <v>1H9</v>
          </cell>
          <cell r="D634" t="str">
            <v>ｲｹﾌﾞｸﾛｼﾃﾝ2ﾁｰﾑ</v>
          </cell>
          <cell r="E634" t="str">
            <v>東京営本</v>
          </cell>
          <cell r="F634" t="str">
            <v>CB</v>
          </cell>
          <cell r="G634" t="str">
            <v>K</v>
          </cell>
          <cell r="J634">
            <v>104128586</v>
          </cell>
          <cell r="K634">
            <v>26495982</v>
          </cell>
          <cell r="L634">
            <v>127619449</v>
          </cell>
          <cell r="M634">
            <v>127</v>
          </cell>
          <cell r="N634">
            <v>0</v>
          </cell>
          <cell r="O634">
            <v>127</v>
          </cell>
          <cell r="P634">
            <v>-47</v>
          </cell>
        </row>
        <row r="635">
          <cell r="A635" t="str">
            <v>T58150</v>
          </cell>
          <cell r="B635" t="str">
            <v>高橋繁喜　　　　　　　　　　　　　　　　　　　　　　　　　　　　　　　</v>
          </cell>
          <cell r="C635" t="str">
            <v>007</v>
          </cell>
          <cell r="D635" t="str">
            <v>ｱｷﾀｼﾃﾝ</v>
          </cell>
          <cell r="F635" t="str">
            <v>CB</v>
          </cell>
          <cell r="G635" t="str">
            <v>B</v>
          </cell>
          <cell r="J635">
            <v>0</v>
          </cell>
          <cell r="K635">
            <v>494699</v>
          </cell>
          <cell r="L635">
            <v>476025</v>
          </cell>
        </row>
        <row r="636">
          <cell r="A636" t="str">
            <v>T59322</v>
          </cell>
          <cell r="B636" t="str">
            <v>農事組合法人資生園早田牧場　　　　　　　　　　　　　　　　　　　　　　</v>
          </cell>
          <cell r="C636" t="str">
            <v>036</v>
          </cell>
          <cell r="D636" t="str">
            <v>ｺｵﾘﾔﾏｼﾃﾝ1ﾁ-ﾑ</v>
          </cell>
          <cell r="E636" t="str">
            <v>業務本部</v>
          </cell>
          <cell r="F636" t="str">
            <v>CB</v>
          </cell>
          <cell r="G636" t="str">
            <v>D</v>
          </cell>
          <cell r="J636">
            <v>0</v>
          </cell>
          <cell r="K636">
            <v>22500000</v>
          </cell>
          <cell r="L636">
            <v>22500000</v>
          </cell>
          <cell r="M636">
            <v>23</v>
          </cell>
          <cell r="N636">
            <v>0</v>
          </cell>
          <cell r="O636">
            <v>22</v>
          </cell>
          <cell r="P636">
            <v>-8</v>
          </cell>
        </row>
        <row r="637">
          <cell r="A637" t="str">
            <v>T83334</v>
          </cell>
          <cell r="B637" t="str">
            <v>米沢　成充　　　　　　　　　　　　　　　　　　　　　　　　　　　　　　</v>
          </cell>
          <cell r="C637" t="str">
            <v>1M1</v>
          </cell>
          <cell r="D637" t="str">
            <v>Eﾀﾞｲ2ﾌﾞﾀﾞｲ2ﾁｰﾑ</v>
          </cell>
          <cell r="E637" t="str">
            <v>東京営本</v>
          </cell>
          <cell r="F637" t="str">
            <v>CB</v>
          </cell>
          <cell r="G637" t="str">
            <v>B</v>
          </cell>
          <cell r="J637">
            <v>48817254</v>
          </cell>
          <cell r="K637">
            <v>549352</v>
          </cell>
          <cell r="L637">
            <v>49366606</v>
          </cell>
          <cell r="M637">
            <v>50</v>
          </cell>
          <cell r="P637">
            <v>0</v>
          </cell>
        </row>
        <row r="638">
          <cell r="A638" t="str">
            <v>T87986</v>
          </cell>
          <cell r="B638" t="str">
            <v>鈴正工務店株式会社　　　　　　　　　　　　　　　　　　　　　　　　　　</v>
          </cell>
          <cell r="C638" t="str">
            <v>1D1</v>
          </cell>
          <cell r="D638" t="str">
            <v>ﾁﾊﾞｼﾃﾝﾀﾞｲ1ﾁｰﾑ</v>
          </cell>
          <cell r="F638" t="str">
            <v>CA</v>
          </cell>
          <cell r="G638" t="str">
            <v>E</v>
          </cell>
          <cell r="J638">
            <v>742534139</v>
          </cell>
          <cell r="K638">
            <v>39591239</v>
          </cell>
          <cell r="L638">
            <v>772815028</v>
          </cell>
        </row>
        <row r="639">
          <cell r="A639" t="str">
            <v>TA095</v>
          </cell>
          <cell r="B639" t="str">
            <v>高本産業　株式会社　　　　　　　　　　　　　　　　　　　　　　　　　　</v>
          </cell>
          <cell r="C639" t="str">
            <v>09C</v>
          </cell>
          <cell r="D639" t="str">
            <v>ﾕｳｼｼﾞｷﾞﾖｳ2ﾎｳｼﾞﾝ</v>
          </cell>
          <cell r="E639" t="str">
            <v>東京営本</v>
          </cell>
          <cell r="F639" t="str">
            <v>AB</v>
          </cell>
          <cell r="G639" t="str">
            <v>C</v>
          </cell>
          <cell r="J639">
            <v>108107309</v>
          </cell>
          <cell r="K639">
            <v>0</v>
          </cell>
          <cell r="L639">
            <v>108147268</v>
          </cell>
          <cell r="M639">
            <v>109</v>
          </cell>
          <cell r="N639">
            <v>0</v>
          </cell>
          <cell r="O639">
            <v>111</v>
          </cell>
          <cell r="P639">
            <v>-41</v>
          </cell>
        </row>
        <row r="640">
          <cell r="A640" t="str">
            <v>TA279</v>
          </cell>
          <cell r="B640" t="str">
            <v>幸新　　　　　　　　　　　　　　　　　　　　　　　　　　　　　　　　　</v>
          </cell>
          <cell r="C640" t="str">
            <v>09N</v>
          </cell>
          <cell r="D640" t="str">
            <v>ﾕｳｼｼﾞｷﾞﾖｳ2-2</v>
          </cell>
          <cell r="E640" t="str">
            <v>不動産Ｆ</v>
          </cell>
          <cell r="F640" t="str">
            <v>CB</v>
          </cell>
          <cell r="G640" t="str">
            <v>C</v>
          </cell>
          <cell r="H640" t="str">
            <v>1</v>
          </cell>
          <cell r="J640">
            <v>17587343</v>
          </cell>
          <cell r="K640">
            <v>1485903</v>
          </cell>
          <cell r="L640">
            <v>17679983</v>
          </cell>
          <cell r="M640">
            <v>18</v>
          </cell>
          <cell r="N640">
            <v>0</v>
          </cell>
          <cell r="O640">
            <v>19</v>
          </cell>
          <cell r="P640">
            <v>-7</v>
          </cell>
        </row>
        <row r="641">
          <cell r="A641" t="str">
            <v>TA507</v>
          </cell>
          <cell r="B641" t="str">
            <v>サンバ－ドシステム　　　　　　　　　　　　　　　　　　　　　　　　　　</v>
          </cell>
          <cell r="C641" t="str">
            <v>1SF</v>
          </cell>
          <cell r="D641" t="str">
            <v>ﾕｳｼ2ﾌﾞﾎｳｼﾞﾝｲﾝﾃﾘ</v>
          </cell>
          <cell r="E641" t="str">
            <v>不動産Ｆ</v>
          </cell>
          <cell r="F641" t="str">
            <v>CB</v>
          </cell>
          <cell r="G641" t="str">
            <v>C</v>
          </cell>
          <cell r="J641">
            <v>0</v>
          </cell>
          <cell r="K641">
            <v>391183122</v>
          </cell>
          <cell r="L641">
            <v>183122</v>
          </cell>
          <cell r="M641">
            <v>0</v>
          </cell>
          <cell r="N641">
            <v>-391</v>
          </cell>
          <cell r="O641">
            <v>0</v>
          </cell>
          <cell r="P641">
            <v>0</v>
          </cell>
        </row>
        <row r="642">
          <cell r="A642" t="str">
            <v>TA775</v>
          </cell>
          <cell r="B642" t="str">
            <v>コスモテン　　　　　　　　　　　　　　　　　　　　　　　　　　　　　　</v>
          </cell>
          <cell r="C642" t="str">
            <v>1SB</v>
          </cell>
          <cell r="D642" t="str">
            <v>ﾕｳｼｼﾞｷﾞﾖｳ2-2I</v>
          </cell>
          <cell r="E642" t="str">
            <v>不動産Ｆ</v>
          </cell>
          <cell r="F642" t="str">
            <v>CB</v>
          </cell>
          <cell r="G642" t="str">
            <v>C</v>
          </cell>
          <cell r="J642">
            <v>0</v>
          </cell>
          <cell r="K642">
            <v>49970445</v>
          </cell>
          <cell r="L642">
            <v>49970445</v>
          </cell>
          <cell r="M642">
            <v>50</v>
          </cell>
          <cell r="N642">
            <v>0</v>
          </cell>
          <cell r="O642">
            <v>50</v>
          </cell>
          <cell r="P642">
            <v>-19</v>
          </cell>
        </row>
        <row r="643">
          <cell r="A643" t="str">
            <v>TA888</v>
          </cell>
          <cell r="B643" t="str">
            <v>イ－スト企画　　　　　　　　　　　　　　　　　　　　　　　　　　　　　</v>
          </cell>
          <cell r="C643" t="str">
            <v>09C</v>
          </cell>
          <cell r="D643" t="str">
            <v>ﾕｳｼｼﾞｷﾞﾖｳ2ﾎｳｼﾞﾝ</v>
          </cell>
          <cell r="E643" t="str">
            <v>不動産Ｆ</v>
          </cell>
          <cell r="F643" t="str">
            <v>CB</v>
          </cell>
          <cell r="G643" t="str">
            <v>K</v>
          </cell>
          <cell r="J643">
            <v>0</v>
          </cell>
          <cell r="K643">
            <v>454767858</v>
          </cell>
          <cell r="L643">
            <v>454767858</v>
          </cell>
          <cell r="M643">
            <v>456</v>
          </cell>
          <cell r="N643">
            <v>0</v>
          </cell>
          <cell r="O643">
            <v>457</v>
          </cell>
          <cell r="P643">
            <v>-421</v>
          </cell>
        </row>
        <row r="644">
          <cell r="A644" t="str">
            <v>V23726</v>
          </cell>
          <cell r="B644" t="str">
            <v>サンワエンジニアリング株式会社　　　　　　　　　　　　　　　　　　　　</v>
          </cell>
          <cell r="C644" t="str">
            <v>071</v>
          </cell>
          <cell r="D644" t="str">
            <v>ｱｻﾋｶﾜｼﾃﾝ</v>
          </cell>
          <cell r="E644" t="str">
            <v>業務本部</v>
          </cell>
          <cell r="F644" t="str">
            <v>CB</v>
          </cell>
          <cell r="G644" t="str">
            <v>E</v>
          </cell>
          <cell r="J644">
            <v>1500000</v>
          </cell>
          <cell r="K644">
            <v>1500000</v>
          </cell>
          <cell r="L644">
            <v>2994830</v>
          </cell>
          <cell r="M644">
            <v>3</v>
          </cell>
          <cell r="P644">
            <v>0</v>
          </cell>
        </row>
        <row r="645">
          <cell r="A645" t="str">
            <v>V30125</v>
          </cell>
          <cell r="B645" t="str">
            <v>広交タクシー株式会社　　　　　　　　　　　　　　　　　　　　　　　　　</v>
          </cell>
          <cell r="C645" t="str">
            <v>017</v>
          </cell>
          <cell r="D645" t="str">
            <v>ﾋﾛｼﾏ1ﾁ-ﾑ</v>
          </cell>
          <cell r="E645" t="str">
            <v>業務本部</v>
          </cell>
          <cell r="F645" t="str">
            <v>AB</v>
          </cell>
          <cell r="G645" t="str">
            <v>I</v>
          </cell>
          <cell r="J645">
            <v>70000000</v>
          </cell>
          <cell r="K645">
            <v>0</v>
          </cell>
          <cell r="L645">
            <v>69776097</v>
          </cell>
          <cell r="M645">
            <v>80</v>
          </cell>
          <cell r="P645">
            <v>0</v>
          </cell>
        </row>
        <row r="646">
          <cell r="A646" t="str">
            <v>V44556</v>
          </cell>
          <cell r="B646" t="str">
            <v>日名子　喜美子　　　　　　　　　　　　　　　　　　　　　　　　　　　　</v>
          </cell>
          <cell r="C646" t="str">
            <v>008</v>
          </cell>
          <cell r="D646" t="str">
            <v>ｷﾀｷﾕｳｼﾕｳｼﾃﾝ</v>
          </cell>
          <cell r="E646" t="str">
            <v>業務本部</v>
          </cell>
          <cell r="F646" t="str">
            <v>AB</v>
          </cell>
          <cell r="G646" t="str">
            <v>B</v>
          </cell>
          <cell r="J646">
            <v>484164375</v>
          </cell>
          <cell r="K646">
            <v>0</v>
          </cell>
          <cell r="L646">
            <v>484164375</v>
          </cell>
          <cell r="M646">
            <v>490</v>
          </cell>
          <cell r="P646">
            <v>0</v>
          </cell>
        </row>
        <row r="647">
          <cell r="A647" t="str">
            <v>V54952</v>
          </cell>
          <cell r="B647" t="str">
            <v>広島女子商学園　　　　　　　　　　　　　　　　　　　　　　　　　　　　</v>
          </cell>
          <cell r="C647" t="str">
            <v>0Y2</v>
          </cell>
          <cell r="D647" t="str">
            <v>PJ-ｷｶｸｶｲﾊﾂｶ</v>
          </cell>
          <cell r="E647" t="str">
            <v>近畿営本</v>
          </cell>
          <cell r="F647" t="str">
            <v>AB</v>
          </cell>
          <cell r="G647" t="str">
            <v>M</v>
          </cell>
          <cell r="J647">
            <v>160050000</v>
          </cell>
          <cell r="K647">
            <v>0</v>
          </cell>
          <cell r="L647">
            <v>159028045</v>
          </cell>
          <cell r="M647">
            <v>164</v>
          </cell>
          <cell r="N647">
            <v>0</v>
          </cell>
          <cell r="O647">
            <v>171</v>
          </cell>
          <cell r="P647">
            <v>-64</v>
          </cell>
        </row>
        <row r="648">
          <cell r="A648" t="str">
            <v>V60542</v>
          </cell>
          <cell r="B648" t="str">
            <v>ドラッグマート　　　　　　　　　　　　　　　　　　　　　　　　　　　　</v>
          </cell>
          <cell r="C648" t="str">
            <v>007</v>
          </cell>
          <cell r="D648" t="str">
            <v>ｱｷﾀｼﾃﾝ</v>
          </cell>
          <cell r="E648" t="str">
            <v>業務本部</v>
          </cell>
          <cell r="F648" t="str">
            <v>CB</v>
          </cell>
          <cell r="G648" t="str">
            <v>G</v>
          </cell>
          <cell r="J648">
            <v>5000000</v>
          </cell>
          <cell r="K648">
            <v>30000000</v>
          </cell>
          <cell r="L648">
            <v>35000000</v>
          </cell>
          <cell r="M648">
            <v>35</v>
          </cell>
          <cell r="P648">
            <v>0</v>
          </cell>
        </row>
        <row r="649">
          <cell r="A649" t="str">
            <v>V68954</v>
          </cell>
          <cell r="B649" t="str">
            <v>ジャイロ　　　　　　　　　　　　　　　　　　　　　　　　　　　　　　　</v>
          </cell>
          <cell r="E649" t="str">
            <v>業務本部</v>
          </cell>
          <cell r="M649">
            <v>0</v>
          </cell>
          <cell r="N649">
            <v>0</v>
          </cell>
          <cell r="O649">
            <v>275</v>
          </cell>
          <cell r="P649">
            <v>-102</v>
          </cell>
        </row>
        <row r="650">
          <cell r="A650" t="str">
            <v>V73484</v>
          </cell>
          <cell r="B650" t="str">
            <v>新谷　誠　　　　　　　　　　　　　　　　　　　　　　　　　　　　　　　</v>
          </cell>
          <cell r="C650" t="str">
            <v>1J6</v>
          </cell>
          <cell r="D650" t="str">
            <v>ﾀﾁｶﾜｼﾃﾝﾀﾞｲ1ﾁｰﾑ</v>
          </cell>
          <cell r="E650" t="str">
            <v>東京営本</v>
          </cell>
          <cell r="F650" t="str">
            <v>AB</v>
          </cell>
          <cell r="G650" t="str">
            <v>B</v>
          </cell>
          <cell r="J650">
            <v>8080000</v>
          </cell>
          <cell r="K650">
            <v>0</v>
          </cell>
          <cell r="L650">
            <v>8038741</v>
          </cell>
          <cell r="M650">
            <v>8</v>
          </cell>
          <cell r="P650">
            <v>0</v>
          </cell>
        </row>
        <row r="651">
          <cell r="A651" t="str">
            <v>V87639</v>
          </cell>
          <cell r="B651" t="str">
            <v>ジャパン・キャピタル　　　　　　　　　　　　　　　　　　　　　　　　　</v>
          </cell>
          <cell r="C651" t="str">
            <v>0C0</v>
          </cell>
          <cell r="D651" t="str">
            <v>ｽﾄﾗｸﾁｬ-ﾄﾞﾌｱｲﾅﾝｽ</v>
          </cell>
          <cell r="E651" t="str">
            <v>不動産Ｆ</v>
          </cell>
          <cell r="F651" t="str">
            <v>AA</v>
          </cell>
          <cell r="G651" t="str">
            <v>N</v>
          </cell>
          <cell r="J651">
            <v>3465000000</v>
          </cell>
          <cell r="K651">
            <v>0</v>
          </cell>
          <cell r="L651">
            <v>3469333148</v>
          </cell>
          <cell r="M651">
            <v>3500</v>
          </cell>
          <cell r="P651">
            <v>0</v>
          </cell>
        </row>
        <row r="652">
          <cell r="A652" t="str">
            <v>W02355</v>
          </cell>
          <cell r="B652" t="str">
            <v>原田運送株式会社　　　　　　　　　　　　　　　　　　　　　　　　　　　</v>
          </cell>
          <cell r="C652" t="str">
            <v>030</v>
          </cell>
          <cell r="D652" t="str">
            <v>ﾊﾏﾏﾂｼﾃﾝ</v>
          </cell>
          <cell r="E652" t="str">
            <v>業務本部</v>
          </cell>
          <cell r="F652" t="str">
            <v>AB</v>
          </cell>
          <cell r="G652" t="str">
            <v>I</v>
          </cell>
          <cell r="J652">
            <v>5000000</v>
          </cell>
          <cell r="K652">
            <v>0</v>
          </cell>
          <cell r="L652">
            <v>5000000</v>
          </cell>
          <cell r="M652">
            <v>15</v>
          </cell>
          <cell r="N652">
            <v>0</v>
          </cell>
          <cell r="O652">
            <v>30</v>
          </cell>
          <cell r="P652">
            <v>-11</v>
          </cell>
        </row>
        <row r="653">
          <cell r="A653" t="str">
            <v>W03025</v>
          </cell>
          <cell r="B653" t="str">
            <v>荒屋鋪孝　　　　　　　　　　　　　　　　　　　　　　　　　　　　　　　</v>
          </cell>
          <cell r="C653" t="str">
            <v>1D1</v>
          </cell>
          <cell r="D653" t="str">
            <v>ﾁﾊﾞｼﾃﾝﾀﾞｲ1ﾁｰﾑ</v>
          </cell>
          <cell r="E653" t="str">
            <v>東京営本</v>
          </cell>
          <cell r="F653" t="str">
            <v>CB</v>
          </cell>
          <cell r="G653" t="str">
            <v>B</v>
          </cell>
          <cell r="J653">
            <v>13606603</v>
          </cell>
          <cell r="K653">
            <v>134243</v>
          </cell>
          <cell r="L653">
            <v>13775027</v>
          </cell>
          <cell r="M653">
            <v>14</v>
          </cell>
          <cell r="N653">
            <v>0</v>
          </cell>
          <cell r="O653">
            <v>14</v>
          </cell>
          <cell r="P653">
            <v>-5</v>
          </cell>
        </row>
        <row r="654">
          <cell r="A654" t="str">
            <v>W39860</v>
          </cell>
          <cell r="B654" t="str">
            <v>今泉博通　　　　　　　　　　　　　　　　　　　　　　　　　　　　　　　</v>
          </cell>
          <cell r="C654" t="str">
            <v>036</v>
          </cell>
          <cell r="D654" t="str">
            <v>ｺｵﾘﾔﾏｼﾃﾝ1ﾁ-ﾑ</v>
          </cell>
          <cell r="F654" t="str">
            <v>CB</v>
          </cell>
          <cell r="G654" t="str">
            <v>B</v>
          </cell>
          <cell r="J654">
            <v>18400000</v>
          </cell>
          <cell r="K654">
            <v>2000881</v>
          </cell>
          <cell r="L654">
            <v>20141935</v>
          </cell>
        </row>
        <row r="655">
          <cell r="A655" t="str">
            <v>W61617</v>
          </cell>
          <cell r="B655" t="str">
            <v>平生興業株式会社　　　　　　　　　　　　　　　　　　　　　　　　　　　</v>
          </cell>
          <cell r="E655" t="str">
            <v>業務本部</v>
          </cell>
          <cell r="M655">
            <v>21</v>
          </cell>
          <cell r="N655">
            <v>0</v>
          </cell>
          <cell r="O655">
            <v>21</v>
          </cell>
          <cell r="P655">
            <v>-8</v>
          </cell>
        </row>
        <row r="656">
          <cell r="A656" t="str">
            <v>W66442</v>
          </cell>
          <cell r="B656" t="str">
            <v>森　久彦　　　　　　　　　　　　　　　　　　　　　　　　　　　　　　　</v>
          </cell>
          <cell r="E656" t="str">
            <v>業務本部</v>
          </cell>
          <cell r="M656">
            <v>0</v>
          </cell>
          <cell r="P656">
            <v>0</v>
          </cell>
        </row>
        <row r="657">
          <cell r="A657" t="str">
            <v>W82717</v>
          </cell>
          <cell r="B657" t="str">
            <v>カワノ技研株式会社　　　　　　　　　　　　　　　　　　　　　　　　　　</v>
          </cell>
          <cell r="C657" t="str">
            <v>3GD</v>
          </cell>
          <cell r="D657" t="str">
            <v>ﾄｸｼﾏ</v>
          </cell>
          <cell r="E657" t="str">
            <v>業務本部</v>
          </cell>
          <cell r="F657" t="str">
            <v>CB</v>
          </cell>
          <cell r="G657" t="str">
            <v>Ｆ</v>
          </cell>
          <cell r="J657">
            <v>12000000</v>
          </cell>
          <cell r="K657">
            <v>9000000</v>
          </cell>
          <cell r="L657">
            <v>20938214</v>
          </cell>
          <cell r="M657">
            <v>23</v>
          </cell>
          <cell r="P657">
            <v>0</v>
          </cell>
        </row>
        <row r="658">
          <cell r="A658" t="str">
            <v>X36813</v>
          </cell>
          <cell r="B658" t="str">
            <v>ひもろぎ　　　　　　　　　　　　　　　　　　　　　　　　　　　　　　　</v>
          </cell>
          <cell r="C658" t="str">
            <v>09Q</v>
          </cell>
          <cell r="D658" t="str">
            <v>ﾇﾏﾂﾞｼﾃﾝ</v>
          </cell>
          <cell r="E658" t="str">
            <v>業務本部</v>
          </cell>
          <cell r="F658" t="str">
            <v>CB</v>
          </cell>
          <cell r="G658" t="str">
            <v>E</v>
          </cell>
          <cell r="J658">
            <v>40000000</v>
          </cell>
          <cell r="K658">
            <v>1166793</v>
          </cell>
          <cell r="L658">
            <v>40440441</v>
          </cell>
          <cell r="M658">
            <v>40</v>
          </cell>
          <cell r="N658">
            <v>0</v>
          </cell>
          <cell r="O658">
            <v>40</v>
          </cell>
          <cell r="P658">
            <v>-15</v>
          </cell>
        </row>
        <row r="659">
          <cell r="A659" t="str">
            <v>Y08724</v>
          </cell>
          <cell r="B659" t="str">
            <v>成田　清孝　　　　　　　　　　　　　　　　　　　　　　　　　　　　　　</v>
          </cell>
          <cell r="C659" t="str">
            <v>096</v>
          </cell>
          <cell r="D659" t="str">
            <v>ｱｵﾓﾘｼﾃﾝ</v>
          </cell>
          <cell r="E659" t="str">
            <v>業務本部</v>
          </cell>
          <cell r="F659" t="str">
            <v>AB</v>
          </cell>
          <cell r="G659" t="str">
            <v>K</v>
          </cell>
          <cell r="J659">
            <v>43333336</v>
          </cell>
          <cell r="K659">
            <v>0</v>
          </cell>
          <cell r="L659">
            <v>42959027</v>
          </cell>
          <cell r="M659">
            <v>45</v>
          </cell>
          <cell r="N659">
            <v>0</v>
          </cell>
          <cell r="O659">
            <v>47</v>
          </cell>
          <cell r="P659">
            <v>-17</v>
          </cell>
        </row>
        <row r="660">
          <cell r="A660" t="str">
            <v>Y11004</v>
          </cell>
          <cell r="B660" t="str">
            <v>エステート建設　　　　　　　　　　　　　　　　　　　　　　　　　　　　</v>
          </cell>
          <cell r="C660" t="str">
            <v>0Y2</v>
          </cell>
          <cell r="D660" t="str">
            <v>PJ-ｷｶｸｶｲﾊﾂｶ</v>
          </cell>
          <cell r="E660" t="str">
            <v>近畿営本</v>
          </cell>
          <cell r="F660" t="str">
            <v>CB</v>
          </cell>
          <cell r="G660" t="str">
            <v>E</v>
          </cell>
          <cell r="J660">
            <v>54030284</v>
          </cell>
          <cell r="K660">
            <v>7850319</v>
          </cell>
          <cell r="L660">
            <v>61016907</v>
          </cell>
          <cell r="M660">
            <v>61</v>
          </cell>
          <cell r="P660">
            <v>0</v>
          </cell>
        </row>
        <row r="661">
          <cell r="A661" t="str">
            <v>Y245A0</v>
          </cell>
          <cell r="B661" t="str">
            <v>日本化鉱株式会社本社　　　　　　　　　　　　　　　　　　　　　　　　　</v>
          </cell>
          <cell r="C661" t="str">
            <v>1TL</v>
          </cell>
          <cell r="D661" t="str">
            <v>ﾖｺﾊﾏｴｲｷﾞﾖｳJ</v>
          </cell>
          <cell r="E661" t="str">
            <v>東京営本</v>
          </cell>
          <cell r="F661" t="str">
            <v>CB</v>
          </cell>
          <cell r="G661" t="str">
            <v>Ｆ</v>
          </cell>
          <cell r="J661">
            <v>0</v>
          </cell>
          <cell r="K661">
            <v>16048716</v>
          </cell>
          <cell r="L661">
            <v>15729115</v>
          </cell>
          <cell r="M661">
            <v>16</v>
          </cell>
          <cell r="N661">
            <v>0</v>
          </cell>
          <cell r="O661">
            <v>16</v>
          </cell>
          <cell r="P661">
            <v>-6</v>
          </cell>
        </row>
        <row r="662">
          <cell r="A662" t="str">
            <v>Y25273</v>
          </cell>
          <cell r="B662" t="str">
            <v>アップライト　　　　　　　　　　　　　　　　　　　　　　　　　　　　　</v>
          </cell>
          <cell r="C662" t="str">
            <v>090</v>
          </cell>
          <cell r="D662" t="str">
            <v>ﾅｶﾞｻｷｼﾃﾝ</v>
          </cell>
          <cell r="E662" t="str">
            <v>業務本部</v>
          </cell>
          <cell r="F662" t="str">
            <v>CB</v>
          </cell>
          <cell r="G662" t="str">
            <v>J</v>
          </cell>
          <cell r="J662">
            <v>2000000</v>
          </cell>
          <cell r="K662">
            <v>2500000</v>
          </cell>
          <cell r="L662">
            <v>4489702</v>
          </cell>
          <cell r="M662">
            <v>4</v>
          </cell>
          <cell r="P662">
            <v>0</v>
          </cell>
        </row>
        <row r="663">
          <cell r="A663" t="str">
            <v>Y28892</v>
          </cell>
          <cell r="B663" t="str">
            <v>北　寛治　　　　　　　　　　　　　　　　　　　　　　　　　　　　　　　</v>
          </cell>
          <cell r="C663" t="str">
            <v>0QJ</v>
          </cell>
          <cell r="D663" t="str">
            <v>ｵｵｻｶｴｲｷﾞﾖｳ2-4</v>
          </cell>
          <cell r="F663" t="str">
            <v>CB</v>
          </cell>
          <cell r="G663" t="str">
            <v>B</v>
          </cell>
          <cell r="J663">
            <v>18880647</v>
          </cell>
          <cell r="K663">
            <v>197412</v>
          </cell>
          <cell r="L663">
            <v>19078059</v>
          </cell>
        </row>
        <row r="664">
          <cell r="A664" t="str">
            <v>Y77358</v>
          </cell>
          <cell r="B664" t="str">
            <v>佐々木勝義　　　　　　　　　　　　　　　　　　　　　　　　　　　　　　</v>
          </cell>
          <cell r="C664" t="str">
            <v>0PY</v>
          </cell>
          <cell r="D664" t="str">
            <v>ｻﾂﾎﾟﾛ1ﾁ-ﾑ</v>
          </cell>
          <cell r="F664" t="str">
            <v>AB</v>
          </cell>
          <cell r="G664" t="str">
            <v>B</v>
          </cell>
          <cell r="J664">
            <v>34745753</v>
          </cell>
          <cell r="K664">
            <v>0</v>
          </cell>
          <cell r="L664">
            <v>34745753</v>
          </cell>
        </row>
        <row r="665">
          <cell r="A665" t="str">
            <v>Y87284</v>
          </cell>
          <cell r="B665" t="str">
            <v>増田　雅司　　　　　　　　　　　　　　　　　　　　　　　　　　　　　　</v>
          </cell>
          <cell r="C665" t="str">
            <v>030</v>
          </cell>
          <cell r="D665" t="str">
            <v>ﾊﾏﾏﾂｼﾃﾝ</v>
          </cell>
          <cell r="E665" t="str">
            <v>業務本部</v>
          </cell>
          <cell r="F665" t="str">
            <v>BD</v>
          </cell>
          <cell r="G665" t="str">
            <v>B</v>
          </cell>
          <cell r="J665">
            <v>0</v>
          </cell>
          <cell r="K665">
            <v>44183726</v>
          </cell>
          <cell r="L665">
            <v>-241530</v>
          </cell>
          <cell r="M665">
            <v>0</v>
          </cell>
          <cell r="N665">
            <v>0</v>
          </cell>
          <cell r="O665">
            <v>0</v>
          </cell>
          <cell r="P665">
            <v>0</v>
          </cell>
        </row>
        <row r="666">
          <cell r="A666" t="str">
            <v>ｱ104C</v>
          </cell>
          <cell r="B666" t="str">
            <v>アクト　　　　　　　　　　　　　　　　　　　　　　　　　　　　　　　　</v>
          </cell>
          <cell r="C666" t="str">
            <v>1SY</v>
          </cell>
          <cell r="D666" t="str">
            <v>ﾕｳｼ2ﾌﾞｷｶｸｶﾝﾘﾁ-ﾑ</v>
          </cell>
          <cell r="E666" t="str">
            <v>不動産Ｆ</v>
          </cell>
          <cell r="F666" t="str">
            <v>CB</v>
          </cell>
          <cell r="G666" t="str">
            <v>N</v>
          </cell>
          <cell r="J666">
            <v>0</v>
          </cell>
          <cell r="K666">
            <v>22482887</v>
          </cell>
          <cell r="L666">
            <v>18490746</v>
          </cell>
          <cell r="M666">
            <v>19</v>
          </cell>
          <cell r="N666">
            <v>0</v>
          </cell>
          <cell r="O666">
            <v>19</v>
          </cell>
          <cell r="P666">
            <v>-7</v>
          </cell>
        </row>
        <row r="667">
          <cell r="A667" t="str">
            <v>ｱ157C</v>
          </cell>
          <cell r="B667" t="str">
            <v>明日香産業株式会社　　　　　　　　　　　　　　　　　　　　　　　　　　</v>
          </cell>
          <cell r="C667" t="str">
            <v>0XP</v>
          </cell>
          <cell r="D667" t="str">
            <v>ﾕｳｼｼﾞｷﾞﾖｳ2-5</v>
          </cell>
          <cell r="E667" t="str">
            <v>不動産Ｆ</v>
          </cell>
          <cell r="F667" t="str">
            <v>CB</v>
          </cell>
          <cell r="G667" t="str">
            <v>C</v>
          </cell>
          <cell r="H667" t="str">
            <v>1</v>
          </cell>
          <cell r="J667">
            <v>4051754</v>
          </cell>
          <cell r="K667">
            <v>1814656</v>
          </cell>
          <cell r="L667">
            <v>5151668</v>
          </cell>
          <cell r="M667">
            <v>5</v>
          </cell>
          <cell r="N667">
            <v>0</v>
          </cell>
          <cell r="O667">
            <v>5</v>
          </cell>
          <cell r="P667">
            <v>-2</v>
          </cell>
        </row>
        <row r="668">
          <cell r="A668" t="str">
            <v>ｱ3500</v>
          </cell>
          <cell r="B668" t="str">
            <v>青山開発株式会社　　　　　　　　　　　　　　　　　　　　　　　　　　　</v>
          </cell>
          <cell r="C668" t="str">
            <v>0Y2</v>
          </cell>
          <cell r="D668" t="str">
            <v>PJ-ｷｶｸｶｲﾊﾂｶ</v>
          </cell>
          <cell r="E668" t="str">
            <v>業務本部</v>
          </cell>
          <cell r="F668" t="str">
            <v>CA</v>
          </cell>
          <cell r="G668" t="str">
            <v>K</v>
          </cell>
          <cell r="J668">
            <v>755450125</v>
          </cell>
          <cell r="K668">
            <v>3001992</v>
          </cell>
          <cell r="L668">
            <v>758452117</v>
          </cell>
          <cell r="M668">
            <v>758</v>
          </cell>
          <cell r="N668">
            <v>0</v>
          </cell>
          <cell r="O668">
            <v>762</v>
          </cell>
          <cell r="P668">
            <v>0</v>
          </cell>
        </row>
        <row r="669">
          <cell r="A669" t="str">
            <v>ｱ426C</v>
          </cell>
          <cell r="B669" t="str">
            <v>浅田茂雄　　　　　　　　　　　　　　　　　　　　　　　　　　　　　　　</v>
          </cell>
          <cell r="C669" t="str">
            <v>0Y2</v>
          </cell>
          <cell r="D669" t="str">
            <v>PJ-ｷｶｸｶｲﾊﾂｶ</v>
          </cell>
          <cell r="E669" t="str">
            <v>不動産Ｆ</v>
          </cell>
          <cell r="F669" t="str">
            <v>AB</v>
          </cell>
          <cell r="G669" t="str">
            <v>B</v>
          </cell>
          <cell r="J669">
            <v>20507240</v>
          </cell>
          <cell r="K669">
            <v>0</v>
          </cell>
          <cell r="L669">
            <v>20516797</v>
          </cell>
          <cell r="M669">
            <v>21</v>
          </cell>
          <cell r="N669">
            <v>0</v>
          </cell>
          <cell r="O669">
            <v>0</v>
          </cell>
          <cell r="P669">
            <v>0</v>
          </cell>
        </row>
        <row r="670">
          <cell r="A670" t="str">
            <v>ｱ564C</v>
          </cell>
          <cell r="B670" t="str">
            <v>秋山融　　　　　　　　　　　　　　　　　　　　　　　　　　　　　　　　</v>
          </cell>
          <cell r="C670" t="str">
            <v>1SY</v>
          </cell>
          <cell r="D670" t="str">
            <v>ﾕｳｼ2ﾌﾞｷｶｸｶﾝﾘﾁ-ﾑ</v>
          </cell>
          <cell r="E670" t="str">
            <v>不動産Ｆ</v>
          </cell>
          <cell r="F670" t="str">
            <v>AB</v>
          </cell>
          <cell r="G670" t="str">
            <v>B</v>
          </cell>
          <cell r="J670">
            <v>2774767</v>
          </cell>
          <cell r="K670">
            <v>0</v>
          </cell>
          <cell r="L670">
            <v>2777834</v>
          </cell>
          <cell r="M670">
            <v>3</v>
          </cell>
          <cell r="N670">
            <v>0</v>
          </cell>
          <cell r="O670">
            <v>0</v>
          </cell>
          <cell r="P670">
            <v>0</v>
          </cell>
        </row>
        <row r="671">
          <cell r="A671" t="str">
            <v>ｱ768C</v>
          </cell>
          <cell r="B671" t="str">
            <v>アマギ　　　　　　　　　　　　　　　　　　　　　　　　　　　　　　　　</v>
          </cell>
          <cell r="C671" t="str">
            <v>1E5</v>
          </cell>
          <cell r="D671" t="str">
            <v>ｱﾂｷﾞｼﾃﾝﾀﾞｲ1ﾁｰﾑ</v>
          </cell>
          <cell r="E671" t="str">
            <v>東京営本</v>
          </cell>
          <cell r="F671" t="str">
            <v>CB</v>
          </cell>
          <cell r="G671" t="str">
            <v>J</v>
          </cell>
          <cell r="J671">
            <v>27100000</v>
          </cell>
          <cell r="K671">
            <v>2860816</v>
          </cell>
          <cell r="L671">
            <v>28568917</v>
          </cell>
          <cell r="M671">
            <v>29</v>
          </cell>
          <cell r="N671">
            <v>0</v>
          </cell>
          <cell r="O671">
            <v>29</v>
          </cell>
          <cell r="P671">
            <v>-11</v>
          </cell>
        </row>
        <row r="672">
          <cell r="A672" t="str">
            <v>ｲ016E</v>
          </cell>
          <cell r="B672" t="str">
            <v>石川保険事務所　　　　　　　　　　　　　　　　　　　　　　　　　　　　</v>
          </cell>
          <cell r="C672" t="str">
            <v>09N</v>
          </cell>
          <cell r="E672" t="str">
            <v>不動産Ｆ</v>
          </cell>
          <cell r="G672" t="str">
            <v>D</v>
          </cell>
          <cell r="L672">
            <v>-11415331</v>
          </cell>
          <cell r="M672">
            <v>43</v>
          </cell>
          <cell r="N672">
            <v>0</v>
          </cell>
          <cell r="O672">
            <v>43</v>
          </cell>
          <cell r="P672">
            <v>-16</v>
          </cell>
          <cell r="Q672">
            <v>59261905</v>
          </cell>
        </row>
        <row r="673">
          <cell r="A673" t="str">
            <v>ｲ1578</v>
          </cell>
          <cell r="B673" t="str">
            <v>イトー　　　　　　　　　　　　　　　　　　　　　　　　　　　　　　　　</v>
          </cell>
          <cell r="C673" t="str">
            <v>09Q</v>
          </cell>
          <cell r="D673" t="str">
            <v>ﾇﾏﾂﾞｼﾃﾝ</v>
          </cell>
          <cell r="E673" t="str">
            <v>業務本部</v>
          </cell>
          <cell r="F673" t="str">
            <v>CB</v>
          </cell>
          <cell r="G673" t="str">
            <v>E</v>
          </cell>
          <cell r="J673">
            <v>0</v>
          </cell>
          <cell r="K673">
            <v>380538</v>
          </cell>
          <cell r="L673">
            <v>375738</v>
          </cell>
          <cell r="M673">
            <v>0</v>
          </cell>
          <cell r="N673">
            <v>0</v>
          </cell>
          <cell r="O673">
            <v>0</v>
          </cell>
          <cell r="P673">
            <v>0</v>
          </cell>
        </row>
        <row r="674">
          <cell r="A674" t="str">
            <v>ｲ1803</v>
          </cell>
          <cell r="B674" t="str">
            <v>いわもと　　　　　　　　　　　　　　　　　　　　　　　　　　　　　　　</v>
          </cell>
          <cell r="E674" t="str">
            <v>業務本部</v>
          </cell>
          <cell r="M674">
            <v>0</v>
          </cell>
          <cell r="N674">
            <v>0</v>
          </cell>
          <cell r="O674">
            <v>0</v>
          </cell>
          <cell r="P674">
            <v>0</v>
          </cell>
        </row>
        <row r="675">
          <cell r="A675" t="str">
            <v>ｲ1824</v>
          </cell>
          <cell r="B675" t="str">
            <v>市橋会　　　　　　　　　　　　　　　　　　　　　　　　　　　　　　　　</v>
          </cell>
          <cell r="C675" t="str">
            <v>1A4</v>
          </cell>
          <cell r="D675" t="str">
            <v>Eﾀﾞｲ2ﾌﾞﾍﾙｽｹｱﾁ-ﾑ</v>
          </cell>
          <cell r="E675" t="str">
            <v>東京営本</v>
          </cell>
          <cell r="F675" t="str">
            <v>AB</v>
          </cell>
          <cell r="G675" t="str">
            <v>K</v>
          </cell>
          <cell r="J675">
            <v>942824</v>
          </cell>
          <cell r="K675">
            <v>0</v>
          </cell>
          <cell r="L675">
            <v>940495</v>
          </cell>
          <cell r="M675">
            <v>2</v>
          </cell>
          <cell r="N675">
            <v>0</v>
          </cell>
          <cell r="O675">
            <v>4</v>
          </cell>
          <cell r="P675">
            <v>-1</v>
          </cell>
        </row>
        <row r="676">
          <cell r="A676" t="str">
            <v>ｲ560E</v>
          </cell>
          <cell r="B676" t="str">
            <v>イー・エム・アイ　　　　　　　　　　　　　　　　　　　　　　　　　　　</v>
          </cell>
          <cell r="C676" t="str">
            <v>084</v>
          </cell>
          <cell r="D676" t="str">
            <v>ﾕｳｼｼﾞｷﾞﾖｳ2ｵｵｻｶ</v>
          </cell>
          <cell r="E676" t="str">
            <v>不動産Ｆ</v>
          </cell>
          <cell r="F676" t="str">
            <v>AB</v>
          </cell>
          <cell r="G676" t="str">
            <v>A</v>
          </cell>
          <cell r="H676" t="str">
            <v>1</v>
          </cell>
          <cell r="I676" t="str">
            <v>H</v>
          </cell>
          <cell r="J676">
            <v>48042974</v>
          </cell>
          <cell r="K676">
            <v>0</v>
          </cell>
          <cell r="L676">
            <v>48042974</v>
          </cell>
          <cell r="M676">
            <v>48</v>
          </cell>
          <cell r="N676">
            <v>0</v>
          </cell>
          <cell r="O676">
            <v>49</v>
          </cell>
          <cell r="P676">
            <v>-18</v>
          </cell>
        </row>
        <row r="677">
          <cell r="A677" t="str">
            <v>ｲ733E</v>
          </cell>
          <cell r="B677" t="str">
            <v>石塚秀廣　　　　　　　　　　　　　　　　　　　　　　　　　　　　　　　</v>
          </cell>
          <cell r="C677" t="str">
            <v>1SY</v>
          </cell>
          <cell r="D677" t="str">
            <v>ﾕｳｼ2ﾌﾞｷｶｸｶﾝﾘﾁ-ﾑ</v>
          </cell>
          <cell r="E677" t="str">
            <v>不動産Ｆ</v>
          </cell>
          <cell r="F677" t="str">
            <v>AB</v>
          </cell>
          <cell r="G677" t="str">
            <v>B</v>
          </cell>
          <cell r="J677">
            <v>1257304</v>
          </cell>
          <cell r="K677">
            <v>0</v>
          </cell>
          <cell r="L677">
            <v>1257304</v>
          </cell>
          <cell r="M677">
            <v>1</v>
          </cell>
          <cell r="N677">
            <v>0</v>
          </cell>
          <cell r="O677">
            <v>0</v>
          </cell>
          <cell r="P677">
            <v>0</v>
          </cell>
        </row>
        <row r="678">
          <cell r="A678" t="str">
            <v>ｲ818E</v>
          </cell>
          <cell r="B678" t="str">
            <v>伊藤顕　　　　　　　　　　　　　　　　　　　　　　　　　　　　　　　　</v>
          </cell>
          <cell r="C678" t="str">
            <v>0Y2</v>
          </cell>
          <cell r="D678" t="str">
            <v>PJ-ｷｶｸｶｲﾊﾂｶ</v>
          </cell>
          <cell r="E678" t="str">
            <v>近畿営本</v>
          </cell>
          <cell r="F678" t="str">
            <v>AB</v>
          </cell>
          <cell r="G678" t="str">
            <v>B</v>
          </cell>
          <cell r="J678">
            <v>2102938</v>
          </cell>
          <cell r="K678">
            <v>0</v>
          </cell>
          <cell r="L678">
            <v>2102938</v>
          </cell>
          <cell r="M678">
            <v>2</v>
          </cell>
          <cell r="N678">
            <v>0</v>
          </cell>
          <cell r="O678">
            <v>0</v>
          </cell>
          <cell r="P678">
            <v>0</v>
          </cell>
        </row>
        <row r="679">
          <cell r="A679" t="str">
            <v>ｲ821E</v>
          </cell>
          <cell r="B679" t="str">
            <v>伊藤美智代　　　　　　　　　　　　　　　　　　　　　　　　　　　　　　</v>
          </cell>
          <cell r="C679" t="str">
            <v>0Y2</v>
          </cell>
          <cell r="D679" t="str">
            <v>PJ-ｷｶｸｶｲﾊﾂｶ</v>
          </cell>
          <cell r="E679" t="str">
            <v>近畿営本</v>
          </cell>
          <cell r="F679" t="str">
            <v>AB</v>
          </cell>
          <cell r="G679" t="str">
            <v>B</v>
          </cell>
          <cell r="J679">
            <v>1657927</v>
          </cell>
          <cell r="K679">
            <v>0</v>
          </cell>
          <cell r="L679">
            <v>1657927</v>
          </cell>
          <cell r="M679">
            <v>2</v>
          </cell>
          <cell r="N679">
            <v>0</v>
          </cell>
          <cell r="O679">
            <v>0</v>
          </cell>
          <cell r="P679">
            <v>0</v>
          </cell>
        </row>
        <row r="680">
          <cell r="A680" t="str">
            <v>ｳ424B</v>
          </cell>
          <cell r="B680" t="str">
            <v>ウインズ　　　　　　　　　　　　　　　　　　　　　　　　　　　　　　　</v>
          </cell>
          <cell r="C680" t="str">
            <v>1SY</v>
          </cell>
          <cell r="D680" t="str">
            <v>ﾕｳｼ2ﾌﾞｷｶｸｶﾝﾘﾁ-ﾑ</v>
          </cell>
          <cell r="E680" t="str">
            <v>不動産Ｆ</v>
          </cell>
          <cell r="F680" t="str">
            <v>AB</v>
          </cell>
          <cell r="G680" t="str">
            <v>C</v>
          </cell>
          <cell r="J680">
            <v>44145487</v>
          </cell>
          <cell r="K680">
            <v>0</v>
          </cell>
          <cell r="L680">
            <v>44179607</v>
          </cell>
          <cell r="M680">
            <v>45</v>
          </cell>
          <cell r="N680">
            <v>0</v>
          </cell>
          <cell r="O680">
            <v>0</v>
          </cell>
          <cell r="P680">
            <v>0</v>
          </cell>
        </row>
        <row r="681">
          <cell r="A681" t="str">
            <v>ｴ584A</v>
          </cell>
          <cell r="B681" t="str">
            <v>イーソル株式会社　　　　　　　　　　　　　　　　　　　　　　　　　　　</v>
          </cell>
          <cell r="C681" t="str">
            <v>1SY</v>
          </cell>
          <cell r="D681" t="str">
            <v>ﾕｳｼ2ﾌﾞｷｶｸｶﾝﾘﾁ-ﾑ</v>
          </cell>
          <cell r="E681" t="str">
            <v>不動産Ｆ</v>
          </cell>
          <cell r="F681" t="str">
            <v>AB</v>
          </cell>
          <cell r="G681" t="str">
            <v>J</v>
          </cell>
          <cell r="J681">
            <v>44778250</v>
          </cell>
          <cell r="K681">
            <v>0</v>
          </cell>
          <cell r="L681">
            <v>44803528</v>
          </cell>
          <cell r="M681">
            <v>45</v>
          </cell>
          <cell r="N681">
            <v>0</v>
          </cell>
          <cell r="O681">
            <v>0</v>
          </cell>
          <cell r="P681">
            <v>0</v>
          </cell>
        </row>
        <row r="682">
          <cell r="A682" t="str">
            <v>ｴ631A</v>
          </cell>
          <cell r="B682" t="str">
            <v>エス．ケイ．ケイ株式会社　　　　　　　　　　　　　　　　　　　　　　　</v>
          </cell>
          <cell r="C682" t="str">
            <v>0Y2</v>
          </cell>
          <cell r="D682" t="str">
            <v>PJ-ｷｶｸｶｲﾊﾂｶ</v>
          </cell>
          <cell r="E682" t="str">
            <v>近畿営本</v>
          </cell>
          <cell r="F682" t="str">
            <v>CB</v>
          </cell>
          <cell r="G682" t="str">
            <v>C</v>
          </cell>
          <cell r="J682">
            <v>26902848</v>
          </cell>
          <cell r="K682">
            <v>23893681</v>
          </cell>
          <cell r="L682">
            <v>44740546</v>
          </cell>
          <cell r="M682">
            <v>44</v>
          </cell>
          <cell r="N682">
            <v>0</v>
          </cell>
          <cell r="O682">
            <v>44</v>
          </cell>
          <cell r="P682">
            <v>-16</v>
          </cell>
        </row>
        <row r="683">
          <cell r="A683" t="str">
            <v>ｴ648A</v>
          </cell>
          <cell r="B683" t="str">
            <v>エルカクエイ　　　　　　　　　　　　　　　　　　　　　　　　　　　　　</v>
          </cell>
          <cell r="C683" t="str">
            <v>09S</v>
          </cell>
          <cell r="D683" t="str">
            <v>PJﾌｱｲﾅﾝｽﾌﾞ3ﾁ-ﾑ</v>
          </cell>
          <cell r="F683" t="str">
            <v>CA</v>
          </cell>
          <cell r="G683" t="str">
            <v>C</v>
          </cell>
          <cell r="J683">
            <v>1200000000</v>
          </cell>
          <cell r="K683">
            <v>10816438</v>
          </cell>
          <cell r="L683">
            <v>1165626860</v>
          </cell>
        </row>
        <row r="684">
          <cell r="A684" t="str">
            <v>ｴ669A</v>
          </cell>
          <cell r="B684" t="str">
            <v>遠藤文雄　　　　　　　　　　　　　　　　　　　　　　　　　　　　　　　</v>
          </cell>
          <cell r="C684" t="str">
            <v>0TF</v>
          </cell>
          <cell r="D684" t="str">
            <v>ﾕｳｼ2ﾌﾞｶｲｶﾞｲIQ</v>
          </cell>
          <cell r="F684" t="str">
            <v>CB</v>
          </cell>
          <cell r="G684" t="str">
            <v>B</v>
          </cell>
          <cell r="J684">
            <v>0</v>
          </cell>
          <cell r="K684">
            <v>322499</v>
          </cell>
          <cell r="L684">
            <v>318916</v>
          </cell>
        </row>
        <row r="685">
          <cell r="A685" t="str">
            <v>ｵ326E</v>
          </cell>
          <cell r="B685" t="str">
            <v>オーシャン建築設計事務所　　　　　　　　　　　　　　　　　　　　　　　</v>
          </cell>
          <cell r="E685" t="str">
            <v>近畿営本</v>
          </cell>
          <cell r="M685">
            <v>0</v>
          </cell>
          <cell r="N685">
            <v>0</v>
          </cell>
          <cell r="O685">
            <v>24</v>
          </cell>
          <cell r="P685">
            <v>-9</v>
          </cell>
          <cell r="Q685">
            <v>25607747</v>
          </cell>
        </row>
        <row r="686">
          <cell r="A686" t="str">
            <v>ｶ114A</v>
          </cell>
          <cell r="B686" t="str">
            <v>大志　　　　　　　　　　　　　　　　　　　　　　　　　　　　　　　　　</v>
          </cell>
          <cell r="C686" t="str">
            <v>09C</v>
          </cell>
          <cell r="D686" t="str">
            <v>ﾕｳｼｼﾞｷﾞﾖｳ2ﾎｳｼﾞﾝ</v>
          </cell>
          <cell r="E686" t="str">
            <v>不動産Ｆ</v>
          </cell>
          <cell r="F686" t="str">
            <v>CB</v>
          </cell>
          <cell r="G686" t="str">
            <v>C</v>
          </cell>
          <cell r="J686">
            <v>0</v>
          </cell>
          <cell r="K686">
            <v>435579597</v>
          </cell>
          <cell r="L686">
            <v>-476407</v>
          </cell>
          <cell r="M686">
            <v>0</v>
          </cell>
          <cell r="N686">
            <v>-364</v>
          </cell>
          <cell r="O686">
            <v>0</v>
          </cell>
          <cell r="P686">
            <v>0</v>
          </cell>
        </row>
        <row r="687">
          <cell r="A687" t="str">
            <v>ｶ4236</v>
          </cell>
          <cell r="B687" t="str">
            <v>桂化学株式会社</v>
          </cell>
          <cell r="E687" t="str">
            <v>東京営本</v>
          </cell>
          <cell r="M687">
            <v>0</v>
          </cell>
          <cell r="N687">
            <v>0</v>
          </cell>
          <cell r="O687">
            <v>0</v>
          </cell>
          <cell r="P687">
            <v>0</v>
          </cell>
        </row>
        <row r="688">
          <cell r="A688" t="str">
            <v>ｶ4387</v>
          </cell>
          <cell r="B688" t="str">
            <v>カネイチ　　　　　　　　　　　　　　　　　　　　　　　　　　　　　　　</v>
          </cell>
          <cell r="C688" t="str">
            <v>1G3</v>
          </cell>
          <cell r="D688" t="str">
            <v>Qﾆﾎﾝﾊﾞｼｴｲｷﾞﾖｳ1</v>
          </cell>
          <cell r="E688" t="str">
            <v>東京営本</v>
          </cell>
          <cell r="F688" t="str">
            <v>CB</v>
          </cell>
          <cell r="G688" t="str">
            <v>K</v>
          </cell>
          <cell r="J688">
            <v>0</v>
          </cell>
          <cell r="K688">
            <v>95885383</v>
          </cell>
          <cell r="L688">
            <v>77621845</v>
          </cell>
          <cell r="M688">
            <v>78</v>
          </cell>
          <cell r="N688">
            <v>0</v>
          </cell>
          <cell r="O688">
            <v>78</v>
          </cell>
          <cell r="P688">
            <v>-29</v>
          </cell>
        </row>
        <row r="689">
          <cell r="A689" t="str">
            <v>ｶ638D</v>
          </cell>
          <cell r="B689" t="str">
            <v>関西建物　　　　　　　　　　　　　　　　　　　　　　　　　　　　　　　</v>
          </cell>
          <cell r="C689" t="str">
            <v>0Y2</v>
          </cell>
          <cell r="D689" t="str">
            <v>PJ-ｷｶｸｶｲﾊﾂｶ</v>
          </cell>
          <cell r="E689" t="str">
            <v>近畿営本</v>
          </cell>
          <cell r="F689" t="str">
            <v>CB</v>
          </cell>
          <cell r="G689" t="str">
            <v>C</v>
          </cell>
          <cell r="J689">
            <v>19007101</v>
          </cell>
          <cell r="K689">
            <v>92596268</v>
          </cell>
          <cell r="L689">
            <v>106156405</v>
          </cell>
          <cell r="M689">
            <v>106</v>
          </cell>
          <cell r="N689">
            <v>0</v>
          </cell>
          <cell r="O689">
            <v>106</v>
          </cell>
          <cell r="P689">
            <v>-39</v>
          </cell>
        </row>
        <row r="690">
          <cell r="A690" t="str">
            <v>ｶ869D</v>
          </cell>
          <cell r="B690" t="str">
            <v>川原田寛一　　　　　　　　　　　　　　　　　　　　　　　　　　　　　　</v>
          </cell>
          <cell r="C690" t="str">
            <v>1TD</v>
          </cell>
          <cell r="D690" t="str">
            <v>ﾀﾁｶﾜｴｲｷﾞﾖｳﾁ-ﾑJ</v>
          </cell>
          <cell r="E690" t="str">
            <v>東京営本</v>
          </cell>
          <cell r="F690" t="str">
            <v>AB</v>
          </cell>
          <cell r="G690" t="str">
            <v>B</v>
          </cell>
          <cell r="J690">
            <v>5333548</v>
          </cell>
          <cell r="K690">
            <v>0</v>
          </cell>
          <cell r="L690">
            <v>5335913</v>
          </cell>
          <cell r="M690">
            <v>5</v>
          </cell>
          <cell r="N690">
            <v>0</v>
          </cell>
          <cell r="O690">
            <v>0</v>
          </cell>
          <cell r="P690">
            <v>0</v>
          </cell>
        </row>
        <row r="691">
          <cell r="A691" t="str">
            <v>ｶ875D</v>
          </cell>
          <cell r="B691" t="str">
            <v>柿栖和子　　　　　　　　　　　　　　　　　　　　　　　　　　　　　　　</v>
          </cell>
          <cell r="C691" t="str">
            <v>1P4</v>
          </cell>
          <cell r="D691" t="str">
            <v>ﾄｳｷﾖｳｻｲｹﾝｶﾝﾘｼﾂ</v>
          </cell>
          <cell r="E691" t="str">
            <v>東京営本</v>
          </cell>
          <cell r="F691" t="str">
            <v>AB</v>
          </cell>
          <cell r="G691" t="str">
            <v>B</v>
          </cell>
          <cell r="J691">
            <v>5347188</v>
          </cell>
          <cell r="K691">
            <v>0</v>
          </cell>
          <cell r="L691">
            <v>5349559</v>
          </cell>
          <cell r="M691">
            <v>6</v>
          </cell>
          <cell r="N691">
            <v>0</v>
          </cell>
          <cell r="O691">
            <v>0</v>
          </cell>
          <cell r="P691">
            <v>0</v>
          </cell>
        </row>
        <row r="692">
          <cell r="A692" t="str">
            <v>ｶ965D</v>
          </cell>
          <cell r="B692" t="str">
            <v>川鍋工務店　　　　　　　　　　　　　　　　　　　　　　　　　　　　　　</v>
          </cell>
          <cell r="C692" t="str">
            <v>0TF</v>
          </cell>
          <cell r="D692" t="str">
            <v>ﾕｳｼ2ﾌﾞｶｲｶﾞｲIQ</v>
          </cell>
          <cell r="E692" t="str">
            <v>国際本部</v>
          </cell>
          <cell r="F692" t="str">
            <v>CB</v>
          </cell>
          <cell r="G692" t="str">
            <v>E</v>
          </cell>
          <cell r="J692">
            <v>4083041</v>
          </cell>
          <cell r="K692">
            <v>2621206</v>
          </cell>
          <cell r="L692">
            <v>6239093</v>
          </cell>
          <cell r="M692">
            <v>6</v>
          </cell>
          <cell r="N692">
            <v>0</v>
          </cell>
          <cell r="O692">
            <v>6</v>
          </cell>
          <cell r="P692">
            <v>-2</v>
          </cell>
        </row>
        <row r="693">
          <cell r="A693" t="str">
            <v>ｶ971D</v>
          </cell>
          <cell r="B693" t="str">
            <v>鎌田俊一郎　　　　　　　　　　　　　　　　　　　　　　　　　　　　　　</v>
          </cell>
          <cell r="C693" t="str">
            <v>1SM</v>
          </cell>
          <cell r="D693" t="str">
            <v>ﾕｳｼ2-1ｷﾕｳｷｶｸ</v>
          </cell>
          <cell r="E693" t="str">
            <v>不動産Ｆ</v>
          </cell>
          <cell r="F693" t="str">
            <v>AB</v>
          </cell>
          <cell r="G693" t="str">
            <v>B</v>
          </cell>
          <cell r="J693">
            <v>5912000</v>
          </cell>
          <cell r="K693">
            <v>0</v>
          </cell>
          <cell r="L693">
            <v>5912000</v>
          </cell>
          <cell r="M693">
            <v>6</v>
          </cell>
          <cell r="N693">
            <v>0</v>
          </cell>
          <cell r="O693">
            <v>0</v>
          </cell>
          <cell r="P693">
            <v>0</v>
          </cell>
        </row>
        <row r="694">
          <cell r="A694" t="str">
            <v>ｶ989D</v>
          </cell>
          <cell r="B694" t="str">
            <v>加治澄廣　　　　　　　　　　　　　　　　　　　　　　　　　　　　　　　</v>
          </cell>
          <cell r="C694" t="str">
            <v>0TF</v>
          </cell>
          <cell r="D694" t="str">
            <v>ﾕｳｼ2ﾌﾞｶｲｶﾞｲIQ</v>
          </cell>
          <cell r="E694" t="str">
            <v>不動産Ｆ</v>
          </cell>
          <cell r="F694" t="str">
            <v>AB</v>
          </cell>
          <cell r="G694" t="str">
            <v>B</v>
          </cell>
          <cell r="J694">
            <v>84160</v>
          </cell>
          <cell r="K694">
            <v>0</v>
          </cell>
          <cell r="L694">
            <v>84160</v>
          </cell>
          <cell r="M694">
            <v>0</v>
          </cell>
          <cell r="N694">
            <v>0</v>
          </cell>
          <cell r="O694">
            <v>0</v>
          </cell>
          <cell r="P694">
            <v>0</v>
          </cell>
        </row>
        <row r="695">
          <cell r="A695" t="str">
            <v>ｷ3079</v>
          </cell>
          <cell r="B695" t="str">
            <v>共栄建設株式会社　　　　　　　　　　　　　　　　　　　　　　　　　　　</v>
          </cell>
          <cell r="C695" t="str">
            <v>0Y2</v>
          </cell>
          <cell r="D695" t="str">
            <v>PJ-ｷｶｸｶｲﾊﾂｶ</v>
          </cell>
          <cell r="E695" t="str">
            <v>近畿営本</v>
          </cell>
          <cell r="F695" t="str">
            <v>CB</v>
          </cell>
          <cell r="G695" t="str">
            <v>C</v>
          </cell>
          <cell r="J695">
            <v>293382908</v>
          </cell>
          <cell r="K695">
            <v>146975521</v>
          </cell>
          <cell r="L695">
            <v>439546023</v>
          </cell>
          <cell r="M695">
            <v>445</v>
          </cell>
          <cell r="N695">
            <v>0</v>
          </cell>
          <cell r="O695">
            <v>455</v>
          </cell>
          <cell r="P695">
            <v>-190</v>
          </cell>
        </row>
        <row r="696">
          <cell r="A696" t="str">
            <v>ｷ523B</v>
          </cell>
          <cell r="B696" t="str">
            <v>金融研修センター　　　　　　　　　　　　　　　　　　　　　　　　　　　</v>
          </cell>
          <cell r="C696" t="str">
            <v>1SY</v>
          </cell>
          <cell r="D696" t="str">
            <v>ﾕｳｼ2ﾌﾞｷｶｸｶﾝﾘﾁ-ﾑ</v>
          </cell>
          <cell r="E696" t="str">
            <v>不動産Ｆ</v>
          </cell>
          <cell r="F696" t="str">
            <v>CB</v>
          </cell>
          <cell r="G696" t="str">
            <v>J</v>
          </cell>
          <cell r="J696">
            <v>0</v>
          </cell>
          <cell r="K696">
            <v>22479523</v>
          </cell>
          <cell r="L696">
            <v>19262581</v>
          </cell>
          <cell r="M696">
            <v>19</v>
          </cell>
          <cell r="N696">
            <v>0</v>
          </cell>
          <cell r="O696">
            <v>19</v>
          </cell>
          <cell r="P696">
            <v>-7</v>
          </cell>
        </row>
        <row r="697">
          <cell r="A697" t="str">
            <v>ｷ632B</v>
          </cell>
          <cell r="B697" t="str">
            <v>北川明　　　　　　　　　　　　　　　　　　　　　　　　　　　　　　　　</v>
          </cell>
          <cell r="C697" t="str">
            <v>0Y2</v>
          </cell>
          <cell r="D697" t="str">
            <v>PJ-ｷｶｸｶｲﾊﾂｶ</v>
          </cell>
          <cell r="F697" t="str">
            <v>AB</v>
          </cell>
          <cell r="G697" t="str">
            <v>G</v>
          </cell>
          <cell r="J697">
            <v>7693203</v>
          </cell>
          <cell r="K697">
            <v>0</v>
          </cell>
          <cell r="L697">
            <v>7696615</v>
          </cell>
        </row>
        <row r="698">
          <cell r="A698" t="str">
            <v>ｷ633B</v>
          </cell>
          <cell r="B698" t="str">
            <v>北川脩　　　　　　　　　　　　　　　　　　　　　　　　　　　　　　　　</v>
          </cell>
          <cell r="C698" t="str">
            <v>0Y2</v>
          </cell>
          <cell r="D698" t="str">
            <v>PJ-ｷｶｸｶｲﾊﾂｶ</v>
          </cell>
          <cell r="E698" t="str">
            <v>近畿営本</v>
          </cell>
          <cell r="F698" t="str">
            <v>CB</v>
          </cell>
          <cell r="G698" t="str">
            <v>G</v>
          </cell>
          <cell r="J698">
            <v>7005141</v>
          </cell>
          <cell r="K698">
            <v>9757</v>
          </cell>
          <cell r="L698">
            <v>7018005</v>
          </cell>
          <cell r="M698">
            <v>7</v>
          </cell>
          <cell r="N698">
            <v>0</v>
          </cell>
          <cell r="O698">
            <v>7</v>
          </cell>
          <cell r="P698">
            <v>-3</v>
          </cell>
        </row>
        <row r="699">
          <cell r="A699" t="str">
            <v>ｷ634B</v>
          </cell>
          <cell r="B699" t="str">
            <v>北川孝　　　　　　　　　　　　　　　　　　　　　　　　　　　　　　　　</v>
          </cell>
          <cell r="C699" t="str">
            <v>0Y2</v>
          </cell>
          <cell r="D699" t="str">
            <v>PJ-ｷｶｸｶｲﾊﾂｶ</v>
          </cell>
          <cell r="E699" t="str">
            <v>近畿営本</v>
          </cell>
          <cell r="F699" t="str">
            <v>AB</v>
          </cell>
          <cell r="G699" t="str">
            <v>G</v>
          </cell>
          <cell r="J699">
            <v>6950084</v>
          </cell>
          <cell r="K699">
            <v>0</v>
          </cell>
          <cell r="L699">
            <v>6953166</v>
          </cell>
          <cell r="M699">
            <v>7</v>
          </cell>
          <cell r="N699">
            <v>0</v>
          </cell>
          <cell r="O699">
            <v>7</v>
          </cell>
          <cell r="P699">
            <v>-3</v>
          </cell>
        </row>
        <row r="700">
          <cell r="A700" t="str">
            <v>ｸ527B</v>
          </cell>
          <cell r="B700" t="str">
            <v>倉貫　　　　　　　　　　　　　　　　　　　　　　　　　　　　　　　　　</v>
          </cell>
          <cell r="C700" t="str">
            <v>0Y2</v>
          </cell>
          <cell r="D700" t="str">
            <v>PJ-ｷｶｸｶｲﾊﾂｶ</v>
          </cell>
          <cell r="E700" t="str">
            <v>近畿営本</v>
          </cell>
          <cell r="F700" t="str">
            <v>CB</v>
          </cell>
          <cell r="G700" t="str">
            <v>G</v>
          </cell>
          <cell r="J700">
            <v>0</v>
          </cell>
          <cell r="K700">
            <v>16998991</v>
          </cell>
          <cell r="L700">
            <v>11778913</v>
          </cell>
          <cell r="M700">
            <v>12</v>
          </cell>
          <cell r="N700">
            <v>0</v>
          </cell>
          <cell r="O700">
            <v>12</v>
          </cell>
          <cell r="P700">
            <v>-4</v>
          </cell>
        </row>
        <row r="701">
          <cell r="A701" t="str">
            <v>ｹ147A</v>
          </cell>
          <cell r="B701" t="str">
            <v>ケイ・アイジャパン　　　　　　　　　　　　　　　　　　　　　　　　　　</v>
          </cell>
          <cell r="C701" t="str">
            <v>09W</v>
          </cell>
          <cell r="D701" t="str">
            <v>ﾕｳｼｼﾞｷﾞﾖｳ2-4</v>
          </cell>
          <cell r="E701" t="str">
            <v>不動産Ｆ</v>
          </cell>
          <cell r="F701" t="str">
            <v>CB</v>
          </cell>
          <cell r="G701" t="str">
            <v>C</v>
          </cell>
          <cell r="H701" t="str">
            <v>1</v>
          </cell>
          <cell r="J701">
            <v>15632440</v>
          </cell>
          <cell r="K701">
            <v>200000</v>
          </cell>
          <cell r="L701">
            <v>15832440</v>
          </cell>
          <cell r="M701">
            <v>16</v>
          </cell>
          <cell r="N701">
            <v>0</v>
          </cell>
          <cell r="O701">
            <v>16</v>
          </cell>
          <cell r="P701">
            <v>-6</v>
          </cell>
        </row>
        <row r="702">
          <cell r="A702" t="str">
            <v>ｺ505C</v>
          </cell>
          <cell r="B702" t="str">
            <v>コーケンホーム株式会社　　　　　　　　　　　　　　　　　　　　　　　　</v>
          </cell>
          <cell r="C702" t="str">
            <v>028</v>
          </cell>
          <cell r="D702" t="str">
            <v>ﾅｺﾞﾔ ｴｲｷﾞﾖｳ1ﾁ-ﾑ</v>
          </cell>
          <cell r="E702" t="str">
            <v>業務本部</v>
          </cell>
          <cell r="F702" t="str">
            <v>AB</v>
          </cell>
          <cell r="G702" t="str">
            <v>E</v>
          </cell>
          <cell r="J702">
            <v>6000195</v>
          </cell>
          <cell r="K702">
            <v>0</v>
          </cell>
          <cell r="L702">
            <v>6002945</v>
          </cell>
          <cell r="M702">
            <v>6</v>
          </cell>
          <cell r="N702">
            <v>0</v>
          </cell>
          <cell r="O702">
            <v>6</v>
          </cell>
          <cell r="P702">
            <v>-2</v>
          </cell>
        </row>
        <row r="703">
          <cell r="A703" t="str">
            <v>ｺ507C</v>
          </cell>
          <cell r="B703" t="str">
            <v>小鶴大助　　　　　　　　　　　　　　　　　　　　　　　　　　　　　　　</v>
          </cell>
          <cell r="C703" t="str">
            <v>028</v>
          </cell>
          <cell r="D703" t="str">
            <v>ﾅｺﾞﾔ ｴｲｷﾞﾖｳ1ﾁ-ﾑ</v>
          </cell>
          <cell r="F703" t="str">
            <v>AB</v>
          </cell>
          <cell r="G703" t="str">
            <v>B</v>
          </cell>
          <cell r="J703">
            <v>3963020</v>
          </cell>
          <cell r="K703">
            <v>0</v>
          </cell>
          <cell r="L703">
            <v>3964836</v>
          </cell>
        </row>
        <row r="704">
          <cell r="A704" t="str">
            <v>ｺ520C</v>
          </cell>
          <cell r="B704" t="str">
            <v>小竹光一　　　　　　　　　　　　　　　　　　　　　　　　　　　　　　　</v>
          </cell>
          <cell r="C704" t="str">
            <v>1SY</v>
          </cell>
          <cell r="D704" t="str">
            <v>ﾕｳｼ2ﾌﾞｷｶｸｶﾝﾘﾁ-ﾑ</v>
          </cell>
          <cell r="F704" t="str">
            <v>CB</v>
          </cell>
          <cell r="G704" t="str">
            <v>B</v>
          </cell>
          <cell r="J704">
            <v>5384267</v>
          </cell>
          <cell r="K704">
            <v>105263</v>
          </cell>
          <cell r="L704">
            <v>5489530</v>
          </cell>
        </row>
        <row r="705">
          <cell r="A705" t="str">
            <v>ｺ579C</v>
          </cell>
          <cell r="B705" t="str">
            <v>小西昭　　　　　　　　　　　　　　　　　　　　　　　　　　　　　　　　</v>
          </cell>
          <cell r="C705" t="str">
            <v>1SY</v>
          </cell>
          <cell r="D705" t="str">
            <v>ﾕｳｼ2ﾌﾞｷｶｸｶﾝﾘﾁ-ﾑ</v>
          </cell>
          <cell r="E705" t="str">
            <v>不動産Ｆ</v>
          </cell>
          <cell r="F705" t="str">
            <v>AB</v>
          </cell>
          <cell r="G705" t="str">
            <v>B</v>
          </cell>
          <cell r="J705">
            <v>862846</v>
          </cell>
          <cell r="K705">
            <v>0</v>
          </cell>
          <cell r="L705">
            <v>863333</v>
          </cell>
          <cell r="M705">
            <v>1</v>
          </cell>
          <cell r="N705">
            <v>0</v>
          </cell>
          <cell r="O705">
            <v>0</v>
          </cell>
          <cell r="P705">
            <v>0</v>
          </cell>
        </row>
        <row r="706">
          <cell r="A706" t="str">
            <v>ｺ803C</v>
          </cell>
          <cell r="B706" t="str">
            <v>広新測量株式会社　　　　　　　　　　　　　　　　　　　　　　　　　　　</v>
          </cell>
          <cell r="C706" t="str">
            <v>0TF</v>
          </cell>
          <cell r="D706" t="str">
            <v>ﾕｳｼ2ﾌﾞｶｲｶﾞｲIQ</v>
          </cell>
          <cell r="E706" t="str">
            <v>国際本部</v>
          </cell>
          <cell r="F706" t="str">
            <v>CB</v>
          </cell>
          <cell r="G706" t="str">
            <v>J</v>
          </cell>
          <cell r="J706">
            <v>17995005</v>
          </cell>
          <cell r="K706">
            <v>19692621</v>
          </cell>
          <cell r="L706">
            <v>32427920</v>
          </cell>
          <cell r="M706">
            <v>32</v>
          </cell>
          <cell r="N706">
            <v>0</v>
          </cell>
          <cell r="O706">
            <v>32</v>
          </cell>
          <cell r="P706">
            <v>-12</v>
          </cell>
        </row>
        <row r="707">
          <cell r="A707" t="str">
            <v>ｺ885C</v>
          </cell>
          <cell r="B707" t="str">
            <v>向陽観光開発株式会社　　　　　　　　　　　　　　　　　　　　　　　　　</v>
          </cell>
          <cell r="C707" t="str">
            <v>0Y2</v>
          </cell>
          <cell r="D707" t="str">
            <v>PJ-ｷｶｸｶｲﾊﾂｶ</v>
          </cell>
          <cell r="E707" t="str">
            <v>近畿営本</v>
          </cell>
          <cell r="F707" t="str">
            <v>AB</v>
          </cell>
          <cell r="G707" t="str">
            <v>C</v>
          </cell>
          <cell r="J707">
            <v>10977243</v>
          </cell>
          <cell r="K707">
            <v>0</v>
          </cell>
          <cell r="L707">
            <v>10977243</v>
          </cell>
          <cell r="M707">
            <v>11</v>
          </cell>
          <cell r="N707">
            <v>0</v>
          </cell>
          <cell r="O707">
            <v>11</v>
          </cell>
          <cell r="P707">
            <v>-4</v>
          </cell>
        </row>
        <row r="708">
          <cell r="A708" t="str">
            <v>ｻ0521</v>
          </cell>
          <cell r="B708" t="str">
            <v>西府建設</v>
          </cell>
          <cell r="E708" t="str">
            <v>業務本部</v>
          </cell>
          <cell r="M708">
            <v>0</v>
          </cell>
          <cell r="N708">
            <v>0</v>
          </cell>
          <cell r="O708">
            <v>0</v>
          </cell>
          <cell r="P708">
            <v>0</v>
          </cell>
        </row>
        <row r="709">
          <cell r="A709" t="str">
            <v>ｻ480D</v>
          </cell>
          <cell r="B709" t="str">
            <v>三瓶　充　　　　　　　　　　　　　　　　　　　　　　　　　　　　　　　</v>
          </cell>
          <cell r="C709" t="str">
            <v>036</v>
          </cell>
          <cell r="D709" t="str">
            <v>ｺｵﾘﾔﾏｼﾃﾝ1ﾁ-ﾑ</v>
          </cell>
          <cell r="F709" t="str">
            <v>AB</v>
          </cell>
          <cell r="G709" t="str">
            <v>B</v>
          </cell>
          <cell r="J709">
            <v>3863457</v>
          </cell>
          <cell r="K709">
            <v>0</v>
          </cell>
          <cell r="L709">
            <v>3936162</v>
          </cell>
        </row>
        <row r="710">
          <cell r="A710" t="str">
            <v>ｼ0978</v>
          </cell>
          <cell r="B710" t="str">
            <v>ジェック　　　　　　　　　　　　　　　　　　　　　　　　　　　　　　　</v>
          </cell>
          <cell r="E710" t="str">
            <v>近畿営本</v>
          </cell>
          <cell r="M710">
            <v>0</v>
          </cell>
          <cell r="N710">
            <v>0</v>
          </cell>
          <cell r="O710">
            <v>100</v>
          </cell>
          <cell r="P710">
            <v>-37</v>
          </cell>
        </row>
        <row r="711">
          <cell r="A711" t="str">
            <v>ｼ1238</v>
          </cell>
          <cell r="B711" t="str">
            <v>昭苑都市開発株式会社　　　　　　　　　　　　　　　　　　　　　　　　　</v>
          </cell>
          <cell r="C711" t="str">
            <v>09C</v>
          </cell>
          <cell r="D711" t="str">
            <v>ﾕｳｼｼﾞｷﾞﾖｳ2ﾎｳｼﾞﾝ</v>
          </cell>
          <cell r="E711" t="str">
            <v>不動産Ｆ</v>
          </cell>
          <cell r="F711" t="str">
            <v>CB</v>
          </cell>
          <cell r="G711" t="str">
            <v>C</v>
          </cell>
          <cell r="J711">
            <v>0</v>
          </cell>
          <cell r="K711">
            <v>233003186</v>
          </cell>
          <cell r="L711">
            <v>60424</v>
          </cell>
          <cell r="M711">
            <v>0</v>
          </cell>
          <cell r="N711">
            <v>-225</v>
          </cell>
          <cell r="O711">
            <v>0</v>
          </cell>
          <cell r="P711">
            <v>0</v>
          </cell>
        </row>
        <row r="712">
          <cell r="A712" t="str">
            <v>ｼ2178</v>
          </cell>
          <cell r="B712" t="str">
            <v>ディエフ松栄　　　　　　　　　　　　　　　　　　　　　　　　　　　　　</v>
          </cell>
          <cell r="E712" t="str">
            <v>東京営本</v>
          </cell>
          <cell r="M712">
            <v>0</v>
          </cell>
          <cell r="N712">
            <v>0</v>
          </cell>
          <cell r="O712">
            <v>40</v>
          </cell>
          <cell r="P712">
            <v>-15</v>
          </cell>
        </row>
        <row r="713">
          <cell r="A713" t="str">
            <v>ｼ251C</v>
          </cell>
          <cell r="B713" t="str">
            <v>城　州司郎　　　　　　　　　　　　　　　　　　　　　　　　　　　　　　</v>
          </cell>
          <cell r="E713" t="str">
            <v>近畿営本</v>
          </cell>
          <cell r="M713">
            <v>0</v>
          </cell>
          <cell r="N713">
            <v>0</v>
          </cell>
          <cell r="O713">
            <v>0</v>
          </cell>
          <cell r="P713">
            <v>0</v>
          </cell>
        </row>
        <row r="714">
          <cell r="A714" t="str">
            <v>ｼ3517</v>
          </cell>
          <cell r="B714" t="str">
            <v>昭和開発株式会社　　　　　　　　　　　　　　　　　　　　　　　　　　　</v>
          </cell>
          <cell r="C714" t="str">
            <v>0QE</v>
          </cell>
          <cell r="D714" t="str">
            <v>ｵｵｻｶｴｲｷﾞﾖｳ1-4</v>
          </cell>
          <cell r="E714" t="str">
            <v>近畿営本</v>
          </cell>
          <cell r="F714" t="str">
            <v>AB</v>
          </cell>
          <cell r="G714" t="str">
            <v>K</v>
          </cell>
          <cell r="J714">
            <v>79444460</v>
          </cell>
          <cell r="K714">
            <v>0</v>
          </cell>
          <cell r="L714">
            <v>79336584</v>
          </cell>
          <cell r="M714">
            <v>95</v>
          </cell>
          <cell r="N714">
            <v>0</v>
          </cell>
          <cell r="O714">
            <v>120</v>
          </cell>
          <cell r="P714">
            <v>0</v>
          </cell>
        </row>
        <row r="715">
          <cell r="A715" t="str">
            <v>ｼ365C</v>
          </cell>
          <cell r="B715" t="str">
            <v>神誠自動車　　　　　　　　　　　　　　　　　　　　　　　　　　　　　　</v>
          </cell>
          <cell r="C715" t="str">
            <v>1SY</v>
          </cell>
          <cell r="D715" t="str">
            <v>ﾕｳｼ2ﾌﾞｷｶｸｶﾝﾘﾁ-ﾑ</v>
          </cell>
          <cell r="E715" t="str">
            <v>不動産Ｆ</v>
          </cell>
          <cell r="F715" t="str">
            <v>CB</v>
          </cell>
          <cell r="G715" t="str">
            <v>J</v>
          </cell>
          <cell r="J715">
            <v>8084249</v>
          </cell>
          <cell r="K715">
            <v>1015660</v>
          </cell>
          <cell r="L715">
            <v>8318024</v>
          </cell>
          <cell r="M715">
            <v>8</v>
          </cell>
          <cell r="N715">
            <v>0</v>
          </cell>
          <cell r="O715">
            <v>8</v>
          </cell>
          <cell r="P715">
            <v>-3</v>
          </cell>
        </row>
        <row r="716">
          <cell r="A716" t="str">
            <v>ｼ656A</v>
          </cell>
          <cell r="B716" t="str">
            <v>重富正三　　　　　　　　　　　　　　　　　　　　　　　　　　　　　　　</v>
          </cell>
          <cell r="C716" t="str">
            <v>084</v>
          </cell>
          <cell r="D716" t="str">
            <v>ﾕｳｼｼﾞｷﾞﾖｳ2ｵｵｻｶ</v>
          </cell>
          <cell r="E716" t="str">
            <v>不動産Ｆ</v>
          </cell>
          <cell r="F716" t="str">
            <v>CA</v>
          </cell>
          <cell r="G716" t="str">
            <v>A</v>
          </cell>
          <cell r="H716" t="str">
            <v>1</v>
          </cell>
          <cell r="I716" t="str">
            <v>H</v>
          </cell>
          <cell r="J716">
            <v>99870224</v>
          </cell>
          <cell r="K716">
            <v>430394770</v>
          </cell>
          <cell r="L716">
            <v>1509152</v>
          </cell>
          <cell r="M716">
            <v>0</v>
          </cell>
          <cell r="N716">
            <v>-293</v>
          </cell>
          <cell r="O716">
            <v>0</v>
          </cell>
          <cell r="P716">
            <v>0</v>
          </cell>
        </row>
        <row r="717">
          <cell r="A717" t="str">
            <v>ｼ735A</v>
          </cell>
          <cell r="B717" t="str">
            <v>志賀　貢　　　　　　　　　　　　　　　　　　　　　　　　　　　　　　　</v>
          </cell>
          <cell r="C717" t="str">
            <v>0GX</v>
          </cell>
          <cell r="D717" t="str">
            <v>ｻﾂﾎﾟﾛｷﾞﾖｳﾑﾁ-ﾑ</v>
          </cell>
          <cell r="F717" t="str">
            <v>CB</v>
          </cell>
          <cell r="G717" t="str">
            <v>K</v>
          </cell>
          <cell r="J717">
            <v>1445465</v>
          </cell>
          <cell r="K717">
            <v>6790000</v>
          </cell>
          <cell r="L717">
            <v>7649622</v>
          </cell>
        </row>
        <row r="718">
          <cell r="A718" t="str">
            <v>ｼ995B</v>
          </cell>
          <cell r="B718" t="str">
            <v>新建商事　　　　　　　　　　　　　　　　　　　　　　　　　　　　　　　</v>
          </cell>
          <cell r="C718" t="str">
            <v>09C</v>
          </cell>
          <cell r="D718" t="str">
            <v>ﾕｳｼｼﾞｷﾞﾖｳ2ﾎｳｼﾞﾝ</v>
          </cell>
          <cell r="E718" t="str">
            <v>不動産Ｆ</v>
          </cell>
          <cell r="F718" t="str">
            <v>CB</v>
          </cell>
          <cell r="G718" t="str">
            <v>C</v>
          </cell>
          <cell r="J718">
            <v>0</v>
          </cell>
          <cell r="K718">
            <v>29105165</v>
          </cell>
          <cell r="L718">
            <v>29105165</v>
          </cell>
          <cell r="M718">
            <v>29</v>
          </cell>
          <cell r="N718">
            <v>0</v>
          </cell>
          <cell r="O718">
            <v>29</v>
          </cell>
          <cell r="P718">
            <v>-11</v>
          </cell>
        </row>
        <row r="719">
          <cell r="A719" t="str">
            <v>ｽ908B</v>
          </cell>
          <cell r="B719" t="str">
            <v>鈴木洋　　　　　　　　　　　　　　　　　　　　　　　　　　　　　　　　</v>
          </cell>
          <cell r="C719" t="str">
            <v>029</v>
          </cell>
          <cell r="D719" t="str">
            <v>Qﾅｺﾞﾔ2ﾁ-ﾑ</v>
          </cell>
          <cell r="F719" t="str">
            <v>AB</v>
          </cell>
          <cell r="G719" t="str">
            <v>B</v>
          </cell>
          <cell r="J719">
            <v>3950406</v>
          </cell>
          <cell r="K719">
            <v>0</v>
          </cell>
          <cell r="L719">
            <v>3950406</v>
          </cell>
        </row>
        <row r="720">
          <cell r="A720" t="str">
            <v>ｽ909B</v>
          </cell>
          <cell r="B720" t="str">
            <v>鈴木喬　　　　　　　　　　　　　　　　　　　　　　　　　　　　　　　　</v>
          </cell>
          <cell r="C720" t="str">
            <v>029</v>
          </cell>
          <cell r="D720" t="str">
            <v>Qﾅｺﾞﾔ2ﾁ-ﾑ</v>
          </cell>
          <cell r="F720" t="str">
            <v>AB</v>
          </cell>
          <cell r="G720" t="str">
            <v>B</v>
          </cell>
          <cell r="J720">
            <v>1580118</v>
          </cell>
          <cell r="K720">
            <v>0</v>
          </cell>
          <cell r="L720">
            <v>1580118</v>
          </cell>
        </row>
        <row r="721">
          <cell r="A721" t="str">
            <v>ｾ470A</v>
          </cell>
          <cell r="B721" t="str">
            <v>西友　　　　　　　　　　　　　　　　　　　　　　　　　　　　　　　　　</v>
          </cell>
          <cell r="C721" t="str">
            <v>0XP</v>
          </cell>
          <cell r="D721" t="str">
            <v>ﾕｳｼｼﾞｷﾞﾖｳ2-5</v>
          </cell>
          <cell r="E721" t="str">
            <v>不動産Ｆ</v>
          </cell>
          <cell r="F721" t="str">
            <v>CB</v>
          </cell>
          <cell r="G721" t="str">
            <v>C</v>
          </cell>
          <cell r="H721" t="str">
            <v>1</v>
          </cell>
          <cell r="J721">
            <v>3915917</v>
          </cell>
          <cell r="K721">
            <v>1953730</v>
          </cell>
          <cell r="L721">
            <v>5385176</v>
          </cell>
          <cell r="M721">
            <v>5</v>
          </cell>
          <cell r="N721">
            <v>0</v>
          </cell>
          <cell r="O721">
            <v>5</v>
          </cell>
          <cell r="P721">
            <v>-2</v>
          </cell>
        </row>
        <row r="722">
          <cell r="A722" t="str">
            <v>ｾ531A</v>
          </cell>
          <cell r="B722" t="str">
            <v>清真株式会社　　　　　　　　　　　　　　　　　　　　　　　　　　　　　</v>
          </cell>
          <cell r="C722" t="str">
            <v>0Y2</v>
          </cell>
          <cell r="D722" t="str">
            <v>PJ-ｷｶｸｶｲﾊﾂｶ</v>
          </cell>
          <cell r="E722" t="str">
            <v>近畿営本</v>
          </cell>
          <cell r="F722" t="str">
            <v>CB</v>
          </cell>
          <cell r="G722" t="str">
            <v>G</v>
          </cell>
          <cell r="J722">
            <v>26730812</v>
          </cell>
          <cell r="K722">
            <v>9757959</v>
          </cell>
          <cell r="L722">
            <v>33424520</v>
          </cell>
          <cell r="M722">
            <v>34</v>
          </cell>
          <cell r="N722">
            <v>0</v>
          </cell>
          <cell r="O722">
            <v>34</v>
          </cell>
          <cell r="P722">
            <v>-13</v>
          </cell>
        </row>
        <row r="723">
          <cell r="A723" t="str">
            <v>ｾ603A</v>
          </cell>
          <cell r="B723" t="str">
            <v>芹沢道江　　　　　　　　　　　　　　　　　　　　　　　　　　　　　　　</v>
          </cell>
          <cell r="C723" t="str">
            <v>1SY</v>
          </cell>
          <cell r="D723" t="str">
            <v>ﾕｳｼ2ﾌﾞｷｶｸｶﾝﾘﾁ-ﾑ</v>
          </cell>
          <cell r="F723" t="str">
            <v>CB</v>
          </cell>
          <cell r="G723" t="str">
            <v>B</v>
          </cell>
          <cell r="J723">
            <v>3405600</v>
          </cell>
          <cell r="K723">
            <v>607163</v>
          </cell>
          <cell r="L723">
            <v>3405600</v>
          </cell>
        </row>
        <row r="724">
          <cell r="A724" t="str">
            <v>ﾀ102A</v>
          </cell>
          <cell r="B724" t="str">
            <v>エフ・アール・イー　　　　　　　　　　　　　　　　　　　　　　　　　　</v>
          </cell>
          <cell r="C724" t="str">
            <v>09C</v>
          </cell>
          <cell r="D724" t="str">
            <v>ﾕｳｼｼﾞｷﾞﾖｳ2ﾎｳｼﾞﾝ</v>
          </cell>
          <cell r="E724" t="str">
            <v>不動産Ｆ</v>
          </cell>
          <cell r="F724" t="str">
            <v>CA</v>
          </cell>
          <cell r="G724" t="str">
            <v>C</v>
          </cell>
          <cell r="J724">
            <v>0</v>
          </cell>
          <cell r="K724">
            <v>3469410846</v>
          </cell>
          <cell r="L724">
            <v>3458967522</v>
          </cell>
          <cell r="M724">
            <v>3472</v>
          </cell>
          <cell r="N724">
            <v>0</v>
          </cell>
          <cell r="O724">
            <v>3473</v>
          </cell>
          <cell r="P724">
            <v>-2192</v>
          </cell>
        </row>
        <row r="725">
          <cell r="A725" t="str">
            <v>ﾀ1443</v>
          </cell>
          <cell r="B725" t="str">
            <v>大紙ケース工業株式会社　　　　　　　　　　　　　　　　　　　　　　　　</v>
          </cell>
          <cell r="C725" t="str">
            <v>09N</v>
          </cell>
          <cell r="E725" t="str">
            <v>近畿営本</v>
          </cell>
          <cell r="G725" t="str">
            <v>D</v>
          </cell>
          <cell r="L725">
            <v>-206594</v>
          </cell>
          <cell r="M725">
            <v>22</v>
          </cell>
          <cell r="N725">
            <v>0</v>
          </cell>
          <cell r="O725">
            <v>29</v>
          </cell>
          <cell r="P725">
            <v>-11</v>
          </cell>
          <cell r="Q725">
            <v>21707912</v>
          </cell>
        </row>
        <row r="726">
          <cell r="A726" t="str">
            <v>ﾀ384E</v>
          </cell>
          <cell r="B726" t="str">
            <v>團株式会社　　　　　　　　　　　　　　　　　　　　　　　　　　　　　　</v>
          </cell>
          <cell r="C726" t="str">
            <v>1SY</v>
          </cell>
          <cell r="D726" t="str">
            <v>ﾕｳｼ2ﾌﾞｷｶｸｶﾝﾘﾁ-ﾑ</v>
          </cell>
          <cell r="E726" t="str">
            <v>不動産Ｆ</v>
          </cell>
          <cell r="F726" t="str">
            <v>CB</v>
          </cell>
          <cell r="G726" t="str">
            <v>J</v>
          </cell>
          <cell r="J726">
            <v>0</v>
          </cell>
          <cell r="K726">
            <v>489832</v>
          </cell>
          <cell r="L726">
            <v>488515</v>
          </cell>
          <cell r="M726">
            <v>0</v>
          </cell>
          <cell r="N726">
            <v>0</v>
          </cell>
          <cell r="O726">
            <v>0</v>
          </cell>
          <cell r="P726">
            <v>0</v>
          </cell>
        </row>
        <row r="727">
          <cell r="A727" t="str">
            <v>ﾀ4424</v>
          </cell>
          <cell r="B727" t="str">
            <v>高山物産株式会社　　　　　　　　　　　　　　　　　　　　　　　　　　　</v>
          </cell>
          <cell r="C727" t="str">
            <v>0N7</v>
          </cell>
          <cell r="D727" t="str">
            <v>ｷﾖｳﾄ 2ｶ</v>
          </cell>
          <cell r="E727" t="str">
            <v>近畿営本</v>
          </cell>
          <cell r="F727" t="str">
            <v>DA</v>
          </cell>
          <cell r="G727" t="str">
            <v>L</v>
          </cell>
          <cell r="J727">
            <v>1752083375</v>
          </cell>
          <cell r="K727">
            <v>0</v>
          </cell>
          <cell r="L727">
            <v>1738628783</v>
          </cell>
          <cell r="M727">
            <v>1777</v>
          </cell>
          <cell r="O727">
            <v>1849</v>
          </cell>
          <cell r="P727">
            <v>0</v>
          </cell>
        </row>
        <row r="728">
          <cell r="A728" t="str">
            <v>ﾀ650E</v>
          </cell>
          <cell r="B728" t="str">
            <v>高橋宏爾　　　　　　　　　　　　　　　　　　　　　　　　　　　　　　　</v>
          </cell>
          <cell r="C728" t="str">
            <v>0Y2</v>
          </cell>
          <cell r="D728" t="str">
            <v>PJ-ｷｶｸｶｲﾊﾂｶ</v>
          </cell>
          <cell r="E728" t="str">
            <v>近畿営本</v>
          </cell>
          <cell r="F728" t="str">
            <v>CB</v>
          </cell>
          <cell r="G728" t="str">
            <v>B</v>
          </cell>
          <cell r="J728">
            <v>21482311</v>
          </cell>
          <cell r="K728">
            <v>20000</v>
          </cell>
          <cell r="L728">
            <v>21502311</v>
          </cell>
          <cell r="M728">
            <v>22</v>
          </cell>
          <cell r="N728">
            <v>0</v>
          </cell>
          <cell r="O728">
            <v>22</v>
          </cell>
          <cell r="P728">
            <v>-8</v>
          </cell>
        </row>
        <row r="729">
          <cell r="A729" t="str">
            <v>ﾀ698E</v>
          </cell>
          <cell r="B729" t="str">
            <v>高橋　勝　　　　　　　　　　　　　　　　　　　　　　　　　　　　　　　</v>
          </cell>
          <cell r="C729" t="str">
            <v>01H</v>
          </cell>
          <cell r="D729" t="str">
            <v>ﾔﾏｶﾞﾀｼﾃﾝ</v>
          </cell>
          <cell r="E729" t="str">
            <v>業務本部</v>
          </cell>
          <cell r="F729" t="str">
            <v>AB</v>
          </cell>
          <cell r="G729" t="str">
            <v>B</v>
          </cell>
          <cell r="J729">
            <v>8536890</v>
          </cell>
          <cell r="K729">
            <v>0</v>
          </cell>
          <cell r="L729">
            <v>8718533</v>
          </cell>
          <cell r="M729">
            <v>9</v>
          </cell>
          <cell r="N729">
            <v>0</v>
          </cell>
          <cell r="O729">
            <v>0</v>
          </cell>
          <cell r="P729">
            <v>0</v>
          </cell>
        </row>
        <row r="730">
          <cell r="A730" t="str">
            <v>ﾀ791D</v>
          </cell>
          <cell r="B730" t="str">
            <v>大建設　　　　　　　　　　　　　　　　　　　　　　　　　　　　　　　　</v>
          </cell>
          <cell r="C730" t="str">
            <v>0XP</v>
          </cell>
          <cell r="D730" t="str">
            <v>ﾕｳｼｼﾞｷﾞﾖｳ2-5</v>
          </cell>
          <cell r="E730" t="str">
            <v>不動産Ｆ</v>
          </cell>
          <cell r="F730" t="str">
            <v>CB</v>
          </cell>
          <cell r="G730" t="str">
            <v>J</v>
          </cell>
          <cell r="H730" t="str">
            <v>1</v>
          </cell>
          <cell r="J730">
            <v>5000887</v>
          </cell>
          <cell r="K730">
            <v>2065458</v>
          </cell>
          <cell r="L730">
            <v>6405947</v>
          </cell>
          <cell r="M730">
            <v>6</v>
          </cell>
          <cell r="N730">
            <v>0</v>
          </cell>
          <cell r="O730">
            <v>6</v>
          </cell>
          <cell r="P730">
            <v>-2</v>
          </cell>
        </row>
        <row r="731">
          <cell r="A731" t="str">
            <v>ﾀ806E</v>
          </cell>
          <cell r="B731" t="str">
            <v>田中　幸男　　　　　　　　　　　　　　　　　　　　　　　　　　　　　　</v>
          </cell>
          <cell r="C731" t="str">
            <v>0TF</v>
          </cell>
          <cell r="D731" t="str">
            <v>ﾕｳｼ2ﾌﾞｶｲｶﾞｲIQ</v>
          </cell>
          <cell r="F731" t="str">
            <v>CB</v>
          </cell>
          <cell r="G731" t="str">
            <v>B</v>
          </cell>
          <cell r="J731">
            <v>0</v>
          </cell>
          <cell r="K731">
            <v>101427</v>
          </cell>
          <cell r="L731">
            <v>101427</v>
          </cell>
        </row>
        <row r="732">
          <cell r="A732" t="str">
            <v>ﾀ810E</v>
          </cell>
          <cell r="B732" t="str">
            <v>竹岡康雄　　　　　　　　　　　　　　　　　　　　　　　　　　　　　　　</v>
          </cell>
          <cell r="C732" t="str">
            <v>0Y2</v>
          </cell>
          <cell r="D732" t="str">
            <v>PJ-ｷｶｸｶｲﾊﾂｶ</v>
          </cell>
          <cell r="F732" t="str">
            <v>CB</v>
          </cell>
          <cell r="G732" t="str">
            <v>B</v>
          </cell>
          <cell r="J732">
            <v>29018745</v>
          </cell>
          <cell r="K732">
            <v>2489231</v>
          </cell>
          <cell r="L732">
            <v>29824955</v>
          </cell>
        </row>
        <row r="733">
          <cell r="A733" t="str">
            <v>ﾀ811E</v>
          </cell>
          <cell r="B733" t="str">
            <v>竹内秀樹　　　　　　　　　　　　　　　　　　　　　　　　　　　　　　　</v>
          </cell>
          <cell r="C733" t="str">
            <v>0YV</v>
          </cell>
          <cell r="D733" t="str">
            <v>ﾋﾛｼﾏｼﾃﾝ2ﾁ-ﾑ</v>
          </cell>
          <cell r="F733" t="str">
            <v>CB</v>
          </cell>
          <cell r="G733" t="str">
            <v>B</v>
          </cell>
          <cell r="J733">
            <v>1936262</v>
          </cell>
          <cell r="K733">
            <v>3767370</v>
          </cell>
          <cell r="L733">
            <v>5293423</v>
          </cell>
        </row>
        <row r="734">
          <cell r="A734" t="str">
            <v>ﾀ814E</v>
          </cell>
          <cell r="B734" t="str">
            <v>高柳鈴子　　　　　　　　　　　　　　　　　　　　　　　　　　　　　　　</v>
          </cell>
          <cell r="C734" t="str">
            <v>029</v>
          </cell>
          <cell r="D734" t="str">
            <v>Qﾅｺﾞﾔ2ﾁ-ﾑ</v>
          </cell>
          <cell r="F734" t="str">
            <v>AB</v>
          </cell>
          <cell r="G734" t="str">
            <v>B</v>
          </cell>
          <cell r="J734">
            <v>721792</v>
          </cell>
          <cell r="K734">
            <v>0</v>
          </cell>
          <cell r="L734">
            <v>721792</v>
          </cell>
        </row>
        <row r="735">
          <cell r="A735" t="str">
            <v>ﾀ906A</v>
          </cell>
          <cell r="B735" t="str">
            <v>高橋ビルデイング株式会社　　　　　　　　　　　　　　　　　　　　　　　</v>
          </cell>
          <cell r="C735" t="str">
            <v>0Y2</v>
          </cell>
          <cell r="D735" t="str">
            <v>PJ-ｷｶｸｶｲﾊﾂｶ</v>
          </cell>
          <cell r="E735" t="str">
            <v>近畿営本</v>
          </cell>
          <cell r="F735" t="str">
            <v>CB</v>
          </cell>
          <cell r="G735" t="str">
            <v>C</v>
          </cell>
          <cell r="J735">
            <v>0</v>
          </cell>
          <cell r="K735">
            <v>9017090</v>
          </cell>
          <cell r="L735">
            <v>8970904</v>
          </cell>
          <cell r="M735">
            <v>9</v>
          </cell>
          <cell r="N735">
            <v>-3380</v>
          </cell>
          <cell r="O735">
            <v>9</v>
          </cell>
          <cell r="P735">
            <v>-9</v>
          </cell>
        </row>
        <row r="736">
          <cell r="A736" t="str">
            <v>ﾀ914A</v>
          </cell>
          <cell r="B736" t="str">
            <v>高橋清良　　　　　　　　　　　　　　　　　　　　　　　　　　　　　　　</v>
          </cell>
          <cell r="C736" t="str">
            <v>0Y2</v>
          </cell>
          <cell r="D736" t="str">
            <v>PJ-ｷｶｸｶｲﾊﾂｶ</v>
          </cell>
          <cell r="E736" t="str">
            <v>近畿営本</v>
          </cell>
          <cell r="F736" t="str">
            <v>CB</v>
          </cell>
          <cell r="G736" t="str">
            <v>C</v>
          </cell>
          <cell r="J736">
            <v>0</v>
          </cell>
          <cell r="K736">
            <v>78898557</v>
          </cell>
          <cell r="L736">
            <v>-480650</v>
          </cell>
          <cell r="M736">
            <v>0</v>
          </cell>
          <cell r="N736">
            <v>-79</v>
          </cell>
          <cell r="O736">
            <v>0</v>
          </cell>
          <cell r="P736">
            <v>0</v>
          </cell>
        </row>
        <row r="737">
          <cell r="A737" t="str">
            <v>ﾁ0733</v>
          </cell>
          <cell r="B737" t="str">
            <v>ちまきや　　　　　　　　　　　　　　　　　　　　　　　　　　　　　　　</v>
          </cell>
          <cell r="C737" t="str">
            <v>0YV</v>
          </cell>
          <cell r="D737" t="str">
            <v>ﾋﾛｼﾏｼﾃﾝ2ﾁ-ﾑ</v>
          </cell>
          <cell r="E737" t="str">
            <v>業務本部</v>
          </cell>
          <cell r="F737" t="str">
            <v>AA</v>
          </cell>
          <cell r="G737" t="str">
            <v>G</v>
          </cell>
          <cell r="J737">
            <v>518027975</v>
          </cell>
          <cell r="K737">
            <v>0</v>
          </cell>
          <cell r="L737">
            <v>518027975</v>
          </cell>
          <cell r="M737">
            <v>513</v>
          </cell>
          <cell r="N737">
            <v>0</v>
          </cell>
          <cell r="O737">
            <v>512</v>
          </cell>
          <cell r="P737">
            <v>0</v>
          </cell>
        </row>
        <row r="738">
          <cell r="A738" t="str">
            <v>ﾂ928A</v>
          </cell>
          <cell r="B738" t="str">
            <v>蔦松男　　　　　　　　　　　　　　　　　　　　　　　　　　　　　　　　</v>
          </cell>
          <cell r="C738" t="str">
            <v>1E5</v>
          </cell>
          <cell r="D738" t="str">
            <v>ｱﾂｷﾞｼﾃﾝﾀﾞｲ1ﾁｰﾑ</v>
          </cell>
          <cell r="E738" t="str">
            <v>東京営本</v>
          </cell>
          <cell r="F738" t="str">
            <v>CB</v>
          </cell>
          <cell r="G738" t="str">
            <v>B</v>
          </cell>
          <cell r="J738">
            <v>82032644</v>
          </cell>
          <cell r="K738">
            <v>10647665</v>
          </cell>
          <cell r="L738">
            <v>84355069</v>
          </cell>
          <cell r="M738">
            <v>85</v>
          </cell>
          <cell r="N738">
            <v>0</v>
          </cell>
          <cell r="O738">
            <v>85</v>
          </cell>
          <cell r="P738">
            <v>-32</v>
          </cell>
        </row>
        <row r="739">
          <cell r="A739" t="str">
            <v>ﾄ008B</v>
          </cell>
          <cell r="B739" t="str">
            <v>登高　　　　　　　　　　　　　　　　　　　　　　　　　　　　　　　　　</v>
          </cell>
          <cell r="C739" t="str">
            <v>1SY</v>
          </cell>
          <cell r="D739" t="str">
            <v>ﾕｳｼ2ﾌﾞｷｶｸｶﾝﾘﾁ-ﾑ</v>
          </cell>
          <cell r="E739" t="str">
            <v>不動産Ｆ</v>
          </cell>
          <cell r="F739" t="str">
            <v>CB</v>
          </cell>
          <cell r="G739" t="str">
            <v>G</v>
          </cell>
          <cell r="J739">
            <v>28529427</v>
          </cell>
          <cell r="K739">
            <v>13573210</v>
          </cell>
          <cell r="L739">
            <v>33426813</v>
          </cell>
          <cell r="M739">
            <v>16</v>
          </cell>
          <cell r="N739">
            <v>0</v>
          </cell>
          <cell r="O739">
            <v>16</v>
          </cell>
          <cell r="P739">
            <v>-6</v>
          </cell>
        </row>
        <row r="740">
          <cell r="A740" t="str">
            <v>ﾄ1256</v>
          </cell>
          <cell r="B740" t="str">
            <v>豊間隆　　　　　　　　　　　　　　　　　　　　　　　　　　　　　　　　</v>
          </cell>
          <cell r="C740" t="str">
            <v>007</v>
          </cell>
          <cell r="D740" t="str">
            <v>ｱｷﾀｼﾃﾝ</v>
          </cell>
          <cell r="F740" t="str">
            <v>CB</v>
          </cell>
          <cell r="G740" t="str">
            <v>K</v>
          </cell>
          <cell r="J740">
            <v>365026</v>
          </cell>
          <cell r="K740">
            <v>1857683</v>
          </cell>
          <cell r="L740">
            <v>1973193</v>
          </cell>
        </row>
        <row r="741">
          <cell r="A741" t="str">
            <v>ﾄ133B</v>
          </cell>
          <cell r="B741" t="str">
            <v>都市開発研究所　　　　　　　　　　　　　　　　　　　　　　　　　　　　</v>
          </cell>
          <cell r="C741" t="str">
            <v>1SY</v>
          </cell>
          <cell r="D741" t="str">
            <v>ﾕｳｼ2ﾌﾞｷｶｸｶﾝﾘﾁ-ﾑ</v>
          </cell>
          <cell r="E741" t="str">
            <v>不動産Ｆ</v>
          </cell>
          <cell r="F741" t="str">
            <v>AB</v>
          </cell>
          <cell r="G741" t="str">
            <v>J</v>
          </cell>
          <cell r="J741">
            <v>58909797</v>
          </cell>
          <cell r="K741">
            <v>0</v>
          </cell>
          <cell r="L741">
            <v>58961748</v>
          </cell>
          <cell r="M741">
            <v>59</v>
          </cell>
          <cell r="N741">
            <v>0</v>
          </cell>
          <cell r="O741">
            <v>0</v>
          </cell>
          <cell r="P741">
            <v>0</v>
          </cell>
        </row>
        <row r="742">
          <cell r="A742" t="str">
            <v>ﾄ151B</v>
          </cell>
          <cell r="B742" t="str">
            <v>東海設備設計事務所　　　　　　　　　　　　　　　　　　　　　　　　　　</v>
          </cell>
          <cell r="C742" t="str">
            <v>1SY</v>
          </cell>
          <cell r="D742" t="str">
            <v>ﾕｳｼ2ﾌﾞｷｶｸｶﾝﾘﾁ-ﾑ</v>
          </cell>
          <cell r="E742" t="str">
            <v>不動産Ｆ</v>
          </cell>
          <cell r="F742" t="str">
            <v>CB</v>
          </cell>
          <cell r="G742" t="str">
            <v>J</v>
          </cell>
          <cell r="J742">
            <v>47735821</v>
          </cell>
          <cell r="K742">
            <v>16631244</v>
          </cell>
          <cell r="L742">
            <v>49960799</v>
          </cell>
          <cell r="M742">
            <v>50</v>
          </cell>
          <cell r="N742">
            <v>0</v>
          </cell>
          <cell r="O742">
            <v>51</v>
          </cell>
          <cell r="P742">
            <v>-19</v>
          </cell>
        </row>
        <row r="743">
          <cell r="A743" t="str">
            <v>ﾅ0006</v>
          </cell>
          <cell r="B743" t="str">
            <v>長澤建設工業株式会社　　　　　　　　　　　　　　　　　　　　　　　　　</v>
          </cell>
          <cell r="E743" t="str">
            <v>業務本部</v>
          </cell>
          <cell r="M743">
            <v>0</v>
          </cell>
          <cell r="N743">
            <v>0</v>
          </cell>
          <cell r="O743">
            <v>27</v>
          </cell>
          <cell r="P743">
            <v>-10</v>
          </cell>
        </row>
        <row r="744">
          <cell r="A744" t="str">
            <v>ﾅ0863</v>
          </cell>
          <cell r="B744" t="str">
            <v>長野鍛工株式会社　　　　　　　　　　　　　　　　　　　　　　　　　　　</v>
          </cell>
          <cell r="C744" t="str">
            <v>093</v>
          </cell>
          <cell r="D744" t="str">
            <v>ﾅｶﾞﾉｼﾃﾝ</v>
          </cell>
          <cell r="E744" t="str">
            <v>業務本部</v>
          </cell>
          <cell r="F744" t="str">
            <v>CB</v>
          </cell>
          <cell r="G744" t="str">
            <v>Ｆ</v>
          </cell>
          <cell r="J744">
            <v>0</v>
          </cell>
          <cell r="K744">
            <v>12000000</v>
          </cell>
          <cell r="L744">
            <v>12000000</v>
          </cell>
          <cell r="M744">
            <v>12</v>
          </cell>
          <cell r="N744">
            <v>0</v>
          </cell>
          <cell r="O744">
            <v>21</v>
          </cell>
          <cell r="P744">
            <v>-8</v>
          </cell>
        </row>
        <row r="745">
          <cell r="A745" t="str">
            <v>ﾅ914C</v>
          </cell>
          <cell r="B745" t="str">
            <v>中本好男　　　　　　　　　　　　　　　　　　　　　　　　　　　　　　　</v>
          </cell>
          <cell r="C745" t="str">
            <v>06D</v>
          </cell>
          <cell r="D745" t="str">
            <v>ﾌｸﾔﾏｼﾃﾝ</v>
          </cell>
          <cell r="F745" t="str">
            <v>CB</v>
          </cell>
          <cell r="G745" t="str">
            <v>B</v>
          </cell>
          <cell r="J745">
            <v>5854561</v>
          </cell>
          <cell r="K745">
            <v>732810</v>
          </cell>
          <cell r="L745">
            <v>6494014</v>
          </cell>
        </row>
        <row r="746">
          <cell r="A746" t="str">
            <v>ﾅ916C</v>
          </cell>
          <cell r="B746" t="str">
            <v>仲甚三　　　　　　　　　　　　　　　　　　　　　　　　　　　　　　　　</v>
          </cell>
          <cell r="C746" t="str">
            <v>0Y2</v>
          </cell>
          <cell r="D746" t="str">
            <v>PJ-ｷｶｸｶｲﾊﾂｶ</v>
          </cell>
          <cell r="E746" t="str">
            <v>近畿営本</v>
          </cell>
          <cell r="F746" t="str">
            <v>AB</v>
          </cell>
          <cell r="G746" t="str">
            <v>B</v>
          </cell>
          <cell r="J746">
            <v>21098738</v>
          </cell>
          <cell r="K746">
            <v>0</v>
          </cell>
          <cell r="L746">
            <v>21108567</v>
          </cell>
          <cell r="M746">
            <v>21</v>
          </cell>
          <cell r="N746">
            <v>0</v>
          </cell>
          <cell r="O746">
            <v>0</v>
          </cell>
          <cell r="P746">
            <v>0</v>
          </cell>
        </row>
        <row r="747">
          <cell r="A747" t="str">
            <v>ﾅ980C</v>
          </cell>
          <cell r="B747" t="str">
            <v>中右和宏　　　　　　　　　　　　　　　　　　　　　　　　　　　　　　　</v>
          </cell>
          <cell r="C747" t="str">
            <v>1E5</v>
          </cell>
          <cell r="D747" t="str">
            <v>ｱﾂｷﾞｼﾃﾝﾀﾞｲ1ﾁｰﾑ</v>
          </cell>
          <cell r="E747" t="str">
            <v>東京営本</v>
          </cell>
          <cell r="F747" t="str">
            <v>AB</v>
          </cell>
          <cell r="G747" t="str">
            <v>B</v>
          </cell>
          <cell r="J747">
            <v>8499467</v>
          </cell>
          <cell r="K747">
            <v>0</v>
          </cell>
          <cell r="L747">
            <v>8503237</v>
          </cell>
          <cell r="M747">
            <v>9</v>
          </cell>
          <cell r="N747">
            <v>0</v>
          </cell>
          <cell r="O747">
            <v>0</v>
          </cell>
          <cell r="P747">
            <v>0</v>
          </cell>
        </row>
        <row r="748">
          <cell r="A748" t="str">
            <v>ﾅ985B</v>
          </cell>
          <cell r="B748" t="str">
            <v>萬翠株式会社　　　　　　　　　　　　　　　　　　　　　　　　　　　　　</v>
          </cell>
          <cell r="C748" t="str">
            <v>1SY</v>
          </cell>
          <cell r="D748" t="str">
            <v>ﾕｳｼ2ﾌﾞｷｶｸｶﾝﾘﾁ-ﾑ</v>
          </cell>
          <cell r="E748" t="str">
            <v>不動産Ｆ</v>
          </cell>
          <cell r="F748" t="str">
            <v>CB</v>
          </cell>
          <cell r="G748" t="str">
            <v>C</v>
          </cell>
          <cell r="J748">
            <v>0</v>
          </cell>
          <cell r="K748">
            <v>21196796</v>
          </cell>
          <cell r="L748">
            <v>21196796</v>
          </cell>
          <cell r="M748">
            <v>21</v>
          </cell>
          <cell r="N748">
            <v>0</v>
          </cell>
          <cell r="O748">
            <v>21</v>
          </cell>
          <cell r="P748">
            <v>-8</v>
          </cell>
        </row>
        <row r="749">
          <cell r="A749" t="str">
            <v>ﾆ017B</v>
          </cell>
          <cell r="B749" t="str">
            <v>日本コンサートビューロー　　　　　　　　　　　　　　　　　　　　　　　</v>
          </cell>
          <cell r="C749" t="str">
            <v>0XP</v>
          </cell>
          <cell r="D749" t="str">
            <v>ﾕｳｼｼﾞｷﾞﾖｳ2-5</v>
          </cell>
          <cell r="E749" t="str">
            <v>不動産Ｆ</v>
          </cell>
          <cell r="F749" t="str">
            <v>CB</v>
          </cell>
          <cell r="G749" t="str">
            <v>N</v>
          </cell>
          <cell r="H749" t="str">
            <v>1</v>
          </cell>
          <cell r="J749">
            <v>10131623</v>
          </cell>
          <cell r="K749">
            <v>2076000</v>
          </cell>
          <cell r="L749">
            <v>11029860</v>
          </cell>
          <cell r="M749">
            <v>11</v>
          </cell>
          <cell r="N749">
            <v>0</v>
          </cell>
          <cell r="O749">
            <v>11</v>
          </cell>
          <cell r="P749">
            <v>-4</v>
          </cell>
        </row>
        <row r="750">
          <cell r="A750" t="str">
            <v>ﾆ018B</v>
          </cell>
          <cell r="B750" t="str">
            <v>日報　　　　　　　　　　　　　　　　　　　　　　　　　　　　　　　　　</v>
          </cell>
          <cell r="C750" t="str">
            <v>1SY</v>
          </cell>
          <cell r="D750" t="str">
            <v>ﾕｳｼ2ﾌﾞｷｶｸｶﾝﾘﾁ-ﾑ</v>
          </cell>
          <cell r="E750" t="str">
            <v>不動産Ｆ</v>
          </cell>
          <cell r="F750" t="str">
            <v>AB</v>
          </cell>
          <cell r="G750" t="str">
            <v>Ｆ</v>
          </cell>
          <cell r="J750">
            <v>140658474</v>
          </cell>
          <cell r="K750">
            <v>0</v>
          </cell>
          <cell r="L750">
            <v>140731314</v>
          </cell>
          <cell r="M750">
            <v>143</v>
          </cell>
          <cell r="N750">
            <v>0</v>
          </cell>
          <cell r="O750">
            <v>0</v>
          </cell>
          <cell r="P750">
            <v>0</v>
          </cell>
        </row>
        <row r="751">
          <cell r="A751" t="str">
            <v>ﾆ885A</v>
          </cell>
          <cell r="B751" t="str">
            <v>ライベスト　　　　　　　　　　　　　　　　　　　　　　　　　　　　　　</v>
          </cell>
          <cell r="C751" t="str">
            <v>09C</v>
          </cell>
          <cell r="D751" t="str">
            <v>ﾕｳｼｼﾞｷﾞﾖｳ2ﾎｳｼﾞﾝ</v>
          </cell>
          <cell r="E751" t="str">
            <v>不動産Ｆ</v>
          </cell>
          <cell r="F751" t="str">
            <v>CB</v>
          </cell>
          <cell r="G751" t="str">
            <v>C</v>
          </cell>
          <cell r="J751">
            <v>0</v>
          </cell>
          <cell r="K751">
            <v>173541839</v>
          </cell>
          <cell r="L751">
            <v>163670848</v>
          </cell>
          <cell r="M751">
            <v>173</v>
          </cell>
          <cell r="N751">
            <v>0</v>
          </cell>
          <cell r="O751">
            <v>173</v>
          </cell>
          <cell r="P751">
            <v>-64</v>
          </cell>
        </row>
        <row r="752">
          <cell r="A752" t="str">
            <v>ﾋ0780</v>
          </cell>
          <cell r="B752" t="str">
            <v>平田育也　　　　　　　　　　　　　　　　　　　　　　　　　　　　　　　</v>
          </cell>
          <cell r="C752" t="str">
            <v>0QJ</v>
          </cell>
          <cell r="D752" t="str">
            <v>ｵｵｻｶｴｲｷﾞﾖｳ2-4</v>
          </cell>
          <cell r="E752" t="str">
            <v>近畿営本</v>
          </cell>
          <cell r="F752" t="str">
            <v>AB</v>
          </cell>
          <cell r="G752" t="str">
            <v>B</v>
          </cell>
          <cell r="J752">
            <v>1097161</v>
          </cell>
          <cell r="K752">
            <v>0</v>
          </cell>
          <cell r="L752">
            <v>1101020</v>
          </cell>
          <cell r="M752">
            <v>1</v>
          </cell>
          <cell r="N752">
            <v>0</v>
          </cell>
          <cell r="O752">
            <v>2</v>
          </cell>
          <cell r="P752">
            <v>-1</v>
          </cell>
        </row>
        <row r="753">
          <cell r="A753" t="str">
            <v>ﾋ1567</v>
          </cell>
          <cell r="B753" t="str">
            <v>ヒメカン　　　　　　　　　　　　　　　　　　　　　　　　　　　　　　　</v>
          </cell>
          <cell r="C753" t="str">
            <v>0J1</v>
          </cell>
          <cell r="D753" t="str">
            <v>ｵｵｻｶｴｲｷﾞﾖｳ3-2</v>
          </cell>
          <cell r="E753" t="str">
            <v>近畿営本</v>
          </cell>
          <cell r="F753" t="str">
            <v>AA</v>
          </cell>
          <cell r="G753" t="str">
            <v>L</v>
          </cell>
          <cell r="J753">
            <v>3466665128</v>
          </cell>
          <cell r="K753">
            <v>0</v>
          </cell>
          <cell r="L753">
            <v>3446022986</v>
          </cell>
          <cell r="M753">
            <v>3064</v>
          </cell>
          <cell r="N753">
            <v>0</v>
          </cell>
          <cell r="O753">
            <v>3209</v>
          </cell>
          <cell r="P753">
            <v>0</v>
          </cell>
        </row>
        <row r="754">
          <cell r="A754" t="str">
            <v>ﾋ1875</v>
          </cell>
          <cell r="B754" t="str">
            <v>ビッグボックス　　　　　　　　　　　　　　　　　　　　　　　　　　　　</v>
          </cell>
          <cell r="C754" t="str">
            <v>0J1</v>
          </cell>
          <cell r="D754" t="str">
            <v>ｵｵｻｶｴｲｷﾞﾖｳ3-2</v>
          </cell>
          <cell r="E754" t="str">
            <v>近畿営本</v>
          </cell>
          <cell r="F754" t="str">
            <v>CA</v>
          </cell>
          <cell r="G754" t="str">
            <v>L</v>
          </cell>
          <cell r="J754">
            <v>1044778020</v>
          </cell>
          <cell r="K754">
            <v>9426744</v>
          </cell>
          <cell r="L754">
            <v>1044755335</v>
          </cell>
          <cell r="M754">
            <v>1064</v>
          </cell>
          <cell r="N754">
            <v>0</v>
          </cell>
          <cell r="O754">
            <v>1115</v>
          </cell>
          <cell r="P754">
            <v>0</v>
          </cell>
        </row>
        <row r="755">
          <cell r="A755" t="str">
            <v>ﾋ378B</v>
          </cell>
          <cell r="B755" t="str">
            <v>ビジヨンクエスト　　　　　　　　　　　　　　　　　　　　　　　　　　　</v>
          </cell>
          <cell r="C755" t="str">
            <v>09C</v>
          </cell>
          <cell r="D755" t="str">
            <v>ﾕｳｼｼﾞｷﾞﾖｳ2ﾎｳｼﾞﾝ</v>
          </cell>
          <cell r="E755" t="str">
            <v>不動産Ｆ</v>
          </cell>
          <cell r="F755" t="str">
            <v>AB</v>
          </cell>
          <cell r="G755" t="str">
            <v>C</v>
          </cell>
          <cell r="J755">
            <v>21536890</v>
          </cell>
          <cell r="K755">
            <v>0</v>
          </cell>
          <cell r="L755">
            <v>21568488</v>
          </cell>
          <cell r="M755">
            <v>23</v>
          </cell>
          <cell r="N755">
            <v>0</v>
          </cell>
          <cell r="O755">
            <v>0</v>
          </cell>
          <cell r="P755">
            <v>0</v>
          </cell>
        </row>
        <row r="756">
          <cell r="A756" t="str">
            <v>ﾋ451B</v>
          </cell>
          <cell r="B756" t="str">
            <v>ビクトリー　　　　　　　　　　　　　　　　　　　　　　　　　　　　　　</v>
          </cell>
          <cell r="C756" t="str">
            <v>0Y2</v>
          </cell>
          <cell r="D756" t="str">
            <v>PJ-ｷｶｸｶｲﾊﾂｶ</v>
          </cell>
          <cell r="E756" t="str">
            <v>国際本部</v>
          </cell>
          <cell r="F756" t="str">
            <v>CB</v>
          </cell>
          <cell r="G756" t="str">
            <v>G</v>
          </cell>
          <cell r="J756">
            <v>6152290</v>
          </cell>
          <cell r="K756">
            <v>9530085</v>
          </cell>
          <cell r="L756">
            <v>12533685</v>
          </cell>
          <cell r="M756">
            <v>12</v>
          </cell>
          <cell r="N756">
            <v>0</v>
          </cell>
          <cell r="O756">
            <v>12</v>
          </cell>
          <cell r="P756">
            <v>-4</v>
          </cell>
        </row>
        <row r="757">
          <cell r="A757" t="str">
            <v>ﾌ0081</v>
          </cell>
          <cell r="B757" t="str">
            <v>藤木工務店</v>
          </cell>
          <cell r="E757" t="str">
            <v>近畿営本</v>
          </cell>
          <cell r="M757">
            <v>0</v>
          </cell>
          <cell r="N757">
            <v>0</v>
          </cell>
          <cell r="O757">
            <v>0</v>
          </cell>
          <cell r="P757">
            <v>0</v>
          </cell>
        </row>
        <row r="758">
          <cell r="A758" t="str">
            <v>ﾌ037C</v>
          </cell>
          <cell r="B758" t="str">
            <v>福原武雄</v>
          </cell>
          <cell r="C758" t="str">
            <v>09N</v>
          </cell>
          <cell r="E758" t="str">
            <v>不動産Ｆ</v>
          </cell>
          <cell r="G758" t="str">
            <v>C</v>
          </cell>
          <cell r="L758">
            <v>9704772</v>
          </cell>
          <cell r="M758">
            <v>10</v>
          </cell>
          <cell r="N758">
            <v>0</v>
          </cell>
          <cell r="O758">
            <v>10</v>
          </cell>
          <cell r="P758">
            <v>-4</v>
          </cell>
        </row>
        <row r="759">
          <cell r="A759" t="str">
            <v>ﾌ180C</v>
          </cell>
          <cell r="B759" t="str">
            <v>ブレインズ　　　　　　　　　　　　　　　　　　　　　　　　　　　　　　</v>
          </cell>
          <cell r="C759" t="str">
            <v>028</v>
          </cell>
          <cell r="D759" t="str">
            <v>ﾅｺﾞﾔ ｴｲｷﾞﾖｳ1ﾁ-ﾑ</v>
          </cell>
          <cell r="E759" t="str">
            <v>業務本部</v>
          </cell>
          <cell r="F759" t="str">
            <v>CB</v>
          </cell>
          <cell r="G759" t="str">
            <v>J</v>
          </cell>
          <cell r="J759">
            <v>4299777</v>
          </cell>
          <cell r="K759">
            <v>797609</v>
          </cell>
          <cell r="L759">
            <v>5045072</v>
          </cell>
          <cell r="M759">
            <v>5</v>
          </cell>
          <cell r="N759">
            <v>0</v>
          </cell>
          <cell r="O759">
            <v>5</v>
          </cell>
          <cell r="P759">
            <v>-2</v>
          </cell>
        </row>
        <row r="760">
          <cell r="A760" t="str">
            <v>ﾌ207C</v>
          </cell>
          <cell r="B760" t="str">
            <v>深谷冠二　　　　　　　　　　　　　　　　　　　　　　　　　　　　　　　</v>
          </cell>
          <cell r="C760" t="str">
            <v>1G3</v>
          </cell>
          <cell r="D760" t="str">
            <v>Qﾆﾎﾝﾊﾞｼｴｲｷﾞﾖｳ1</v>
          </cell>
          <cell r="E760" t="str">
            <v>東京営本</v>
          </cell>
          <cell r="F760" t="str">
            <v>AB</v>
          </cell>
          <cell r="G760" t="str">
            <v>B</v>
          </cell>
          <cell r="J760">
            <v>2407127</v>
          </cell>
          <cell r="K760">
            <v>0</v>
          </cell>
          <cell r="L760">
            <v>2407127</v>
          </cell>
          <cell r="M760">
            <v>3</v>
          </cell>
          <cell r="N760">
            <v>0</v>
          </cell>
          <cell r="O760">
            <v>0</v>
          </cell>
          <cell r="P760">
            <v>0</v>
          </cell>
        </row>
        <row r="761">
          <cell r="A761" t="str">
            <v>ﾌ213C</v>
          </cell>
          <cell r="B761" t="str">
            <v>福洋水産株式会社　　　　　　　　　　　　　　　　　　　　　　　　　　　</v>
          </cell>
          <cell r="C761" t="str">
            <v>012</v>
          </cell>
          <cell r="D761" t="str">
            <v>ｾﾝﾀﾞｲ1ﾁ-ﾑ</v>
          </cell>
          <cell r="E761" t="str">
            <v>業務本部</v>
          </cell>
          <cell r="F761" t="str">
            <v>CB</v>
          </cell>
          <cell r="G761" t="str">
            <v>Ｆ</v>
          </cell>
          <cell r="J761">
            <v>0</v>
          </cell>
          <cell r="K761">
            <v>16277234</v>
          </cell>
          <cell r="L761">
            <v>16277234</v>
          </cell>
          <cell r="M761">
            <v>16</v>
          </cell>
          <cell r="N761">
            <v>0</v>
          </cell>
          <cell r="O761">
            <v>16</v>
          </cell>
          <cell r="P761">
            <v>-6</v>
          </cell>
        </row>
        <row r="762">
          <cell r="A762" t="str">
            <v>ﾌ324C</v>
          </cell>
          <cell r="B762" t="str">
            <v>フロムエ－ジャパン　　　　　　　　　　　　　　　　　　　　　　　　　　</v>
          </cell>
          <cell r="C762" t="str">
            <v>1SY</v>
          </cell>
          <cell r="D762" t="str">
            <v>ﾕｳｼ2ﾌﾞｷｶｸｶﾝﾘﾁ-ﾑ</v>
          </cell>
          <cell r="E762" t="str">
            <v>不動産Ｆ</v>
          </cell>
          <cell r="F762" t="str">
            <v>AB</v>
          </cell>
          <cell r="G762" t="str">
            <v>J</v>
          </cell>
          <cell r="J762">
            <v>7453432</v>
          </cell>
          <cell r="K762">
            <v>0</v>
          </cell>
          <cell r="L762">
            <v>7462637</v>
          </cell>
          <cell r="M762">
            <v>8</v>
          </cell>
          <cell r="N762">
            <v>0</v>
          </cell>
          <cell r="O762">
            <v>0</v>
          </cell>
          <cell r="P762">
            <v>0</v>
          </cell>
        </row>
        <row r="763">
          <cell r="A763" t="str">
            <v>ﾍ161A</v>
          </cell>
          <cell r="B763" t="str">
            <v>戸来勝男　　　　　　　　　　　　　　　　　　　　　　　　　　　　　　　</v>
          </cell>
          <cell r="C763" t="str">
            <v>1D5</v>
          </cell>
          <cell r="D763" t="str">
            <v>ｻｲﾀﾏｼﾃﾝﾀﾞｲ1ﾁｰﾑ</v>
          </cell>
          <cell r="E763" t="str">
            <v>東京営本</v>
          </cell>
          <cell r="F763" t="str">
            <v>AB</v>
          </cell>
          <cell r="G763" t="str">
            <v>B</v>
          </cell>
          <cell r="J763">
            <v>45157742</v>
          </cell>
          <cell r="K763">
            <v>0</v>
          </cell>
          <cell r="L763">
            <v>45157742</v>
          </cell>
          <cell r="M763">
            <v>46</v>
          </cell>
          <cell r="N763">
            <v>0</v>
          </cell>
          <cell r="O763">
            <v>0</v>
          </cell>
          <cell r="P763">
            <v>0</v>
          </cell>
        </row>
        <row r="764">
          <cell r="A764" t="str">
            <v>ﾎ0471</v>
          </cell>
          <cell r="B764" t="str">
            <v>豊和　　　　　　　　　　　　　　　　　　　　　　　　　　　　　　　　　</v>
          </cell>
          <cell r="C764" t="str">
            <v>0Y2</v>
          </cell>
          <cell r="D764" t="str">
            <v>PJ-ｷｶｸｶｲﾊﾂｶ</v>
          </cell>
          <cell r="E764" t="str">
            <v>近畿営本</v>
          </cell>
          <cell r="F764" t="str">
            <v>AB</v>
          </cell>
          <cell r="G764" t="str">
            <v>G</v>
          </cell>
          <cell r="J764">
            <v>15800581</v>
          </cell>
          <cell r="K764">
            <v>0</v>
          </cell>
          <cell r="L764">
            <v>15800581</v>
          </cell>
          <cell r="M764">
            <v>17</v>
          </cell>
          <cell r="N764">
            <v>0</v>
          </cell>
          <cell r="O764">
            <v>18</v>
          </cell>
          <cell r="P764">
            <v>-7</v>
          </cell>
        </row>
        <row r="765">
          <cell r="A765" t="str">
            <v>ﾎ1938</v>
          </cell>
          <cell r="B765" t="str">
            <v>ホワード商事　　　　　　　　　　　　　　　　　　　　　　　　　　　　　</v>
          </cell>
          <cell r="C765" t="str">
            <v>05V</v>
          </cell>
          <cell r="D765" t="str">
            <v>ｵｵｻｶｴｲｷﾞﾖｳ2-3</v>
          </cell>
          <cell r="E765" t="str">
            <v>近畿営本</v>
          </cell>
          <cell r="F765" t="str">
            <v>CB</v>
          </cell>
          <cell r="G765" t="str">
            <v>C</v>
          </cell>
          <cell r="J765">
            <v>0</v>
          </cell>
          <cell r="K765">
            <v>66572533</v>
          </cell>
          <cell r="L765">
            <v>66572533</v>
          </cell>
          <cell r="M765">
            <v>67</v>
          </cell>
          <cell r="N765">
            <v>0</v>
          </cell>
          <cell r="O765">
            <v>67</v>
          </cell>
          <cell r="P765">
            <v>-25</v>
          </cell>
        </row>
        <row r="766">
          <cell r="A766" t="str">
            <v>ﾎ804A</v>
          </cell>
          <cell r="B766" t="str">
            <v>星野清興　　　　　　　　　　　　　　　　　　　　　　　　　　　　　　　</v>
          </cell>
          <cell r="C766" t="str">
            <v>0XP</v>
          </cell>
          <cell r="D766" t="str">
            <v>ﾕｳｼｼﾞｷﾞﾖｳ2-5</v>
          </cell>
          <cell r="E766" t="str">
            <v>不動産Ｆ</v>
          </cell>
          <cell r="F766" t="str">
            <v>CA</v>
          </cell>
          <cell r="G766" t="str">
            <v>A</v>
          </cell>
          <cell r="H766" t="str">
            <v>1</v>
          </cell>
          <cell r="I766" t="str">
            <v>H</v>
          </cell>
          <cell r="J766">
            <v>334139817</v>
          </cell>
          <cell r="K766">
            <v>308234004</v>
          </cell>
          <cell r="L766">
            <v>1617550</v>
          </cell>
          <cell r="M766">
            <v>-3</v>
          </cell>
          <cell r="N766">
            <v>-401</v>
          </cell>
          <cell r="O766">
            <v>0</v>
          </cell>
          <cell r="P766">
            <v>0</v>
          </cell>
        </row>
        <row r="767">
          <cell r="A767" t="str">
            <v>ﾏ0425</v>
          </cell>
          <cell r="B767" t="str">
            <v>マツコ工業株式会社　　　　　　　　　　　　　　　　　　　　　　　　　　</v>
          </cell>
          <cell r="C767" t="str">
            <v>09Q</v>
          </cell>
          <cell r="D767" t="str">
            <v>ﾇﾏﾂﾞｼﾃﾝ</v>
          </cell>
          <cell r="E767" t="str">
            <v>業務本部</v>
          </cell>
          <cell r="F767" t="str">
            <v>AB</v>
          </cell>
          <cell r="G767" t="str">
            <v>Ｆ</v>
          </cell>
          <cell r="J767">
            <v>31253213</v>
          </cell>
          <cell r="K767">
            <v>0</v>
          </cell>
          <cell r="L767">
            <v>31253213</v>
          </cell>
          <cell r="M767">
            <v>32</v>
          </cell>
          <cell r="N767">
            <v>0</v>
          </cell>
          <cell r="O767">
            <v>33</v>
          </cell>
          <cell r="P767">
            <v>-12</v>
          </cell>
        </row>
        <row r="768">
          <cell r="A768" t="str">
            <v>ﾏ304C</v>
          </cell>
          <cell r="B768" t="str">
            <v>牧主住宅センター株式会社　　　　　　　　　　　　　　　　　　　　　　　</v>
          </cell>
          <cell r="C768" t="str">
            <v>2D3</v>
          </cell>
          <cell r="D768" t="str">
            <v>ｵｵｻｶｴｲｷﾞﾖｳ5-3</v>
          </cell>
          <cell r="E768" t="str">
            <v>近畿営本</v>
          </cell>
          <cell r="F768" t="str">
            <v>AB</v>
          </cell>
          <cell r="G768" t="str">
            <v>C</v>
          </cell>
          <cell r="J768">
            <v>13150862</v>
          </cell>
          <cell r="K768">
            <v>0</v>
          </cell>
          <cell r="L768">
            <v>13162369</v>
          </cell>
          <cell r="M768">
            <v>13</v>
          </cell>
          <cell r="N768">
            <v>0</v>
          </cell>
          <cell r="O768">
            <v>24</v>
          </cell>
          <cell r="P768">
            <v>-9</v>
          </cell>
        </row>
        <row r="769">
          <cell r="A769" t="str">
            <v>ﾏ334B</v>
          </cell>
          <cell r="B769" t="str">
            <v>マンション管理センター　　　　　　　　　　　　　　　　　　　　　　　　</v>
          </cell>
          <cell r="C769" t="str">
            <v>083</v>
          </cell>
          <cell r="D769" t="str">
            <v>ﾕｳｼｼﾞｷﾞﾖｳ2-3</v>
          </cell>
          <cell r="E769" t="str">
            <v>業務本部</v>
          </cell>
          <cell r="F769" t="str">
            <v>CB</v>
          </cell>
          <cell r="G769" t="str">
            <v>C</v>
          </cell>
          <cell r="H769" t="str">
            <v>1</v>
          </cell>
          <cell r="J769">
            <v>21338984</v>
          </cell>
          <cell r="K769">
            <v>13474552</v>
          </cell>
          <cell r="L769">
            <v>27803571</v>
          </cell>
          <cell r="M769">
            <v>28</v>
          </cell>
          <cell r="N769">
            <v>0</v>
          </cell>
          <cell r="O769">
            <v>29</v>
          </cell>
          <cell r="P769">
            <v>-11</v>
          </cell>
        </row>
        <row r="770">
          <cell r="A770" t="str">
            <v>ﾏ508C</v>
          </cell>
          <cell r="B770" t="str">
            <v>増井千代一　　　　　　　　　　　　　　　　　　　　　　　　　　　　　　</v>
          </cell>
          <cell r="C770" t="str">
            <v>001</v>
          </cell>
          <cell r="D770" t="str">
            <v>ｵｵｻｶｴｲｷﾞﾖｳ5-3</v>
          </cell>
          <cell r="F770" t="str">
            <v>CB</v>
          </cell>
          <cell r="G770" t="str">
            <v>B</v>
          </cell>
          <cell r="J770">
            <v>11178293</v>
          </cell>
          <cell r="K770">
            <v>2956519</v>
          </cell>
          <cell r="L770">
            <v>10837105</v>
          </cell>
        </row>
        <row r="771">
          <cell r="A771" t="str">
            <v>ﾏ554C</v>
          </cell>
          <cell r="B771" t="str">
            <v>前田圭功　　　　　　　　　　　　　　　　　　　　　　　　　　　　　　　</v>
          </cell>
          <cell r="C771" t="str">
            <v>0Y2</v>
          </cell>
          <cell r="D771" t="str">
            <v>PJ-ｷｶｸｶｲﾊﾂｶ</v>
          </cell>
          <cell r="E771" t="str">
            <v>近畿営本</v>
          </cell>
          <cell r="F771" t="str">
            <v>CB</v>
          </cell>
          <cell r="G771" t="str">
            <v>J</v>
          </cell>
          <cell r="J771">
            <v>0</v>
          </cell>
          <cell r="K771">
            <v>9941697</v>
          </cell>
          <cell r="L771">
            <v>9941697</v>
          </cell>
          <cell r="M771">
            <v>10</v>
          </cell>
          <cell r="N771">
            <v>0</v>
          </cell>
          <cell r="O771">
            <v>10</v>
          </cell>
          <cell r="P771">
            <v>-4</v>
          </cell>
        </row>
        <row r="772">
          <cell r="A772" t="str">
            <v>ﾏ566C</v>
          </cell>
          <cell r="B772" t="str">
            <v>松永武　　　　　　　　　　　　　　　　　　　　　　　　　　　　　　　　</v>
          </cell>
          <cell r="C772" t="str">
            <v>1PF</v>
          </cell>
          <cell r="D772" t="str">
            <v>ﾆﾎﾝﾊﾞｼｼﾃﾝ1ﾁｰﾑ</v>
          </cell>
          <cell r="E772" t="str">
            <v>東京営本</v>
          </cell>
          <cell r="F772" t="str">
            <v>AB</v>
          </cell>
          <cell r="G772" t="str">
            <v>B</v>
          </cell>
          <cell r="J772">
            <v>4541079</v>
          </cell>
          <cell r="K772">
            <v>0</v>
          </cell>
          <cell r="L772">
            <v>4543093</v>
          </cell>
          <cell r="M772">
            <v>5</v>
          </cell>
          <cell r="N772">
            <v>0</v>
          </cell>
          <cell r="O772">
            <v>0</v>
          </cell>
          <cell r="P772">
            <v>0</v>
          </cell>
        </row>
        <row r="773">
          <cell r="A773" t="str">
            <v>ﾏ630C</v>
          </cell>
          <cell r="B773" t="str">
            <v>松村貴司　　　　　　　　　　　　　　　　　　　　　　　　　　　　　　　</v>
          </cell>
          <cell r="E773" t="str">
            <v>国際本部</v>
          </cell>
          <cell r="M773">
            <v>0</v>
          </cell>
          <cell r="N773">
            <v>0</v>
          </cell>
          <cell r="O773">
            <v>6</v>
          </cell>
          <cell r="P773">
            <v>-2</v>
          </cell>
          <cell r="Q773">
            <v>2870862</v>
          </cell>
        </row>
        <row r="774">
          <cell r="A774" t="str">
            <v>ﾐ2711</v>
          </cell>
          <cell r="B774" t="str">
            <v>三河精機株式会社　　　　　　　　　　　　　　　　　　　　　　　　　　　</v>
          </cell>
          <cell r="C774" t="str">
            <v>0JZ</v>
          </cell>
          <cell r="D774" t="str">
            <v>ﾄﾖﾊｼｼﾃﾝ</v>
          </cell>
          <cell r="E774" t="str">
            <v>業務本部</v>
          </cell>
          <cell r="F774" t="str">
            <v>CB</v>
          </cell>
          <cell r="G774" t="str">
            <v>Ｆ</v>
          </cell>
          <cell r="J774">
            <v>8000000</v>
          </cell>
          <cell r="K774">
            <v>12000000</v>
          </cell>
          <cell r="L774">
            <v>19958809</v>
          </cell>
          <cell r="M774">
            <v>26</v>
          </cell>
          <cell r="N774">
            <v>0</v>
          </cell>
          <cell r="O774">
            <v>24</v>
          </cell>
          <cell r="P774">
            <v>-9</v>
          </cell>
        </row>
        <row r="775">
          <cell r="A775" t="str">
            <v>ﾐ667B</v>
          </cell>
          <cell r="B775" t="str">
            <v>水沢真澄　　　　　　　　　　　　　　　　　　　　　　　　　　　　　　　</v>
          </cell>
          <cell r="C775" t="str">
            <v>0TF</v>
          </cell>
          <cell r="D775" t="str">
            <v>ﾕｳｼ2ﾌﾞｶｲｶﾞｲIQ</v>
          </cell>
          <cell r="E775" t="str">
            <v>国際本部</v>
          </cell>
          <cell r="F775" t="str">
            <v>AB</v>
          </cell>
          <cell r="G775" t="str">
            <v>B</v>
          </cell>
          <cell r="J775">
            <v>19700000</v>
          </cell>
          <cell r="K775">
            <v>0</v>
          </cell>
          <cell r="L775">
            <v>19700000</v>
          </cell>
          <cell r="M775">
            <v>20</v>
          </cell>
          <cell r="N775">
            <v>0</v>
          </cell>
          <cell r="O775">
            <v>24</v>
          </cell>
          <cell r="P775">
            <v>-9</v>
          </cell>
        </row>
        <row r="776">
          <cell r="A776" t="str">
            <v>ﾐ696B</v>
          </cell>
          <cell r="B776" t="str">
            <v>三越ホーム　　　　　　　　　　　　　　　　　　　　　　　　　　　　　　</v>
          </cell>
          <cell r="C776" t="str">
            <v>09C</v>
          </cell>
          <cell r="D776" t="str">
            <v>ﾕｳｼｼﾞｷﾞﾖｳ2ﾎｳｼﾞﾝ</v>
          </cell>
          <cell r="E776" t="str">
            <v>不動産Ｆ</v>
          </cell>
          <cell r="F776" t="str">
            <v>AB</v>
          </cell>
          <cell r="G776" t="str">
            <v>C</v>
          </cell>
          <cell r="J776">
            <v>136886640</v>
          </cell>
          <cell r="K776">
            <v>0</v>
          </cell>
          <cell r="L776">
            <v>136886640</v>
          </cell>
          <cell r="M776">
            <v>137</v>
          </cell>
          <cell r="N776">
            <v>0</v>
          </cell>
          <cell r="O776">
            <v>138</v>
          </cell>
          <cell r="P776">
            <v>-51</v>
          </cell>
        </row>
        <row r="777">
          <cell r="A777" t="str">
            <v>ﾑ0210</v>
          </cell>
          <cell r="B777" t="str">
            <v>ムサシ　　　　　　　　　　　　　　　　　　　　　　　　　　　　　　　　</v>
          </cell>
          <cell r="C777" t="str">
            <v>2D1</v>
          </cell>
          <cell r="D777" t="str">
            <v>ｵｵｻｶｴｲｷﾞﾖｳ4-1</v>
          </cell>
          <cell r="F777" t="str">
            <v>CB</v>
          </cell>
          <cell r="G777" t="str">
            <v>G</v>
          </cell>
          <cell r="J777">
            <v>19000000</v>
          </cell>
          <cell r="K777">
            <v>14000000</v>
          </cell>
          <cell r="L777">
            <v>32875066</v>
          </cell>
        </row>
        <row r="778">
          <cell r="A778" t="str">
            <v>ﾑ733A</v>
          </cell>
          <cell r="B778" t="str">
            <v>村松哲二　　　　　　　　　　　　　　　　　　　　　　　　　　　　　　　</v>
          </cell>
          <cell r="C778" t="str">
            <v>0Y2</v>
          </cell>
          <cell r="D778" t="str">
            <v>PJ-ｷｶｸｶｲﾊﾂｶ</v>
          </cell>
          <cell r="E778" t="str">
            <v>近畿営本</v>
          </cell>
          <cell r="F778" t="str">
            <v>CB</v>
          </cell>
          <cell r="G778" t="str">
            <v>Ｆ</v>
          </cell>
          <cell r="J778">
            <v>10702963</v>
          </cell>
          <cell r="K778">
            <v>9507600</v>
          </cell>
          <cell r="L778">
            <v>17801273</v>
          </cell>
          <cell r="M778">
            <v>18</v>
          </cell>
          <cell r="N778">
            <v>0</v>
          </cell>
          <cell r="O778">
            <v>18</v>
          </cell>
          <cell r="P778">
            <v>-7</v>
          </cell>
        </row>
        <row r="779">
          <cell r="A779" t="str">
            <v>ﾒ160A</v>
          </cell>
          <cell r="B779" t="str">
            <v>名徳建設工業株式会社　　　　　　　　　　　　　　　　　　　　　　　　　</v>
          </cell>
          <cell r="C779" t="str">
            <v>0TF</v>
          </cell>
          <cell r="D779" t="str">
            <v>ﾕｳｼ2ﾌﾞｶｲｶﾞｲIQ</v>
          </cell>
          <cell r="E779" t="str">
            <v>国際本部</v>
          </cell>
          <cell r="F779" t="str">
            <v>CB</v>
          </cell>
          <cell r="G779" t="str">
            <v>E</v>
          </cell>
          <cell r="J779">
            <v>3141849</v>
          </cell>
          <cell r="K779">
            <v>4216176</v>
          </cell>
          <cell r="L779">
            <v>6980875</v>
          </cell>
          <cell r="M779">
            <v>7</v>
          </cell>
          <cell r="N779">
            <v>0</v>
          </cell>
          <cell r="O779">
            <v>7</v>
          </cell>
          <cell r="P779">
            <v>-3</v>
          </cell>
        </row>
        <row r="780">
          <cell r="A780" t="str">
            <v>ﾓ160B</v>
          </cell>
          <cell r="B780" t="str">
            <v>守屋修　　　　　　　　　　　　　　　　　　　　　　　　　　　　　　　　</v>
          </cell>
          <cell r="C780" t="str">
            <v>2D1</v>
          </cell>
          <cell r="D780" t="str">
            <v>ｵｵｻｶｴｲｷﾞﾖｳ4-1</v>
          </cell>
          <cell r="E780" t="str">
            <v>近畿営本</v>
          </cell>
          <cell r="F780" t="str">
            <v>AB</v>
          </cell>
          <cell r="G780" t="str">
            <v>B</v>
          </cell>
          <cell r="J780">
            <v>1692053</v>
          </cell>
          <cell r="K780">
            <v>0</v>
          </cell>
          <cell r="L780">
            <v>1692053</v>
          </cell>
          <cell r="M780">
            <v>2</v>
          </cell>
          <cell r="N780">
            <v>0</v>
          </cell>
          <cell r="O780">
            <v>0</v>
          </cell>
          <cell r="P780">
            <v>0</v>
          </cell>
        </row>
        <row r="781">
          <cell r="A781" t="str">
            <v>ﾔ280D</v>
          </cell>
          <cell r="B781" t="str">
            <v>山縣有徳　　　　　　　　　　　　　　　　　　　　　　　　　　　　　　　</v>
          </cell>
          <cell r="C781" t="str">
            <v>0TF</v>
          </cell>
          <cell r="D781" t="str">
            <v>ﾕｳｼ2ﾌﾞｶｲｶﾞｲIQ</v>
          </cell>
          <cell r="E781" t="str">
            <v>国際本部</v>
          </cell>
          <cell r="F781" t="str">
            <v>CB</v>
          </cell>
          <cell r="G781" t="str">
            <v>B</v>
          </cell>
          <cell r="J781">
            <v>0</v>
          </cell>
          <cell r="K781">
            <v>5207164</v>
          </cell>
          <cell r="L781">
            <v>5020496</v>
          </cell>
          <cell r="M781">
            <v>5</v>
          </cell>
          <cell r="N781">
            <v>0</v>
          </cell>
          <cell r="O781">
            <v>5</v>
          </cell>
          <cell r="P781">
            <v>-2</v>
          </cell>
        </row>
        <row r="782">
          <cell r="A782" t="str">
            <v>ﾔ285D</v>
          </cell>
          <cell r="B782" t="str">
            <v>山崎修三　　　　　　　　　　　　　　　　　　　　　　　　　　　　　　　</v>
          </cell>
          <cell r="C782" t="str">
            <v>0J1</v>
          </cell>
          <cell r="D782" t="str">
            <v>ｵｵｻｶｴｲｷﾞﾖｳ3-2</v>
          </cell>
          <cell r="F782" t="str">
            <v>CB</v>
          </cell>
          <cell r="G782" t="str">
            <v>B</v>
          </cell>
          <cell r="J782">
            <v>11820497</v>
          </cell>
          <cell r="K782">
            <v>167163</v>
          </cell>
          <cell r="L782">
            <v>11908246</v>
          </cell>
        </row>
        <row r="783">
          <cell r="A783" t="str">
            <v>ﾔ934C</v>
          </cell>
          <cell r="B783" t="str">
            <v>薮内　正明　　　　　　　　　　　　　　　　　　　　　　　　　　　　　　</v>
          </cell>
          <cell r="C783" t="str">
            <v>0Y2</v>
          </cell>
          <cell r="D783" t="str">
            <v>Qｵｵｻｶｴｲｷﾞﾖｳ4-4</v>
          </cell>
          <cell r="E783" t="str">
            <v>近畿営本</v>
          </cell>
          <cell r="F783" t="str">
            <v>CB</v>
          </cell>
          <cell r="G783" t="str">
            <v>B</v>
          </cell>
          <cell r="J783">
            <v>152643143</v>
          </cell>
          <cell r="K783">
            <v>32682844</v>
          </cell>
          <cell r="L783">
            <v>167475281</v>
          </cell>
          <cell r="M783">
            <v>168</v>
          </cell>
          <cell r="N783">
            <v>0</v>
          </cell>
          <cell r="O783">
            <v>168</v>
          </cell>
          <cell r="P783">
            <v>-63</v>
          </cell>
        </row>
        <row r="784">
          <cell r="A784" t="str">
            <v>ﾕ0434</v>
          </cell>
          <cell r="B784" t="str">
            <v>日本実務翻訳学院　　　　　　　　　　　　　　　　　　　　　　　　　　　</v>
          </cell>
          <cell r="C784" t="str">
            <v>1H4</v>
          </cell>
          <cell r="D784" t="str">
            <v>ﾖﾂﾔｼﾃﾝﾀﾞｲ1ﾁｰﾑ</v>
          </cell>
          <cell r="E784" t="str">
            <v>東京営本</v>
          </cell>
          <cell r="F784" t="str">
            <v>AB</v>
          </cell>
          <cell r="G784" t="str">
            <v>J</v>
          </cell>
          <cell r="J784">
            <v>38497984</v>
          </cell>
          <cell r="K784">
            <v>0</v>
          </cell>
          <cell r="L784">
            <v>38497984</v>
          </cell>
          <cell r="M784">
            <v>39</v>
          </cell>
          <cell r="N784">
            <v>0</v>
          </cell>
          <cell r="O784">
            <v>39</v>
          </cell>
          <cell r="P784">
            <v>-15</v>
          </cell>
        </row>
        <row r="785">
          <cell r="A785" t="str">
            <v>ﾛ126A</v>
          </cell>
          <cell r="B785" t="str">
            <v>ロイヤルリース　　　　　　　　　　　　　　　　　　　　　　　　　　　　</v>
          </cell>
          <cell r="C785" t="str">
            <v>01H</v>
          </cell>
          <cell r="D785" t="str">
            <v>ﾔﾏｶﾞﾀｼﾃﾝ</v>
          </cell>
          <cell r="E785" t="str">
            <v>業務本部</v>
          </cell>
          <cell r="F785" t="str">
            <v>CB</v>
          </cell>
          <cell r="G785" t="str">
            <v>H</v>
          </cell>
          <cell r="J785">
            <v>10846056</v>
          </cell>
          <cell r="K785">
            <v>119550</v>
          </cell>
          <cell r="L785">
            <v>10970096</v>
          </cell>
          <cell r="M785">
            <v>22</v>
          </cell>
          <cell r="N785">
            <v>0</v>
          </cell>
          <cell r="O785">
            <v>11</v>
          </cell>
          <cell r="P785">
            <v>-4</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UNK"/>
      <sheetName val="平残連結"/>
      <sheetName val="平残DFL"/>
      <sheetName val="平残LOAN"/>
      <sheetName val="平残ﾚﾝﾀﾙ"/>
      <sheetName val="平残投資"/>
      <sheetName val="残高連結"/>
      <sheetName val="残高DFL"/>
      <sheetName val="残高LOAN"/>
      <sheetName val="残高ﾚﾝﾀﾙ"/>
      <sheetName val="残高投資"/>
      <sheetName val="人"/>
      <sheetName val="DFL連結"/>
      <sheetName val="LOAN連結"/>
      <sheetName val="ﾚﾝﾀﾙ連結"/>
      <sheetName val="その他連結"/>
      <sheetName val="受取手数料"/>
      <sheetName val="再ﾘｰｽ収益"/>
      <sheetName val="諸原価連結"/>
      <sheetName val="発生連結"/>
      <sheetName val="利息連結"/>
      <sheetName val="ﾚﾝﾀ償却連結"/>
      <sheetName val="その他原価"/>
      <sheetName val="支払手数料"/>
      <sheetName val="販管連結"/>
      <sheetName val="繰入連結"/>
      <sheetName val="雑損失"/>
      <sheetName val="粗利調整"/>
      <sheetName val="仕切ｺｽﾄ"/>
      <sheetName val="1"/>
      <sheetName val="末人員"/>
      <sheetName val="平均人員"/>
      <sheetName val="ﾚﾝﾀﾙ原価連結"/>
      <sheetName val="貸倒繰入連結"/>
      <sheetName val="Lead"/>
      <sheetName val="data"/>
      <sheetName val="FORM7"/>
      <sheetName val="（前期比）3部提出"/>
      <sheetName val="산출기준(파견전산실)"/>
      <sheetName val="単体SGA"/>
      <sheetName val="売却可能公債"/>
      <sheetName val="3部提出用累計"/>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312"/>
      <sheetName val="有価"/>
      <sheetName val="0309"/>
      <sheetName val="Sheet1"/>
      <sheetName val="利息連結"/>
      <sheetName val="受取手数料"/>
      <sheetName val="諸原価連結"/>
      <sheetName val="1"/>
      <sheetName val="再ﾘｰｽ収益"/>
      <sheetName val="発生連結"/>
      <sheetName val="繰入連結"/>
      <sheetName val="販管連結"/>
      <sheetName val="平残連結"/>
      <sheetName val="data"/>
      <sheetName val="（前期比）3部提出"/>
    </sheetNames>
    <sheetDataSet>
      <sheetData sheetId="0"/>
      <sheetData sheetId="1"/>
      <sheetData sheetId="2"/>
      <sheetData sheetId="3"/>
      <sheetData sheetId="4" refreshError="1">
        <row r="3">
          <cell r="K3" t="str">
            <v>売却額＠E</v>
          </cell>
          <cell r="L3" t="str">
            <v>評価損＠E</v>
          </cell>
          <cell r="M3" t="str">
            <v>売却額＠A</v>
          </cell>
          <cell r="N3" t="str">
            <v>評価損＠A</v>
          </cell>
          <cell r="O3" t="str">
            <v>計</v>
          </cell>
        </row>
        <row r="4">
          <cell r="J4" t="str">
            <v>D001</v>
          </cell>
          <cell r="K4">
            <v>1426019</v>
          </cell>
          <cell r="L4">
            <v>-1039543</v>
          </cell>
          <cell r="M4">
            <v>0</v>
          </cell>
          <cell r="N4">
            <v>0</v>
          </cell>
          <cell r="O4">
            <v>386476</v>
          </cell>
        </row>
        <row r="5">
          <cell r="J5" t="str">
            <v>D002</v>
          </cell>
          <cell r="K5">
            <v>5214</v>
          </cell>
          <cell r="L5">
            <v>0</v>
          </cell>
          <cell r="M5">
            <v>0</v>
          </cell>
          <cell r="N5">
            <v>0</v>
          </cell>
          <cell r="O5">
            <v>5214</v>
          </cell>
        </row>
        <row r="6">
          <cell r="J6" t="str">
            <v>D005</v>
          </cell>
          <cell r="K6">
            <v>-2337</v>
          </cell>
          <cell r="L6">
            <v>0</v>
          </cell>
          <cell r="M6">
            <v>0</v>
          </cell>
          <cell r="N6">
            <v>0</v>
          </cell>
          <cell r="O6">
            <v>-2337</v>
          </cell>
        </row>
        <row r="7">
          <cell r="J7" t="str">
            <v>D016</v>
          </cell>
          <cell r="K7">
            <v>1890</v>
          </cell>
          <cell r="L7">
            <v>0</v>
          </cell>
          <cell r="M7">
            <v>0</v>
          </cell>
          <cell r="N7">
            <v>0</v>
          </cell>
          <cell r="O7">
            <v>1890</v>
          </cell>
        </row>
        <row r="8">
          <cell r="J8" t="str">
            <v>D004</v>
          </cell>
          <cell r="K8">
            <v>0</v>
          </cell>
          <cell r="L8">
            <v>0</v>
          </cell>
          <cell r="M8">
            <v>82500</v>
          </cell>
          <cell r="N8">
            <v>0</v>
          </cell>
          <cell r="O8">
            <v>82500</v>
          </cell>
        </row>
        <row r="9">
          <cell r="J9" t="str">
            <v>D018</v>
          </cell>
          <cell r="K9">
            <v>155630</v>
          </cell>
          <cell r="L9">
            <v>0</v>
          </cell>
          <cell r="M9">
            <v>1006</v>
          </cell>
          <cell r="N9">
            <v>-2199</v>
          </cell>
          <cell r="O9">
            <v>154437</v>
          </cell>
        </row>
        <row r="10">
          <cell r="J10" t="str">
            <v>D020</v>
          </cell>
          <cell r="K10">
            <v>0</v>
          </cell>
          <cell r="L10">
            <v>-178162</v>
          </cell>
          <cell r="M10">
            <v>107941</v>
          </cell>
          <cell r="N10">
            <v>0</v>
          </cell>
          <cell r="O10">
            <v>-70221</v>
          </cell>
        </row>
        <row r="11">
          <cell r="J11" t="str">
            <v>D151</v>
          </cell>
          <cell r="K11">
            <v>251756</v>
          </cell>
          <cell r="L11">
            <v>0</v>
          </cell>
          <cell r="M11">
            <v>0</v>
          </cell>
          <cell r="N11">
            <v>0</v>
          </cell>
          <cell r="O11">
            <v>251756</v>
          </cell>
        </row>
        <row r="12">
          <cell r="J12" t="str">
            <v>D156</v>
          </cell>
          <cell r="K12">
            <v>-6385</v>
          </cell>
          <cell r="L12">
            <v>0</v>
          </cell>
          <cell r="M12">
            <v>0</v>
          </cell>
          <cell r="N12">
            <v>0</v>
          </cell>
          <cell r="O12">
            <v>-6385</v>
          </cell>
        </row>
        <row r="13">
          <cell r="J13" t="str">
            <v>D173</v>
          </cell>
          <cell r="K13">
            <v>56</v>
          </cell>
          <cell r="L13">
            <v>0</v>
          </cell>
          <cell r="M13">
            <v>0</v>
          </cell>
          <cell r="N13">
            <v>0</v>
          </cell>
          <cell r="O13">
            <v>56</v>
          </cell>
        </row>
        <row r="14">
          <cell r="J14" t="str">
            <v>D120</v>
          </cell>
          <cell r="K14">
            <v>0</v>
          </cell>
          <cell r="L14">
            <v>0</v>
          </cell>
          <cell r="M14">
            <v>34662</v>
          </cell>
          <cell r="N14">
            <v>0</v>
          </cell>
          <cell r="O14">
            <v>34662</v>
          </cell>
        </row>
        <row r="15">
          <cell r="J15" t="str">
            <v>D139</v>
          </cell>
          <cell r="K15">
            <v>0</v>
          </cell>
          <cell r="L15">
            <v>0</v>
          </cell>
          <cell r="M15">
            <v>-1096</v>
          </cell>
          <cell r="N15">
            <v>0</v>
          </cell>
          <cell r="O15">
            <v>-1096</v>
          </cell>
        </row>
        <row r="16">
          <cell r="J16" t="str">
            <v>D145</v>
          </cell>
          <cell r="K16">
            <v>0</v>
          </cell>
          <cell r="L16">
            <v>0</v>
          </cell>
          <cell r="M16">
            <v>-70162</v>
          </cell>
          <cell r="N16">
            <v>0</v>
          </cell>
          <cell r="O16">
            <v>-70162</v>
          </cell>
        </row>
        <row r="17">
          <cell r="J17" t="str">
            <v>F051</v>
          </cell>
          <cell r="K17">
            <v>8547</v>
          </cell>
          <cell r="L17">
            <v>0</v>
          </cell>
          <cell r="M17">
            <v>63714</v>
          </cell>
          <cell r="N17">
            <v>-67063</v>
          </cell>
          <cell r="O17">
            <v>5198</v>
          </cell>
        </row>
        <row r="18">
          <cell r="J18" t="str">
            <v>F052</v>
          </cell>
          <cell r="K18">
            <v>0</v>
          </cell>
          <cell r="L18">
            <v>0</v>
          </cell>
          <cell r="M18">
            <v>720</v>
          </cell>
          <cell r="N18">
            <v>-76814</v>
          </cell>
          <cell r="O18">
            <v>-76094</v>
          </cell>
        </row>
        <row r="19">
          <cell r="J19" t="str">
            <v>F069</v>
          </cell>
          <cell r="K19">
            <v>92063</v>
          </cell>
          <cell r="L19">
            <v>0</v>
          </cell>
          <cell r="M19">
            <v>-394204</v>
          </cell>
          <cell r="N19">
            <v>-461874</v>
          </cell>
          <cell r="O19">
            <v>-764015</v>
          </cell>
        </row>
        <row r="20">
          <cell r="J20" t="str">
            <v>F054</v>
          </cell>
          <cell r="K20">
            <v>132323</v>
          </cell>
          <cell r="L20">
            <v>0</v>
          </cell>
          <cell r="M20">
            <v>19491</v>
          </cell>
          <cell r="N20">
            <v>0</v>
          </cell>
          <cell r="O20">
            <v>151814</v>
          </cell>
        </row>
        <row r="21">
          <cell r="J21" t="str">
            <v>F056</v>
          </cell>
          <cell r="K21">
            <v>0</v>
          </cell>
          <cell r="L21">
            <v>0</v>
          </cell>
          <cell r="M21">
            <v>77893</v>
          </cell>
          <cell r="N21">
            <v>0</v>
          </cell>
          <cell r="O21">
            <v>77893</v>
          </cell>
        </row>
        <row r="22">
          <cell r="J22" t="str">
            <v>EJE</v>
          </cell>
          <cell r="K22">
            <v>224210</v>
          </cell>
          <cell r="L22">
            <v>770489</v>
          </cell>
          <cell r="M22">
            <v>63399</v>
          </cell>
          <cell r="N22">
            <v>0</v>
          </cell>
          <cell r="O22">
            <v>1058098</v>
          </cell>
        </row>
        <row r="23">
          <cell r="K23">
            <v>2288986</v>
          </cell>
          <cell r="L23">
            <v>-447216</v>
          </cell>
          <cell r="M23">
            <v>-14136</v>
          </cell>
          <cell r="N23">
            <v>-607950</v>
          </cell>
          <cell r="O23">
            <v>1219684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H.O"/>
      <sheetName val="R&amp;D BLR"/>
      <sheetName val="BELAPUR"/>
      <sheetName val="DERABASSI"/>
      <sheetName val="HOWRAH"/>
      <sheetName val="BLR PROD"/>
      <sheetName val="AKOLA"/>
      <sheetName val="LOTE"/>
      <sheetName val="IPPCO BHOPAL"/>
      <sheetName val="S BAD PROD"/>
      <sheetName val="LUCKNOW"/>
      <sheetName val="AHMEDABAD"/>
      <sheetName val="RANCHI"/>
      <sheetName val="PUNE"/>
      <sheetName val="DELHI"/>
      <sheetName val="CALCUTTA"/>
      <sheetName val="S BAD"/>
      <sheetName val="BANGLORE "/>
      <sheetName val="VIJAYWADA"/>
      <sheetName val="Profit Center"/>
      <sheetName val="Schedules"/>
      <sheetName val="Balance Sheet"/>
      <sheetName val="Profit &amp; Loss"/>
      <sheetName val="CURRAC03-04"/>
      <sheetName val="#REF"/>
      <sheetName val="Masters"/>
      <sheetName val="Annex 1 (2)"/>
      <sheetName val="Pre_XML"/>
      <sheetName val="GENERAL"/>
      <sheetName val="10A"/>
      <sheetName val="CFL"/>
      <sheetName val="BALANCE_SHEET"/>
      <sheetName val="CYLA BFLA"/>
      <sheetName val="CG_OS"/>
      <sheetName val="FRINGE_BENEFIT_INFO"/>
      <sheetName val="HOUSE_PROPERTY"/>
      <sheetName val="NATUREOFBUSINESS"/>
      <sheetName val="OTHER_INFORMATION"/>
      <sheetName val="GENERAL2"/>
      <sheetName val="SUBSIDIARY DETAILS"/>
      <sheetName val="80G"/>
      <sheetName val="QUANTITATIVE_DETAILS"/>
      <sheetName val="SI"/>
      <sheetName val="IT_FBT_DDTP"/>
      <sheetName val="DPM_DOA"/>
      <sheetName val="DEP_DCG"/>
      <sheetName val="EI"/>
      <sheetName val="ESR"/>
      <sheetName val="Instructions"/>
      <sheetName val="80_"/>
      <sheetName val="PART_C"/>
      <sheetName val="PROFIT_LOSS"/>
      <sheetName val="BP"/>
      <sheetName val="PART_B"/>
      <sheetName val="Sensitivities"/>
      <sheetName val="Sheet2"/>
      <sheetName val="132417"/>
      <sheetName val="MAIN-COMP"/>
      <sheetName val="CEP99"/>
      <sheetName val="E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有価証券残高明細0312"/>
      <sheetName val="有価証券残高（仮提出）"/>
      <sheetName val="Sheet1"/>
      <sheetName val="利息連結"/>
      <sheetName val="諸原価連結"/>
      <sheetName val="受取手数料"/>
    </sheetNames>
    <sheetDataSet>
      <sheetData sheetId="0"/>
      <sheetData sheetId="1" refreshError="1">
        <row r="1">
          <cell r="A1" t="str">
            <v>最上位部課(漢字情報有り)部課名(漢字)</v>
          </cell>
          <cell r="B1" t="str">
            <v>部課ｺｰﾄﾞ</v>
          </cell>
          <cell r="C1" t="str">
            <v>部課(漢字情報有り_WAVE月次後更新)部課名(漢字)</v>
          </cell>
          <cell r="D1" t="str">
            <v>会社名</v>
          </cell>
          <cell r="E1" t="str">
            <v>証券ｺｰﾄﾞ</v>
          </cell>
          <cell r="F1" t="str">
            <v>購入月</v>
          </cell>
          <cell r="G1" t="str">
            <v>株数</v>
          </cell>
          <cell r="H1" t="str">
            <v>0312末簿価</v>
          </cell>
          <cell r="I1" t="str">
            <v>期末時価</v>
          </cell>
        </row>
        <row r="2">
          <cell r="A2" t="str">
            <v>役員　　　　　　　　　　　　　　　　　　</v>
          </cell>
          <cell r="B2" t="str">
            <v>0A2</v>
          </cell>
          <cell r="C2" t="str">
            <v>役員　　　　　　　　　　　　　　　　　　</v>
          </cell>
          <cell r="D2" t="str">
            <v>あいおい損害保険(株)</v>
          </cell>
          <cell r="E2" t="str">
            <v>8761</v>
          </cell>
          <cell r="F2" t="str">
            <v>72/11</v>
          </cell>
          <cell r="G2">
            <v>65772</v>
          </cell>
          <cell r="H2">
            <v>8196</v>
          </cell>
          <cell r="I2">
            <v>28019</v>
          </cell>
        </row>
        <row r="3">
          <cell r="A3" t="str">
            <v>役員　　　　　　　　　　　　　　　　　　</v>
          </cell>
          <cell r="B3" t="str">
            <v>0A2</v>
          </cell>
          <cell r="C3" t="str">
            <v>役員　　　　　　　　　　　　　　　　　　</v>
          </cell>
          <cell r="D3" t="str">
            <v>(株)大京</v>
          </cell>
          <cell r="E3" t="str">
            <v>8840</v>
          </cell>
          <cell r="F3" t="str">
            <v>73/03</v>
          </cell>
          <cell r="G3">
            <v>5001067</v>
          </cell>
          <cell r="H3">
            <v>220046</v>
          </cell>
          <cell r="I3">
            <v>965206</v>
          </cell>
        </row>
        <row r="4">
          <cell r="A4" t="str">
            <v>役員　　　　　　　　　　　　　　　　　　</v>
          </cell>
          <cell r="B4" t="str">
            <v>0A2</v>
          </cell>
          <cell r="C4" t="str">
            <v>役員　　　　　　　　　　　　　　　　　　</v>
          </cell>
          <cell r="D4" t="str">
            <v>(株)ｺｰﾎﾟﾚｲﾄ・ﾃﾞｨﾚｸｼｮﾝ</v>
          </cell>
          <cell r="E4">
            <v>0</v>
          </cell>
          <cell r="F4" t="str">
            <v>86/02</v>
          </cell>
          <cell r="G4">
            <v>30</v>
          </cell>
          <cell r="H4">
            <v>1500</v>
          </cell>
          <cell r="I4">
            <v>1500</v>
          </cell>
        </row>
        <row r="5">
          <cell r="A5" t="str">
            <v>役員　　　　　　　　　　　　　　　　　　</v>
          </cell>
          <cell r="B5" t="str">
            <v>0A2</v>
          </cell>
          <cell r="C5" t="str">
            <v>役員　　　　　　　　　　　　　　　　　　</v>
          </cell>
          <cell r="D5" t="str">
            <v>東京ｹｰﾌﾞﾙﾈｯﾄﾜｰｸ(株)</v>
          </cell>
          <cell r="E5">
            <v>0</v>
          </cell>
          <cell r="F5" t="str">
            <v>90/03</v>
          </cell>
          <cell r="G5">
            <v>100</v>
          </cell>
          <cell r="H5">
            <v>10000</v>
          </cell>
          <cell r="I5">
            <v>10000</v>
          </cell>
        </row>
        <row r="6">
          <cell r="A6" t="str">
            <v>役員　　　　　　　　　　　　　　　　　　</v>
          </cell>
          <cell r="B6" t="str">
            <v>0A2</v>
          </cell>
          <cell r="C6" t="str">
            <v>役員　　　　　　　　　　　　　　　　　　</v>
          </cell>
          <cell r="D6" t="str">
            <v>(株)毎日放送</v>
          </cell>
          <cell r="E6">
            <v>0</v>
          </cell>
          <cell r="F6" t="str">
            <v>91/06</v>
          </cell>
          <cell r="G6">
            <v>150000</v>
          </cell>
          <cell r="H6">
            <v>267500</v>
          </cell>
          <cell r="I6">
            <v>267500</v>
          </cell>
        </row>
        <row r="7">
          <cell r="A7" t="str">
            <v>役員　　　　　　　　　　　　　　　　　　</v>
          </cell>
          <cell r="B7" t="str">
            <v>0A2</v>
          </cell>
          <cell r="C7" t="str">
            <v>役員　　　　　　　　　　　　　　　　　　</v>
          </cell>
          <cell r="D7" t="str">
            <v>兵庫ｴﾌｴﾑﾗｼﾞｵ放送(株)</v>
          </cell>
          <cell r="E7">
            <v>0</v>
          </cell>
          <cell r="F7" t="str">
            <v>92/11</v>
          </cell>
          <cell r="G7">
            <v>1320</v>
          </cell>
          <cell r="H7">
            <v>6446</v>
          </cell>
          <cell r="I7">
            <v>6447</v>
          </cell>
        </row>
        <row r="8">
          <cell r="A8" t="str">
            <v>役員　　　　　　　　　　　　　　　　　　</v>
          </cell>
          <cell r="B8" t="str">
            <v>0A2</v>
          </cell>
          <cell r="C8" t="str">
            <v>役員　　　　　　　　　　　　　　　　　　</v>
          </cell>
          <cell r="D8" t="str">
            <v>(株)ｹ-ﾌﾞﾙﾃﾚﾋﾞ神戸</v>
          </cell>
          <cell r="E8">
            <v>0</v>
          </cell>
          <cell r="F8" t="str">
            <v>93/07</v>
          </cell>
          <cell r="G8">
            <v>400</v>
          </cell>
          <cell r="H8">
            <v>9808</v>
          </cell>
          <cell r="I8">
            <v>9808</v>
          </cell>
        </row>
        <row r="9">
          <cell r="A9" t="str">
            <v>役員　　　　　　　　　　　　　　　　　　</v>
          </cell>
          <cell r="B9" t="str">
            <v>0A2</v>
          </cell>
          <cell r="C9" t="str">
            <v>役員　　　　　　　　　　　　　　　　　　</v>
          </cell>
          <cell r="D9" t="str">
            <v>日本ﾍﾞﾝﾁｬ-ｷｬﾋﾟﾀﾙ(株)</v>
          </cell>
          <cell r="E9">
            <v>0</v>
          </cell>
          <cell r="F9" t="str">
            <v>96/01</v>
          </cell>
          <cell r="G9">
            <v>600</v>
          </cell>
          <cell r="H9">
            <v>30000</v>
          </cell>
          <cell r="I9">
            <v>30000</v>
          </cell>
        </row>
        <row r="10">
          <cell r="A10" t="str">
            <v>役員　　　　　　　　　　　　　　　　　　</v>
          </cell>
          <cell r="B10" t="str">
            <v>0A2</v>
          </cell>
          <cell r="C10" t="str">
            <v>役員　　　　　　　　　　　　　　　　　　</v>
          </cell>
          <cell r="D10" t="str">
            <v>ｹ-ﾌﾞﾙﾈｯﾄ神戸芦屋(株)</v>
          </cell>
          <cell r="E10">
            <v>0</v>
          </cell>
          <cell r="F10" t="str">
            <v>96/04</v>
          </cell>
          <cell r="G10">
            <v>600</v>
          </cell>
          <cell r="H10">
            <v>30000</v>
          </cell>
          <cell r="I10">
            <v>30000</v>
          </cell>
        </row>
        <row r="11">
          <cell r="A11" t="str">
            <v>役員　　　　　　　　　　　　　　　　　　</v>
          </cell>
          <cell r="B11" t="str">
            <v>0A2</v>
          </cell>
          <cell r="C11" t="str">
            <v>役員　　　　　　　　　　　　　　　　　　</v>
          </cell>
          <cell r="D11" t="str">
            <v>ﾍﾞﾘﾄﾗﾝｽ㈱</v>
          </cell>
          <cell r="E11">
            <v>0</v>
          </cell>
          <cell r="F11" t="str">
            <v>97/08</v>
          </cell>
          <cell r="G11">
            <v>264</v>
          </cell>
          <cell r="H11">
            <v>10639</v>
          </cell>
          <cell r="I11">
            <v>10640</v>
          </cell>
        </row>
        <row r="12">
          <cell r="A12" t="str">
            <v>役員　　　　　　　　　　　　　　　　　　</v>
          </cell>
          <cell r="B12" t="str">
            <v>0A2</v>
          </cell>
          <cell r="C12" t="str">
            <v>役員　　　　　　　　　　　　　　　　　　</v>
          </cell>
          <cell r="D12" t="str">
            <v>ｿﾌﾄﾌﾞﾚｰﾝ(株)</v>
          </cell>
          <cell r="E12" t="str">
            <v>4779</v>
          </cell>
          <cell r="F12" t="str">
            <v>99/12</v>
          </cell>
          <cell r="G12">
            <v>200</v>
          </cell>
          <cell r="H12">
            <v>15000</v>
          </cell>
          <cell r="I12">
            <v>133200</v>
          </cell>
        </row>
        <row r="13">
          <cell r="A13" t="str">
            <v>役員　　　　　　　　　　　　　　　　　　</v>
          </cell>
          <cell r="B13" t="str">
            <v>0A2</v>
          </cell>
          <cell r="C13" t="str">
            <v>役員　　　　　　　　　　　　　　　　　　</v>
          </cell>
          <cell r="D13" t="str">
            <v>（株）レゾナンス</v>
          </cell>
          <cell r="E13">
            <v>0</v>
          </cell>
          <cell r="F13" t="str">
            <v>00/06</v>
          </cell>
          <cell r="G13">
            <v>200</v>
          </cell>
          <cell r="H13">
            <v>67500</v>
          </cell>
          <cell r="I13">
            <v>67500</v>
          </cell>
        </row>
        <row r="14">
          <cell r="A14" t="str">
            <v>役員　　　　　　　　　　　　　　　　　　</v>
          </cell>
          <cell r="B14" t="str">
            <v>0A2</v>
          </cell>
          <cell r="C14" t="str">
            <v>役員　　　　　　　　　　　　　　　　　　</v>
          </cell>
          <cell r="D14" t="str">
            <v>Norfolk Reinsurance Company Ltd.</v>
          </cell>
          <cell r="E14">
            <v>0</v>
          </cell>
          <cell r="F14" t="str">
            <v>00/07</v>
          </cell>
          <cell r="G14">
            <v>10</v>
          </cell>
          <cell r="H14">
            <v>80000</v>
          </cell>
          <cell r="I14">
            <v>80000</v>
          </cell>
        </row>
        <row r="15">
          <cell r="A15" t="str">
            <v>役員　　　　　　　　　　　　　　　　　　</v>
          </cell>
          <cell r="B15" t="str">
            <v>0A2</v>
          </cell>
          <cell r="C15" t="str">
            <v>役員　　　　　　　　　　　　　　　　　　</v>
          </cell>
          <cell r="D15" t="str">
            <v>㈱あおぞら銀行</v>
          </cell>
          <cell r="E15">
            <v>0</v>
          </cell>
          <cell r="F15" t="str">
            <v>00/09</v>
          </cell>
          <cell r="G15">
            <v>425041000</v>
          </cell>
          <cell r="H15">
            <v>15142826</v>
          </cell>
          <cell r="I15">
            <v>15142826</v>
          </cell>
        </row>
        <row r="16">
          <cell r="A16" t="str">
            <v>役員　　　　　　　　　　　　　　　　　　</v>
          </cell>
          <cell r="B16" t="str">
            <v>0A2</v>
          </cell>
          <cell r="C16" t="str">
            <v>役員　　　　　　　　　　　　　　　　　　</v>
          </cell>
          <cell r="D16" t="str">
            <v>㈱ｻﾞ･ｱｰﾙ</v>
          </cell>
          <cell r="E16">
            <v>0</v>
          </cell>
          <cell r="F16" t="str">
            <v>00/10</v>
          </cell>
          <cell r="G16">
            <v>10000</v>
          </cell>
          <cell r="H16">
            <v>50000</v>
          </cell>
          <cell r="I16">
            <v>50000</v>
          </cell>
        </row>
        <row r="17">
          <cell r="A17" t="str">
            <v>役員　　　　　　　　　　　　　　　　　　</v>
          </cell>
          <cell r="B17" t="str">
            <v>0A2</v>
          </cell>
          <cell r="C17" t="str">
            <v>役員　　　　　　　　　　　　　　　　　　</v>
          </cell>
          <cell r="D17" t="str">
            <v>㈱ｴﾌﾞﾘﾃﾞｲ･ﾄﾞｯﾄ･ｺﾑ</v>
          </cell>
          <cell r="E17">
            <v>0</v>
          </cell>
          <cell r="F17" t="str">
            <v>00/12</v>
          </cell>
          <cell r="G17">
            <v>140</v>
          </cell>
          <cell r="H17">
            <v>210000</v>
          </cell>
          <cell r="I17">
            <v>210000</v>
          </cell>
        </row>
        <row r="18">
          <cell r="A18" t="str">
            <v>役員　　　　　　　　　　　　　　　　　　</v>
          </cell>
          <cell r="B18" t="str">
            <v>0A2</v>
          </cell>
          <cell r="C18" t="str">
            <v>役員　　　　　　　　　　　　　　　　　　</v>
          </cell>
          <cell r="D18" t="str">
            <v>㈱ﾄﾞﾘｰﾑｲﾝｷｭﾍﾞｰﾀ</v>
          </cell>
          <cell r="E18" t="str">
            <v>4310</v>
          </cell>
          <cell r="F18" t="str">
            <v>01/02</v>
          </cell>
          <cell r="G18">
            <v>1500</v>
          </cell>
          <cell r="H18">
            <v>90150</v>
          </cell>
          <cell r="I18">
            <v>309000</v>
          </cell>
        </row>
        <row r="19">
          <cell r="A19" t="str">
            <v>役員　　　　　　　　　　　　　　　　　　</v>
          </cell>
          <cell r="B19" t="str">
            <v>0A2</v>
          </cell>
          <cell r="C19" t="str">
            <v>役員　　　　　　　　　　　　　　　　　　</v>
          </cell>
          <cell r="D19" t="str">
            <v>㈱ﾊﾟｿﾅ</v>
          </cell>
          <cell r="E19" t="str">
            <v>4332</v>
          </cell>
          <cell r="F19" t="str">
            <v>01/03</v>
          </cell>
          <cell r="G19">
            <v>350</v>
          </cell>
          <cell r="H19">
            <v>98000</v>
          </cell>
          <cell r="I19">
            <v>249200</v>
          </cell>
        </row>
        <row r="20">
          <cell r="A20" t="str">
            <v>役員　　　　　　　　　　　　　　　　　　</v>
          </cell>
          <cell r="B20" t="str">
            <v>0A2</v>
          </cell>
          <cell r="C20" t="str">
            <v>役員　　　　　　　　　　　　　　　　　　</v>
          </cell>
          <cell r="D20" t="str">
            <v>MAC International LTD</v>
          </cell>
          <cell r="E20">
            <v>0</v>
          </cell>
          <cell r="F20" t="str">
            <v>01/09</v>
          </cell>
          <cell r="G20">
            <v>0</v>
          </cell>
          <cell r="H20">
            <v>4</v>
          </cell>
          <cell r="I20">
            <v>5</v>
          </cell>
        </row>
        <row r="21">
          <cell r="A21" t="str">
            <v>役員　　　　　　　　　　　　　　　　　　</v>
          </cell>
          <cell r="B21" t="str">
            <v>0A2</v>
          </cell>
          <cell r="C21" t="str">
            <v>役員　　　　　　　　　　　　　　　　　　</v>
          </cell>
          <cell r="D21" t="str">
            <v>ＴＩＳ(株)</v>
          </cell>
          <cell r="E21" t="str">
            <v>9751</v>
          </cell>
          <cell r="F21" t="str">
            <v>71/04</v>
          </cell>
          <cell r="G21">
            <v>1045440</v>
          </cell>
          <cell r="H21">
            <v>214200</v>
          </cell>
          <cell r="I21">
            <v>3784493</v>
          </cell>
        </row>
        <row r="22">
          <cell r="A22" t="str">
            <v>役員　　　　　　　　　　　　　　　　　　</v>
          </cell>
          <cell r="B22" t="str">
            <v>0A2</v>
          </cell>
          <cell r="C22" t="str">
            <v>役員　　　　　　　　　　　　　　　　　　</v>
          </cell>
          <cell r="D22" t="str">
            <v>東洋石油開発(株)</v>
          </cell>
          <cell r="E22">
            <v>0</v>
          </cell>
          <cell r="F22" t="str">
            <v>73/02</v>
          </cell>
          <cell r="G22">
            <v>103974</v>
          </cell>
          <cell r="H22">
            <v>8987</v>
          </cell>
          <cell r="I22">
            <v>8987</v>
          </cell>
        </row>
        <row r="23">
          <cell r="A23" t="str">
            <v>役員　　　　　　　　　　　　　　　　　　</v>
          </cell>
          <cell r="B23" t="str">
            <v>0A2</v>
          </cell>
          <cell r="C23" t="str">
            <v>役員　　　　　　　　　　　　　　　　　　</v>
          </cell>
          <cell r="D23" t="str">
            <v>ニチメン・日商岩井ﾎｰﾙﾃﾞｨﾝｸﾞｽ</v>
          </cell>
          <cell r="E23" t="str">
            <v>8004</v>
          </cell>
          <cell r="F23" t="str">
            <v>77/10</v>
          </cell>
          <cell r="G23">
            <v>1156873</v>
          </cell>
          <cell r="H23">
            <v>583229</v>
          </cell>
          <cell r="I23">
            <v>1160815</v>
          </cell>
        </row>
        <row r="24">
          <cell r="A24" t="str">
            <v>役員　　　　　　　　　　　　　　　　　　</v>
          </cell>
          <cell r="B24" t="str">
            <v>0A2</v>
          </cell>
          <cell r="C24" t="str">
            <v>役員　　　　　　　　　　　　　　　　　　</v>
          </cell>
          <cell r="D24" t="str">
            <v>(株)カナモト</v>
          </cell>
          <cell r="E24" t="str">
            <v>9678</v>
          </cell>
          <cell r="F24" t="str">
            <v>80/03</v>
          </cell>
          <cell r="G24">
            <v>2028519</v>
          </cell>
          <cell r="H24">
            <v>331586</v>
          </cell>
          <cell r="I24">
            <v>929062</v>
          </cell>
        </row>
        <row r="25">
          <cell r="A25" t="str">
            <v>役員　　　　　　　　　　　　　　　　　　</v>
          </cell>
          <cell r="B25" t="str">
            <v>0A2</v>
          </cell>
          <cell r="C25" t="str">
            <v>役員　　　　　　　　　　　　　　　　　　</v>
          </cell>
          <cell r="D25" t="str">
            <v>東宝(株)</v>
          </cell>
          <cell r="E25" t="str">
            <v>9602</v>
          </cell>
          <cell r="F25" t="str">
            <v>83/10</v>
          </cell>
          <cell r="G25">
            <v>252950</v>
          </cell>
          <cell r="H25">
            <v>57393</v>
          </cell>
          <cell r="I25">
            <v>182435</v>
          </cell>
        </row>
        <row r="26">
          <cell r="A26" t="str">
            <v>役員　　　　　　　　　　　　　　　　　　</v>
          </cell>
          <cell r="B26" t="str">
            <v>0A2</v>
          </cell>
          <cell r="C26" t="str">
            <v>役員　　　　　　　　　　　　　　　　　　</v>
          </cell>
          <cell r="D26" t="str">
            <v>しんきんﾘｰｽ(株)</v>
          </cell>
          <cell r="E26">
            <v>0</v>
          </cell>
          <cell r="F26" t="str">
            <v>83/11</v>
          </cell>
          <cell r="G26">
            <v>2</v>
          </cell>
          <cell r="H26">
            <v>2000</v>
          </cell>
          <cell r="I26">
            <v>2000</v>
          </cell>
        </row>
        <row r="27">
          <cell r="A27" t="str">
            <v>役員　　　　　　　　　　　　　　　　　　</v>
          </cell>
          <cell r="B27" t="str">
            <v>0A2</v>
          </cell>
          <cell r="C27" t="str">
            <v>役員　　　　　　　　　　　　　　　　　　</v>
          </cell>
          <cell r="D27" t="str">
            <v>UFJｷｬﾋﾟﾀﾙ㈱</v>
          </cell>
          <cell r="E27">
            <v>0</v>
          </cell>
          <cell r="F27" t="str">
            <v>84/07</v>
          </cell>
          <cell r="G27">
            <v>200</v>
          </cell>
          <cell r="H27">
            <v>10000</v>
          </cell>
          <cell r="I27">
            <v>10000</v>
          </cell>
        </row>
        <row r="28">
          <cell r="A28" t="str">
            <v>東京営業本部　　　　　　　　　　　　　　</v>
          </cell>
          <cell r="B28" t="str">
            <v>12V</v>
          </cell>
          <cell r="C28" t="str">
            <v>湘南支店第一チーム　　　　　　　　　　　</v>
          </cell>
          <cell r="D28" t="str">
            <v>相模ﾊﾑ(株)</v>
          </cell>
          <cell r="E28" t="str">
            <v>2289</v>
          </cell>
          <cell r="F28" t="str">
            <v>85/06</v>
          </cell>
          <cell r="G28">
            <v>121000</v>
          </cell>
          <cell r="H28">
            <v>37510</v>
          </cell>
          <cell r="I28">
            <v>50336</v>
          </cell>
        </row>
        <row r="29">
          <cell r="A29" t="str">
            <v>役員　　　　　　　　　　　　　　　　　　</v>
          </cell>
          <cell r="B29" t="str">
            <v>0A2</v>
          </cell>
          <cell r="C29" t="str">
            <v>役員　　　　　　　　　　　　　　　　　　</v>
          </cell>
          <cell r="D29" t="str">
            <v>うるま資源開発(株)</v>
          </cell>
          <cell r="E29">
            <v>0</v>
          </cell>
          <cell r="F29" t="str">
            <v>89/08</v>
          </cell>
          <cell r="G29">
            <v>4200</v>
          </cell>
          <cell r="H29">
            <v>2100</v>
          </cell>
          <cell r="I29">
            <v>2100</v>
          </cell>
        </row>
        <row r="30">
          <cell r="A30" t="str">
            <v>役員　　　　　　　　　　　　　　　　　　</v>
          </cell>
          <cell r="B30" t="str">
            <v>0A2</v>
          </cell>
          <cell r="C30" t="str">
            <v>役員　　　　　　　　　　　　　　　　　　</v>
          </cell>
          <cell r="D30" t="str">
            <v>スカイマークエアラインズ（株）</v>
          </cell>
          <cell r="E30" t="str">
            <v>9204</v>
          </cell>
          <cell r="F30" t="str">
            <v>99/10</v>
          </cell>
          <cell r="G30">
            <v>10084</v>
          </cell>
          <cell r="H30">
            <v>384444</v>
          </cell>
          <cell r="I30">
            <v>595789</v>
          </cell>
        </row>
        <row r="31">
          <cell r="A31" t="str">
            <v>役員　　　　　　　　　　　　　　　　　　</v>
          </cell>
          <cell r="B31" t="str">
            <v>0A2</v>
          </cell>
          <cell r="C31" t="str">
            <v>役員　　　　　　　　　　　　　　　　　　</v>
          </cell>
          <cell r="D31" t="str">
            <v>山口キャピタル</v>
          </cell>
          <cell r="E31">
            <v>0</v>
          </cell>
          <cell r="F31" t="str">
            <v>99/10</v>
          </cell>
          <cell r="G31">
            <v>400</v>
          </cell>
          <cell r="H31">
            <v>8641</v>
          </cell>
          <cell r="I31">
            <v>8641</v>
          </cell>
        </row>
        <row r="32">
          <cell r="A32" t="str">
            <v>役員　　　　　　　　　　　　　　　　　　</v>
          </cell>
          <cell r="B32" t="str">
            <v>0A2</v>
          </cell>
          <cell r="C32" t="str">
            <v>役員　　　　　　　　　　　　　　　　　　</v>
          </cell>
          <cell r="D32" t="str">
            <v>(株)みどり会</v>
          </cell>
          <cell r="E32">
            <v>0</v>
          </cell>
          <cell r="F32" t="str">
            <v>73/06</v>
          </cell>
          <cell r="G32">
            <v>10000</v>
          </cell>
          <cell r="H32">
            <v>690</v>
          </cell>
          <cell r="I32">
            <v>690</v>
          </cell>
        </row>
        <row r="33">
          <cell r="A33" t="str">
            <v>役員　　　　　　　　　　　　　　　　　　</v>
          </cell>
          <cell r="B33" t="str">
            <v>0A2</v>
          </cell>
          <cell r="C33" t="str">
            <v>役員　　　　　　　　　　　　　　　　　　</v>
          </cell>
          <cell r="D33" t="str">
            <v>岡三証券(株)</v>
          </cell>
          <cell r="E33" t="str">
            <v>8609</v>
          </cell>
          <cell r="F33" t="str">
            <v>73/05</v>
          </cell>
          <cell r="G33">
            <v>438447</v>
          </cell>
          <cell r="H33">
            <v>72004</v>
          </cell>
          <cell r="I33">
            <v>212647</v>
          </cell>
        </row>
        <row r="34">
          <cell r="A34" t="str">
            <v>役員　　　　　　　　　　　　　　　　　　</v>
          </cell>
          <cell r="B34" t="str">
            <v>0A2</v>
          </cell>
          <cell r="C34" t="str">
            <v>役員　　　　　　　　　　　　　　　　　　</v>
          </cell>
          <cell r="D34" t="str">
            <v>(株)百五銀行</v>
          </cell>
          <cell r="E34" t="str">
            <v>8368</v>
          </cell>
          <cell r="F34" t="str">
            <v>82/03</v>
          </cell>
          <cell r="G34">
            <v>213686</v>
          </cell>
          <cell r="H34">
            <v>90800</v>
          </cell>
          <cell r="I34">
            <v>108339</v>
          </cell>
        </row>
        <row r="35">
          <cell r="A35" t="str">
            <v>役員　　　　　　　　　　　　　　　　　　</v>
          </cell>
          <cell r="B35" t="str">
            <v>0A2</v>
          </cell>
          <cell r="C35" t="str">
            <v>役員　　　　　　　　　　　　　　　　　　</v>
          </cell>
          <cell r="D35" t="str">
            <v>(株)千葉銀行</v>
          </cell>
          <cell r="E35" t="str">
            <v>8331</v>
          </cell>
          <cell r="F35" t="str">
            <v>83/11</v>
          </cell>
          <cell r="G35">
            <v>198346</v>
          </cell>
          <cell r="H35">
            <v>13407</v>
          </cell>
          <cell r="I35">
            <v>23419</v>
          </cell>
        </row>
        <row r="36">
          <cell r="A36" t="str">
            <v>役員　　　　　　　　　　　　　　　　　　</v>
          </cell>
          <cell r="B36" t="str">
            <v>0A2</v>
          </cell>
          <cell r="C36" t="str">
            <v>役員　　　　　　　　　　　　　　　　　　</v>
          </cell>
          <cell r="D36" t="str">
            <v>(株)大正銀行</v>
          </cell>
          <cell r="E36">
            <v>0</v>
          </cell>
          <cell r="F36" t="str">
            <v>84/09</v>
          </cell>
          <cell r="G36">
            <v>118965</v>
          </cell>
          <cell r="H36">
            <v>15860</v>
          </cell>
          <cell r="I36">
            <v>15860</v>
          </cell>
        </row>
        <row r="37">
          <cell r="A37" t="str">
            <v>役員　　　　　　　　　　　　　　　　　　</v>
          </cell>
          <cell r="B37" t="str">
            <v>0A2</v>
          </cell>
          <cell r="C37" t="str">
            <v>役員　　　　　　　　　　　　　　　　　　</v>
          </cell>
          <cell r="D37" t="str">
            <v>(株)みなと銀行</v>
          </cell>
          <cell r="E37" t="str">
            <v>8543</v>
          </cell>
          <cell r="F37" t="str">
            <v>85/05</v>
          </cell>
          <cell r="G37">
            <v>866250</v>
          </cell>
          <cell r="H37">
            <v>239819</v>
          </cell>
          <cell r="I37">
            <v>207900</v>
          </cell>
        </row>
        <row r="38">
          <cell r="A38" t="str">
            <v>役員　　　　　　　　　　　　　　　　　　</v>
          </cell>
          <cell r="B38" t="str">
            <v>0A2</v>
          </cell>
          <cell r="C38" t="str">
            <v>役員　　　　　　　　　　　　　　　　　　</v>
          </cell>
          <cell r="D38" t="str">
            <v>岡三投資顧問(株)</v>
          </cell>
          <cell r="E38">
            <v>0</v>
          </cell>
          <cell r="F38" t="str">
            <v>87/01</v>
          </cell>
          <cell r="G38">
            <v>400</v>
          </cell>
          <cell r="H38">
            <v>20000</v>
          </cell>
          <cell r="I38">
            <v>20000</v>
          </cell>
        </row>
        <row r="39">
          <cell r="A39" t="str">
            <v>役員　　　　　　　　　　　　　　　　　　</v>
          </cell>
          <cell r="B39" t="str">
            <v>0A2</v>
          </cell>
          <cell r="C39" t="str">
            <v>役員　　　　　　　　　　　　　　　　　　</v>
          </cell>
          <cell r="D39" t="str">
            <v>(株)北陸銀行</v>
          </cell>
          <cell r="E39" t="str">
            <v>8357</v>
          </cell>
          <cell r="F39" t="str">
            <v>87/09</v>
          </cell>
          <cell r="G39">
            <v>22689</v>
          </cell>
          <cell r="H39">
            <v>5036</v>
          </cell>
          <cell r="I39">
            <v>5037</v>
          </cell>
        </row>
        <row r="40">
          <cell r="A40" t="str">
            <v>役員　　　　　　　　　　　　　　　　　　</v>
          </cell>
          <cell r="B40" t="str">
            <v>0A2</v>
          </cell>
          <cell r="C40" t="str">
            <v>役員　　　　　　　　　　　　　　　　　　</v>
          </cell>
          <cell r="D40" t="str">
            <v>(株)大和総研</v>
          </cell>
          <cell r="E40">
            <v>0</v>
          </cell>
          <cell r="F40" t="str">
            <v>91/01</v>
          </cell>
          <cell r="G40">
            <v>10000</v>
          </cell>
          <cell r="H40">
            <v>120000</v>
          </cell>
          <cell r="I40">
            <v>120000</v>
          </cell>
        </row>
        <row r="41">
          <cell r="A41" t="str">
            <v>役員　　　　　　　　　　　　　　　　　　</v>
          </cell>
          <cell r="B41" t="str">
            <v>0A2</v>
          </cell>
          <cell r="C41" t="str">
            <v>役員　　　　　　　　　　　　　　　　　　</v>
          </cell>
          <cell r="D41" t="str">
            <v>(株)徳島銀行</v>
          </cell>
          <cell r="E41" t="str">
            <v>8561</v>
          </cell>
          <cell r="F41" t="str">
            <v>94/02</v>
          </cell>
          <cell r="G41">
            <v>88704</v>
          </cell>
          <cell r="H41">
            <v>58563</v>
          </cell>
          <cell r="I41">
            <v>62891</v>
          </cell>
        </row>
        <row r="42">
          <cell r="A42" t="str">
            <v>役員　　　　　　　　　　　　　　　　　　</v>
          </cell>
          <cell r="B42" t="str">
            <v>0A2</v>
          </cell>
          <cell r="C42" t="str">
            <v>役員　　　　　　　　　　　　　　　　　　</v>
          </cell>
          <cell r="D42" t="str">
            <v>㈱もみじﾎｰﾙﾃﾞｨﾝｸﾞｽ</v>
          </cell>
          <cell r="E42" t="str">
            <v>8329</v>
          </cell>
          <cell r="F42" t="str">
            <v>94/03</v>
          </cell>
          <cell r="G42">
            <v>5</v>
          </cell>
          <cell r="H42">
            <v>1500</v>
          </cell>
          <cell r="I42">
            <v>1035</v>
          </cell>
        </row>
        <row r="43">
          <cell r="A43" t="str">
            <v>役員　　　　　　　　　　　　　　　　　　</v>
          </cell>
          <cell r="B43" t="str">
            <v>0A2</v>
          </cell>
          <cell r="C43" t="str">
            <v>役員　　　　　　　　　　　　　　　　　　</v>
          </cell>
          <cell r="D43" t="str">
            <v>(株)山口銀行</v>
          </cell>
          <cell r="E43" t="str">
            <v>8380</v>
          </cell>
          <cell r="F43" t="str">
            <v>94/08</v>
          </cell>
          <cell r="G43">
            <v>105000</v>
          </cell>
          <cell r="H43">
            <v>71610</v>
          </cell>
          <cell r="I43">
            <v>102690</v>
          </cell>
        </row>
        <row r="44">
          <cell r="A44" t="str">
            <v>役員　　　　　　　　　　　　　　　　　　</v>
          </cell>
          <cell r="B44" t="str">
            <v>0A2</v>
          </cell>
          <cell r="C44" t="str">
            <v>役員　　　　　　　　　　　　　　　　　　</v>
          </cell>
          <cell r="D44" t="str">
            <v>ABF Cube Limited</v>
          </cell>
          <cell r="E44">
            <v>0</v>
          </cell>
          <cell r="F44" t="str">
            <v>98/01</v>
          </cell>
          <cell r="G44">
            <v>900</v>
          </cell>
          <cell r="H44">
            <v>9641</v>
          </cell>
          <cell r="I44">
            <v>9642</v>
          </cell>
        </row>
        <row r="45">
          <cell r="A45" t="str">
            <v>役員　　　　　　　　　　　　　　　　　　</v>
          </cell>
          <cell r="B45" t="str">
            <v>0A2</v>
          </cell>
          <cell r="C45" t="str">
            <v>役員　　　　　　　　　　　　　　　　　　</v>
          </cell>
          <cell r="D45" t="str">
            <v>ABF Prism Limited</v>
          </cell>
          <cell r="E45">
            <v>0</v>
          </cell>
          <cell r="F45" t="str">
            <v>98/01</v>
          </cell>
          <cell r="G45">
            <v>900</v>
          </cell>
          <cell r="H45">
            <v>9641</v>
          </cell>
          <cell r="I45">
            <v>9642</v>
          </cell>
        </row>
        <row r="46">
          <cell r="A46" t="str">
            <v>役員　　　　　　　　　　　　　　　　　　</v>
          </cell>
          <cell r="B46" t="str">
            <v>0A2</v>
          </cell>
          <cell r="C46" t="str">
            <v>役員　　　　　　　　　　　　　　　　　　</v>
          </cell>
          <cell r="D46" t="str">
            <v>BWFC Funding Company</v>
          </cell>
          <cell r="E46">
            <v>0</v>
          </cell>
          <cell r="F46" t="str">
            <v>98/03</v>
          </cell>
          <cell r="G46">
            <v>1</v>
          </cell>
          <cell r="H46">
            <v>500000</v>
          </cell>
          <cell r="I46">
            <v>500000</v>
          </cell>
        </row>
        <row r="47">
          <cell r="A47" t="str">
            <v>役員　　　　　　　　　　　　　　　　　　</v>
          </cell>
          <cell r="B47" t="str">
            <v>0A2</v>
          </cell>
          <cell r="C47" t="str">
            <v>役員　　　　　　　　　　　　　　　　　　</v>
          </cell>
          <cell r="D47" t="str">
            <v>MUFFIN ASSET FINANCE COPORATION</v>
          </cell>
          <cell r="E47">
            <v>0</v>
          </cell>
          <cell r="F47" t="str">
            <v>99/10</v>
          </cell>
          <cell r="G47">
            <v>20</v>
          </cell>
          <cell r="H47">
            <v>2200000</v>
          </cell>
          <cell r="I47">
            <v>2200000</v>
          </cell>
        </row>
        <row r="48">
          <cell r="A48" t="str">
            <v>役員　　　　　　　　　　　　　　　　　　</v>
          </cell>
          <cell r="B48" t="str">
            <v>0A2</v>
          </cell>
          <cell r="C48" t="str">
            <v>役員　　　　　　　　　　　　　　　　　　</v>
          </cell>
          <cell r="D48" t="str">
            <v>LRS FUNDING CORPORATIONⅠ</v>
          </cell>
          <cell r="E48">
            <v>0</v>
          </cell>
          <cell r="F48" t="str">
            <v>00/02</v>
          </cell>
          <cell r="G48">
            <v>100</v>
          </cell>
          <cell r="H48">
            <v>500000</v>
          </cell>
          <cell r="I48">
            <v>500000</v>
          </cell>
        </row>
        <row r="49">
          <cell r="A49" t="str">
            <v>役員　　　　　　　　　　　　　　　　　　</v>
          </cell>
          <cell r="B49" t="str">
            <v>0A2</v>
          </cell>
          <cell r="C49" t="str">
            <v>役員　　　　　　　　　　　　　　　　　　</v>
          </cell>
          <cell r="D49" t="str">
            <v>三友ｼｽﾃﾑｱﾌﾟﾚｲｻﾞﾙ(株)</v>
          </cell>
          <cell r="E49">
            <v>0</v>
          </cell>
          <cell r="F49" t="str">
            <v>90/11</v>
          </cell>
          <cell r="G49">
            <v>2000</v>
          </cell>
          <cell r="H49">
            <v>1000</v>
          </cell>
          <cell r="I49">
            <v>1000</v>
          </cell>
        </row>
        <row r="50">
          <cell r="A50" t="str">
            <v>東京営業本部　　　　　　　　　　　　　　</v>
          </cell>
          <cell r="B50" t="str">
            <v>1A1</v>
          </cell>
          <cell r="C50" t="str">
            <v>営業第一部第一チーム　　　　　　　　　　</v>
          </cell>
          <cell r="D50" t="str">
            <v>(株)たちかわ風力発電研究所</v>
          </cell>
          <cell r="E50">
            <v>0</v>
          </cell>
          <cell r="F50" t="str">
            <v>95/09</v>
          </cell>
          <cell r="G50">
            <v>20</v>
          </cell>
          <cell r="H50">
            <v>1000</v>
          </cell>
          <cell r="I50">
            <v>1000</v>
          </cell>
        </row>
        <row r="51">
          <cell r="A51" t="str">
            <v>東京営業本部　　　　　　　　　　　　　　</v>
          </cell>
          <cell r="B51" t="str">
            <v>1A1</v>
          </cell>
          <cell r="C51" t="str">
            <v>営業第一部第一チーム　　　　　　　　　　</v>
          </cell>
          <cell r="D51" t="str">
            <v>(株)秋田ｳｨﾝﾄﾞﾊﾟﾜ-研究所</v>
          </cell>
          <cell r="E51">
            <v>0</v>
          </cell>
          <cell r="F51" t="str">
            <v>97/02</v>
          </cell>
          <cell r="G51">
            <v>40</v>
          </cell>
          <cell r="H51">
            <v>2000</v>
          </cell>
          <cell r="I51">
            <v>2000</v>
          </cell>
        </row>
        <row r="52">
          <cell r="A52" t="str">
            <v>東京営業本部　　　　　　　　　　　　　　</v>
          </cell>
          <cell r="B52" t="str">
            <v>1F1</v>
          </cell>
          <cell r="C52" t="str">
            <v>環境エネルギー部第一チーム　　　　　　　</v>
          </cell>
          <cell r="D52" t="str">
            <v>(株)五島岐宿風力発電研究所</v>
          </cell>
          <cell r="E52">
            <v>0</v>
          </cell>
          <cell r="F52" t="str">
            <v>97/02</v>
          </cell>
          <cell r="G52">
            <v>38</v>
          </cell>
          <cell r="H52">
            <v>1900</v>
          </cell>
          <cell r="I52">
            <v>1900</v>
          </cell>
        </row>
        <row r="53">
          <cell r="A53" t="str">
            <v>東京営業本部　　　　　　　　　　　　　　</v>
          </cell>
          <cell r="B53" t="str">
            <v>1F1</v>
          </cell>
          <cell r="C53" t="str">
            <v>環境エネルギー部第一チーム　　　　　　　</v>
          </cell>
          <cell r="D53" t="str">
            <v>ｴｺ･ﾊﾟﾜｰ(株)</v>
          </cell>
          <cell r="E53">
            <v>0</v>
          </cell>
          <cell r="F53">
            <v>0</v>
          </cell>
          <cell r="G53">
            <v>6700</v>
          </cell>
          <cell r="H53">
            <v>3954</v>
          </cell>
          <cell r="I53">
            <v>3955</v>
          </cell>
        </row>
        <row r="54">
          <cell r="A54" t="str">
            <v>東京営業本部　　　　　　　　　　　　　　</v>
          </cell>
          <cell r="B54" t="str">
            <v>1F1</v>
          </cell>
          <cell r="C54" t="str">
            <v>環境エネルギー部第一チーム　　　　　　　</v>
          </cell>
          <cell r="D54" t="str">
            <v>ｲｰｻﾎﾟｰﾄ㈱</v>
          </cell>
          <cell r="E54">
            <v>0</v>
          </cell>
          <cell r="F54">
            <v>0</v>
          </cell>
          <cell r="G54">
            <v>1111</v>
          </cell>
          <cell r="H54">
            <v>199980</v>
          </cell>
          <cell r="I54">
            <v>199980</v>
          </cell>
        </row>
        <row r="55">
          <cell r="A55" t="str">
            <v>東京営業本部　　　　　　　　　　　　　　</v>
          </cell>
          <cell r="B55" t="str">
            <v>1F1</v>
          </cell>
          <cell r="C55" t="str">
            <v>環境エネルギー部第一チーム　　　　　　　</v>
          </cell>
          <cell r="D55" t="str">
            <v>フレッシュリミックス(株)</v>
          </cell>
          <cell r="E55">
            <v>0</v>
          </cell>
          <cell r="F55" t="str">
            <v>01/10</v>
          </cell>
          <cell r="G55">
            <v>2150</v>
          </cell>
          <cell r="H55">
            <v>134000</v>
          </cell>
          <cell r="I55">
            <v>134000</v>
          </cell>
        </row>
        <row r="56">
          <cell r="A56" t="str">
            <v>東京営業本部　　　　　　　　　　　　　　</v>
          </cell>
          <cell r="B56" t="str">
            <v>1F1</v>
          </cell>
          <cell r="C56" t="str">
            <v>環境エネルギー部第一チーム　　　　　　　</v>
          </cell>
          <cell r="D56" t="str">
            <v>㈱ｲｰ･ｹｱｰ･ｻﾎﾟｰﾄ</v>
          </cell>
          <cell r="E56">
            <v>0</v>
          </cell>
          <cell r="F56" t="str">
            <v>00/07</v>
          </cell>
          <cell r="G56">
            <v>400</v>
          </cell>
          <cell r="H56">
            <v>20000</v>
          </cell>
          <cell r="I56">
            <v>20000</v>
          </cell>
        </row>
        <row r="57">
          <cell r="A57" t="str">
            <v>東京営業本部　　　　　　　　　　　　　　</v>
          </cell>
          <cell r="B57" t="str">
            <v>1NW</v>
          </cell>
          <cell r="C57" t="str">
            <v>営業第一部第二チーム　　　　　　　　　　</v>
          </cell>
          <cell r="D57" t="str">
            <v>新日本建販(株)</v>
          </cell>
          <cell r="E57">
            <v>0</v>
          </cell>
          <cell r="F57" t="str">
            <v>97/12</v>
          </cell>
          <cell r="G57">
            <v>3000</v>
          </cell>
          <cell r="H57">
            <v>9600</v>
          </cell>
          <cell r="I57">
            <v>9600</v>
          </cell>
        </row>
        <row r="58">
          <cell r="A58" t="str">
            <v>東京営業本部　　　　　　　　　　　　　　</v>
          </cell>
          <cell r="B58" t="str">
            <v>1A2</v>
          </cell>
          <cell r="C58" t="str">
            <v>環境エネルギー部第三チーム　　　　　　　</v>
          </cell>
          <cell r="D58" t="str">
            <v>(株)伊藤園</v>
          </cell>
          <cell r="E58" t="str">
            <v>2593</v>
          </cell>
          <cell r="F58" t="str">
            <v>98/11</v>
          </cell>
          <cell r="G58">
            <v>1600</v>
          </cell>
          <cell r="H58">
            <v>7906</v>
          </cell>
          <cell r="I58">
            <v>7376</v>
          </cell>
        </row>
        <row r="59">
          <cell r="A59" t="str">
            <v>東京営業本部　　　　　　　　　　　　　　</v>
          </cell>
          <cell r="B59" t="str">
            <v>1A3</v>
          </cell>
          <cell r="C59" t="str">
            <v>営業第二部第一チーム　　　　　　　　　　</v>
          </cell>
          <cell r="D59" t="str">
            <v>ｼﾞｬﾊﾟﾝﾈｯﾄﾜ-ｸｼｽﾃﾑ(株)</v>
          </cell>
          <cell r="E59">
            <v>0</v>
          </cell>
          <cell r="F59" t="str">
            <v>96/07</v>
          </cell>
          <cell r="G59">
            <v>500</v>
          </cell>
          <cell r="H59">
            <v>50000</v>
          </cell>
          <cell r="I59">
            <v>50000</v>
          </cell>
        </row>
        <row r="60">
          <cell r="A60" t="str">
            <v>東京営業本部　　　　　　　　　　　　　　</v>
          </cell>
          <cell r="B60" t="str">
            <v>1M1</v>
          </cell>
          <cell r="C60" t="str">
            <v>営業第二部第二チーム　　　　　　　　　　</v>
          </cell>
          <cell r="D60" t="str">
            <v>(株)アトラス</v>
          </cell>
          <cell r="E60" t="str">
            <v>7866</v>
          </cell>
          <cell r="F60" t="str">
            <v>97/10</v>
          </cell>
          <cell r="G60">
            <v>20000</v>
          </cell>
          <cell r="H60">
            <v>9360</v>
          </cell>
          <cell r="I60">
            <v>9340</v>
          </cell>
        </row>
        <row r="61">
          <cell r="A61" t="str">
            <v>東京営業本部　　　　　　　　　　　　　　</v>
          </cell>
          <cell r="B61" t="str">
            <v>1M2</v>
          </cell>
          <cell r="C61" t="str">
            <v>営業第二部第四チーム　　　　　　　　　　</v>
          </cell>
          <cell r="D61" t="str">
            <v>(株)アリサカ</v>
          </cell>
          <cell r="E61" t="str">
            <v>2328</v>
          </cell>
          <cell r="F61" t="str">
            <v>96/09</v>
          </cell>
          <cell r="G61">
            <v>11000</v>
          </cell>
          <cell r="H61">
            <v>41680</v>
          </cell>
          <cell r="I61">
            <v>46750</v>
          </cell>
        </row>
        <row r="62">
          <cell r="A62" t="str">
            <v>東京営業本部　　　　　　　　　　　　　　</v>
          </cell>
          <cell r="B62" t="str">
            <v>1A6</v>
          </cell>
          <cell r="C62" t="str">
            <v>営業第二部第三チーム　　　　　　　　　　</v>
          </cell>
          <cell r="D62" t="str">
            <v>ミニストップ(株)</v>
          </cell>
          <cell r="E62" t="str">
            <v>9946</v>
          </cell>
          <cell r="F62" t="str">
            <v>95/07</v>
          </cell>
          <cell r="G62">
            <v>1331</v>
          </cell>
          <cell r="H62">
            <v>2021</v>
          </cell>
          <cell r="I62">
            <v>2162</v>
          </cell>
        </row>
        <row r="63">
          <cell r="A63" t="str">
            <v>東京営業本部　　　　　　　　　　　　　　</v>
          </cell>
          <cell r="B63" t="str">
            <v>1A6</v>
          </cell>
          <cell r="C63" t="str">
            <v>営業第二部第三チーム　　　　　　　　　　</v>
          </cell>
          <cell r="D63" t="str">
            <v>エイベックス(株)</v>
          </cell>
          <cell r="E63" t="str">
            <v>7860</v>
          </cell>
          <cell r="F63" t="str">
            <v>95/12</v>
          </cell>
          <cell r="G63">
            <v>658124</v>
          </cell>
          <cell r="H63">
            <v>64799</v>
          </cell>
          <cell r="I63">
            <v>1286632</v>
          </cell>
        </row>
        <row r="64">
          <cell r="A64" t="str">
            <v>東京営業本部　　　　　　　　　　　　　　</v>
          </cell>
          <cell r="B64" t="str">
            <v>1A4</v>
          </cell>
          <cell r="C64" t="str">
            <v>営業第二部ヘルスケアチーム　　　　　　　</v>
          </cell>
          <cell r="D64" t="str">
            <v>(株)ホスピタルネット</v>
          </cell>
          <cell r="E64">
            <v>0</v>
          </cell>
          <cell r="F64" t="str">
            <v>00/02</v>
          </cell>
          <cell r="G64">
            <v>400</v>
          </cell>
          <cell r="H64">
            <v>20000</v>
          </cell>
          <cell r="I64">
            <v>20000</v>
          </cell>
        </row>
        <row r="65">
          <cell r="A65" t="str">
            <v>東京営業本部　　　　　　　　　　　　　　</v>
          </cell>
          <cell r="B65" t="str">
            <v>1A4</v>
          </cell>
          <cell r="C65" t="str">
            <v>営業第二部ヘルスケアチーム　　　　　　　</v>
          </cell>
          <cell r="D65" t="str">
            <v>(株)コムスン</v>
          </cell>
          <cell r="E65">
            <v>0</v>
          </cell>
          <cell r="F65" t="str">
            <v>00/03</v>
          </cell>
          <cell r="G65">
            <v>12000</v>
          </cell>
          <cell r="H65">
            <v>300000</v>
          </cell>
          <cell r="I65">
            <v>300000</v>
          </cell>
        </row>
        <row r="66">
          <cell r="A66" t="str">
            <v>東京営業本部　　　　　　　　　　　　　　</v>
          </cell>
          <cell r="B66" t="str">
            <v>1A4</v>
          </cell>
          <cell r="C66" t="str">
            <v>営業第二部ヘルスケアチーム　　　　　　　</v>
          </cell>
          <cell r="D66" t="str">
            <v>ﾒﾃﾞｨｶﾙ･ﾃﾞｰﾀ･ｺﾐｭﾆｹｰｼｮﾝ</v>
          </cell>
          <cell r="E66">
            <v>0</v>
          </cell>
          <cell r="F66" t="str">
            <v>02/01</v>
          </cell>
          <cell r="G66">
            <v>600</v>
          </cell>
          <cell r="H66">
            <v>30000</v>
          </cell>
          <cell r="I66">
            <v>30000</v>
          </cell>
        </row>
        <row r="67">
          <cell r="A67" t="str">
            <v>東京営業本部　　　　　　　　　　　　　　</v>
          </cell>
          <cell r="B67" t="str">
            <v>1F4</v>
          </cell>
          <cell r="C67" t="str">
            <v>情報通信部デルチーム　　　　　　　　　　</v>
          </cell>
          <cell r="D67" t="str">
            <v>ｻｰｸﾙ(株)</v>
          </cell>
          <cell r="E67">
            <v>0</v>
          </cell>
          <cell r="F67" t="str">
            <v>81/12</v>
          </cell>
          <cell r="G67">
            <v>1000</v>
          </cell>
          <cell r="H67">
            <v>500</v>
          </cell>
          <cell r="I67">
            <v>500</v>
          </cell>
        </row>
        <row r="68">
          <cell r="A68" t="str">
            <v>東京営業本部　　　　　　　　　　　　　　</v>
          </cell>
          <cell r="B68" t="str">
            <v>1F4</v>
          </cell>
          <cell r="C68" t="str">
            <v>情報通信部デルチーム　　　　　　　　　　</v>
          </cell>
          <cell r="D68" t="str">
            <v>東洋証券(株)</v>
          </cell>
          <cell r="E68" t="str">
            <v>8614</v>
          </cell>
          <cell r="F68" t="str">
            <v>84/04</v>
          </cell>
          <cell r="G68">
            <v>345645</v>
          </cell>
          <cell r="H68">
            <v>46389</v>
          </cell>
          <cell r="I68">
            <v>102311</v>
          </cell>
        </row>
        <row r="69">
          <cell r="A69" t="str">
            <v>東京営業本部　　　　　　　　　　　　　　</v>
          </cell>
          <cell r="B69" t="str">
            <v>1F5</v>
          </cell>
          <cell r="C69" t="str">
            <v>情報通信部第二チーム　　　　　　　　　　</v>
          </cell>
          <cell r="D69" t="str">
            <v>日本ﾃﾚｺﾑ(株)</v>
          </cell>
          <cell r="E69" t="str">
            <v>9434</v>
          </cell>
          <cell r="F69" t="str">
            <v>85/07</v>
          </cell>
          <cell r="G69">
            <v>1366.65</v>
          </cell>
          <cell r="H69">
            <v>21295</v>
          </cell>
          <cell r="I69">
            <v>392229</v>
          </cell>
        </row>
        <row r="70">
          <cell r="A70" t="str">
            <v>東京営業本部　　　　　　　　　　　　　　</v>
          </cell>
          <cell r="B70" t="str">
            <v>1F5</v>
          </cell>
          <cell r="C70" t="str">
            <v>情報通信部第二チーム　　　　　　　　　　</v>
          </cell>
          <cell r="D70" t="str">
            <v>東京通信ﾈｯﾄﾜｰｸ(株）</v>
          </cell>
          <cell r="E70">
            <v>0</v>
          </cell>
          <cell r="F70" t="str">
            <v>86/12</v>
          </cell>
          <cell r="G70">
            <v>100.035528</v>
          </cell>
          <cell r="H70">
            <v>627</v>
          </cell>
          <cell r="I70">
            <v>627</v>
          </cell>
        </row>
        <row r="71">
          <cell r="A71" t="str">
            <v>東京営業本部　　　　　　　　　　　　　　</v>
          </cell>
          <cell r="B71" t="str">
            <v>1F5</v>
          </cell>
          <cell r="C71" t="str">
            <v>情報通信部第二チーム　　　　　　　　　　</v>
          </cell>
          <cell r="D71" t="str">
            <v>(株)ﾕ-･ｴｽ･ｴｽ･ｼﾞｬﾊﾟﾝ</v>
          </cell>
          <cell r="E71">
            <v>0</v>
          </cell>
          <cell r="F71" t="str">
            <v>94/05</v>
          </cell>
          <cell r="G71">
            <v>35520</v>
          </cell>
          <cell r="H71">
            <v>24000</v>
          </cell>
          <cell r="I71">
            <v>269242</v>
          </cell>
        </row>
        <row r="72">
          <cell r="A72" t="str">
            <v>東京営業本部　　　　　　　　　　　　　　</v>
          </cell>
          <cell r="B72" t="str">
            <v>1F5</v>
          </cell>
          <cell r="C72" t="str">
            <v>情報通信部第二チーム　　　　　　　　　　</v>
          </cell>
          <cell r="D72" t="str">
            <v>ｳｪﾌﾞ･ﾘｰｽ(株)</v>
          </cell>
          <cell r="E72">
            <v>0</v>
          </cell>
          <cell r="F72" t="str">
            <v>00/01</v>
          </cell>
          <cell r="G72">
            <v>1272</v>
          </cell>
          <cell r="H72">
            <v>60000</v>
          </cell>
          <cell r="I72">
            <v>141192</v>
          </cell>
        </row>
        <row r="73">
          <cell r="A73" t="str">
            <v>東京営業本部　　　　　　　　　　　　　　</v>
          </cell>
          <cell r="B73" t="str">
            <v>1F5</v>
          </cell>
          <cell r="C73" t="str">
            <v>情報通信部第二チーム　　　　　　　　　　</v>
          </cell>
          <cell r="D73" t="str">
            <v>日本ｴﾝﾀｰﾌﾟﾗｲｽﾞ(株)</v>
          </cell>
          <cell r="E73" t="str">
            <v>4829</v>
          </cell>
          <cell r="F73" t="str">
            <v>00/05</v>
          </cell>
          <cell r="G73">
            <v>240</v>
          </cell>
          <cell r="H73">
            <v>21984</v>
          </cell>
          <cell r="I73">
            <v>46560</v>
          </cell>
        </row>
        <row r="74">
          <cell r="A74" t="str">
            <v>東京営業本部　　　　　　　　　　　　　　</v>
          </cell>
          <cell r="B74" t="str">
            <v>1F5</v>
          </cell>
          <cell r="C74" t="str">
            <v>情報通信部第二チーム　　　　　　　　　　</v>
          </cell>
          <cell r="D74" t="str">
            <v>ｲｰｱｸｾｽ㈱</v>
          </cell>
          <cell r="E74">
            <v>0</v>
          </cell>
          <cell r="F74" t="str">
            <v>01/02</v>
          </cell>
          <cell r="G74">
            <v>167</v>
          </cell>
          <cell r="H74">
            <v>50100</v>
          </cell>
          <cell r="I74">
            <v>47428</v>
          </cell>
        </row>
        <row r="75">
          <cell r="A75" t="str">
            <v>東京営業本部　　　　　　　　　　　　　　</v>
          </cell>
          <cell r="B75" t="str">
            <v>1F5</v>
          </cell>
          <cell r="C75" t="str">
            <v>情報通信部第二チーム　　　　　　　　　　</v>
          </cell>
          <cell r="D75" t="str">
            <v>㈱ｱｯｶﾈｯﾄﾜｰｸｽ</v>
          </cell>
          <cell r="E75">
            <v>0</v>
          </cell>
          <cell r="F75" t="str">
            <v>01/02</v>
          </cell>
          <cell r="G75">
            <v>71</v>
          </cell>
          <cell r="H75">
            <v>99400</v>
          </cell>
          <cell r="I75">
            <v>99400</v>
          </cell>
        </row>
        <row r="76">
          <cell r="A76" t="str">
            <v>東京営業本部　　　　　　　　　　　　　　</v>
          </cell>
          <cell r="B76" t="str">
            <v>1F5</v>
          </cell>
          <cell r="C76" t="str">
            <v>情報通信部第二チーム　　　　　　　　　　</v>
          </cell>
          <cell r="D76" t="str">
            <v>サイバー・ソリューション(株)</v>
          </cell>
          <cell r="E76">
            <v>0</v>
          </cell>
          <cell r="F76" t="str">
            <v>01/11</v>
          </cell>
          <cell r="G76">
            <v>500</v>
          </cell>
          <cell r="H76">
            <v>25000</v>
          </cell>
          <cell r="I76">
            <v>25000</v>
          </cell>
        </row>
        <row r="77">
          <cell r="A77" t="str">
            <v>東京営業本部　　　　　　　　　　　　　　</v>
          </cell>
          <cell r="B77" t="str">
            <v>1F7</v>
          </cell>
          <cell r="C77" t="str">
            <v>情報通信部第三チーム　　　　　　　　　　</v>
          </cell>
          <cell r="D77" t="str">
            <v>(株)日本文字放送</v>
          </cell>
          <cell r="E77">
            <v>0</v>
          </cell>
          <cell r="F77" t="str">
            <v>89/05</v>
          </cell>
          <cell r="G77">
            <v>20</v>
          </cell>
          <cell r="H77">
            <v>1000</v>
          </cell>
          <cell r="I77">
            <v>1000</v>
          </cell>
        </row>
        <row r="78">
          <cell r="A78" t="str">
            <v>東京営業本部　　　　　　　　　　　　　　</v>
          </cell>
          <cell r="B78" t="str">
            <v>1F7</v>
          </cell>
          <cell r="C78" t="str">
            <v>情報通信部第三チーム　　　　　　　　　　</v>
          </cell>
          <cell r="D78" t="str">
            <v>(株)ﾜｳﾜｳ</v>
          </cell>
          <cell r="E78" t="str">
            <v>4839</v>
          </cell>
          <cell r="F78" t="str">
            <v>91/04</v>
          </cell>
          <cell r="G78">
            <v>70</v>
          </cell>
          <cell r="H78">
            <v>5404</v>
          </cell>
          <cell r="I78">
            <v>8540</v>
          </cell>
        </row>
        <row r="79">
          <cell r="A79" t="str">
            <v>東京営業本部　　　　　　　　　　　　　　</v>
          </cell>
          <cell r="B79" t="str">
            <v>1F7</v>
          </cell>
          <cell r="C79" t="str">
            <v>情報通信部第三チーム　　　　　　　　　　</v>
          </cell>
          <cell r="D79" t="str">
            <v>東京ﾒﾄﾛﾎﾟﾘﾀﾝﾃﾚﾋﾞｼﾞｮﾝ(株)</v>
          </cell>
          <cell r="E79">
            <v>0</v>
          </cell>
          <cell r="F79" t="str">
            <v>93/04</v>
          </cell>
          <cell r="G79">
            <v>900</v>
          </cell>
          <cell r="H79">
            <v>14352</v>
          </cell>
          <cell r="I79">
            <v>14352</v>
          </cell>
        </row>
        <row r="80">
          <cell r="A80" t="str">
            <v>東京営業本部　　　　　　　　　　　　　　</v>
          </cell>
          <cell r="B80" t="str">
            <v>1F7</v>
          </cell>
          <cell r="C80" t="str">
            <v>情報通信部第三チーム　　　　　　　　　　</v>
          </cell>
          <cell r="D80" t="str">
            <v>武蔵野三鷹ｹ-ﾌﾞﾙﾃﾚﾋﾞ(株)</v>
          </cell>
          <cell r="E80">
            <v>0</v>
          </cell>
          <cell r="F80" t="str">
            <v>96/04</v>
          </cell>
          <cell r="G80">
            <v>300</v>
          </cell>
          <cell r="H80">
            <v>4268</v>
          </cell>
          <cell r="I80">
            <v>4268</v>
          </cell>
        </row>
        <row r="81">
          <cell r="A81" t="str">
            <v>東京営業本部　　　　　　　　　　　　　　</v>
          </cell>
          <cell r="B81" t="str">
            <v>1F7</v>
          </cell>
          <cell r="C81" t="str">
            <v>情報通信部第三チーム　　　　　　　　　　</v>
          </cell>
          <cell r="D81" t="str">
            <v>ｹ-ﾌﾞﾙﾈｯﾄ埼玉(株)</v>
          </cell>
          <cell r="E81">
            <v>0</v>
          </cell>
          <cell r="F81" t="str">
            <v>96/06</v>
          </cell>
          <cell r="G81">
            <v>600</v>
          </cell>
          <cell r="H81">
            <v>6259</v>
          </cell>
          <cell r="I81">
            <v>6259</v>
          </cell>
        </row>
        <row r="82">
          <cell r="A82" t="str">
            <v>東京営業本部　　　　　　　　　　　　　　</v>
          </cell>
          <cell r="B82" t="str">
            <v>1F7</v>
          </cell>
          <cell r="C82" t="str">
            <v>情報通信部第三チーム　　　　　　　　　　</v>
          </cell>
          <cell r="D82" t="str">
            <v>（株）ｽｶｲﾊﾟｰﾌｪｸﾄ・ｺﾐｭﾆｹｰｼｮﾝｽﾞ</v>
          </cell>
          <cell r="E82" t="str">
            <v>4795</v>
          </cell>
          <cell r="F82" t="str">
            <v>96/09</v>
          </cell>
          <cell r="G82">
            <v>21944</v>
          </cell>
          <cell r="H82">
            <v>800000</v>
          </cell>
          <cell r="I82">
            <v>2016000</v>
          </cell>
        </row>
        <row r="83">
          <cell r="A83" t="str">
            <v>東京営業本部　　　　　　　　　　　　　　</v>
          </cell>
          <cell r="B83" t="str">
            <v>1F7</v>
          </cell>
          <cell r="C83" t="str">
            <v>情報通信部第三チーム　　　　　　　　　　</v>
          </cell>
          <cell r="D83" t="str">
            <v>（株）ｷﾞｬｶﾞ･ｺﾐｭﾆｹｰｼｮﾝｽﾞ</v>
          </cell>
          <cell r="E83" t="str">
            <v>4280</v>
          </cell>
          <cell r="F83" t="str">
            <v>99/07</v>
          </cell>
          <cell r="G83">
            <v>150000</v>
          </cell>
          <cell r="H83">
            <v>110100</v>
          </cell>
          <cell r="I83">
            <v>81000</v>
          </cell>
        </row>
        <row r="84">
          <cell r="A84" t="str">
            <v>東京営業本部　　　　　　　　　　　　　　</v>
          </cell>
          <cell r="B84" t="str">
            <v>1F7</v>
          </cell>
          <cell r="C84" t="str">
            <v>情報通信部第三チーム　　　　　　　　　　</v>
          </cell>
          <cell r="D84" t="str">
            <v>㈱ﾕｰｽﾞｺﾐｭﾆｹｰｼｮﾝｽﾞ</v>
          </cell>
          <cell r="E84">
            <v>0</v>
          </cell>
          <cell r="F84" t="str">
            <v>00/12</v>
          </cell>
          <cell r="G84">
            <v>1200</v>
          </cell>
          <cell r="H84">
            <v>300000</v>
          </cell>
          <cell r="I84">
            <v>300000</v>
          </cell>
        </row>
        <row r="85">
          <cell r="A85" t="str">
            <v>東京営業本部　　　　　　　　　　　　　　</v>
          </cell>
          <cell r="B85" t="str">
            <v>1F7</v>
          </cell>
          <cell r="C85" t="str">
            <v>情報通信部第三チーム　　　　　　　　　　</v>
          </cell>
          <cell r="D85" t="str">
            <v>㈱ｼｰｴｽ･ﾌﾟﾛｼﾞｪｸﾄ</v>
          </cell>
          <cell r="E85">
            <v>0</v>
          </cell>
          <cell r="F85" t="str">
            <v>01/03</v>
          </cell>
          <cell r="G85">
            <v>1200</v>
          </cell>
          <cell r="H85">
            <v>60000</v>
          </cell>
          <cell r="I85">
            <v>60000</v>
          </cell>
        </row>
        <row r="86">
          <cell r="A86" t="str">
            <v>東京営業本部　　　　　　　　　　　　　　</v>
          </cell>
          <cell r="B86" t="str">
            <v>1F7</v>
          </cell>
          <cell r="C86" t="str">
            <v>情報通信部第三チーム　　　　　　　　　　</v>
          </cell>
          <cell r="D86" t="str">
            <v>東京ｺﾝｻﾙﾃｨﾝｸﾞ㈱</v>
          </cell>
          <cell r="E86">
            <v>0</v>
          </cell>
          <cell r="F86" t="str">
            <v>01/03</v>
          </cell>
          <cell r="G86">
            <v>100</v>
          </cell>
          <cell r="H86">
            <v>5000</v>
          </cell>
          <cell r="I86">
            <v>5000</v>
          </cell>
        </row>
        <row r="87">
          <cell r="A87" t="str">
            <v>東京営業本部　　　　　　　　　　　　　　</v>
          </cell>
          <cell r="B87" t="str">
            <v>1F7</v>
          </cell>
          <cell r="C87" t="str">
            <v>情報通信部第三チーム　　　　　　　　　　</v>
          </cell>
          <cell r="D87" t="str">
            <v>㈱ﾚﾝﾄﾗｯｸｼﾞｬﾊﾟﾝ</v>
          </cell>
          <cell r="E87" t="str">
            <v>2314</v>
          </cell>
          <cell r="F87" t="str">
            <v>01/06</v>
          </cell>
          <cell r="G87">
            <v>50000</v>
          </cell>
          <cell r="H87">
            <v>80000</v>
          </cell>
          <cell r="I87">
            <v>68700</v>
          </cell>
        </row>
        <row r="88">
          <cell r="A88" t="str">
            <v>東京営業本部　　　　　　　　　　　　　　</v>
          </cell>
          <cell r="B88" t="str">
            <v>1F6</v>
          </cell>
          <cell r="C88" t="str">
            <v>情報通信部システム営業チーム　　　　　　</v>
          </cell>
          <cell r="D88" t="str">
            <v>(株)ｲﾝﾃｯｸｺﾐｭﾆｹ-ｼｮﾝｽﾞ</v>
          </cell>
          <cell r="E88" t="str">
            <v>9443</v>
          </cell>
          <cell r="F88" t="str">
            <v>98/05</v>
          </cell>
          <cell r="G88">
            <v>80000</v>
          </cell>
          <cell r="H88">
            <v>15000</v>
          </cell>
          <cell r="I88">
            <v>23580</v>
          </cell>
        </row>
        <row r="89">
          <cell r="A89" t="str">
            <v>東京営業本部　　　　　　　　　　　　　　</v>
          </cell>
          <cell r="B89" t="str">
            <v>1F6</v>
          </cell>
          <cell r="C89" t="str">
            <v>情報通信部システム営業チーム　　　　　　</v>
          </cell>
          <cell r="D89" t="str">
            <v>ｴﾝﾄﾗﾝｽｼﾞｬﾊﾟﾝ(株)</v>
          </cell>
          <cell r="E89">
            <v>0</v>
          </cell>
          <cell r="F89" t="str">
            <v>98/12</v>
          </cell>
          <cell r="G89">
            <v>480</v>
          </cell>
          <cell r="H89">
            <v>24000</v>
          </cell>
          <cell r="I89">
            <v>24000</v>
          </cell>
        </row>
        <row r="90">
          <cell r="A90" t="str">
            <v>東京営業本部　　　　　　　　　　　　　　</v>
          </cell>
          <cell r="B90" t="str">
            <v>1B1</v>
          </cell>
          <cell r="C90" t="str">
            <v>中央支店第一チーム　　　　　　　　　　　</v>
          </cell>
          <cell r="D90" t="str">
            <v>岡藤商事(株)</v>
          </cell>
          <cell r="E90" t="str">
            <v>8748</v>
          </cell>
          <cell r="F90" t="str">
            <v>91/07</v>
          </cell>
          <cell r="G90">
            <v>36000</v>
          </cell>
          <cell r="H90">
            <v>8027</v>
          </cell>
          <cell r="I90">
            <v>18936</v>
          </cell>
        </row>
        <row r="91">
          <cell r="A91" t="str">
            <v>東京営業本部　　　　　　　　　　　　　　</v>
          </cell>
          <cell r="B91" t="str">
            <v>1B1</v>
          </cell>
          <cell r="C91" t="str">
            <v>中央支店第一チーム　　　　　　　　　　　</v>
          </cell>
          <cell r="D91" t="str">
            <v>東洋ｱﾚｯｸｽ(株)</v>
          </cell>
          <cell r="E91">
            <v>0</v>
          </cell>
          <cell r="F91" t="str">
            <v>95/01</v>
          </cell>
          <cell r="G91">
            <v>10000</v>
          </cell>
          <cell r="H91">
            <v>5546</v>
          </cell>
          <cell r="I91">
            <v>5546</v>
          </cell>
        </row>
        <row r="92">
          <cell r="A92" t="str">
            <v>東京営業本部　　　　　　　　　　　　　　</v>
          </cell>
          <cell r="B92" t="str">
            <v>1B1</v>
          </cell>
          <cell r="C92" t="str">
            <v>中央支店第一チーム　　　　　　　　　　　</v>
          </cell>
          <cell r="D92" t="str">
            <v>前澤化成工業(株)</v>
          </cell>
          <cell r="E92" t="str">
            <v>7925</v>
          </cell>
          <cell r="F92" t="str">
            <v>93/11</v>
          </cell>
          <cell r="G92">
            <v>7200</v>
          </cell>
          <cell r="H92">
            <v>7610</v>
          </cell>
          <cell r="I92">
            <v>9648</v>
          </cell>
        </row>
        <row r="93">
          <cell r="A93" t="str">
            <v>東京営業本部　　　　　　　　　　　　　　</v>
          </cell>
          <cell r="B93" t="str">
            <v>1B1</v>
          </cell>
          <cell r="C93" t="str">
            <v>中央支店第一チーム　　　　　　　　　　　</v>
          </cell>
          <cell r="D93" t="str">
            <v>ﾈｯﾄｳｨｰﾅｰｽﾞ(株)</v>
          </cell>
          <cell r="E93">
            <v>0</v>
          </cell>
          <cell r="F93" t="str">
            <v>00/04</v>
          </cell>
          <cell r="G93">
            <v>250</v>
          </cell>
          <cell r="H93">
            <v>1250</v>
          </cell>
          <cell r="I93">
            <v>1250</v>
          </cell>
        </row>
        <row r="94">
          <cell r="A94" t="str">
            <v>東京営業本部　　　　　　　　　　　　　　</v>
          </cell>
          <cell r="B94" t="str">
            <v>1B1</v>
          </cell>
          <cell r="C94" t="str">
            <v>中央支店第一チーム　　　　　　　　　　　</v>
          </cell>
          <cell r="D94" t="str">
            <v>㈱ﾃｨ・ｼﾞｮｲ</v>
          </cell>
          <cell r="E94">
            <v>0</v>
          </cell>
          <cell r="F94" t="str">
            <v>00/08</v>
          </cell>
          <cell r="G94">
            <v>2000</v>
          </cell>
          <cell r="H94">
            <v>100000</v>
          </cell>
          <cell r="I94">
            <v>100000</v>
          </cell>
        </row>
        <row r="95">
          <cell r="A95" t="str">
            <v>東京営業本部　　　　　　　　　　　　　　</v>
          </cell>
          <cell r="B95" t="str">
            <v>1B1</v>
          </cell>
          <cell r="C95" t="str">
            <v>中央支店第一チーム　　　　　　　　　　　</v>
          </cell>
          <cell r="D95" t="str">
            <v>日本ｼｬｸﾘｰ㈱</v>
          </cell>
          <cell r="E95" t="str">
            <v>8205</v>
          </cell>
          <cell r="F95" t="str">
            <v>01/03</v>
          </cell>
          <cell r="G95">
            <v>20000</v>
          </cell>
          <cell r="H95">
            <v>16096</v>
          </cell>
          <cell r="I95">
            <v>18000</v>
          </cell>
        </row>
        <row r="96">
          <cell r="A96" t="str">
            <v>東京営業本部　　　　　　　　　　　　　　</v>
          </cell>
          <cell r="B96" t="str">
            <v>1B1</v>
          </cell>
          <cell r="C96" t="str">
            <v>中央支店第一チーム　　　　　　　　　　　</v>
          </cell>
          <cell r="D96" t="str">
            <v>東京企業情報㈱</v>
          </cell>
          <cell r="E96">
            <v>0</v>
          </cell>
          <cell r="F96" t="str">
            <v>01/07</v>
          </cell>
          <cell r="G96">
            <v>72</v>
          </cell>
          <cell r="H96">
            <v>4608</v>
          </cell>
          <cell r="I96">
            <v>4608</v>
          </cell>
        </row>
        <row r="97">
          <cell r="A97" t="str">
            <v>東京営業本部　　　　　　　　　　　　　　</v>
          </cell>
          <cell r="B97" t="str">
            <v>1B4</v>
          </cell>
          <cell r="C97" t="str">
            <v>中央支店第二チーム　　　　　　　　　　　</v>
          </cell>
          <cell r="D97" t="str">
            <v>メルテックス(株）</v>
          </cell>
          <cell r="E97" t="str">
            <v>4105</v>
          </cell>
          <cell r="F97" t="str">
            <v>88/02</v>
          </cell>
          <cell r="G97">
            <v>55000</v>
          </cell>
          <cell r="H97">
            <v>25121</v>
          </cell>
          <cell r="I97">
            <v>33990</v>
          </cell>
        </row>
        <row r="98">
          <cell r="A98" t="str">
            <v>東京営業本部　　　　　　　　　　　　　　</v>
          </cell>
          <cell r="B98" t="str">
            <v>1B4</v>
          </cell>
          <cell r="C98" t="str">
            <v>中央支店第二チーム　　　　　　　　　　　</v>
          </cell>
          <cell r="D98" t="str">
            <v>(株)武井工業所</v>
          </cell>
          <cell r="E98" t="str">
            <v>5286</v>
          </cell>
          <cell r="F98" t="str">
            <v>97/01</v>
          </cell>
          <cell r="G98">
            <v>20000</v>
          </cell>
          <cell r="H98">
            <v>4200</v>
          </cell>
          <cell r="I98">
            <v>3720</v>
          </cell>
        </row>
        <row r="99">
          <cell r="A99" t="str">
            <v>東京営業本部　　　　　　　　　　　　　　</v>
          </cell>
          <cell r="B99" t="str">
            <v>1B4</v>
          </cell>
          <cell r="C99" t="str">
            <v>中央支店第二チーム　　　　　　　　　　　</v>
          </cell>
          <cell r="D99" t="str">
            <v>大日精化工業(株)</v>
          </cell>
          <cell r="E99" t="str">
            <v>4116</v>
          </cell>
          <cell r="F99" t="str">
            <v>97/10</v>
          </cell>
          <cell r="G99">
            <v>50000</v>
          </cell>
          <cell r="H99">
            <v>13300</v>
          </cell>
          <cell r="I99">
            <v>18500</v>
          </cell>
        </row>
        <row r="100">
          <cell r="A100" t="str">
            <v>東京営業本部　　　　　　　　　　　　　　</v>
          </cell>
          <cell r="B100" t="str">
            <v>1B4</v>
          </cell>
          <cell r="C100" t="str">
            <v>中央支店第二チーム　　　　　　　　　　　</v>
          </cell>
          <cell r="D100" t="str">
            <v>(株)大塚家具</v>
          </cell>
          <cell r="E100" t="str">
            <v>8186</v>
          </cell>
          <cell r="F100" t="str">
            <v>79/12</v>
          </cell>
          <cell r="G100">
            <v>192000</v>
          </cell>
          <cell r="H100">
            <v>82318</v>
          </cell>
          <cell r="I100">
            <v>637440</v>
          </cell>
        </row>
        <row r="101">
          <cell r="A101" t="str">
            <v>東京営業本部　　　　　　　　　　　　　　</v>
          </cell>
          <cell r="B101" t="str">
            <v>1B4</v>
          </cell>
          <cell r="C101" t="str">
            <v>中央支店第二チーム　　　　　　　　　　　</v>
          </cell>
          <cell r="D101" t="str">
            <v>(株)ｷﾃｨｰ</v>
          </cell>
          <cell r="E101">
            <v>0</v>
          </cell>
          <cell r="F101" t="str">
            <v>97/04</v>
          </cell>
          <cell r="G101">
            <v>30</v>
          </cell>
          <cell r="H101">
            <v>3000</v>
          </cell>
          <cell r="I101">
            <v>3000</v>
          </cell>
        </row>
        <row r="102">
          <cell r="A102" t="str">
            <v>東京営業本部　　　　　　　　　　　　　　</v>
          </cell>
          <cell r="B102" t="str">
            <v>1PH</v>
          </cell>
          <cell r="C102" t="str">
            <v>中央支店第三チーム　　　　　　　　　　　</v>
          </cell>
          <cell r="D102" t="str">
            <v>(株)ｵｰﾋﾞｯｸ</v>
          </cell>
          <cell r="E102" t="str">
            <v>4684</v>
          </cell>
          <cell r="F102" t="str">
            <v>95/12</v>
          </cell>
          <cell r="G102">
            <v>144000</v>
          </cell>
          <cell r="H102">
            <v>170000</v>
          </cell>
          <cell r="I102">
            <v>3104640</v>
          </cell>
        </row>
        <row r="103">
          <cell r="A103" t="str">
            <v>東京営業本部　　　　　　　　　　　　　　</v>
          </cell>
          <cell r="B103" t="str">
            <v>12L</v>
          </cell>
          <cell r="C103" t="str">
            <v>日本橋支店　　　　　　　　　　　　　　　</v>
          </cell>
          <cell r="D103" t="str">
            <v>(株)ｼｰｴｰｼｰ</v>
          </cell>
          <cell r="E103" t="str">
            <v>4725</v>
          </cell>
          <cell r="F103" t="str">
            <v>96/12</v>
          </cell>
          <cell r="G103">
            <v>260000</v>
          </cell>
          <cell r="H103">
            <v>70000</v>
          </cell>
          <cell r="I103">
            <v>202800</v>
          </cell>
        </row>
        <row r="104">
          <cell r="A104" t="str">
            <v>東京営業本部　　　　　　　　　　　　　　</v>
          </cell>
          <cell r="B104" t="str">
            <v>12L</v>
          </cell>
          <cell r="C104" t="str">
            <v>日本橋支店　　　　　　　　　　　　　　　</v>
          </cell>
          <cell r="D104" t="str">
            <v>(株)東京ﾃﾞﾘｶ</v>
          </cell>
          <cell r="E104" t="str">
            <v>9990</v>
          </cell>
          <cell r="F104" t="str">
            <v>95/05</v>
          </cell>
          <cell r="G104">
            <v>10000</v>
          </cell>
          <cell r="H104">
            <v>1770</v>
          </cell>
          <cell r="I104">
            <v>2705</v>
          </cell>
        </row>
        <row r="105">
          <cell r="A105" t="str">
            <v>東京営業本部　　　　　　　　　　　　　　</v>
          </cell>
          <cell r="B105" t="str">
            <v>12K</v>
          </cell>
          <cell r="C105" t="str">
            <v>千代田支店　　　　　　　　　　　　　　　</v>
          </cell>
          <cell r="D105" t="str">
            <v>(株)日新</v>
          </cell>
          <cell r="E105" t="str">
            <v>9066</v>
          </cell>
          <cell r="F105" t="str">
            <v>81/08</v>
          </cell>
          <cell r="G105">
            <v>36300</v>
          </cell>
          <cell r="H105">
            <v>7623</v>
          </cell>
          <cell r="I105">
            <v>8531</v>
          </cell>
        </row>
        <row r="106">
          <cell r="A106" t="str">
            <v>東京営業本部　　　　　　　　　　　　　　</v>
          </cell>
          <cell r="B106" t="str">
            <v>12K</v>
          </cell>
          <cell r="C106" t="str">
            <v>千代田支店　　　　　　　　　　　　　　　</v>
          </cell>
          <cell r="D106" t="str">
            <v>アコム(株)</v>
          </cell>
          <cell r="E106" t="str">
            <v>8572</v>
          </cell>
          <cell r="F106" t="str">
            <v>83/11</v>
          </cell>
          <cell r="G106">
            <v>247104</v>
          </cell>
          <cell r="H106">
            <v>61170</v>
          </cell>
          <cell r="I106">
            <v>1200925</v>
          </cell>
        </row>
        <row r="107">
          <cell r="A107" t="str">
            <v>東京営業本部　　　　　　　　　　　　　　</v>
          </cell>
          <cell r="B107" t="str">
            <v>1C1</v>
          </cell>
          <cell r="C107" t="str">
            <v>港支店第一チーム　　　　　　　　　　　　</v>
          </cell>
          <cell r="D107" t="str">
            <v>日本ﾋﾞｼﾞﾈｽｺﾝﾋﾟｭｰﾀｰ(株)</v>
          </cell>
          <cell r="E107" t="str">
            <v>9889</v>
          </cell>
          <cell r="F107" t="str">
            <v>78/11</v>
          </cell>
          <cell r="G107">
            <v>198000</v>
          </cell>
          <cell r="H107">
            <v>120388</v>
          </cell>
          <cell r="I107">
            <v>139194</v>
          </cell>
        </row>
        <row r="108">
          <cell r="A108" t="str">
            <v>東京営業本部　　　　　　　　　　　　　　</v>
          </cell>
          <cell r="B108" t="str">
            <v>1C1</v>
          </cell>
          <cell r="C108" t="str">
            <v>港支店第一チーム　　　　　　　　　　　　</v>
          </cell>
          <cell r="D108" t="str">
            <v>(株)ﾓｯｸ</v>
          </cell>
          <cell r="E108">
            <v>0</v>
          </cell>
          <cell r="F108" t="str">
            <v>02/01</v>
          </cell>
          <cell r="G108">
            <v>10</v>
          </cell>
          <cell r="H108">
            <v>5000</v>
          </cell>
          <cell r="I108">
            <v>11560</v>
          </cell>
        </row>
        <row r="109">
          <cell r="A109" t="str">
            <v>東京営業本部　　　　　　　　　　　　　　</v>
          </cell>
          <cell r="B109" t="str">
            <v>1C4</v>
          </cell>
          <cell r="C109" t="str">
            <v>港支店第二チーム　　　　　　　　　　　　</v>
          </cell>
          <cell r="D109" t="str">
            <v>ﾋﾋﾞﾉ㈱</v>
          </cell>
          <cell r="E109">
            <v>0</v>
          </cell>
          <cell r="F109" t="str">
            <v>00/06</v>
          </cell>
          <cell r="G109">
            <v>37400</v>
          </cell>
          <cell r="H109">
            <v>34840</v>
          </cell>
          <cell r="I109">
            <v>34840</v>
          </cell>
        </row>
        <row r="110">
          <cell r="A110" t="str">
            <v>東京営業本部　　　　　　　　　　　　　　</v>
          </cell>
          <cell r="B110" t="str">
            <v>1C4</v>
          </cell>
          <cell r="C110" t="str">
            <v>港支店第二チーム　　　　　　　　　　　　</v>
          </cell>
          <cell r="D110" t="str">
            <v>㈱ｲｰﾗｲｾﾝｽ</v>
          </cell>
          <cell r="E110">
            <v>0</v>
          </cell>
          <cell r="F110" t="str">
            <v>00/09</v>
          </cell>
          <cell r="G110">
            <v>30</v>
          </cell>
          <cell r="H110">
            <v>4500</v>
          </cell>
          <cell r="I110">
            <v>4500</v>
          </cell>
        </row>
        <row r="111">
          <cell r="A111" t="str">
            <v>東京営業本部　　　　　　　　　　　　　　</v>
          </cell>
          <cell r="B111" t="str">
            <v>1J1</v>
          </cell>
          <cell r="C111" t="str">
            <v>渋谷支店第一チーム　　　　　　　　　　　</v>
          </cell>
          <cell r="D111" t="str">
            <v>協栄産業(株)</v>
          </cell>
          <cell r="E111" t="str">
            <v>6973</v>
          </cell>
          <cell r="F111" t="str">
            <v>79/11</v>
          </cell>
          <cell r="G111">
            <v>52806</v>
          </cell>
          <cell r="H111">
            <v>16105</v>
          </cell>
          <cell r="I111">
            <v>13782</v>
          </cell>
        </row>
        <row r="112">
          <cell r="A112" t="str">
            <v>東京営業本部　　　　　　　　　　　　　　</v>
          </cell>
          <cell r="B112" t="str">
            <v>1J1</v>
          </cell>
          <cell r="C112" t="str">
            <v>渋谷支店第一チーム　　　　　　　　　　　</v>
          </cell>
          <cell r="D112" t="str">
            <v>(株)ﾊﾟｿﾅｷｬﾘｱｾｯﾄ</v>
          </cell>
          <cell r="E112">
            <v>0</v>
          </cell>
          <cell r="F112" t="str">
            <v>88/04</v>
          </cell>
          <cell r="G112">
            <v>100</v>
          </cell>
          <cell r="H112">
            <v>1505</v>
          </cell>
          <cell r="I112">
            <v>1505</v>
          </cell>
        </row>
        <row r="113">
          <cell r="A113" t="str">
            <v>東京営業本部　　　　　　　　　　　　　　</v>
          </cell>
          <cell r="B113" t="str">
            <v>1J1</v>
          </cell>
          <cell r="C113" t="str">
            <v>渋谷支店第一チーム　　　　　　　　　　　</v>
          </cell>
          <cell r="D113" t="str">
            <v>(株)ｼｰｲｰｼｰ</v>
          </cell>
          <cell r="E113" t="str">
            <v>9692</v>
          </cell>
          <cell r="F113" t="str">
            <v>90/11</v>
          </cell>
          <cell r="G113">
            <v>24000</v>
          </cell>
          <cell r="H113">
            <v>29880</v>
          </cell>
          <cell r="I113">
            <v>24216</v>
          </cell>
        </row>
        <row r="114">
          <cell r="A114" t="str">
            <v>役員　　　　　　　　　　　　　　　　　　</v>
          </cell>
          <cell r="B114" t="str">
            <v>0A2</v>
          </cell>
          <cell r="C114" t="str">
            <v>役員　　　　　　　　　　　　　　　　　　</v>
          </cell>
          <cell r="D114" t="str">
            <v>ﾊﾟｼﾌｨｯｸ･ｾﾝﾁｭﾘｰ･ｻｲﾊﾞｰﾜｰｸｽ･ｼﾞｬﾊﾟﾝ(株）</v>
          </cell>
          <cell r="E114" t="str">
            <v>7954</v>
          </cell>
          <cell r="F114" t="str">
            <v>87/08</v>
          </cell>
          <cell r="G114">
            <v>936000</v>
          </cell>
          <cell r="H114">
            <v>51480</v>
          </cell>
          <cell r="I114">
            <v>46020</v>
          </cell>
        </row>
        <row r="115">
          <cell r="A115" t="str">
            <v>東京営業本部　　　　　　　　　　　　　　</v>
          </cell>
          <cell r="B115" t="str">
            <v>1H1</v>
          </cell>
          <cell r="C115" t="str">
            <v>新宿支店第一チーム　　　　　　　　　　　</v>
          </cell>
          <cell r="D115" t="str">
            <v>ﾃﾞﾝﾖｰ(株）</v>
          </cell>
          <cell r="E115" t="str">
            <v>6517</v>
          </cell>
          <cell r="F115" t="str">
            <v>88/12</v>
          </cell>
          <cell r="G115">
            <v>139150</v>
          </cell>
          <cell r="H115">
            <v>77367</v>
          </cell>
          <cell r="I115">
            <v>69436</v>
          </cell>
        </row>
        <row r="116">
          <cell r="A116" t="str">
            <v>東京営業本部　　　　　　　　　　　　　　</v>
          </cell>
          <cell r="B116" t="str">
            <v>1H1</v>
          </cell>
          <cell r="C116" t="str">
            <v>新宿支店第一チーム　　　　　　　　　　　</v>
          </cell>
          <cell r="D116" t="str">
            <v>(株)武富士</v>
          </cell>
          <cell r="E116" t="str">
            <v>8564</v>
          </cell>
          <cell r="F116" t="str">
            <v>86/11</v>
          </cell>
          <cell r="G116">
            <v>195000</v>
          </cell>
          <cell r="H116">
            <v>521667</v>
          </cell>
          <cell r="I116">
            <v>976950</v>
          </cell>
        </row>
        <row r="117">
          <cell r="A117" t="str">
            <v>東京営業本部　　　　　　　　　　　　　　</v>
          </cell>
          <cell r="B117" t="str">
            <v>1H1</v>
          </cell>
          <cell r="C117" t="str">
            <v>新宿支店第一チーム　　　　　　　　　　　</v>
          </cell>
          <cell r="D117" t="str">
            <v>ﾀﾜ-投資顧問(株）</v>
          </cell>
          <cell r="E117">
            <v>0</v>
          </cell>
          <cell r="F117" t="str">
            <v>90/04</v>
          </cell>
          <cell r="G117">
            <v>40</v>
          </cell>
          <cell r="H117">
            <v>2000</v>
          </cell>
          <cell r="I117">
            <v>2000</v>
          </cell>
        </row>
        <row r="118">
          <cell r="A118" t="str">
            <v>東京営業本部　　　　　　　　　　　　　　</v>
          </cell>
          <cell r="B118" t="str">
            <v>1H1</v>
          </cell>
          <cell r="C118" t="str">
            <v>新宿支店第一チーム　　　　　　　　　　　</v>
          </cell>
          <cell r="D118" t="str">
            <v>(株)日本M&amp;Aｾﾝﾀｰ</v>
          </cell>
          <cell r="E118">
            <v>0</v>
          </cell>
          <cell r="F118" t="str">
            <v>91/08</v>
          </cell>
          <cell r="G118">
            <v>40</v>
          </cell>
          <cell r="H118">
            <v>2000</v>
          </cell>
          <cell r="I118">
            <v>2000</v>
          </cell>
        </row>
        <row r="119">
          <cell r="A119" t="str">
            <v>東京営業本部　　　　　　　　　　　　　　</v>
          </cell>
          <cell r="B119" t="str">
            <v>1H1</v>
          </cell>
          <cell r="C119" t="str">
            <v>新宿支店第一チーム　　　　　　　　　　　</v>
          </cell>
          <cell r="D119" t="str">
            <v>(株)ｻﾝﾐｯｼｪﾙ南青山</v>
          </cell>
          <cell r="E119">
            <v>0</v>
          </cell>
          <cell r="F119" t="str">
            <v>96/09</v>
          </cell>
          <cell r="G119">
            <v>36000</v>
          </cell>
          <cell r="H119">
            <v>4748</v>
          </cell>
          <cell r="I119">
            <v>4748</v>
          </cell>
        </row>
        <row r="120">
          <cell r="A120" t="str">
            <v>東京営業本部　　　　　　　　　　　　　　</v>
          </cell>
          <cell r="B120" t="str">
            <v>1H1</v>
          </cell>
          <cell r="C120" t="str">
            <v>新宿支店第一チーム　　　　　　　　　　　</v>
          </cell>
          <cell r="D120" t="str">
            <v>(株)ビｲー・ジャパン</v>
          </cell>
          <cell r="E120">
            <v>0</v>
          </cell>
          <cell r="F120" t="str">
            <v>99/08</v>
          </cell>
          <cell r="G120">
            <v>40000</v>
          </cell>
          <cell r="H120">
            <v>1000</v>
          </cell>
          <cell r="I120">
            <v>1000</v>
          </cell>
        </row>
        <row r="121">
          <cell r="A121" t="str">
            <v>東京営業本部　　　　　　　　　　　　　　</v>
          </cell>
          <cell r="B121" t="str">
            <v>1H1</v>
          </cell>
          <cell r="C121" t="str">
            <v>新宿支店第一チーム　　　　　　　　　　　</v>
          </cell>
          <cell r="D121" t="str">
            <v>東新重機販売㈱</v>
          </cell>
          <cell r="E121">
            <v>0</v>
          </cell>
          <cell r="F121" t="str">
            <v>00/08</v>
          </cell>
          <cell r="G121">
            <v>4000</v>
          </cell>
          <cell r="H121">
            <v>2000</v>
          </cell>
          <cell r="I121">
            <v>2000</v>
          </cell>
        </row>
        <row r="122">
          <cell r="A122" t="str">
            <v>東京営業本部　　　　　　　　　　　　　　</v>
          </cell>
          <cell r="B122" t="str">
            <v>1H4</v>
          </cell>
          <cell r="C122" t="str">
            <v>四谷支店第一チーム　　　　　　　　　　　</v>
          </cell>
          <cell r="D122" t="str">
            <v>ﾀﾞｲｷｻｳﾝﾄﾞ㈱</v>
          </cell>
          <cell r="E122">
            <v>0</v>
          </cell>
          <cell r="F122" t="str">
            <v>01/05</v>
          </cell>
          <cell r="G122">
            <v>20</v>
          </cell>
          <cell r="H122">
            <v>30000</v>
          </cell>
          <cell r="I122">
            <v>30000</v>
          </cell>
        </row>
        <row r="123">
          <cell r="A123" t="str">
            <v>東京営業本部　　　　　　　　　　　　　　</v>
          </cell>
          <cell r="B123" t="str">
            <v>1H6</v>
          </cell>
          <cell r="C123" t="str">
            <v>池袋支店第一チーム　　　　　　　　　　　</v>
          </cell>
          <cell r="D123" t="str">
            <v>(株)テレコメディア</v>
          </cell>
          <cell r="E123">
            <v>0</v>
          </cell>
          <cell r="F123" t="str">
            <v>00/02</v>
          </cell>
          <cell r="G123">
            <v>1000</v>
          </cell>
          <cell r="H123">
            <v>5000</v>
          </cell>
          <cell r="I123">
            <v>5000</v>
          </cell>
        </row>
        <row r="124">
          <cell r="A124" t="str">
            <v>東京営業本部　　　　　　　　　　　　　　</v>
          </cell>
          <cell r="B124" t="str">
            <v>1H6</v>
          </cell>
          <cell r="C124" t="str">
            <v>池袋支店第一チーム　　　　　　　　　　　</v>
          </cell>
          <cell r="D124" t="str">
            <v>㈱ﾀﾞｲﾅｼﾃｨ</v>
          </cell>
          <cell r="E124" t="str">
            <v>8901</v>
          </cell>
          <cell r="F124" t="str">
            <v>00/12</v>
          </cell>
          <cell r="G124">
            <v>9</v>
          </cell>
          <cell r="H124">
            <v>1425</v>
          </cell>
          <cell r="I124">
            <v>1320</v>
          </cell>
        </row>
        <row r="125">
          <cell r="A125" t="str">
            <v>東京営業本部　　　　　　　　　　　　　　</v>
          </cell>
          <cell r="B125" t="str">
            <v>1J6</v>
          </cell>
          <cell r="C125" t="str">
            <v>立川支店第一チーム　　　　　　　　　　　</v>
          </cell>
          <cell r="D125" t="str">
            <v>ﾌｫｽﾀｰ電機(株）</v>
          </cell>
          <cell r="E125" t="str">
            <v>6794</v>
          </cell>
          <cell r="F125" t="str">
            <v>85/04</v>
          </cell>
          <cell r="G125">
            <v>30000</v>
          </cell>
          <cell r="H125">
            <v>14972</v>
          </cell>
          <cell r="I125">
            <v>11850</v>
          </cell>
        </row>
        <row r="126">
          <cell r="A126" t="str">
            <v>東京営業本部　　　　　　　　　　　　　　</v>
          </cell>
          <cell r="B126" t="str">
            <v>1J6</v>
          </cell>
          <cell r="C126" t="str">
            <v>立川支店第一チーム　　　　　　　　　　　</v>
          </cell>
          <cell r="D126" t="str">
            <v>(株)ｽｰﾊﾟｰｱﾙﾌﾟｽ</v>
          </cell>
          <cell r="E126">
            <v>0</v>
          </cell>
          <cell r="F126" t="str">
            <v>94/11</v>
          </cell>
          <cell r="G126">
            <v>20000</v>
          </cell>
          <cell r="H126">
            <v>15000</v>
          </cell>
          <cell r="I126">
            <v>15000</v>
          </cell>
        </row>
        <row r="127">
          <cell r="A127" t="str">
            <v>東京営業本部　　　　　　　　　　　　　　</v>
          </cell>
          <cell r="B127" t="str">
            <v>1J6</v>
          </cell>
          <cell r="C127" t="str">
            <v>立川支店第一チーム　　　　　　　　　　　</v>
          </cell>
          <cell r="D127" t="str">
            <v>国際ｼｽﾃﾑ(株)</v>
          </cell>
          <cell r="E127" t="str">
            <v>9687</v>
          </cell>
          <cell r="F127" t="str">
            <v>96/12</v>
          </cell>
          <cell r="G127">
            <v>10000</v>
          </cell>
          <cell r="H127">
            <v>1510</v>
          </cell>
          <cell r="I127">
            <v>2960</v>
          </cell>
        </row>
        <row r="128">
          <cell r="A128" t="str">
            <v>東京営業本部　　　　　　　　　　　　　　</v>
          </cell>
          <cell r="B128" t="str">
            <v>1J6</v>
          </cell>
          <cell r="C128" t="str">
            <v>立川支店第一チーム　　　　　　　　　　　</v>
          </cell>
          <cell r="D128" t="str">
            <v>(株)エコス</v>
          </cell>
          <cell r="E128" t="str">
            <v>7520</v>
          </cell>
          <cell r="F128" t="str">
            <v>89/01</v>
          </cell>
          <cell r="G128">
            <v>30187</v>
          </cell>
          <cell r="H128">
            <v>12765</v>
          </cell>
          <cell r="I128">
            <v>17847</v>
          </cell>
        </row>
        <row r="129">
          <cell r="A129" t="str">
            <v>東京営業本部　　　　　　　　　　　　　　</v>
          </cell>
          <cell r="B129" t="str">
            <v>1W1</v>
          </cell>
          <cell r="C129" t="str">
            <v>吉祥寺支店第一チーム　　　　　　　　　　</v>
          </cell>
          <cell r="D129" t="str">
            <v>（株）船井財産ｺﾝｻﾙﾀﾝﾂ</v>
          </cell>
          <cell r="E129">
            <v>0</v>
          </cell>
          <cell r="F129" t="str">
            <v>91/12</v>
          </cell>
          <cell r="G129">
            <v>60</v>
          </cell>
          <cell r="H129">
            <v>3000</v>
          </cell>
          <cell r="I129">
            <v>3000</v>
          </cell>
        </row>
        <row r="130">
          <cell r="A130" t="str">
            <v>東京営業本部　　　　　　　　　　　　　　</v>
          </cell>
          <cell r="B130" t="str">
            <v>1W1</v>
          </cell>
          <cell r="C130" t="str">
            <v>吉祥寺支店第一チーム　　　　　　　　　　</v>
          </cell>
          <cell r="D130" t="str">
            <v>(株)ｷｭ-ｿｰ流通ｼｽﾃﾑ</v>
          </cell>
          <cell r="E130" t="str">
            <v>9369</v>
          </cell>
          <cell r="F130" t="str">
            <v>95/10</v>
          </cell>
          <cell r="G130">
            <v>36300</v>
          </cell>
          <cell r="H130">
            <v>36735</v>
          </cell>
          <cell r="I130">
            <v>44395</v>
          </cell>
        </row>
        <row r="131">
          <cell r="A131" t="str">
            <v>東京営業本部　　　　　　　　　　　　　　</v>
          </cell>
          <cell r="B131" t="str">
            <v>1W1</v>
          </cell>
          <cell r="C131" t="str">
            <v>吉祥寺支店第一チーム　　　　　　　　　　</v>
          </cell>
          <cell r="D131" t="str">
            <v>㈱ｾﾞｸｽ</v>
          </cell>
          <cell r="E131">
            <v>0</v>
          </cell>
          <cell r="F131" t="str">
            <v>00/08</v>
          </cell>
          <cell r="G131">
            <v>12</v>
          </cell>
          <cell r="H131">
            <v>4802</v>
          </cell>
          <cell r="I131">
            <v>11491</v>
          </cell>
        </row>
        <row r="132">
          <cell r="A132" t="str">
            <v>東京営業本部　　　　　　　　　　　　　　</v>
          </cell>
          <cell r="B132" t="str">
            <v>1W1</v>
          </cell>
          <cell r="C132" t="str">
            <v>吉祥寺支店第一チーム　　　　　　　　　　</v>
          </cell>
          <cell r="D132" t="str">
            <v>㈱ﾀｶﾗﾚｰﾍﾞﾝ</v>
          </cell>
          <cell r="E132" t="str">
            <v>8897</v>
          </cell>
          <cell r="F132" t="str">
            <v>01/01</v>
          </cell>
          <cell r="G132">
            <v>40000</v>
          </cell>
          <cell r="H132">
            <v>18000</v>
          </cell>
          <cell r="I132">
            <v>25036</v>
          </cell>
        </row>
        <row r="133">
          <cell r="A133" t="str">
            <v>東京営業本部　　　　　　　　　　　　　　</v>
          </cell>
          <cell r="B133" t="str">
            <v>1D5</v>
          </cell>
          <cell r="C133" t="str">
            <v>さいたま支店第一チーム　　　　　　　　　</v>
          </cell>
          <cell r="D133" t="str">
            <v>池上金型工業(株)</v>
          </cell>
          <cell r="E133">
            <v>0</v>
          </cell>
          <cell r="F133" t="str">
            <v>88/04</v>
          </cell>
          <cell r="G133">
            <v>60000</v>
          </cell>
          <cell r="H133">
            <v>38500</v>
          </cell>
          <cell r="I133">
            <v>38500</v>
          </cell>
        </row>
        <row r="134">
          <cell r="A134" t="str">
            <v>東京営業本部　　　　　　　　　　　　　　</v>
          </cell>
          <cell r="B134" t="str">
            <v>1D5</v>
          </cell>
          <cell r="C134" t="str">
            <v>さいたま支店第一チーム　　　　　　　　　</v>
          </cell>
          <cell r="D134" t="str">
            <v>(株)フコク</v>
          </cell>
          <cell r="E134" t="str">
            <v>5185</v>
          </cell>
          <cell r="F134" t="str">
            <v>95/02</v>
          </cell>
          <cell r="G134">
            <v>50820</v>
          </cell>
          <cell r="H134">
            <v>20805</v>
          </cell>
          <cell r="I134">
            <v>41317</v>
          </cell>
        </row>
        <row r="135">
          <cell r="A135" t="str">
            <v>東京営業本部　　　　　　　　　　　　　　</v>
          </cell>
          <cell r="B135" t="str">
            <v>1D5</v>
          </cell>
          <cell r="C135" t="str">
            <v>さいたま支店第一チーム　　　　　　　　　</v>
          </cell>
          <cell r="D135" t="str">
            <v>(株)日本ﾒﾃﾞｨｹｱｻﾎﾟｰﾄ</v>
          </cell>
          <cell r="E135">
            <v>0</v>
          </cell>
          <cell r="F135" t="str">
            <v>99/12</v>
          </cell>
          <cell r="G135">
            <v>4000</v>
          </cell>
          <cell r="H135">
            <v>200000</v>
          </cell>
          <cell r="I135">
            <v>200000</v>
          </cell>
        </row>
        <row r="136">
          <cell r="A136" t="str">
            <v>東京営業本部　　　　　　　　　　　　　　</v>
          </cell>
          <cell r="B136" t="str">
            <v>1D8</v>
          </cell>
          <cell r="C136" t="str">
            <v>さいたま支店開発グループ　　　　　　　　</v>
          </cell>
          <cell r="D136" t="str">
            <v>(株)レオ</v>
          </cell>
          <cell r="E136" t="str">
            <v>7495</v>
          </cell>
          <cell r="F136" t="str">
            <v>96/12</v>
          </cell>
          <cell r="G136">
            <v>26000</v>
          </cell>
          <cell r="H136">
            <v>5019</v>
          </cell>
          <cell r="I136">
            <v>13754</v>
          </cell>
        </row>
        <row r="137">
          <cell r="A137" t="str">
            <v>東京営業本部　　　　　　　　　　　　　　</v>
          </cell>
          <cell r="B137" t="str">
            <v>1D8</v>
          </cell>
          <cell r="C137" t="str">
            <v>さいたま支店開発グループ　　　　　　　　</v>
          </cell>
          <cell r="D137" t="str">
            <v>ユニパルス(株）</v>
          </cell>
          <cell r="E137" t="str">
            <v>6842</v>
          </cell>
          <cell r="F137" t="str">
            <v>94/09</v>
          </cell>
          <cell r="G137">
            <v>50000</v>
          </cell>
          <cell r="H137">
            <v>25000</v>
          </cell>
          <cell r="I137">
            <v>27900</v>
          </cell>
        </row>
        <row r="138">
          <cell r="A138" t="str">
            <v>東京営業本部　　　　　　　　　　　　　　</v>
          </cell>
          <cell r="B138" t="str">
            <v>1PF</v>
          </cell>
          <cell r="C138" t="str">
            <v>日本橋支店第一チーム　　　　　　　　　　</v>
          </cell>
          <cell r="D138" t="str">
            <v>(株)幸洋ｺｰﾎﾟﾚｰｼｮﾝ</v>
          </cell>
          <cell r="E138" t="str">
            <v>8866</v>
          </cell>
          <cell r="F138" t="str">
            <v>94/09</v>
          </cell>
          <cell r="G138">
            <v>12500</v>
          </cell>
          <cell r="H138">
            <v>3262</v>
          </cell>
          <cell r="I138">
            <v>5788</v>
          </cell>
        </row>
        <row r="139">
          <cell r="A139" t="str">
            <v>東京営業本部　　　　　　　　　　　　　　</v>
          </cell>
          <cell r="B139" t="str">
            <v>1D1</v>
          </cell>
          <cell r="C139" t="str">
            <v>千葉支店第一チーム　　　　　　　　　　　</v>
          </cell>
          <cell r="D139" t="str">
            <v>(株)ｼ-･ｳﾞｨ-･ｴｽ･ﾍﾞｲｴﾘｱ</v>
          </cell>
          <cell r="E139" t="str">
            <v>2687</v>
          </cell>
          <cell r="F139" t="str">
            <v>99/02</v>
          </cell>
          <cell r="G139">
            <v>16000</v>
          </cell>
          <cell r="H139">
            <v>4000</v>
          </cell>
          <cell r="I139">
            <v>8000</v>
          </cell>
        </row>
        <row r="140">
          <cell r="A140" t="str">
            <v>東京営業本部　　　　　　　　　　　　　　</v>
          </cell>
          <cell r="B140" t="str">
            <v>12Y</v>
          </cell>
          <cell r="C140" t="str">
            <v>吉祥寺支店　　　　　　　　　　　　　　　</v>
          </cell>
          <cell r="D140" t="str">
            <v>ﾕﾆﾀﾞｯｸｽ(株）</v>
          </cell>
          <cell r="E140" t="str">
            <v>9897</v>
          </cell>
          <cell r="F140" t="str">
            <v>91/09</v>
          </cell>
          <cell r="G140">
            <v>2930</v>
          </cell>
          <cell r="H140">
            <v>1500</v>
          </cell>
          <cell r="I140">
            <v>1553</v>
          </cell>
        </row>
        <row r="141">
          <cell r="A141" t="str">
            <v>東京営業本部　　　　　　　　　　　　　　</v>
          </cell>
          <cell r="B141" t="str">
            <v>1E1</v>
          </cell>
          <cell r="C141" t="str">
            <v>横浜支店第一チーム　　　　　　　　　　　</v>
          </cell>
          <cell r="D141" t="str">
            <v>ﾕｰﾃﾚﾋﾞ(株)</v>
          </cell>
          <cell r="E141">
            <v>0</v>
          </cell>
          <cell r="F141" t="str">
            <v>95/09</v>
          </cell>
          <cell r="G141">
            <v>400</v>
          </cell>
          <cell r="H141">
            <v>20000</v>
          </cell>
          <cell r="I141">
            <v>20000</v>
          </cell>
        </row>
        <row r="142">
          <cell r="A142" t="str">
            <v>東京営業本部　　　　　　　　　　　　　　</v>
          </cell>
          <cell r="B142" t="str">
            <v>1E1</v>
          </cell>
          <cell r="C142" t="str">
            <v>横浜支店第一チーム　　　　　　　　　　　</v>
          </cell>
          <cell r="D142" t="str">
            <v>(株)オークラホテル新潟</v>
          </cell>
          <cell r="E142">
            <v>0</v>
          </cell>
          <cell r="F142" t="str">
            <v>01/10</v>
          </cell>
          <cell r="G142">
            <v>40000</v>
          </cell>
          <cell r="H142">
            <v>20000</v>
          </cell>
          <cell r="I142">
            <v>20000</v>
          </cell>
        </row>
        <row r="143">
          <cell r="A143" t="str">
            <v>東京営業本部　　　　　　　　　　　　　　</v>
          </cell>
          <cell r="B143" t="str">
            <v>1E5</v>
          </cell>
          <cell r="C143" t="str">
            <v>厚木支店第一チーム　　　　　　　　　　　</v>
          </cell>
          <cell r="D143" t="str">
            <v>(株)鈴機商事</v>
          </cell>
          <cell r="E143">
            <v>0</v>
          </cell>
          <cell r="F143" t="str">
            <v>89/02</v>
          </cell>
          <cell r="G143">
            <v>4000</v>
          </cell>
          <cell r="H143">
            <v>22200</v>
          </cell>
          <cell r="I143">
            <v>22200</v>
          </cell>
        </row>
        <row r="144">
          <cell r="A144" t="str">
            <v>東京営業本部　　　　　　　　　　　　　　</v>
          </cell>
          <cell r="B144" t="str">
            <v>1E5</v>
          </cell>
          <cell r="C144" t="str">
            <v>厚木支店第一チーム　　　　　　　　　　　</v>
          </cell>
          <cell r="D144" t="str">
            <v>㈱ﾒｲｺｰ</v>
          </cell>
          <cell r="E144" t="str">
            <v>6787</v>
          </cell>
          <cell r="F144" t="str">
            <v>00/12</v>
          </cell>
          <cell r="G144">
            <v>5000</v>
          </cell>
          <cell r="H144">
            <v>2950</v>
          </cell>
          <cell r="I144">
            <v>16625</v>
          </cell>
        </row>
        <row r="145">
          <cell r="A145" t="str">
            <v>東京営業本部　　　　　　　　　　　　　　</v>
          </cell>
          <cell r="B145" t="str">
            <v>1E5</v>
          </cell>
          <cell r="C145" t="str">
            <v>厚木支店第一チーム　　　　　　　　　　　</v>
          </cell>
          <cell r="D145" t="str">
            <v>㈱放電精密加工研究所</v>
          </cell>
          <cell r="E145" t="str">
            <v>6469</v>
          </cell>
          <cell r="F145" t="str">
            <v>00/12</v>
          </cell>
          <cell r="G145">
            <v>4000</v>
          </cell>
          <cell r="H145">
            <v>2040</v>
          </cell>
          <cell r="I145">
            <v>2680</v>
          </cell>
        </row>
        <row r="146">
          <cell r="A146" t="str">
            <v>近畿営業本部　　　　　　　　　　　　　　</v>
          </cell>
          <cell r="B146" t="str">
            <v>001</v>
          </cell>
          <cell r="C146" t="str">
            <v>大阪営業１部１課　　　　　　　　　　　　</v>
          </cell>
          <cell r="D146" t="str">
            <v>笹原ﾒｰｿﾝﾘｰ(株)</v>
          </cell>
          <cell r="E146">
            <v>0</v>
          </cell>
          <cell r="F146" t="str">
            <v>94/07</v>
          </cell>
          <cell r="G146">
            <v>5000</v>
          </cell>
          <cell r="H146">
            <v>7697</v>
          </cell>
          <cell r="I146">
            <v>7698</v>
          </cell>
        </row>
        <row r="147">
          <cell r="A147" t="str">
            <v>近畿営業本部　　　　　　　　　　　　　　</v>
          </cell>
          <cell r="B147" t="str">
            <v>001</v>
          </cell>
          <cell r="C147" t="str">
            <v>大阪営業１部１課　　　　　　　　　　　　</v>
          </cell>
          <cell r="D147" t="str">
            <v>日本基礎技術(株)</v>
          </cell>
          <cell r="E147" t="str">
            <v>1914</v>
          </cell>
          <cell r="F147" t="str">
            <v>95/02</v>
          </cell>
          <cell r="G147">
            <v>24200</v>
          </cell>
          <cell r="H147">
            <v>6534</v>
          </cell>
          <cell r="I147">
            <v>5566</v>
          </cell>
        </row>
        <row r="148">
          <cell r="A148" t="str">
            <v>近畿営業本部　　　　　　　　　　　　　　</v>
          </cell>
          <cell r="B148" t="str">
            <v>001</v>
          </cell>
          <cell r="C148" t="str">
            <v>大阪営業１部１課　　　　　　　　　　　　</v>
          </cell>
          <cell r="D148" t="str">
            <v>西日本旅客鉄道(株)</v>
          </cell>
          <cell r="E148" t="str">
            <v>9021</v>
          </cell>
          <cell r="F148" t="str">
            <v>96/07</v>
          </cell>
          <cell r="G148">
            <v>600</v>
          </cell>
          <cell r="H148">
            <v>227359</v>
          </cell>
          <cell r="I148">
            <v>252600</v>
          </cell>
        </row>
        <row r="149">
          <cell r="A149" t="str">
            <v>近畿営業本部　　　　　　　　　　　　　　</v>
          </cell>
          <cell r="B149" t="str">
            <v>001</v>
          </cell>
          <cell r="C149" t="str">
            <v>大阪営業１部１課　　　　　　　　　　　　</v>
          </cell>
          <cell r="D149" t="str">
            <v>テレセン(株)</v>
          </cell>
          <cell r="E149">
            <v>0</v>
          </cell>
          <cell r="F149" t="str">
            <v>97/02</v>
          </cell>
          <cell r="G149">
            <v>100</v>
          </cell>
          <cell r="H149">
            <v>503</v>
          </cell>
          <cell r="I149">
            <v>503</v>
          </cell>
        </row>
        <row r="150">
          <cell r="A150" t="str">
            <v>近畿営業本部　　　　　　　　　　　　　　</v>
          </cell>
          <cell r="B150" t="str">
            <v>001</v>
          </cell>
          <cell r="C150" t="str">
            <v>大阪営業１部１課　　　　　　　　　　　　</v>
          </cell>
          <cell r="D150" t="str">
            <v>ﾒﾃﾞｨｱﾏ-ｹﾃｨﾝｸﾞｼｽﾃﾑ(株)</v>
          </cell>
          <cell r="E150">
            <v>0</v>
          </cell>
          <cell r="F150" t="str">
            <v>97/09</v>
          </cell>
          <cell r="G150">
            <v>4</v>
          </cell>
          <cell r="H150">
            <v>26</v>
          </cell>
          <cell r="I150">
            <v>26</v>
          </cell>
        </row>
        <row r="151">
          <cell r="A151" t="str">
            <v>近畿営業本部　　　　　　　　　　　　　　</v>
          </cell>
          <cell r="B151" t="str">
            <v>001</v>
          </cell>
          <cell r="C151" t="str">
            <v>大阪営業１部１課　　　　　　　　　　　　</v>
          </cell>
          <cell r="D151" t="str">
            <v>(株)吉本ﾌｧｲﾅﾝｽ</v>
          </cell>
          <cell r="E151">
            <v>0</v>
          </cell>
          <cell r="F151" t="str">
            <v>98/06</v>
          </cell>
          <cell r="G151">
            <v>72</v>
          </cell>
          <cell r="H151">
            <v>3600</v>
          </cell>
          <cell r="I151">
            <v>3600</v>
          </cell>
        </row>
        <row r="152">
          <cell r="A152" t="str">
            <v>近畿営業本部　　　　　　　　　　　　　　</v>
          </cell>
          <cell r="B152" t="str">
            <v>001</v>
          </cell>
          <cell r="C152" t="str">
            <v>大阪営業１部１課　　　　　　　　　　　　</v>
          </cell>
          <cell r="D152" t="str">
            <v>関西ｹｰﾌﾞﾙﾈｯﾄ㈱</v>
          </cell>
          <cell r="E152">
            <v>0</v>
          </cell>
          <cell r="F152" t="str">
            <v>99/09</v>
          </cell>
          <cell r="G152">
            <v>664</v>
          </cell>
          <cell r="H152">
            <v>80000</v>
          </cell>
          <cell r="I152">
            <v>80000</v>
          </cell>
        </row>
        <row r="153">
          <cell r="A153" t="str">
            <v>近畿営業本部　　　　　　　　　　　　　　</v>
          </cell>
          <cell r="B153" t="str">
            <v>0Y1</v>
          </cell>
          <cell r="C153" t="str">
            <v>大阪営業１部３課　　　　　　　　　　　　</v>
          </cell>
          <cell r="D153" t="str">
            <v>関西国際空港(株)</v>
          </cell>
          <cell r="E153">
            <v>0</v>
          </cell>
          <cell r="F153" t="str">
            <v>85/07</v>
          </cell>
          <cell r="G153">
            <v>1580</v>
          </cell>
          <cell r="H153">
            <v>79000</v>
          </cell>
          <cell r="I153">
            <v>79000</v>
          </cell>
        </row>
        <row r="154">
          <cell r="A154" t="str">
            <v>近畿営業本部　　　　　　　　　　　　　　</v>
          </cell>
          <cell r="B154" t="str">
            <v>0Y1</v>
          </cell>
          <cell r="C154" t="str">
            <v>大阪営業１部３課　　　　　　　　　　　　</v>
          </cell>
          <cell r="D154" t="str">
            <v>(株)ﾄ-ﾀﾙﾗｲﾌｻ-ﾋﾞｽｺﾐｭﾆﾃｨ-</v>
          </cell>
          <cell r="E154">
            <v>0</v>
          </cell>
          <cell r="F154" t="str">
            <v>98/09</v>
          </cell>
          <cell r="G154">
            <v>100</v>
          </cell>
          <cell r="H154">
            <v>5000</v>
          </cell>
          <cell r="I154">
            <v>5000</v>
          </cell>
        </row>
        <row r="155">
          <cell r="A155" t="str">
            <v>近畿営業本部　　　　　　　　　　　　　　</v>
          </cell>
          <cell r="B155" t="str">
            <v>0Y1</v>
          </cell>
          <cell r="C155" t="str">
            <v>大阪営業１部３課　　　　　　　　　　　　</v>
          </cell>
          <cell r="D155" t="str">
            <v>ﾌｭｰﾁｬｰﾍﾞﾝﾁｬｰｷｬﾋﾟﾀﾙ（株）</v>
          </cell>
          <cell r="E155" t="str">
            <v>8462</v>
          </cell>
          <cell r="F155" t="str">
            <v>00/06</v>
          </cell>
          <cell r="G155">
            <v>80</v>
          </cell>
          <cell r="H155">
            <v>2656</v>
          </cell>
          <cell r="I155">
            <v>4624</v>
          </cell>
        </row>
        <row r="156">
          <cell r="A156" t="str">
            <v>近畿営業本部　　　　　　　　　　　　　　</v>
          </cell>
          <cell r="B156" t="str">
            <v>0QE</v>
          </cell>
          <cell r="C156" t="str">
            <v>大阪営業１部４課　　　　　　　　　　　　</v>
          </cell>
          <cell r="D156" t="str">
            <v>ｴﾝｾﾞﾙ証券㈱</v>
          </cell>
          <cell r="E156">
            <v>0</v>
          </cell>
          <cell r="F156" t="str">
            <v>01/03</v>
          </cell>
          <cell r="G156">
            <v>50</v>
          </cell>
          <cell r="H156">
            <v>20000</v>
          </cell>
          <cell r="I156">
            <v>20000</v>
          </cell>
        </row>
        <row r="157">
          <cell r="A157" t="str">
            <v>近畿営業本部　　　　　　　　　　　　　　</v>
          </cell>
          <cell r="B157" t="str">
            <v>0J2</v>
          </cell>
          <cell r="C157" t="str">
            <v>大阪営業２部１課　　　　　　　　　　　　</v>
          </cell>
          <cell r="D157" t="str">
            <v>㈱ﾊﾞﾙﾆﾊﾞｰﾋﾞ</v>
          </cell>
          <cell r="E157">
            <v>0</v>
          </cell>
          <cell r="F157" t="str">
            <v>00/09</v>
          </cell>
          <cell r="G157">
            <v>10</v>
          </cell>
          <cell r="H157">
            <v>5000</v>
          </cell>
          <cell r="I157">
            <v>5000</v>
          </cell>
        </row>
        <row r="158">
          <cell r="A158" t="str">
            <v>近畿営業本部　　　　　　　　　　　　　　</v>
          </cell>
          <cell r="B158" t="str">
            <v>0J2</v>
          </cell>
          <cell r="C158" t="str">
            <v>大阪営業２部１課　　　　　　　　　　　　</v>
          </cell>
          <cell r="D158" t="str">
            <v>ｱﾛｼｽﾃﾑ㈱</v>
          </cell>
          <cell r="E158">
            <v>0</v>
          </cell>
          <cell r="F158" t="str">
            <v>00/09</v>
          </cell>
          <cell r="G158">
            <v>9</v>
          </cell>
          <cell r="H158">
            <v>4653</v>
          </cell>
          <cell r="I158">
            <v>4653</v>
          </cell>
        </row>
        <row r="159">
          <cell r="A159" t="str">
            <v>近畿営業本部　　　　　　　　　　　　　　</v>
          </cell>
          <cell r="B159" t="str">
            <v>05V</v>
          </cell>
          <cell r="C159" t="str">
            <v>大阪営業２部３課　　　　　　　　　　　　</v>
          </cell>
          <cell r="D159" t="str">
            <v>㈱ｷｬﾋﾟｵﾝ</v>
          </cell>
          <cell r="E159">
            <v>0</v>
          </cell>
          <cell r="F159" t="str">
            <v>00/08</v>
          </cell>
          <cell r="G159">
            <v>100</v>
          </cell>
          <cell r="H159">
            <v>5000</v>
          </cell>
          <cell r="I159">
            <v>5000</v>
          </cell>
        </row>
        <row r="160">
          <cell r="A160" t="str">
            <v>近畿営業本部　　　　　　　　　　　　　　</v>
          </cell>
          <cell r="B160" t="str">
            <v>05V</v>
          </cell>
          <cell r="C160" t="str">
            <v>大阪営業２部３課　　　　　　　　　　　　</v>
          </cell>
          <cell r="D160" t="str">
            <v>(株)ｴﾙｸｺｰﾎﾟﾚｰｼｮﾝ</v>
          </cell>
          <cell r="E160" t="str">
            <v>9833</v>
          </cell>
          <cell r="F160" t="str">
            <v>89/04</v>
          </cell>
          <cell r="G160">
            <v>110000</v>
          </cell>
          <cell r="H160">
            <v>64029</v>
          </cell>
          <cell r="I160">
            <v>55000</v>
          </cell>
        </row>
        <row r="161">
          <cell r="A161" t="str">
            <v>近畿営業本部　　　　　　　　　　　　　　</v>
          </cell>
          <cell r="B161" t="str">
            <v>0QJ</v>
          </cell>
          <cell r="C161" t="str">
            <v>大阪営業２部４課　　　　　　　　　　　　</v>
          </cell>
          <cell r="D161" t="str">
            <v>(株)モリサワ</v>
          </cell>
          <cell r="E161">
            <v>0</v>
          </cell>
          <cell r="F161" t="str">
            <v>82/05</v>
          </cell>
          <cell r="G161">
            <v>40000</v>
          </cell>
          <cell r="H161">
            <v>32670</v>
          </cell>
          <cell r="I161">
            <v>32670</v>
          </cell>
        </row>
        <row r="162">
          <cell r="A162" t="str">
            <v>近畿営業本部　　　　　　　　　　　　　　</v>
          </cell>
          <cell r="B162" t="str">
            <v>0QJ</v>
          </cell>
          <cell r="C162" t="str">
            <v>大阪営業２部４課　　　　　　　　　　　　</v>
          </cell>
          <cell r="D162" t="str">
            <v>(株)ｼﾞｰﾈｯﾄ</v>
          </cell>
          <cell r="E162" t="str">
            <v>8087</v>
          </cell>
          <cell r="F162" t="str">
            <v>87/04</v>
          </cell>
          <cell r="G162">
            <v>9250</v>
          </cell>
          <cell r="H162">
            <v>3000</v>
          </cell>
          <cell r="I162">
            <v>3108</v>
          </cell>
        </row>
        <row r="163">
          <cell r="A163" t="str">
            <v>近畿営業本部　　　　　　　　　　　　　　</v>
          </cell>
          <cell r="B163" t="str">
            <v>0QJ</v>
          </cell>
          <cell r="C163" t="str">
            <v>大阪営業２部４課　　　　　　　　　　　　</v>
          </cell>
          <cell r="D163" t="str">
            <v>（株）ジャパンブリッジ</v>
          </cell>
          <cell r="E163">
            <v>0</v>
          </cell>
          <cell r="F163" t="str">
            <v>99/12</v>
          </cell>
          <cell r="G163">
            <v>8</v>
          </cell>
          <cell r="H163">
            <v>4800</v>
          </cell>
          <cell r="I163">
            <v>4800</v>
          </cell>
        </row>
        <row r="164">
          <cell r="A164" t="str">
            <v>近畿営業本部　　　　　　　　　　　　　　</v>
          </cell>
          <cell r="B164" t="str">
            <v>05Z</v>
          </cell>
          <cell r="C164" t="str">
            <v>大阪営業３部１課　　　　　　　　　　　　</v>
          </cell>
          <cell r="D164" t="str">
            <v>(株)鶴見製作所</v>
          </cell>
          <cell r="E164" t="str">
            <v>6351</v>
          </cell>
          <cell r="F164" t="str">
            <v>81/04</v>
          </cell>
          <cell r="G164">
            <v>178080</v>
          </cell>
          <cell r="H164">
            <v>92392</v>
          </cell>
          <cell r="I164">
            <v>105423</v>
          </cell>
        </row>
        <row r="165">
          <cell r="A165" t="str">
            <v>近畿営業本部　　　　　　　　　　　　　　</v>
          </cell>
          <cell r="B165" t="str">
            <v>05Z</v>
          </cell>
          <cell r="C165" t="str">
            <v>大阪営業３部１課　　　　　　　　　　　　</v>
          </cell>
          <cell r="D165" t="str">
            <v>西尾ﾚﾝﾄｵｰﾙ(株)</v>
          </cell>
          <cell r="E165" t="str">
            <v>9699</v>
          </cell>
          <cell r="F165" t="str">
            <v>82/04</v>
          </cell>
          <cell r="G165">
            <v>147620</v>
          </cell>
          <cell r="H165">
            <v>27878</v>
          </cell>
          <cell r="I165">
            <v>133448</v>
          </cell>
        </row>
        <row r="166">
          <cell r="A166" t="str">
            <v>近畿営業本部　　　　　　　　　　　　　　</v>
          </cell>
          <cell r="B166" t="str">
            <v>05Z</v>
          </cell>
          <cell r="C166" t="str">
            <v>大阪営業３部１課　　　　　　　　　　　　</v>
          </cell>
          <cell r="D166" t="str">
            <v>日本ｹﾞｰﾑｶｰﾄﾞ(株)</v>
          </cell>
          <cell r="E166">
            <v>0</v>
          </cell>
          <cell r="F166" t="str">
            <v>89/08</v>
          </cell>
          <cell r="G166">
            <v>800</v>
          </cell>
          <cell r="H166">
            <v>40000</v>
          </cell>
          <cell r="I166">
            <v>40000</v>
          </cell>
        </row>
        <row r="167">
          <cell r="A167" t="str">
            <v>近畿営業本部　　　　　　　　　　　　　　</v>
          </cell>
          <cell r="B167" t="str">
            <v>05Z</v>
          </cell>
          <cell r="C167" t="str">
            <v>大阪営業３部１課　　　　　　　　　　　　</v>
          </cell>
          <cell r="D167" t="str">
            <v>(株)梅の花</v>
          </cell>
          <cell r="E167" t="str">
            <v>7604</v>
          </cell>
          <cell r="F167" t="str">
            <v>96/12</v>
          </cell>
          <cell r="G167">
            <v>36</v>
          </cell>
          <cell r="H167">
            <v>2892</v>
          </cell>
          <cell r="I167">
            <v>14580</v>
          </cell>
        </row>
        <row r="168">
          <cell r="A168" t="str">
            <v>近畿営業本部　　　　　　　　　　　　　　</v>
          </cell>
          <cell r="B168" t="str">
            <v>05Z</v>
          </cell>
          <cell r="C168" t="str">
            <v>大阪営業３部１課　　　　　　　　　　　　</v>
          </cell>
          <cell r="D168" t="str">
            <v>ｸﾘｴ-ｼｮﾝｶ-ﾄﾞ情報ｼｽﾃﾑ(株)</v>
          </cell>
          <cell r="E168" t="str">
            <v>6423</v>
          </cell>
          <cell r="F168" t="str">
            <v>99/02</v>
          </cell>
          <cell r="G168">
            <v>214</v>
          </cell>
          <cell r="H168">
            <v>62206</v>
          </cell>
          <cell r="I168">
            <v>51223</v>
          </cell>
        </row>
        <row r="169">
          <cell r="A169" t="str">
            <v>近畿営業本部　　　　　　　　　　　　　　</v>
          </cell>
          <cell r="B169" t="str">
            <v>05Z</v>
          </cell>
          <cell r="C169" t="str">
            <v>大阪営業３部１課　　　　　　　　　　　　</v>
          </cell>
          <cell r="D169" t="str">
            <v>(株)自然堂</v>
          </cell>
          <cell r="E169" t="str">
            <v>2340</v>
          </cell>
          <cell r="F169" t="str">
            <v>00/03</v>
          </cell>
          <cell r="G169">
            <v>4000</v>
          </cell>
          <cell r="H169">
            <v>4488</v>
          </cell>
          <cell r="I169">
            <v>5920</v>
          </cell>
        </row>
        <row r="170">
          <cell r="A170" t="str">
            <v>近畿営業本部　　　　　　　　　　　　　　</v>
          </cell>
          <cell r="B170" t="str">
            <v>05Z</v>
          </cell>
          <cell r="C170" t="str">
            <v>大阪営業３部１課　　　　　　　　　　　　</v>
          </cell>
          <cell r="D170" t="str">
            <v>ｸﾘｴｲｼｮﾝﾈｯﾄｺﾑ㈱</v>
          </cell>
          <cell r="E170">
            <v>0</v>
          </cell>
          <cell r="F170" t="str">
            <v>00/11</v>
          </cell>
          <cell r="G170">
            <v>400</v>
          </cell>
          <cell r="H170">
            <v>20000</v>
          </cell>
          <cell r="I170">
            <v>20000</v>
          </cell>
        </row>
        <row r="171">
          <cell r="A171" t="str">
            <v>近畿営業本部　　　　　　　　　　　　　　</v>
          </cell>
          <cell r="B171" t="str">
            <v>05Z</v>
          </cell>
          <cell r="C171" t="str">
            <v>大阪営業３部１課　　　　　　　　　　　　</v>
          </cell>
          <cell r="D171" t="str">
            <v>㈱ﾌﾟﾘｵ</v>
          </cell>
          <cell r="E171">
            <v>0</v>
          </cell>
          <cell r="F171" t="str">
            <v>01/12</v>
          </cell>
          <cell r="G171">
            <v>5000</v>
          </cell>
          <cell r="H171">
            <v>5000</v>
          </cell>
          <cell r="I171">
            <v>5000</v>
          </cell>
        </row>
        <row r="172">
          <cell r="A172" t="str">
            <v>近畿営業本部　　　　　　　　　　　　　　</v>
          </cell>
          <cell r="B172" t="str">
            <v>0J1</v>
          </cell>
          <cell r="C172" t="str">
            <v>大阪営業３部２課　　　　　　　　　　　　</v>
          </cell>
          <cell r="D172" t="str">
            <v>日本ﾋﾞｼﾞﾈｽﾀﾝｸ㈱</v>
          </cell>
          <cell r="E172">
            <v>0</v>
          </cell>
          <cell r="F172" t="str">
            <v>00/12</v>
          </cell>
          <cell r="G172">
            <v>15</v>
          </cell>
          <cell r="H172">
            <v>4500</v>
          </cell>
          <cell r="I172">
            <v>4500</v>
          </cell>
        </row>
        <row r="173">
          <cell r="A173" t="str">
            <v>近畿営業本部　　　　　　　　　　　　　　</v>
          </cell>
          <cell r="B173" t="str">
            <v>0JH</v>
          </cell>
          <cell r="C173" t="str">
            <v>大阪営業５部２課　　　　　　　　　　　　</v>
          </cell>
          <cell r="D173" t="str">
            <v>関西ﾍﾟｲﾝﾄ(株)</v>
          </cell>
          <cell r="E173" t="str">
            <v>4613</v>
          </cell>
          <cell r="F173" t="str">
            <v>73/10</v>
          </cell>
          <cell r="G173">
            <v>213890</v>
          </cell>
          <cell r="H173">
            <v>65161</v>
          </cell>
          <cell r="I173">
            <v>110367</v>
          </cell>
        </row>
        <row r="174">
          <cell r="A174" t="str">
            <v>近畿営業本部　　　　　　　　　　　　　　</v>
          </cell>
          <cell r="B174" t="str">
            <v>0JH</v>
          </cell>
          <cell r="C174" t="str">
            <v>大阪営業５部２課　　　　　　　　　　　　</v>
          </cell>
          <cell r="D174" t="str">
            <v>ｾﾝｺｰ(株)</v>
          </cell>
          <cell r="E174" t="str">
            <v>9069</v>
          </cell>
          <cell r="F174" t="str">
            <v>77/10</v>
          </cell>
          <cell r="G174">
            <v>711485</v>
          </cell>
          <cell r="H174">
            <v>180546</v>
          </cell>
          <cell r="I174">
            <v>212734</v>
          </cell>
        </row>
        <row r="175">
          <cell r="A175" t="str">
            <v>近畿営業本部　　　　　　　　　　　　　　</v>
          </cell>
          <cell r="B175" t="str">
            <v>0JH</v>
          </cell>
          <cell r="C175" t="str">
            <v>大阪営業５部２課　　　　　　　　　　　　</v>
          </cell>
          <cell r="D175" t="str">
            <v>ｲｻﾑ塗料(株）</v>
          </cell>
          <cell r="E175" t="str">
            <v>4624</v>
          </cell>
          <cell r="F175" t="str">
            <v>85/01</v>
          </cell>
          <cell r="G175">
            <v>20000</v>
          </cell>
          <cell r="H175">
            <v>6400</v>
          </cell>
          <cell r="I175">
            <v>7800</v>
          </cell>
        </row>
        <row r="176">
          <cell r="A176" t="str">
            <v>近畿営業本部　　　　　　　　　　　　　　</v>
          </cell>
          <cell r="B176" t="str">
            <v>2GY</v>
          </cell>
          <cell r="C176" t="str">
            <v>大阪営業５部１課　　　　　　　　　　　　</v>
          </cell>
          <cell r="D176" t="str">
            <v>三洋電機ｸﾚｼﾞｯﾄ(株)</v>
          </cell>
          <cell r="E176" t="str">
            <v>8565</v>
          </cell>
          <cell r="F176" t="str">
            <v>94/11</v>
          </cell>
          <cell r="G176">
            <v>101000</v>
          </cell>
          <cell r="H176">
            <v>118499</v>
          </cell>
          <cell r="I176">
            <v>158570</v>
          </cell>
        </row>
        <row r="177">
          <cell r="A177" t="str">
            <v>近畿営業本部　　　　　　　　　　　　　　</v>
          </cell>
          <cell r="B177" t="str">
            <v>2GY</v>
          </cell>
          <cell r="C177" t="str">
            <v>大阪営業５部１課　　　　　　　　　　　　</v>
          </cell>
          <cell r="D177" t="str">
            <v>㈱ｵｰｴｽｼﾞｰ･ｺｰﾎﾟﾚｰｼｮﾝ</v>
          </cell>
          <cell r="E177" t="str">
            <v>6757</v>
          </cell>
          <cell r="F177" t="str">
            <v>01/01</v>
          </cell>
          <cell r="G177">
            <v>10000</v>
          </cell>
          <cell r="H177">
            <v>4000</v>
          </cell>
          <cell r="I177">
            <v>8100</v>
          </cell>
        </row>
        <row r="178">
          <cell r="A178" t="str">
            <v>近畿営業本部　　　　　　　　　　　　　　</v>
          </cell>
          <cell r="B178" t="str">
            <v>07R</v>
          </cell>
          <cell r="C178" t="str">
            <v>北大阪支店　　　　　　　　　　　　　　　</v>
          </cell>
          <cell r="D178" t="str">
            <v>(株)瑞光</v>
          </cell>
          <cell r="E178" t="str">
            <v>6279</v>
          </cell>
          <cell r="F178" t="str">
            <v>90/01</v>
          </cell>
          <cell r="G178">
            <v>12000</v>
          </cell>
          <cell r="H178">
            <v>6480</v>
          </cell>
          <cell r="I178">
            <v>8820</v>
          </cell>
        </row>
        <row r="179">
          <cell r="A179" t="str">
            <v>近畿営業本部　　　　　　　　　　　　　　</v>
          </cell>
          <cell r="B179" t="str">
            <v>07R</v>
          </cell>
          <cell r="C179" t="str">
            <v>北大阪支店　　　　　　　　　　　　　　　</v>
          </cell>
          <cell r="D179" t="str">
            <v>(株)ジャパン</v>
          </cell>
          <cell r="E179" t="str">
            <v>7498</v>
          </cell>
          <cell r="F179" t="str">
            <v>96/12</v>
          </cell>
          <cell r="G179">
            <v>16940</v>
          </cell>
          <cell r="H179">
            <v>15982</v>
          </cell>
          <cell r="I179">
            <v>22988</v>
          </cell>
        </row>
        <row r="180">
          <cell r="A180" t="str">
            <v>近畿営業本部　　　　　　　　　　　　　　</v>
          </cell>
          <cell r="B180" t="str">
            <v>2D1</v>
          </cell>
          <cell r="C180" t="str">
            <v>大阪営業４部１課　　　　　　　　　　　　</v>
          </cell>
          <cell r="D180" t="str">
            <v>ﾄﾐﾔｱﾊﾟﾚﾙ(株）</v>
          </cell>
          <cell r="E180" t="str">
            <v>8067</v>
          </cell>
          <cell r="F180" t="str">
            <v>86/08</v>
          </cell>
          <cell r="G180">
            <v>52152</v>
          </cell>
          <cell r="H180">
            <v>10341</v>
          </cell>
          <cell r="I180">
            <v>13664</v>
          </cell>
        </row>
        <row r="181">
          <cell r="A181" t="str">
            <v>近畿営業本部　　　　　　　　　　　　　　</v>
          </cell>
          <cell r="B181" t="str">
            <v>2D1</v>
          </cell>
          <cell r="C181" t="str">
            <v>大阪営業４部１課　　　　　　　　　　　　</v>
          </cell>
          <cell r="D181" t="str">
            <v>日本ﾋﾟﾗｰ工業(株）</v>
          </cell>
          <cell r="E181" t="str">
            <v>6490</v>
          </cell>
          <cell r="F181" t="str">
            <v>87/05</v>
          </cell>
          <cell r="G181">
            <v>102100</v>
          </cell>
          <cell r="H181">
            <v>62545</v>
          </cell>
          <cell r="I181">
            <v>56870</v>
          </cell>
        </row>
        <row r="182">
          <cell r="A182" t="str">
            <v>近畿営業本部　　　　　　　　　　　　　　</v>
          </cell>
          <cell r="B182" t="str">
            <v>2D1</v>
          </cell>
          <cell r="C182" t="str">
            <v>大阪営業４部１課　　　　　　　　　　　　</v>
          </cell>
          <cell r="D182" t="str">
            <v>ﾊﾘﾏ化成(株）</v>
          </cell>
          <cell r="E182" t="str">
            <v>4410</v>
          </cell>
          <cell r="F182" t="str">
            <v>89/03</v>
          </cell>
          <cell r="G182">
            <v>1000</v>
          </cell>
          <cell r="H182">
            <v>392</v>
          </cell>
          <cell r="I182">
            <v>624</v>
          </cell>
        </row>
        <row r="183">
          <cell r="A183" t="str">
            <v>近畿営業本部　　　　　　　　　　　　　　</v>
          </cell>
          <cell r="B183" t="str">
            <v>2D1</v>
          </cell>
          <cell r="C183" t="str">
            <v>大阪営業４部１課　　　　　　　　　　　　</v>
          </cell>
          <cell r="D183" t="str">
            <v>(株)船井総合研究所</v>
          </cell>
          <cell r="E183" t="str">
            <v>9757</v>
          </cell>
          <cell r="F183" t="str">
            <v>89/11</v>
          </cell>
          <cell r="G183">
            <v>146410</v>
          </cell>
          <cell r="H183">
            <v>70423</v>
          </cell>
          <cell r="I183">
            <v>178620</v>
          </cell>
        </row>
        <row r="184">
          <cell r="A184" t="str">
            <v>近畿営業本部　　　　　　　　　　　　　　</v>
          </cell>
          <cell r="B184" t="str">
            <v>2D1</v>
          </cell>
          <cell r="C184" t="str">
            <v>大阪営業４部１課　　　　　　　　　　　　</v>
          </cell>
          <cell r="D184" t="str">
            <v>船井ｷｬﾋﾟﾀﾙ(株)</v>
          </cell>
          <cell r="E184">
            <v>0</v>
          </cell>
          <cell r="F184" t="str">
            <v>91/01</v>
          </cell>
          <cell r="G184">
            <v>72</v>
          </cell>
          <cell r="H184">
            <v>6468</v>
          </cell>
          <cell r="I184">
            <v>6468</v>
          </cell>
        </row>
        <row r="185">
          <cell r="A185" t="str">
            <v>近畿営業本部　　　　　　　　　　　　　　</v>
          </cell>
          <cell r="B185" t="str">
            <v>2D1</v>
          </cell>
          <cell r="C185" t="str">
            <v>大阪営業４部１課　　　　　　　　　　　　</v>
          </cell>
          <cell r="D185" t="str">
            <v>ウッドランド(株)</v>
          </cell>
          <cell r="E185" t="str">
            <v>4652</v>
          </cell>
          <cell r="F185" t="str">
            <v>95/08</v>
          </cell>
          <cell r="G185">
            <v>90000</v>
          </cell>
          <cell r="H185">
            <v>23400</v>
          </cell>
          <cell r="I185">
            <v>26550</v>
          </cell>
        </row>
        <row r="186">
          <cell r="A186" t="str">
            <v>近畿営業本部　　　　　　　　　　　　　　</v>
          </cell>
          <cell r="B186" t="str">
            <v>2D1</v>
          </cell>
          <cell r="C186" t="str">
            <v>大阪営業４部１課　　　　　　　　　　　　</v>
          </cell>
          <cell r="D186" t="str">
            <v>江崎グリコ(株)</v>
          </cell>
          <cell r="E186" t="str">
            <v>2206</v>
          </cell>
          <cell r="F186" t="str">
            <v>00/06</v>
          </cell>
          <cell r="G186">
            <v>40000</v>
          </cell>
          <cell r="H186">
            <v>21842</v>
          </cell>
          <cell r="I186">
            <v>28240</v>
          </cell>
        </row>
        <row r="187">
          <cell r="A187" t="str">
            <v>近畿営業本部　　　　　　　　　　　　　　</v>
          </cell>
          <cell r="B187" t="str">
            <v>2D3</v>
          </cell>
          <cell r="C187" t="str">
            <v>大阪営業５部３課　　　　　　　　　　　　</v>
          </cell>
          <cell r="D187" t="str">
            <v>日本ｺﾝﾋﾟｭｰﾀｰ･ｼｽﾃﾑ(株）</v>
          </cell>
          <cell r="E187" t="str">
            <v>9709</v>
          </cell>
          <cell r="F187" t="str">
            <v>90/03</v>
          </cell>
          <cell r="G187">
            <v>7488</v>
          </cell>
          <cell r="H187">
            <v>565</v>
          </cell>
          <cell r="I187">
            <v>455</v>
          </cell>
        </row>
        <row r="188">
          <cell r="A188" t="str">
            <v>近畿営業本部　　　　　　　　　　　　　　</v>
          </cell>
          <cell r="B188" t="str">
            <v>2D3</v>
          </cell>
          <cell r="C188" t="str">
            <v>大阪営業５部３課　　　　　　　　　　　　</v>
          </cell>
          <cell r="D188" t="str">
            <v>北恵(株)</v>
          </cell>
          <cell r="E188" t="str">
            <v>9872</v>
          </cell>
          <cell r="F188" t="str">
            <v>90/10</v>
          </cell>
          <cell r="G188">
            <v>3381</v>
          </cell>
          <cell r="H188">
            <v>611</v>
          </cell>
          <cell r="I188">
            <v>801</v>
          </cell>
        </row>
        <row r="189">
          <cell r="A189" t="str">
            <v>近畿営業本部　　　　　　　　　　　　　　</v>
          </cell>
          <cell r="B189" t="str">
            <v>2D3</v>
          </cell>
          <cell r="C189" t="str">
            <v>大阪営業５部３課　　　　　　　　　　　　</v>
          </cell>
          <cell r="D189" t="str">
            <v>尾家産業(株)</v>
          </cell>
          <cell r="E189" t="str">
            <v>7481</v>
          </cell>
          <cell r="F189" t="str">
            <v>93/02</v>
          </cell>
          <cell r="G189">
            <v>12650</v>
          </cell>
          <cell r="H189">
            <v>7000</v>
          </cell>
          <cell r="I189">
            <v>9741</v>
          </cell>
        </row>
        <row r="190">
          <cell r="A190" t="str">
            <v>近畿営業本部　　　　　　　　　　　　　　</v>
          </cell>
          <cell r="B190" t="str">
            <v>2D3</v>
          </cell>
          <cell r="C190" t="str">
            <v>大阪営業５部３課　　　　　　　　　　　　</v>
          </cell>
          <cell r="D190" t="str">
            <v>日本ﾊﾑ(株)</v>
          </cell>
          <cell r="E190" t="str">
            <v>2282</v>
          </cell>
          <cell r="F190" t="str">
            <v>70/05</v>
          </cell>
          <cell r="G190">
            <v>666825</v>
          </cell>
          <cell r="H190">
            <v>920885</v>
          </cell>
          <cell r="I190">
            <v>698833</v>
          </cell>
        </row>
        <row r="191">
          <cell r="A191" t="str">
            <v>近畿営業本部　　　　　　　　　　　　　　</v>
          </cell>
          <cell r="B191" t="str">
            <v>2D3</v>
          </cell>
          <cell r="C191" t="str">
            <v>大阪営業５部３課　　　　　　　　　　　　</v>
          </cell>
          <cell r="D191" t="str">
            <v>明星工業(株)</v>
          </cell>
          <cell r="E191" t="str">
            <v>1976</v>
          </cell>
          <cell r="F191" t="str">
            <v>72/01</v>
          </cell>
          <cell r="G191">
            <v>175692</v>
          </cell>
          <cell r="H191">
            <v>20506</v>
          </cell>
          <cell r="I191">
            <v>31293</v>
          </cell>
        </row>
        <row r="192">
          <cell r="A192" t="str">
            <v>近畿営業本部　　　　　　　　　　　　　　</v>
          </cell>
          <cell r="B192" t="str">
            <v>2D3</v>
          </cell>
          <cell r="C192" t="str">
            <v>大阪営業５部３課　　　　　　　　　　　　</v>
          </cell>
          <cell r="D192" t="str">
            <v>ﾆﾌﾟﾛ(株)</v>
          </cell>
          <cell r="E192" t="str">
            <v>8086</v>
          </cell>
          <cell r="F192" t="str">
            <v>82/10</v>
          </cell>
          <cell r="G192">
            <v>31311</v>
          </cell>
          <cell r="H192">
            <v>9000</v>
          </cell>
          <cell r="I192">
            <v>44211</v>
          </cell>
        </row>
        <row r="193">
          <cell r="A193" t="str">
            <v>近畿営業本部　　　　　　　　　　　　　　</v>
          </cell>
          <cell r="B193" t="str">
            <v>2DV</v>
          </cell>
          <cell r="C193" t="str">
            <v>大阪営業４部３課　　　　　　　　　　　　</v>
          </cell>
          <cell r="D193" t="str">
            <v>(株)日本ｼｽﾃﾑﾃﾞｨﾍﾞﾛｯﾌﾟﾒﾝﾄ</v>
          </cell>
          <cell r="E193" t="str">
            <v>9759</v>
          </cell>
          <cell r="F193" t="str">
            <v>89/03</v>
          </cell>
          <cell r="G193">
            <v>49334.400000000001</v>
          </cell>
          <cell r="H193">
            <v>24864</v>
          </cell>
          <cell r="I193">
            <v>21186</v>
          </cell>
        </row>
        <row r="194">
          <cell r="A194" t="str">
            <v>近畿営業本部　　　　　　　　　　　　　　</v>
          </cell>
          <cell r="B194" t="str">
            <v>2DV</v>
          </cell>
          <cell r="C194" t="str">
            <v>大阪営業４部３課　　　　　　　　　　　　</v>
          </cell>
          <cell r="D194" t="str">
            <v>㈱ﾃﾞｼﾞｺﾑ</v>
          </cell>
          <cell r="E194">
            <v>0</v>
          </cell>
          <cell r="F194" t="str">
            <v>01/12</v>
          </cell>
          <cell r="G194">
            <v>50</v>
          </cell>
          <cell r="H194">
            <v>10000</v>
          </cell>
          <cell r="I194">
            <v>10000</v>
          </cell>
        </row>
        <row r="195">
          <cell r="A195" t="str">
            <v>近畿営業本部　　　　　　　　　　　　　　</v>
          </cell>
          <cell r="B195" t="str">
            <v>003</v>
          </cell>
          <cell r="C195" t="str">
            <v>大阪営業４部２課　　　　　　　　　　　　</v>
          </cell>
          <cell r="D195" t="str">
            <v>愛眼(株）</v>
          </cell>
          <cell r="E195" t="str">
            <v>9854</v>
          </cell>
          <cell r="F195" t="str">
            <v>90/01</v>
          </cell>
          <cell r="G195">
            <v>7623</v>
          </cell>
          <cell r="H195">
            <v>4913</v>
          </cell>
          <cell r="I195">
            <v>4696</v>
          </cell>
        </row>
        <row r="196">
          <cell r="A196" t="str">
            <v>近畿営業本部　　　　　　　　　　　　　　</v>
          </cell>
          <cell r="B196" t="str">
            <v>003</v>
          </cell>
          <cell r="C196" t="str">
            <v>大阪営業４部２課　　　　　　　　　　　　</v>
          </cell>
          <cell r="D196" t="str">
            <v>岸本建設(株)</v>
          </cell>
          <cell r="E196">
            <v>0</v>
          </cell>
          <cell r="F196" t="str">
            <v>91/01</v>
          </cell>
          <cell r="G196">
            <v>9450</v>
          </cell>
          <cell r="H196">
            <v>19845</v>
          </cell>
          <cell r="I196">
            <v>19845</v>
          </cell>
        </row>
        <row r="197">
          <cell r="A197" t="str">
            <v>近畿営業本部　　　　　　　　　　　　　　</v>
          </cell>
          <cell r="B197" t="str">
            <v>003</v>
          </cell>
          <cell r="C197" t="str">
            <v>大阪営業４部２課　　　　　　　　　　　　</v>
          </cell>
          <cell r="D197" t="str">
            <v>アイコム（株）</v>
          </cell>
          <cell r="E197" t="str">
            <v>6820</v>
          </cell>
          <cell r="F197" t="str">
            <v>91/03</v>
          </cell>
          <cell r="G197">
            <v>13500</v>
          </cell>
          <cell r="H197">
            <v>9501</v>
          </cell>
          <cell r="I197">
            <v>27405</v>
          </cell>
        </row>
        <row r="198">
          <cell r="A198" t="str">
            <v>近畿営業本部　　　　　　　　　　　　　　</v>
          </cell>
          <cell r="B198" t="str">
            <v>003</v>
          </cell>
          <cell r="C198" t="str">
            <v>大阪営業４部２課　　　　　　　　　　　　</v>
          </cell>
          <cell r="D198" t="str">
            <v>共和薬品工業(株)</v>
          </cell>
          <cell r="E198">
            <v>0</v>
          </cell>
          <cell r="F198" t="str">
            <v>96/01</v>
          </cell>
          <cell r="G198">
            <v>1500</v>
          </cell>
          <cell r="H198">
            <v>14250</v>
          </cell>
          <cell r="I198">
            <v>14250</v>
          </cell>
        </row>
        <row r="199">
          <cell r="A199" t="str">
            <v>東京営業本部　　　　　　　　　　　　　　</v>
          </cell>
          <cell r="B199" t="str">
            <v>1F5</v>
          </cell>
          <cell r="C199" t="str">
            <v>情報通信部第二チーム　　　　　　　　　　</v>
          </cell>
          <cell r="D199" t="str">
            <v>(株)サイバード</v>
          </cell>
          <cell r="E199" t="str">
            <v>4823</v>
          </cell>
          <cell r="F199" t="str">
            <v>00/03</v>
          </cell>
          <cell r="G199">
            <v>300</v>
          </cell>
          <cell r="H199">
            <v>50000</v>
          </cell>
          <cell r="I199">
            <v>86100</v>
          </cell>
        </row>
        <row r="200">
          <cell r="A200" t="str">
            <v>近畿営業本部　　　　　　　　　　　　　　</v>
          </cell>
          <cell r="B200" t="str">
            <v>003</v>
          </cell>
          <cell r="C200" t="str">
            <v>大阪営業４部２課　　　　　　　　　　　　</v>
          </cell>
          <cell r="D200" t="str">
            <v>㈱ｷﾘﾝ堂</v>
          </cell>
          <cell r="E200" t="str">
            <v>2660</v>
          </cell>
          <cell r="F200" t="str">
            <v>00/08</v>
          </cell>
          <cell r="G200">
            <v>10000</v>
          </cell>
          <cell r="H200">
            <v>7306</v>
          </cell>
          <cell r="I200">
            <v>11400</v>
          </cell>
        </row>
        <row r="201">
          <cell r="A201" t="str">
            <v>近畿営業本部　　　　　　　　　　　　　　</v>
          </cell>
          <cell r="B201" t="str">
            <v>05T</v>
          </cell>
          <cell r="C201" t="str">
            <v>大阪営業４部４課　　　　　　　　　　　　</v>
          </cell>
          <cell r="D201" t="str">
            <v>(株)ワキタ</v>
          </cell>
          <cell r="E201" t="str">
            <v>8125</v>
          </cell>
          <cell r="F201" t="str">
            <v>71/09</v>
          </cell>
          <cell r="G201">
            <v>1926005</v>
          </cell>
          <cell r="H201">
            <v>539281</v>
          </cell>
          <cell r="I201">
            <v>1194123</v>
          </cell>
        </row>
        <row r="202">
          <cell r="A202" t="str">
            <v>近畿営業本部　　　　　　　　　　　　　　</v>
          </cell>
          <cell r="B202" t="str">
            <v>05T</v>
          </cell>
          <cell r="C202" t="str">
            <v>大阪営業４部４課　　　　　　　　　　　　</v>
          </cell>
          <cell r="D202" t="str">
            <v>象印ﾏﾎｰﾋﾞﾝ(株）</v>
          </cell>
          <cell r="E202" t="str">
            <v>7965</v>
          </cell>
          <cell r="F202" t="str">
            <v>86/10</v>
          </cell>
          <cell r="G202">
            <v>115500</v>
          </cell>
          <cell r="H202">
            <v>51051</v>
          </cell>
          <cell r="I202">
            <v>57173</v>
          </cell>
        </row>
        <row r="203">
          <cell r="A203" t="str">
            <v>近畿営業本部　　　　　　　　　　　　　　</v>
          </cell>
          <cell r="B203" t="str">
            <v>05T</v>
          </cell>
          <cell r="C203" t="str">
            <v>大阪営業４部４課　　　　　　　　　　　　</v>
          </cell>
          <cell r="D203" t="str">
            <v>(株)オグラ</v>
          </cell>
          <cell r="E203">
            <v>0</v>
          </cell>
          <cell r="F203" t="str">
            <v>93/11</v>
          </cell>
          <cell r="G203">
            <v>40</v>
          </cell>
          <cell r="H203">
            <v>2000</v>
          </cell>
          <cell r="I203">
            <v>2000</v>
          </cell>
        </row>
        <row r="204">
          <cell r="A204" t="str">
            <v>近畿営業本部　　　　　　　　　　　　　　</v>
          </cell>
          <cell r="B204" t="str">
            <v>05T</v>
          </cell>
          <cell r="C204" t="str">
            <v>大阪営業４部４課　　　　　　　　　　　　</v>
          </cell>
          <cell r="D204" t="str">
            <v>(株)キナン</v>
          </cell>
          <cell r="E204">
            <v>0</v>
          </cell>
          <cell r="F204" t="str">
            <v>95/02</v>
          </cell>
          <cell r="G204">
            <v>20000</v>
          </cell>
          <cell r="H204">
            <v>2277</v>
          </cell>
          <cell r="I204">
            <v>2278</v>
          </cell>
        </row>
        <row r="205">
          <cell r="A205" t="str">
            <v>近畿営業本部　　　　　　　　　　　　　　</v>
          </cell>
          <cell r="B205" t="str">
            <v>05T</v>
          </cell>
          <cell r="C205" t="str">
            <v>大阪営業４部４課　　　　　　　　　　　　</v>
          </cell>
          <cell r="D205" t="str">
            <v>(株)佐賀機工商会</v>
          </cell>
          <cell r="E205">
            <v>0</v>
          </cell>
          <cell r="F205" t="str">
            <v>97/04</v>
          </cell>
          <cell r="G205">
            <v>300</v>
          </cell>
          <cell r="H205">
            <v>11658</v>
          </cell>
          <cell r="I205">
            <v>11659</v>
          </cell>
        </row>
        <row r="206">
          <cell r="A206" t="str">
            <v>近畿営業本部　　　　　　　　　　　　　　</v>
          </cell>
          <cell r="B206" t="str">
            <v>019</v>
          </cell>
          <cell r="C206" t="str">
            <v>京都支店１課　　　　　　　　　　　　　　</v>
          </cell>
          <cell r="D206" t="str">
            <v>(株)京都ｹ-ﾌﾞﾙｺﾐｭﾆｹ-ｼｮﾝｽﾞ</v>
          </cell>
          <cell r="E206">
            <v>0</v>
          </cell>
          <cell r="F206" t="str">
            <v>81/09</v>
          </cell>
          <cell r="G206">
            <v>200</v>
          </cell>
          <cell r="H206">
            <v>3122</v>
          </cell>
          <cell r="I206">
            <v>3123</v>
          </cell>
        </row>
        <row r="207">
          <cell r="A207" t="str">
            <v>近畿営業本部　　　　　　　　　　　　　　</v>
          </cell>
          <cell r="B207" t="str">
            <v>080</v>
          </cell>
          <cell r="C207" t="str">
            <v>滋賀支店　　　　　　　　　　　　　　　　</v>
          </cell>
          <cell r="D207" t="str">
            <v>(株)平和堂</v>
          </cell>
          <cell r="E207" t="str">
            <v>8276</v>
          </cell>
          <cell r="F207" t="str">
            <v>81/09</v>
          </cell>
          <cell r="G207">
            <v>99420</v>
          </cell>
          <cell r="H207">
            <v>71945</v>
          </cell>
          <cell r="I207">
            <v>127755</v>
          </cell>
        </row>
        <row r="208">
          <cell r="A208" t="str">
            <v>近畿営業本部　　　　　　　　　　　　　　</v>
          </cell>
          <cell r="B208" t="str">
            <v>2H2</v>
          </cell>
          <cell r="C208" t="str">
            <v>南大阪支店１課　　　　　　　　　　　　　</v>
          </cell>
          <cell r="D208" t="str">
            <v>(株)泉州銀行</v>
          </cell>
          <cell r="E208" t="str">
            <v>8372</v>
          </cell>
          <cell r="F208" t="str">
            <v>97/03</v>
          </cell>
          <cell r="G208">
            <v>50000</v>
          </cell>
          <cell r="H208">
            <v>12100</v>
          </cell>
          <cell r="I208">
            <v>13500</v>
          </cell>
        </row>
        <row r="209">
          <cell r="A209" t="str">
            <v>近畿営業本部　　　　　　　　　　　　　　</v>
          </cell>
          <cell r="B209" t="str">
            <v>2H2</v>
          </cell>
          <cell r="C209" t="str">
            <v>南大阪支店１課　　　　　　　　　　　　　</v>
          </cell>
          <cell r="D209" t="str">
            <v>(株)泉州銀行　優先株</v>
          </cell>
          <cell r="E209">
            <v>0</v>
          </cell>
          <cell r="F209" t="str">
            <v>99/04</v>
          </cell>
          <cell r="G209">
            <v>100000</v>
          </cell>
          <cell r="H209">
            <v>100000</v>
          </cell>
          <cell r="I209">
            <v>100000</v>
          </cell>
        </row>
        <row r="210">
          <cell r="A210" t="str">
            <v>近畿営業本部　　　　　　　　　　　　　　</v>
          </cell>
          <cell r="B210" t="str">
            <v>2H2</v>
          </cell>
          <cell r="C210" t="str">
            <v>南大阪支店１課　　　　　　　　　　　　　</v>
          </cell>
          <cell r="D210" t="str">
            <v>永大産業(株)</v>
          </cell>
          <cell r="E210">
            <v>0</v>
          </cell>
          <cell r="F210" t="str">
            <v>98/02</v>
          </cell>
          <cell r="G210">
            <v>3000</v>
          </cell>
          <cell r="H210">
            <v>150</v>
          </cell>
          <cell r="I210">
            <v>150</v>
          </cell>
        </row>
        <row r="211">
          <cell r="A211" t="str">
            <v>近畿営業本部　　　　　　　　　　　　　　</v>
          </cell>
          <cell r="B211" t="str">
            <v>015</v>
          </cell>
          <cell r="C211" t="str">
            <v>神戸支店１課　　　　　　　　　　　　　　</v>
          </cell>
          <cell r="D211" t="str">
            <v>(株)ﾄｰﾎｰ</v>
          </cell>
          <cell r="E211" t="str">
            <v>8142</v>
          </cell>
          <cell r="F211" t="str">
            <v>85/01</v>
          </cell>
          <cell r="G211">
            <v>10500</v>
          </cell>
          <cell r="H211">
            <v>8799</v>
          </cell>
          <cell r="I211">
            <v>8694</v>
          </cell>
        </row>
        <row r="212">
          <cell r="A212" t="str">
            <v>近畿営業本部　　　　　　　　　　　　　　</v>
          </cell>
          <cell r="B212" t="str">
            <v>015</v>
          </cell>
          <cell r="C212" t="str">
            <v>神戸支店１課　　　　　　　　　　　　　　</v>
          </cell>
          <cell r="D212" t="str">
            <v>アサヒプリテック(株)</v>
          </cell>
          <cell r="E212" t="str">
            <v>5855</v>
          </cell>
          <cell r="F212" t="str">
            <v>97/03</v>
          </cell>
          <cell r="G212">
            <v>78000</v>
          </cell>
          <cell r="H212">
            <v>40000</v>
          </cell>
          <cell r="I212">
            <v>68250</v>
          </cell>
        </row>
        <row r="213">
          <cell r="A213" t="str">
            <v>近畿営業本部　　　　　　　　　　　　　　</v>
          </cell>
          <cell r="B213" t="str">
            <v>015</v>
          </cell>
          <cell r="C213" t="str">
            <v>神戸支店１課　　　　　　　　　　　　　　</v>
          </cell>
          <cell r="D213" t="str">
            <v>先端医療振興財団</v>
          </cell>
          <cell r="E213">
            <v>0</v>
          </cell>
          <cell r="F213" t="str">
            <v>00/07</v>
          </cell>
          <cell r="G213">
            <v>200</v>
          </cell>
          <cell r="H213">
            <v>1000</v>
          </cell>
          <cell r="I213">
            <v>1000</v>
          </cell>
        </row>
        <row r="214">
          <cell r="A214" t="str">
            <v>近畿営業本部　　　　　　　　　　　　　　</v>
          </cell>
          <cell r="B214" t="str">
            <v>015</v>
          </cell>
          <cell r="C214" t="str">
            <v>神戸支店１課　　　　　　　　　　　　　　</v>
          </cell>
          <cell r="D214" t="str">
            <v>神戸都市振興ｻｰﾋﾞｽ㈱</v>
          </cell>
          <cell r="E214">
            <v>0</v>
          </cell>
          <cell r="F214" t="str">
            <v>00/08</v>
          </cell>
          <cell r="G214">
            <v>10000</v>
          </cell>
          <cell r="H214">
            <v>50000</v>
          </cell>
          <cell r="I214">
            <v>50000</v>
          </cell>
        </row>
        <row r="215">
          <cell r="A215" t="str">
            <v>近畿営業本部　　　　　　　　　　　　　　</v>
          </cell>
          <cell r="B215" t="str">
            <v>073</v>
          </cell>
          <cell r="C215" t="str">
            <v>姫路支店　　　　　　　　　　　　　　　　</v>
          </cell>
          <cell r="D215" t="str">
            <v>ﾏｯｸｽﾊﾞﾘｭ西日本(株)</v>
          </cell>
          <cell r="E215" t="str">
            <v>8287</v>
          </cell>
          <cell r="F215" t="str">
            <v>95/01</v>
          </cell>
          <cell r="G215">
            <v>20500</v>
          </cell>
          <cell r="H215">
            <v>23595</v>
          </cell>
          <cell r="I215">
            <v>23001</v>
          </cell>
        </row>
        <row r="216">
          <cell r="A216" t="str">
            <v>近畿営業本部　　　　　　　　　　　　　　</v>
          </cell>
          <cell r="B216" t="str">
            <v>073</v>
          </cell>
          <cell r="C216" t="str">
            <v>姫路支店　　　　　　　　　　　　　　　　</v>
          </cell>
          <cell r="D216" t="str">
            <v>極東産機(株)</v>
          </cell>
          <cell r="E216">
            <v>0</v>
          </cell>
          <cell r="F216" t="str">
            <v>96/03</v>
          </cell>
          <cell r="G216">
            <v>40000</v>
          </cell>
          <cell r="H216">
            <v>27500</v>
          </cell>
          <cell r="I216">
            <v>27500</v>
          </cell>
        </row>
        <row r="217">
          <cell r="A217" t="str">
            <v>業務本部　　　　　　　　　　　　　　　　</v>
          </cell>
          <cell r="B217" t="str">
            <v>0PY</v>
          </cell>
          <cell r="C217" t="str">
            <v>札幌支店１チーム　　　　　　　　　　　　</v>
          </cell>
          <cell r="D217" t="str">
            <v>アース(株)</v>
          </cell>
          <cell r="E217" t="str">
            <v>8514</v>
          </cell>
          <cell r="F217" t="str">
            <v>94/11</v>
          </cell>
          <cell r="G217">
            <v>100000</v>
          </cell>
          <cell r="H217">
            <v>26100</v>
          </cell>
          <cell r="I217">
            <v>29100</v>
          </cell>
        </row>
        <row r="218">
          <cell r="A218" t="str">
            <v>業務本部　　　　　　　　　　　　　　　　</v>
          </cell>
          <cell r="B218" t="str">
            <v>0PY</v>
          </cell>
          <cell r="C218" t="str">
            <v>札幌支店１チーム　　　　　　　　　　　　</v>
          </cell>
          <cell r="D218" t="str">
            <v>(株)ユニコ・コーポレーション</v>
          </cell>
          <cell r="E218" t="str">
            <v>8569</v>
          </cell>
          <cell r="F218" t="str">
            <v>95/12</v>
          </cell>
          <cell r="G218">
            <v>11550</v>
          </cell>
          <cell r="H218">
            <v>8289</v>
          </cell>
          <cell r="I218">
            <v>6083</v>
          </cell>
        </row>
        <row r="219">
          <cell r="A219" t="str">
            <v>業務本部　　　　　　　　　　　　　　　　</v>
          </cell>
          <cell r="B219" t="str">
            <v>0PY</v>
          </cell>
          <cell r="C219" t="str">
            <v>札幌支店１チーム　　　　　　　　　　　　</v>
          </cell>
          <cell r="D219" t="str">
            <v>(株)ｽｶﾞｲ･ｴﾝﾀﾃｲﾝﾒﾝﾄ</v>
          </cell>
          <cell r="E219" t="str">
            <v>4650</v>
          </cell>
          <cell r="F219" t="str">
            <v>94/02</v>
          </cell>
          <cell r="G219">
            <v>20000</v>
          </cell>
          <cell r="H219">
            <v>9300</v>
          </cell>
          <cell r="I219">
            <v>9100</v>
          </cell>
        </row>
        <row r="220">
          <cell r="A220" t="str">
            <v>業務本部　　　　　　　　　　　　　　　　</v>
          </cell>
          <cell r="B220" t="str">
            <v>0PY</v>
          </cell>
          <cell r="C220" t="str">
            <v>札幌支店１チーム　　　　　　　　　　　　</v>
          </cell>
          <cell r="D220" t="str">
            <v>共成ﾚﾝﾃﾑ(株)</v>
          </cell>
          <cell r="E220" t="str">
            <v>9680</v>
          </cell>
          <cell r="F220" t="str">
            <v>98/07</v>
          </cell>
          <cell r="G220">
            <v>11000</v>
          </cell>
          <cell r="H220">
            <v>6231</v>
          </cell>
          <cell r="I220">
            <v>7150</v>
          </cell>
        </row>
        <row r="221">
          <cell r="A221" t="str">
            <v>業務本部　　　　　　　　　　　　　　　　</v>
          </cell>
          <cell r="B221" t="str">
            <v>0PZ</v>
          </cell>
          <cell r="C221" t="str">
            <v>札幌支店２チーム　　　　　　　　　　　　</v>
          </cell>
          <cell r="D221" t="str">
            <v>(株)ほくやく</v>
          </cell>
          <cell r="E221" t="str">
            <v>7526</v>
          </cell>
          <cell r="F221" t="str">
            <v>96/11</v>
          </cell>
          <cell r="G221">
            <v>10500</v>
          </cell>
          <cell r="H221">
            <v>2887</v>
          </cell>
          <cell r="I221">
            <v>5198</v>
          </cell>
        </row>
        <row r="222">
          <cell r="A222" t="str">
            <v>業務本部　　　　　　　　　　　　　　　　</v>
          </cell>
          <cell r="B222" t="str">
            <v>0PZ</v>
          </cell>
          <cell r="C222" t="str">
            <v>札幌支店２チーム　　　　　　　　　　　　</v>
          </cell>
          <cell r="D222" t="str">
            <v>(株)ｱｸﾃｨﾌﾞﾊﾟﾜｰ</v>
          </cell>
          <cell r="E222">
            <v>0</v>
          </cell>
          <cell r="F222" t="str">
            <v>99/12</v>
          </cell>
          <cell r="G222">
            <v>200</v>
          </cell>
          <cell r="H222">
            <v>10000</v>
          </cell>
          <cell r="I222">
            <v>10000</v>
          </cell>
        </row>
        <row r="223">
          <cell r="A223" t="str">
            <v>業務本部　　　　　　　　　　　　　　　　</v>
          </cell>
          <cell r="B223" t="str">
            <v>0PZ</v>
          </cell>
          <cell r="C223" t="str">
            <v>札幌支店２チーム　　　　　　　　　　　　</v>
          </cell>
          <cell r="D223" t="str">
            <v>北海道ﾍﾞﾝﾁｬｰｷｬﾋﾟﾀﾙ㈱</v>
          </cell>
          <cell r="E223">
            <v>0</v>
          </cell>
          <cell r="F223" t="str">
            <v>00/09</v>
          </cell>
          <cell r="G223">
            <v>160</v>
          </cell>
          <cell r="H223">
            <v>8000</v>
          </cell>
          <cell r="I223">
            <v>8000</v>
          </cell>
        </row>
        <row r="224">
          <cell r="A224" t="str">
            <v>業務本部　　　　　　　　　　　　　　　　</v>
          </cell>
          <cell r="B224" t="str">
            <v>0L0</v>
          </cell>
          <cell r="C224" t="str">
            <v>札幌支店４チーム　　　　　　　　　　　　</v>
          </cell>
          <cell r="D224" t="str">
            <v>(株)土屋ﾎｰﾑ</v>
          </cell>
          <cell r="E224" t="str">
            <v>1840</v>
          </cell>
          <cell r="F224" t="str">
            <v>89/09</v>
          </cell>
          <cell r="G224">
            <v>89267</v>
          </cell>
          <cell r="H224">
            <v>7892</v>
          </cell>
          <cell r="I224">
            <v>6446</v>
          </cell>
        </row>
        <row r="225">
          <cell r="A225" t="str">
            <v>業務本部　　　　　　　　　　　　　　　　</v>
          </cell>
          <cell r="B225" t="str">
            <v>0L0</v>
          </cell>
          <cell r="C225" t="str">
            <v>札幌支店４チーム　　　　　　　　　　　　</v>
          </cell>
          <cell r="D225" t="str">
            <v>総合商研（株）</v>
          </cell>
          <cell r="E225" t="str">
            <v>7850</v>
          </cell>
          <cell r="F225" t="str">
            <v>94/02</v>
          </cell>
          <cell r="G225">
            <v>10000</v>
          </cell>
          <cell r="H225">
            <v>5000</v>
          </cell>
          <cell r="I225">
            <v>2950</v>
          </cell>
        </row>
        <row r="226">
          <cell r="A226" t="str">
            <v>業務本部　　　　　　　　　　　　　　　　</v>
          </cell>
          <cell r="B226" t="str">
            <v>0L0</v>
          </cell>
          <cell r="C226" t="str">
            <v>札幌支店４チーム　　　　　　　　　　　　</v>
          </cell>
          <cell r="D226" t="str">
            <v>(株)フィッシュランド</v>
          </cell>
          <cell r="E226">
            <v>0</v>
          </cell>
          <cell r="F226" t="str">
            <v>96/07</v>
          </cell>
          <cell r="G226">
            <v>2000</v>
          </cell>
          <cell r="H226">
            <v>7724</v>
          </cell>
          <cell r="I226">
            <v>7724</v>
          </cell>
        </row>
        <row r="227">
          <cell r="A227" t="str">
            <v>業務本部　　　　　　　　　　　　　　　　</v>
          </cell>
          <cell r="B227" t="str">
            <v>0L0</v>
          </cell>
          <cell r="C227" t="str">
            <v>札幌支店４チーム　　　　　　　　　　　　</v>
          </cell>
          <cell r="D227" t="str">
            <v>(株)恵和ﾋﾞｼﾞﾈｽ</v>
          </cell>
          <cell r="E227">
            <v>0</v>
          </cell>
          <cell r="F227" t="str">
            <v>96/09</v>
          </cell>
          <cell r="G227">
            <v>2000</v>
          </cell>
          <cell r="H227">
            <v>9000</v>
          </cell>
          <cell r="I227">
            <v>9000</v>
          </cell>
        </row>
        <row r="228">
          <cell r="A228" t="str">
            <v>業務本部　　　　　　　　　　　　　　　　</v>
          </cell>
          <cell r="B228" t="str">
            <v>0L0</v>
          </cell>
          <cell r="C228" t="str">
            <v>札幌支店４チーム　　　　　　　　　　　　</v>
          </cell>
          <cell r="D228" t="str">
            <v>(株)一高たかはし</v>
          </cell>
          <cell r="E228">
            <v>0</v>
          </cell>
          <cell r="F228" t="str">
            <v>00/03</v>
          </cell>
          <cell r="G228">
            <v>60000</v>
          </cell>
          <cell r="H228">
            <v>16500</v>
          </cell>
          <cell r="I228">
            <v>41850</v>
          </cell>
        </row>
        <row r="229">
          <cell r="A229" t="str">
            <v>業務本部　　　　　　　　　　　　　　　　</v>
          </cell>
          <cell r="B229" t="str">
            <v>0L0</v>
          </cell>
          <cell r="C229" t="str">
            <v>札幌支店４チーム　　　　　　　　　　　　</v>
          </cell>
          <cell r="D229" t="str">
            <v>㈱ｼｰｴｽｱｲ</v>
          </cell>
          <cell r="E229" t="str">
            <v>4320</v>
          </cell>
          <cell r="F229" t="str">
            <v>00/09</v>
          </cell>
          <cell r="G229">
            <v>266</v>
          </cell>
          <cell r="H229">
            <v>4725</v>
          </cell>
          <cell r="I229">
            <v>19551</v>
          </cell>
        </row>
        <row r="230">
          <cell r="A230" t="str">
            <v>業務本部　　　　　　　　　　　　　　　　</v>
          </cell>
          <cell r="B230" t="str">
            <v>007</v>
          </cell>
          <cell r="C230" t="str">
            <v>秋田支店　　　　　　　　　　　　　　　　</v>
          </cell>
          <cell r="D230" t="str">
            <v>(株)秋田ｹ-ﾌﾞﾙﾃﾚﾋﾞ</v>
          </cell>
          <cell r="E230">
            <v>0</v>
          </cell>
          <cell r="F230" t="str">
            <v>98/09</v>
          </cell>
          <cell r="G230">
            <v>300</v>
          </cell>
          <cell r="H230">
            <v>6373</v>
          </cell>
          <cell r="I230">
            <v>6374</v>
          </cell>
        </row>
        <row r="231">
          <cell r="A231" t="str">
            <v>業務本部　　　　　　　　　　　　　　　　</v>
          </cell>
          <cell r="B231" t="str">
            <v>007</v>
          </cell>
          <cell r="C231" t="str">
            <v>秋田支店　　　　　　　　　　　　　　　　</v>
          </cell>
          <cell r="D231" t="str">
            <v>(株)ヤマキ</v>
          </cell>
          <cell r="E231" t="str">
            <v>7418</v>
          </cell>
          <cell r="F231" t="str">
            <v>92/07</v>
          </cell>
          <cell r="G231">
            <v>70500</v>
          </cell>
          <cell r="H231">
            <v>12236</v>
          </cell>
          <cell r="I231">
            <v>10857</v>
          </cell>
        </row>
        <row r="232">
          <cell r="A232" t="str">
            <v>業務本部　　　　　　　　　　　　　　　　</v>
          </cell>
          <cell r="B232" t="str">
            <v>007</v>
          </cell>
          <cell r="C232" t="str">
            <v>秋田支店　　　　　　　　　　　　　　　　</v>
          </cell>
          <cell r="D232" t="str">
            <v>(株)北都銀行</v>
          </cell>
          <cell r="E232">
            <v>0</v>
          </cell>
          <cell r="F232" t="str">
            <v>97/11</v>
          </cell>
          <cell r="G232">
            <v>300000</v>
          </cell>
          <cell r="H232">
            <v>86600</v>
          </cell>
          <cell r="I232">
            <v>86600</v>
          </cell>
        </row>
        <row r="233">
          <cell r="A233" t="str">
            <v>業務本部　　　　　　　　　　　　　　　　</v>
          </cell>
          <cell r="B233" t="str">
            <v>054</v>
          </cell>
          <cell r="C233" t="str">
            <v>盛岡支店　　　　　　　　　　　　　　　　</v>
          </cell>
          <cell r="D233" t="str">
            <v>(株)ジョイス</v>
          </cell>
          <cell r="E233" t="str">
            <v>8080</v>
          </cell>
          <cell r="F233" t="str">
            <v>90/03</v>
          </cell>
          <cell r="G233">
            <v>20000</v>
          </cell>
          <cell r="H233">
            <v>12000</v>
          </cell>
          <cell r="I233">
            <v>22600</v>
          </cell>
        </row>
        <row r="234">
          <cell r="A234" t="str">
            <v>業務本部　　　　　　　　　　　　　　　　</v>
          </cell>
          <cell r="B234" t="str">
            <v>012</v>
          </cell>
          <cell r="C234" t="str">
            <v>仙台支店１チーム　　　　　　　　　　　　</v>
          </cell>
          <cell r="D234" t="str">
            <v>(株)仙台銀行</v>
          </cell>
          <cell r="E234">
            <v>0</v>
          </cell>
          <cell r="F234" t="str">
            <v>94/06</v>
          </cell>
          <cell r="G234">
            <v>20000</v>
          </cell>
          <cell r="H234">
            <v>55400</v>
          </cell>
          <cell r="I234">
            <v>55400</v>
          </cell>
        </row>
        <row r="235">
          <cell r="A235" t="str">
            <v>業務本部　　　　　　　　　　　　　　　　</v>
          </cell>
          <cell r="B235" t="str">
            <v>0JN</v>
          </cell>
          <cell r="C235" t="str">
            <v>仙台支店２チーム　　　　　　　　　　　　</v>
          </cell>
          <cell r="D235" t="str">
            <v>カメイ(株)</v>
          </cell>
          <cell r="E235" t="str">
            <v>8037</v>
          </cell>
          <cell r="F235" t="str">
            <v>94/12</v>
          </cell>
          <cell r="G235">
            <v>30000</v>
          </cell>
          <cell r="H235">
            <v>13770</v>
          </cell>
          <cell r="I235">
            <v>16740</v>
          </cell>
        </row>
        <row r="236">
          <cell r="A236" t="str">
            <v>業務本部　　　　　　　　　　　　　　　　</v>
          </cell>
          <cell r="B236" t="str">
            <v>01H</v>
          </cell>
          <cell r="C236" t="str">
            <v>山形支店　　　　　　　　　　　　　　　　</v>
          </cell>
          <cell r="D236" t="str">
            <v>アムゼ(株)</v>
          </cell>
          <cell r="E236">
            <v>0</v>
          </cell>
          <cell r="F236" t="str">
            <v>96/01</v>
          </cell>
          <cell r="G236">
            <v>60000</v>
          </cell>
          <cell r="H236">
            <v>45800</v>
          </cell>
          <cell r="I236">
            <v>45800</v>
          </cell>
        </row>
        <row r="237">
          <cell r="A237" t="str">
            <v>業務本部　　　　　　　　　　　　　　　　</v>
          </cell>
          <cell r="B237" t="str">
            <v>021</v>
          </cell>
          <cell r="C237" t="str">
            <v>新潟支店　　　　　　　　　　　　　　　　</v>
          </cell>
          <cell r="D237" t="str">
            <v>ｱｰｸﾗﾝﾄﾞｻｶﾓﾄ(株)</v>
          </cell>
          <cell r="E237" t="str">
            <v>9842</v>
          </cell>
          <cell r="F237" t="str">
            <v>91/08</v>
          </cell>
          <cell r="G237">
            <v>22500</v>
          </cell>
          <cell r="H237">
            <v>19165</v>
          </cell>
          <cell r="I237">
            <v>33030</v>
          </cell>
        </row>
        <row r="238">
          <cell r="A238" t="str">
            <v>業務本部　　　　　　　　　　　　　　　　</v>
          </cell>
          <cell r="B238" t="str">
            <v>026</v>
          </cell>
          <cell r="C238" t="str">
            <v>宇都宮支店営業　　　　　　　　　　　　　</v>
          </cell>
          <cell r="D238" t="str">
            <v>(株)宮</v>
          </cell>
          <cell r="E238" t="str">
            <v>9901</v>
          </cell>
          <cell r="F238" t="str">
            <v>95/04</v>
          </cell>
          <cell r="G238">
            <v>30000</v>
          </cell>
          <cell r="H238">
            <v>18750</v>
          </cell>
          <cell r="I238">
            <v>16500</v>
          </cell>
        </row>
        <row r="239">
          <cell r="A239" t="str">
            <v>業務本部　　　　　　　　　　　　　　　　</v>
          </cell>
          <cell r="B239" t="str">
            <v>026</v>
          </cell>
          <cell r="C239" t="str">
            <v>宇都宮支店営業　　　　　　　　　　　　　</v>
          </cell>
          <cell r="D239" t="str">
            <v>(株)ナカニシ</v>
          </cell>
          <cell r="E239" t="str">
            <v>7716</v>
          </cell>
          <cell r="F239" t="str">
            <v>98/02</v>
          </cell>
          <cell r="G239">
            <v>20000</v>
          </cell>
          <cell r="H239">
            <v>14400</v>
          </cell>
          <cell r="I239">
            <v>92900</v>
          </cell>
        </row>
        <row r="240">
          <cell r="A240" t="str">
            <v>業務本部　　　　　　　　　　　　　　　　</v>
          </cell>
          <cell r="B240" t="str">
            <v>067</v>
          </cell>
          <cell r="C240" t="str">
            <v>水戸支店　　　　　　　　　　　　　　　　</v>
          </cell>
          <cell r="D240" t="str">
            <v>(株)カスミ</v>
          </cell>
          <cell r="E240" t="str">
            <v>8196</v>
          </cell>
          <cell r="F240" t="str">
            <v>82/12</v>
          </cell>
          <cell r="G240">
            <v>78540</v>
          </cell>
          <cell r="H240">
            <v>32767</v>
          </cell>
          <cell r="I240">
            <v>40684</v>
          </cell>
        </row>
        <row r="241">
          <cell r="A241" t="str">
            <v>業務本部　　　　　　　　　　　　　　　　</v>
          </cell>
          <cell r="B241" t="str">
            <v>067</v>
          </cell>
          <cell r="C241" t="str">
            <v>水戸支店　　　　　　　　　　　　　　　　</v>
          </cell>
          <cell r="D241" t="str">
            <v>富士電子工業(株）</v>
          </cell>
          <cell r="E241">
            <v>0</v>
          </cell>
          <cell r="F241" t="str">
            <v>87/09</v>
          </cell>
          <cell r="G241">
            <v>20</v>
          </cell>
          <cell r="H241">
            <v>500</v>
          </cell>
          <cell r="I241">
            <v>500</v>
          </cell>
        </row>
        <row r="242">
          <cell r="A242" t="str">
            <v>業務本部　　　　　　　　　　　　　　　　</v>
          </cell>
          <cell r="B242" t="str">
            <v>067</v>
          </cell>
          <cell r="C242" t="str">
            <v>水戸支店　　　　　　　　　　　　　　　　</v>
          </cell>
          <cell r="D242" t="str">
            <v>プレビ(株)</v>
          </cell>
          <cell r="E242">
            <v>0</v>
          </cell>
          <cell r="F242" t="str">
            <v>99/03</v>
          </cell>
          <cell r="G242">
            <v>3000</v>
          </cell>
          <cell r="H242">
            <v>3825</v>
          </cell>
          <cell r="I242">
            <v>3825</v>
          </cell>
        </row>
        <row r="243">
          <cell r="A243" t="str">
            <v>業務本部　　　　　　　　　　　　　　　　</v>
          </cell>
          <cell r="B243" t="str">
            <v>067</v>
          </cell>
          <cell r="C243" t="str">
            <v>水戸支店　　　　　　　　　　　　　　　　</v>
          </cell>
          <cell r="D243" t="str">
            <v>㈱ｱﾄﾞﾊﾞﾝｽ</v>
          </cell>
          <cell r="E243">
            <v>0</v>
          </cell>
          <cell r="F243" t="str">
            <v>00/09</v>
          </cell>
          <cell r="G243">
            <v>5</v>
          </cell>
          <cell r="H243">
            <v>2500</v>
          </cell>
          <cell r="I243">
            <v>2500</v>
          </cell>
        </row>
        <row r="244">
          <cell r="A244" t="str">
            <v>業務本部　　　　　　　　　　　　　　　　</v>
          </cell>
          <cell r="B244" t="str">
            <v>067</v>
          </cell>
          <cell r="C244" t="str">
            <v>水戸支店　　　　　　　　　　　　　　　　</v>
          </cell>
          <cell r="D244" t="str">
            <v>みとしんリース(株)</v>
          </cell>
          <cell r="E244">
            <v>0</v>
          </cell>
          <cell r="F244" t="str">
            <v>01/10</v>
          </cell>
          <cell r="G244">
            <v>100</v>
          </cell>
          <cell r="H244">
            <v>5000</v>
          </cell>
          <cell r="I244">
            <v>5000</v>
          </cell>
        </row>
        <row r="245">
          <cell r="A245" t="str">
            <v>業務本部　　　　　　　　　　　　　　　　</v>
          </cell>
          <cell r="B245" t="str">
            <v>078</v>
          </cell>
          <cell r="C245" t="str">
            <v>前橋支店　　　　　　　　　　　　　　　　</v>
          </cell>
          <cell r="D245" t="str">
            <v>(株)ﾔﾏﾀﾞ電機</v>
          </cell>
          <cell r="E245" t="str">
            <v>9831</v>
          </cell>
          <cell r="F245" t="str">
            <v>89/03</v>
          </cell>
          <cell r="G245">
            <v>99000</v>
          </cell>
          <cell r="H245">
            <v>99501</v>
          </cell>
          <cell r="I245">
            <v>356400</v>
          </cell>
        </row>
        <row r="246">
          <cell r="A246" t="str">
            <v>業務本部　　　　　　　　　　　　　　　　</v>
          </cell>
          <cell r="B246" t="str">
            <v>093</v>
          </cell>
          <cell r="C246" t="str">
            <v>長野支店　　　　　　　　　　　　　　　　</v>
          </cell>
          <cell r="D246" t="str">
            <v>ｴﾑｹｰ精工(株)</v>
          </cell>
          <cell r="E246" t="str">
            <v>5906</v>
          </cell>
          <cell r="F246" t="str">
            <v>89/09</v>
          </cell>
          <cell r="G246">
            <v>88000</v>
          </cell>
          <cell r="H246">
            <v>16104</v>
          </cell>
          <cell r="I246">
            <v>26928</v>
          </cell>
        </row>
        <row r="247">
          <cell r="A247" t="str">
            <v>業務本部　　　　　　　　　　　　　　　　</v>
          </cell>
          <cell r="B247" t="str">
            <v>09Q</v>
          </cell>
          <cell r="C247" t="str">
            <v>沼津支店　　　　　　　　　　　　　　　　</v>
          </cell>
          <cell r="D247" t="str">
            <v>米久(株）</v>
          </cell>
          <cell r="E247" t="str">
            <v>2290</v>
          </cell>
          <cell r="F247" t="str">
            <v>87/02</v>
          </cell>
          <cell r="G247">
            <v>190333</v>
          </cell>
          <cell r="H247">
            <v>151947</v>
          </cell>
          <cell r="I247">
            <v>193759</v>
          </cell>
        </row>
        <row r="248">
          <cell r="A248" t="str">
            <v>業務本部　　　　　　　　　　　　　　　　</v>
          </cell>
          <cell r="B248" t="str">
            <v>014</v>
          </cell>
          <cell r="C248" t="str">
            <v>静岡支店　　　　　　　　　　　　　　　　</v>
          </cell>
          <cell r="D248" t="str">
            <v>(株)ｻﾞ･ﾄｰｶｲ</v>
          </cell>
          <cell r="E248" t="str">
            <v>8134</v>
          </cell>
          <cell r="F248" t="str">
            <v>84/10</v>
          </cell>
          <cell r="G248">
            <v>453720</v>
          </cell>
          <cell r="H248">
            <v>210072</v>
          </cell>
          <cell r="I248">
            <v>200091</v>
          </cell>
        </row>
        <row r="249">
          <cell r="A249" t="str">
            <v>業務本部　　　　　　　　　　　　　　　　</v>
          </cell>
          <cell r="B249" t="str">
            <v>014</v>
          </cell>
          <cell r="C249" t="str">
            <v>静岡支店　　　　　　　　　　　　　　　　</v>
          </cell>
          <cell r="D249" t="str">
            <v>(株)ｴﾝﾁｮｰ</v>
          </cell>
          <cell r="E249" t="str">
            <v>8208</v>
          </cell>
          <cell r="F249" t="str">
            <v>88/06</v>
          </cell>
          <cell r="G249">
            <v>40000</v>
          </cell>
          <cell r="H249">
            <v>6580</v>
          </cell>
          <cell r="I249">
            <v>7260</v>
          </cell>
        </row>
        <row r="250">
          <cell r="A250" t="str">
            <v>業務本部　　　　　　　　　　　　　　　　</v>
          </cell>
          <cell r="B250" t="str">
            <v>014</v>
          </cell>
          <cell r="C250" t="str">
            <v>静岡支店　　　　　　　　　　　　　　　　</v>
          </cell>
          <cell r="D250" t="str">
            <v>丸和商事(株)</v>
          </cell>
          <cell r="E250">
            <v>0</v>
          </cell>
          <cell r="F250" t="str">
            <v>88/12</v>
          </cell>
          <cell r="G250">
            <v>50000</v>
          </cell>
          <cell r="H250">
            <v>6500</v>
          </cell>
          <cell r="I250">
            <v>6500</v>
          </cell>
        </row>
        <row r="251">
          <cell r="A251" t="str">
            <v>業務本部　　　　　　　　　　　　　　　　</v>
          </cell>
          <cell r="B251" t="str">
            <v>014</v>
          </cell>
          <cell r="C251" t="str">
            <v>静岡支店　　　　　　　　　　　　　　　　</v>
          </cell>
          <cell r="D251" t="str">
            <v>(株)クレディア</v>
          </cell>
          <cell r="E251" t="str">
            <v>8567</v>
          </cell>
          <cell r="F251" t="str">
            <v>89/03</v>
          </cell>
          <cell r="G251">
            <v>44000</v>
          </cell>
          <cell r="H251">
            <v>59484</v>
          </cell>
          <cell r="I251">
            <v>50160</v>
          </cell>
        </row>
        <row r="252">
          <cell r="A252" t="str">
            <v>業務本部　　　　　　　　　　　　　　　　</v>
          </cell>
          <cell r="B252" t="str">
            <v>030</v>
          </cell>
          <cell r="C252" t="str">
            <v>浜松支店　　　　　　　　　　　　　　　　</v>
          </cell>
          <cell r="D252" t="str">
            <v>(株)ムトウ</v>
          </cell>
          <cell r="E252" t="str">
            <v>8005</v>
          </cell>
          <cell r="F252" t="str">
            <v>85/07</v>
          </cell>
          <cell r="G252">
            <v>11000</v>
          </cell>
          <cell r="H252">
            <v>2563</v>
          </cell>
          <cell r="I252">
            <v>4554</v>
          </cell>
        </row>
        <row r="253">
          <cell r="A253" t="str">
            <v>業務本部　　　　　　　　　　　　　　　　</v>
          </cell>
          <cell r="B253" t="str">
            <v>023</v>
          </cell>
          <cell r="C253" t="str">
            <v>北陸支店営業チーム　　　　　　　　　　　</v>
          </cell>
          <cell r="D253" t="str">
            <v>ﾆｯｺｰ(株)</v>
          </cell>
          <cell r="E253" t="str">
            <v>5343</v>
          </cell>
          <cell r="F253" t="str">
            <v>92/04</v>
          </cell>
          <cell r="G253">
            <v>10000</v>
          </cell>
          <cell r="H253">
            <v>2110</v>
          </cell>
          <cell r="I253">
            <v>2900</v>
          </cell>
        </row>
        <row r="254">
          <cell r="A254" t="str">
            <v>業務本部　　　　　　　　　　　　　　　　</v>
          </cell>
          <cell r="B254" t="str">
            <v>023</v>
          </cell>
          <cell r="C254" t="str">
            <v>北陸支店営業チーム　　　　　　　　　　　</v>
          </cell>
          <cell r="D254" t="str">
            <v>ｺﾏﾆｰ(株)</v>
          </cell>
          <cell r="E254" t="str">
            <v>7945</v>
          </cell>
          <cell r="F254" t="str">
            <v>98/03</v>
          </cell>
          <cell r="G254">
            <v>10000</v>
          </cell>
          <cell r="H254">
            <v>4482</v>
          </cell>
          <cell r="I254">
            <v>6300</v>
          </cell>
        </row>
        <row r="255">
          <cell r="A255" t="str">
            <v>業務本部　　　　　　　　　　　　　　　　</v>
          </cell>
          <cell r="B255" t="str">
            <v>028</v>
          </cell>
          <cell r="C255" t="str">
            <v>名古屋支店１チーム　　　　　　　　　　　</v>
          </cell>
          <cell r="D255" t="str">
            <v>ｶﾅﾚ電気(株)</v>
          </cell>
          <cell r="E255" t="str">
            <v>5819</v>
          </cell>
          <cell r="F255" t="str">
            <v>89/12</v>
          </cell>
          <cell r="G255">
            <v>30000</v>
          </cell>
          <cell r="H255">
            <v>24600</v>
          </cell>
          <cell r="I255">
            <v>44700</v>
          </cell>
        </row>
        <row r="256">
          <cell r="A256" t="str">
            <v>業務本部　　　　　　　　　　　　　　　　</v>
          </cell>
          <cell r="B256" t="str">
            <v>028</v>
          </cell>
          <cell r="C256" t="str">
            <v>名古屋支店１チーム　　　　　　　　　　　</v>
          </cell>
          <cell r="D256" t="str">
            <v>日邦産業(株)</v>
          </cell>
          <cell r="E256" t="str">
            <v>9913</v>
          </cell>
          <cell r="F256" t="str">
            <v>90/04</v>
          </cell>
          <cell r="G256">
            <v>60500</v>
          </cell>
          <cell r="H256">
            <v>15125</v>
          </cell>
          <cell r="I256">
            <v>26015</v>
          </cell>
        </row>
        <row r="257">
          <cell r="A257" t="str">
            <v>業務本部　　　　　　　　　　　　　　　　</v>
          </cell>
          <cell r="B257" t="str">
            <v>028</v>
          </cell>
          <cell r="C257" t="str">
            <v>名古屋支店１チーム　　　　　　　　　　　</v>
          </cell>
          <cell r="D257" t="str">
            <v>中部国際空港㈱</v>
          </cell>
          <cell r="E257">
            <v>0</v>
          </cell>
          <cell r="F257" t="str">
            <v>00/08</v>
          </cell>
          <cell r="G257">
            <v>100</v>
          </cell>
          <cell r="H257">
            <v>5000</v>
          </cell>
          <cell r="I257">
            <v>5000</v>
          </cell>
        </row>
        <row r="258">
          <cell r="A258" t="str">
            <v>業務本部　　　　　　　　　　　　　　　　</v>
          </cell>
          <cell r="B258" t="str">
            <v>028</v>
          </cell>
          <cell r="C258" t="str">
            <v>名古屋支店１チーム　　　　　　　　　　　</v>
          </cell>
          <cell r="D258" t="str">
            <v>㈱ｴｲﾃﾞﾝ</v>
          </cell>
          <cell r="E258" t="str">
            <v>2730</v>
          </cell>
          <cell r="F258" t="str">
            <v>00/10</v>
          </cell>
          <cell r="G258">
            <v>30000</v>
          </cell>
          <cell r="H258">
            <v>20362</v>
          </cell>
          <cell r="I258">
            <v>30090</v>
          </cell>
        </row>
        <row r="259">
          <cell r="A259" t="str">
            <v>業務本部　　　　　　　　　　　　　　　　</v>
          </cell>
          <cell r="B259" t="str">
            <v>0L2</v>
          </cell>
          <cell r="C259" t="str">
            <v>名古屋３チーム　　　　　　　　　　　　　</v>
          </cell>
          <cell r="D259" t="str">
            <v>日本ﾄﾗﾝｽｼﾃｨ(株)</v>
          </cell>
          <cell r="E259" t="str">
            <v>9310</v>
          </cell>
          <cell r="F259" t="str">
            <v>74/04</v>
          </cell>
          <cell r="G259">
            <v>40516</v>
          </cell>
          <cell r="H259">
            <v>8751</v>
          </cell>
          <cell r="I259">
            <v>9926</v>
          </cell>
        </row>
        <row r="260">
          <cell r="A260" t="str">
            <v>業務本部　　　　　　　　　　　　　　　　</v>
          </cell>
          <cell r="B260" t="str">
            <v>0L2</v>
          </cell>
          <cell r="C260" t="str">
            <v>名古屋３チーム　　　　　　　　　　　　　</v>
          </cell>
          <cell r="D260" t="str">
            <v>ﾕﾆｰ(株)</v>
          </cell>
          <cell r="E260" t="str">
            <v>8270</v>
          </cell>
          <cell r="F260" t="str">
            <v>77/11</v>
          </cell>
          <cell r="G260">
            <v>173505</v>
          </cell>
          <cell r="H260">
            <v>113738</v>
          </cell>
          <cell r="I260">
            <v>190856</v>
          </cell>
        </row>
        <row r="261">
          <cell r="A261" t="str">
            <v>業務本部　　　　　　　　　　　　　　　　</v>
          </cell>
          <cell r="B261" t="str">
            <v>0L2</v>
          </cell>
          <cell r="C261" t="str">
            <v>名古屋３チーム　　　　　　　　　　　　　</v>
          </cell>
          <cell r="D261" t="str">
            <v>(株)ﾎﾟｯｶｺｰﾎﾟﾚｰｼｮﾝ</v>
          </cell>
          <cell r="E261" t="str">
            <v>2592</v>
          </cell>
          <cell r="F261" t="str">
            <v>86/07</v>
          </cell>
          <cell r="G261">
            <v>68404</v>
          </cell>
          <cell r="H261">
            <v>22164</v>
          </cell>
          <cell r="I261">
            <v>26451</v>
          </cell>
        </row>
        <row r="262">
          <cell r="A262" t="str">
            <v>業務本部　　　　　　　　　　　　　　　　</v>
          </cell>
          <cell r="B262" t="str">
            <v>0L2</v>
          </cell>
          <cell r="C262" t="str">
            <v>名古屋３チーム　　　　　　　　　　　　　</v>
          </cell>
          <cell r="D262" t="str">
            <v>太陽化学(株）</v>
          </cell>
          <cell r="E262" t="str">
            <v>2902</v>
          </cell>
          <cell r="F262" t="str">
            <v>87/02</v>
          </cell>
          <cell r="G262">
            <v>12100</v>
          </cell>
          <cell r="H262">
            <v>5908</v>
          </cell>
          <cell r="I262">
            <v>9958</v>
          </cell>
        </row>
        <row r="263">
          <cell r="A263" t="str">
            <v>業務本部　　　　　　　　　　　　　　　　</v>
          </cell>
          <cell r="B263" t="str">
            <v>0L2</v>
          </cell>
          <cell r="C263" t="str">
            <v>名古屋３チーム　　　　　　　　　　　　　</v>
          </cell>
          <cell r="D263" t="str">
            <v>東陽倉庫(株）</v>
          </cell>
          <cell r="E263" t="str">
            <v>9306</v>
          </cell>
          <cell r="F263" t="str">
            <v>88/11</v>
          </cell>
          <cell r="G263">
            <v>10500</v>
          </cell>
          <cell r="H263">
            <v>2005</v>
          </cell>
          <cell r="I263">
            <v>2153</v>
          </cell>
        </row>
        <row r="264">
          <cell r="A264" t="str">
            <v>業務本部　　　　　　　　　　　　　　　　</v>
          </cell>
          <cell r="B264" t="str">
            <v>0L2</v>
          </cell>
          <cell r="C264" t="str">
            <v>名古屋３チーム　　　　　　　　　　　　　</v>
          </cell>
          <cell r="D264" t="str">
            <v>(株)ベルテクノ</v>
          </cell>
          <cell r="E264" t="str">
            <v>7926</v>
          </cell>
          <cell r="F264" t="str">
            <v>91/09</v>
          </cell>
          <cell r="G264">
            <v>38800</v>
          </cell>
          <cell r="H264">
            <v>12314</v>
          </cell>
          <cell r="I264">
            <v>10631</v>
          </cell>
        </row>
        <row r="265">
          <cell r="A265" t="str">
            <v>業務本部　　　　　　　　　　　　　　　　</v>
          </cell>
          <cell r="B265" t="str">
            <v>0L2</v>
          </cell>
          <cell r="C265" t="str">
            <v>名古屋３チーム　　　　　　　　　　　　　</v>
          </cell>
          <cell r="D265" t="str">
            <v>(株)ｼｰｱﾝﾄﾞｴｽ</v>
          </cell>
          <cell r="E265" t="str">
            <v>7437</v>
          </cell>
          <cell r="F265" t="str">
            <v>95/09</v>
          </cell>
          <cell r="G265">
            <v>13464</v>
          </cell>
          <cell r="H265">
            <v>24894</v>
          </cell>
          <cell r="I265">
            <v>26120</v>
          </cell>
        </row>
        <row r="266">
          <cell r="A266" t="str">
            <v>業務本部　　　　　　　　　　　　　　　　</v>
          </cell>
          <cell r="B266" t="str">
            <v>0L2</v>
          </cell>
          <cell r="C266" t="str">
            <v>名古屋３チーム　　　　　　　　　　　　　</v>
          </cell>
          <cell r="D266" t="str">
            <v>(株)ｼｰ･ﾃｨｰ･ﾜｲ</v>
          </cell>
          <cell r="E266">
            <v>0</v>
          </cell>
          <cell r="F266" t="str">
            <v>95/12</v>
          </cell>
          <cell r="G266">
            <v>100</v>
          </cell>
          <cell r="H266">
            <v>5000</v>
          </cell>
          <cell r="I266">
            <v>5000</v>
          </cell>
        </row>
        <row r="267">
          <cell r="A267" t="str">
            <v>業務本部　　　　　　　　　　　　　　　　</v>
          </cell>
          <cell r="B267" t="str">
            <v>0L2</v>
          </cell>
          <cell r="C267" t="str">
            <v>名古屋３チーム　　　　　　　　　　　　　</v>
          </cell>
          <cell r="D267" t="str">
            <v>(株)ｶｼﾞ･ｺｰﾎﾟﾚｰｼｮﾝ</v>
          </cell>
          <cell r="E267">
            <v>0</v>
          </cell>
          <cell r="F267" t="str">
            <v>96/11</v>
          </cell>
          <cell r="G267">
            <v>1000</v>
          </cell>
          <cell r="H267">
            <v>3200</v>
          </cell>
          <cell r="I267">
            <v>3200</v>
          </cell>
        </row>
        <row r="268">
          <cell r="A268" t="str">
            <v>業務本部　　　　　　　　　　　　　　　　</v>
          </cell>
          <cell r="B268" t="str">
            <v>0L2</v>
          </cell>
          <cell r="C268" t="str">
            <v>名古屋３チーム　　　　　　　　　　　　　</v>
          </cell>
          <cell r="D268" t="str">
            <v>テクノエイト(株)</v>
          </cell>
          <cell r="E268" t="str">
            <v>7288</v>
          </cell>
          <cell r="F268" t="str">
            <v>89/11</v>
          </cell>
          <cell r="G268">
            <v>13200</v>
          </cell>
          <cell r="H268">
            <v>2743</v>
          </cell>
          <cell r="I268">
            <v>4712</v>
          </cell>
        </row>
        <row r="269">
          <cell r="A269" t="str">
            <v>業務本部　　　　　　　　　　　　　　　　</v>
          </cell>
          <cell r="B269" t="str">
            <v>0L2</v>
          </cell>
          <cell r="C269" t="str">
            <v>名古屋３チーム　　　　　　　　　　　　　</v>
          </cell>
          <cell r="D269" t="str">
            <v>(株)ﾊﾞﾛｰ</v>
          </cell>
          <cell r="E269" t="str">
            <v>9956</v>
          </cell>
          <cell r="F269" t="str">
            <v>94/01</v>
          </cell>
          <cell r="G269">
            <v>19600</v>
          </cell>
          <cell r="H269">
            <v>27916</v>
          </cell>
          <cell r="I269">
            <v>38024</v>
          </cell>
        </row>
        <row r="270">
          <cell r="A270" t="str">
            <v>業務本部　　　　　　　　　　　　　　　　</v>
          </cell>
          <cell r="B270" t="str">
            <v>0L2</v>
          </cell>
          <cell r="C270" t="str">
            <v>名古屋３チーム　　　　　　　　　　　　　</v>
          </cell>
          <cell r="D270" t="str">
            <v>(株)ゲオ</v>
          </cell>
          <cell r="E270" t="str">
            <v>2681</v>
          </cell>
          <cell r="F270" t="str">
            <v>96/03</v>
          </cell>
          <cell r="G270">
            <v>30</v>
          </cell>
          <cell r="H270">
            <v>5000</v>
          </cell>
          <cell r="I270">
            <v>29520</v>
          </cell>
        </row>
        <row r="271">
          <cell r="A271" t="str">
            <v>業務本部　　　　　　　　　　　　　　　　</v>
          </cell>
          <cell r="B271" t="str">
            <v>0L2</v>
          </cell>
          <cell r="C271" t="str">
            <v>名古屋３チーム　　　　　　　　　　　　　</v>
          </cell>
          <cell r="D271" t="str">
            <v>(株)ショクブン</v>
          </cell>
          <cell r="E271" t="str">
            <v>9969</v>
          </cell>
          <cell r="F271" t="str">
            <v>98/02</v>
          </cell>
          <cell r="G271">
            <v>48510</v>
          </cell>
          <cell r="H271">
            <v>27258</v>
          </cell>
          <cell r="I271">
            <v>43436</v>
          </cell>
        </row>
        <row r="272">
          <cell r="A272" t="str">
            <v>業務本部　　　　　　　　　　　　　　　　</v>
          </cell>
          <cell r="B272" t="str">
            <v>00N</v>
          </cell>
          <cell r="C272" t="str">
            <v>三河支店　　　　　　　　　　　　　　　　</v>
          </cell>
          <cell r="D272" t="str">
            <v>(株)ｵﾘﾊﾞｰ</v>
          </cell>
          <cell r="E272" t="str">
            <v>7959</v>
          </cell>
          <cell r="F272" t="str">
            <v>96/01</v>
          </cell>
          <cell r="G272">
            <v>5000</v>
          </cell>
          <cell r="H272">
            <v>4645</v>
          </cell>
          <cell r="I272">
            <v>5150</v>
          </cell>
        </row>
        <row r="273">
          <cell r="A273" t="str">
            <v>業務本部　　　　　　　　　　　　　　　　</v>
          </cell>
          <cell r="B273" t="str">
            <v>0JZ</v>
          </cell>
          <cell r="C273" t="str">
            <v>豊橋支店　　　　　　　　　　　　　　　　</v>
          </cell>
          <cell r="D273" t="str">
            <v>(株)ｻｰﾗｺｰﾎﾟﾚｰｼｮﾝ</v>
          </cell>
          <cell r="E273" t="str">
            <v>2734</v>
          </cell>
          <cell r="F273" t="str">
            <v>94/04</v>
          </cell>
          <cell r="G273">
            <v>16200</v>
          </cell>
          <cell r="H273">
            <v>11304</v>
          </cell>
          <cell r="I273">
            <v>8473</v>
          </cell>
        </row>
        <row r="274">
          <cell r="A274" t="str">
            <v>業務本部　　　　　　　　　　　　　　　　</v>
          </cell>
          <cell r="B274" t="str">
            <v>0JZ</v>
          </cell>
          <cell r="C274" t="str">
            <v>豊橋支店　　　　　　　　　　　　　　　　</v>
          </cell>
          <cell r="D274" t="str">
            <v>豊橋ｹ-ﾌﾞﾙﾈｯﾄﾜ-ｸ(株)</v>
          </cell>
          <cell r="E274">
            <v>0</v>
          </cell>
          <cell r="F274" t="str">
            <v>96/07</v>
          </cell>
          <cell r="G274">
            <v>400</v>
          </cell>
          <cell r="H274">
            <v>6015</v>
          </cell>
          <cell r="I274">
            <v>6016</v>
          </cell>
        </row>
        <row r="275">
          <cell r="A275" t="str">
            <v>役員　　　　　　　　　　　　　　　　　　</v>
          </cell>
          <cell r="B275" t="str">
            <v>0A2</v>
          </cell>
          <cell r="C275" t="str">
            <v>役員　　　　　　　　　　　　　　　　　　</v>
          </cell>
          <cell r="D275" t="str">
            <v>（株）鳥取銀行</v>
          </cell>
          <cell r="E275" t="str">
            <v>8383</v>
          </cell>
          <cell r="F275" t="str">
            <v>99/12</v>
          </cell>
          <cell r="G275">
            <v>327000</v>
          </cell>
          <cell r="H275">
            <v>99735</v>
          </cell>
          <cell r="I275">
            <v>133743</v>
          </cell>
        </row>
        <row r="276">
          <cell r="A276" t="str">
            <v>業務本部　　　　　　　　　　　　　　　　</v>
          </cell>
          <cell r="B276" t="str">
            <v>016</v>
          </cell>
          <cell r="C276" t="str">
            <v>岡山支店営業　　　　　　　　　　　　　　</v>
          </cell>
          <cell r="D276" t="str">
            <v>(株)シーアールホーム</v>
          </cell>
          <cell r="E276">
            <v>0</v>
          </cell>
          <cell r="F276" t="str">
            <v>99/09</v>
          </cell>
          <cell r="G276">
            <v>25</v>
          </cell>
          <cell r="H276">
            <v>5000</v>
          </cell>
          <cell r="I276">
            <v>5000</v>
          </cell>
        </row>
        <row r="277">
          <cell r="A277" t="str">
            <v>業務本部　　　　　　　　　　　　　　　　</v>
          </cell>
          <cell r="B277" t="str">
            <v>016</v>
          </cell>
          <cell r="C277" t="str">
            <v>岡山支店営業　　　　　　　　　　　　　　</v>
          </cell>
          <cell r="D277" t="str">
            <v>(株)ウエスコ</v>
          </cell>
          <cell r="E277" t="str">
            <v>9648</v>
          </cell>
          <cell r="F277" t="str">
            <v>95/05</v>
          </cell>
          <cell r="G277">
            <v>15600</v>
          </cell>
          <cell r="H277">
            <v>4602</v>
          </cell>
          <cell r="I277">
            <v>4368</v>
          </cell>
        </row>
        <row r="278">
          <cell r="A278" t="str">
            <v>業務本部　　　　　　　　　　　　　　　　</v>
          </cell>
          <cell r="B278" t="str">
            <v>0L4</v>
          </cell>
          <cell r="C278" t="str">
            <v>松江支店　　　　　　　　　　　　　　　　</v>
          </cell>
          <cell r="D278" t="str">
            <v>(株)原商</v>
          </cell>
          <cell r="E278">
            <v>0</v>
          </cell>
          <cell r="F278" t="str">
            <v>92/03</v>
          </cell>
          <cell r="G278">
            <v>2000</v>
          </cell>
          <cell r="H278">
            <v>8120</v>
          </cell>
          <cell r="I278">
            <v>8120</v>
          </cell>
        </row>
        <row r="279">
          <cell r="A279" t="str">
            <v>業務本部　　　　　　　　　　　　　　　　</v>
          </cell>
          <cell r="B279" t="str">
            <v>06D</v>
          </cell>
          <cell r="C279" t="str">
            <v>福山支店　　　　　　　　　　　　　　　　</v>
          </cell>
          <cell r="D279" t="str">
            <v>福山通運（株）</v>
          </cell>
          <cell r="E279" t="str">
            <v>9075</v>
          </cell>
          <cell r="F279" t="str">
            <v>94/01</v>
          </cell>
          <cell r="G279">
            <v>50000</v>
          </cell>
          <cell r="H279">
            <v>23779</v>
          </cell>
          <cell r="I279">
            <v>19900</v>
          </cell>
        </row>
        <row r="280">
          <cell r="A280" t="str">
            <v>業務本部　　　　　　　　　　　　　　　　</v>
          </cell>
          <cell r="B280" t="str">
            <v>0YV</v>
          </cell>
          <cell r="C280" t="str">
            <v>広島支店２チ－ム　　　　　　　　　　　　</v>
          </cell>
          <cell r="D280" t="str">
            <v>(株)ｳｯﾄﾞﾜﾝ</v>
          </cell>
          <cell r="E280" t="str">
            <v>7898</v>
          </cell>
          <cell r="F280" t="str">
            <v>83/01</v>
          </cell>
          <cell r="G280">
            <v>100760</v>
          </cell>
          <cell r="H280">
            <v>30019</v>
          </cell>
          <cell r="I280">
            <v>84739</v>
          </cell>
        </row>
        <row r="281">
          <cell r="A281" t="str">
            <v>業務本部　　　　　　　　　　　　　　　　</v>
          </cell>
          <cell r="B281" t="str">
            <v>022</v>
          </cell>
          <cell r="C281" t="str">
            <v>高松支店営業　　　　　　　　　　　　　　</v>
          </cell>
          <cell r="D281" t="str">
            <v>四国化成工業(株)</v>
          </cell>
          <cell r="E281" t="str">
            <v>4099</v>
          </cell>
          <cell r="F281" t="str">
            <v>76/11</v>
          </cell>
          <cell r="G281">
            <v>98406</v>
          </cell>
          <cell r="H281">
            <v>30895</v>
          </cell>
          <cell r="I281">
            <v>40543</v>
          </cell>
        </row>
        <row r="282">
          <cell r="A282" t="str">
            <v>業務本部　　　　　　　　　　　　　　　　</v>
          </cell>
          <cell r="B282" t="str">
            <v>022</v>
          </cell>
          <cell r="C282" t="str">
            <v>高松支店営業　　　　　　　　　　　　　　</v>
          </cell>
          <cell r="D282" t="str">
            <v>(株)ｼﾑﾘｰ</v>
          </cell>
          <cell r="E282" t="str">
            <v>9947</v>
          </cell>
          <cell r="F282" t="str">
            <v>89/12</v>
          </cell>
          <cell r="G282">
            <v>48000</v>
          </cell>
          <cell r="H282">
            <v>34560</v>
          </cell>
          <cell r="I282">
            <v>19440</v>
          </cell>
        </row>
        <row r="283">
          <cell r="A283" t="str">
            <v>業務本部　　　　　　　　　　　　　　　　</v>
          </cell>
          <cell r="B283" t="str">
            <v>022</v>
          </cell>
          <cell r="C283" t="str">
            <v>高松支店営業　　　　　　　　　　　　　　</v>
          </cell>
          <cell r="D283" t="str">
            <v>㈱ふじや</v>
          </cell>
          <cell r="E283">
            <v>0</v>
          </cell>
          <cell r="F283" t="str">
            <v>01/05</v>
          </cell>
          <cell r="G283">
            <v>1000</v>
          </cell>
          <cell r="H283">
            <v>4600</v>
          </cell>
          <cell r="I283">
            <v>4600</v>
          </cell>
        </row>
        <row r="284">
          <cell r="A284" t="str">
            <v>業務本部　　　　　　　　　　　　　　　　</v>
          </cell>
          <cell r="B284" t="str">
            <v>033</v>
          </cell>
          <cell r="C284" t="str">
            <v>松山支店　　　　　　　　　　　　　　　　</v>
          </cell>
          <cell r="D284" t="str">
            <v>ダイキ(株)</v>
          </cell>
          <cell r="E284" t="str">
            <v>9953</v>
          </cell>
          <cell r="F284" t="str">
            <v>93/11</v>
          </cell>
          <cell r="G284">
            <v>10920</v>
          </cell>
          <cell r="H284">
            <v>12885</v>
          </cell>
          <cell r="I284">
            <v>14032</v>
          </cell>
        </row>
        <row r="285">
          <cell r="A285" t="str">
            <v>業務本部　　　　　　　　　　　　　　　　</v>
          </cell>
          <cell r="B285" t="str">
            <v>010</v>
          </cell>
          <cell r="C285" t="str">
            <v>福岡支店１チ－ム　　　　　　　　　　　　</v>
          </cell>
          <cell r="D285" t="str">
            <v>西日本銀行</v>
          </cell>
          <cell r="E285" t="str">
            <v>8327</v>
          </cell>
          <cell r="F285" t="str">
            <v>01/09</v>
          </cell>
          <cell r="G285">
            <v>1200000</v>
          </cell>
          <cell r="H285">
            <v>433200</v>
          </cell>
          <cell r="I285">
            <v>228000</v>
          </cell>
        </row>
        <row r="286">
          <cell r="A286" t="str">
            <v>業務本部　　　　　　　　　　　　　　　　</v>
          </cell>
          <cell r="B286" t="str">
            <v>0L8</v>
          </cell>
          <cell r="C286" t="str">
            <v>福岡２チーム　　　　　　　　　　　　　　</v>
          </cell>
          <cell r="D286" t="str">
            <v>三洋信販(株)</v>
          </cell>
          <cell r="E286" t="str">
            <v>8573</v>
          </cell>
          <cell r="F286" t="str">
            <v>81/11</v>
          </cell>
          <cell r="G286">
            <v>178200</v>
          </cell>
          <cell r="H286">
            <v>76250</v>
          </cell>
          <cell r="I286">
            <v>632610</v>
          </cell>
        </row>
        <row r="287">
          <cell r="A287" t="str">
            <v>業務本部　　　　　　　　　　　　　　　　</v>
          </cell>
          <cell r="B287" t="str">
            <v>0PT</v>
          </cell>
          <cell r="C287" t="str">
            <v>福岡支店３チ－ム　　　　　　　　　　　　</v>
          </cell>
          <cell r="D287" t="str">
            <v>(株)九州リースサービス</v>
          </cell>
          <cell r="E287" t="str">
            <v>8596</v>
          </cell>
          <cell r="F287" t="str">
            <v>99/07</v>
          </cell>
          <cell r="G287">
            <v>4000000</v>
          </cell>
          <cell r="H287">
            <v>800000</v>
          </cell>
          <cell r="I287">
            <v>560000</v>
          </cell>
        </row>
        <row r="288">
          <cell r="A288" t="str">
            <v>業務本部　　　　　　　　　　　　　　　　</v>
          </cell>
          <cell r="B288" t="str">
            <v>008</v>
          </cell>
          <cell r="C288" t="str">
            <v>北九州支店　　　　　　　　　　　　　　　</v>
          </cell>
          <cell r="D288" t="str">
            <v>(株)マツモト</v>
          </cell>
          <cell r="E288" t="str">
            <v>7901</v>
          </cell>
          <cell r="F288" t="str">
            <v>90/09</v>
          </cell>
          <cell r="G288">
            <v>9000</v>
          </cell>
          <cell r="H288">
            <v>-4400</v>
          </cell>
          <cell r="I288">
            <v>0</v>
          </cell>
        </row>
        <row r="289">
          <cell r="A289" t="str">
            <v>業務本部　　　　　　　　　　　　　　　　</v>
          </cell>
          <cell r="B289" t="str">
            <v>0L8</v>
          </cell>
          <cell r="C289" t="str">
            <v>福岡２チーム　　　　　　　　　　　　　　</v>
          </cell>
          <cell r="D289" t="str">
            <v>ｻｶﾞｼｷ印刷(株)</v>
          </cell>
          <cell r="E289">
            <v>0</v>
          </cell>
          <cell r="F289" t="str">
            <v>93/09</v>
          </cell>
          <cell r="G289">
            <v>2000</v>
          </cell>
          <cell r="H289">
            <v>7200</v>
          </cell>
          <cell r="I289">
            <v>7200</v>
          </cell>
        </row>
        <row r="290">
          <cell r="A290" t="str">
            <v>業務本部　　　　　　　　　　　　　　　　</v>
          </cell>
          <cell r="B290" t="str">
            <v>034</v>
          </cell>
          <cell r="C290" t="str">
            <v>鹿児島支店　　　　　　　　　　　　　　　</v>
          </cell>
          <cell r="D290" t="str">
            <v>(株)ミスミ（Ｍｉｓｕｍｉ）</v>
          </cell>
          <cell r="E290" t="str">
            <v>7441</v>
          </cell>
          <cell r="F290" t="str">
            <v>96/04</v>
          </cell>
          <cell r="G290">
            <v>1000</v>
          </cell>
          <cell r="H290">
            <v>1587</v>
          </cell>
          <cell r="I290">
            <v>1410</v>
          </cell>
        </row>
        <row r="291">
          <cell r="A291" t="str">
            <v>近畿営業本部　　　　　　　　　　　　　　</v>
          </cell>
          <cell r="B291" t="str">
            <v>2D1</v>
          </cell>
          <cell r="C291" t="str">
            <v>大阪営業４部１課　　　　　　　　　　　　</v>
          </cell>
          <cell r="D291" t="str">
            <v>(株)山善</v>
          </cell>
          <cell r="E291" t="str">
            <v>8051</v>
          </cell>
          <cell r="F291" t="str">
            <v>88/07</v>
          </cell>
          <cell r="G291">
            <v>100000</v>
          </cell>
          <cell r="H291">
            <v>20250</v>
          </cell>
          <cell r="I291">
            <v>21200</v>
          </cell>
        </row>
        <row r="292">
          <cell r="A292" t="str">
            <v>ＯＱＬ営業本部　　　　　　　　　　　　　</v>
          </cell>
          <cell r="B292" t="str">
            <v>12B</v>
          </cell>
          <cell r="C292" t="str">
            <v>ＯＱＬ日本橋チーム販管費　　　　　　　　</v>
          </cell>
          <cell r="D292" t="str">
            <v>ｷｬﾉﾝ販売(株)</v>
          </cell>
          <cell r="E292" t="str">
            <v>8060</v>
          </cell>
          <cell r="F292" t="str">
            <v>95/05</v>
          </cell>
          <cell r="G292">
            <v>1155</v>
          </cell>
          <cell r="H292">
            <v>1010</v>
          </cell>
          <cell r="I292">
            <v>1080</v>
          </cell>
        </row>
        <row r="293">
          <cell r="A293" t="str">
            <v>ＯＱＬ営業本部　　　　　　　　　　　　　</v>
          </cell>
          <cell r="B293" t="str">
            <v>12B</v>
          </cell>
          <cell r="C293" t="str">
            <v>ＯＱＬ日本橋チーム販管費　　　　　　　　</v>
          </cell>
          <cell r="D293" t="str">
            <v>(株)ﾌｫｰﾊﾞﾙ</v>
          </cell>
          <cell r="E293" t="str">
            <v>8275</v>
          </cell>
          <cell r="F293" t="str">
            <v>88/11</v>
          </cell>
          <cell r="G293">
            <v>240000</v>
          </cell>
          <cell r="H293">
            <v>90000</v>
          </cell>
          <cell r="I293">
            <v>289200</v>
          </cell>
        </row>
        <row r="294">
          <cell r="A294" t="str">
            <v>ＯＱＬ営業本部　　　　　　　　　　　　　</v>
          </cell>
          <cell r="B294" t="str">
            <v>12B</v>
          </cell>
          <cell r="C294" t="str">
            <v>ＯＱＬ日本橋チーム販管費　　　　　　　　</v>
          </cell>
          <cell r="D294" t="str">
            <v>(株)日本ﾃﾞｼﾞﾀﾙ研究所</v>
          </cell>
          <cell r="E294" t="str">
            <v>6935</v>
          </cell>
          <cell r="F294" t="str">
            <v>89/12</v>
          </cell>
          <cell r="G294">
            <v>32947</v>
          </cell>
          <cell r="H294">
            <v>33902</v>
          </cell>
          <cell r="I294">
            <v>37329</v>
          </cell>
        </row>
        <row r="295">
          <cell r="A295" t="str">
            <v>ＯＱＬ営業本部　　　　　　　　　　　　　</v>
          </cell>
          <cell r="B295" t="str">
            <v>1L3</v>
          </cell>
          <cell r="C295" t="str">
            <v>ＯＱＬ城東チーム　　　　　　　　　　　　</v>
          </cell>
          <cell r="D295" t="str">
            <v>㈱ｴﾌﾃｨｰｺﾐｭﾆｹｰｼｮﾝｽﾞ</v>
          </cell>
          <cell r="E295" t="str">
            <v>2763</v>
          </cell>
          <cell r="F295" t="str">
            <v>01/03</v>
          </cell>
          <cell r="G295">
            <v>26</v>
          </cell>
          <cell r="H295">
            <v>17800</v>
          </cell>
          <cell r="I295">
            <v>71500</v>
          </cell>
        </row>
        <row r="296">
          <cell r="A296" t="str">
            <v>東京営業本部　　　　　　　　　　　　　　</v>
          </cell>
          <cell r="B296" t="str">
            <v>1J1</v>
          </cell>
          <cell r="C296" t="str">
            <v>渋谷支店第一チーム　　　　　　　　　　　</v>
          </cell>
          <cell r="D296" t="str">
            <v>東邦薬品(株)</v>
          </cell>
          <cell r="E296" t="str">
            <v>8129</v>
          </cell>
          <cell r="F296" t="str">
            <v>83/10</v>
          </cell>
          <cell r="G296">
            <v>29040</v>
          </cell>
          <cell r="H296">
            <v>11296</v>
          </cell>
          <cell r="I296">
            <v>31508</v>
          </cell>
        </row>
        <row r="297">
          <cell r="A297" t="str">
            <v>ＯＱＬ営業本部　　　　　　　　　　　　　</v>
          </cell>
          <cell r="B297" t="str">
            <v>1H3</v>
          </cell>
          <cell r="C297" t="str">
            <v>ＯＱＬ新宿チ－ム　　　　　　　　　　　　</v>
          </cell>
          <cell r="D297" t="str">
            <v>㈱ﾃﾚｳｪｲﾌﾞ</v>
          </cell>
          <cell r="E297" t="str">
            <v>2759</v>
          </cell>
          <cell r="F297" t="str">
            <v>01/03</v>
          </cell>
          <cell r="G297">
            <v>65</v>
          </cell>
          <cell r="H297">
            <v>17550</v>
          </cell>
          <cell r="I297">
            <v>286650</v>
          </cell>
        </row>
        <row r="298">
          <cell r="A298" t="str">
            <v>ＯＱＬ営業本部　　　　　　　　　　　　　</v>
          </cell>
          <cell r="B298" t="str">
            <v>1H3</v>
          </cell>
          <cell r="C298" t="str">
            <v>ＯＱＬ新宿チ－ム　　　　　　　　　　　　</v>
          </cell>
          <cell r="D298" t="str">
            <v>工事ﾄﾞｯﾄﾈｯﾄ㈱</v>
          </cell>
          <cell r="E298">
            <v>0</v>
          </cell>
          <cell r="F298" t="str">
            <v>01/04</v>
          </cell>
          <cell r="G298">
            <v>400</v>
          </cell>
          <cell r="H298">
            <v>20000</v>
          </cell>
          <cell r="I298">
            <v>20000</v>
          </cell>
        </row>
        <row r="299">
          <cell r="A299" t="str">
            <v>ＯＱＬ営業本部　　　　　　　　　　　　　</v>
          </cell>
          <cell r="B299" t="str">
            <v>1H3</v>
          </cell>
          <cell r="C299" t="str">
            <v>ＯＱＬ新宿チ－ム　　　　　　　　　　　　</v>
          </cell>
          <cell r="D299" t="str">
            <v>㈱ｽｸﾗﾑ</v>
          </cell>
          <cell r="E299">
            <v>0</v>
          </cell>
          <cell r="F299" t="str">
            <v>00/09</v>
          </cell>
          <cell r="G299">
            <v>100</v>
          </cell>
          <cell r="H299">
            <v>100000</v>
          </cell>
          <cell r="I299">
            <v>100000</v>
          </cell>
        </row>
        <row r="300">
          <cell r="A300" t="str">
            <v>ＯＱＬ営業本部　　　　　　　　　　　　　</v>
          </cell>
          <cell r="B300" t="str">
            <v>1H7</v>
          </cell>
          <cell r="C300" t="str">
            <v>ＯＱＬ池袋チ－ム　　　　　　　　　　　　</v>
          </cell>
          <cell r="D300" t="str">
            <v>(株)光通信</v>
          </cell>
          <cell r="E300" t="str">
            <v>9435</v>
          </cell>
          <cell r="F300" t="str">
            <v>94/08</v>
          </cell>
          <cell r="G300">
            <v>40000</v>
          </cell>
          <cell r="H300">
            <v>19230</v>
          </cell>
          <cell r="I300">
            <v>208000</v>
          </cell>
        </row>
        <row r="301">
          <cell r="A301" t="str">
            <v>ＯＱＬ営業本部　　　　　　　　　　　　　</v>
          </cell>
          <cell r="B301" t="str">
            <v>1H7</v>
          </cell>
          <cell r="C301" t="str">
            <v>ＯＱＬ池袋チ－ム　　　　　　　　　　　　</v>
          </cell>
          <cell r="D301" t="str">
            <v>(株)明光ﾈｯﾄﾜ-ｸｼﾞｬﾊﾟﾝ</v>
          </cell>
          <cell r="E301" t="str">
            <v>4668</v>
          </cell>
          <cell r="F301" t="str">
            <v>97/04</v>
          </cell>
          <cell r="G301">
            <v>30000</v>
          </cell>
          <cell r="H301">
            <v>12215</v>
          </cell>
          <cell r="I301">
            <v>58170</v>
          </cell>
        </row>
        <row r="302">
          <cell r="A302" t="str">
            <v>ＯＱＬ営業本部　　　　　　　　　　　　　</v>
          </cell>
          <cell r="B302" t="str">
            <v>1J7</v>
          </cell>
          <cell r="C302" t="str">
            <v>ＯＱＬ立川チ－ム　　　　　　　　　　　　</v>
          </cell>
          <cell r="D302" t="str">
            <v>日本ﾃｸﾉ㈱</v>
          </cell>
          <cell r="E302">
            <v>0</v>
          </cell>
          <cell r="F302">
            <v>0</v>
          </cell>
          <cell r="G302">
            <v>20</v>
          </cell>
          <cell r="H302">
            <v>4800</v>
          </cell>
          <cell r="I302">
            <v>4800</v>
          </cell>
        </row>
        <row r="303">
          <cell r="A303" t="str">
            <v>ＯＱＬ営業本部　　　　　　　　　　　　　</v>
          </cell>
          <cell r="B303" t="str">
            <v>2E3</v>
          </cell>
          <cell r="C303" t="str">
            <v>旧ＯＱＬ大阪第三チ－ム　　　　　　　　　</v>
          </cell>
          <cell r="D303" t="str">
            <v>(株)立花ｴﾚﾃｯｸ</v>
          </cell>
          <cell r="E303" t="str">
            <v>8159</v>
          </cell>
          <cell r="F303" t="str">
            <v>87/02</v>
          </cell>
          <cell r="G303">
            <v>7719</v>
          </cell>
          <cell r="H303">
            <v>3967</v>
          </cell>
          <cell r="I303">
            <v>6870</v>
          </cell>
        </row>
        <row r="304">
          <cell r="A304" t="str">
            <v>近畿営業本部　　　　　　　　　　　　　　</v>
          </cell>
          <cell r="B304" t="str">
            <v>0MN</v>
          </cell>
          <cell r="C304" t="str">
            <v>京都支店３課　　　　　　　　　　　　　　</v>
          </cell>
          <cell r="D304" t="str">
            <v>(株)キンデン</v>
          </cell>
          <cell r="E304">
            <v>0</v>
          </cell>
          <cell r="F304" t="str">
            <v>81/09</v>
          </cell>
          <cell r="G304">
            <v>3000</v>
          </cell>
          <cell r="H304">
            <v>12000</v>
          </cell>
          <cell r="I304">
            <v>12000</v>
          </cell>
        </row>
        <row r="305">
          <cell r="A305" t="str">
            <v>ＯＱＬ営業本部　　　　　　　　　　　　　</v>
          </cell>
          <cell r="B305" t="str">
            <v>079</v>
          </cell>
          <cell r="C305" t="str">
            <v>ＯＱＬ名古屋チ－ム　　　　　　　　　　　</v>
          </cell>
          <cell r="D305" t="str">
            <v>北川工業(株)</v>
          </cell>
          <cell r="E305" t="str">
            <v>6896</v>
          </cell>
          <cell r="F305" t="str">
            <v>96/03</v>
          </cell>
          <cell r="G305">
            <v>14216</v>
          </cell>
          <cell r="H305">
            <v>10853</v>
          </cell>
          <cell r="I305">
            <v>19192</v>
          </cell>
        </row>
        <row r="306">
          <cell r="A306" t="str">
            <v>不動産ファイナンス本部　　　　　　　　　</v>
          </cell>
          <cell r="B306" t="str">
            <v>09S</v>
          </cell>
          <cell r="C306" t="str">
            <v>プロジェクトファイナンス部３チーム　　　</v>
          </cell>
          <cell r="D306" t="str">
            <v>(株)東京ﾍﾞｲﾎﾃﾙｽﾞ</v>
          </cell>
          <cell r="E306">
            <v>0</v>
          </cell>
          <cell r="F306" t="str">
            <v>88/10</v>
          </cell>
          <cell r="G306">
            <v>9000</v>
          </cell>
          <cell r="H306">
            <v>450000</v>
          </cell>
          <cell r="I306">
            <v>450000</v>
          </cell>
        </row>
        <row r="307">
          <cell r="A307" t="str">
            <v>不動産ファイナンス本部　　　　　　　　　</v>
          </cell>
          <cell r="B307" t="str">
            <v>0XE</v>
          </cell>
          <cell r="C307" t="str">
            <v>プロジェクトファイナンス部１チーム　　　</v>
          </cell>
          <cell r="D307" t="str">
            <v>ｵｰｸﾗﾔ住宅(株)</v>
          </cell>
          <cell r="E307">
            <v>0</v>
          </cell>
          <cell r="F307" t="str">
            <v>83/03</v>
          </cell>
          <cell r="G307">
            <v>114000</v>
          </cell>
          <cell r="H307">
            <v>5714</v>
          </cell>
          <cell r="I307">
            <v>5715</v>
          </cell>
        </row>
        <row r="308">
          <cell r="A308" t="str">
            <v>不動産ファイナンス本部　　　　　　　　　</v>
          </cell>
          <cell r="B308" t="str">
            <v>0XE</v>
          </cell>
          <cell r="C308" t="str">
            <v>プロジェクトファイナンス部１チーム　　　</v>
          </cell>
          <cell r="D308" t="str">
            <v>(株)ﾚｵﾊﾟﾚｽ21</v>
          </cell>
          <cell r="E308" t="str">
            <v>8848</v>
          </cell>
          <cell r="F308" t="str">
            <v>87/09</v>
          </cell>
          <cell r="G308">
            <v>520000</v>
          </cell>
          <cell r="H308">
            <v>120036</v>
          </cell>
          <cell r="I308">
            <v>525200</v>
          </cell>
        </row>
        <row r="309">
          <cell r="A309" t="str">
            <v>不動産ファイナンス本部　　　　　　　　　</v>
          </cell>
          <cell r="B309" t="str">
            <v>0XE</v>
          </cell>
          <cell r="C309" t="str">
            <v>プロジェクトファイナンス部１チーム　　　</v>
          </cell>
          <cell r="D309" t="str">
            <v>日神不動産(株)</v>
          </cell>
          <cell r="E309" t="str">
            <v>8881</v>
          </cell>
          <cell r="F309" t="str">
            <v>95/08</v>
          </cell>
          <cell r="G309">
            <v>7500</v>
          </cell>
          <cell r="H309">
            <v>7500</v>
          </cell>
          <cell r="I309">
            <v>6908</v>
          </cell>
        </row>
        <row r="310">
          <cell r="A310" t="str">
            <v>不動産ファイナンス本部　　　　　　　　　</v>
          </cell>
          <cell r="B310" t="str">
            <v>0XE</v>
          </cell>
          <cell r="C310" t="str">
            <v>プロジェクトファイナンス部１チーム　　　</v>
          </cell>
          <cell r="D310" t="str">
            <v>㈱ﾐﾔﾋﾞｴｽﾃｯｸｽ</v>
          </cell>
          <cell r="E310">
            <v>0</v>
          </cell>
          <cell r="F310" t="str">
            <v>00/08</v>
          </cell>
          <cell r="G310">
            <v>40</v>
          </cell>
          <cell r="H310">
            <v>20000</v>
          </cell>
          <cell r="I310">
            <v>20000</v>
          </cell>
        </row>
        <row r="311">
          <cell r="A311" t="str">
            <v>不動産ファイナンス本部　　　　　　　　　</v>
          </cell>
          <cell r="B311" t="str">
            <v>09C</v>
          </cell>
          <cell r="C311" t="str">
            <v>融資事業２部法人営業チーム　　　　　　　</v>
          </cell>
          <cell r="D311" t="str">
            <v>石川島播磨重工業(株)</v>
          </cell>
          <cell r="E311" t="str">
            <v>7013</v>
          </cell>
          <cell r="F311" t="str">
            <v>91/02</v>
          </cell>
          <cell r="G311">
            <v>50000</v>
          </cell>
          <cell r="H311">
            <v>5650</v>
          </cell>
          <cell r="I311">
            <v>7650</v>
          </cell>
        </row>
        <row r="312">
          <cell r="A312" t="str">
            <v>不動産ファイナンス本部　　　　　　　　　</v>
          </cell>
          <cell r="B312" t="str">
            <v>0V9</v>
          </cell>
          <cell r="C312" t="str">
            <v>融資事業２部大阪営業チーム　　　　　　　</v>
          </cell>
          <cell r="D312" t="str">
            <v>日本ｴｽﾘ-ﾄﾞ(株)</v>
          </cell>
          <cell r="E312" t="str">
            <v>8877</v>
          </cell>
          <cell r="F312" t="str">
            <v>97/02</v>
          </cell>
          <cell r="G312">
            <v>28800</v>
          </cell>
          <cell r="H312">
            <v>7200</v>
          </cell>
          <cell r="I312">
            <v>65376</v>
          </cell>
        </row>
        <row r="313">
          <cell r="A313" t="str">
            <v>不動産ファイナンス本部　　　　　　　　　</v>
          </cell>
          <cell r="B313" t="str">
            <v>0C0</v>
          </cell>
          <cell r="C313" t="str">
            <v>ストラクチヤード・ファイナンス部　　　　</v>
          </cell>
          <cell r="D313" t="str">
            <v>(株)ｸﾘｰﾄﾞ</v>
          </cell>
          <cell r="E313" t="str">
            <v>8888</v>
          </cell>
          <cell r="F313" t="str">
            <v>00/05</v>
          </cell>
          <cell r="G313">
            <v>120</v>
          </cell>
          <cell r="H313">
            <v>5000</v>
          </cell>
          <cell r="I313">
            <v>35040</v>
          </cell>
        </row>
        <row r="314">
          <cell r="A314" t="str">
            <v>不動産ファイナンス本部　　　　　　　　　</v>
          </cell>
          <cell r="B314" t="str">
            <v>0C0</v>
          </cell>
          <cell r="C314" t="str">
            <v>ストラクチヤード・ファイナンス部　　　　</v>
          </cell>
          <cell r="D314" t="str">
            <v>SAF　Holding　Ltd．</v>
          </cell>
          <cell r="E314">
            <v>0</v>
          </cell>
          <cell r="F314" t="str">
            <v>00/08</v>
          </cell>
          <cell r="G314">
            <v>200</v>
          </cell>
          <cell r="H314">
            <v>10000</v>
          </cell>
          <cell r="I314">
            <v>10000</v>
          </cell>
        </row>
        <row r="315">
          <cell r="A315" t="str">
            <v>不動産ファイナンス本部　　　　　　　　　</v>
          </cell>
          <cell r="B315" t="str">
            <v>0C0</v>
          </cell>
          <cell r="C315" t="str">
            <v>ストラクチヤード・ファイナンス部　　　　</v>
          </cell>
          <cell r="D315" t="str">
            <v>ｹﾈﾃﾞｨ･ｳｨﾙｿﾝ･ｼﾞｬﾊﾟﾝ㈱</v>
          </cell>
          <cell r="E315" t="str">
            <v>4321</v>
          </cell>
          <cell r="F315" t="str">
            <v>00/12</v>
          </cell>
          <cell r="G315">
            <v>170</v>
          </cell>
          <cell r="H315">
            <v>14341</v>
          </cell>
          <cell r="I315">
            <v>110500</v>
          </cell>
        </row>
        <row r="316">
          <cell r="A316" t="str">
            <v>不動産ファイナンス本部　　　　　　　　　</v>
          </cell>
          <cell r="B316" t="str">
            <v>0C0</v>
          </cell>
          <cell r="C316" t="str">
            <v>ストラクチヤード・ファイナンス部　　　　</v>
          </cell>
          <cell r="D316" t="str">
            <v>CERVANTES,LTD</v>
          </cell>
          <cell r="E316">
            <v>0</v>
          </cell>
          <cell r="F316">
            <v>0</v>
          </cell>
          <cell r="G316">
            <v>60</v>
          </cell>
          <cell r="H316">
            <v>3000</v>
          </cell>
          <cell r="I316">
            <v>3000</v>
          </cell>
        </row>
        <row r="317">
          <cell r="A317" t="str">
            <v>不動産ファイナンス本部　　　　　　　　　</v>
          </cell>
          <cell r="B317" t="str">
            <v>0C0</v>
          </cell>
          <cell r="C317" t="str">
            <v>ストラクチヤード・ファイナンス部　　　　</v>
          </cell>
          <cell r="D317" t="str">
            <v>ANDY CO.,LTD</v>
          </cell>
          <cell r="E317">
            <v>0</v>
          </cell>
          <cell r="F317">
            <v>0</v>
          </cell>
          <cell r="G317">
            <v>300</v>
          </cell>
          <cell r="H317">
            <v>3971</v>
          </cell>
          <cell r="I317">
            <v>3971</v>
          </cell>
        </row>
        <row r="318">
          <cell r="A318" t="str">
            <v>不動産ファイナンス本部　　　　　　　　　</v>
          </cell>
          <cell r="B318" t="str">
            <v>0C0</v>
          </cell>
          <cell r="C318" t="str">
            <v>ストラクチヤード・ファイナンス部　　　　</v>
          </cell>
          <cell r="D318" t="str">
            <v>VALIANT HOLDING CO.,LTD</v>
          </cell>
          <cell r="E318">
            <v>0</v>
          </cell>
          <cell r="F318">
            <v>0</v>
          </cell>
          <cell r="G318">
            <v>300</v>
          </cell>
          <cell r="H318">
            <v>3000</v>
          </cell>
          <cell r="I318">
            <v>3000</v>
          </cell>
        </row>
        <row r="319">
          <cell r="A319" t="str">
            <v>不動産ファイナンス本部　　　　　　　　　</v>
          </cell>
          <cell r="B319" t="str">
            <v>0C0</v>
          </cell>
          <cell r="C319" t="str">
            <v>ストラクチヤード・ファイナンス部　　　　</v>
          </cell>
          <cell r="D319" t="str">
            <v>R-ONE HOLDING LTD</v>
          </cell>
          <cell r="E319">
            <v>0</v>
          </cell>
          <cell r="F319">
            <v>0</v>
          </cell>
          <cell r="G319">
            <v>3</v>
          </cell>
          <cell r="H319">
            <v>3000</v>
          </cell>
          <cell r="I319">
            <v>3000</v>
          </cell>
        </row>
        <row r="320">
          <cell r="A320" t="str">
            <v>不動産ファイナンス本部　　　　　　　　　</v>
          </cell>
          <cell r="B320" t="str">
            <v>0TN</v>
          </cell>
          <cell r="C320" t="str">
            <v>投資企画部投資企画チーム　　　　　　　　</v>
          </cell>
          <cell r="D320" t="str">
            <v>Asset Backed Funding Ltd.</v>
          </cell>
          <cell r="E320">
            <v>0</v>
          </cell>
          <cell r="F320" t="str">
            <v>96/07</v>
          </cell>
          <cell r="G320">
            <v>27900</v>
          </cell>
          <cell r="H320">
            <v>2988</v>
          </cell>
          <cell r="I320">
            <v>2989</v>
          </cell>
        </row>
        <row r="321">
          <cell r="A321" t="str">
            <v>不動産ファイナンス本部　　　　　　　　　</v>
          </cell>
          <cell r="B321" t="str">
            <v>0TN</v>
          </cell>
          <cell r="C321" t="str">
            <v>投資企画部投資企画チーム　　　　　　　　</v>
          </cell>
          <cell r="D321" t="str">
            <v>O-REIT 1 (CAYMAN) LTD.</v>
          </cell>
          <cell r="E321">
            <v>0</v>
          </cell>
          <cell r="F321" t="str">
            <v>00/03</v>
          </cell>
          <cell r="G321">
            <v>60</v>
          </cell>
          <cell r="H321">
            <v>3000</v>
          </cell>
          <cell r="I321">
            <v>3000</v>
          </cell>
        </row>
        <row r="322">
          <cell r="A322" t="str">
            <v>不動産事業本部　　　　　　　　　　　　　</v>
          </cell>
          <cell r="B322" t="str">
            <v>0WF</v>
          </cell>
          <cell r="C322" t="str">
            <v>不動産事業第１部２課－ＲＥＳ’ＯＲＩＸ　</v>
          </cell>
          <cell r="D322" t="str">
            <v>(株)蔵王休養村</v>
          </cell>
          <cell r="E322">
            <v>0</v>
          </cell>
          <cell r="F322" t="str">
            <v>97/02</v>
          </cell>
          <cell r="G322">
            <v>3</v>
          </cell>
          <cell r="H322">
            <v>3000</v>
          </cell>
          <cell r="I322">
            <v>3000</v>
          </cell>
        </row>
        <row r="323">
          <cell r="A323" t="str">
            <v>役員　　　　　　　　　　　　　　　　　　</v>
          </cell>
          <cell r="B323" t="str">
            <v>0A2</v>
          </cell>
          <cell r="C323" t="str">
            <v>役員　　　　　　　　　　　　　　　　　　</v>
          </cell>
          <cell r="D323" t="str">
            <v>(株)ｼｰ･ｼｰ･ｱｲ</v>
          </cell>
          <cell r="E323">
            <v>0</v>
          </cell>
          <cell r="F323" t="str">
            <v>84/12</v>
          </cell>
          <cell r="G323">
            <v>1000</v>
          </cell>
          <cell r="H323">
            <v>50000</v>
          </cell>
          <cell r="I323">
            <v>50000</v>
          </cell>
        </row>
        <row r="324">
          <cell r="A324" t="str">
            <v>役員　　　　　　　　　　　　　　　　　　</v>
          </cell>
          <cell r="B324" t="str">
            <v>0A2</v>
          </cell>
          <cell r="C324" t="str">
            <v>役員　　　　　　　　　　　　　　　　　　</v>
          </cell>
          <cell r="D324" t="str">
            <v>ASIAN FIN&amp;INV CORP. LTD.</v>
          </cell>
          <cell r="E324">
            <v>0</v>
          </cell>
          <cell r="F324" t="str">
            <v>89/08</v>
          </cell>
          <cell r="G324">
            <v>250</v>
          </cell>
          <cell r="H324">
            <v>152564</v>
          </cell>
          <cell r="I324">
            <v>152564</v>
          </cell>
        </row>
        <row r="325">
          <cell r="A325" t="str">
            <v>役員　　　　　　　　　　　　　　　　　　</v>
          </cell>
          <cell r="B325" t="str">
            <v>0A2</v>
          </cell>
          <cell r="C325" t="str">
            <v>役員　　　　　　　　　　　　　　　　　　</v>
          </cell>
          <cell r="D325" t="str">
            <v>OD Corporation</v>
          </cell>
          <cell r="E325">
            <v>0</v>
          </cell>
          <cell r="F325" t="str">
            <v>01/02</v>
          </cell>
          <cell r="G325">
            <v>500</v>
          </cell>
          <cell r="H325">
            <v>500000</v>
          </cell>
          <cell r="I325">
            <v>500000</v>
          </cell>
        </row>
        <row r="326">
          <cell r="A326" t="str">
            <v>投資銀行本部　　　　　　　　　　　　　　</v>
          </cell>
          <cell r="B326" t="str">
            <v>024</v>
          </cell>
          <cell r="C326" t="str">
            <v>船舶グループ　　　　　　　　　　　　　　</v>
          </cell>
          <cell r="D326" t="str">
            <v>大日ｲﾝﾍﾞｽﾄ(株)</v>
          </cell>
          <cell r="E326">
            <v>0</v>
          </cell>
          <cell r="F326" t="str">
            <v>82/08</v>
          </cell>
          <cell r="G326">
            <v>290400</v>
          </cell>
          <cell r="H326">
            <v>46080</v>
          </cell>
          <cell r="I326">
            <v>46080</v>
          </cell>
        </row>
        <row r="327">
          <cell r="A327" t="str">
            <v>投資銀行本部　　　　　　　　　　　　　　</v>
          </cell>
          <cell r="B327" t="str">
            <v>024</v>
          </cell>
          <cell r="C327" t="str">
            <v>船舶グループ　　　　　　　　　　　　　　</v>
          </cell>
          <cell r="D327" t="str">
            <v>三光汽船㈱</v>
          </cell>
          <cell r="E327">
            <v>0</v>
          </cell>
          <cell r="F327" t="str">
            <v>90/01</v>
          </cell>
          <cell r="G327">
            <v>1811</v>
          </cell>
          <cell r="H327">
            <v>90550</v>
          </cell>
          <cell r="I327">
            <v>90550</v>
          </cell>
        </row>
        <row r="328">
          <cell r="A328" t="str">
            <v>投資銀行本部　　　　　　　　　　　　　　</v>
          </cell>
          <cell r="B328" t="str">
            <v>1MS</v>
          </cell>
          <cell r="C328" t="str">
            <v>プリンシパル・インベストメントＢ　　　　</v>
          </cell>
          <cell r="D328" t="str">
            <v>㈱ｾﾞﾝﾃｯｸ･ﾃｸﾉﾛｼﾞｰ･ｼﾞｬﾊﾟﾝ</v>
          </cell>
          <cell r="E328" t="str">
            <v>4296</v>
          </cell>
          <cell r="F328" t="str">
            <v>01/03</v>
          </cell>
          <cell r="G328">
            <v>3000</v>
          </cell>
          <cell r="H328">
            <v>198000</v>
          </cell>
          <cell r="I328">
            <v>648000</v>
          </cell>
        </row>
        <row r="329">
          <cell r="A329" t="str">
            <v>投資銀行本部　　　　　　　　　　　　　　</v>
          </cell>
          <cell r="B329" t="str">
            <v>1MS</v>
          </cell>
          <cell r="C329" t="str">
            <v>プリンシパル・インベストメントＢ　　　　</v>
          </cell>
          <cell r="D329" t="str">
            <v>㈱ｱﾙﾌｧﾊﾟｰﾁｪｽ</v>
          </cell>
          <cell r="E329">
            <v>0</v>
          </cell>
          <cell r="F329" t="str">
            <v>01/08</v>
          </cell>
          <cell r="G329">
            <v>1400</v>
          </cell>
          <cell r="H329">
            <v>509534</v>
          </cell>
          <cell r="I329">
            <v>509534</v>
          </cell>
        </row>
        <row r="330">
          <cell r="A330" t="str">
            <v>投資銀行本部　　　　　　　　　　　　　　</v>
          </cell>
          <cell r="B330" t="str">
            <v>1F8</v>
          </cell>
          <cell r="C330" t="str">
            <v>プリンシパル・インベストメントＡ　　　　</v>
          </cell>
          <cell r="D330" t="str">
            <v>(株)ベネックス</v>
          </cell>
          <cell r="E330">
            <v>0</v>
          </cell>
          <cell r="F330" t="str">
            <v>01/11</v>
          </cell>
          <cell r="G330">
            <v>9200</v>
          </cell>
          <cell r="H330">
            <v>690377</v>
          </cell>
          <cell r="I330">
            <v>690378</v>
          </cell>
        </row>
        <row r="331">
          <cell r="A331" t="str">
            <v>近畿営業本部　　　　　　　　　　　　　　</v>
          </cell>
          <cell r="B331" t="str">
            <v>003</v>
          </cell>
          <cell r="C331" t="str">
            <v>大阪営業４部２課　　　　　　　　　　　　</v>
          </cell>
          <cell r="D331" t="str">
            <v>㈱ジェノバ</v>
          </cell>
          <cell r="E331">
            <v>0</v>
          </cell>
          <cell r="F331" t="str">
            <v>02/05</v>
          </cell>
          <cell r="G331">
            <v>25</v>
          </cell>
          <cell r="H331">
            <v>5000</v>
          </cell>
          <cell r="I331">
            <v>5000</v>
          </cell>
        </row>
        <row r="332">
          <cell r="A332" t="str">
            <v>東京営業本部　　　　　　　　　　　　　　</v>
          </cell>
          <cell r="B332" t="str">
            <v>1F5</v>
          </cell>
          <cell r="C332" t="str">
            <v>情報通信部第二チーム　　　　　　　　　　</v>
          </cell>
          <cell r="D332" t="str">
            <v>ｼﾞｪｲﾃﾞｨｽｸ㈱</v>
          </cell>
          <cell r="E332">
            <v>0</v>
          </cell>
          <cell r="F332" t="str">
            <v>02/07</v>
          </cell>
          <cell r="G332">
            <v>16</v>
          </cell>
          <cell r="H332">
            <v>4800</v>
          </cell>
          <cell r="I332">
            <v>4800</v>
          </cell>
        </row>
        <row r="333">
          <cell r="A333" t="str">
            <v>投資銀行本部　　　　　　　　　　　　　　</v>
          </cell>
          <cell r="B333" t="str">
            <v>1MS</v>
          </cell>
          <cell r="C333" t="str">
            <v>プリンシパル・インベストメントＢ　　　　</v>
          </cell>
          <cell r="D333" t="str">
            <v>Scumpo　Pharmaceuticals,Inc</v>
          </cell>
          <cell r="E333">
            <v>0</v>
          </cell>
          <cell r="F333" t="str">
            <v>02/08</v>
          </cell>
          <cell r="G333">
            <v>922</v>
          </cell>
          <cell r="H333">
            <v>535453</v>
          </cell>
          <cell r="I333">
            <v>535453</v>
          </cell>
        </row>
        <row r="334">
          <cell r="A334" t="str">
            <v>業務本部　　　　　　　　　　　　　　　　</v>
          </cell>
          <cell r="B334" t="str">
            <v>016</v>
          </cell>
          <cell r="C334" t="str">
            <v>岡山支店営業　　　　　　　　　　　　　　</v>
          </cell>
          <cell r="D334" t="str">
            <v>㈱ﾄﾏﾄ銀行</v>
          </cell>
          <cell r="E334" t="str">
            <v>8542</v>
          </cell>
          <cell r="F334" t="str">
            <v>02/08</v>
          </cell>
          <cell r="G334">
            <v>198000</v>
          </cell>
          <cell r="H334">
            <v>49896</v>
          </cell>
          <cell r="I334">
            <v>43164</v>
          </cell>
        </row>
        <row r="335">
          <cell r="A335" t="str">
            <v>東京営業本部　　　　　　　　　　　　　　</v>
          </cell>
          <cell r="B335" t="str">
            <v>1H4</v>
          </cell>
          <cell r="C335" t="str">
            <v>四谷支店第一チーム　　　　　　　　　　　</v>
          </cell>
          <cell r="D335" t="str">
            <v>㈱ｱｲﾃﾞｨｰﾕｰ</v>
          </cell>
          <cell r="E335">
            <v>0</v>
          </cell>
          <cell r="F335" t="str">
            <v>02/08</v>
          </cell>
          <cell r="G335">
            <v>25</v>
          </cell>
          <cell r="H335">
            <v>5000</v>
          </cell>
          <cell r="I335">
            <v>5000</v>
          </cell>
        </row>
        <row r="336">
          <cell r="A336" t="str">
            <v>業務本部　　　　　　　　　　　　　　　　</v>
          </cell>
          <cell r="B336" t="str">
            <v>0PT</v>
          </cell>
          <cell r="C336" t="str">
            <v>福岡支店３チ－ム　　　　　　　　　　　　</v>
          </cell>
          <cell r="D336" t="str">
            <v>㈱ｼﾉﾊﾗ建設ｼｽﾃﾑ</v>
          </cell>
          <cell r="E336" t="str">
            <v>8909</v>
          </cell>
          <cell r="F336" t="str">
            <v>02/05</v>
          </cell>
          <cell r="G336">
            <v>15</v>
          </cell>
          <cell r="H336">
            <v>3600</v>
          </cell>
          <cell r="I336">
            <v>7380</v>
          </cell>
        </row>
        <row r="337">
          <cell r="A337" t="str">
            <v>投資銀行本部　　　　　　　　　　　　　　</v>
          </cell>
          <cell r="B337" t="str">
            <v>1MS</v>
          </cell>
          <cell r="C337" t="str">
            <v>プリンシパル・インベストメントＢ　　　　</v>
          </cell>
          <cell r="D337" t="str">
            <v>SOMA　Networks、Inc.</v>
          </cell>
          <cell r="E337">
            <v>0</v>
          </cell>
          <cell r="F337" t="str">
            <v>02/05</v>
          </cell>
          <cell r="G337">
            <v>0</v>
          </cell>
          <cell r="H337">
            <v>321384</v>
          </cell>
          <cell r="I337">
            <v>321384</v>
          </cell>
        </row>
        <row r="338">
          <cell r="A338" t="str">
            <v>近畿営業本部　　　　　　　　　　　　　　</v>
          </cell>
          <cell r="B338" t="str">
            <v>2D1</v>
          </cell>
          <cell r="C338" t="str">
            <v>大阪営業４部１課　　　　　　　　　　　　</v>
          </cell>
          <cell r="D338" t="str">
            <v>ﾕｰｻﾞｯｸｼｽﾃﾑ㈱</v>
          </cell>
          <cell r="E338">
            <v>0</v>
          </cell>
          <cell r="F338" t="str">
            <v>02/05</v>
          </cell>
          <cell r="G338">
            <v>10000</v>
          </cell>
          <cell r="H338">
            <v>25000</v>
          </cell>
          <cell r="I338">
            <v>25000</v>
          </cell>
        </row>
        <row r="339">
          <cell r="A339" t="str">
            <v>業務本部　　　　　　　　　　　　　　　　</v>
          </cell>
          <cell r="B339" t="str">
            <v>030</v>
          </cell>
          <cell r="C339" t="str">
            <v>浜松支店　　　　　　　　　　　　　　　　</v>
          </cell>
          <cell r="D339" t="str">
            <v>西遠代弁㈱</v>
          </cell>
          <cell r="E339">
            <v>0</v>
          </cell>
          <cell r="F339" t="str">
            <v>02/03</v>
          </cell>
          <cell r="G339">
            <v>800</v>
          </cell>
          <cell r="H339">
            <v>560</v>
          </cell>
          <cell r="I339">
            <v>560</v>
          </cell>
        </row>
        <row r="340">
          <cell r="A340" t="str">
            <v>東京営業本部　　　　　　　　　　　　　　</v>
          </cell>
          <cell r="B340" t="str">
            <v>1Q7</v>
          </cell>
          <cell r="C340" t="str">
            <v>渋谷支店第二チーム　　　　　　　　　　　</v>
          </cell>
          <cell r="D340" t="str">
            <v>ﾌｨｰﾙｽﾞ㈱</v>
          </cell>
          <cell r="E340" t="str">
            <v>2767</v>
          </cell>
          <cell r="F340" t="str">
            <v>02/03</v>
          </cell>
          <cell r="G340">
            <v>10</v>
          </cell>
          <cell r="H340">
            <v>20000</v>
          </cell>
          <cell r="I340">
            <v>70000</v>
          </cell>
        </row>
        <row r="341">
          <cell r="A341" t="str">
            <v>業務本部　　　　　　　　　　　　　　　　</v>
          </cell>
          <cell r="B341" t="str">
            <v>014</v>
          </cell>
          <cell r="C341" t="str">
            <v>静岡支店　　　　　　　　　　　　　　　　</v>
          </cell>
          <cell r="D341" t="str">
            <v>静岡保険代弁㈱</v>
          </cell>
          <cell r="E341">
            <v>0</v>
          </cell>
          <cell r="F341" t="str">
            <v>02/03</v>
          </cell>
          <cell r="G341">
            <v>800</v>
          </cell>
          <cell r="H341">
            <v>560</v>
          </cell>
          <cell r="I341">
            <v>560</v>
          </cell>
        </row>
        <row r="342">
          <cell r="A342" t="str">
            <v>東京営業本部　　　　　　　　　　　　　　</v>
          </cell>
          <cell r="B342" t="str">
            <v>1A4</v>
          </cell>
          <cell r="C342" t="str">
            <v>営業第二部ヘルスケアチーム　　　　　　　</v>
          </cell>
          <cell r="D342" t="str">
            <v>㈱ｱﾋﾟｳｽ</v>
          </cell>
          <cell r="E342">
            <v>0</v>
          </cell>
          <cell r="F342" t="str">
            <v>02/03</v>
          </cell>
          <cell r="G342">
            <v>200</v>
          </cell>
          <cell r="H342">
            <v>30000</v>
          </cell>
          <cell r="I342">
            <v>30000</v>
          </cell>
        </row>
        <row r="343">
          <cell r="A343" t="str">
            <v>業務本部　　　　　　　　　　　　　　　　</v>
          </cell>
          <cell r="B343" t="str">
            <v>071</v>
          </cell>
          <cell r="C343" t="str">
            <v>旭川支店　　　　　　　　　　　　　　　　</v>
          </cell>
          <cell r="D343" t="str">
            <v>すみれ商事㈱</v>
          </cell>
          <cell r="E343">
            <v>0</v>
          </cell>
          <cell r="F343" t="str">
            <v>02/03</v>
          </cell>
          <cell r="G343">
            <v>100</v>
          </cell>
          <cell r="H343">
            <v>1000</v>
          </cell>
          <cell r="I343">
            <v>1000</v>
          </cell>
        </row>
        <row r="344">
          <cell r="A344" t="str">
            <v>業務本部　　　　　　　　　　　　　　　　</v>
          </cell>
          <cell r="B344" t="str">
            <v>0L2</v>
          </cell>
          <cell r="C344" t="str">
            <v>名古屋３チーム　　　　　　　　　　　　　</v>
          </cell>
          <cell r="D344" t="str">
            <v>㈱名古屋リース</v>
          </cell>
          <cell r="E344">
            <v>0</v>
          </cell>
          <cell r="F344" t="str">
            <v>02/09</v>
          </cell>
          <cell r="G344">
            <v>6000</v>
          </cell>
          <cell r="H344">
            <v>6000</v>
          </cell>
          <cell r="I344">
            <v>6000</v>
          </cell>
        </row>
        <row r="345">
          <cell r="A345" t="str">
            <v>東京営業本部　　　　　　　　　　　　　　</v>
          </cell>
          <cell r="B345" t="str">
            <v>2GQ</v>
          </cell>
          <cell r="C345" t="str">
            <v>情報通信部第一チーム　　　　　　　　　　</v>
          </cell>
          <cell r="D345" t="str">
            <v>小田原ﾋﾙﾄﾝ（株）</v>
          </cell>
          <cell r="E345">
            <v>0</v>
          </cell>
          <cell r="F345" t="str">
            <v>03/11</v>
          </cell>
          <cell r="G345">
            <v>90</v>
          </cell>
          <cell r="H345">
            <v>4500</v>
          </cell>
          <cell r="I345">
            <v>4500</v>
          </cell>
        </row>
        <row r="346">
          <cell r="A346" t="str">
            <v>近畿営業本部　　　　　　　　　　　　　　</v>
          </cell>
          <cell r="B346" t="str">
            <v>001</v>
          </cell>
          <cell r="C346" t="str">
            <v>大阪営業１部１課　　　　　　　　　　　　</v>
          </cell>
          <cell r="D346" t="str">
            <v>（株）ｳﾞｨｳﾞｨｯﾄﾞ</v>
          </cell>
          <cell r="E346">
            <v>0</v>
          </cell>
          <cell r="F346" t="str">
            <v>03/11</v>
          </cell>
          <cell r="G346">
            <v>10000</v>
          </cell>
          <cell r="H346">
            <v>2000</v>
          </cell>
          <cell r="I346">
            <v>2000</v>
          </cell>
        </row>
        <row r="347">
          <cell r="A347" t="str">
            <v>東京営業本部　　　　　　　　　　　　　　</v>
          </cell>
          <cell r="B347" t="str">
            <v>1A1</v>
          </cell>
          <cell r="C347" t="str">
            <v>営業第一部第一チーム　　　　　　　　　　</v>
          </cell>
          <cell r="D347" t="str">
            <v>（株）日本医療ﾃﾞｰﾀｾﾝﾀｰ</v>
          </cell>
          <cell r="E347">
            <v>0</v>
          </cell>
          <cell r="F347" t="str">
            <v>03/11</v>
          </cell>
          <cell r="G347">
            <v>0</v>
          </cell>
          <cell r="H347">
            <v>195</v>
          </cell>
          <cell r="I347">
            <v>195</v>
          </cell>
        </row>
        <row r="348">
          <cell r="A348" t="str">
            <v>東京営業本部　　　　　　　　　　　　　　</v>
          </cell>
          <cell r="B348" t="str">
            <v>1NW</v>
          </cell>
          <cell r="C348" t="str">
            <v>営業第一部第二チーム　　　　　　　　　　</v>
          </cell>
          <cell r="D348" t="str">
            <v>SUNHILL　LIMITED</v>
          </cell>
          <cell r="E348">
            <v>0</v>
          </cell>
          <cell r="F348" t="str">
            <v>03/11</v>
          </cell>
          <cell r="G348">
            <v>2164527</v>
          </cell>
          <cell r="H348">
            <v>2164</v>
          </cell>
          <cell r="I348">
            <v>2165</v>
          </cell>
        </row>
        <row r="349">
          <cell r="A349" t="str">
            <v>東京営業本部　　　　　　　　　　　　　　</v>
          </cell>
          <cell r="B349" t="str">
            <v>1H6</v>
          </cell>
          <cell r="C349" t="str">
            <v>池袋支店第一チーム　　　　　　　　　　　</v>
          </cell>
          <cell r="D349" t="str">
            <v>㈱大秦</v>
          </cell>
          <cell r="E349">
            <v>0</v>
          </cell>
          <cell r="F349" t="str">
            <v>02/06</v>
          </cell>
          <cell r="G349">
            <v>50</v>
          </cell>
          <cell r="H349">
            <v>4075</v>
          </cell>
          <cell r="I349">
            <v>4075</v>
          </cell>
        </row>
        <row r="350">
          <cell r="A350" t="str">
            <v>役員　　　　　　　　　　　　　　　　　　</v>
          </cell>
          <cell r="B350" t="str">
            <v>0A2</v>
          </cell>
          <cell r="C350" t="str">
            <v>役員　　　　　　　　　　　　　　　　　　</v>
          </cell>
          <cell r="D350" t="str">
            <v>ｻﾝﾎﾃﾙﾘﾐﾃｯﾄ</v>
          </cell>
          <cell r="E350">
            <v>0</v>
          </cell>
          <cell r="F350" t="str">
            <v>02/06</v>
          </cell>
          <cell r="G350">
            <v>30000</v>
          </cell>
          <cell r="H350">
            <v>3000</v>
          </cell>
          <cell r="I350">
            <v>3000</v>
          </cell>
        </row>
        <row r="351">
          <cell r="A351" t="str">
            <v>不動産ファイナンス本部　　　　　　　　　</v>
          </cell>
          <cell r="B351" t="str">
            <v>0C0</v>
          </cell>
          <cell r="C351" t="str">
            <v>ストラクチヤード・ファイナンス部　　　　</v>
          </cell>
          <cell r="D351" t="str">
            <v>ﾋﾟｰﾋﾟｰｼｰﾜﾝﾎｰﾙﾃﾞｨﾝｸﾞｽ</v>
          </cell>
          <cell r="E351">
            <v>0</v>
          </cell>
          <cell r="F351" t="str">
            <v>02/09</v>
          </cell>
          <cell r="G351">
            <v>206</v>
          </cell>
          <cell r="H351">
            <v>10300</v>
          </cell>
          <cell r="I351">
            <v>10300</v>
          </cell>
        </row>
        <row r="352">
          <cell r="A352" t="str">
            <v>東京営業本部　　　　　　　　　　　　　　</v>
          </cell>
          <cell r="B352" t="str">
            <v>2GT</v>
          </cell>
          <cell r="C352" t="str">
            <v>環境エネルギー部第二チーム　　　　　　　</v>
          </cell>
          <cell r="D352" t="str">
            <v>Green　Port　Capital　Limited</v>
          </cell>
          <cell r="E352">
            <v>0</v>
          </cell>
          <cell r="F352" t="str">
            <v>02/09</v>
          </cell>
          <cell r="G352">
            <v>1000</v>
          </cell>
          <cell r="H352">
            <v>3500</v>
          </cell>
          <cell r="I352">
            <v>3500</v>
          </cell>
        </row>
        <row r="353">
          <cell r="A353" t="str">
            <v>業務本部　　　　　　　　　　　　　　　　</v>
          </cell>
          <cell r="B353" t="str">
            <v>022</v>
          </cell>
          <cell r="C353" t="str">
            <v>高松支店営業　　　　　　　　　　　　　　</v>
          </cell>
          <cell r="D353" t="str">
            <v>㈱香川銀行</v>
          </cell>
          <cell r="E353" t="str">
            <v>8556</v>
          </cell>
          <cell r="F353" t="str">
            <v>02/10</v>
          </cell>
          <cell r="G353">
            <v>100000</v>
          </cell>
          <cell r="H353">
            <v>62865</v>
          </cell>
          <cell r="I353">
            <v>55300</v>
          </cell>
        </row>
        <row r="354">
          <cell r="A354" t="str">
            <v>近畿営業本部　　　　　　　　　　　　　　</v>
          </cell>
          <cell r="B354" t="str">
            <v>05V</v>
          </cell>
          <cell r="C354" t="str">
            <v>大阪営業２部３課　　　　　　　　　　　　</v>
          </cell>
          <cell r="D354" t="str">
            <v>㈱ﾁｪｰﾝﾏﾈｼﾞﾒﾝﾄ</v>
          </cell>
          <cell r="E354">
            <v>0</v>
          </cell>
          <cell r="F354" t="str">
            <v>02/11</v>
          </cell>
          <cell r="G354">
            <v>600</v>
          </cell>
          <cell r="H354">
            <v>30000</v>
          </cell>
          <cell r="I354">
            <v>30000</v>
          </cell>
        </row>
        <row r="355">
          <cell r="A355" t="str">
            <v>不動産ファイナンス本部　　　　　　　　　</v>
          </cell>
          <cell r="B355" t="str">
            <v>0C0</v>
          </cell>
          <cell r="C355" t="str">
            <v>ストラクチヤード・ファイナンス部　　　　</v>
          </cell>
          <cell r="D355" t="str">
            <v>R-ONE　SHINSAIBASHI　Holding　Ltd.</v>
          </cell>
          <cell r="E355">
            <v>0</v>
          </cell>
          <cell r="F355" t="str">
            <v>02/12</v>
          </cell>
          <cell r="G355">
            <v>60</v>
          </cell>
          <cell r="H355">
            <v>3000</v>
          </cell>
          <cell r="I355">
            <v>3000</v>
          </cell>
        </row>
        <row r="356">
          <cell r="A356" t="str">
            <v>東京営業本部　　　　　　　　　　　　　　</v>
          </cell>
          <cell r="B356" t="str">
            <v>1F7</v>
          </cell>
          <cell r="C356" t="str">
            <v>情報通信部第三チーム　　　　　　　　　　</v>
          </cell>
          <cell r="D356" t="str">
            <v>新衛星ﾋﾞｼﾞﾈｽ㈱</v>
          </cell>
          <cell r="E356">
            <v>0</v>
          </cell>
          <cell r="F356" t="str">
            <v>02/12</v>
          </cell>
          <cell r="G356">
            <v>10</v>
          </cell>
          <cell r="H356">
            <v>500</v>
          </cell>
          <cell r="I356">
            <v>500</v>
          </cell>
        </row>
        <row r="357">
          <cell r="A357" t="str">
            <v>近畿営業本部　　　　　　　　　　　　　　</v>
          </cell>
          <cell r="B357" t="str">
            <v>015</v>
          </cell>
          <cell r="C357" t="str">
            <v>神戸支店１課　　　　　　　　　　　　　　</v>
          </cell>
          <cell r="D357" t="str">
            <v>神戸空港ﾀｰﾐﾅﾙ㈱</v>
          </cell>
          <cell r="E357">
            <v>0</v>
          </cell>
          <cell r="F357" t="str">
            <v>02/12</v>
          </cell>
          <cell r="G357">
            <v>120</v>
          </cell>
          <cell r="H357">
            <v>18000</v>
          </cell>
          <cell r="I357">
            <v>18000</v>
          </cell>
        </row>
        <row r="358">
          <cell r="A358" t="str">
            <v>業務本部　　　　　　　　　　　　　　　　</v>
          </cell>
          <cell r="B358" t="str">
            <v>0PZ</v>
          </cell>
          <cell r="C358" t="str">
            <v>札幌支店２チーム　　　　　　　　　　　　</v>
          </cell>
          <cell r="D358" t="str">
            <v>㈱ﾌｼﾞﾀｺｰﾎﾟﾚｰｼｮﾝ</v>
          </cell>
          <cell r="E358">
            <v>0</v>
          </cell>
          <cell r="F358" t="str">
            <v>03/02</v>
          </cell>
          <cell r="G358">
            <v>12</v>
          </cell>
          <cell r="H358">
            <v>4800</v>
          </cell>
          <cell r="I358">
            <v>4800</v>
          </cell>
        </row>
        <row r="359">
          <cell r="A359" t="str">
            <v>不動産ファイナンス本部　　　　　　　　　</v>
          </cell>
          <cell r="B359" t="str">
            <v>0C0</v>
          </cell>
          <cell r="C359" t="str">
            <v>ストラクチヤード・ファイナンス部　　　　</v>
          </cell>
          <cell r="D359" t="str">
            <v>R-One　Tenjin　Holding　Ltd.</v>
          </cell>
          <cell r="E359">
            <v>0</v>
          </cell>
          <cell r="F359" t="str">
            <v>03/02</v>
          </cell>
          <cell r="G359">
            <v>60</v>
          </cell>
          <cell r="H359">
            <v>3000</v>
          </cell>
          <cell r="I359">
            <v>3000</v>
          </cell>
        </row>
        <row r="360">
          <cell r="A360" t="str">
            <v>不動産ファイナンス本部　　　　　　　　　</v>
          </cell>
          <cell r="B360" t="str">
            <v>0C0</v>
          </cell>
          <cell r="C360" t="str">
            <v>ストラクチヤード・ファイナンス部　　　　</v>
          </cell>
          <cell r="D360" t="str">
            <v>Brave Holding Co. Ltd.</v>
          </cell>
          <cell r="E360">
            <v>0</v>
          </cell>
          <cell r="F360" t="str">
            <v>03/02</v>
          </cell>
          <cell r="G360">
            <v>60</v>
          </cell>
          <cell r="H360">
            <v>3000</v>
          </cell>
          <cell r="I360">
            <v>3000</v>
          </cell>
        </row>
        <row r="361">
          <cell r="A361" t="str">
            <v>不動産ファイナンス本部　　　　　　　　　</v>
          </cell>
          <cell r="B361" t="str">
            <v>0C0</v>
          </cell>
          <cell r="C361" t="str">
            <v>ストラクチヤード・ファイナンス部　　　　</v>
          </cell>
          <cell r="D361" t="str">
            <v>Vanlogic Holdong Ltd.</v>
          </cell>
          <cell r="E361">
            <v>0</v>
          </cell>
          <cell r="F361" t="str">
            <v>03/02</v>
          </cell>
          <cell r="G361">
            <v>60</v>
          </cell>
          <cell r="H361">
            <v>3000</v>
          </cell>
          <cell r="I361">
            <v>3000</v>
          </cell>
        </row>
        <row r="362">
          <cell r="A362" t="str">
            <v>不動産ファイナンス本部　　　　　　　　　</v>
          </cell>
          <cell r="B362" t="str">
            <v>0C0</v>
          </cell>
          <cell r="C362" t="str">
            <v>ストラクチヤード・ファイナンス部　　　　</v>
          </cell>
          <cell r="D362" t="str">
            <v>㈱ｻﾞｲﾏｯｸｽ</v>
          </cell>
          <cell r="E362">
            <v>0</v>
          </cell>
          <cell r="F362" t="str">
            <v>03/02</v>
          </cell>
          <cell r="G362">
            <v>648</v>
          </cell>
          <cell r="H362">
            <v>300000</v>
          </cell>
          <cell r="I362">
            <v>300000</v>
          </cell>
        </row>
        <row r="363">
          <cell r="A363" t="str">
            <v>役員　　　　　　　　　　　　　　　　　　</v>
          </cell>
          <cell r="B363" t="str">
            <v>0A2</v>
          </cell>
          <cell r="C363" t="str">
            <v>役員　　　　　　　　　　　　　　　　　　</v>
          </cell>
          <cell r="D363" t="str">
            <v>（株）関東雇用創出機構</v>
          </cell>
          <cell r="E363">
            <v>0</v>
          </cell>
          <cell r="F363">
            <v>0</v>
          </cell>
          <cell r="G363">
            <v>60</v>
          </cell>
          <cell r="H363">
            <v>3000</v>
          </cell>
          <cell r="I363">
            <v>3000</v>
          </cell>
        </row>
        <row r="364">
          <cell r="A364" t="str">
            <v>東京営業本部　　　　　　　　　　　　　　</v>
          </cell>
          <cell r="B364" t="str">
            <v>1C4</v>
          </cell>
          <cell r="C364" t="str">
            <v>港支店第二チーム　　　　　　　　　　　　</v>
          </cell>
          <cell r="D364" t="str">
            <v>(株）ｴｽｸﾘ</v>
          </cell>
          <cell r="E364">
            <v>0</v>
          </cell>
          <cell r="F364">
            <v>0</v>
          </cell>
          <cell r="G364">
            <v>60</v>
          </cell>
          <cell r="H364">
            <v>3000</v>
          </cell>
          <cell r="I364">
            <v>3000</v>
          </cell>
        </row>
        <row r="365">
          <cell r="A365" t="str">
            <v>役員　　　　　　　　　　　　　　　　　　</v>
          </cell>
          <cell r="B365" t="str">
            <v>0A2</v>
          </cell>
          <cell r="C365" t="str">
            <v>役員　　　　　　　　　　　　　　　　　　</v>
          </cell>
          <cell r="D365" t="str">
            <v>芝ﾌｧｰｽﾄﾌｧﾝﾃﾞｨﾝｸﾞ特定目的会社</v>
          </cell>
          <cell r="E365">
            <v>0</v>
          </cell>
          <cell r="F365" t="str">
            <v>03/09</v>
          </cell>
          <cell r="G365">
            <v>4000</v>
          </cell>
          <cell r="H365">
            <v>200000</v>
          </cell>
          <cell r="I365">
            <v>200000</v>
          </cell>
        </row>
        <row r="366">
          <cell r="A366" t="str">
            <v>役員　　　　　　　　　　　　　　　　　　</v>
          </cell>
          <cell r="B366" t="str">
            <v>0A2</v>
          </cell>
          <cell r="C366" t="str">
            <v>役員　　　　　　　　　　　　　　　　　　</v>
          </cell>
          <cell r="D366" t="str">
            <v>芝ｻﾌｧｲｱﾌｧﾝﾃﾞｨﾝｸﾞｺｰﾎﾟﾚｰｼｮﾝ</v>
          </cell>
          <cell r="E366">
            <v>0</v>
          </cell>
          <cell r="F366" t="str">
            <v>03/09</v>
          </cell>
          <cell r="G366">
            <v>2</v>
          </cell>
          <cell r="H366">
            <v>100</v>
          </cell>
          <cell r="I366">
            <v>100</v>
          </cell>
        </row>
        <row r="367">
          <cell r="A367" t="str">
            <v>東京営業本部　　　　　　　　　　　　　　</v>
          </cell>
          <cell r="B367" t="str">
            <v>2GT</v>
          </cell>
          <cell r="C367" t="str">
            <v>環境エネルギー部第二チーム　　　　　　　</v>
          </cell>
          <cell r="D367" t="str">
            <v>Wisteria Capital Limited</v>
          </cell>
          <cell r="E367">
            <v>0</v>
          </cell>
          <cell r="F367" t="str">
            <v>03/09</v>
          </cell>
          <cell r="G367">
            <v>3000</v>
          </cell>
          <cell r="H367">
            <v>2300</v>
          </cell>
          <cell r="I367">
            <v>2300</v>
          </cell>
        </row>
        <row r="368">
          <cell r="A368" t="str">
            <v>役員　　　　　　　　　　　　　　　　　　</v>
          </cell>
          <cell r="B368" t="str">
            <v>0A2</v>
          </cell>
          <cell r="C368" t="str">
            <v>役員　　　　　　　　　　　　　　　　　　</v>
          </cell>
          <cell r="D368" t="str">
            <v>ｿｰｽﾈｸｽﾄ（株）</v>
          </cell>
          <cell r="E368">
            <v>0</v>
          </cell>
          <cell r="F368" t="str">
            <v>03/12</v>
          </cell>
          <cell r="G368">
            <v>600</v>
          </cell>
          <cell r="H368">
            <v>108000</v>
          </cell>
          <cell r="I368">
            <v>108000</v>
          </cell>
        </row>
        <row r="369">
          <cell r="A369" t="str">
            <v>不動産ファイナンス本部　　　　　　　　　</v>
          </cell>
          <cell r="B369" t="str">
            <v>0C0</v>
          </cell>
          <cell r="C369" t="str">
            <v>ストラクチヤード・ファイナンス部　　　　</v>
          </cell>
          <cell r="D369" t="str">
            <v>Lucky　Plaza　Holding Ltd.</v>
          </cell>
          <cell r="E369">
            <v>0</v>
          </cell>
          <cell r="F369" t="str">
            <v>03/04</v>
          </cell>
          <cell r="G369">
            <v>60</v>
          </cell>
          <cell r="H369">
            <v>3000</v>
          </cell>
          <cell r="I369">
            <v>3000</v>
          </cell>
        </row>
        <row r="370">
          <cell r="A370" t="str">
            <v>不動産ファイナンス本部　　　　　　　　　</v>
          </cell>
          <cell r="B370" t="str">
            <v>09S</v>
          </cell>
          <cell r="C370" t="str">
            <v>プロジェクトファイナンス部３チーム　　　</v>
          </cell>
          <cell r="D370" t="str">
            <v>ｷｬﾋﾟﾀﾙｱﾄﾞﾊﾞｲｻﾞｰｽﾞ㈱</v>
          </cell>
          <cell r="E370">
            <v>0</v>
          </cell>
          <cell r="F370" t="str">
            <v>03/04</v>
          </cell>
          <cell r="G370">
            <v>1000</v>
          </cell>
          <cell r="H370">
            <v>100000</v>
          </cell>
          <cell r="I370">
            <v>100000</v>
          </cell>
        </row>
        <row r="371">
          <cell r="A371" t="str">
            <v>東京営業本部　　　　　　　　　　　　　　</v>
          </cell>
          <cell r="B371" t="str">
            <v>1A4</v>
          </cell>
          <cell r="C371" t="str">
            <v>営業第二部ヘルスケアチーム　　　　　　　</v>
          </cell>
          <cell r="D371" t="str">
            <v>㈱市ヶ谷ﾃｨｰｱｰﾙｴｽ</v>
          </cell>
          <cell r="E371">
            <v>0</v>
          </cell>
          <cell r="F371" t="str">
            <v>03/06</v>
          </cell>
          <cell r="G371">
            <v>400</v>
          </cell>
          <cell r="H371">
            <v>112000</v>
          </cell>
          <cell r="I371">
            <v>112000</v>
          </cell>
        </row>
        <row r="372">
          <cell r="A372" t="str">
            <v>業務本部　　　　　　　　　　　　　　　　</v>
          </cell>
          <cell r="B372" t="str">
            <v>0PZ</v>
          </cell>
          <cell r="C372" t="str">
            <v>札幌支店２チーム　　　　　　　　　　　　</v>
          </cell>
          <cell r="D372" t="str">
            <v>（株）丸千代山岡家</v>
          </cell>
          <cell r="E372">
            <v>0</v>
          </cell>
          <cell r="F372" t="str">
            <v>03/07</v>
          </cell>
          <cell r="G372">
            <v>40</v>
          </cell>
          <cell r="H372">
            <v>4800</v>
          </cell>
          <cell r="I372">
            <v>4800</v>
          </cell>
        </row>
        <row r="373">
          <cell r="A373" t="str">
            <v>近畿営業本部　　　　　　　　　　　　　　</v>
          </cell>
          <cell r="B373" t="str">
            <v>2GY</v>
          </cell>
          <cell r="C373" t="str">
            <v>大阪営業５部１課　　　　　　　　　　　　</v>
          </cell>
          <cell r="D373" t="str">
            <v>大和ｼｽﾃﾑ（株）</v>
          </cell>
          <cell r="E373">
            <v>0</v>
          </cell>
          <cell r="F373" t="str">
            <v>03/07</v>
          </cell>
          <cell r="G373">
            <v>100000</v>
          </cell>
          <cell r="H373">
            <v>75000</v>
          </cell>
          <cell r="I373">
            <v>75000</v>
          </cell>
        </row>
        <row r="374">
          <cell r="A374" t="str">
            <v>不動産ファイナンス本部　　　　　　　　　</v>
          </cell>
          <cell r="B374" t="str">
            <v>16Q</v>
          </cell>
          <cell r="C374" t="str">
            <v>証券化商品部　　　　　　　　　　　　　　</v>
          </cell>
          <cell r="D374" t="str">
            <v>MSAC HOLDINGS INC.</v>
          </cell>
          <cell r="E374">
            <v>0</v>
          </cell>
          <cell r="F374" t="str">
            <v>03/07</v>
          </cell>
          <cell r="G374">
            <v>100</v>
          </cell>
          <cell r="H374">
            <v>5000</v>
          </cell>
          <cell r="I374">
            <v>5000</v>
          </cell>
        </row>
        <row r="375">
          <cell r="A375" t="str">
            <v>役員　　　　　　　　　　　　　　　　　　</v>
          </cell>
          <cell r="B375" t="str">
            <v>0A2</v>
          </cell>
          <cell r="C375" t="str">
            <v>役員　　　　　　　　　　　　　　　　　　</v>
          </cell>
          <cell r="D375" t="str">
            <v>OP　Funding　Corporation</v>
          </cell>
          <cell r="E375">
            <v>0</v>
          </cell>
          <cell r="F375" t="str">
            <v>03/03</v>
          </cell>
          <cell r="G375">
            <v>500</v>
          </cell>
          <cell r="H375">
            <v>500000</v>
          </cell>
          <cell r="I375">
            <v>500000</v>
          </cell>
        </row>
        <row r="376">
          <cell r="A376" t="str">
            <v>役員　　　　　　　　　　　　　　　　　　</v>
          </cell>
          <cell r="B376" t="str">
            <v>0A2</v>
          </cell>
          <cell r="C376" t="str">
            <v>役員　　　　　　　　　　　　　　　　　　</v>
          </cell>
          <cell r="D376" t="str">
            <v>SABOTEN　HOLDING　LTD.</v>
          </cell>
          <cell r="E376">
            <v>0</v>
          </cell>
          <cell r="F376" t="str">
            <v>03/03</v>
          </cell>
          <cell r="G376">
            <v>600</v>
          </cell>
          <cell r="H376">
            <v>15000</v>
          </cell>
          <cell r="I376">
            <v>15000</v>
          </cell>
        </row>
        <row r="377">
          <cell r="A377" t="str">
            <v>東京営業本部　　　　　　　　　　　　　　</v>
          </cell>
          <cell r="B377" t="str">
            <v>1A6</v>
          </cell>
          <cell r="C377" t="str">
            <v>営業第二部第三チーム　　　　　　　　　　</v>
          </cell>
          <cell r="D377" t="str">
            <v>共立印刷㈱</v>
          </cell>
          <cell r="E377">
            <v>0</v>
          </cell>
          <cell r="F377" t="str">
            <v>03/03</v>
          </cell>
          <cell r="G377">
            <v>400</v>
          </cell>
          <cell r="H377">
            <v>20000</v>
          </cell>
          <cell r="I377">
            <v>20000</v>
          </cell>
        </row>
        <row r="378">
          <cell r="A378" t="str">
            <v>東京営業本部　　　　　　　　　　　　　　</v>
          </cell>
          <cell r="B378" t="str">
            <v>1M1</v>
          </cell>
          <cell r="C378" t="str">
            <v>営業第二部第二チーム　　　　　　　　　　</v>
          </cell>
          <cell r="D378" t="str">
            <v>ｻｲﾊﾞｰﾌｧｰﾑ㈱</v>
          </cell>
          <cell r="E378">
            <v>0</v>
          </cell>
          <cell r="F378" t="str">
            <v>03/03</v>
          </cell>
          <cell r="G378">
            <v>200</v>
          </cell>
          <cell r="H378">
            <v>100000</v>
          </cell>
          <cell r="I378">
            <v>181200</v>
          </cell>
        </row>
        <row r="379">
          <cell r="A379" t="str">
            <v>不動産ファイナンス本部　　　　　　　　　</v>
          </cell>
          <cell r="B379" t="str">
            <v>3QQ</v>
          </cell>
          <cell r="C379" t="str">
            <v>不動産ファイナンス本部付　　　　　　　　</v>
          </cell>
          <cell r="D379" t="str">
            <v>ｲﾏｼﾞﾝ･ｷｬﾋﾟﾀﾙ･ﾎｰﾙﾃﾞｨﾝｸﾞ･ｲﾝｸ</v>
          </cell>
          <cell r="E379">
            <v>0</v>
          </cell>
          <cell r="F379" t="str">
            <v>03/03</v>
          </cell>
          <cell r="G379">
            <v>20</v>
          </cell>
          <cell r="H379">
            <v>1000</v>
          </cell>
          <cell r="I379">
            <v>1000</v>
          </cell>
        </row>
        <row r="380">
          <cell r="A380" t="str">
            <v>財務部　　　　　　　　　　　　　　　　　</v>
          </cell>
          <cell r="B380" t="str">
            <v>0K1</v>
          </cell>
          <cell r="C380" t="str">
            <v>財務部財務チ－ム　　　　　　　　　　　　</v>
          </cell>
          <cell r="D380" t="str">
            <v>みずほﾌｨﾅﾝｼｬﾙｸﾞﾙｰﾌﾟ　優先株</v>
          </cell>
          <cell r="E380">
            <v>0</v>
          </cell>
          <cell r="F380" t="str">
            <v>03/03</v>
          </cell>
          <cell r="G380">
            <v>3000</v>
          </cell>
          <cell r="H380">
            <v>3000000</v>
          </cell>
          <cell r="I380">
            <v>3000000</v>
          </cell>
        </row>
        <row r="381">
          <cell r="A381" t="str">
            <v>東京営業本部　　　　　　　　　　　　　　</v>
          </cell>
          <cell r="B381" t="str">
            <v>1L1</v>
          </cell>
          <cell r="C381" t="str">
            <v>川越支店第一チーム　　　　　　　　　　　</v>
          </cell>
          <cell r="D381" t="str">
            <v>㈱武蔵野</v>
          </cell>
          <cell r="E381">
            <v>0</v>
          </cell>
          <cell r="F381" t="str">
            <v>03/03</v>
          </cell>
          <cell r="G381">
            <v>3000</v>
          </cell>
          <cell r="H381">
            <v>121470</v>
          </cell>
          <cell r="I381">
            <v>121470</v>
          </cell>
        </row>
        <row r="382">
          <cell r="A382" t="str">
            <v>近畿営業本部　　　　　　　　　　　　　　</v>
          </cell>
          <cell r="B382" t="str">
            <v>0Y1</v>
          </cell>
          <cell r="C382" t="str">
            <v>大阪営業１部３課　　　　　　　　　　　　</v>
          </cell>
          <cell r="D382" t="str">
            <v>㈱NAJ</v>
          </cell>
          <cell r="E382">
            <v>0</v>
          </cell>
          <cell r="F382" t="str">
            <v>03/03</v>
          </cell>
          <cell r="G382">
            <v>100</v>
          </cell>
          <cell r="H382">
            <v>5000</v>
          </cell>
          <cell r="I382">
            <v>5000</v>
          </cell>
        </row>
        <row r="383">
          <cell r="A383" t="str">
            <v>役員　　　　　　　　　　　　　　　　　　</v>
          </cell>
          <cell r="B383" t="str">
            <v>0A2</v>
          </cell>
          <cell r="C383" t="str">
            <v>役員　　　　　　　　　　　　　　　　　　</v>
          </cell>
          <cell r="D383" t="str">
            <v>農林中央金庫</v>
          </cell>
          <cell r="E383">
            <v>0</v>
          </cell>
          <cell r="F383" t="str">
            <v>95/02</v>
          </cell>
          <cell r="G383">
            <v>386000</v>
          </cell>
          <cell r="H383">
            <v>999740</v>
          </cell>
          <cell r="I383">
            <v>999740</v>
          </cell>
        </row>
        <row r="384">
          <cell r="A384" t="str">
            <v>役員　　　　　　　　　　　　　　　　　　</v>
          </cell>
          <cell r="B384" t="str">
            <v>0A2</v>
          </cell>
          <cell r="C384" t="str">
            <v>役員　　　　　　　　　　　　　　　　　　</v>
          </cell>
          <cell r="D384" t="str">
            <v>国際ﾃﾞｭｱﾙｳｪｰﾌﾞ（投資信託）</v>
          </cell>
          <cell r="E384">
            <v>0</v>
          </cell>
          <cell r="F384" t="str">
            <v>00/08</v>
          </cell>
          <cell r="G384">
            <v>50000</v>
          </cell>
          <cell r="H384">
            <v>419050</v>
          </cell>
          <cell r="I384">
            <v>419050</v>
          </cell>
        </row>
        <row r="385">
          <cell r="A385" t="str">
            <v>不動産ファイナンス本部　　　　　　　　　</v>
          </cell>
          <cell r="B385" t="str">
            <v>0TN</v>
          </cell>
          <cell r="C385" t="str">
            <v>投資企画部投資企画チーム　　　　　　　　</v>
          </cell>
          <cell r="D385" t="str">
            <v>ｱｲﾋﾞｽ･ｱｾｯﾄ･ﾌｧﾝﾃﾞｨﾝｸﾞ㈱</v>
          </cell>
          <cell r="E385">
            <v>0</v>
          </cell>
          <cell r="F385" t="str">
            <v>99/7</v>
          </cell>
          <cell r="G385">
            <v>0</v>
          </cell>
          <cell r="H385">
            <v>700000</v>
          </cell>
          <cell r="I385">
            <v>700000</v>
          </cell>
        </row>
        <row r="386">
          <cell r="A386" t="str">
            <v>不動産ファイナンス本部　　　　　　　　　</v>
          </cell>
          <cell r="B386" t="str">
            <v>09S</v>
          </cell>
          <cell r="C386" t="str">
            <v>プロジェクトファイナンス部３チーム　　　</v>
          </cell>
          <cell r="D386" t="str">
            <v>ｳﾞｨｰﾅｽｷｬﾋﾟﾀﾙﾊﾟｰﾄﾅｰｽﾞ特定目的会社第1回</v>
          </cell>
          <cell r="E386">
            <v>0</v>
          </cell>
          <cell r="F386" t="str">
            <v>02/02</v>
          </cell>
          <cell r="G386">
            <v>0</v>
          </cell>
          <cell r="H386">
            <v>0</v>
          </cell>
          <cell r="I386">
            <v>0</v>
          </cell>
        </row>
        <row r="387">
          <cell r="A387" t="str">
            <v>不動産ファイナンス本部　　　　　　　　　</v>
          </cell>
          <cell r="B387" t="str">
            <v>0TN</v>
          </cell>
          <cell r="C387" t="str">
            <v>投資企画部投資企画チーム　　　　　　　　</v>
          </cell>
          <cell r="D387" t="str">
            <v>UFJ特定目的会社第2回優先出資証券</v>
          </cell>
          <cell r="E387">
            <v>0</v>
          </cell>
          <cell r="F387" t="str">
            <v>02/03</v>
          </cell>
          <cell r="G387">
            <v>360000</v>
          </cell>
          <cell r="H387">
            <v>10000000</v>
          </cell>
          <cell r="I387">
            <v>10000000</v>
          </cell>
        </row>
        <row r="388">
          <cell r="A388" t="str">
            <v>不動産ファイナンス本部　　　　　　　　　</v>
          </cell>
          <cell r="B388" t="str">
            <v>16Q</v>
          </cell>
          <cell r="C388" t="str">
            <v>証券化商品部　　　　　　　　　　　　　　</v>
          </cell>
          <cell r="D388" t="str">
            <v>ｵﾘｵﾝﾚｼﾞﾃﾞﾝｼｬﾙﾌﾟﾛﾊﾟﾃｨｰ</v>
          </cell>
          <cell r="E388">
            <v>0</v>
          </cell>
          <cell r="F388" t="str">
            <v>01/12</v>
          </cell>
          <cell r="G388">
            <v>0</v>
          </cell>
          <cell r="H388">
            <v>1746000</v>
          </cell>
          <cell r="I388">
            <v>1746000</v>
          </cell>
        </row>
        <row r="389">
          <cell r="A389" t="str">
            <v>不動産ファイナンス本部　　　　　　　　　</v>
          </cell>
          <cell r="B389" t="str">
            <v>0C0</v>
          </cell>
          <cell r="C389" t="str">
            <v>ストラクチヤード・ファイナンス部　　　　</v>
          </cell>
          <cell r="D389" t="str">
            <v>芝ｱｾｯﾄﾌｧｲﾅﾝｽ第1号無担保社債E号</v>
          </cell>
          <cell r="E389">
            <v>0</v>
          </cell>
          <cell r="F389">
            <v>0</v>
          </cell>
          <cell r="G389">
            <v>0</v>
          </cell>
          <cell r="H389">
            <v>775100</v>
          </cell>
          <cell r="I389">
            <v>775100</v>
          </cell>
        </row>
        <row r="390">
          <cell r="A390" t="str">
            <v>不動産ファイナンス本部　　　　　　　　　</v>
          </cell>
          <cell r="B390" t="str">
            <v>09S</v>
          </cell>
          <cell r="C390" t="str">
            <v>プロジェクトファイナンス部３チーム　　　</v>
          </cell>
          <cell r="D390" t="str">
            <v>ORIX-NRL 信託Ⅸ号信託受益権（責任財産限定特約付）</v>
          </cell>
          <cell r="E390">
            <v>0</v>
          </cell>
          <cell r="F390" t="str">
            <v>03/03</v>
          </cell>
          <cell r="G390">
            <v>0</v>
          </cell>
          <cell r="H390">
            <v>160039</v>
          </cell>
          <cell r="I390">
            <v>199495</v>
          </cell>
        </row>
        <row r="391">
          <cell r="A391" t="str">
            <v>不動産ファイナンス本部　　　　　　　　　</v>
          </cell>
          <cell r="B391" t="str">
            <v>09S</v>
          </cell>
          <cell r="C391" t="str">
            <v>プロジェクトファイナンス部３チーム　　　</v>
          </cell>
          <cell r="D391" t="str">
            <v>ｳﾞｨｰﾅｽｷｬﾋﾟﾀﾙﾊﾟｰﾄﾅｰｽﾞ特定目的会社第2回</v>
          </cell>
          <cell r="E391">
            <v>0</v>
          </cell>
          <cell r="F391" t="str">
            <v>02/08</v>
          </cell>
          <cell r="G391">
            <v>0</v>
          </cell>
          <cell r="H391">
            <v>0</v>
          </cell>
          <cell r="I391">
            <v>0</v>
          </cell>
        </row>
        <row r="392">
          <cell r="A392" t="str">
            <v>不動産ファイナンス本部　　　　　　　　　</v>
          </cell>
          <cell r="B392" t="str">
            <v>09D</v>
          </cell>
          <cell r="C392" t="str">
            <v>プロジェクトファイナンス部２チーム　　　</v>
          </cell>
          <cell r="D392" t="str">
            <v>ORIX-NRL信託Ⅱ号信託受益権　②</v>
          </cell>
          <cell r="E392">
            <v>0</v>
          </cell>
          <cell r="F392" t="str">
            <v>03/09</v>
          </cell>
          <cell r="G392">
            <v>0</v>
          </cell>
          <cell r="H392">
            <v>18311</v>
          </cell>
          <cell r="I392">
            <v>18701.28</v>
          </cell>
        </row>
        <row r="393">
          <cell r="A393" t="str">
            <v>不動産ファイナンス本部　　　　　　　　　</v>
          </cell>
          <cell r="B393" t="str">
            <v>16K</v>
          </cell>
          <cell r="C393" t="str">
            <v>大阪営業部　　　　　　　　　　　　　　　</v>
          </cell>
          <cell r="D393" t="str">
            <v>ORIX-NRL信託Ⅱ号信託受益権　③</v>
          </cell>
          <cell r="E393">
            <v>0</v>
          </cell>
          <cell r="F393" t="str">
            <v>03/09</v>
          </cell>
          <cell r="G393">
            <v>0</v>
          </cell>
          <cell r="H393">
            <v>32397</v>
          </cell>
          <cell r="I393">
            <v>33086.879999999997</v>
          </cell>
        </row>
        <row r="394">
          <cell r="A394" t="str">
            <v>投資銀行本部　　　　　　　　　　　　　　</v>
          </cell>
          <cell r="B394" t="str">
            <v>1MS</v>
          </cell>
          <cell r="C394" t="str">
            <v>プリンシパル・インベストメントＢ　　　　</v>
          </cell>
          <cell r="D394" t="str">
            <v>㈱ｾﾞﾝﾃｯｸ･ﾃｸﾉﾛｼﾞｰ･ｼﾞｬﾊﾟﾝ第1回無担保転換社債型新株予約権付社債</v>
          </cell>
          <cell r="E394">
            <v>0</v>
          </cell>
          <cell r="F394">
            <v>0</v>
          </cell>
          <cell r="G394">
            <v>0</v>
          </cell>
          <cell r="H394">
            <v>500000</v>
          </cell>
          <cell r="I394">
            <v>500000</v>
          </cell>
        </row>
        <row r="395">
          <cell r="A395" t="str">
            <v>東京営業本部　　　　　　　　　　　　　　</v>
          </cell>
          <cell r="B395" t="str">
            <v>1A1</v>
          </cell>
          <cell r="C395" t="str">
            <v>営業第一部第一チーム　　　　　　　　　　</v>
          </cell>
          <cell r="D395" t="str">
            <v>ｽﾎﾟｰﾂﾌﾚｯｸｽｼﾞｬﾊﾟﾝ</v>
          </cell>
          <cell r="E395">
            <v>0</v>
          </cell>
          <cell r="F395" t="str">
            <v>02/06</v>
          </cell>
          <cell r="G395">
            <v>0</v>
          </cell>
          <cell r="H395">
            <v>500</v>
          </cell>
          <cell r="I395">
            <v>500</v>
          </cell>
        </row>
        <row r="396">
          <cell r="A396" t="str">
            <v>役員　　　　　　　　　　　　　　　　　　</v>
          </cell>
          <cell r="B396" t="str">
            <v>0A2</v>
          </cell>
          <cell r="C396" t="str">
            <v>役員　　　　　　　　　　　　　　　　　　</v>
          </cell>
          <cell r="D396" t="str">
            <v>ﾊﾟｲﾝﾋﾞｰﾁｺﾝﾃﾞｭｲｯﾄﾜﾝ㈱第1回E号無担保社債</v>
          </cell>
          <cell r="E396">
            <v>0</v>
          </cell>
          <cell r="F396" t="str">
            <v>02/09</v>
          </cell>
          <cell r="G396">
            <v>0</v>
          </cell>
          <cell r="H396">
            <v>1300000</v>
          </cell>
          <cell r="I396">
            <v>1300000</v>
          </cell>
        </row>
        <row r="397">
          <cell r="A397" t="str">
            <v>役員　　　　　　　　　　　　　　　　　　</v>
          </cell>
          <cell r="B397" t="str">
            <v>0A2</v>
          </cell>
          <cell r="C397" t="str">
            <v>役員　　　　　　　　　　　　　　　　　　</v>
          </cell>
          <cell r="D397" t="str">
            <v>ﾊﾟｲﾝﾋﾞｰﾁｺﾝﾃﾞｭｲｯﾄﾜﾝ㈱第1回F号無担保社債</v>
          </cell>
          <cell r="E397">
            <v>0</v>
          </cell>
          <cell r="F397" t="str">
            <v>02/09</v>
          </cell>
          <cell r="G397">
            <v>0</v>
          </cell>
          <cell r="H397">
            <v>400000</v>
          </cell>
          <cell r="I397">
            <v>400000</v>
          </cell>
        </row>
        <row r="398">
          <cell r="A398" t="str">
            <v>東京営業本部　　　　　　　　　　　　　　</v>
          </cell>
          <cell r="B398" t="str">
            <v>1A4</v>
          </cell>
          <cell r="C398" t="str">
            <v>営業第二部ヘルスケアチーム　　　　　　　</v>
          </cell>
          <cell r="D398" t="str">
            <v>㈱ﾒﾃﾞｨｶﾙ･ﾃﾞｰﾀ･ｺﾐｭﾆｹｰｼｮﾝｽﾞ第2回転換社債型新株予約権付社債</v>
          </cell>
          <cell r="E398">
            <v>0</v>
          </cell>
          <cell r="F398" t="str">
            <v>03/01</v>
          </cell>
          <cell r="G398">
            <v>0</v>
          </cell>
          <cell r="H398">
            <v>30000</v>
          </cell>
          <cell r="I398">
            <v>30000</v>
          </cell>
        </row>
        <row r="399">
          <cell r="A399" t="str">
            <v>不動産ファイナンス本部　　　　　　　　　</v>
          </cell>
          <cell r="B399" t="str">
            <v>09S</v>
          </cell>
          <cell r="C399" t="str">
            <v>プロジェクトファイナンス部３チーム　　　</v>
          </cell>
          <cell r="D399" t="str">
            <v>ﾏｰｷｭﾘｰｷｬﾋﾟﾀﾙﾊﾟｰﾄﾅｰｽﾞ特定目的会社</v>
          </cell>
          <cell r="E399">
            <v>0</v>
          </cell>
          <cell r="F399" t="str">
            <v>03/02</v>
          </cell>
          <cell r="G399">
            <v>0</v>
          </cell>
          <cell r="H399">
            <v>886584</v>
          </cell>
          <cell r="I399">
            <v>886584</v>
          </cell>
        </row>
        <row r="400">
          <cell r="A400" t="str">
            <v>不動産ファイナンス本部　　　　　　　　　</v>
          </cell>
          <cell r="B400" t="str">
            <v>16Q</v>
          </cell>
          <cell r="C400" t="str">
            <v>証券化商品部　　　　　　　　　　　　　　</v>
          </cell>
          <cell r="D400" t="str">
            <v>J-CORE　NRL1</v>
          </cell>
          <cell r="E400">
            <v>0</v>
          </cell>
          <cell r="F400" t="str">
            <v>03/09</v>
          </cell>
          <cell r="G400">
            <v>0</v>
          </cell>
          <cell r="H400">
            <v>400000</v>
          </cell>
          <cell r="I400">
            <v>400000</v>
          </cell>
        </row>
        <row r="401">
          <cell r="A401" t="str">
            <v>不動産ファイナンス本部　　　　　　　　　</v>
          </cell>
          <cell r="B401" t="str">
            <v>0C0</v>
          </cell>
          <cell r="C401" t="str">
            <v>ストラクチヤード・ファイナンス部　　　　</v>
          </cell>
          <cell r="D401" t="str">
            <v>ORIX-NRL信託Ⅱ号信託受益権　①</v>
          </cell>
          <cell r="E401">
            <v>0</v>
          </cell>
          <cell r="F401" t="str">
            <v>03/09</v>
          </cell>
          <cell r="G401">
            <v>0</v>
          </cell>
          <cell r="H401">
            <v>184050</v>
          </cell>
          <cell r="I401">
            <v>187971.84</v>
          </cell>
        </row>
        <row r="402">
          <cell r="A402" t="str">
            <v>不動産ファイナンス本部　　　　　　　　　</v>
          </cell>
          <cell r="B402" t="str">
            <v>0TN</v>
          </cell>
          <cell r="C402" t="str">
            <v>投資企画部投資企画チーム　　　　　　　　</v>
          </cell>
          <cell r="D402" t="str">
            <v>ｵｰｽﾞｳｨﾙ特定目的会社第1回F号特定社債</v>
          </cell>
          <cell r="E402">
            <v>0</v>
          </cell>
          <cell r="F402" t="str">
            <v>03/04</v>
          </cell>
          <cell r="G402">
            <v>0</v>
          </cell>
          <cell r="H402">
            <v>2657392</v>
          </cell>
          <cell r="I402">
            <v>2657392</v>
          </cell>
        </row>
        <row r="403">
          <cell r="A403" t="str">
            <v>不動産ファイナンス本部　　　　　　　　　</v>
          </cell>
          <cell r="B403" t="str">
            <v>09S</v>
          </cell>
          <cell r="C403" t="str">
            <v>プロジェクトファイナンス部３チーム　　　</v>
          </cell>
          <cell r="D403" t="str">
            <v>特定目的会社ｿﾌｨｱﾊｰﾄ調布ヶ丘</v>
          </cell>
          <cell r="E403">
            <v>0</v>
          </cell>
          <cell r="F403" t="str">
            <v>03/05</v>
          </cell>
          <cell r="G403">
            <v>0</v>
          </cell>
          <cell r="H403">
            <v>1995000</v>
          </cell>
          <cell r="I403">
            <v>1995000</v>
          </cell>
        </row>
        <row r="404">
          <cell r="A404" t="str">
            <v>不動産ファイナンス本部　　　　　　　　　</v>
          </cell>
          <cell r="B404" t="str">
            <v>16Q</v>
          </cell>
          <cell r="C404" t="str">
            <v>証券化商品部　　　　　　　　　　　　　　</v>
          </cell>
          <cell r="D404" t="str">
            <v>J-Blue Sky One-X号債</v>
          </cell>
          <cell r="E404">
            <v>0</v>
          </cell>
          <cell r="F404" t="str">
            <v>03/06</v>
          </cell>
          <cell r="G404">
            <v>0</v>
          </cell>
          <cell r="H404">
            <v>297581</v>
          </cell>
          <cell r="I404">
            <v>297581</v>
          </cell>
        </row>
        <row r="405">
          <cell r="A405" t="str">
            <v>役員　　　　　　　　　　　　　　　　　　</v>
          </cell>
          <cell r="B405" t="str">
            <v>0A2</v>
          </cell>
          <cell r="C405" t="str">
            <v>役員　　　　　　　　　　　　　　　　　　</v>
          </cell>
          <cell r="D405" t="str">
            <v>(株)ｽﾍﾟｰｽﾋﾞｼﾞｮﾝﾈｯﾄﾜｰｸ</v>
          </cell>
          <cell r="E405">
            <v>0</v>
          </cell>
          <cell r="F405" t="str">
            <v>89/10</v>
          </cell>
          <cell r="G405">
            <v>3600</v>
          </cell>
          <cell r="H405">
            <v>0</v>
          </cell>
          <cell r="I405">
            <v>0</v>
          </cell>
        </row>
        <row r="406">
          <cell r="A406" t="str">
            <v>役員　　　　　　　　　　　　　　　　　　</v>
          </cell>
          <cell r="B406" t="str">
            <v>0A2</v>
          </cell>
          <cell r="C406" t="str">
            <v>役員　　　　　　　　　　　　　　　　　　</v>
          </cell>
          <cell r="D406" t="str">
            <v>(株)ｻﾃﾗｲﾄｴｰ･ﾋﾞｰ･ｼｰ</v>
          </cell>
          <cell r="E406">
            <v>0</v>
          </cell>
          <cell r="F406" t="str">
            <v>90/11</v>
          </cell>
          <cell r="G406">
            <v>1600</v>
          </cell>
          <cell r="H406">
            <v>0</v>
          </cell>
          <cell r="I406">
            <v>0</v>
          </cell>
        </row>
        <row r="407">
          <cell r="A407" t="str">
            <v>役員　　　　　　　　　　　　　　　　　　</v>
          </cell>
          <cell r="B407" t="str">
            <v>0A2</v>
          </cell>
          <cell r="C407" t="str">
            <v>役員　　　　　　　　　　　　　　　　　　</v>
          </cell>
          <cell r="D407" t="str">
            <v>(株)神戸ﾊ-ﾊﾞ-ｻ-ｶｽ</v>
          </cell>
          <cell r="E407">
            <v>0</v>
          </cell>
          <cell r="F407" t="str">
            <v>96/02</v>
          </cell>
          <cell r="G407">
            <v>600</v>
          </cell>
          <cell r="H407">
            <v>0</v>
          </cell>
          <cell r="I407">
            <v>0</v>
          </cell>
        </row>
        <row r="408">
          <cell r="A408" t="str">
            <v>役員　　　　　　　　　　　　　　　　　　</v>
          </cell>
          <cell r="B408" t="str">
            <v>0A2</v>
          </cell>
          <cell r="C408" t="str">
            <v>役員　　　　　　　　　　　　　　　　　　</v>
          </cell>
          <cell r="D408" t="str">
            <v>(株)マイカル</v>
          </cell>
          <cell r="E408" t="str">
            <v>8269</v>
          </cell>
          <cell r="F408" t="str">
            <v>99/04</v>
          </cell>
          <cell r="G408">
            <v>8000</v>
          </cell>
          <cell r="H408">
            <v>0</v>
          </cell>
          <cell r="I408">
            <v>0</v>
          </cell>
        </row>
        <row r="409">
          <cell r="A409" t="str">
            <v>役員　　　　　　　　　　　　　　　　　　</v>
          </cell>
          <cell r="B409" t="str">
            <v>0A2</v>
          </cell>
          <cell r="C409" t="str">
            <v>役員　　　　　　　　　　　　　　　　　　</v>
          </cell>
          <cell r="D409" t="str">
            <v>㈱ｱｸｾｽﾁｹｯﾄｼｽﾃﾑｽﾞ</v>
          </cell>
          <cell r="E409">
            <v>0</v>
          </cell>
          <cell r="F409" t="str">
            <v>00/10</v>
          </cell>
          <cell r="G409">
            <v>190</v>
          </cell>
          <cell r="H409">
            <v>0</v>
          </cell>
          <cell r="I409">
            <v>0</v>
          </cell>
        </row>
        <row r="410">
          <cell r="A410" t="str">
            <v>東京営業本部　　　　　　　　　　　　　　</v>
          </cell>
          <cell r="B410" t="str">
            <v>1A1</v>
          </cell>
          <cell r="C410" t="str">
            <v>営業第一部第一チーム　　　　　　　　　　</v>
          </cell>
          <cell r="D410" t="str">
            <v>(株)平成ﾒﾃﾞｨｶﾙｸﾗﾌﾞ</v>
          </cell>
          <cell r="E410">
            <v>0</v>
          </cell>
          <cell r="F410" t="str">
            <v>90/07</v>
          </cell>
          <cell r="G410">
            <v>40</v>
          </cell>
          <cell r="H410">
            <v>0</v>
          </cell>
          <cell r="I410">
            <v>0</v>
          </cell>
        </row>
        <row r="411">
          <cell r="A411" t="str">
            <v>東京営業本部　　　　　　　　　　　　　　</v>
          </cell>
          <cell r="B411" t="str">
            <v>1A1</v>
          </cell>
          <cell r="C411" t="str">
            <v>営業第一部第一チーム　　　　　　　　　　</v>
          </cell>
          <cell r="D411" t="str">
            <v>ｱｲﾄﾛﾝﾃﾞｰﾀﾃｯｸ(株）</v>
          </cell>
          <cell r="E411">
            <v>0</v>
          </cell>
          <cell r="F411" t="str">
            <v>90/08</v>
          </cell>
          <cell r="G411">
            <v>10</v>
          </cell>
          <cell r="H411">
            <v>0</v>
          </cell>
          <cell r="I411">
            <v>0</v>
          </cell>
        </row>
        <row r="412">
          <cell r="A412" t="str">
            <v>東京営業本部　　　　　　　　　　　　　　</v>
          </cell>
          <cell r="B412" t="str">
            <v>1A1</v>
          </cell>
          <cell r="C412" t="str">
            <v>営業第一部第一チーム　　　　　　　　　　</v>
          </cell>
          <cell r="D412" t="str">
            <v>(株)環境ﾈｯﾄﾜｰｸ</v>
          </cell>
          <cell r="E412">
            <v>0</v>
          </cell>
          <cell r="F412" t="str">
            <v>97/08</v>
          </cell>
          <cell r="G412">
            <v>100</v>
          </cell>
          <cell r="H412">
            <v>0</v>
          </cell>
          <cell r="I412">
            <v>0</v>
          </cell>
        </row>
        <row r="413">
          <cell r="A413" t="str">
            <v>東京営業本部　　　　　　　　　　　　　　</v>
          </cell>
          <cell r="B413" t="str">
            <v>1A1</v>
          </cell>
          <cell r="C413" t="str">
            <v>営業第一部第一チーム　　　　　　　　　　</v>
          </cell>
          <cell r="D413" t="str">
            <v>いい在庫ﾄﾞｯﾄｺﾑ（株）</v>
          </cell>
          <cell r="E413">
            <v>0</v>
          </cell>
          <cell r="F413" t="str">
            <v>00/06</v>
          </cell>
          <cell r="G413">
            <v>980</v>
          </cell>
          <cell r="H413">
            <v>0</v>
          </cell>
          <cell r="I413">
            <v>0</v>
          </cell>
        </row>
        <row r="414">
          <cell r="A414" t="str">
            <v>東京営業本部　　　　　　　　　　　　　　</v>
          </cell>
          <cell r="B414" t="str">
            <v>1NW</v>
          </cell>
          <cell r="C414" t="str">
            <v>営業第一部第二チーム　　　　　　　　　　</v>
          </cell>
          <cell r="D414" t="str">
            <v>ﾐｽﾞﾉﾘｿﾞｰﾄ月山(株）</v>
          </cell>
          <cell r="E414">
            <v>0</v>
          </cell>
          <cell r="F414" t="str">
            <v>90/06</v>
          </cell>
          <cell r="G414">
            <v>150</v>
          </cell>
          <cell r="H414">
            <v>0</v>
          </cell>
          <cell r="I414">
            <v>0</v>
          </cell>
        </row>
        <row r="415">
          <cell r="A415" t="str">
            <v>東京営業本部　　　　　　　　　　　　　　</v>
          </cell>
          <cell r="B415" t="str">
            <v>1M1</v>
          </cell>
          <cell r="C415" t="str">
            <v>営業第二部第二チーム　　　　　　　　　　</v>
          </cell>
          <cell r="D415" t="str">
            <v>(株)ユウビス</v>
          </cell>
          <cell r="E415">
            <v>0</v>
          </cell>
          <cell r="F415" t="str">
            <v>98/03</v>
          </cell>
          <cell r="G415">
            <v>5000</v>
          </cell>
          <cell r="H415">
            <v>0</v>
          </cell>
          <cell r="I415">
            <v>0</v>
          </cell>
        </row>
        <row r="416">
          <cell r="A416" t="str">
            <v>東京営業本部　　　　　　　　　　　　　　</v>
          </cell>
          <cell r="B416" t="str">
            <v>1A4</v>
          </cell>
          <cell r="C416" t="str">
            <v>営業第二部ヘルスケアチーム　　　　　　　</v>
          </cell>
          <cell r="D416" t="str">
            <v>(株)菱和ﾒﾃﾞｨｶﾙﾏﾈｼﾞﾒﾝﾄ関東</v>
          </cell>
          <cell r="E416">
            <v>0</v>
          </cell>
          <cell r="F416" t="str">
            <v>94/02</v>
          </cell>
          <cell r="G416">
            <v>40</v>
          </cell>
          <cell r="H416">
            <v>0</v>
          </cell>
          <cell r="I416">
            <v>0</v>
          </cell>
        </row>
        <row r="417">
          <cell r="A417" t="str">
            <v>東京営業本部　　　　　　　　　　　　　　</v>
          </cell>
          <cell r="B417" t="str">
            <v>1F5</v>
          </cell>
          <cell r="C417" t="str">
            <v>情報通信部第二チーム　　　　　　　　　　</v>
          </cell>
          <cell r="D417" t="str">
            <v>ﾃﾞｨｰﾃﾞｨｰｱｲﾎﾟｹｯﾄ(株)</v>
          </cell>
          <cell r="E417">
            <v>0</v>
          </cell>
          <cell r="F417" t="str">
            <v>95/06</v>
          </cell>
          <cell r="G417">
            <v>105.4</v>
          </cell>
          <cell r="H417">
            <v>0</v>
          </cell>
          <cell r="I417">
            <v>0</v>
          </cell>
        </row>
        <row r="418">
          <cell r="A418" t="str">
            <v>東京営業本部　　　　　　　　　　　　　　</v>
          </cell>
          <cell r="B418" t="str">
            <v>1F7</v>
          </cell>
          <cell r="C418" t="str">
            <v>情報通信部第三チーム　　　　　　　　　　</v>
          </cell>
          <cell r="D418" t="str">
            <v>日本ﾃﾚﾒﾃﾞｨｱ･ｻｰﾋﾞｽ(株)</v>
          </cell>
          <cell r="E418">
            <v>0</v>
          </cell>
          <cell r="F418" t="str">
            <v>86/10</v>
          </cell>
          <cell r="G418">
            <v>100</v>
          </cell>
          <cell r="H418">
            <v>0</v>
          </cell>
          <cell r="I418">
            <v>0</v>
          </cell>
        </row>
        <row r="419">
          <cell r="A419" t="str">
            <v>東京営業本部　　　　　　　　　　　　　　</v>
          </cell>
          <cell r="B419" t="str">
            <v>1F7</v>
          </cell>
          <cell r="C419" t="str">
            <v>情報通信部第三チーム　　　　　　　　　　</v>
          </cell>
          <cell r="D419" t="str">
            <v>ネクスネット(株)</v>
          </cell>
          <cell r="E419">
            <v>0</v>
          </cell>
          <cell r="F419" t="str">
            <v>97/12</v>
          </cell>
          <cell r="G419">
            <v>368</v>
          </cell>
          <cell r="H419">
            <v>0</v>
          </cell>
          <cell r="I419">
            <v>0</v>
          </cell>
        </row>
        <row r="420">
          <cell r="A420" t="str">
            <v>東京営業本部　　　　　　　　　　　　　　</v>
          </cell>
          <cell r="B420" t="str">
            <v>1PH</v>
          </cell>
          <cell r="C420" t="str">
            <v>中央支店第三チーム　　　　　　　　　　　</v>
          </cell>
          <cell r="D420" t="str">
            <v>（株）ｲｰﾊﾞｲｾﾙ</v>
          </cell>
          <cell r="E420">
            <v>0</v>
          </cell>
          <cell r="F420" t="str">
            <v>00/07</v>
          </cell>
          <cell r="G420">
            <v>600</v>
          </cell>
          <cell r="H420">
            <v>0</v>
          </cell>
          <cell r="I420">
            <v>0</v>
          </cell>
        </row>
        <row r="421">
          <cell r="A421" t="str">
            <v>東京営業本部　　　　　　　　　　　　　　</v>
          </cell>
          <cell r="B421" t="str">
            <v>1C1</v>
          </cell>
          <cell r="C421" t="str">
            <v>港支店第一チーム　　　　　　　　　　　　</v>
          </cell>
          <cell r="D421" t="str">
            <v>(株)アイネス</v>
          </cell>
          <cell r="E421" t="str">
            <v>9742</v>
          </cell>
          <cell r="F421" t="str">
            <v>84/11</v>
          </cell>
          <cell r="G421">
            <v>192099</v>
          </cell>
          <cell r="H421">
            <v>0</v>
          </cell>
          <cell r="I421">
            <v>98</v>
          </cell>
        </row>
        <row r="422">
          <cell r="A422" t="str">
            <v>東京営業本部　　　　　　　　　　　　　　</v>
          </cell>
          <cell r="B422" t="str">
            <v>12R</v>
          </cell>
          <cell r="C422" t="str">
            <v>城南支店　　　　　　　　　　　　　　　　</v>
          </cell>
          <cell r="D422" t="str">
            <v>(株)ｵｰﾈｯﾄ</v>
          </cell>
          <cell r="E422">
            <v>0</v>
          </cell>
          <cell r="F422" t="str">
            <v>90/08</v>
          </cell>
          <cell r="G422">
            <v>20</v>
          </cell>
          <cell r="H422">
            <v>0</v>
          </cell>
          <cell r="I422">
            <v>0</v>
          </cell>
        </row>
        <row r="423">
          <cell r="A423" t="str">
            <v>東京営業本部　　　　　　　　　　　　　　</v>
          </cell>
          <cell r="B423" t="str">
            <v>1H4</v>
          </cell>
          <cell r="C423" t="str">
            <v>四谷支店第一チーム　　　　　　　　　　　</v>
          </cell>
          <cell r="D423" t="str">
            <v>(株)海外生活総合情報ｾﾝﾀ-</v>
          </cell>
          <cell r="E423">
            <v>0</v>
          </cell>
          <cell r="F423" t="str">
            <v>96/12</v>
          </cell>
          <cell r="G423">
            <v>20</v>
          </cell>
          <cell r="H423">
            <v>0</v>
          </cell>
          <cell r="I423">
            <v>0</v>
          </cell>
        </row>
        <row r="424">
          <cell r="A424" t="str">
            <v>東京営業本部　　　　　　　　　　　　　　</v>
          </cell>
          <cell r="B424" t="str">
            <v>1H6</v>
          </cell>
          <cell r="C424" t="str">
            <v>池袋支店第一チーム　　　　　　　　　　　</v>
          </cell>
          <cell r="D424" t="str">
            <v>(株)ナコス</v>
          </cell>
          <cell r="E424">
            <v>0</v>
          </cell>
          <cell r="F424" t="str">
            <v>81/02</v>
          </cell>
          <cell r="G424">
            <v>20000</v>
          </cell>
          <cell r="H424">
            <v>0</v>
          </cell>
          <cell r="I424">
            <v>0</v>
          </cell>
        </row>
        <row r="425">
          <cell r="A425" t="str">
            <v>東京営業本部　　　　　　　　　　　　　　</v>
          </cell>
          <cell r="B425" t="str">
            <v>1D5</v>
          </cell>
          <cell r="C425" t="str">
            <v>さいたま支店第一チーム　　　　　　　　　</v>
          </cell>
          <cell r="D425" t="str">
            <v>(株)ﾌﾗﾜ-ｺﾐｭﾆﾃｨ放送</v>
          </cell>
          <cell r="E425">
            <v>0</v>
          </cell>
          <cell r="F425" t="str">
            <v>98/03</v>
          </cell>
          <cell r="G425">
            <v>5</v>
          </cell>
          <cell r="H425">
            <v>0</v>
          </cell>
          <cell r="I425">
            <v>0</v>
          </cell>
        </row>
        <row r="426">
          <cell r="A426" t="str">
            <v>近畿営業本部　　　　　　　　　　　　　　</v>
          </cell>
          <cell r="B426" t="str">
            <v>001</v>
          </cell>
          <cell r="C426" t="str">
            <v>大阪営業１部１課　　　　　　　　　　　　</v>
          </cell>
          <cell r="D426" t="str">
            <v>日本ｼｽﾃﾑｻﾌﾟﾗｲ(株)</v>
          </cell>
          <cell r="E426">
            <v>0</v>
          </cell>
          <cell r="F426" t="str">
            <v>98/02</v>
          </cell>
          <cell r="G426">
            <v>10</v>
          </cell>
          <cell r="H426">
            <v>0</v>
          </cell>
          <cell r="I426">
            <v>0</v>
          </cell>
        </row>
        <row r="427">
          <cell r="A427" t="str">
            <v>近畿営業本部　　　　　　　　　　　　　　</v>
          </cell>
          <cell r="B427" t="str">
            <v>0Y1</v>
          </cell>
          <cell r="C427" t="str">
            <v>大阪営業１部３課　　　　　　　　　　　　</v>
          </cell>
          <cell r="D427" t="str">
            <v>(株)神戸ｴｺｶ-ﾊﾟｽｶﾙ研究所</v>
          </cell>
          <cell r="E427">
            <v>0</v>
          </cell>
          <cell r="F427" t="str">
            <v>98/01</v>
          </cell>
          <cell r="G427">
            <v>200</v>
          </cell>
          <cell r="H427">
            <v>0</v>
          </cell>
          <cell r="I427">
            <v>0</v>
          </cell>
        </row>
        <row r="428">
          <cell r="A428" t="str">
            <v>近畿営業本部　　　　　　　　　　　　　　</v>
          </cell>
          <cell r="B428" t="str">
            <v>05V</v>
          </cell>
          <cell r="C428" t="str">
            <v>大阪営業２部３課　　　　　　　　　　　　</v>
          </cell>
          <cell r="D428" t="str">
            <v>(株)ﾒﾃﾞｨｶﾙｺﾝﾌﾟﾚｯｸｽ</v>
          </cell>
          <cell r="E428">
            <v>0</v>
          </cell>
          <cell r="F428" t="str">
            <v>89/09</v>
          </cell>
          <cell r="G428">
            <v>120</v>
          </cell>
          <cell r="H428">
            <v>0</v>
          </cell>
          <cell r="I428">
            <v>0</v>
          </cell>
        </row>
        <row r="429">
          <cell r="A429" t="str">
            <v>近畿営業本部　　　　　　　　　　　　　　</v>
          </cell>
          <cell r="B429" t="str">
            <v>0JH</v>
          </cell>
          <cell r="C429" t="str">
            <v>大阪営業５部２課　　　　　　　　　　　　</v>
          </cell>
          <cell r="D429" t="str">
            <v>(株)タカラブネ</v>
          </cell>
          <cell r="E429" t="str">
            <v>2219</v>
          </cell>
          <cell r="F429" t="str">
            <v>80/02</v>
          </cell>
          <cell r="G429">
            <v>184069</v>
          </cell>
          <cell r="H429">
            <v>0</v>
          </cell>
          <cell r="I429">
            <v>0</v>
          </cell>
        </row>
        <row r="430">
          <cell r="A430" t="str">
            <v>近畿営業本部　　　　　　　　　　　　　　</v>
          </cell>
          <cell r="B430" t="str">
            <v>0JH</v>
          </cell>
          <cell r="C430" t="str">
            <v>大阪営業５部２課　　　　　　　　　　　　</v>
          </cell>
          <cell r="D430" t="str">
            <v>ﾌｯﾄﾜｰｸｲﾝﾀｰﾅｼｮﾅﾙ(株）</v>
          </cell>
          <cell r="E430">
            <v>0</v>
          </cell>
          <cell r="F430" t="str">
            <v>89/01</v>
          </cell>
          <cell r="G430">
            <v>4500</v>
          </cell>
          <cell r="H430">
            <v>0</v>
          </cell>
          <cell r="I430">
            <v>0</v>
          </cell>
        </row>
        <row r="431">
          <cell r="A431" t="str">
            <v>業務本部　　　　　　　　　　　　　　　　</v>
          </cell>
          <cell r="B431" t="str">
            <v>012</v>
          </cell>
          <cell r="C431" t="str">
            <v>仙台支店１チーム　　　　　　　　　　　　</v>
          </cell>
          <cell r="D431" t="str">
            <v>(株)ｺﾐﾈｯﾄ仙台</v>
          </cell>
          <cell r="E431">
            <v>0</v>
          </cell>
          <cell r="F431" t="str">
            <v>86/11</v>
          </cell>
          <cell r="G431">
            <v>20</v>
          </cell>
          <cell r="H431">
            <v>0</v>
          </cell>
          <cell r="I431">
            <v>0</v>
          </cell>
        </row>
        <row r="432">
          <cell r="A432" t="str">
            <v>業務本部　　　　　　　　　　　　　　　　</v>
          </cell>
          <cell r="B432" t="str">
            <v>067</v>
          </cell>
          <cell r="C432" t="str">
            <v>水戸支店　　　　　　　　　　　　　　　　</v>
          </cell>
          <cell r="D432" t="str">
            <v>(株)いしきんﾘ-ｽ</v>
          </cell>
          <cell r="E432">
            <v>0</v>
          </cell>
          <cell r="F432">
            <v>0</v>
          </cell>
          <cell r="G432">
            <v>90</v>
          </cell>
          <cell r="H432">
            <v>0</v>
          </cell>
          <cell r="I432">
            <v>0</v>
          </cell>
        </row>
        <row r="433">
          <cell r="A433" t="str">
            <v>業務本部　　　　　　　　　　　　　　　　</v>
          </cell>
          <cell r="B433" t="str">
            <v>030</v>
          </cell>
          <cell r="C433" t="str">
            <v>浜松支店　　　　　　　　　　　　　　　　</v>
          </cell>
          <cell r="D433" t="str">
            <v>えんしんﾘ-ｽ(株)</v>
          </cell>
          <cell r="E433">
            <v>0</v>
          </cell>
          <cell r="F433" t="str">
            <v>98/09</v>
          </cell>
          <cell r="G433">
            <v>20</v>
          </cell>
          <cell r="H433">
            <v>0</v>
          </cell>
          <cell r="I433">
            <v>0</v>
          </cell>
        </row>
        <row r="434">
          <cell r="A434" t="str">
            <v>業務本部　　　　　　　　　　　　　　　　</v>
          </cell>
          <cell r="B434" t="str">
            <v>023</v>
          </cell>
          <cell r="C434" t="str">
            <v>北陸支店営業チーム　　　　　　　　　　　</v>
          </cell>
          <cell r="D434" t="str">
            <v>(株)ｱｽﾃﾙ北陸</v>
          </cell>
          <cell r="E434">
            <v>0</v>
          </cell>
          <cell r="F434" t="str">
            <v>95/07</v>
          </cell>
          <cell r="G434">
            <v>35</v>
          </cell>
          <cell r="H434">
            <v>0</v>
          </cell>
          <cell r="I434">
            <v>0</v>
          </cell>
        </row>
        <row r="435">
          <cell r="A435" t="str">
            <v>業務本部　　　　　　　　　　　　　　　　</v>
          </cell>
          <cell r="B435" t="str">
            <v>0JS</v>
          </cell>
          <cell r="C435" t="str">
            <v>富山支店　　　　　　　　　　　　　　　　</v>
          </cell>
          <cell r="D435" t="str">
            <v>富山観光開発(株)</v>
          </cell>
          <cell r="E435">
            <v>0</v>
          </cell>
          <cell r="F435" t="str">
            <v>82/05</v>
          </cell>
          <cell r="G435">
            <v>1000</v>
          </cell>
          <cell r="H435">
            <v>0</v>
          </cell>
          <cell r="I435">
            <v>0</v>
          </cell>
        </row>
        <row r="436">
          <cell r="A436" t="str">
            <v>業務本部　　　　　　　　　　　　　　　　</v>
          </cell>
          <cell r="B436" t="str">
            <v>010</v>
          </cell>
          <cell r="C436" t="str">
            <v>福岡支店１チ－ム　　　　　　　　　　　　</v>
          </cell>
          <cell r="D436" t="str">
            <v>(株)ｱｽﾃﾙ九州</v>
          </cell>
          <cell r="E436">
            <v>0</v>
          </cell>
          <cell r="F436" t="str">
            <v>95/10</v>
          </cell>
          <cell r="G436">
            <v>1000</v>
          </cell>
          <cell r="H436">
            <v>0</v>
          </cell>
          <cell r="I436">
            <v>0</v>
          </cell>
        </row>
        <row r="437">
          <cell r="A437" t="str">
            <v>ＯＱＬ営業本部　　　　　　　　　　　　　</v>
          </cell>
          <cell r="B437" t="str">
            <v>12B</v>
          </cell>
          <cell r="C437" t="str">
            <v>ＯＱＬ日本橋チーム販管費　　　　　　　　</v>
          </cell>
          <cell r="D437" t="str">
            <v>(株)ﾄﾞｯﾄﾓﾋﾞ-</v>
          </cell>
          <cell r="E437">
            <v>0</v>
          </cell>
          <cell r="F437" t="str">
            <v>00/02</v>
          </cell>
          <cell r="G437">
            <v>600</v>
          </cell>
          <cell r="H437">
            <v>0</v>
          </cell>
          <cell r="I437">
            <v>0</v>
          </cell>
        </row>
        <row r="438">
          <cell r="A438" t="str">
            <v>ＯＱＬ営業本部　　　　　　　　　　　　　</v>
          </cell>
          <cell r="B438" t="str">
            <v>12B</v>
          </cell>
          <cell r="C438" t="str">
            <v>ＯＱＬ日本橋チーム販管費　　　　　　　　</v>
          </cell>
          <cell r="D438" t="str">
            <v>(株)クスダ</v>
          </cell>
          <cell r="E438">
            <v>0</v>
          </cell>
          <cell r="F438" t="str">
            <v>77/03</v>
          </cell>
          <cell r="G438">
            <v>50000</v>
          </cell>
          <cell r="H438">
            <v>0</v>
          </cell>
          <cell r="I438">
            <v>0</v>
          </cell>
        </row>
        <row r="439">
          <cell r="A439" t="str">
            <v>ＯＱＬ営業本部　　　　　　　　　　　　　</v>
          </cell>
          <cell r="B439" t="str">
            <v>2E1</v>
          </cell>
          <cell r="C439" t="str">
            <v>ＯＱＬ大阪第一チ－ム　　　　　　　　　　</v>
          </cell>
          <cell r="D439" t="str">
            <v>(株)トップス</v>
          </cell>
          <cell r="E439">
            <v>0</v>
          </cell>
          <cell r="F439" t="str">
            <v>97/03</v>
          </cell>
          <cell r="G439">
            <v>25</v>
          </cell>
          <cell r="H439">
            <v>0</v>
          </cell>
          <cell r="I439">
            <v>0</v>
          </cell>
        </row>
        <row r="440">
          <cell r="A440" t="str">
            <v>不動産ファイナンス本部　　　　　　　　　</v>
          </cell>
          <cell r="B440" t="str">
            <v>09C</v>
          </cell>
          <cell r="C440" t="str">
            <v>融資事業２部法人営業チーム　　　　　　　</v>
          </cell>
          <cell r="D440" t="str">
            <v>新都心住宅販売(株)</v>
          </cell>
          <cell r="E440">
            <v>0</v>
          </cell>
          <cell r="F440" t="str">
            <v>85/02</v>
          </cell>
          <cell r="G440">
            <v>80000</v>
          </cell>
          <cell r="H440">
            <v>0</v>
          </cell>
          <cell r="I440">
            <v>0</v>
          </cell>
        </row>
        <row r="441">
          <cell r="A441" t="str">
            <v>不動産ファイナンス本部　　　　　　　　　</v>
          </cell>
          <cell r="B441" t="str">
            <v>09C</v>
          </cell>
          <cell r="C441" t="str">
            <v>融資事業２部法人営業チーム　　　　　　　</v>
          </cell>
          <cell r="D441" t="str">
            <v>(株)ｳｨｽﾞｳｪｲｽﾄｼﾞｬﾊﾟﾝ</v>
          </cell>
          <cell r="E441">
            <v>0</v>
          </cell>
          <cell r="F441" t="str">
            <v>93/04</v>
          </cell>
          <cell r="G441">
            <v>6000</v>
          </cell>
          <cell r="H441">
            <v>0</v>
          </cell>
          <cell r="I441">
            <v>0</v>
          </cell>
        </row>
        <row r="442">
          <cell r="A442" t="str">
            <v>不動産ファイナンス本部　　　　　　　　　</v>
          </cell>
          <cell r="B442" t="str">
            <v>09C</v>
          </cell>
          <cell r="C442" t="str">
            <v>融資事業２部法人営業チーム　　　　　　　</v>
          </cell>
          <cell r="D442" t="str">
            <v>三和建物(株)</v>
          </cell>
          <cell r="E442">
            <v>0</v>
          </cell>
          <cell r="F442" t="str">
            <v>97/03</v>
          </cell>
          <cell r="G442">
            <v>290000</v>
          </cell>
          <cell r="H442">
            <v>0</v>
          </cell>
          <cell r="I442">
            <v>0</v>
          </cell>
        </row>
        <row r="443">
          <cell r="A443" t="str">
            <v>役員　　　　　　　　　　　　　　　　　　</v>
          </cell>
          <cell r="B443" t="str">
            <v>0A2</v>
          </cell>
          <cell r="C443" t="str">
            <v>役員　　　　　　　　　　　　　　　　　　</v>
          </cell>
          <cell r="D443" t="str">
            <v>(株)新生銀行</v>
          </cell>
          <cell r="E443">
            <v>0</v>
          </cell>
          <cell r="F443" t="str">
            <v>87/07</v>
          </cell>
          <cell r="G443">
            <v>11330</v>
          </cell>
          <cell r="H443">
            <v>0</v>
          </cell>
          <cell r="I443">
            <v>0</v>
          </cell>
        </row>
        <row r="444">
          <cell r="A444" t="str">
            <v>近畿営業本部　　　　　　　　　　　　　　</v>
          </cell>
          <cell r="B444" t="str">
            <v>001</v>
          </cell>
          <cell r="C444" t="str">
            <v>大阪営業１部１課　　　　　　　　　　　　</v>
          </cell>
          <cell r="D444" t="str">
            <v>(株)ｱｽﾃﾙ関西</v>
          </cell>
          <cell r="E444">
            <v>0</v>
          </cell>
          <cell r="F444" t="str">
            <v>95/03</v>
          </cell>
          <cell r="G444">
            <v>1000</v>
          </cell>
          <cell r="H444">
            <v>0</v>
          </cell>
          <cell r="I444">
            <v>0</v>
          </cell>
        </row>
        <row r="445">
          <cell r="A445" t="str">
            <v>近畿営業本部　　　　　　　　　　　　　　</v>
          </cell>
          <cell r="B445" t="str">
            <v>0J1</v>
          </cell>
          <cell r="C445" t="str">
            <v>大阪営業３部２課　　　　　　　　　　　　</v>
          </cell>
          <cell r="D445" t="str">
            <v>(株)ｴﾙ</v>
          </cell>
          <cell r="E445">
            <v>0</v>
          </cell>
          <cell r="F445" t="str">
            <v>82/10</v>
          </cell>
          <cell r="G445">
            <v>14823</v>
          </cell>
          <cell r="H445">
            <v>0</v>
          </cell>
          <cell r="I445">
            <v>0</v>
          </cell>
        </row>
        <row r="446">
          <cell r="A446" t="str">
            <v>不動産ファイナンス本部　　　　　　　　　</v>
          </cell>
          <cell r="B446" t="str">
            <v>0XE</v>
          </cell>
          <cell r="C446" t="str">
            <v>プロジェクトファイナンス部１チーム　　　</v>
          </cell>
          <cell r="D446" t="str">
            <v>(株)ｵｰﾀﾆ</v>
          </cell>
          <cell r="E446">
            <v>0</v>
          </cell>
          <cell r="F446" t="str">
            <v>88/11</v>
          </cell>
          <cell r="G446">
            <v>7500</v>
          </cell>
          <cell r="H446">
            <v>0</v>
          </cell>
          <cell r="I446">
            <v>0</v>
          </cell>
        </row>
        <row r="447">
          <cell r="A447" t="str">
            <v>東京営業本部　　　　　　　　　　　　　　</v>
          </cell>
          <cell r="B447" t="str">
            <v>1F1</v>
          </cell>
          <cell r="C447" t="str">
            <v>環境エネルギー部第一チーム　　　　　　　</v>
          </cell>
          <cell r="D447" t="str">
            <v>(株)ﾆｺﾏｰﾄ</v>
          </cell>
          <cell r="E447">
            <v>0</v>
          </cell>
          <cell r="F447" t="str">
            <v>89/09</v>
          </cell>
          <cell r="G447">
            <v>240000</v>
          </cell>
          <cell r="H447">
            <v>0</v>
          </cell>
          <cell r="I447">
            <v>0</v>
          </cell>
        </row>
        <row r="448">
          <cell r="A448" t="str">
            <v>役員　　　　　　　　　　　　　　　　　　</v>
          </cell>
          <cell r="B448" t="str">
            <v>0A2</v>
          </cell>
          <cell r="C448" t="str">
            <v>役員　　　　　　　　　　　　　　　　　　</v>
          </cell>
          <cell r="D448" t="str">
            <v>(株)ﾎﾃﾙ仙台ﾌﾟﾗｻﾞ</v>
          </cell>
          <cell r="E448">
            <v>0</v>
          </cell>
          <cell r="F448" t="str">
            <v>72/09</v>
          </cell>
          <cell r="G448">
            <v>833</v>
          </cell>
          <cell r="H448">
            <v>0</v>
          </cell>
          <cell r="I448">
            <v>0</v>
          </cell>
        </row>
        <row r="449">
          <cell r="A449" t="str">
            <v>役員　　　　　　　　　　　　　　　　　　</v>
          </cell>
          <cell r="B449" t="str">
            <v>0A2</v>
          </cell>
          <cell r="C449" t="str">
            <v>役員　　　　　　　　　　　　　　　　　　</v>
          </cell>
          <cell r="D449" t="str">
            <v>(株)京樽</v>
          </cell>
          <cell r="E449">
            <v>0</v>
          </cell>
          <cell r="F449" t="str">
            <v>79/08</v>
          </cell>
          <cell r="G449">
            <v>50</v>
          </cell>
          <cell r="H449">
            <v>0</v>
          </cell>
          <cell r="I449">
            <v>0</v>
          </cell>
        </row>
        <row r="450">
          <cell r="A450" t="str">
            <v>役員　　　　　　　　　　　　　　　　　　</v>
          </cell>
          <cell r="B450" t="str">
            <v>0A2</v>
          </cell>
          <cell r="C450" t="str">
            <v>役員　　　　　　　　　　　　　　　　　　</v>
          </cell>
          <cell r="D450" t="str">
            <v>(株)第一ｺ-ﾎﾟﾚｰｼｮﾝ</v>
          </cell>
          <cell r="E450">
            <v>0</v>
          </cell>
          <cell r="F450" t="str">
            <v>80/12</v>
          </cell>
          <cell r="G450">
            <v>168000</v>
          </cell>
          <cell r="H450">
            <v>0</v>
          </cell>
          <cell r="I450">
            <v>0</v>
          </cell>
        </row>
        <row r="451">
          <cell r="A451" t="str">
            <v>役員　　　　　　　　　　　　　　　　　　</v>
          </cell>
          <cell r="B451" t="str">
            <v>0A2</v>
          </cell>
          <cell r="C451" t="str">
            <v>役員　　　　　　　　　　　　　　　　　　</v>
          </cell>
          <cell r="D451" t="str">
            <v>Asian Oceanic Holdings Ltd</v>
          </cell>
          <cell r="E451">
            <v>0</v>
          </cell>
          <cell r="F451" t="str">
            <v>88/07</v>
          </cell>
          <cell r="G451">
            <v>378220</v>
          </cell>
          <cell r="H451">
            <v>0</v>
          </cell>
          <cell r="I451">
            <v>0</v>
          </cell>
        </row>
        <row r="452">
          <cell r="A452" t="str">
            <v>役員　　　　　　　　　　　　　　　　　　</v>
          </cell>
          <cell r="B452" t="str">
            <v>0A2</v>
          </cell>
          <cell r="C452" t="str">
            <v>役員　　　　　　　　　　　　　　　　　　</v>
          </cell>
          <cell r="D452" t="str">
            <v>ｱｲ･ﾋﾞｰ･ｴｲ(株)</v>
          </cell>
          <cell r="E452">
            <v>0</v>
          </cell>
          <cell r="F452" t="str">
            <v>89/08</v>
          </cell>
          <cell r="G452">
            <v>50</v>
          </cell>
          <cell r="H452">
            <v>0</v>
          </cell>
          <cell r="I452">
            <v>0</v>
          </cell>
        </row>
        <row r="453">
          <cell r="A453" t="str">
            <v>東京営業本部　　　　　　　　　　　　　　</v>
          </cell>
          <cell r="B453" t="str">
            <v>1GZ</v>
          </cell>
          <cell r="C453" t="str">
            <v>神田・上野業務チ－ム　　　　　　　　　　</v>
          </cell>
          <cell r="D453" t="str">
            <v>ｸﾞﾗﾝﾍﾞﾙﾊｳｽ(株)</v>
          </cell>
          <cell r="E453">
            <v>0</v>
          </cell>
          <cell r="F453" t="str">
            <v>95/01</v>
          </cell>
          <cell r="G453">
            <v>2000</v>
          </cell>
          <cell r="H453">
            <v>0</v>
          </cell>
          <cell r="I453">
            <v>0</v>
          </cell>
        </row>
        <row r="454">
          <cell r="A454" t="str">
            <v>役員　　　　　　　　　　　　　　　　　　</v>
          </cell>
          <cell r="B454" t="str">
            <v>0A2</v>
          </cell>
          <cell r="C454" t="str">
            <v>役員　　　　　　　　　　　　　　　　　　</v>
          </cell>
          <cell r="D454" t="str">
            <v>ﾃﾞｰﾀﾘﾝｸ(株)</v>
          </cell>
          <cell r="E454">
            <v>0</v>
          </cell>
          <cell r="F454">
            <v>0</v>
          </cell>
          <cell r="G454">
            <v>2000</v>
          </cell>
          <cell r="H454">
            <v>0</v>
          </cell>
          <cell r="I454">
            <v>0</v>
          </cell>
        </row>
        <row r="455">
          <cell r="A455" t="str">
            <v>東京営業本部　　　　　　　　　　　　　　</v>
          </cell>
          <cell r="B455" t="str">
            <v>12Y</v>
          </cell>
          <cell r="C455" t="str">
            <v>吉祥寺支店　　　　　　　　　　　　　　　</v>
          </cell>
          <cell r="D455" t="str">
            <v>ﾋｭｰﾏﾝ(株)</v>
          </cell>
          <cell r="E455">
            <v>0</v>
          </cell>
          <cell r="F455" t="str">
            <v>97/09</v>
          </cell>
          <cell r="G455">
            <v>13000</v>
          </cell>
          <cell r="H455">
            <v>0</v>
          </cell>
          <cell r="I455">
            <v>0</v>
          </cell>
        </row>
        <row r="456">
          <cell r="A456" t="str">
            <v>東京営業本部　　　　　　　　　　　　　　</v>
          </cell>
          <cell r="B456" t="str">
            <v>12K</v>
          </cell>
          <cell r="C456" t="str">
            <v>千代田支店　　　　　　　　　　　　　　　</v>
          </cell>
          <cell r="D456" t="str">
            <v>産業ﾘｰｼﾝｸﾞ(株)</v>
          </cell>
          <cell r="E456">
            <v>0</v>
          </cell>
          <cell r="F456" t="str">
            <v>72/01</v>
          </cell>
          <cell r="G456">
            <v>600</v>
          </cell>
          <cell r="H456">
            <v>0</v>
          </cell>
          <cell r="I456">
            <v>0</v>
          </cell>
        </row>
        <row r="457">
          <cell r="A457" t="str">
            <v>役員　　　　　　　　　　　　　　　　　　</v>
          </cell>
          <cell r="B457" t="str">
            <v>0A2</v>
          </cell>
          <cell r="C457" t="str">
            <v>役員　　　　　　　　　　　　　　　　　　</v>
          </cell>
          <cell r="D457" t="str">
            <v>東京抵当信用(株)</v>
          </cell>
          <cell r="E457">
            <v>0</v>
          </cell>
          <cell r="F457" t="str">
            <v>83/07</v>
          </cell>
          <cell r="G457">
            <v>10</v>
          </cell>
          <cell r="H457">
            <v>0</v>
          </cell>
          <cell r="I457">
            <v>0</v>
          </cell>
        </row>
        <row r="458">
          <cell r="A458" t="str">
            <v>役員　　　　　　　　　　　　　　　　　　</v>
          </cell>
          <cell r="B458" t="str">
            <v>0A2</v>
          </cell>
          <cell r="C458" t="str">
            <v>役員　　　　　　　　　　　　　　　　　　</v>
          </cell>
          <cell r="D458" t="str">
            <v>東邦ﾘｰｽ(株)</v>
          </cell>
          <cell r="E458">
            <v>0</v>
          </cell>
          <cell r="F458" t="str">
            <v>84/05</v>
          </cell>
          <cell r="G458">
            <v>180</v>
          </cell>
          <cell r="H458">
            <v>0</v>
          </cell>
          <cell r="I458">
            <v>0</v>
          </cell>
        </row>
        <row r="459">
          <cell r="A459" t="str">
            <v>東京営業本部　　　　　　　　　　　　　　</v>
          </cell>
          <cell r="B459" t="str">
            <v>1TD</v>
          </cell>
          <cell r="C459" t="str">
            <v>立川営業チ－ムＪ　　　　　　　　　　　　</v>
          </cell>
          <cell r="D459" t="str">
            <v>ﾅｶﾐﾁ㈱</v>
          </cell>
          <cell r="E459">
            <v>0</v>
          </cell>
          <cell r="F459" t="str">
            <v>03/06</v>
          </cell>
          <cell r="G459">
            <v>62000</v>
          </cell>
          <cell r="H459">
            <v>0</v>
          </cell>
          <cell r="I459">
            <v>0</v>
          </cell>
        </row>
      </sheetData>
      <sheetData sheetId="2" refreshError="1"/>
      <sheetData sheetId="3" refreshError="1"/>
      <sheetData sheetId="4" refreshError="1"/>
      <sheetData sheetId="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連会社明細"/>
      <sheetName val="子会社まとめ"/>
      <sheetName val="関連会社まとめ"/>
      <sheetName val="子会社明細"/>
      <sheetName val="有価証券残高（仮提出）"/>
      <sheetName val="Sheet1"/>
    </sheetNames>
    <sheetDataSet>
      <sheetData sheetId="0" refreshError="1">
        <row r="14">
          <cell r="BB14">
            <v>1</v>
          </cell>
          <cell r="BC14">
            <v>1</v>
          </cell>
          <cell r="BD14">
            <v>1</v>
          </cell>
          <cell r="BE14">
            <v>1</v>
          </cell>
          <cell r="BF14">
            <v>1</v>
          </cell>
          <cell r="BG14">
            <v>0.35</v>
          </cell>
          <cell r="BH14">
            <v>1</v>
          </cell>
          <cell r="BI14">
            <v>0.45</v>
          </cell>
          <cell r="BJ14">
            <v>1</v>
          </cell>
          <cell r="BK14">
            <v>1</v>
          </cell>
          <cell r="BL14">
            <v>1</v>
          </cell>
          <cell r="BM14">
            <v>1</v>
          </cell>
          <cell r="BN14">
            <v>0.5</v>
          </cell>
          <cell r="BO14">
            <v>1</v>
          </cell>
          <cell r="BP14">
            <v>0.36060188888888889</v>
          </cell>
          <cell r="BQ14">
            <v>0.26200000000000001</v>
          </cell>
          <cell r="BR14">
            <v>0.8</v>
          </cell>
          <cell r="BS14">
            <v>0.57079999999999997</v>
          </cell>
          <cell r="BT14">
            <v>0.2</v>
          </cell>
          <cell r="BU14">
            <v>0.2</v>
          </cell>
        </row>
        <row r="17">
          <cell r="AB17">
            <v>2000</v>
          </cell>
        </row>
        <row r="18">
          <cell r="AB18">
            <v>100000</v>
          </cell>
        </row>
        <row r="19">
          <cell r="AB19">
            <v>4000</v>
          </cell>
        </row>
        <row r="20">
          <cell r="AB20">
            <v>600</v>
          </cell>
        </row>
        <row r="21">
          <cell r="AB21">
            <v>600</v>
          </cell>
        </row>
        <row r="22">
          <cell r="AB22">
            <v>622</v>
          </cell>
        </row>
        <row r="23">
          <cell r="AB23">
            <v>600</v>
          </cell>
        </row>
        <row r="24">
          <cell r="AB24">
            <v>2400</v>
          </cell>
        </row>
        <row r="25">
          <cell r="AB25">
            <v>600</v>
          </cell>
        </row>
        <row r="26">
          <cell r="AB26">
            <v>200000</v>
          </cell>
        </row>
        <row r="27">
          <cell r="AB27">
            <v>1000</v>
          </cell>
        </row>
        <row r="28">
          <cell r="AB28">
            <v>600</v>
          </cell>
        </row>
        <row r="29">
          <cell r="AB29">
            <v>60000</v>
          </cell>
        </row>
        <row r="30">
          <cell r="AB30">
            <v>2000</v>
          </cell>
        </row>
        <row r="31">
          <cell r="AB31">
            <v>200</v>
          </cell>
        </row>
        <row r="32">
          <cell r="AB32">
            <v>400</v>
          </cell>
        </row>
        <row r="33">
          <cell r="AB33">
            <v>600</v>
          </cell>
        </row>
        <row r="34">
          <cell r="AB34">
            <v>600</v>
          </cell>
        </row>
        <row r="35">
          <cell r="AB35">
            <v>2000</v>
          </cell>
        </row>
        <row r="36">
          <cell r="AB36">
            <v>2000</v>
          </cell>
        </row>
        <row r="37">
          <cell r="AB37">
            <v>600</v>
          </cell>
        </row>
        <row r="38">
          <cell r="AB38">
            <v>2000</v>
          </cell>
        </row>
        <row r="39">
          <cell r="AB39">
            <v>600</v>
          </cell>
        </row>
        <row r="40">
          <cell r="AB40">
            <v>8000</v>
          </cell>
        </row>
        <row r="41">
          <cell r="AB41">
            <v>1000</v>
          </cell>
        </row>
        <row r="42">
          <cell r="AB42">
            <v>2700</v>
          </cell>
        </row>
        <row r="43">
          <cell r="AB43">
            <v>9150000</v>
          </cell>
        </row>
        <row r="44">
          <cell r="AB44">
            <v>200</v>
          </cell>
        </row>
        <row r="45">
          <cell r="AB45">
            <v>2000</v>
          </cell>
        </row>
        <row r="46">
          <cell r="AB46">
            <v>2200</v>
          </cell>
        </row>
        <row r="47">
          <cell r="AB47">
            <v>200</v>
          </cell>
        </row>
        <row r="48">
          <cell r="AB48">
            <v>2000</v>
          </cell>
        </row>
        <row r="49">
          <cell r="AB49">
            <v>1800</v>
          </cell>
        </row>
        <row r="50">
          <cell r="AB50">
            <v>2000</v>
          </cell>
        </row>
        <row r="51">
          <cell r="AB51">
            <v>1164</v>
          </cell>
        </row>
        <row r="52">
          <cell r="AB52">
            <v>800</v>
          </cell>
        </row>
        <row r="53">
          <cell r="AB53">
            <v>10000</v>
          </cell>
        </row>
        <row r="54">
          <cell r="AB54">
            <v>2000</v>
          </cell>
        </row>
        <row r="59">
          <cell r="AB59">
            <v>3000000</v>
          </cell>
        </row>
        <row r="60">
          <cell r="AB60">
            <v>3300000</v>
          </cell>
        </row>
        <row r="61">
          <cell r="AB61">
            <v>20000000</v>
          </cell>
        </row>
        <row r="62">
          <cell r="AB62">
            <v>23760000</v>
          </cell>
        </row>
        <row r="63">
          <cell r="AB63">
            <v>2</v>
          </cell>
        </row>
        <row r="64">
          <cell r="AB64">
            <v>2000000</v>
          </cell>
        </row>
        <row r="65">
          <cell r="AB65">
            <v>5</v>
          </cell>
        </row>
        <row r="66">
          <cell r="AB66">
            <v>480771</v>
          </cell>
        </row>
        <row r="67">
          <cell r="AB67">
            <v>88429061</v>
          </cell>
        </row>
        <row r="68">
          <cell r="AB68">
            <v>1000000</v>
          </cell>
        </row>
        <row r="69">
          <cell r="AB69">
            <v>10000000</v>
          </cell>
        </row>
        <row r="70">
          <cell r="AB70">
            <v>10000000</v>
          </cell>
        </row>
        <row r="71">
          <cell r="AB71">
            <v>20000000</v>
          </cell>
        </row>
        <row r="72">
          <cell r="AB72">
            <v>640132</v>
          </cell>
        </row>
        <row r="73">
          <cell r="AB73">
            <v>1</v>
          </cell>
        </row>
        <row r="74">
          <cell r="AB74">
            <v>1</v>
          </cell>
        </row>
        <row r="75">
          <cell r="AB75">
            <v>5000000</v>
          </cell>
        </row>
        <row r="76">
          <cell r="AB76">
            <v>200000</v>
          </cell>
        </row>
        <row r="77">
          <cell r="AB77">
            <v>30000000</v>
          </cell>
        </row>
        <row r="78">
          <cell r="AB78">
            <v>1200000</v>
          </cell>
        </row>
      </sheetData>
      <sheetData sheetId="1"/>
      <sheetData sheetId="2"/>
      <sheetData sheetId="3"/>
      <sheetData sheetId="4" refreshError="1"/>
      <sheetData sheetId="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売却可能公債"/>
      <sheetName val="短期"/>
      <sheetName val="売却可能株式"/>
      <sheetName val="関連会社明細"/>
      <sheetName val="有価証券残高（仮提出）"/>
    </sheetNames>
    <sheetDataSet>
      <sheetData sheetId="0" refreshError="1"/>
      <sheetData sheetId="1" refreshError="1"/>
      <sheetData sheetId="2" refreshError="1"/>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別比較"/>
      <sheetName val="課別税前"/>
      <sheetName val="課別税前 (前期)"/>
      <sheetName val="前当期利息"/>
      <sheetName val="前当期営業収入"/>
      <sheetName val="前当期資産"/>
      <sheetName val="3部提出用累計"/>
      <sheetName val="ROUND用"/>
      <sheetName val="組替後"/>
      <sheetName val="ﾃﾞｰﾀ変換"/>
      <sheetName val="SAPﾃﾞｰﾀ貼付用"/>
      <sheetName val="前期ROUND用"/>
      <sheetName val="前期ROUND用0104"/>
      <sheetName val="前期ROUND用0106"/>
      <sheetName val="ROUND用0204"/>
      <sheetName val="ROUND用0204単月"/>
      <sheetName val="売却可能公債"/>
      <sheetName val="関連会社明細"/>
      <sheetName val="有価証券残高（仮提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船舶"/>
      <sheetName val="テーマ"/>
      <sheetName val="備忘"/>
      <sheetName val="四半期毎MICﾃﾞｰﾀ転記"/>
      <sheetName val="融資二部修正・04年09月追加・船舶修正"/>
      <sheetName val="９５年３月期～"/>
      <sheetName val="事業ﾏﾄﾘｯｸｽ②"/>
      <sheetName val="200403"/>
      <sheetName val="ogawa ﾃﾞｰﾀﾒﾝﾃ上の注意"/>
      <sheetName val="ogawa用"/>
      <sheetName val="0412　ＯＵＣ修正"/>
      <sheetName val="事業ﾎﾟｰﾄ"/>
      <sheetName val="3部提出用累計"/>
      <sheetName val="関連会社明細"/>
      <sheetName val="売却可能公債"/>
    </sheetNames>
    <sheetDataSet>
      <sheetData sheetId="0" refreshError="1"/>
      <sheetData sheetId="1" refreshError="1"/>
      <sheetData sheetId="2" refreshError="1"/>
      <sheetData sheetId="3" refreshError="1">
        <row r="4">
          <cell r="C4" t="str">
            <v>貢献利益</v>
          </cell>
        </row>
        <row r="5">
          <cell r="B5" t="str">
            <v>新規、変更ﾁｪｯｸして訂正</v>
          </cell>
        </row>
        <row r="6">
          <cell r="B6" t="str">
            <v>↓</v>
          </cell>
        </row>
        <row r="7">
          <cell r="B7" t="str">
            <v>東京営業本部(単体)</v>
          </cell>
          <cell r="C7">
            <v>7816</v>
          </cell>
        </row>
        <row r="8">
          <cell r="B8" t="str">
            <v>セガリース</v>
          </cell>
          <cell r="C8">
            <v>0</v>
          </cell>
        </row>
        <row r="9">
          <cell r="B9" t="str">
            <v>グリーンアーム</v>
          </cell>
          <cell r="C9">
            <v>-16</v>
          </cell>
        </row>
        <row r="10">
          <cell r="B10" t="str">
            <v>ジャイロサポート</v>
          </cell>
          <cell r="C10">
            <v>0</v>
          </cell>
        </row>
        <row r="11">
          <cell r="B11" t="str">
            <v>薬源</v>
          </cell>
          <cell r="C11">
            <v>0</v>
          </cell>
        </row>
        <row r="12">
          <cell r="B12" t="str">
            <v>ワイオーマシンリース</v>
          </cell>
          <cell r="C12">
            <v>-1</v>
          </cell>
        </row>
        <row r="13">
          <cell r="B13" t="str">
            <v>オンサイトパワー</v>
          </cell>
          <cell r="C13">
            <v>-12</v>
          </cell>
        </row>
        <row r="14">
          <cell r="B14" t="str">
            <v>シグマパワー山口</v>
          </cell>
          <cell r="C14">
            <v>-18</v>
          </cell>
        </row>
        <row r="15">
          <cell r="B15" t="str">
            <v>ｲｰﾐｯｸｽﾊﾞﾝｸ</v>
          </cell>
          <cell r="C15">
            <v>0</v>
          </cell>
        </row>
        <row r="16">
          <cell r="B16" t="str">
            <v>CEVｼｪｱﾘﾝｸﾞ</v>
          </cell>
          <cell r="C16">
            <v>-22</v>
          </cell>
        </row>
        <row r="17">
          <cell r="B17" t="str">
            <v>QBﾊｳｽ</v>
          </cell>
        </row>
        <row r="18">
          <cell r="B18" t="str">
            <v>フレクセス</v>
          </cell>
          <cell r="C18">
            <v>-4</v>
          </cell>
        </row>
        <row r="19">
          <cell r="B19" t="str">
            <v>東京営業本部</v>
          </cell>
          <cell r="C19">
            <v>7743</v>
          </cell>
        </row>
        <row r="20">
          <cell r="B20" t="str">
            <v/>
          </cell>
          <cell r="C20">
            <v>0</v>
          </cell>
        </row>
        <row r="21">
          <cell r="B21" t="str">
            <v>ｸﾗｳﾝﾘｰｼﾝｸﾞ(債権買取)</v>
          </cell>
          <cell r="C21">
            <v>628</v>
          </cell>
        </row>
        <row r="22">
          <cell r="B22" t="str">
            <v>ﾒﾃﾞｨｱｻﾌﾟﾗｲ(DFL移管分)</v>
          </cell>
          <cell r="C22">
            <v>246</v>
          </cell>
        </row>
        <row r="23">
          <cell r="B23" t="str">
            <v>泉佐野SPC</v>
          </cell>
          <cell r="C23">
            <v>0</v>
          </cell>
        </row>
        <row r="24">
          <cell r="B24" t="str">
            <v>近畿営業本部(単体)</v>
          </cell>
          <cell r="C24">
            <v>4485</v>
          </cell>
        </row>
        <row r="25">
          <cell r="B25" t="str">
            <v>アイネットワーク</v>
          </cell>
          <cell r="C25">
            <v>102</v>
          </cell>
        </row>
        <row r="27">
          <cell r="B27" t="str">
            <v>日立造船ビジネスｸﾚｼﾞｯﾄ</v>
          </cell>
          <cell r="C27">
            <v>0</v>
          </cell>
        </row>
        <row r="28">
          <cell r="B28" t="str">
            <v>ｱｼｽﾄ</v>
          </cell>
          <cell r="C28">
            <v>2</v>
          </cell>
        </row>
        <row r="29">
          <cell r="B29" t="str">
            <v>近畿営業本部</v>
          </cell>
          <cell r="C29">
            <v>4589</v>
          </cell>
        </row>
        <row r="30">
          <cell r="B30" t="str">
            <v/>
          </cell>
        </row>
        <row r="31">
          <cell r="B31" t="str">
            <v>地域営業本部(単体)</v>
          </cell>
          <cell r="C31">
            <v>7408</v>
          </cell>
        </row>
        <row r="32">
          <cell r="B32" t="str">
            <v>もみじﾘｰｽ</v>
          </cell>
          <cell r="C32">
            <v>187</v>
          </cell>
        </row>
        <row r="33">
          <cell r="B33" t="str">
            <v>業務本部</v>
          </cell>
          <cell r="C33">
            <v>7595</v>
          </cell>
        </row>
        <row r="34">
          <cell r="B34" t="str">
            <v/>
          </cell>
        </row>
        <row r="35">
          <cell r="B35" t="str">
            <v>ＯＱＬ営業本部</v>
          </cell>
          <cell r="C35">
            <v>3392</v>
          </cell>
        </row>
        <row r="36">
          <cell r="B36" t="str">
            <v/>
          </cell>
        </row>
        <row r="37">
          <cell r="B37" t="str">
            <v>ABS当期売却益</v>
          </cell>
          <cell r="C37">
            <v>0</v>
          </cell>
        </row>
        <row r="38">
          <cell r="B38" t="str">
            <v>ABS売却益戻し</v>
          </cell>
          <cell r="C38">
            <v>-1740</v>
          </cell>
        </row>
        <row r="39">
          <cell r="B39" t="str">
            <v>ABS計</v>
          </cell>
          <cell r="C39">
            <v>-1740</v>
          </cell>
        </row>
        <row r="40">
          <cell r="B40" t="str">
            <v>生命へ債権売却</v>
          </cell>
          <cell r="C40">
            <v>-1768</v>
          </cell>
        </row>
        <row r="41">
          <cell r="B41" t="str">
            <v/>
          </cell>
        </row>
        <row r="42">
          <cell r="B42" t="str">
            <v>ｵﾘｯｸｽ･ｱﾙﾌｧ</v>
          </cell>
          <cell r="C42">
            <v>2211</v>
          </cell>
        </row>
        <row r="43">
          <cell r="B43" t="str">
            <v>ｵﾘｯｸｽ･ｵｰﾄ･ﾘｰｽ</v>
          </cell>
          <cell r="C43">
            <v>7663</v>
          </cell>
        </row>
        <row r="44">
          <cell r="B44" t="str">
            <v>ｻﾝﾘｰｽ</v>
          </cell>
          <cell r="C44">
            <v>102</v>
          </cell>
        </row>
        <row r="45">
          <cell r="B45" t="str">
            <v>ｾﾝｺｰﾘｰｽ</v>
          </cell>
          <cell r="C45">
            <v>94</v>
          </cell>
        </row>
        <row r="46">
          <cell r="B46" t="str">
            <v>ｲﾌｺ</v>
          </cell>
          <cell r="C46">
            <v>1876</v>
          </cell>
        </row>
        <row r="47">
          <cell r="B47" t="str">
            <v>日鐵リース</v>
          </cell>
          <cell r="C47">
            <v>835</v>
          </cell>
        </row>
        <row r="48">
          <cell r="B48" t="str">
            <v>日鐵リースオート</v>
          </cell>
          <cell r="C48">
            <v>100</v>
          </cell>
        </row>
        <row r="49">
          <cell r="B49" t="str">
            <v>ｵｰﾄﾏﾈｼﾞﾒﾝﾄｻｰﾋﾞｽ</v>
          </cell>
          <cell r="C49">
            <v>-381</v>
          </cell>
        </row>
        <row r="50">
          <cell r="B50" t="str">
            <v/>
          </cell>
        </row>
        <row r="51">
          <cell r="B51" t="str">
            <v>連結組替修正額</v>
          </cell>
          <cell r="C51">
            <v>-2478</v>
          </cell>
        </row>
        <row r="52">
          <cell r="B52" t="str">
            <v>法人金融サービス部門　計</v>
          </cell>
          <cell r="C52">
            <v>30707</v>
          </cell>
        </row>
        <row r="53">
          <cell r="B53" t="str">
            <v/>
          </cell>
          <cell r="C53">
            <v>0</v>
          </cell>
        </row>
        <row r="54">
          <cell r="B54" t="str">
            <v>ｵﾘｯｸｽ･ﾚﾝﾃｯｸ</v>
          </cell>
          <cell r="C54">
            <v>4256</v>
          </cell>
        </row>
        <row r="56">
          <cell r="B56" t="str">
            <v>Rentec S'pole</v>
          </cell>
        </row>
        <row r="57">
          <cell r="B57" t="str">
            <v>Rentec Malaysia</v>
          </cell>
        </row>
        <row r="58">
          <cell r="B58" t="str">
            <v>Rentec Korea</v>
          </cell>
        </row>
        <row r="59">
          <cell r="B59" t="str">
            <v>Rentec Limited</v>
          </cell>
        </row>
        <row r="60">
          <cell r="B60" t="str">
            <v>Rentec China</v>
          </cell>
        </row>
        <row r="61">
          <cell r="B61" t="str">
            <v/>
          </cell>
        </row>
        <row r="62">
          <cell r="B62" t="str">
            <v>ｵﾘｯｸｽ･ﾚﾝﾀｶｰ</v>
          </cell>
          <cell r="C62">
            <v>686</v>
          </cell>
        </row>
        <row r="63">
          <cell r="B63" t="str">
            <v>ORAC</v>
          </cell>
        </row>
        <row r="64">
          <cell r="B64" t="str">
            <v>ORAC 北海道</v>
          </cell>
        </row>
        <row r="65">
          <cell r="B65" t="str">
            <v>ORAC 沖縄</v>
          </cell>
        </row>
        <row r="66">
          <cell r="B66" t="str">
            <v>ORAC 北陸</v>
          </cell>
        </row>
        <row r="67">
          <cell r="B67" t="str">
            <v>ｴｯｸｽﾚﾝﾀｶｰ</v>
          </cell>
        </row>
        <row r="68">
          <cell r="B68" t="str">
            <v>ｲﾌｺﾚﾝﾀｶｰ</v>
          </cell>
        </row>
        <row r="69">
          <cell r="B69" t="str">
            <v>ｼﾞｬﾊﾟﾚﾝ</v>
          </cell>
        </row>
        <row r="70">
          <cell r="B70" t="str">
            <v>ﾚﾝﾀｶ- 中国</v>
          </cell>
        </row>
        <row r="71">
          <cell r="B71" t="str">
            <v>ﾚﾝﾀｶ- 福岡</v>
          </cell>
        </row>
        <row r="72">
          <cell r="B72" t="str">
            <v>ﾚﾝﾀｶ- 四国</v>
          </cell>
        </row>
        <row r="73">
          <cell r="B73" t="str">
            <v/>
          </cell>
        </row>
        <row r="74">
          <cell r="B74" t="str">
            <v>連結組替修正額</v>
          </cell>
          <cell r="C74">
            <v>143</v>
          </cell>
        </row>
        <row r="75">
          <cell r="B75" t="str">
            <v>一般オペリース部門　計</v>
          </cell>
          <cell r="C75">
            <v>5085</v>
          </cell>
        </row>
        <row r="76">
          <cell r="B76" t="str">
            <v/>
          </cell>
        </row>
        <row r="77">
          <cell r="B77" t="str">
            <v>融資事業第二部</v>
          </cell>
          <cell r="C77">
            <v>-2166</v>
          </cell>
        </row>
        <row r="78">
          <cell r="B78" t="str">
            <v>債権回収(ｵ-ｴｲ、ｵｰﾂｰｲﾝﾍﾞｽﾄ,扇都市開発含む）</v>
          </cell>
          <cell r="C78">
            <v>2741</v>
          </cell>
        </row>
        <row r="79">
          <cell r="B79" t="str">
            <v>旧不動産ﾌｧｲﾅﾝｽ・投資企画部</v>
          </cell>
          <cell r="C79">
            <v>157</v>
          </cell>
        </row>
        <row r="80">
          <cell r="B80" t="str">
            <v>不動産ﾌｧｲﾅﾝｽ本部付</v>
          </cell>
          <cell r="C80">
            <v>-82</v>
          </cell>
        </row>
        <row r="81">
          <cell r="B81" t="str">
            <v>投資企画部</v>
          </cell>
          <cell r="C81">
            <v>1542</v>
          </cell>
        </row>
        <row r="82">
          <cell r="B82" t="str">
            <v>ﾌﾟﾘﾝｼﾊﾟﾙﾌｧｲﾅﾝｽ部</v>
          </cell>
          <cell r="C82">
            <v>-213</v>
          </cell>
        </row>
        <row r="83">
          <cell r="B83" t="str">
            <v>ﾌﾟﾛｼﾞｪｸﾄﾌｧｲﾅﾝｽ部</v>
          </cell>
          <cell r="C83">
            <v>3089</v>
          </cell>
        </row>
        <row r="84">
          <cell r="B84" t="str">
            <v>ｽﾄﾗｸﾁｬｰﾄﾞﾌｧｲﾅﾝｽ部</v>
          </cell>
          <cell r="C84">
            <v>1410</v>
          </cell>
        </row>
        <row r="85">
          <cell r="B85" t="str">
            <v>大阪営業部</v>
          </cell>
          <cell r="C85">
            <v>-158</v>
          </cell>
        </row>
        <row r="86">
          <cell r="B86" t="str">
            <v>証券化商品室</v>
          </cell>
          <cell r="C86">
            <v>21</v>
          </cell>
        </row>
        <row r="87">
          <cell r="B87" t="str">
            <v>ﾐﾄﾞﾙｵﾌｨｽ</v>
          </cell>
          <cell r="C87">
            <v>-66</v>
          </cell>
        </row>
        <row r="88">
          <cell r="B88" t="str">
            <v>ﾊﾟｲﾝﾋﾞｰﾁﾜﾝ（ｵﾘｯｸｽ･ﾈﾚｲﾄﾞ） CMBS発行</v>
          </cell>
          <cell r="C88">
            <v>132</v>
          </cell>
        </row>
        <row r="89">
          <cell r="B89" t="str">
            <v>ﾊﾟｲﾝﾋﾞｰﾁｺﾝﾃﾞｭｲｯﾄ CMBS発行</v>
          </cell>
          <cell r="C89">
            <v>-2</v>
          </cell>
        </row>
        <row r="90">
          <cell r="B90" t="str">
            <v>FGｺﾝﾃﾞｭｲｯﾄ CMBS発行</v>
          </cell>
          <cell r="C90">
            <v>300</v>
          </cell>
        </row>
        <row r="91">
          <cell r="B91" t="str">
            <v>不動産投資法人</v>
          </cell>
          <cell r="C91">
            <v>1151</v>
          </cell>
        </row>
        <row r="92">
          <cell r="B92" t="str">
            <v>ｵﾘｯｸｽ・ｱｾｯﾄﾏﾈｰｼﾞﾒﾝﾄ</v>
          </cell>
          <cell r="C92">
            <v>155</v>
          </cell>
        </row>
        <row r="93">
          <cell r="B93" t="str">
            <v>オーエックスワン</v>
          </cell>
          <cell r="C93">
            <v>121</v>
          </cell>
        </row>
        <row r="94">
          <cell r="B94" t="str">
            <v>OX2,3,4</v>
          </cell>
          <cell r="C94">
            <v>7</v>
          </cell>
        </row>
        <row r="95">
          <cell r="B95" t="str">
            <v>KDDI開発</v>
          </cell>
          <cell r="C95">
            <v>-122</v>
          </cell>
        </row>
        <row r="96">
          <cell r="B96" t="str">
            <v>ﾘｶﾊﾞﾗﾌﾞﾙｺﾝﾃﾞｭｲｯﾄ</v>
          </cell>
          <cell r="C96">
            <v>0</v>
          </cell>
        </row>
        <row r="97">
          <cell r="B97" t="str">
            <v>神鋼SPC</v>
          </cell>
          <cell r="C97">
            <v>62</v>
          </cell>
        </row>
        <row r="98">
          <cell r="B98" t="str">
            <v>浜松ｱｸﾄｼﾃｨ</v>
          </cell>
          <cell r="C98">
            <v>212</v>
          </cell>
        </row>
        <row r="99">
          <cell r="B99" t="str">
            <v>ｱｸﾄｼﾃｨｲﾝﾍﾞｽﾄﾒﾝﾄ</v>
          </cell>
          <cell r="C99">
            <v>15</v>
          </cell>
        </row>
        <row r="100">
          <cell r="B100" t="str">
            <v>日本地所（01/9にﾘｱﾙに移管）</v>
          </cell>
          <cell r="C100">
            <v>0</v>
          </cell>
        </row>
        <row r="101">
          <cell r="B101" t="str">
            <v>ビル環境（01/9にﾘｱﾙに移管）</v>
          </cell>
          <cell r="C101">
            <v>0</v>
          </cell>
        </row>
        <row r="102">
          <cell r="B102" t="str">
            <v>白金興産</v>
          </cell>
          <cell r="C102">
            <v>-14</v>
          </cell>
        </row>
        <row r="103">
          <cell r="B103" t="str">
            <v>IXｲﾝﾍﾞｽﾄﾒﾝﾄ（旧日本ﾄﾞﾒｲﾝ）</v>
          </cell>
          <cell r="C103">
            <v>2781</v>
          </cell>
        </row>
        <row r="104">
          <cell r="B104" t="str">
            <v>日本地所ﾋﾞﾙﾒﾝﾃﾅﾝｽ</v>
          </cell>
          <cell r="C104">
            <v>0</v>
          </cell>
        </row>
        <row r="105">
          <cell r="B105" t="str">
            <v>ｱｾｯﾄｳｴｰﾌﾞ（ｱｻﾋﾎｰﾑﾈｯﾄ）</v>
          </cell>
          <cell r="C105">
            <v>109</v>
          </cell>
        </row>
        <row r="106">
          <cell r="B106" t="str">
            <v>九段経済研究所</v>
          </cell>
          <cell r="C106">
            <v>-4</v>
          </cell>
        </row>
        <row r="107">
          <cell r="B107" t="str">
            <v>ベーシックキャピタルマネジメント</v>
          </cell>
        </row>
        <row r="108">
          <cell r="B108" t="str">
            <v>ナスステンレス</v>
          </cell>
          <cell r="C108">
            <v>72</v>
          </cell>
        </row>
        <row r="109">
          <cell r="B109" t="str">
            <v>神鳥谷（プロジェクトM）</v>
          </cell>
          <cell r="C109">
            <v>0</v>
          </cell>
        </row>
        <row r="110">
          <cell r="B110" t="str">
            <v>不動産管理</v>
          </cell>
          <cell r="C110">
            <v>2</v>
          </cell>
        </row>
        <row r="111">
          <cell r="B111" t="str">
            <v>生命ﾛﾝﾊﾟ</v>
          </cell>
          <cell r="C111">
            <v>-209</v>
          </cell>
        </row>
        <row r="112">
          <cell r="B112" t="str">
            <v>不動産ﾌｧｲﾅﾝｽ本部</v>
          </cell>
          <cell r="C112">
            <v>11024</v>
          </cell>
        </row>
        <row r="113">
          <cell r="B113" t="str">
            <v/>
          </cell>
        </row>
        <row r="114">
          <cell r="B114" t="str">
            <v>ｵﾘｯｸｽ信託銀行</v>
          </cell>
          <cell r="C114">
            <v>3928</v>
          </cell>
        </row>
        <row r="115">
          <cell r="B115" t="str">
            <v/>
          </cell>
        </row>
        <row r="116">
          <cell r="B116" t="str">
            <v>連結修正組替額</v>
          </cell>
          <cell r="C116">
            <v>-2381</v>
          </cell>
        </row>
        <row r="117">
          <cell r="B117" t="str">
            <v>不動産ファイナンス部門　計</v>
          </cell>
          <cell r="C117">
            <v>12571</v>
          </cell>
        </row>
        <row r="118">
          <cell r="B118" t="str">
            <v/>
          </cell>
        </row>
        <row r="119">
          <cell r="B119" t="str">
            <v>(PFI) ﾜｰｸｼｮｯﾌﾟ24</v>
          </cell>
          <cell r="C119">
            <v>-2</v>
          </cell>
        </row>
        <row r="120">
          <cell r="B120" t="str">
            <v>浜田ｺﾞﾙﾌﾘﾝｸｽ</v>
          </cell>
          <cell r="C120">
            <v>-32</v>
          </cell>
        </row>
        <row r="121">
          <cell r="B121" t="str">
            <v>BW inn 浅草</v>
          </cell>
          <cell r="C121">
            <v>0</v>
          </cell>
        </row>
        <row r="122">
          <cell r="B122" t="str">
            <v>神鍋リゾート</v>
          </cell>
          <cell r="C122">
            <v>-5</v>
          </cell>
        </row>
        <row r="123">
          <cell r="B123" t="str">
            <v>きみさらずｺﾞﾙﾌﾘﾝｸｽ</v>
          </cell>
          <cell r="C123">
            <v>-19</v>
          </cell>
        </row>
        <row r="124">
          <cell r="B124" t="str">
            <v>ビル環境</v>
          </cell>
          <cell r="C124">
            <v>0</v>
          </cell>
        </row>
        <row r="125">
          <cell r="B125" t="str">
            <v>ファシリティーズ(旧関西メンテナンス）</v>
          </cell>
          <cell r="C125">
            <v>720</v>
          </cell>
        </row>
        <row r="126">
          <cell r="B126" t="str">
            <v>おかだいらｺﾞﾙﾌﾘﾝｸｽ</v>
          </cell>
          <cell r="C126">
            <v>-31</v>
          </cell>
        </row>
        <row r="127">
          <cell r="B127" t="str">
            <v>ｵﾘｯｸｽｺﾞﾙﾌ</v>
          </cell>
          <cell r="C127">
            <v>0</v>
          </cell>
        </row>
        <row r="128">
          <cell r="B128" t="str">
            <v>ﾛｰｽﾞｳｯﾄﾞ</v>
          </cell>
          <cell r="C128">
            <v>-17</v>
          </cell>
        </row>
        <row r="129">
          <cell r="B129" t="str">
            <v>アドニス</v>
          </cell>
          <cell r="C129">
            <v>-33</v>
          </cell>
        </row>
        <row r="130">
          <cell r="B130" t="str">
            <v>神鳥谷（プロジェクトM）</v>
          </cell>
          <cell r="C130">
            <v>-2</v>
          </cell>
        </row>
        <row r="131">
          <cell r="B131" t="str">
            <v>ＯＲ１</v>
          </cell>
          <cell r="C131">
            <v>0</v>
          </cell>
        </row>
        <row r="132">
          <cell r="B132" t="str">
            <v>日本地所</v>
          </cell>
          <cell r="C132">
            <v>-9</v>
          </cell>
        </row>
        <row r="133">
          <cell r="B133" t="str">
            <v>杉乃井ホテル</v>
          </cell>
          <cell r="C133">
            <v>-6</v>
          </cell>
        </row>
        <row r="134">
          <cell r="B134" t="str">
            <v>伊藤忠SPC</v>
          </cell>
          <cell r="C134">
            <v>-13</v>
          </cell>
        </row>
        <row r="135">
          <cell r="B135" t="str">
            <v>岡三SPC</v>
          </cell>
          <cell r="C135">
            <v>-1</v>
          </cell>
        </row>
        <row r="136">
          <cell r="B136" t="str">
            <v>御宿東鳳</v>
          </cell>
          <cell r="C136">
            <v>-1</v>
          </cell>
        </row>
        <row r="137">
          <cell r="B137" t="str">
            <v>春帆楼</v>
          </cell>
        </row>
        <row r="138">
          <cell r="B138" t="str">
            <v>石垣PJ</v>
          </cell>
          <cell r="C138">
            <v>-12</v>
          </cell>
        </row>
        <row r="139">
          <cell r="B139" t="str">
            <v>ｵﾘｯｸｽｴｽﾃｰﾄ</v>
          </cell>
          <cell r="C139">
            <v>-36</v>
          </cell>
        </row>
        <row r="140">
          <cell r="B140" t="str">
            <v>ﾘｱﾙ・ｴｽﾃｰﾄ (人員のみ）</v>
          </cell>
          <cell r="C140">
            <v>-813</v>
          </cell>
        </row>
        <row r="141">
          <cell r="B141" t="str">
            <v>新規案件</v>
          </cell>
          <cell r="C141">
            <v>8129</v>
          </cell>
        </row>
        <row r="142">
          <cell r="B142" t="str">
            <v>M&amp;A</v>
          </cell>
          <cell r="C142">
            <v>183</v>
          </cell>
        </row>
        <row r="143">
          <cell r="B143" t="str">
            <v>既存案件</v>
          </cell>
          <cell r="C143">
            <v>1</v>
          </cell>
        </row>
        <row r="144">
          <cell r="B144" t="str">
            <v>その他経費配布</v>
          </cell>
          <cell r="C144">
            <v>-1747</v>
          </cell>
        </row>
        <row r="145">
          <cell r="B145" t="str">
            <v>ﾘｱﾙｴｽﾃｰﾄ</v>
          </cell>
          <cell r="C145">
            <v>6254</v>
          </cell>
        </row>
        <row r="146">
          <cell r="B146" t="str">
            <v/>
          </cell>
        </row>
        <row r="147">
          <cell r="B147" t="str">
            <v>長期性資産評価損等</v>
          </cell>
          <cell r="C147">
            <v>-1064</v>
          </cell>
        </row>
        <row r="148">
          <cell r="B148" t="str">
            <v>不動産事業部門　計</v>
          </cell>
          <cell r="C148">
            <v>5190</v>
          </cell>
        </row>
        <row r="149">
          <cell r="B149" t="str">
            <v/>
          </cell>
        </row>
        <row r="150">
          <cell r="B150" t="str">
            <v>ｵﾘｯｸｽ生命</v>
          </cell>
          <cell r="C150">
            <v>1996</v>
          </cell>
        </row>
        <row r="151">
          <cell r="B151" t="str">
            <v>不動産投資法人</v>
          </cell>
          <cell r="C151">
            <v>314</v>
          </cell>
        </row>
        <row r="152">
          <cell r="B152" t="str">
            <v/>
          </cell>
          <cell r="C152">
            <v>0</v>
          </cell>
        </row>
        <row r="153">
          <cell r="B153" t="str">
            <v>連結修正組替額</v>
          </cell>
          <cell r="C153">
            <v>50</v>
          </cell>
        </row>
        <row r="154">
          <cell r="B154" t="str">
            <v>生命保険事業部門　計</v>
          </cell>
          <cell r="C154">
            <v>2360</v>
          </cell>
        </row>
        <row r="155">
          <cell r="B155" t="str">
            <v/>
          </cell>
        </row>
        <row r="156">
          <cell r="B156" t="str">
            <v>投資銀行本部(ｺｰﾎﾟﾚｰﾄﾌｧｲﾅﾝｽ等)</v>
          </cell>
          <cell r="C156">
            <v>-78</v>
          </cell>
        </row>
        <row r="157">
          <cell r="B157" t="str">
            <v>投資銀行本部その他</v>
          </cell>
          <cell r="C157">
            <v>1795</v>
          </cell>
        </row>
        <row r="158">
          <cell r="B158" t="str">
            <v>投資戦略企画G</v>
          </cell>
          <cell r="C158">
            <v>-106</v>
          </cell>
        </row>
        <row r="159">
          <cell r="B159" t="str">
            <v>中部信用保証</v>
          </cell>
          <cell r="C159">
            <v>484</v>
          </cell>
        </row>
        <row r="160">
          <cell r="B160" t="str">
            <v>ミナミ</v>
          </cell>
          <cell r="C160">
            <v>-427</v>
          </cell>
        </row>
        <row r="161">
          <cell r="B161" t="str">
            <v>ｵﾘｯｸｽ･ﾌﾟﾗｲﾍﾞｰﾄ･ｴｸｲﾃｨｰ</v>
          </cell>
          <cell r="C161">
            <v>0</v>
          </cell>
        </row>
        <row r="162">
          <cell r="B162" t="str">
            <v>ｵﾘｯｸｽ･ﾌﾟﾘﾝｼﾊﾟﾙ･ｲﾝﾍﾞｽﾄﾒﾝﾄ</v>
          </cell>
          <cell r="C162">
            <v>3</v>
          </cell>
        </row>
        <row r="163">
          <cell r="B163" t="str">
            <v>ﾌｰｽﾞﾈｯﾄ</v>
          </cell>
          <cell r="C163">
            <v>32</v>
          </cell>
        </row>
        <row r="164">
          <cell r="B164" t="str">
            <v>ｵｰ･ｴｽ･ｴﾙ(ﾌｯﾄﾜｰｸ)</v>
          </cell>
          <cell r="C164">
            <v>-155</v>
          </cell>
        </row>
        <row r="165">
          <cell r="B165" t="str">
            <v>シナジーキャピタル</v>
          </cell>
          <cell r="C165">
            <v>-27</v>
          </cell>
        </row>
        <row r="166">
          <cell r="B166" t="str">
            <v>ベーシックキャピタルマネジメント</v>
          </cell>
          <cell r="C166">
            <v>-19</v>
          </cell>
        </row>
        <row r="167">
          <cell r="B167" t="str">
            <v>ツーアンドワン</v>
          </cell>
          <cell r="C167">
            <v>192</v>
          </cell>
        </row>
        <row r="168">
          <cell r="B168" t="str">
            <v>OPEﾊﾟｰﾄﾅｰｽﾞ</v>
          </cell>
          <cell r="C168">
            <v>13</v>
          </cell>
        </row>
        <row r="169">
          <cell r="B169" t="str">
            <v>仮）勘吉</v>
          </cell>
          <cell r="C169">
            <v>-3</v>
          </cell>
        </row>
        <row r="170">
          <cell r="B170" t="str">
            <v>ナスステンレス（04/1まで）</v>
          </cell>
          <cell r="C170">
            <v>0</v>
          </cell>
        </row>
        <row r="171">
          <cell r="B171" t="str">
            <v>ｵｰﾄﾏﾈｼﾞﾒﾝﾄｻｰﾋﾞｽ（03/11まで）</v>
          </cell>
        </row>
        <row r="172">
          <cell r="B172" t="str">
            <v>ｵﾘｯｸｽ保険ｻｰﾋﾞｽ</v>
          </cell>
          <cell r="C172">
            <v>-21</v>
          </cell>
        </row>
        <row r="173">
          <cell r="B173" t="str">
            <v>ｵﾘｯｸｽ･ｸﾚｼﾞｯﾄ</v>
          </cell>
          <cell r="C173">
            <v>4091</v>
          </cell>
        </row>
        <row r="174">
          <cell r="B174" t="str">
            <v/>
          </cell>
          <cell r="C174">
            <v>0</v>
          </cell>
        </row>
        <row r="175">
          <cell r="B175" t="str">
            <v>ｵﾘｯｸｽ倶楽部</v>
          </cell>
          <cell r="C175">
            <v>-23</v>
          </cell>
        </row>
        <row r="176">
          <cell r="B176" t="str">
            <v>ｵﾘｯｸｽ・ｲﾝﾍﾞｽﾄﾒﾝﾄ</v>
          </cell>
          <cell r="C176">
            <v>-2711</v>
          </cell>
        </row>
        <row r="177">
          <cell r="B177" t="str">
            <v>ｲﾝﾍﾞｽﾄﾒﾝﾄ</v>
          </cell>
        </row>
        <row r="178">
          <cell r="B178" t="str">
            <v>ORIX COMM</v>
          </cell>
        </row>
        <row r="179">
          <cell r="B179" t="str">
            <v>OCS</v>
          </cell>
        </row>
        <row r="180">
          <cell r="B180" t="str">
            <v>OIC ﾘﾐﾃｯﾄﾞﾊﾟｰﾄﾅｰ</v>
          </cell>
        </row>
        <row r="181">
          <cell r="B181" t="str">
            <v/>
          </cell>
        </row>
        <row r="182">
          <cell r="B182" t="str">
            <v>ｵﾘｯｸｽ･ｷｬﾋﾟﾀﾙ</v>
          </cell>
          <cell r="C182">
            <v>915</v>
          </cell>
        </row>
        <row r="183">
          <cell r="B183" t="str">
            <v>ｵﾘｯｸｽFund損益</v>
          </cell>
          <cell r="C183">
            <v>2804</v>
          </cell>
        </row>
        <row r="184">
          <cell r="B184" t="str">
            <v>ｵﾘｯｸｽ･ｲﾝﾃﾘｱ</v>
          </cell>
          <cell r="C184">
            <v>196</v>
          </cell>
        </row>
        <row r="185">
          <cell r="B185" t="str">
            <v>ｵﾘｯｸｽ証券</v>
          </cell>
          <cell r="C185">
            <v>1160</v>
          </cell>
        </row>
        <row r="186">
          <cell r="B186" t="str">
            <v>ｵﾘｯｸｽ環境</v>
          </cell>
          <cell r="C186">
            <v>-133</v>
          </cell>
        </row>
        <row r="187">
          <cell r="B187" t="str">
            <v>寄居ｵﾘｯｸｽ環境</v>
          </cell>
          <cell r="C187">
            <v>-143</v>
          </cell>
        </row>
        <row r="188">
          <cell r="B188" t="str">
            <v>オリックス信用保証</v>
          </cell>
          <cell r="C188">
            <v>93</v>
          </cell>
        </row>
        <row r="189">
          <cell r="B189" t="str">
            <v>朝日信用保証</v>
          </cell>
          <cell r="C189">
            <v>-119</v>
          </cell>
        </row>
        <row r="190">
          <cell r="B190" t="str">
            <v>阪和ｷﾞｬﾗﾝﾃｨ</v>
          </cell>
          <cell r="C190">
            <v>-1</v>
          </cell>
        </row>
        <row r="191">
          <cell r="B191" t="str">
            <v>ｵﾘｯｸｽ投信投資顧問</v>
          </cell>
          <cell r="C191">
            <v>-56</v>
          </cell>
        </row>
        <row r="192">
          <cell r="B192" t="str">
            <v>ｻﾝﾎﾃﾙｲﾝﾍﾞｽﾄﾒﾝﾄ</v>
          </cell>
          <cell r="C192">
            <v>-1</v>
          </cell>
        </row>
        <row r="193">
          <cell r="B193" t="str">
            <v>ﾋﾞｼﾞﾈｽﾏｰﾄ</v>
          </cell>
          <cell r="C193">
            <v>59</v>
          </cell>
        </row>
        <row r="194">
          <cell r="B194" t="str">
            <v>高知PFI</v>
          </cell>
          <cell r="C194">
            <v>0</v>
          </cell>
        </row>
        <row r="195">
          <cell r="B195" t="str">
            <v>ｵﾘｯｸｽ･ﾃｸﾉﾛｼﾞｰｽﾞ</v>
          </cell>
          <cell r="C195">
            <v>1</v>
          </cell>
        </row>
        <row r="196">
          <cell r="B196" t="str">
            <v>とりぎんﾘｰｽ</v>
          </cell>
          <cell r="C196">
            <v>20</v>
          </cell>
        </row>
        <row r="197">
          <cell r="B197" t="str">
            <v>百五ﾘｰｽ</v>
          </cell>
          <cell r="C197">
            <v>53</v>
          </cell>
        </row>
        <row r="198">
          <cell r="B198" t="str">
            <v>山口抵当証券</v>
          </cell>
          <cell r="C198">
            <v>0</v>
          </cell>
        </row>
        <row r="199">
          <cell r="B199" t="str">
            <v>山口ﾘｰｽ</v>
          </cell>
          <cell r="C199">
            <v>39</v>
          </cell>
        </row>
        <row r="200">
          <cell r="B200" t="str">
            <v>みなとﾘｰｽ</v>
          </cell>
          <cell r="C200">
            <v>19</v>
          </cell>
        </row>
        <row r="201">
          <cell r="B201" t="str">
            <v>しがぎんﾘｰｽｷｬﾋﾟﾀﾙ</v>
          </cell>
          <cell r="C201">
            <v>72</v>
          </cell>
        </row>
        <row r="202">
          <cell r="B202" t="str">
            <v>栗林ﾘｰｽ</v>
          </cell>
          <cell r="C202">
            <v>42</v>
          </cell>
        </row>
        <row r="203">
          <cell r="B203" t="str">
            <v>ﾍﾟｶﾞｻｽﾘｰｽ</v>
          </cell>
          <cell r="C203">
            <v>-61</v>
          </cell>
        </row>
        <row r="204">
          <cell r="B204" t="str">
            <v>泉銀総合ﾘｰｽ</v>
          </cell>
          <cell r="C204">
            <v>34</v>
          </cell>
        </row>
        <row r="205">
          <cell r="B205" t="str">
            <v>中銀ﾘｰｽ</v>
          </cell>
          <cell r="C205">
            <v>89</v>
          </cell>
        </row>
        <row r="206">
          <cell r="B206" t="str">
            <v>ﾆｯｾｲﾘｰｽ</v>
          </cell>
          <cell r="C206">
            <v>63</v>
          </cell>
        </row>
        <row r="207">
          <cell r="B207" t="str">
            <v>徳銀ｵﾘｯｸｽ</v>
          </cell>
          <cell r="C207">
            <v>-3</v>
          </cell>
        </row>
        <row r="208">
          <cell r="B208" t="str">
            <v>香川銀ﾘｰｽ</v>
          </cell>
          <cell r="C208">
            <v>22</v>
          </cell>
        </row>
        <row r="209">
          <cell r="B209" t="str">
            <v>北銀ﾘｰｽ</v>
          </cell>
          <cell r="C209">
            <v>91</v>
          </cell>
        </row>
        <row r="210">
          <cell r="B210" t="str">
            <v>せとぎんﾘｰｽ</v>
          </cell>
          <cell r="C210">
            <v>0</v>
          </cell>
        </row>
        <row r="211">
          <cell r="B211" t="str">
            <v>佐川ﾘｰｽ</v>
          </cell>
          <cell r="C211">
            <v>0</v>
          </cell>
        </row>
        <row r="212">
          <cell r="B212" t="str">
            <v>ｷｬｽｺ</v>
          </cell>
          <cell r="C212">
            <v>144</v>
          </cell>
        </row>
        <row r="213">
          <cell r="B213" t="str">
            <v>あおぞらｶｰﾄﾞ</v>
          </cell>
          <cell r="C213">
            <v>1960</v>
          </cell>
        </row>
        <row r="214">
          <cell r="B214" t="str">
            <v>ﾄﾞﾘｰﾑｱｯﾌﾟ苫前</v>
          </cell>
          <cell r="C214">
            <v>0</v>
          </cell>
        </row>
        <row r="215">
          <cell r="B215" t="str">
            <v>ｵﾘｯｸｽ・ｲﾝｼｭｱﾗﾝｽ・ﾌﾟﾗﾝﾆﾝｸﾞ</v>
          </cell>
          <cell r="C215">
            <v>-16</v>
          </cell>
        </row>
        <row r="216">
          <cell r="B216" t="str">
            <v>ｴﾑｱﾝﾄﾞｴｲｺﾝｻﾙﾃｨﾝｸﾞ</v>
          </cell>
          <cell r="C216">
            <v>540</v>
          </cell>
        </row>
        <row r="217">
          <cell r="B217" t="str">
            <v>武蔵野ﾘｰｽ</v>
          </cell>
          <cell r="C217">
            <v>0</v>
          </cell>
        </row>
        <row r="218">
          <cell r="B218" t="str">
            <v>仁賀保高原風力発電</v>
          </cell>
          <cell r="C218">
            <v>22</v>
          </cell>
        </row>
        <row r="219">
          <cell r="B219" t="str">
            <v>アイトラスト</v>
          </cell>
          <cell r="C219">
            <v>0</v>
          </cell>
        </row>
        <row r="220">
          <cell r="B220" t="str">
            <v>江ノ島PFI</v>
          </cell>
          <cell r="C220">
            <v>259</v>
          </cell>
        </row>
        <row r="221">
          <cell r="B221" t="str">
            <v>富士火災</v>
          </cell>
          <cell r="C221">
            <v>4577</v>
          </cell>
        </row>
        <row r="222">
          <cell r="B222" t="str">
            <v>ｵﾘｯｸｽ野球クラブ</v>
          </cell>
          <cell r="C222">
            <v>-4754</v>
          </cell>
        </row>
        <row r="223">
          <cell r="B223" t="str">
            <v/>
          </cell>
        </row>
        <row r="224">
          <cell r="B224" t="str">
            <v>連結修正組替額</v>
          </cell>
          <cell r="C224">
            <v>-741</v>
          </cell>
        </row>
        <row r="225">
          <cell r="B225" t="str">
            <v>その他事業部門　計</v>
          </cell>
          <cell r="C225">
            <v>10402</v>
          </cell>
        </row>
        <row r="226">
          <cell r="B226" t="str">
            <v/>
          </cell>
        </row>
        <row r="227">
          <cell r="B227" t="str">
            <v>国内計</v>
          </cell>
          <cell r="C227">
            <v>66315</v>
          </cell>
        </row>
        <row r="228">
          <cell r="B228" t="str">
            <v/>
          </cell>
        </row>
        <row r="229">
          <cell r="B229" t="str">
            <v>2.海外事業部門</v>
          </cell>
        </row>
        <row r="230">
          <cell r="B230" t="str">
            <v/>
          </cell>
        </row>
        <row r="231">
          <cell r="B231" t="str">
            <v>アジア・大洋州</v>
          </cell>
        </row>
        <row r="232">
          <cell r="B232" t="str">
            <v>ORIX ASIA ｸﾞﾙｰﾌﾟ</v>
          </cell>
          <cell r="C232">
            <v>1441</v>
          </cell>
        </row>
        <row r="233">
          <cell r="B233" t="str">
            <v>ASIA</v>
          </cell>
        </row>
        <row r="234">
          <cell r="B234" t="str">
            <v>OL FRN</v>
          </cell>
        </row>
        <row r="235">
          <cell r="B235" t="str">
            <v>OAL ASIA</v>
          </cell>
        </row>
        <row r="236">
          <cell r="B236" t="str">
            <v>OSR (S'PORE 船舶)</v>
          </cell>
          <cell r="C236">
            <v>436</v>
          </cell>
        </row>
        <row r="237">
          <cell r="B237" t="str">
            <v>OCRL</v>
          </cell>
        </row>
        <row r="238">
          <cell r="B238" t="str">
            <v>OSRP</v>
          </cell>
        </row>
        <row r="239">
          <cell r="B239" t="str">
            <v>ﾏﾘﾀｲﾑ</v>
          </cell>
          <cell r="C239">
            <v>765</v>
          </cell>
        </row>
        <row r="240">
          <cell r="B240" t="str">
            <v>ﾏﾘﾀｲﾑ</v>
          </cell>
        </row>
        <row r="241">
          <cell r="B241" t="str">
            <v>ﾏﾘｵﾝ</v>
          </cell>
        </row>
        <row r="242">
          <cell r="B242" t="str">
            <v/>
          </cell>
        </row>
        <row r="243">
          <cell r="B243" t="str">
            <v>ｼｯﾌﾟﾌｧｲﾅﾝｽ</v>
          </cell>
          <cell r="C243">
            <v>90</v>
          </cell>
        </row>
        <row r="244">
          <cell r="B244" t="str">
            <v>TREASURE</v>
          </cell>
          <cell r="C244">
            <v>-4</v>
          </cell>
        </row>
        <row r="245">
          <cell r="B245" t="str">
            <v>OIM</v>
          </cell>
          <cell r="C245">
            <v>-207</v>
          </cell>
        </row>
        <row r="246">
          <cell r="B246" t="str">
            <v>ORIX Australia (G)</v>
          </cell>
          <cell r="C246">
            <v>448</v>
          </cell>
        </row>
        <row r="247">
          <cell r="B247" t="str">
            <v>ORIX Taiwan</v>
          </cell>
          <cell r="C247">
            <v>460</v>
          </cell>
        </row>
        <row r="248">
          <cell r="B248" t="str">
            <v>ORIF</v>
          </cell>
          <cell r="C248">
            <v>327</v>
          </cell>
        </row>
        <row r="249">
          <cell r="B249" t="str">
            <v/>
          </cell>
        </row>
        <row r="250">
          <cell r="B250" t="str">
            <v>OLM(旧UOL)</v>
          </cell>
          <cell r="C250">
            <v>373</v>
          </cell>
        </row>
        <row r="251">
          <cell r="B251" t="str">
            <v/>
          </cell>
        </row>
        <row r="252">
          <cell r="B252" t="str">
            <v>OLP</v>
          </cell>
          <cell r="C252">
            <v>98</v>
          </cell>
        </row>
        <row r="253">
          <cell r="B253" t="str">
            <v>OLS</v>
          </cell>
          <cell r="C253">
            <v>74</v>
          </cell>
        </row>
        <row r="254">
          <cell r="B254" t="str">
            <v>TOLC</v>
          </cell>
          <cell r="C254">
            <v>37</v>
          </cell>
        </row>
        <row r="255">
          <cell r="B255" t="str">
            <v>OATC(旧SCGC)</v>
          </cell>
          <cell r="C255">
            <v>520</v>
          </cell>
        </row>
        <row r="256">
          <cell r="B256" t="str">
            <v>OCR</v>
          </cell>
          <cell r="C256">
            <v>111</v>
          </cell>
        </row>
        <row r="257">
          <cell r="B257" t="str">
            <v>OMLF(旧COLF)</v>
          </cell>
          <cell r="C257">
            <v>15</v>
          </cell>
        </row>
        <row r="258">
          <cell r="B258" t="str">
            <v>LOLC</v>
          </cell>
          <cell r="C258">
            <v>36</v>
          </cell>
        </row>
        <row r="259">
          <cell r="B259" t="str">
            <v>IL&amp;FS</v>
          </cell>
          <cell r="C259">
            <v>202</v>
          </cell>
        </row>
        <row r="260">
          <cell r="B260" t="str">
            <v>CYGNUS</v>
          </cell>
          <cell r="C260">
            <v>63</v>
          </cell>
        </row>
        <row r="261">
          <cell r="B261" t="str">
            <v>OAL Taiwan</v>
          </cell>
          <cell r="C261">
            <v>55</v>
          </cell>
        </row>
        <row r="262">
          <cell r="B262" t="str">
            <v>OAL Korea</v>
          </cell>
          <cell r="C262">
            <v>-87</v>
          </cell>
        </row>
        <row r="263">
          <cell r="B263" t="str">
            <v>OASBL(旧OAFL)(ORIX持分のみ)</v>
          </cell>
          <cell r="C263">
            <v>28</v>
          </cell>
        </row>
        <row r="264">
          <cell r="B264" t="str">
            <v>OIB(ORIX持分のみ)</v>
          </cell>
          <cell r="C264">
            <v>18</v>
          </cell>
        </row>
        <row r="265">
          <cell r="B265" t="str">
            <v>ORIX EGYPT(ORIX持分のみ)</v>
          </cell>
          <cell r="C265">
            <v>1</v>
          </cell>
        </row>
        <row r="266">
          <cell r="B266" t="str">
            <v>Saudi ORIX Leaseng(ORIX持分のみ)</v>
          </cell>
          <cell r="C266">
            <v>8</v>
          </cell>
        </row>
        <row r="267">
          <cell r="B267" t="str">
            <v>IL&amp;FS INVESTMART</v>
          </cell>
          <cell r="C267">
            <v>135</v>
          </cell>
        </row>
        <row r="268">
          <cell r="B268" t="str">
            <v>MAF ORIX FINANCE(ORIX持分のみ)</v>
          </cell>
          <cell r="C268">
            <v>-6</v>
          </cell>
        </row>
        <row r="269">
          <cell r="B269" t="str">
            <v>ORIX HOTELS INT'L</v>
          </cell>
          <cell r="C269">
            <v>-13</v>
          </cell>
        </row>
        <row r="270">
          <cell r="B270" t="str">
            <v>COLC</v>
          </cell>
          <cell r="C270">
            <v>-18</v>
          </cell>
        </row>
        <row r="271">
          <cell r="B271" t="str">
            <v>NDM Cyber</v>
          </cell>
          <cell r="C271">
            <v>-91</v>
          </cell>
        </row>
        <row r="272">
          <cell r="B272" t="str">
            <v>IL&amp;FS Educations (旧Schoolnet india)</v>
          </cell>
          <cell r="C272">
            <v>-196</v>
          </cell>
        </row>
        <row r="273">
          <cell r="B273" t="str">
            <v>大韓生命</v>
          </cell>
          <cell r="C273">
            <v>2064</v>
          </cell>
        </row>
        <row r="274">
          <cell r="B274" t="str">
            <v>HAMBO</v>
          </cell>
          <cell r="C274">
            <v>776</v>
          </cell>
        </row>
        <row r="275">
          <cell r="B275" t="str">
            <v/>
          </cell>
        </row>
        <row r="276">
          <cell r="B276" t="str">
            <v>連結修正組替額</v>
          </cell>
          <cell r="C276">
            <v>11</v>
          </cell>
        </row>
        <row r="277">
          <cell r="B277" t="str">
            <v>ｱｼﾞｱ･大洋州 計</v>
          </cell>
          <cell r="C277">
            <v>7970</v>
          </cell>
        </row>
        <row r="278">
          <cell r="B278" t="str">
            <v/>
          </cell>
        </row>
        <row r="279">
          <cell r="B279" t="str">
            <v>米 国</v>
          </cell>
        </row>
        <row r="280">
          <cell r="B280" t="str">
            <v>ORIX USA</v>
          </cell>
          <cell r="C280">
            <v>5985</v>
          </cell>
        </row>
        <row r="281">
          <cell r="B281" t="str">
            <v>OREE</v>
          </cell>
          <cell r="C281">
            <v>-21</v>
          </cell>
        </row>
        <row r="282">
          <cell r="B282" t="str">
            <v>OCM</v>
          </cell>
          <cell r="C282">
            <v>-57</v>
          </cell>
        </row>
        <row r="283">
          <cell r="B283" t="str">
            <v>OFS</v>
          </cell>
          <cell r="C283">
            <v>-67</v>
          </cell>
        </row>
        <row r="284">
          <cell r="B284" t="str">
            <v>STOCKTON HOLDINGS</v>
          </cell>
          <cell r="C284">
            <v>-2155</v>
          </cell>
        </row>
        <row r="285">
          <cell r="B285" t="str">
            <v>BRADESCO LEASING S.A.</v>
          </cell>
          <cell r="C285">
            <v>-1</v>
          </cell>
        </row>
        <row r="286">
          <cell r="B286" t="str">
            <v>ENCOM</v>
          </cell>
          <cell r="C286">
            <v>0</v>
          </cell>
        </row>
        <row r="287">
          <cell r="B287" t="str">
            <v>LASA</v>
          </cell>
          <cell r="C287">
            <v>0</v>
          </cell>
        </row>
        <row r="288">
          <cell r="B288" t="str">
            <v>LOCADORA</v>
          </cell>
          <cell r="C288">
            <v>0</v>
          </cell>
        </row>
        <row r="289">
          <cell r="B289" t="str">
            <v>ORIX AMERICA</v>
          </cell>
          <cell r="C289">
            <v>0</v>
          </cell>
        </row>
        <row r="290">
          <cell r="B290" t="str">
            <v>海外不動産等</v>
          </cell>
          <cell r="C290">
            <v>-18</v>
          </cell>
        </row>
        <row r="291">
          <cell r="B291" t="str">
            <v/>
          </cell>
          <cell r="C291">
            <v>0</v>
          </cell>
        </row>
        <row r="292">
          <cell r="B292" t="str">
            <v>WAIKOLOA</v>
          </cell>
          <cell r="C292">
            <v>-19</v>
          </cell>
        </row>
        <row r="293">
          <cell r="B293" t="str">
            <v>RIV.NO.2</v>
          </cell>
          <cell r="C293">
            <v>0</v>
          </cell>
        </row>
        <row r="294">
          <cell r="B294" t="str">
            <v>DELAWARE</v>
          </cell>
          <cell r="C294">
            <v>0</v>
          </cell>
        </row>
        <row r="295">
          <cell r="B295" t="str">
            <v>CALIFORNIA</v>
          </cell>
          <cell r="C295">
            <v>1</v>
          </cell>
        </row>
        <row r="296">
          <cell r="B296" t="str">
            <v>GOLIAC</v>
          </cell>
          <cell r="C296">
            <v>0</v>
          </cell>
        </row>
        <row r="297">
          <cell r="B297" t="str">
            <v>L&amp;T(ﾏｲｱﾐ)</v>
          </cell>
          <cell r="C297">
            <v>0</v>
          </cell>
        </row>
        <row r="298">
          <cell r="B298" t="str">
            <v>ｵｰﾘｽ(ｵｰﾊﾞｯｸﾌﾟﾗｻﾞ)</v>
          </cell>
          <cell r="C298">
            <v>0</v>
          </cell>
        </row>
        <row r="299">
          <cell r="B299" t="str">
            <v/>
          </cell>
        </row>
        <row r="300">
          <cell r="B300" t="str">
            <v>連結修正組替額</v>
          </cell>
          <cell r="C300">
            <v>25</v>
          </cell>
        </row>
        <row r="301">
          <cell r="B301" t="str">
            <v>米州 計</v>
          </cell>
          <cell r="C301">
            <v>3691</v>
          </cell>
        </row>
        <row r="302">
          <cell r="B302" t="str">
            <v/>
          </cell>
        </row>
        <row r="303">
          <cell r="B303" t="str">
            <v>欧 州</v>
          </cell>
        </row>
        <row r="304">
          <cell r="B304" t="str">
            <v>ORIX IRELAND</v>
          </cell>
          <cell r="C304">
            <v>144</v>
          </cell>
        </row>
        <row r="305">
          <cell r="B305" t="str">
            <v>ORIX EUROPE LTD(含Polska､OIDC)</v>
          </cell>
          <cell r="C305">
            <v>136</v>
          </cell>
        </row>
        <row r="306">
          <cell r="B306" t="str">
            <v>ORIX AVIATION SYSTEM</v>
          </cell>
          <cell r="C306">
            <v>560</v>
          </cell>
        </row>
        <row r="307">
          <cell r="B307" t="str">
            <v>A319 Finance</v>
          </cell>
          <cell r="C307">
            <v>0</v>
          </cell>
        </row>
        <row r="308">
          <cell r="B308" t="str">
            <v>I.A.M.L</v>
          </cell>
          <cell r="C308">
            <v>0</v>
          </cell>
        </row>
        <row r="309">
          <cell r="B309" t="str">
            <v>OLC AIR</v>
          </cell>
          <cell r="C309">
            <v>0</v>
          </cell>
        </row>
        <row r="310">
          <cell r="B310" t="str">
            <v>OCF</v>
          </cell>
          <cell r="C310">
            <v>-92</v>
          </cell>
        </row>
        <row r="311">
          <cell r="B311" t="str">
            <v>POLSKA</v>
          </cell>
          <cell r="C311">
            <v>54</v>
          </cell>
        </row>
        <row r="312">
          <cell r="B312" t="str">
            <v>投資銀行本部(ｴｱｸﾗﾌﾄﾌｧｲﾅﾝｽ)</v>
          </cell>
          <cell r="C312">
            <v>59</v>
          </cell>
        </row>
        <row r="313">
          <cell r="B313" t="str">
            <v>ｴｱﾊﾞｽ関連貸付金消去</v>
          </cell>
          <cell r="C313">
            <v>0</v>
          </cell>
        </row>
        <row r="314">
          <cell r="B314" t="str">
            <v>ｵﾘｯｸｽ･ｴｱｸﾗﾌﾄ</v>
          </cell>
          <cell r="C314">
            <v>-27</v>
          </cell>
        </row>
        <row r="315">
          <cell r="B315" t="str">
            <v/>
          </cell>
        </row>
        <row r="316">
          <cell r="B316" t="str">
            <v>連結修正組替額</v>
          </cell>
          <cell r="C316">
            <v>1</v>
          </cell>
        </row>
        <row r="317">
          <cell r="B317" t="str">
            <v>欧州 計</v>
          </cell>
          <cell r="C317">
            <v>835</v>
          </cell>
        </row>
        <row r="318">
          <cell r="B318" t="str">
            <v/>
          </cell>
        </row>
        <row r="319">
          <cell r="B319" t="str">
            <v>海外ｸﾞﾙｰﾌﾟ 会社 計</v>
          </cell>
        </row>
      </sheetData>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室（1-26）"/>
      <sheetName val="変更点"/>
      <sheetName val="投資会社等"/>
      <sheetName val="ｶﾝﾘﾔｸｲﾝ"/>
      <sheetName val="分析1"/>
      <sheetName val="分析2"/>
      <sheetName val="平均人員ｻﾏﾘｰ"/>
      <sheetName val="平均人員明細"/>
      <sheetName val="SGA明細"/>
      <sheetName val="修正後TB"/>
      <sheetName val="単体SGA"/>
      <sheetName val="G配賦"/>
      <sheetName val="四半期毎MICﾃﾞｰﾀ転記"/>
      <sheetName val="3部提出用累計"/>
      <sheetName val="NOA Data"/>
      <sheetName val="Assumptions"/>
      <sheetName val="IO"/>
      <sheetName val="売却可能公債"/>
      <sheetName val="関連会社明細"/>
      <sheetName val="Sensitivity (6)"/>
      <sheetName val="Page (7)"/>
      <sheetName val="Consl (9)"/>
      <sheetName val="The Park-Kolkata-IP format"/>
      <sheetName val="ITC-All locations-IP forma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ifuadd"/>
      <sheetName val="単体SGA"/>
      <sheetName val="四半期毎MICﾃﾞｰﾀ転記"/>
      <sheetName val="haifuadd.xls"/>
      <sheetName val="3部提出用累計"/>
      <sheetName val="Staff Cost - Q"/>
      <sheetName val="Prd &amp; Sales - Y"/>
      <sheetName val="PART-1"/>
      <sheetName val="PART-2"/>
      <sheetName val="PART-3"/>
      <sheetName val="PART-4"/>
      <sheetName val="PART-5"/>
      <sheetName val="PART-6"/>
      <sheetName val="PART-7"/>
      <sheetName val="PART-8"/>
      <sheetName val="PART-9"/>
    </sheetNames>
    <definedNames>
      <definedName name="配賦.box2_select" refersTo="#REF!"/>
      <definedName name="配賦.OptionChk1" refersTo="#REF!"/>
      <definedName name="配賦.OptionChk2" refersTo="#REF!"/>
      <definedName name="配賦.OptionChk3"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FCFF"/>
      <sheetName val="Traffic and Toll"/>
      <sheetName val="Debt Schedule"/>
      <sheetName val="Sheet3"/>
      <sheetName val="Debt Repay"/>
      <sheetName val="Other Schedules"/>
      <sheetName val="Sheet1"/>
      <sheetName val="Financials"/>
      <sheetName val="Historical P&amp;L RK"/>
      <sheetName val="Projected P&amp;L RK"/>
      <sheetName val="Beta RK"/>
      <sheetName val="WACC RK"/>
      <sheetName val="Enterprise Value 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
          <cell r="B9" t="str">
            <v>Total Revenue from Operations</v>
          </cell>
          <cell r="D9">
            <v>169.27</v>
          </cell>
          <cell r="E9">
            <v>162.15</v>
          </cell>
          <cell r="F9">
            <v>169.95704899999998</v>
          </cell>
          <cell r="G9">
            <v>185.28209749999999</v>
          </cell>
        </row>
        <row r="11">
          <cell r="B11" t="str">
            <v>Other Income</v>
          </cell>
          <cell r="D11">
            <v>61.33</v>
          </cell>
          <cell r="E11">
            <v>47.33</v>
          </cell>
          <cell r="F11">
            <v>1.25</v>
          </cell>
          <cell r="G11">
            <v>0.72227030000000003</v>
          </cell>
        </row>
        <row r="12">
          <cell r="B12" t="str">
            <v>Total Income</v>
          </cell>
        </row>
        <row r="14">
          <cell r="B14" t="str">
            <v>Operational Costs (Excl Pers)</v>
          </cell>
          <cell r="D14">
            <v>23.75</v>
          </cell>
          <cell r="E14">
            <v>19.84</v>
          </cell>
          <cell r="F14">
            <v>32.46</v>
          </cell>
          <cell r="G14">
            <v>28.755754172918738</v>
          </cell>
        </row>
        <row r="15">
          <cell r="B15" t="str">
            <v>Operational Costs (Personnel)</v>
          </cell>
          <cell r="D15">
            <v>9.52</v>
          </cell>
          <cell r="E15">
            <v>9.98</v>
          </cell>
          <cell r="F15">
            <v>9.26</v>
          </cell>
          <cell r="G15">
            <v>9.7795945</v>
          </cell>
        </row>
        <row r="16">
          <cell r="B16" t="str">
            <v xml:space="preserve">Routine Maintenance </v>
          </cell>
          <cell r="D16">
            <v>0</v>
          </cell>
          <cell r="E16">
            <v>0</v>
          </cell>
          <cell r="F16">
            <v>0</v>
          </cell>
          <cell r="G16">
            <v>0</v>
          </cell>
        </row>
        <row r="17">
          <cell r="B17" t="str">
            <v>Other Expense</v>
          </cell>
          <cell r="D17">
            <v>4.34</v>
          </cell>
          <cell r="E17">
            <v>0.67</v>
          </cell>
          <cell r="F17">
            <v>0.41854807799999999</v>
          </cell>
          <cell r="G17">
            <v>4.2524562480000005</v>
          </cell>
        </row>
        <row r="18">
          <cell r="B18" t="str">
            <v>MME Provision</v>
          </cell>
          <cell r="D18">
            <v>1.82</v>
          </cell>
          <cell r="E18">
            <v>1.98</v>
          </cell>
          <cell r="F18">
            <v>8.7100000000000009</v>
          </cell>
          <cell r="G18">
            <v>23.6758928494542</v>
          </cell>
        </row>
        <row r="19">
          <cell r="B19" t="str">
            <v>Other Provision</v>
          </cell>
        </row>
        <row r="20">
          <cell r="B20" t="str">
            <v>Operating Expenses</v>
          </cell>
        </row>
        <row r="25">
          <cell r="B25" t="str">
            <v>Depreciation</v>
          </cell>
          <cell r="D25">
            <v>116.53</v>
          </cell>
          <cell r="E25">
            <v>89.74</v>
          </cell>
          <cell r="F25">
            <v>117.79144940587399</v>
          </cell>
          <cell r="G25">
            <v>87.735052307094975</v>
          </cell>
        </row>
        <row r="26">
          <cell r="B26" t="str">
            <v>Unwinding Cost (IND-AS Entry)</v>
          </cell>
          <cell r="D26">
            <v>101.88</v>
          </cell>
          <cell r="E26">
            <v>112.958</v>
          </cell>
          <cell r="F26">
            <v>413.87003454564496</v>
          </cell>
          <cell r="G26">
            <v>86.998906970100904</v>
          </cell>
        </row>
        <row r="27">
          <cell r="B27" t="str">
            <v>Finance Cost</v>
          </cell>
          <cell r="D27">
            <v>120.68</v>
          </cell>
          <cell r="E27">
            <v>114.15200000000002</v>
          </cell>
          <cell r="F27">
            <v>106.12</v>
          </cell>
          <cell r="G27">
            <v>96.028147899999993</v>
          </cell>
        </row>
        <row r="30">
          <cell r="B30" t="str">
            <v>IT Payable</v>
          </cell>
          <cell r="D30">
            <v>0</v>
          </cell>
          <cell r="E30">
            <v>0</v>
          </cell>
          <cell r="F30">
            <v>0</v>
          </cell>
          <cell r="G30">
            <v>0</v>
          </cell>
        </row>
        <row r="31">
          <cell r="B31" t="str">
            <v>Exceptional Item</v>
          </cell>
          <cell r="D31">
            <v>137.69</v>
          </cell>
        </row>
        <row r="32">
          <cell r="B32" t="str">
            <v>PAT</v>
          </cell>
        </row>
      </sheetData>
      <sheetData sheetId="10" refreshError="1"/>
      <sheetData sheetId="11" refreshError="1"/>
      <sheetData sheetId="12" refreshError="1"/>
      <sheetData sheetId="13"/>
      <sheetData sheetId="14"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ver"/>
      <sheetName val="Input"/>
      <sheetName val="Financials"/>
      <sheetName val="FCFF"/>
      <sheetName val="Historical P&amp;L RK"/>
      <sheetName val="Projected P&amp;L RK"/>
      <sheetName val="Enterprise Value RK"/>
      <sheetName val="Beta RK"/>
      <sheetName val="Traffic and Toll"/>
      <sheetName val="Debt Schedule"/>
      <sheetName val="Sheet3"/>
      <sheetName val="Debt Repay"/>
      <sheetName val="Other Schedules"/>
      <sheetName val="WACC RK"/>
    </sheetNames>
    <sheetDataSet>
      <sheetData sheetId="0" refreshError="1"/>
      <sheetData sheetId="1" refreshError="1"/>
      <sheetData sheetId="2">
        <row r="137">
          <cell r="C137">
            <v>9.5000000000000001E-2</v>
          </cell>
        </row>
        <row r="146">
          <cell r="C146">
            <v>0.34944000000000003</v>
          </cell>
        </row>
      </sheetData>
      <sheetData sheetId="3">
        <row r="38">
          <cell r="G38">
            <v>88.57</v>
          </cell>
        </row>
      </sheetData>
      <sheetData sheetId="4"/>
      <sheetData sheetId="5">
        <row r="6">
          <cell r="C6">
            <v>2019</v>
          </cell>
        </row>
      </sheetData>
      <sheetData sheetId="6">
        <row r="6">
          <cell r="C6">
            <v>2023</v>
          </cell>
        </row>
      </sheetData>
      <sheetData sheetId="7" refreshError="1"/>
      <sheetData sheetId="8">
        <row r="19">
          <cell r="C19">
            <v>1.4675629353484538</v>
          </cell>
        </row>
      </sheetData>
      <sheetData sheetId="9" refreshError="1"/>
      <sheetData sheetId="10" refreshError="1"/>
      <sheetData sheetId="11" refreshError="1"/>
      <sheetData sheetId="12" refreshError="1"/>
      <sheetData sheetId="13" refreshError="1"/>
      <sheetData sheetId="14"/>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Debt"/>
      <sheetName val="Financials"/>
      <sheetName val="Capex Phasing"/>
      <sheetName val="Depreciation"/>
      <sheetName val="Tax"/>
      <sheetName val="sensitivity"/>
      <sheetName val="ReportSheet"/>
    </sheetNames>
    <sheetDataSet>
      <sheetData sheetId="0">
        <row r="17">
          <cell r="D17">
            <v>41000</v>
          </cell>
        </row>
      </sheetData>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BOQ"/>
      <sheetName val="Material"/>
      <sheetName val="Improvements"/>
      <sheetName val="PROCTOR"/>
      <sheetName val="Evaluate"/>
      <sheetName val="EqpPerfJun08"/>
      <sheetName val="일위대가"/>
      <sheetName val="WTP"/>
      <sheetName val="structurewise"/>
      <sheetName val="balance Work"/>
      <sheetName val="SAP架設-2005.12.31"/>
      <sheetName val="LOCAL RATES"/>
      <sheetName val="SAP架設-2005_12_31"/>
      <sheetName val="S-Curve (2)"/>
      <sheetName val="Final Basic rate"/>
      <sheetName val="Labour"/>
      <sheetName val="Steel-Circular"/>
      <sheetName val="Materials Cost"/>
      <sheetName val="월별"/>
      <sheetName val="REL"/>
      <sheetName val="Back"/>
      <sheetName val="공사비집계"/>
      <sheetName val="Material "/>
      <sheetName val="21-Rate Analysis-1"/>
      <sheetName val="SOR"/>
      <sheetName val="Analysis"/>
      <sheetName val="Process"/>
      <sheetName val="final abstract"/>
      <sheetName val="C &amp; G RHS"/>
      <sheetName val="balance_Work"/>
      <sheetName val="GC-15"/>
      <sheetName val="data"/>
      <sheetName val="Materials Cost(PCC)"/>
      <sheetName val="ICICI"/>
      <sheetName val="HDFC"/>
      <sheetName val="90101"/>
      <sheetName val="A"/>
      <sheetName val="Coalmine"/>
      <sheetName val="Man"/>
      <sheetName val="FORM-W3"/>
      <sheetName val="SAP架設-2005_12_311"/>
      <sheetName val="LOCAL_RATES"/>
      <sheetName val="S-Curve_(2)"/>
      <sheetName val="Materials_Cost"/>
      <sheetName val="Final_Basic_rate"/>
      <sheetName val="Material_"/>
      <sheetName val="21-Rate_Analysis-1"/>
      <sheetName val="final_abstract"/>
      <sheetName val="C_&amp;_G_RHS"/>
      <sheetName val="Bank Guarantee"/>
      <sheetName val="FitOutConfCentre"/>
      <sheetName val="Data Validation"/>
      <sheetName val="Database"/>
      <sheetName val="SCHEDULE"/>
      <sheetName val="schedule nos"/>
      <sheetName val="Materials_Cost(PCC)"/>
      <sheetName val="Chiet tinh dz35"/>
      <sheetName val=""/>
      <sheetName val="pile Fabrication"/>
      <sheetName val="0"/>
      <sheetName val="CUM-Mar07"/>
      <sheetName val="CRM"/>
      <sheetName val="A3"/>
      <sheetName val="BUD 07-08"/>
      <sheetName val="HIDE"/>
      <sheetName val="XL"/>
      <sheetName val="col-reinft1"/>
      <sheetName val="01.11.2004"/>
      <sheetName val="C5TRAFFIC"/>
      <sheetName val="C8"/>
      <sheetName val="ENCL9"/>
      <sheetName val="P-Ins &amp; Bonds"/>
      <sheetName val="Rate Analysis"/>
      <sheetName val="S1BOQ"/>
      <sheetName val="Basicrates"/>
      <sheetName val="horizontal"/>
      <sheetName val="RIP1"/>
      <sheetName val="MN T.B."/>
      <sheetName val="Progressin Next mon-AP-17"/>
      <sheetName val="220Kv (2)"/>
      <sheetName val="Ave.wtd.rates"/>
      <sheetName val="Closing"/>
      <sheetName val="Risk Te. Co."/>
      <sheetName val="Informa."/>
      <sheetName val="Original"/>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SAP架設-2005_12_312"/>
      <sheetName val="balance_Work1"/>
      <sheetName val="LOCAL_RATES1"/>
      <sheetName val="S-Curve_(2)1"/>
      <sheetName val="Material_1"/>
      <sheetName val="final_abstract1"/>
      <sheetName val="C_&amp;_G_RHS1"/>
      <sheetName val="Materials_Cost(PCC)1"/>
      <sheetName val="Chiet_tinh_dz35"/>
      <sheetName val="pile_Fabrication"/>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Mix Design"/>
      <sheetName val="doq-1 DOQ Culvert"/>
      <sheetName val="Risk_Te__Co_"/>
      <sheetName val="Informa_"/>
      <sheetName val="MAINBS1"/>
      <sheetName val="UNP-NCW "/>
      <sheetName val="MAIN"/>
      <sheetName val="9.Major Bridge"/>
      <sheetName val="8. ROB"/>
      <sheetName val="10.Minor Structure"/>
      <sheetName val="7. FLYOVER"/>
      <sheetName val="ABSTRACT"/>
      <sheetName val="2. Earthwork"/>
      <sheetName val="Debit_RMC"/>
      <sheetName val="Machinery"/>
      <sheetName val="Supply_RMC"/>
      <sheetName val="02.10.06"/>
      <sheetName val="Anggaran"/>
      <sheetName val="01"/>
      <sheetName val="02"/>
      <sheetName val="03"/>
      <sheetName val="04"/>
      <sheetName val="Materials "/>
      <sheetName val="MAchinery(R1)"/>
      <sheetName val="DETAILED  BOQ"/>
      <sheetName val="foundation(V)"/>
      <sheetName val="PlazaElec"/>
      <sheetName val="A.O.R."/>
      <sheetName val="section"/>
      <sheetName val="cul-invSUBMITTED"/>
      <sheetName val="List"/>
      <sheetName val="CIT(1)"/>
      <sheetName val="Data 1"/>
      <sheetName val="eb"/>
      <sheetName val="ult"/>
      <sheetName val="fp"/>
      <sheetName val="USB 1"/>
      <sheetName val="F4-F7"/>
      <sheetName val="SPT vs PHI"/>
      <sheetName val="PMS"/>
      <sheetName val="Jobwise"/>
      <sheetName val="SS MH"/>
      <sheetName val="PLAN_FEB97"/>
      <sheetName val="FT-05-02IsoBOM"/>
      <sheetName val="ANNEXURE-A"/>
      <sheetName val="GWC"/>
      <sheetName val="NWC"/>
      <sheetName val="Assum"/>
      <sheetName val="Input Data"/>
      <sheetName val="Input Data R"/>
      <sheetName val="Input Data F"/>
      <sheetName val="upa"/>
      <sheetName val="Rocker"/>
      <sheetName val="33628-Rev. A"/>
      <sheetName val="concrete"/>
      <sheetName val="집계표(OPTION)"/>
      <sheetName val="General input"/>
      <sheetName val="Set"/>
      <sheetName val="girder"/>
      <sheetName val="except wiring"/>
      <sheetName val="Rates_PVC"/>
      <sheetName val="BOQ Distribution"/>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gen ledger data"/>
      <sheetName val="Design(600)"/>
      <sheetName val="budget"/>
      <sheetName val="form26"/>
      <sheetName val="FORM-16"/>
      <sheetName val="Basic"/>
      <sheetName val="Cash2"/>
      <sheetName val="Design sheet"/>
      <sheetName val="Cul_detail"/>
      <sheetName val="RA-markate"/>
      <sheetName val="Qty SR"/>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r"/>
      <sheetName val="07"/>
      <sheetName val="05"/>
      <sheetName val=" AnalysisPCC"/>
      <sheetName val="Analysis-NH-Culverts"/>
      <sheetName val="footing for SP"/>
      <sheetName val="precast RC element"/>
      <sheetName val="Labour &amp; Plant"/>
      <sheetName val="Fee Rate Summary"/>
      <sheetName val="TS-TC"/>
      <sheetName val="ESOP ECAL TABLES"/>
      <sheetName val="footing"/>
      <sheetName val="Code"/>
      <sheetName val="Inputs"/>
      <sheetName val="det_est"/>
      <sheetName val="CPIPE"/>
      <sheetName val="Timesheet"/>
      <sheetName val="發包單價差-車站組鋼筋"/>
      <sheetName val="ar"/>
      <sheetName val="Core Data"/>
      <sheetName val="calcul"/>
      <sheetName val="purpose&amp;input"/>
      <sheetName val="GLEVEL RHS"/>
      <sheetName val="산근"/>
      <sheetName val="대비표"/>
      <sheetName val="General Analysis"/>
      <sheetName val="SCURVE"/>
      <sheetName val="TBEAM"/>
      <sheetName val="Appendix A"/>
      <sheetName val="JCR TOP"/>
      <sheetName val="balance_Work2"/>
      <sheetName val="SAP架設-2005_12_313"/>
      <sheetName val="LOCAL_RATES2"/>
      <sheetName val="S-Curve_(2)2"/>
      <sheetName val="Materials_Cost1"/>
      <sheetName val="Final_Basic_rate1"/>
      <sheetName val="Material_2"/>
      <sheetName val="21-Rate_Analysis-11"/>
      <sheetName val="final_abstract2"/>
      <sheetName val="C_&amp;_G_RHS2"/>
      <sheetName val="Materials_Cost(PCC)2"/>
      <sheetName val="Bank_Guarantee"/>
      <sheetName val="Data_Validation"/>
      <sheetName val="schedule_nos"/>
      <sheetName val="Chiet_tinh_dz351"/>
      <sheetName val="pile_Fabrication1"/>
      <sheetName val="BUD_07-08"/>
      <sheetName val="P-Ins_&amp;_Bonds"/>
      <sheetName val="Rate_Analysis"/>
      <sheetName val="01_11_2004"/>
      <sheetName val="Risk_Te__Co_1"/>
      <sheetName val="Informa_1"/>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UNP-NCW_"/>
      <sheetName val="9_Major_Bridge"/>
      <sheetName val="8__ROB"/>
      <sheetName val="10_Minor_Structure"/>
      <sheetName val="7__FLYOVER"/>
      <sheetName val="2__Earthwork"/>
      <sheetName val="02_10_06"/>
      <sheetName val="Materials_"/>
      <sheetName val="DETAILED__BOQ"/>
      <sheetName val="A_O_R_"/>
      <sheetName val="220Kv_(2)"/>
      <sheetName val="MN_T_B_"/>
      <sheetName val="Progressin_Next_mon-AP-17"/>
      <sheetName val="Ave_wtd_rates"/>
      <sheetName val="USB_1"/>
      <sheetName val="SPT_vs_PHI"/>
      <sheetName val="Data_1"/>
      <sheetName val="SS_MH"/>
      <sheetName val="Input_Data"/>
      <sheetName val="Input_Data_R"/>
      <sheetName val="Input_Data_F"/>
      <sheetName val="33628-Rev__A"/>
      <sheetName val="General_input"/>
      <sheetName val="except_wiring"/>
      <sheetName val="BOQ_Distribution"/>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gen_ledger_data"/>
      <sheetName val="Design_sheet"/>
      <sheetName val="Qty_SR"/>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_AnalysisPCC"/>
      <sheetName val="footing_for_SP"/>
      <sheetName val="precast_RC_element"/>
      <sheetName val="Labour_&amp;_Plant"/>
      <sheetName val="Fee_Rate_Summary"/>
      <sheetName val="ESOP_ECAL_TABLES"/>
      <sheetName val="Core_Data"/>
      <sheetName val="GLEVEL_RHS"/>
      <sheetName val="General_Analysis"/>
      <sheetName val="Appendix_A"/>
      <sheetName val="JCR_TOP"/>
      <sheetName val="Charge"/>
      <sheetName val="Structure du projet"/>
      <sheetName val="strand"/>
      <sheetName val="RA Civil"/>
      <sheetName val="Anal"/>
      <sheetName val="BLK2"/>
      <sheetName val="BLK3"/>
      <sheetName val="E &amp; R"/>
      <sheetName val="radar"/>
      <sheetName val="UG"/>
      <sheetName val="Voucher"/>
      <sheetName val="Assmpns"/>
      <sheetName val="INPUT SHEET"/>
      <sheetName val="Diesel Analysis"/>
      <sheetName val="Elect."/>
      <sheetName val="PRELIM5"/>
      <sheetName val="SC revtrgt"/>
      <sheetName val="11-hsd"/>
      <sheetName val="13-septic"/>
      <sheetName val="7-ug"/>
      <sheetName val="2-utility"/>
      <sheetName val="18-misc"/>
      <sheetName val="5-pipe"/>
      <sheetName val="Analysis-NH-Roads"/>
      <sheetName val="Analysis-Drains &amp; Misc"/>
      <sheetName val="Lead Statement (PCC)"/>
      <sheetName val="Analysis-NH-Traf &amp; Trans"/>
      <sheetName val="STRS"/>
      <sheetName val="Dropdown"/>
      <sheetName val="mlead"/>
      <sheetName val="abs road"/>
      <sheetName val="Abs_CD_2"/>
      <sheetName val="coverpage"/>
      <sheetName val="RMR"/>
      <sheetName val="road est"/>
      <sheetName val="Road data"/>
      <sheetName val="ECV"/>
      <sheetName val="bASICDATA"/>
      <sheetName val="NLD - Assum"/>
      <sheetName val="Cost of O &amp; O"/>
      <sheetName val="SCH 10"/>
      <sheetName val="Intro"/>
      <sheetName val="Non debit-RMC"/>
      <sheetName val="RATE COMPILATION"/>
      <sheetName val="Debit_Pump"/>
      <sheetName val="Details_Transit"/>
      <sheetName val="DATA-DEP.(13-17)"/>
      <sheetName val="DATA-KBPL(17-25)"/>
      <sheetName val="DATA-GCC(25-34.7)"/>
      <sheetName val="St.-Con(0-17)"/>
      <sheetName val="St.-Con.(17-34)"/>
      <sheetName val="Plant &amp;  Machinery"/>
      <sheetName val="Measurment"/>
      <sheetName val="Index"/>
      <sheetName val="RES-PLANNING"/>
      <sheetName val="Macro1"/>
      <sheetName val="12. Ins &amp; Bonds"/>
      <sheetName val="basdat"/>
      <sheetName val="SUPPORT1"/>
      <sheetName val="LOCAL_RATES3"/>
      <sheetName val="SAP架設-2005_12_314"/>
      <sheetName val="balance_Work3"/>
      <sheetName val="S-Curve_(2)3"/>
      <sheetName val="Final_Basic_rate2"/>
      <sheetName val="Materials_Cost2"/>
      <sheetName val="Material_3"/>
      <sheetName val="21-Rate_Analysis-12"/>
      <sheetName val="final_abstract3"/>
      <sheetName val="C_&amp;_G_RHS3"/>
      <sheetName val="Materials_Cost(PCC)3"/>
      <sheetName val="Chiet_tinh_dz352"/>
      <sheetName val="pile_Fabrication2"/>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Rate_Analysis1"/>
      <sheetName val="DETAILED__BOQ1"/>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RA_Civil"/>
      <sheetName val="E_&amp;_R"/>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Pro Pavement"/>
      <sheetName val=" "/>
      <sheetName val="leads"/>
      <sheetName val="doq 1"/>
      <sheetName val="doq 9"/>
      <sheetName val="Doha Farm"/>
      <sheetName val="MM2"/>
      <sheetName val="ST-O"/>
      <sheetName val="CG -St"/>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doq"/>
      <sheetName val="Sheet1 (2)"/>
      <sheetName val="Roadlist"/>
      <sheetName val="Highway-I"/>
      <sheetName val="Structure-I"/>
      <sheetName val="QC-I"/>
      <sheetName val="Survey-I"/>
      <sheetName val="Sub con List"/>
      <sheetName val="KM wise Quantity"/>
      <sheetName val="factor "/>
      <sheetName val="Section_by_layers_old"/>
      <sheetName val="LL ABUT"/>
      <sheetName val="Field Values"/>
      <sheetName val="Desgn(zone I)"/>
      <sheetName val="starter"/>
      <sheetName val="Costing"/>
      <sheetName val="Abs PMRL"/>
      <sheetName val="loadcal"/>
      <sheetName val="Abstract of cost"/>
      <sheetName val="Abt Foundation "/>
      <sheetName val="pier Foundation"/>
      <sheetName val="VCH-SLC"/>
      <sheetName val="Supplier"/>
      <sheetName val="IO List"/>
      <sheetName val="S2groupcode"/>
      <sheetName val="TBAL9697 -group wise  sdpl"/>
      <sheetName val="Model"/>
      <sheetName val="CONSTRUCTION COMPONENT"/>
      <sheetName val="Comparables"/>
      <sheetName val="Load Calculation"/>
      <sheetName val="POCOS_제출및납품일정"/>
      <sheetName val="Pile_cap"/>
      <sheetName val="PIPING_LINE_LIST"/>
      <sheetName val="Plant_&amp;__Machinery"/>
      <sheetName val="ADMIN SHEET"/>
      <sheetName val="LTG-STG"/>
      <sheetName val="well"/>
      <sheetName val="Names&amp;Cases"/>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10-Crop Age"/>
      <sheetName val="Aggragate"/>
      <sheetName val="ANN -V"/>
      <sheetName val="STR"/>
      <sheetName val="#REF!"/>
      <sheetName val="Register"/>
      <sheetName val="갑지"/>
      <sheetName val="ORDER BOOKING"/>
      <sheetName val="Cal"/>
      <sheetName val="Sheet4"/>
      <sheetName val="doq-10"/>
      <sheetName val="STAFFSCHED "/>
      <sheetName val="Entry"/>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Cost_of_O_&amp;_O"/>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Sub_con_List"/>
      <sheetName val="KM_wise_Quantity"/>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Control"/>
      <sheetName val="7IFS-5A"/>
      <sheetName val="MASTER_RATE ANALYSIS"/>
      <sheetName val="Cashflows"/>
      <sheetName val="yEN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refreshError="1"/>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sheetData sheetId="922"/>
      <sheetData sheetId="923"/>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nagerial rem"/>
      <sheetName val="Details"/>
      <sheetName val="Schedules"/>
      <sheetName val="Balance Sheet"/>
      <sheetName val="Profit &amp; Loss"/>
      <sheetName val="Fixed Assets"/>
      <sheetName val="Understanding Inventory "/>
      <sheetName val="Valuation Inhouse"/>
      <sheetName val="Pivot Summary"/>
      <sheetName val="System Onhand stock"/>
      <sheetName val="Inventory Value"/>
      <sheetName val="Inventory Summary"/>
      <sheetName val="1. RM"/>
      <sheetName val="2. WIP"/>
      <sheetName val="3. FG"/>
      <sheetName val="3.1 FG-MIT"/>
      <sheetName val="4. MIB"/>
      <sheetName val="5. R&amp;D"/>
      <sheetName val="6. Scrap"/>
      <sheetName val="7. Reject"/>
      <sheetName val="8. Misc Items having Nil value"/>
      <sheetName val="9. RM MIT"/>
      <sheetName val="10. Advance custom duty"/>
      <sheetName val="11. Receiving Inv Dec-11"/>
      <sheetName val="12. FG Steel copper Adj"/>
      <sheetName val="13. RIP Steel copper Adj."/>
      <sheetName val="14. Total Onhand Physical stock"/>
      <sheetName val="Sample for Rate"/>
      <sheetName val="Sheet1 (2)"/>
      <sheetName val="Tickmarks"/>
      <sheetName val="Summary Excise"/>
      <sheetName val="Profit _ Loss"/>
      <sheetName val="Project list from WIP"/>
      <sheetName val="#REF"/>
      <sheetName val="営業収益"/>
      <sheetName val="MAIN-COMP"/>
      <sheetName val="SCH 10"/>
      <sheetName val="Sheet2"/>
      <sheetName val="Sheet3"/>
      <sheetName val="Consol-11 entities"/>
      <sheetName val="Charge Summary"/>
      <sheetName val="Control Panel &amp; Assumptions"/>
      <sheetName val="Working P&amp;L"/>
      <sheetName val="Working CF"/>
      <sheetName val="BS"/>
      <sheetName val="New S&amp;U"/>
      <sheetName val="NOI"/>
      <sheetName val="Revenue 2017"/>
      <sheetName val="MYBR2016"/>
      <sheetName val="INTANGIBLE ASSETS"/>
      <sheetName val="P&amp;L"/>
      <sheetName val="Sources &amp; Uses"/>
      <sheetName val="CF"/>
      <sheetName val="S &amp; U"/>
      <sheetName val="Cash Flow"/>
      <sheetName val="May Cash Flow"/>
      <sheetName val="Sept BS"/>
      <sheetName val="Mid Year Budget Jan-Dec 16"/>
      <sheetName val="Mid year"/>
      <sheetName val="surplus Toll"/>
      <sheetName val="MGMT GL"/>
      <sheetName val="O&amp;M GL "/>
      <sheetName val="Supervision GL"/>
      <sheetName val="HR Budget"/>
      <sheetName val="Admin HO"/>
      <sheetName val=" IT Budget"/>
      <sheetName val="Admin Site"/>
      <sheetName val=" Project"/>
      <sheetName val="Contract management"/>
      <sheetName val="CS "/>
      <sheetName val="SCM"/>
      <sheetName val="Finance"/>
    </sheetNames>
    <sheetDataSet>
      <sheetData sheetId="0" refreshError="1"/>
      <sheetData sheetId="1" refreshError="1"/>
      <sheetData sheetId="2" refreshError="1"/>
      <sheetData sheetId="3" refreshError="1">
        <row r="62">
          <cell r="E62">
            <v>32716995</v>
          </cell>
        </row>
        <row r="85">
          <cell r="E85">
            <v>341031.46</v>
          </cell>
        </row>
        <row r="87">
          <cell r="E87">
            <v>1549802</v>
          </cell>
        </row>
        <row r="88">
          <cell r="E88">
            <v>2008798.98</v>
          </cell>
        </row>
        <row r="89">
          <cell r="E89">
            <v>4892145</v>
          </cell>
        </row>
        <row r="91">
          <cell r="E91">
            <v>8791777.4399999995</v>
          </cell>
        </row>
        <row r="99">
          <cell r="D99">
            <v>53151660.259999998</v>
          </cell>
        </row>
        <row r="100">
          <cell r="D100">
            <v>3591554</v>
          </cell>
        </row>
        <row r="102">
          <cell r="D102">
            <v>4583033.4400000004</v>
          </cell>
        </row>
        <row r="106">
          <cell r="D106">
            <v>0</v>
          </cell>
        </row>
        <row r="142">
          <cell r="E142">
            <v>2018873</v>
          </cell>
        </row>
        <row r="146">
          <cell r="E146">
            <v>100000</v>
          </cell>
        </row>
        <row r="148">
          <cell r="E148">
            <v>0</v>
          </cell>
        </row>
        <row r="149">
          <cell r="E149">
            <v>30644.9</v>
          </cell>
        </row>
        <row r="151">
          <cell r="E151">
            <v>0</v>
          </cell>
        </row>
        <row r="152">
          <cell r="E152">
            <v>1506198</v>
          </cell>
        </row>
        <row r="153">
          <cell r="E153">
            <v>0</v>
          </cell>
        </row>
        <row r="154">
          <cell r="E154">
            <v>9055324</v>
          </cell>
        </row>
        <row r="156">
          <cell r="E156">
            <v>2717263</v>
          </cell>
        </row>
        <row r="157">
          <cell r="E157">
            <v>6931483</v>
          </cell>
        </row>
        <row r="158">
          <cell r="E158">
            <v>991603</v>
          </cell>
        </row>
        <row r="159">
          <cell r="E159">
            <v>651384</v>
          </cell>
        </row>
        <row r="160">
          <cell r="E160">
            <v>525000</v>
          </cell>
        </row>
        <row r="163">
          <cell r="E163">
            <v>784190</v>
          </cell>
        </row>
        <row r="165">
          <cell r="E165">
            <v>0</v>
          </cell>
        </row>
        <row r="167">
          <cell r="E167">
            <v>3350313.25</v>
          </cell>
        </row>
      </sheetData>
      <sheetData sheetId="4" refreshError="1">
        <row r="10">
          <cell r="E10">
            <v>110168370</v>
          </cell>
        </row>
        <row r="25">
          <cell r="E25">
            <v>17680011.5</v>
          </cell>
        </row>
        <row r="31">
          <cell r="E31">
            <v>32716995</v>
          </cell>
        </row>
        <row r="33">
          <cell r="E33">
            <v>19041251</v>
          </cell>
        </row>
        <row r="40">
          <cell r="F40">
            <v>0</v>
          </cell>
        </row>
      </sheetData>
      <sheetData sheetId="5" refreshError="1">
        <row r="22">
          <cell r="E22">
            <v>113701254</v>
          </cell>
        </row>
        <row r="23">
          <cell r="E23">
            <v>4021429</v>
          </cell>
        </row>
      </sheetData>
      <sheetData sheetId="6" refreshError="1"/>
      <sheetData sheetId="7">
        <row r="99">
          <cell r="D99" t="str">
            <v>These are advances given for Custom duty for imported goods.</v>
          </cell>
        </row>
      </sheetData>
      <sheetData sheetId="8">
        <row r="99">
          <cell r="D99" t="str">
            <v>These are advances given for Custom duty for imported goods.</v>
          </cell>
        </row>
      </sheetData>
      <sheetData sheetId="9">
        <row r="99">
          <cell r="D99" t="str">
            <v>These are advances given for Custom duty for imported goods.</v>
          </cell>
        </row>
      </sheetData>
      <sheetData sheetId="10"/>
      <sheetData sheetId="11">
        <row r="99">
          <cell r="D99" t="str">
            <v>These are advances given for Custom duty for imported goods.</v>
          </cell>
        </row>
      </sheetData>
      <sheetData sheetId="12"/>
      <sheetData sheetId="13">
        <row r="99">
          <cell r="D99" t="str">
            <v>These are advances given for Custom duty for imported goods.</v>
          </cell>
        </row>
      </sheetData>
      <sheetData sheetId="14"/>
      <sheetData sheetId="15">
        <row r="99">
          <cell r="D99" t="str">
            <v>These are advances given for Custom duty for imported goods.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99">
          <cell r="D99" t="str">
            <v>These are advances given for Custom duty for imported goods.</v>
          </cell>
        </row>
      </sheetData>
      <sheetData sheetId="29">
        <row r="99">
          <cell r="D99" t="str">
            <v>These are advances given for Custom duty for imported goods.</v>
          </cell>
        </row>
      </sheetData>
      <sheetData sheetId="30">
        <row r="99">
          <cell r="D99" t="str">
            <v>These are advances given for Custom duty for imported goods.</v>
          </cell>
        </row>
      </sheetData>
      <sheetData sheetId="31" refreshError="1"/>
      <sheetData sheetId="32">
        <row r="99">
          <cell r="D99" t="str">
            <v>These are advances given for Custom duty for imported goods.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22">
          <cell r="E22">
            <v>0</v>
          </cell>
        </row>
      </sheetData>
      <sheetData sheetId="43"/>
      <sheetData sheetId="44"/>
      <sheetData sheetId="45">
        <row r="25">
          <cell r="E25">
            <v>60637.553</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PROCTOR"/>
      <sheetName val="Evaluate"/>
      <sheetName val="일위대가"/>
      <sheetName val="SAP架設-2005.12.31"/>
      <sheetName val="SAP架設-2005_12_31"/>
      <sheetName val="WTP"/>
      <sheetName val="structurewise"/>
      <sheetName val="balance Work"/>
      <sheetName val="LOCAL RATES"/>
      <sheetName val="BOQ"/>
      <sheetName val="S-Curve (2)"/>
      <sheetName val="월별"/>
      <sheetName val="Final Basic rate"/>
      <sheetName val="Labour"/>
      <sheetName val="Steel-Circular"/>
      <sheetName val="Materials Cost"/>
      <sheetName val="REL"/>
      <sheetName val="Back"/>
      <sheetName val="공사비집계"/>
      <sheetName val="Material "/>
      <sheetName val="21-Rate Analysis-1"/>
      <sheetName val="SOR"/>
      <sheetName val="Analysis"/>
      <sheetName val="Process"/>
      <sheetName val="final abstract"/>
      <sheetName val="C &amp; G RHS"/>
      <sheetName val="data"/>
      <sheetName val="balance_Work"/>
      <sheetName val="GC-15"/>
      <sheetName val="Materials Cost(PCC)"/>
      <sheetName val="ICICI"/>
      <sheetName val="HDFC"/>
      <sheetName val="90101"/>
      <sheetName val="A"/>
      <sheetName val="Coalmine"/>
      <sheetName val="Chiet tinh dz35"/>
      <sheetName val=""/>
      <sheetName val="Man"/>
      <sheetName val="SAP架設-2005_12_311"/>
      <sheetName val="C_&amp;_G_RHS"/>
      <sheetName val="Materials_Cost(PCC)"/>
      <sheetName val="LOCAL_RATES"/>
      <sheetName val="S-Curve_(2)"/>
      <sheetName val="final_abstract"/>
      <sheetName val="Material_"/>
      <sheetName val="pile Fabrication"/>
      <sheetName val="Closing"/>
      <sheetName val="Risk Te. Co."/>
      <sheetName val="Informa."/>
      <sheetName val="Basicrates"/>
      <sheetName val="Original"/>
      <sheetName val="SAP架設-2005_12_312"/>
      <sheetName val="balance_Work1"/>
      <sheetName val="LOCAL_RATES1"/>
      <sheetName val="S-Curve_(2)1"/>
      <sheetName val="Final_Basic_rate"/>
      <sheetName val="Materials_Cost"/>
      <sheetName val="Material_1"/>
      <sheetName val="21-Rate_Analysis-1"/>
      <sheetName val="final_abstract1"/>
      <sheetName val="C_&amp;_G_RHS1"/>
      <sheetName val="Materials_Cost(PCC)1"/>
      <sheetName val="Chiet_tinh_dz35"/>
      <sheetName val="pile_Fabrication"/>
      <sheetName val="Bank Guarantee"/>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input micro"/>
      <sheetName val="Summary"/>
      <sheetName val="Mix Design"/>
      <sheetName val="doq-1 DOQ Culvert"/>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FitOutConfCentre"/>
      <sheetName val="0"/>
      <sheetName val="CUM-Mar07"/>
      <sheetName val="CRM"/>
      <sheetName val="A3"/>
      <sheetName val="BUD 07-08"/>
      <sheetName val="HIDE"/>
      <sheetName val="XL"/>
      <sheetName val="Risk_Te__Co_"/>
      <sheetName val="Informa_"/>
      <sheetName val="Database"/>
      <sheetName val="SCHEDULE"/>
      <sheetName val="schedule nos"/>
      <sheetName val="Rate Analysis"/>
      <sheetName val="Materials "/>
      <sheetName val="MAchinery(R1)"/>
      <sheetName val="MAINBS1"/>
      <sheetName val="UNP-NCW "/>
      <sheetName val="MAIN"/>
      <sheetName val="9.Major Bridge"/>
      <sheetName val="8. ROB"/>
      <sheetName val="10.Minor Structure"/>
      <sheetName val="7. FLYOVER"/>
      <sheetName val="ABSTRACT"/>
      <sheetName val="2. Earthwork"/>
      <sheetName val="Debit_RMC"/>
      <sheetName val="FORM-W3"/>
      <sheetName val="Machinery"/>
      <sheetName val="Material"/>
      <sheetName val="Supply_RMC"/>
      <sheetName val="02.10.06"/>
      <sheetName val="Anggaran"/>
      <sheetName val="01"/>
      <sheetName val="02"/>
      <sheetName val="03"/>
      <sheetName val="04"/>
      <sheetName val="01.11.2004"/>
      <sheetName val="P-Ins &amp; Bonds"/>
      <sheetName val="eb"/>
      <sheetName val="ult"/>
      <sheetName val="fp"/>
      <sheetName val="USB 1"/>
      <sheetName val="horizontal"/>
      <sheetName val="220Kv (2)"/>
      <sheetName val="section"/>
      <sheetName val="PlazaElec"/>
      <sheetName val="DETAILED  BOQ"/>
      <sheetName val="foundation(V)"/>
      <sheetName val="Improvements"/>
      <sheetName val="SCH 10"/>
      <sheetName val="cul-invSUBMITTED"/>
      <sheetName val="Code"/>
      <sheetName val="PLAN_FEB97"/>
      <sheetName val="det_est"/>
      <sheetName val="Analysis-NH-Roads"/>
      <sheetName val="Analysis-NH-Culverts"/>
      <sheetName val=" AnalysisPCC"/>
      <sheetName val="Analysis-Drains &amp; Misc"/>
      <sheetName val="Lead Statement (PCC)"/>
      <sheetName val="Analysis-NH-Traf &amp; Trans"/>
      <sheetName val="Input Data"/>
      <sheetName val="Input Data R"/>
      <sheetName val="Input Data F"/>
      <sheetName val="A.O.R."/>
      <sheetName val="ENCL9"/>
      <sheetName val="Ave.wtd.rates"/>
      <sheetName val="Data Validation"/>
      <sheetName val="C5TRAFFIC"/>
      <sheetName val="C8"/>
      <sheetName val="Assum"/>
      <sheetName val="upa"/>
      <sheetName val="MN T.B."/>
      <sheetName val="Progressin Next mon-AP-17"/>
      <sheetName val="SPT vs PHI"/>
      <sheetName val="F4-F7"/>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GWC"/>
      <sheetName val="NWC"/>
      <sheetName val="BOQ Distribution"/>
      <sheetName val="Qty SR"/>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STRS"/>
      <sheetName val="Dropdown"/>
      <sheetName val="05"/>
      <sheetName val="PRELIM5"/>
      <sheetName val="CPIPE"/>
      <sheetName val="leads"/>
      <sheetName val="BLK2"/>
      <sheetName val="BLK3"/>
      <sheetName val="E &amp; R"/>
      <sheetName val="INPUT SHEET"/>
      <sheetName val="RES-PLANNING"/>
      <sheetName val="radar"/>
      <sheetName val="Macro1"/>
      <sheetName val="UG"/>
      <sheetName val="Anal"/>
      <sheetName val="footing for SP"/>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r"/>
      <sheetName val="doq 1"/>
      <sheetName val="doq 9"/>
      <sheetName val="S1BOQ"/>
      <sheetName val="RIP1"/>
      <sheetName val="CIT(1)"/>
      <sheetName val="List"/>
      <sheetName val="PMS"/>
      <sheetName val="Jobwise"/>
      <sheetName val="Data 1"/>
      <sheetName val="FT-05-02IsoBOM"/>
      <sheetName val="RA Civil"/>
      <sheetName val="footing"/>
      <sheetName val="Cost of O &amp; O"/>
      <sheetName val="Plant &amp;  Machinery"/>
      <sheetName val="집계표(OPTION)"/>
      <sheetName val="SS MH"/>
      <sheetName val="budget"/>
      <sheetName val="form26"/>
      <sheetName val="Basic"/>
      <sheetName val="gen ledger data"/>
      <sheetName val="Design(600)"/>
      <sheetName val="07"/>
      <sheetName val="Voucher"/>
      <sheetName val="Fee Rate Summary"/>
      <sheetName val="發包單價差-車站組鋼筋"/>
      <sheetName val="calcul"/>
      <sheetName val="Assmpns"/>
      <sheetName val="Diesel Analysis"/>
      <sheetName val="Elect."/>
      <sheetName val="SC revtrgt"/>
      <sheetName val="11-hsd"/>
      <sheetName val="13-septic"/>
      <sheetName val="7-ug"/>
      <sheetName val="2-utility"/>
      <sheetName val="18-misc"/>
      <sheetName val="5-pipe"/>
      <sheetName val="Rate_Analysis"/>
      <sheetName val="mlead"/>
      <sheetName val="abs road"/>
      <sheetName val="Abs_CD_2"/>
      <sheetName val="coverpage"/>
      <sheetName val="RMR"/>
      <sheetName val="road est"/>
      <sheetName val="Road data"/>
      <sheetName val="ECV"/>
      <sheetName val="bASICDATA"/>
      <sheetName val="NLD - Assum"/>
      <sheetName val="Rocker"/>
      <sheetName val="33628-Rev. A"/>
      <sheetName val="concrete"/>
      <sheetName val="Cash2"/>
      <sheetName val="FORM-16"/>
      <sheetName val="General input"/>
      <sheetName val="Design sheet"/>
      <sheetName val="Cul_detail"/>
      <sheetName val="RA-markate"/>
      <sheetName val="Inputs"/>
      <sheetName val="TS-TC"/>
      <sheetName val="#REF!"/>
      <sheetName val="EOL"/>
      <sheetName val="other"/>
      <sheetName val="Non debit-RMC"/>
      <sheetName val="Labour &amp; Plant"/>
      <sheetName val="Intro"/>
      <sheetName val="RATE COMPILATION"/>
      <sheetName val="ESOP ECAL TABLES"/>
      <sheetName val=" "/>
      <sheetName val="balance_Work2"/>
      <sheetName val="SAP架設-2005_12_313"/>
      <sheetName val="Material_2"/>
      <sheetName val="12. Ins &amp; Bonds"/>
      <sheetName val="Index"/>
      <sheetName val="Debit_Pump"/>
      <sheetName val="Details_Transit"/>
      <sheetName val="LOCAL_RATES2"/>
      <sheetName val="S-Curve_(2)2"/>
      <sheetName val="21-Rate_Analysis-11"/>
      <sheetName val="final_abstract2"/>
      <sheetName val="C_&amp;_G_RHS2"/>
      <sheetName val="Materials_Cost(PCC)2"/>
      <sheetName val="Final_Basic_rate1"/>
      <sheetName val="Materials_Cost1"/>
      <sheetName val="Chiet_tinh_dz351"/>
      <sheetName val="pile_Fabrication1"/>
      <sheetName val="Bank_Guarantee"/>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DETAILED__BOQ"/>
      <sheetName val="DATA-DEP.(13-17)"/>
      <sheetName val="DATA-KBPL(17-25)"/>
      <sheetName val="DATA-GCC(25-34.7)"/>
      <sheetName val="St.-Con(0-17)"/>
      <sheetName val="St.-Con.(17-34)"/>
      <sheetName val="Highway-I"/>
      <sheetName val="Structure-I"/>
      <sheetName val="QC-I"/>
      <sheetName val="Survey-I"/>
      <sheetName val="Sub con List"/>
      <sheetName val="KM wise Quantity"/>
      <sheetName val="ADMIN SHEET"/>
      <sheetName val="ANNEXURE-A"/>
      <sheetName val="Measurment"/>
      <sheetName val="10-Crop Age"/>
      <sheetName val="balance_Work3"/>
      <sheetName val="SAP架設-2005_12_314"/>
      <sheetName val="Material_3"/>
      <sheetName val="Timesheet"/>
      <sheetName val="Section_by_layers_old"/>
      <sheetName val="doq"/>
      <sheetName val="Core Data"/>
      <sheetName val="TBEAM"/>
      <sheetName val="precast RC element"/>
      <sheetName val="ar"/>
      <sheetName val="Set"/>
      <sheetName val="purpose&amp;input"/>
      <sheetName val="GLEVEL RHS"/>
      <sheetName val="산근"/>
      <sheetName val="대비표"/>
      <sheetName val="General Analysis"/>
      <sheetName val="SCURVE"/>
      <sheetName val="except wiring"/>
      <sheetName val="SUPPORT1"/>
      <sheetName val="Appendix A"/>
      <sheetName val="JCR TOP"/>
      <sheetName val="Aggragate"/>
      <sheetName val="Charge"/>
      <sheetName val="Structure du projet"/>
      <sheetName val="EqpPerfJun08"/>
      <sheetName val="ANN -V"/>
      <sheetName val="basdat"/>
      <sheetName val="STR"/>
      <sheetName val="Sheet4"/>
      <sheetName val="Doha Farm"/>
      <sheetName val="doq-10"/>
      <sheetName val="STAFFSCHED "/>
      <sheetName val="LTG-STG"/>
      <sheetName val="LL ABUT"/>
      <sheetName val="MM2"/>
      <sheetName val="ST-O"/>
      <sheetName val="CG -St"/>
      <sheetName val="ORDER BOOKING"/>
      <sheetName val="Entry"/>
      <sheetName val="Load Calculation"/>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strand"/>
      <sheetName val="LOCAL_RATES3"/>
      <sheetName val="S-Curve_(2)3"/>
      <sheetName val="Final_Basic_rate2"/>
      <sheetName val="Materials_Cost2"/>
      <sheetName val="21-Rate_Analysis-12"/>
      <sheetName val="final_abstract3"/>
      <sheetName val="C_&amp;_G_RHS3"/>
      <sheetName val="Materials_Cost(PCC)3"/>
      <sheetName val="Chiet_tinh_dz352"/>
      <sheetName val="pile_Fabrication2"/>
      <sheetName val="Risk_Te__Co_1"/>
      <sheetName val="Informa_1"/>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BUD_07-08"/>
      <sheetName val="Rate_Analysis1"/>
      <sheetName val="UNP-NCW_"/>
      <sheetName val="9_Major_Bridge"/>
      <sheetName val="8__ROB"/>
      <sheetName val="10_Minor_Structure"/>
      <sheetName val="7__FLYOVER"/>
      <sheetName val="2__Earthwork"/>
      <sheetName val="02_10_06"/>
      <sheetName val="Materials_"/>
      <sheetName val="01_11_2004"/>
      <sheetName val="schedule_nos"/>
      <sheetName val="220Kv_(2)"/>
      <sheetName val="DETAILED__BOQ1"/>
      <sheetName val="P-Ins_&amp;_Bonds"/>
      <sheetName val="USB_1"/>
      <sheetName val="MN_T_B_"/>
      <sheetName val="A_O_R_"/>
      <sheetName val="Ave_wtd_rates"/>
      <sheetName val="Data_Validation"/>
      <sheetName val="SPT_vs_PHI"/>
      <sheetName val="Progressin_Next_mon-AP-17"/>
      <sheetName val="Input_Data"/>
      <sheetName val="Input_Data_R"/>
      <sheetName val="Input_Data_F"/>
      <sheetName val="Data_1"/>
      <sheetName val="SS_MH"/>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BOQ_Distribution"/>
      <sheetName val="gen_ledger_data"/>
      <sheetName val="General_input"/>
      <sheetName val="33628-Rev__A"/>
      <sheetName val="Design_sheet"/>
      <sheetName val="Qty_SR"/>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_AnalysisPCC"/>
      <sheetName val="ESOP_ECAL_TABLES"/>
      <sheetName val="footing_for_SP"/>
      <sheetName val="Fee_Rate_Summary"/>
      <sheetName val="Labour_&amp;_Plant"/>
      <sheetName val="precast_RC_element"/>
      <sheetName val="Core_Data"/>
      <sheetName val="GLEVEL_RHS"/>
      <sheetName val="General_Analysis"/>
      <sheetName val="RA_Civil"/>
      <sheetName val="E_&amp;_R"/>
      <sheetName val="except_wiring"/>
      <sheetName val="Appendix_A"/>
      <sheetName val="JCR_TOP"/>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girder"/>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POCOS_제출및납품일정"/>
      <sheetName val="Pile_cap"/>
      <sheetName val="PIPING_LINE_LIST"/>
      <sheetName val="Plant_&amp;__Machinery"/>
      <sheetName val="Register"/>
      <sheetName val="갑지"/>
      <sheetName val="starter"/>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factor "/>
      <sheetName val="Control"/>
      <sheetName val="7IFS-5A"/>
      <sheetName val="Abt Foundation "/>
      <sheetName val="pier Foundation"/>
      <sheetName val="Config"/>
      <sheetName val="Names&amp;Cases"/>
      <sheetName val="well"/>
      <sheetName val="CrRajWMM"/>
      <sheetName val="Debit_Transit"/>
      <sheetName val="master"/>
      <sheetName val="RMC_Debit_Panjar_MB"/>
      <sheetName val="RMC_Debit"/>
      <sheetName val="2.2"/>
      <sheetName val="Details_RMC"/>
      <sheetName val="BATCHING PLANT PRO"/>
      <sheetName val="B2.MB_Deck"/>
      <sheetName val="MASTER_RATE ANALYSIS"/>
      <sheetName val="Cashflows"/>
      <sheetName val="yENİCE"/>
      <sheetName val="Cost_of_O_&amp;_O"/>
      <sheetName val="Sub_con_List"/>
      <sheetName val="KM_wise_Quantity"/>
      <sheetName val="1St certified RA bill"/>
      <sheetName val="Sheet1 (2)"/>
      <sheetName val="Roadlist"/>
      <sheetName val="GSS_PSS_FEEDER"/>
      <sheetName val="BOQ (2)"/>
      <sheetName val="DSLP"/>
      <sheetName val="Tower Schedule"/>
      <sheetName val="CLAY"/>
      <sheetName val="BUD-8306"/>
      <sheetName val="Costing"/>
      <sheetName val="loadcal"/>
      <sheetName val="Cal"/>
      <sheetName val="Field Values"/>
      <sheetName val="Desgn(zone I)"/>
      <sheetName val="Abs PMRL"/>
      <sheetName val="Abstract of cost"/>
      <sheetName val="VCH-SLC"/>
      <sheetName val="Supplier"/>
      <sheetName val="IO List"/>
      <sheetName val="S2groupcode"/>
      <sheetName val="TBAL9697 -group wise  sdpl"/>
      <sheetName val="Model"/>
      <sheetName val="CONSTRUCTION COMPONENT"/>
      <sheetName val="Comparables"/>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Z"/>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CERT"/>
      <sheetName val="S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sheetData sheetId="57"/>
      <sheetData sheetId="58" refreshError="1"/>
      <sheetData sheetId="59" refreshError="1"/>
      <sheetData sheetId="60"/>
      <sheetData sheetId="61" refreshError="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sheetData sheetId="98"/>
      <sheetData sheetId="99"/>
      <sheetData sheetId="100" refreshError="1"/>
      <sheetData sheetId="101" refreshError="1"/>
      <sheetData sheetId="102" refreshError="1"/>
      <sheetData sheetId="103" refreshError="1"/>
      <sheetData sheetId="104" refreshError="1"/>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sheetData sheetId="977"/>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sheetData sheetId="117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B S"/>
      <sheetName val="Cntrl Sheet"/>
      <sheetName val="DTPL"/>
      <sheetName val="Facility"/>
      <sheetName val="Interest"/>
      <sheetName val="PAP"/>
      <sheetName val="P L"/>
      <sheetName val="Keyratios"/>
      <sheetName val="Yield-COB"/>
      <sheetName val="MISBS"/>
      <sheetName val="BOD PL NEW"/>
      <sheetName val="AFFI内訳"/>
      <sheetName val="Analysis Plan vs For"/>
      <sheetName val="海外WORK"/>
      <sheetName val="TRIAL BALANCE"/>
      <sheetName val="Basicrates"/>
      <sheetName val="Loans &amp; aDVANCES"/>
      <sheetName val="Schedules"/>
      <sheetName val="deb"/>
      <sheetName val="SPR"/>
      <sheetName val="MAIN-COMP"/>
      <sheetName val="YE-SW2"/>
      <sheetName val="関係会社貸付金データ"/>
      <sheetName val="末残計画(四半期ベース)"/>
      <sheetName val="Pool"/>
      <sheetName val="Summary"/>
      <sheetName val="194C"/>
      <sheetName val="Statistics {pbc}"/>
      <sheetName val="Codes"/>
      <sheetName val="Summary_Loca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P99"/>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U3 - 1"/>
      <sheetName val="U3 - 2"/>
      <sheetName val="U3 - 3"/>
      <sheetName val="132417"/>
      <sheetName val="#REF"/>
      <sheetName val="Without DSRA"/>
      <sheetName val="With DSRA Utilization"/>
      <sheetName val="Sheet4"/>
      <sheetName val="Term Loan-September 19"/>
      <sheetName val="Sheet2"/>
      <sheetName val="Budget 2020"/>
      <sheetName val="Month Wise Revenue Summary"/>
      <sheetName val="Sheet1"/>
      <sheetName val="ST"/>
      <sheetName val="TRIAL BALANCE"/>
      <sheetName val="whole period"/>
      <sheetName val="LANGUAGE"/>
      <sheetName val="Data"/>
      <sheetName val="Sensitivities"/>
      <sheetName val="Assumptions"/>
      <sheetName val="PAP France"/>
      <sheetName val="2-wlr"/>
      <sheetName val="Schedules"/>
      <sheetName val="BS "/>
      <sheetName val="MN T.B."/>
      <sheetName val="CMA Calculations"/>
      <sheetName val="SCH 10"/>
      <sheetName val="MACH&amp;EQUIP "/>
      <sheetName val="EXPENDITURE CYCLE"/>
      <sheetName val="Pool details"/>
      <sheetName val="B S"/>
      <sheetName val="Cntrl Sheet"/>
      <sheetName val="DTPL"/>
      <sheetName val="Facility"/>
      <sheetName val="Interest"/>
      <sheetName val="PAP"/>
      <sheetName val="P L"/>
      <sheetName val="Keyratios"/>
      <sheetName val="Yield-COB"/>
      <sheetName val="AFFI内訳"/>
      <sheetName val="Assumption-II"/>
      <sheetName val="Input"/>
      <sheetName val="Lrnet_Inftch"/>
      <sheetName val="cell rel"/>
      <sheetName val="Schedules PL"/>
      <sheetName val="Schedules BS"/>
      <sheetName val="BS"/>
      <sheetName val="csd1"/>
      <sheetName val="csd2"/>
      <sheetName val="merg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ult"/>
      <sheetName val="trans"/>
      <sheetName val="BOX"/>
      <sheetName val="BOX (2)"/>
      <sheetName val="CODE"/>
      <sheetName val="Sheet2"/>
      <sheetName val="AOR"/>
      <sheetName val="Basicrates"/>
      <sheetName val="C &amp; G RHS"/>
      <sheetName val="실행철강하도"/>
      <sheetName val="BOX_(2)"/>
      <sheetName val="DATA-DEP.(13-17)"/>
      <sheetName val="DATA-KBPL(17-25)"/>
      <sheetName val="DATA-GCC(25-34.7)"/>
      <sheetName val="St.-Con(0-17)"/>
      <sheetName val="St.-Con.(17-34)"/>
      <sheetName val="Mix Design"/>
      <sheetName val="SPT vs PHI"/>
      <sheetName val="Assmpns"/>
      <sheetName val="data"/>
      <sheetName val="4 Annex 1 Basic rate"/>
      <sheetName val="Material "/>
      <sheetName val="70R"/>
      <sheetName val="ANNEXURE-A"/>
      <sheetName val="Direct cost shed A-2 "/>
      <sheetName val="Design"/>
      <sheetName val="Summary"/>
      <sheetName val="Steel-Circular"/>
      <sheetName val="INPUT"/>
      <sheetName val="Labour &amp; Plant"/>
      <sheetName val="basdat"/>
      <sheetName val="maingirder"/>
      <sheetName val="basic-data"/>
      <sheetName val="ANALYSIS"/>
      <sheetName val="ANAL"/>
      <sheetName val="#REF"/>
      <sheetName val="BHANDUP"/>
      <sheetName val="BOX_(2)1"/>
      <sheetName val="BOX_(2)2"/>
      <sheetName val="BOX_(2)3"/>
      <sheetName val="Sheet1"/>
      <sheetName val="format"/>
      <sheetName val="Status"/>
      <sheetName val="430-434 AVG LEVELS"/>
      <sheetName val="EMB. FROM AVG. (RA-3)"/>
      <sheetName val="EMB_CROSS-SEC"/>
      <sheetName val="E.W Summary"/>
      <sheetName val="C &amp; G  LHS"/>
      <sheetName val="Summary C &amp; G"/>
      <sheetName val="SUB-GRADE"/>
      <sheetName val="Mix_Design"/>
      <sheetName val="Civil-works"/>
      <sheetName val="ROP expenses for 6 months"/>
      <sheetName val="ENCL9"/>
      <sheetName val="MAIN BS &amp; P&amp;L 2007-08"/>
      <sheetName val="inter"/>
      <sheetName val="COLUMN"/>
      <sheetName val="LOCAL RATES"/>
      <sheetName val="FORM-16"/>
      <sheetName val="cost of o &amp; o"/>
      <sheetName val="Financial"/>
      <sheetName val="Labour"/>
      <sheetName val="Material"/>
      <sheetName val="Plant &amp;  Machinery"/>
      <sheetName val="BOQ (2)"/>
      <sheetName val="RA"/>
      <sheetName val="PO NOS"/>
      <sheetName val="Index"/>
      <sheetName val="BOX_(2)4"/>
      <sheetName val="C_&amp;_G_RHS"/>
      <sheetName val="DATA-DEP_(13-17)"/>
      <sheetName val="DATA-GCC(25-34_7)"/>
      <sheetName val="St_-Con(0-17)"/>
      <sheetName val="St_-Con_(17-34)"/>
      <sheetName val="Mix_Design1"/>
      <sheetName val="4_Annex_1_Basic_rate"/>
      <sheetName val="Material_"/>
      <sheetName val="Labour_&amp;_Plant"/>
      <sheetName val="430-434_AVG_LEVELS"/>
      <sheetName val="EMB__FROM_AVG__(RA-3)"/>
      <sheetName val="E_W_Summary"/>
      <sheetName val="C_&amp;_G__LHS"/>
      <sheetName val="Summary_C_&amp;_G"/>
      <sheetName val="BOQ_(2)"/>
      <sheetName val="ROP_expenses_for_6_months"/>
      <sheetName val="Package-2"/>
      <sheetName val="Lead"/>
      <sheetName val="Closing"/>
      <sheetName val="Sheet"/>
      <sheetName val="Qty SR"/>
      <sheetName val="CAL"/>
      <sheetName val="Report"/>
      <sheetName val="PROCTOR"/>
      <sheetName val="Doq"/>
      <sheetName val="P-Ins &amp; Bonds"/>
      <sheetName val="Progress"/>
      <sheetName val="Barchart"/>
      <sheetName val="EZ"/>
      <sheetName val="costing-blk-b"/>
      <sheetName val="Grand Summary"/>
      <sheetName val="footing for SP"/>
      <sheetName val="EW SR"/>
      <sheetName val="17"/>
      <sheetName val="DETAIL"/>
      <sheetName val="estimate"/>
      <sheetName val="Machinery-final"/>
      <sheetName val="Site clearance"/>
      <sheetName val="C_&amp;_G_RHS2"/>
      <sheetName val="C_&amp;_G_RHS1"/>
      <sheetName val="C_&amp;_G_RHS3"/>
      <sheetName val="a"/>
    </sheetNames>
    <sheetDataSet>
      <sheetData sheetId="0" refreshError="1"/>
      <sheetData sheetId="1" refreshError="1">
        <row r="134">
          <cell r="L134">
            <v>1.17E-5</v>
          </cell>
        </row>
        <row r="140">
          <cell r="B140">
            <v>150</v>
          </cell>
          <cell r="C140">
            <v>16.510000000000002</v>
          </cell>
          <cell r="J140">
            <v>9.94</v>
          </cell>
        </row>
        <row r="141">
          <cell r="L141">
            <v>250</v>
          </cell>
        </row>
        <row r="142">
          <cell r="B142">
            <v>250</v>
          </cell>
          <cell r="C142">
            <v>3.7</v>
          </cell>
          <cell r="J142">
            <v>0.69</v>
          </cell>
        </row>
        <row r="143">
          <cell r="L143">
            <v>200</v>
          </cell>
        </row>
        <row r="147">
          <cell r="L147">
            <v>200</v>
          </cell>
        </row>
        <row r="148">
          <cell r="B148">
            <v>165</v>
          </cell>
          <cell r="J148">
            <v>0.86</v>
          </cell>
        </row>
        <row r="149">
          <cell r="L149">
            <v>250</v>
          </cell>
        </row>
        <row r="150">
          <cell r="C150">
            <v>2.2200000000000002</v>
          </cell>
          <cell r="J150">
            <v>6.57</v>
          </cell>
        </row>
        <row r="157">
          <cell r="L157">
            <v>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fcl"/>
    </sheetNames>
    <sheetDataSet>
      <sheetData sheetId="0"/>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x-rate"/>
      <sheetName val="Details_KR1(0_067-50_112"/>
      <sheetName val="Details_KR2(50_112_-100_872"/>
      <sheetName val="03"/>
      <sheetName val="04"/>
      <sheetName val="01"/>
      <sheetName val="02"/>
      <sheetName val=""/>
      <sheetName val="Details of Qnty- Dismantling &amp; "/>
      <sheetName val="Machinery"/>
      <sheetName val="FORM7"/>
      <sheetName val="doq"/>
      <sheetName val="girder"/>
      <sheetName val="Rocker"/>
      <sheetName val="MWC 1 - 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Sheet2"/>
      <sheetName val="#REF"/>
      <sheetName val="UNP_NCW "/>
      <sheetName val="BHANDUP"/>
      <sheetName val="Basicrates"/>
      <sheetName val="ETC Plant Cost"/>
      <sheetName val="REFNCOMPARE"/>
      <sheetName val="Details"/>
      <sheetName val="Design Response Spectra IRC"/>
      <sheetName val="1-INPUT-PARAMETERS"/>
      <sheetName val="AoR Finishing"/>
      <sheetName val="ENCL9"/>
    </sheetNames>
    <sheetDataSet>
      <sheetData sheetId="0" refreshError="1"/>
      <sheetData sheetId="1" refreshError="1"/>
      <sheetData sheetId="2" refreshError="1"/>
      <sheetData sheetId="3" refreshError="1"/>
      <sheetData sheetId="4" refreshError="1"/>
      <sheetData sheetId="5" refreshError="1"/>
      <sheetData sheetId="6" refreshError="1">
        <row r="17">
          <cell r="F17">
            <v>37445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Machinery"/>
      <sheetName val="UNP-NCW "/>
      <sheetName val="oH(Str+finhrhing)"/>
      <sheetName val="Manpnwer"/>
      <sheetName val="sheeet7"/>
      <sheetName val="Measurment"/>
      <sheetName val="abst-of -cost"/>
      <sheetName val="A.O.R r1Str"/>
      <sheetName val="A.O.R r1"/>
      <sheetName val="A.O.R (2)"/>
      <sheetName val="INTSHEET"/>
      <sheetName val="INTSHEET3"/>
      <sheetName val="AOR"/>
      <sheetName val="A.O.R."/>
      <sheetName val="A.O.R"/>
      <sheetName val="Consum"/>
      <sheetName val="Intro"/>
      <sheetName val="SITE DATA"/>
      <sheetName val="Bar Budget"/>
      <sheetName val="Final Qty"/>
      <sheetName val="Machine HC - 19.08 "/>
      <sheetName val="PNM Justi"/>
      <sheetName val="Bar"/>
      <sheetName val="Analysed rate"/>
      <sheetName val="BOQ Backup"/>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abst-of_-cost"/>
      <sheetName val="A_O_R_"/>
      <sheetName val="A_O_R_r1Str"/>
      <sheetName val="A_O_R_r1"/>
      <sheetName val="A_O_R_(2)"/>
      <sheetName val="A_O_R"/>
      <sheetName val="heeru paints"/>
      <sheetName val="CLIENTS VS SUB CON RECON FINAL"/>
      <sheetName val="PIVT-3"/>
      <sheetName val="PIVT-2"/>
      <sheetName val="PIVT-1"/>
      <sheetName val="ITEMCODE SORT"/>
      <sheetName val="RAJU ASSO"/>
      <sheetName val="CONTRACT WISE"/>
      <sheetName val="BBI"/>
      <sheetName val="PTPL"/>
      <sheetName val="ALIPURAM"/>
      <sheetName val="HEERU MECH"/>
      <sheetName val="ismail"/>
      <sheetName val="CALCUTTA TEST"/>
      <sheetName val="RAI CONST"/>
      <sheetName val="RAMJU"/>
      <sheetName val="HERITAGE TIKKO"/>
      <sheetName val="HEERU CIVIL"/>
      <sheetName val="PEST CON ENTRE"/>
      <sheetName val="GYP BOARD TIKKO"/>
      <sheetName val="RAMANBHAI"/>
      <sheetName val="WATER SPRAY NEW FIRE"/>
      <sheetName val="MANUROOP"/>
      <sheetName val="VK MEHTA"/>
      <sheetName val="MOON"/>
      <sheetName val="LOOYDS"/>
      <sheetName val="MAESTRO"/>
      <sheetName val="GLAZE ENGINEER"/>
      <sheetName val="RAJMOHAN "/>
      <sheetName val="DADABHAI"/>
      <sheetName val="MANISH "/>
      <sheetName val="b.j.shah"/>
      <sheetName val="P.R.RAUL"/>
      <sheetName val="DEVASHISH"/>
      <sheetName val="RAJ SHAKTI"/>
      <sheetName val="GOVIND"/>
      <sheetName val="SC BILL ABSTRACT FINAL"/>
      <sheetName val="SIEVE ANALYSIS_Sand"/>
      <sheetName val="CROSS-SECTION"/>
      <sheetName val="QTY-CRUST-MCW"/>
      <sheetName val="QTY-CRUST-SR"/>
    </sheetNames>
    <sheetDataSet>
      <sheetData sheetId="0" refreshError="1"/>
      <sheetData sheetId="1" refreshError="1">
        <row r="309">
          <cell r="J309">
            <v>18938673.800000001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sheetName val="Pit-1"/>
      <sheetName val="Back_Cal_for OMC"/>
      <sheetName val="OMC_Gr"/>
      <sheetName val="Back_Cal_for CBR"/>
      <sheetName val="CBR_Graph Test_I"/>
      <sheetName val="CBR_Graph Test_II"/>
      <sheetName val="CBR_Graph Test_III"/>
      <sheetName val="Sheet1"/>
      <sheetName val="Sheet2"/>
      <sheetName val="Sheet3"/>
      <sheetName val="37000-54000"/>
      <sheetName val="估價單"/>
      <sheetName val="DETAILED  BOQ"/>
      <sheetName val="FT-05-02IsoBOM"/>
      <sheetName val="Transfer"/>
      <sheetName val="UNP-NCW "/>
      <sheetName val="Detail In Door Stad"/>
      <sheetName val="Voucher"/>
      <sheetName val="Data"/>
      <sheetName val="Cal"/>
      <sheetName val="Material"/>
      <sheetName val="Con_abs"/>
      <sheetName val="ANALYSIS"/>
      <sheetName val="MA"/>
      <sheetName val="BOQ"/>
      <sheetName val="TABLES"/>
      <sheetName val="PRECAST lightconc-II"/>
      <sheetName val="Assmpns"/>
      <sheetName val="B1"/>
      <sheetName val="DETAIL SHEET"/>
      <sheetName val="Balance sheet"/>
      <sheetName val="purpose&amp;input"/>
      <sheetName val="E&amp;I"/>
      <sheetName val="BLOCK-A (MEA.SHEET)"/>
      <sheetName val="Design"/>
      <sheetName val="syndicate codes"/>
      <sheetName val="FIRST"/>
      <sheetName val="Ene"/>
      <sheetName val="CODE BOOK REFERENCE"/>
      <sheetName val="Eg-2"/>
      <sheetName val="Eg-1"/>
      <sheetName val="Eg-3"/>
      <sheetName val="Eg-4"/>
      <sheetName val="Sheet11"/>
      <sheetName val="Intro"/>
      <sheetName val="BHANDUP"/>
      <sheetName val="AoR Finishing"/>
      <sheetName val="COMPUTATION"/>
      <sheetName val="YTD"/>
      <sheetName val="tb"/>
      <sheetName val=" Type I (ANP II)"/>
      <sheetName val="PROCTOR"/>
      <sheetName val="LOCAL RATES"/>
      <sheetName val="GN-ST-10"/>
      <sheetName val="Account_NO_Co_code"/>
      <sheetName val="Sept 06"/>
      <sheetName val="contentious issues"/>
      <sheetName val="FORM-16"/>
      <sheetName val="Labour"/>
      <sheetName val="Plant &amp;  Machinery"/>
      <sheetName val="Cover sheet"/>
      <sheetName val="Rate Analysis"/>
      <sheetName val="hyperstatic-3"/>
      <sheetName val="Materials Cost(PCC)"/>
      <sheetName val="hyperstatic"/>
      <sheetName val="Rate"/>
      <sheetName val="Contracts"/>
      <sheetName val="INDEX"/>
      <sheetName val="M-Rep"/>
      <sheetName val="Summary"/>
      <sheetName val="Fig_to_word"/>
      <sheetName val="Table 4"/>
      <sheetName val="Table 5"/>
      <sheetName val="Table 27"/>
      <sheetName val="DATA_PILE_RT2"/>
      <sheetName val="ETC Plant Cost"/>
      <sheetName val="DATA_PILE_RT1 "/>
      <sheetName val="WPR-IV"/>
      <sheetName val="CMA_Calculations"/>
      <sheetName val="basdat"/>
      <sheetName val="Improvements"/>
      <sheetName val="CABLE"/>
      <sheetName val="number"/>
      <sheetName val="(a)(F)Wide 2L to 4L(c)"/>
      <sheetName val="(a)(R)Wide 2L to 4L(c)"/>
      <sheetName val="(b)(f)Wide 2L to 4L(E)"/>
      <sheetName val="(b)(R)Wide 2L to 4L(E)"/>
      <sheetName val="Bhub Bypass(F)"/>
      <sheetName val="Bhub Bypass(R)"/>
      <sheetName val="(e)F)New"/>
      <sheetName val="Steel-Circular"/>
      <sheetName val="Material "/>
      <sheetName val="Ave.wtd.rates"/>
      <sheetName val=" AnalysisPCC"/>
      <sheetName val="Vcap1500"/>
      <sheetName val="SECPROP"/>
      <sheetName val="CABLENOS."/>
      <sheetName val="Debit_RMC"/>
      <sheetName val="Machinery"/>
      <sheetName val="Supply_RMC"/>
      <sheetName val="loadcal"/>
      <sheetName val="Master"/>
      <sheetName val="Inventory"/>
      <sheetName val="ANAL"/>
      <sheetName val="BOQ Distribution"/>
      <sheetName val="Back_Cal_for_OMC"/>
      <sheetName val="Back_Cal_for_CBR"/>
      <sheetName val="CBR_Graph_Test_I"/>
      <sheetName val="CBR_Graph_Test_II"/>
      <sheetName val="CBR_Graph_Test_III"/>
      <sheetName val="Detail_In_Door_Stad"/>
      <sheetName val="BOQ-Part1"/>
      <sheetName val="Stability"/>
      <sheetName val="well"/>
      <sheetName val="EJ Pier"/>
      <sheetName val="B2.MB_Deck"/>
      <sheetName val="LoadCapa"/>
      <sheetName val="water prop."/>
      <sheetName val="Aoc"/>
      <sheetName val="ATTERBERG LIMIT"/>
      <sheetName val="Unconnected"/>
      <sheetName val="Approved PO"/>
      <sheetName val="Pending PO"/>
      <sheetName val="DETAILED__BOQ"/>
      <sheetName val="UNP-NCW_"/>
      <sheetName val="PRECAST_lightconc-II"/>
      <sheetName val="Approved_PO"/>
      <sheetName val="Pending_PO"/>
      <sheetName val="Plant_&amp;__Machinery"/>
      <sheetName val="Cover_sheet"/>
      <sheetName val="BLOCK-A_(MEA_SHEET)"/>
      <sheetName val="PO NOS"/>
      <sheetName val="2PI1.Sht1"/>
      <sheetName val="R.A."/>
    </sheetNames>
    <sheetDataSet>
      <sheetData sheetId="0" refreshError="1"/>
      <sheetData sheetId="1" refreshError="1"/>
      <sheetData sheetId="2" refreshError="1">
        <row r="15">
          <cell r="A15" t="str">
            <v>A</v>
          </cell>
        </row>
        <row r="42">
          <cell r="A42" t="str">
            <v>A</v>
          </cell>
          <cell r="B42">
            <v>2525</v>
          </cell>
        </row>
        <row r="43">
          <cell r="A43" t="str">
            <v>B</v>
          </cell>
          <cell r="B43">
            <v>3845</v>
          </cell>
        </row>
        <row r="44">
          <cell r="A44" t="str">
            <v>C</v>
          </cell>
          <cell r="B44">
            <v>3835</v>
          </cell>
        </row>
        <row r="45">
          <cell r="A45" t="str">
            <v>D</v>
          </cell>
          <cell r="B45">
            <v>3840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fting"/>
      <sheetName val="Non-Scheduled items"/>
      <sheetName val="Lead"/>
      <sheetName val="Rate Analysis"/>
      <sheetName val="Road Works"/>
      <sheetName val="Electrical"/>
      <sheetName val="Cost Estimate - Roadwise"/>
      <sheetName val="Sheet1"/>
      <sheetName val="Grand Summary"/>
      <sheetName val="abstr"/>
      <sheetName val="Abstract"/>
      <sheetName val="Road List"/>
      <sheetName val="Material "/>
      <sheetName val="Labour &amp; Plant"/>
      <sheetName val="PROCTOR"/>
      <sheetName val="Voucher"/>
      <sheetName val="Data"/>
      <sheetName val="Cal"/>
      <sheetName val="BOQ"/>
      <sheetName val="FT-05-02IsoBOM"/>
      <sheetName val="Gen Info"/>
      <sheetName val="DETAILED  BOQ"/>
      <sheetName val="Elect."/>
      <sheetName val="Basicrates"/>
      <sheetName val="Labour"/>
      <sheetName val="Material"/>
      <sheetName val="Plant &amp;  Machinery"/>
      <sheetName val="VISION 2000"/>
      <sheetName val="Back_Cal_for OMC"/>
      <sheetName val="Summary"/>
      <sheetName val="Final Basic rate"/>
      <sheetName val="UNP-NCW "/>
      <sheetName val="Sheet2"/>
      <sheetName val="Sheet3"/>
      <sheetName val="upa"/>
      <sheetName val="Road Works - Dandeli (Phase1)_R"/>
      <sheetName val="Design"/>
      <sheetName val="BHANDUP"/>
      <sheetName val="Histogram+S Curve"/>
      <sheetName val="well"/>
      <sheetName val="10+260"/>
      <sheetName val="box girder(30.36 span)"/>
      <sheetName val="box girder(41.11span)"/>
      <sheetName val=""/>
      <sheetName val="B2.MB_Deck"/>
      <sheetName val="calc"/>
      <sheetName val="SECPROP"/>
      <sheetName val="CABLENOS."/>
      <sheetName val="Intro"/>
      <sheetName val="Stability"/>
      <sheetName val="(a)(F)Wide 2L to 4L(c)"/>
      <sheetName val="(a)(R)Wide 2L to 4L(c)"/>
      <sheetName val="(b)(f)Wide 2L to 4L(E)"/>
      <sheetName val="(b)(R)Wide 2L to 4L(E)"/>
      <sheetName val="Bhub Bypass(F)"/>
      <sheetName val="Bhub Bypass(R)"/>
      <sheetName val="(e)F)New"/>
      <sheetName val="REL"/>
      <sheetName val="Staff Acco."/>
      <sheetName val="01"/>
      <sheetName val="Debit_RMC"/>
      <sheetName val="Machinery"/>
      <sheetName val="Supply_RMC"/>
      <sheetName val="RMC_Debit_Panjar_MB"/>
      <sheetName val="RMC_Debit"/>
      <sheetName val="2.2"/>
      <sheetName val="Details_RMC"/>
      <sheetName val="CrRajWMM"/>
      <sheetName val="Sheet4"/>
      <sheetName val="PRECAST lightconc-II"/>
      <sheetName val="Sluice valve"/>
      <sheetName val="AmbPtrlCrn"/>
      <sheetName val="MaintOH"/>
      <sheetName val="PlazaElec"/>
      <sheetName val="TollOH"/>
      <sheetName val="Materials Cost(PCC)"/>
      <sheetName val="Vcap1500"/>
      <sheetName val="Rates Basic"/>
      <sheetName val="Ave.wtd.rates"/>
      <sheetName val=" AnalysisPCC"/>
      <sheetName val="aoc-1"/>
      <sheetName val="aoc-10"/>
      <sheetName val="aoc-11"/>
      <sheetName val="aoc-2"/>
      <sheetName val="aoc-3"/>
      <sheetName val="aoc-4"/>
      <sheetName val="aoc-7"/>
      <sheetName val="aoc-8"/>
      <sheetName val="aoc-9"/>
      <sheetName val="ANALYSIS"/>
      <sheetName val="LOCAL RATES"/>
      <sheetName val="DATA SHEET"/>
      <sheetName val="dBase"/>
      <sheetName val="77S(O)"/>
      <sheetName val="Acc. for Piling"/>
      <sheetName val="Bituminous"/>
      <sheetName val="estimate"/>
      <sheetName val="07"/>
      <sheetName val="02"/>
      <sheetName val="03"/>
      <sheetName val="04"/>
      <sheetName val="Assmpns"/>
      <sheetName val="FORM-16"/>
      <sheetName val="C &amp; G RHS"/>
      <sheetName val="Detail In Door Stad"/>
      <sheetName val="inter"/>
      <sheetName val="Qty SR"/>
      <sheetName val="05"/>
      <sheetName val="DATA-DEP.(13-17)"/>
      <sheetName val="DATA-KBPL(17-25)"/>
      <sheetName val="DATA-GCC(25-34.7)"/>
      <sheetName val="St.-Con(0-17)"/>
      <sheetName val="St.-Con.(17-34)"/>
      <sheetName val="AoR Finishing"/>
      <sheetName val="Diesel Analysis"/>
      <sheetName val="Anal"/>
      <sheetName val="Machinery-final"/>
      <sheetName val="Site clearance"/>
      <sheetName val="Input"/>
      <sheetName val="A.O.R."/>
      <sheetName val="BOQ-Part1"/>
      <sheetName val="basdat"/>
      <sheetName val="Admin"/>
      <sheetName val="Debit_Pump"/>
      <sheetName val="Details_Transit"/>
      <sheetName val="Debit_Transit"/>
      <sheetName val="BATCHING PLANT PRO"/>
      <sheetName val="MAIN"/>
      <sheetName val="9.Major Bridge"/>
      <sheetName val="8. ROB"/>
      <sheetName val="10.Minor Structure"/>
      <sheetName val="7. FLYOVER"/>
      <sheetName val="2. Earthwork"/>
      <sheetName val="#REF"/>
      <sheetName val="Categories"/>
      <sheetName val="Materials "/>
      <sheetName val="MAchinery(R1)"/>
      <sheetName val="hyperstatic-3"/>
      <sheetName val="Non-Scheduled_items"/>
      <sheetName val="Rate_Analysis"/>
      <sheetName val="Road_Works"/>
      <sheetName val="Cost_Estimate_-_Roadwise"/>
      <sheetName val="Grand_Summary"/>
      <sheetName val="Road_List"/>
      <sheetName val="Abs_Road"/>
      <sheetName val="RATE COMPILATION"/>
      <sheetName val="4 Annex 1 Basic rate"/>
      <sheetName val="ICICI &amp; TMBL interest"/>
      <sheetName val="R.A."/>
      <sheetName val="SPT vs PHI"/>
      <sheetName val="RC Details (2)"/>
      <sheetName val="brg"/>
      <sheetName val="Doq"/>
      <sheetName val="Analysis-NH-Roads"/>
      <sheetName val="doq-9"/>
      <sheetName val="doq-8"/>
      <sheetName val="doq-1"/>
      <sheetName val="Monthly Turnover (Final)"/>
      <sheetName val="Monthly Programme"/>
      <sheetName val="ANNEXURE-A"/>
      <sheetName val="Steel-Circular"/>
      <sheetName val="master"/>
      <sheetName val="Non debit-RMC"/>
      <sheetName val="1"/>
      <sheetName val="Evaluate"/>
      <sheetName val="ENCL9"/>
      <sheetName val="Approved PO"/>
      <sheetName val="BOQ (2)"/>
      <sheetName val="월별"/>
      <sheetName val="P-Ins &amp; Bonds"/>
    </sheetNames>
    <sheetDataSet>
      <sheetData sheetId="0" refreshError="1"/>
      <sheetData sheetId="1" refreshError="1"/>
      <sheetData sheetId="2" refreshError="1"/>
      <sheetData sheetId="3" refreshError="1">
        <row r="154">
          <cell r="G154">
            <v>166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BHANDUP"/>
      <sheetName val="BOQ _2_"/>
      <sheetName val="ANALYSIS"/>
      <sheetName val="p&amp;m"/>
      <sheetName val="BOQ_Direct_selling cost"/>
      <sheetName val="Rate Analysis"/>
      <sheetName val="合成単価作成表-BLDG"/>
      <sheetName val="Fill this out first..."/>
      <sheetName val="Codes"/>
      <sheetName val="Input"/>
      <sheetName val="Transactions"/>
      <sheetName val="Expenditure plan"/>
      <sheetName val="Site Dev BOQ"/>
      <sheetName val="Project_review_U1_1of_2"/>
      <sheetName val="Project_review_U1_2_of_2"/>
      <sheetName val="concrete_"/>
      <sheetName val="transportation_cost"/>
      <sheetName val="Road_Works"/>
      <sheetName val="Bitumen_Works"/>
      <sheetName val="Road_Works_(2)"/>
      <sheetName val="Rate_Breakup"/>
      <sheetName val="BOQ_(2)"/>
      <sheetName val="n_rays_"/>
      <sheetName val="anishk_rates"/>
      <sheetName val="comp_statement"/>
      <sheetName val="BOQ_(3)"/>
      <sheetName val="BOQ_FINAL"/>
      <sheetName val="BOQ__2_"/>
      <sheetName val="WB0203-OLDLOAN"/>
      <sheetName val="labour coeff"/>
      <sheetName val="Detail"/>
      <sheetName val="BOQ-Civil"/>
      <sheetName val="Sheet1"/>
      <sheetName val="TBAL9697 -group wise  sdpl"/>
      <sheetName val="concrete"/>
      <sheetName val="beam-reinft-IIInd floor"/>
      <sheetName val="DOOR-WIND"/>
      <sheetName val="Ave.wtd.rates"/>
      <sheetName val="Material "/>
      <sheetName val="Labour &amp; Plant"/>
      <sheetName val="COST"/>
      <sheetName val="BOQ_(2)1"/>
      <sheetName val="Project_review_U1_1of_21"/>
      <sheetName val="Project_review_U1_2_of_21"/>
      <sheetName val="concrete_1"/>
      <sheetName val="transportation_cost1"/>
      <sheetName val="Road_Works1"/>
      <sheetName val="Bitumen_Works1"/>
      <sheetName val="Road_Works_(2)1"/>
      <sheetName val="Rate_Breakup1"/>
      <sheetName val="n_rays_1"/>
      <sheetName val="anishk_rates1"/>
      <sheetName val="comp_statement1"/>
      <sheetName val="BOQ_(3)1"/>
      <sheetName val="BOQ_FINAL1"/>
      <sheetName val="BOQ__2_1"/>
      <sheetName val="Fill_this_out_first___"/>
      <sheetName val="Site_Dev_BOQ"/>
      <sheetName val="BOQ_Direct_selling_cost"/>
      <sheetName val="Rate_Analysis"/>
      <sheetName val="labour_coeff"/>
      <sheetName val="Expenditure_plan"/>
      <sheetName val="Tender Summary"/>
      <sheetName val="Consolidated CF"/>
      <sheetName val="Figures in"/>
      <sheetName val="内外控制表"/>
      <sheetName val="海盐加工装置"/>
      <sheetName val="VCH-SLC"/>
      <sheetName val="Supplier"/>
      <sheetName val="dBase"/>
      <sheetName val="RCC,Ret. Wall"/>
      <sheetName val="BPL"/>
      <sheetName val="SPILL OVER"/>
      <sheetName val="Project_review_U1_1of_22"/>
      <sheetName val="Project_review_U1_2_of_22"/>
      <sheetName val="concrete_2"/>
      <sheetName val="transportation_cost2"/>
      <sheetName val="Road_Works2"/>
      <sheetName val="Bitumen_Works2"/>
      <sheetName val="Road_Works_(2)2"/>
      <sheetName val="Rate_Breakup2"/>
      <sheetName val="BOQ_(2)2"/>
      <sheetName val="n_rays_2"/>
      <sheetName val="anishk_rates2"/>
      <sheetName val="comp_statement2"/>
      <sheetName val="BOQ_(3)2"/>
      <sheetName val="BOQ_FINAL2"/>
      <sheetName val="BOQ__2_2"/>
      <sheetName val="BOQ_Direct_selling_cost1"/>
      <sheetName val="FORM-W3"/>
      <sheetName val="FT-05-02IsoBOM"/>
      <sheetName val="Admin"/>
      <sheetName val="Format - 4"/>
      <sheetName val="Basicrates"/>
      <sheetName val="ANAL"/>
      <sheetName val="Summary"/>
      <sheetName val="Sheet4"/>
      <sheetName val="MPR_PA_1"/>
      <sheetName val="Rate_Analysis1"/>
      <sheetName val="Fill_this_out_first___1"/>
      <sheetName val="Site_Dev_BOQ1"/>
      <sheetName val="labour_coeff1"/>
      <sheetName val="Expenditure_plan1"/>
      <sheetName val="Ave_wtd_rates"/>
      <sheetName val="Material_"/>
      <sheetName val="Labour_&amp;_Plant"/>
      <sheetName val="TBAL9697_-group_wise__sdpl"/>
      <sheetName val="Tender_Summary"/>
      <sheetName val="Project_review_U1_1of_23"/>
      <sheetName val="Project_review_U1_2_of_23"/>
      <sheetName val="concrete_3"/>
      <sheetName val="transportation_cost3"/>
      <sheetName val="Road_Works3"/>
      <sheetName val="Bitumen_Works3"/>
      <sheetName val="Road_Works_(2)3"/>
      <sheetName val="Rate_Breakup3"/>
      <sheetName val="BOQ_(2)3"/>
      <sheetName val="n_rays_3"/>
      <sheetName val="anishk_rates3"/>
      <sheetName val="comp_statement3"/>
      <sheetName val="BOQ_(3)3"/>
      <sheetName val="BOQ_FINAL3"/>
      <sheetName val="BOQ__2_3"/>
      <sheetName val="BOQ_Direct_selling_cost2"/>
      <sheetName val="Rate_Analysis2"/>
      <sheetName val="Fill_this_out_first___2"/>
      <sheetName val="Site_Dev_BOQ2"/>
      <sheetName val="labour_coeff2"/>
      <sheetName val="Expenditure_plan2"/>
      <sheetName val="Ave_wtd_rates1"/>
      <sheetName val="Material_1"/>
      <sheetName val="Labour_&amp;_Plant1"/>
      <sheetName val="TBAL9697_-group_wise__sdpl1"/>
      <sheetName val="Tender_Summary1"/>
      <sheetName val="Deduction of assets"/>
      <sheetName val="ESP Control Bldg_"/>
      <sheetName val="FORM7"/>
      <sheetName val="PRECAST lightconc-II"/>
      <sheetName val="Design"/>
      <sheetName val="RA-markate"/>
      <sheetName val="Stress Calculation"/>
      <sheetName val="final abstract"/>
      <sheetName val="Form 6"/>
      <sheetName val="Sheet3"/>
      <sheetName val="Labour productivity"/>
      <sheetName val="Material List "/>
      <sheetName val="Labour Rate "/>
      <sheetName val="base"/>
      <sheetName val="(M+L)"/>
      <sheetName val="BOQ_(2)4"/>
      <sheetName val="Project_review_U1_1of_24"/>
      <sheetName val="Project_review_U1_2_of_24"/>
      <sheetName val="concrete_4"/>
      <sheetName val="transportation_cost4"/>
      <sheetName val="Road_Works4"/>
      <sheetName val="Bitumen_Works4"/>
      <sheetName val="Road_Works_(2)4"/>
      <sheetName val="Rate_Breakup4"/>
      <sheetName val="n_rays_4"/>
      <sheetName val="anishk_rates4"/>
      <sheetName val="comp_statement4"/>
      <sheetName val="BOQ_(3)4"/>
      <sheetName val="BOQ_FINAL4"/>
      <sheetName val="BOQ__2_4"/>
      <sheetName val="BOQ_Direct_selling_cost3"/>
      <sheetName val="Rate_Analysis3"/>
      <sheetName val="Site_Dev_BOQ3"/>
      <sheetName val="Fill_this_out_first___3"/>
      <sheetName val="labour_coeff3"/>
      <sheetName val="Expenditure_plan3"/>
      <sheetName val="Ave_wtd_rates2"/>
      <sheetName val="Material_2"/>
      <sheetName val="Labour_&amp;_Plant2"/>
      <sheetName val="TBAL9697_-group_wise__sdpl2"/>
      <sheetName val="Tender_Summary2"/>
      <sheetName val="beam-reinft-IIInd_floor"/>
      <sheetName val="Dayworks Bill"/>
      <sheetName val="Bills of Quantities"/>
      <sheetName val="TCS_Schedule (2)"/>
      <sheetName val="Earthwork MCW"/>
      <sheetName val="TCS Proposed"/>
      <sheetName val="Steel-Circular"/>
      <sheetName val="PROCTOR"/>
      <sheetName val="ETC Plant Cost"/>
      <sheetName val="Intro"/>
      <sheetName val="Sch_H"/>
      <sheetName val="Sch_G"/>
      <sheetName val="Sch_I J"/>
      <sheetName val="Sch_K L"/>
      <sheetName val="MISBS"/>
      <sheetName val="BOQ_(2)5"/>
      <sheetName val="Project_review_U1_1of_25"/>
      <sheetName val="Project_review_U1_2_of_25"/>
      <sheetName val="concrete_5"/>
      <sheetName val="transportation_cost5"/>
      <sheetName val="Road_Works5"/>
      <sheetName val="Bitumen_Works5"/>
      <sheetName val="Road_Works_(2)5"/>
      <sheetName val="Rate_Breakup5"/>
      <sheetName val="n_rays_5"/>
      <sheetName val="anishk_rates5"/>
      <sheetName val="comp_statement5"/>
      <sheetName val="BOQ_(3)5"/>
      <sheetName val="BOQ_FINAL5"/>
      <sheetName val="BOQ__2_5"/>
      <sheetName val="BOQ_Direct_selling_cost4"/>
      <sheetName val="Rate_Analysis4"/>
      <sheetName val="Site_Dev_BOQ4"/>
      <sheetName val="Fill_this_out_first___4"/>
      <sheetName val="labour_coeff4"/>
      <sheetName val="Expenditure_plan4"/>
      <sheetName val="Ave_wtd_rates3"/>
      <sheetName val="Material_3"/>
      <sheetName val="Labour_&amp;_Plant3"/>
      <sheetName val="TBAL9697_-group_wise__sdpl3"/>
      <sheetName val="Tender_Summary3"/>
      <sheetName val="beam-reinft-IIInd_floor1"/>
      <sheetName val="Consolidated_CF"/>
      <sheetName val="Figures_in"/>
      <sheetName val="Deduction_of_assets"/>
      <sheetName val="ESP_Control_Bldg_"/>
      <sheetName val="Build-up"/>
      <sheetName val="BOQ Distribution"/>
      <sheetName val="Royalty Agg."/>
      <sheetName val="Basic Rate"/>
      <sheetName val="4.4"/>
      <sheetName val="summery-I"/>
      <sheetName val="2.07 EMB"/>
      <sheetName val="3.01"/>
      <sheetName val="8.ii.8.(b)"/>
      <sheetName val="4.1"/>
      <sheetName val="8.1.2.(a)"/>
      <sheetName val="2.07 S.G"/>
      <sheetName val="4.2(ii)"/>
      <sheetName val="3.02"/>
      <sheetName val="EqpPerfJun08"/>
      <sheetName val="R.A."/>
      <sheetName val="Data"/>
      <sheetName val="Data-Month"/>
      <sheetName val="hyperstatic"/>
      <sheetName val="Staff Acco."/>
      <sheetName val="電気設備表"/>
      <sheetName val="#REF"/>
      <sheetName val="ORDER BOOKING"/>
      <sheetName val="Results"/>
      <sheetName val="PLGroupings"/>
      <sheetName val="ABSTRACT PHASE-I"/>
      <sheetName val="ABSTRACT-PHASE-II (2)"/>
      <sheetName val="SPILL_OVER"/>
      <sheetName val="PRECAST_lightconc-II"/>
      <sheetName val="Stress_Calculation"/>
      <sheetName val="final_abstract"/>
      <sheetName val="Form_6"/>
      <sheetName val="Labour_productivity"/>
      <sheetName val="Material_List_"/>
      <sheetName val="Labour_Rate_"/>
      <sheetName val="SC list"/>
      <sheetName val="BOQ-Part1"/>
      <sheetName val="Definitions"/>
      <sheetName val="97 사업추정(WEKI)"/>
      <sheetName val="NDOCBT"/>
      <sheetName val="97_사업추정(WEKI)"/>
      <sheetName val="ETC_Plant_Cost"/>
      <sheetName val="Lead"/>
      <sheetName val="CRITERIA4"/>
      <sheetName val="CRITERIA1"/>
      <sheetName val="Client Bill Status"/>
      <sheetName val="IO List"/>
      <sheetName val="PL Inst RA 12"/>
      <sheetName val="Civil Boq"/>
      <sheetName val="MFG"/>
      <sheetName val="Connections"/>
      <sheetName val="DWTables"/>
      <sheetName val="MN T.B."/>
      <sheetName val="SPT vs PHI"/>
      <sheetName val="Cat A Change Control"/>
      <sheetName val="Meas.-Hotel Part"/>
      <sheetName val="Mat_Cost"/>
      <sheetName val="St.-Con(0-17)"/>
      <sheetName val="St.-Con.(17-34)"/>
      <sheetName val="DATA-DEP.(13-17)"/>
      <sheetName val="DATA-KBPL(17-25)"/>
      <sheetName val="DATA-GCC(25-34.7)"/>
      <sheetName val="Mix Design"/>
      <sheetName val="BS HO Format"/>
      <sheetName val="FIRST"/>
      <sheetName val="Ene"/>
      <sheetName val="CODE BOOK REFERENCE"/>
      <sheetName val="Sheet11"/>
      <sheetName val="Adopted DBM"/>
      <sheetName val="적용"/>
      <sheetName val="1"/>
      <sheetName val="Project_review_U1_1of_26"/>
      <sheetName val="Project_review_U1_2_of_26"/>
      <sheetName val="concrete_6"/>
      <sheetName val="transportation_cost6"/>
      <sheetName val="Road_Works6"/>
      <sheetName val="Bitumen_Works6"/>
      <sheetName val="Road_Works_(2)6"/>
      <sheetName val="Rate_Breakup6"/>
      <sheetName val="BOQ_(2)6"/>
      <sheetName val="n_rays_6"/>
      <sheetName val="anishk_rates6"/>
      <sheetName val="comp_statement6"/>
      <sheetName val="BOQ_(3)6"/>
      <sheetName val="BOQ_FINAL6"/>
      <sheetName val="BOQ__2_6"/>
      <sheetName val="Rate_Analysis5"/>
      <sheetName val="Site_Dev_BOQ5"/>
      <sheetName val="Fill_this_out_first___5"/>
      <sheetName val="labour_coeff5"/>
      <sheetName val="BOQ_Direct_selling_cost5"/>
      <sheetName val="Expenditure_plan5"/>
      <sheetName val="TBAL9697_-group_wise__sdpl4"/>
      <sheetName val="Tender_Summary4"/>
      <sheetName val="Ave_wtd_rates4"/>
      <sheetName val="Material_4"/>
      <sheetName val="Labour_&amp;_Plant4"/>
      <sheetName val="Consolidated_CF1"/>
      <sheetName val="Figures_in1"/>
      <sheetName val="beam-reinft-IIInd_floor2"/>
      <sheetName val="Deduction_of_assets1"/>
      <sheetName val="ESP_Control_Bldg_1"/>
      <sheetName val="CODE_BOOK_REFERENCE"/>
      <sheetName val="Adopted_DBM"/>
      <sheetName val="RCC,Ret__Wall"/>
      <sheetName val="SC_list"/>
      <sheetName val="Dayworks_Bill"/>
      <sheetName val="Bills_of_Quantities"/>
      <sheetName val="4_4"/>
      <sheetName val="2_07_EMB"/>
      <sheetName val="3_01"/>
      <sheetName val="8_ii_8_(b)"/>
      <sheetName val="4_1"/>
      <sheetName val="8_1_2_(a)"/>
      <sheetName val="2_07_S_G"/>
      <sheetName val="4_2(ii)"/>
      <sheetName val="3_02"/>
      <sheetName val="Royalty_Agg_"/>
      <sheetName val="Materials Cost(PCC)"/>
      <sheetName val="SOR"/>
      <sheetName val="s"/>
      <sheetName val="Debit_RMC"/>
      <sheetName val="Index"/>
      <sheetName val="SPILL_OVER1"/>
      <sheetName val="PRECAST_lightconc-II1"/>
      <sheetName val="Stress_Calculation1"/>
      <sheetName val="final_abstract1"/>
      <sheetName val="Form_61"/>
      <sheetName val="Labour_productivity1"/>
      <sheetName val="Material_List_1"/>
      <sheetName val="Labour_Rate_1"/>
      <sheetName val="Format_-_4"/>
      <sheetName val="TCS_Schedule_(2)"/>
      <sheetName val="Earthwork_MCW"/>
      <sheetName val="TCS_Proposed"/>
      <sheetName val="St_-Con(0-17)"/>
      <sheetName val="St_-Con_(17-34)"/>
      <sheetName val="DATA-DEP_(13-17)"/>
      <sheetName val="DATA-GCC(25-34_7)"/>
      <sheetName val="BOQ_Distribution"/>
      <sheetName val="Staff_Acco_"/>
      <sheetName val="Category A - No Material"/>
      <sheetName val="Category B - Major Works"/>
      <sheetName val="Category C - Minor Works"/>
      <sheetName val="EQUIP1000"/>
      <sheetName val="ANNEXURE-A"/>
      <sheetName val="02"/>
      <sheetName val="03"/>
      <sheetName val="04"/>
      <sheetName val="05"/>
    </sheetNames>
    <sheetDataSet>
      <sheetData sheetId="0">
        <row r="1">
          <cell r="B1" t="str">
            <v>BOQ of Burhur - Amarkantak</v>
          </cell>
        </row>
      </sheetData>
      <sheetData sheetId="1">
        <row r="1">
          <cell r="B1" t="str">
            <v>BOQ of Burhur - Amarkantak</v>
          </cell>
        </row>
      </sheetData>
      <sheetData sheetId="2">
        <row r="1">
          <cell r="B1" t="str">
            <v>BOQ of Burhur - Amarkantak</v>
          </cell>
        </row>
      </sheetData>
      <sheetData sheetId="3">
        <row r="1">
          <cell r="B1" t="str">
            <v>BOQ of Burhur - Amarkantak</v>
          </cell>
        </row>
      </sheetData>
      <sheetData sheetId="4">
        <row r="1">
          <cell r="B1" t="str">
            <v>BOQ of Burhur - Amarkantak</v>
          </cell>
        </row>
      </sheetData>
      <sheetData sheetId="5">
        <row r="1">
          <cell r="B1" t="str">
            <v>BOQ of Burhur - Amarkantak</v>
          </cell>
        </row>
      </sheetData>
      <sheetData sheetId="6">
        <row r="1">
          <cell r="B1" t="str">
            <v>BOQ of Burhur - Amarkantak</v>
          </cell>
        </row>
      </sheetData>
      <sheetData sheetId="7">
        <row r="1">
          <cell r="B1" t="str">
            <v>BOQ of Burhur - Amarkantak</v>
          </cell>
        </row>
      </sheetData>
      <sheetData sheetId="8">
        <row r="1">
          <cell r="B1" t="str">
            <v>BOQ of Burhur - Amarkantak</v>
          </cell>
        </row>
      </sheetData>
      <sheetData sheetId="9">
        <row r="1">
          <cell r="B1" t="str">
            <v>BOQ of Burhur - Amarkantak</v>
          </cell>
        </row>
      </sheetData>
      <sheetData sheetId="10">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1">
        <row r="1">
          <cell r="B1" t="str">
            <v>BOQ of Burhur - Amarkantak</v>
          </cell>
        </row>
      </sheetData>
      <sheetData sheetId="12">
        <row r="1">
          <cell r="B1" t="str">
            <v>BOQ of Burhur - Amarkantak</v>
          </cell>
        </row>
      </sheetData>
      <sheetData sheetId="13">
        <row r="1">
          <cell r="B1" t="str">
            <v>BOQ of Burhur - Amarkantak</v>
          </cell>
        </row>
      </sheetData>
      <sheetData sheetId="14">
        <row r="1">
          <cell r="B1" t="str">
            <v>BOQ of Burhur - Amarkantak</v>
          </cell>
        </row>
      </sheetData>
      <sheetData sheetId="15">
        <row r="1">
          <cell r="B1" t="str">
            <v>BOQ of Burhur - Amarkantak</v>
          </cell>
        </row>
      </sheetData>
      <sheetData sheetId="16" refreshError="1"/>
      <sheetData sheetId="17">
        <row r="1">
          <cell r="B1" t="str">
            <v>BOQ of Burhur - Amarkantak</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ow r="1">
          <cell r="B1" t="str">
            <v>BOQ of Burhur - Amarkantak</v>
          </cell>
        </row>
      </sheetData>
      <sheetData sheetId="270">
        <row r="1">
          <cell r="B1" t="str">
            <v>BOQ of Burhur - Amarkantak</v>
          </cell>
        </row>
      </sheetData>
      <sheetData sheetId="271">
        <row r="1">
          <cell r="B1" t="str">
            <v>BOQ of Burhur - Amarkantak</v>
          </cell>
        </row>
      </sheetData>
      <sheetData sheetId="272" refreshError="1"/>
      <sheetData sheetId="273" refreshError="1"/>
      <sheetData sheetId="274" refreshError="1"/>
      <sheetData sheetId="275"/>
      <sheetData sheetId="276"/>
      <sheetData sheetId="277"/>
      <sheetData sheetId="278">
        <row r="1">
          <cell r="B1" t="str">
            <v>BOQ of Burhur - Amarkantak</v>
          </cell>
        </row>
      </sheetData>
      <sheetData sheetId="279" refreshError="1"/>
      <sheetData sheetId="280" refreshError="1"/>
      <sheetData sheetId="281" refreshError="1"/>
      <sheetData sheetId="282">
        <row r="1">
          <cell r="B1" t="str">
            <v>BOQ of Burhur - Amarkantak</v>
          </cell>
        </row>
      </sheetData>
      <sheetData sheetId="283">
        <row r="1">
          <cell r="B1" t="str">
            <v>BOQ of Burhur - Amarkantak</v>
          </cell>
        </row>
      </sheetData>
      <sheetData sheetId="284">
        <row r="1">
          <cell r="B1" t="str">
            <v>BOQ of Burhur - Amarkantak</v>
          </cell>
        </row>
      </sheetData>
      <sheetData sheetId="285">
        <row r="1">
          <cell r="B1" t="str">
            <v>BOQ of Burhur - Amarkantak</v>
          </cell>
        </row>
      </sheetData>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row r="1">
          <cell r="B1" t="str">
            <v>BOQ of Burhur - Amarkantak</v>
          </cell>
        </row>
      </sheetData>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1">
          <cell r="B1" t="str">
            <v>BOQ of Burhur - Amarkantak</v>
          </cell>
        </row>
      </sheetData>
      <sheetData sheetId="357">
        <row r="1">
          <cell r="B1" t="str">
            <v>BOQ of Burhur - Amarkantak</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ow r="1">
          <cell r="B1" t="str">
            <v>BOQ of Burhur - Amarkantak</v>
          </cell>
        </row>
      </sheetData>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VIEW"/>
      <sheetName val="PAGE TOTAL"/>
      <sheetName val="SUMMARY"/>
      <sheetName val="BOQ"/>
      <sheetName val="ANALYSIS"/>
      <sheetName val="LOCAL RATES"/>
      <sheetName val="MECH-PROG"/>
      <sheetName val="MECH-ANLYS"/>
      <sheetName val="DATA SHEET"/>
      <sheetName val="MAJOR QTYS"/>
      <sheetName val="TSP-CRUSHER"/>
      <sheetName val="LOADING"/>
      <sheetName val="CRUSHER"/>
      <sheetName val="Brief"/>
      <sheetName val="NS-40(TN) synopsys"/>
      <sheetName val="Rate Analysis"/>
    </sheetNames>
    <sheetDataSet>
      <sheetData sheetId="0" refreshError="1"/>
      <sheetData sheetId="1" refreshError="1"/>
      <sheetData sheetId="2" refreshError="1"/>
      <sheetData sheetId="3" refreshError="1"/>
      <sheetData sheetId="4" refreshError="1"/>
      <sheetData sheetId="5">
        <row r="14">
          <cell r="H14">
            <v>2874.08</v>
          </cell>
        </row>
        <row r="17">
          <cell r="H17">
            <v>27271.200000000001</v>
          </cell>
        </row>
        <row r="18">
          <cell r="H18">
            <v>35</v>
          </cell>
        </row>
        <row r="20">
          <cell r="H20">
            <v>17.192857142857143</v>
          </cell>
        </row>
        <row r="21">
          <cell r="H21">
            <v>46.192857142857143</v>
          </cell>
        </row>
        <row r="25">
          <cell r="H25">
            <v>83</v>
          </cell>
        </row>
        <row r="27">
          <cell r="H27">
            <v>242</v>
          </cell>
        </row>
        <row r="28">
          <cell r="H28">
            <v>242</v>
          </cell>
        </row>
        <row r="29">
          <cell r="H29">
            <v>242</v>
          </cell>
        </row>
        <row r="33">
          <cell r="H33">
            <v>200</v>
          </cell>
        </row>
        <row r="40">
          <cell r="H40">
            <v>100</v>
          </cell>
        </row>
        <row r="45">
          <cell r="H45">
            <v>30</v>
          </cell>
        </row>
      </sheetData>
      <sheetData sheetId="6"/>
      <sheetData sheetId="7"/>
      <sheetData sheetId="8">
        <row r="26">
          <cell r="L26">
            <v>242</v>
          </cell>
        </row>
        <row r="27">
          <cell r="L27">
            <v>264</v>
          </cell>
        </row>
        <row r="28">
          <cell r="L28">
            <v>275</v>
          </cell>
        </row>
        <row r="30">
          <cell r="L30">
            <v>308</v>
          </cell>
        </row>
        <row r="31">
          <cell r="L31">
            <v>330</v>
          </cell>
        </row>
        <row r="32">
          <cell r="L32">
            <v>352</v>
          </cell>
        </row>
      </sheetData>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Sch A"/>
      <sheetName val="A"/>
      <sheetName val="B"/>
      <sheetName val="SCH C"/>
      <sheetName val="C"/>
      <sheetName val="SCH B"/>
      <sheetName val="SCH D"/>
      <sheetName val="D-re"/>
      <sheetName val="E"/>
      <sheetName val="Pre-Op"/>
      <sheetName val="SCH F"/>
      <sheetName val="SCH G"/>
      <sheetName val="F-re"/>
      <sheetName val="G-re"/>
      <sheetName val="C1"/>
      <sheetName val="C2"/>
      <sheetName val="H"/>
      <sheetName val="I"/>
      <sheetName val="J"/>
      <sheetName val="K"/>
      <sheetName val="C3"/>
      <sheetName val="TB"/>
      <sheetName val="TB_All"/>
      <sheetName val="Dec 07 Prov"/>
      <sheetName val="TB-input"/>
      <sheetName val="Tax-Calc"/>
      <sheetName val="115JB"/>
      <sheetName val="FBT - Cal"/>
      <sheetName val="computation"/>
      <sheetName val="sec212"/>
      <sheetName val="DTL"/>
      <sheetName val="DT Wkgs"/>
      <sheetName val="IT-Deprn"/>
      <sheetName val="EPS-DPS"/>
      <sheetName val="CALCS"/>
      <sheetName val="Shares"/>
      <sheetName val="Grouping TB"/>
      <sheetName val="Eq. wise Faults"/>
      <sheetName val="Input Sheet"/>
      <sheetName val="Schedules"/>
      <sheetName val="Summary Sheet"/>
      <sheetName val="Funds Pha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E1" t="str">
            <v>31.12.2011</v>
          </cell>
        </row>
        <row r="2">
          <cell r="V2" t="str">
            <v>30.06.2009</v>
          </cell>
          <cell r="W2" t="str">
            <v>Jun 30, 2009</v>
          </cell>
          <cell r="X2" t="str">
            <v>period ended Jun 30, 2009</v>
          </cell>
        </row>
        <row r="3">
          <cell r="V3" t="str">
            <v>30.06.2010</v>
          </cell>
          <cell r="W3" t="str">
            <v>Jun30,2010</v>
          </cell>
          <cell r="X3" t="str">
            <v>period ended Jun 30, 2010</v>
          </cell>
        </row>
        <row r="4">
          <cell r="V4" t="str">
            <v>30.09.2009</v>
          </cell>
          <cell r="W4" t="str">
            <v>Sep 30, 2009</v>
          </cell>
          <cell r="X4" t="str">
            <v>period ended Sep 30, 2009</v>
          </cell>
        </row>
        <row r="5">
          <cell r="V5" t="str">
            <v>30.09.2010</v>
          </cell>
          <cell r="W5" t="str">
            <v>Sep30,2010</v>
          </cell>
          <cell r="X5" t="str">
            <v>period ended Sep 30, 2010</v>
          </cell>
        </row>
        <row r="6">
          <cell r="V6" t="str">
            <v>31.03.2010</v>
          </cell>
          <cell r="W6" t="str">
            <v>March 31, 2010</v>
          </cell>
          <cell r="X6" t="str">
            <v>year ended March 31, 2010</v>
          </cell>
        </row>
        <row r="7">
          <cell r="V7" t="str">
            <v>31.03.2011</v>
          </cell>
          <cell r="W7" t="str">
            <v>March31,2011</v>
          </cell>
          <cell r="X7" t="str">
            <v>year ended March 31, 2011</v>
          </cell>
        </row>
        <row r="8">
          <cell r="V8" t="str">
            <v>31.12.2009</v>
          </cell>
          <cell r="W8" t="str">
            <v>Dec 31, 2009</v>
          </cell>
          <cell r="X8" t="str">
            <v>period ended Dec 31, 2009</v>
          </cell>
        </row>
        <row r="9">
          <cell r="V9" t="str">
            <v>31.12.2010</v>
          </cell>
          <cell r="W9" t="str">
            <v>Dec31,2010</v>
          </cell>
          <cell r="X9" t="str">
            <v>period ended Dec 31, 2010</v>
          </cell>
        </row>
        <row r="10">
          <cell r="V10" t="str">
            <v>30.06.2011</v>
          </cell>
          <cell r="W10" t="str">
            <v>Jun 30, 2011</v>
          </cell>
          <cell r="X10" t="str">
            <v>period ended Jun 30, 2011</v>
          </cell>
        </row>
        <row r="11">
          <cell r="V11" t="str">
            <v>30.09.2011</v>
          </cell>
          <cell r="W11" t="str">
            <v>Sep 30, 2011</v>
          </cell>
          <cell r="X11" t="str">
            <v>period ended Sep 30, 2011</v>
          </cell>
        </row>
        <row r="12">
          <cell r="V12" t="str">
            <v>31.12.2011</v>
          </cell>
          <cell r="W12" t="str">
            <v>Dec 31, 2011</v>
          </cell>
          <cell r="X12" t="str">
            <v>period ended Dec 31, 2011</v>
          </cell>
        </row>
        <row r="13">
          <cell r="V13" t="str">
            <v>31.03.2012</v>
          </cell>
          <cell r="W13" t="str">
            <v>March 31, 2012</v>
          </cell>
          <cell r="X13" t="str">
            <v>year ended March 31, 2012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Phasing and IDC (2)"/>
      <sheetName val="Consultancy proposal"/>
      <sheetName val="Consultants"/>
      <sheetName val="Energy Charge (2)"/>
      <sheetName val="Energy Charge"/>
      <sheetName val="Staffing"/>
      <sheetName val="Land Lease"/>
      <sheetName val="Assumptions and Cost Input"/>
      <sheetName val="Cost information Sheet"/>
      <sheetName val="Capex Phasing and IDC"/>
      <sheetName val="Debt-Schedule-DSR-Ops Factor"/>
      <sheetName val="Currency wise break-up"/>
      <sheetName val="Cost Breakup Depreciation&amp; Tax"/>
      <sheetName val="DTA "/>
      <sheetName val="DTA Tax working"/>
      <sheetName val="Assum"/>
      <sheetName val="Statements"/>
      <sheetName val="Cashflow"/>
      <sheetName val="Balance Sheet"/>
      <sheetName val="Analysis Plan vs For"/>
      <sheetName val="B S"/>
      <sheetName val="Cntrl Sheet"/>
      <sheetName val="DTPL"/>
      <sheetName val="Facility"/>
      <sheetName val="Interest"/>
      <sheetName val="PAP"/>
      <sheetName val="P L"/>
      <sheetName val="Keyratios"/>
      <sheetName val="Yield-COB"/>
      <sheetName val="Assumption-II"/>
      <sheetName val="43B"/>
      <sheetName val="192"/>
      <sheetName val="194C"/>
      <sheetName val="IRR"/>
      <sheetName val="Tax"/>
      <sheetName val="P&amp;L"/>
      <sheetName val="Dividends"/>
      <sheetName val="海外WORK"/>
      <sheetName val="SCH 10"/>
      <sheetName val="CEP99"/>
      <sheetName val="2gii"/>
      <sheetName val="Schedules"/>
      <sheetName val="Consolidated"/>
      <sheetName val="Input"/>
      <sheetName val="SPT vs PHI"/>
      <sheetName val="Lrnet_Inftch"/>
      <sheetName val="関係会社貸付金データ"/>
      <sheetName val="FORM-16"/>
    </sheetNames>
    <sheetDataSet>
      <sheetData sheetId="0"/>
      <sheetData sheetId="1"/>
      <sheetData sheetId="2"/>
      <sheetData sheetId="3"/>
      <sheetData sheetId="4"/>
      <sheetData sheetId="5"/>
      <sheetData sheetId="6"/>
      <sheetData sheetId="7"/>
      <sheetData sheetId="8"/>
      <sheetData sheetId="9"/>
      <sheetData sheetId="10" refreshError="1">
        <row r="25">
          <cell r="C25">
            <v>41.513111253308047</v>
          </cell>
        </row>
      </sheetData>
      <sheetData sheetId="11"/>
      <sheetData sheetId="12" refreshError="1">
        <row r="4">
          <cell r="C4">
            <v>126</v>
          </cell>
        </row>
        <row r="5">
          <cell r="C5">
            <v>104</v>
          </cell>
        </row>
        <row r="7">
          <cell r="C7">
            <v>90</v>
          </cell>
        </row>
        <row r="11">
          <cell r="C11">
            <v>27.5</v>
          </cell>
        </row>
        <row r="12">
          <cell r="C12">
            <v>22</v>
          </cell>
        </row>
        <row r="13">
          <cell r="C13">
            <v>20</v>
          </cell>
        </row>
        <row r="14">
          <cell r="C14">
            <v>20</v>
          </cell>
        </row>
        <row r="15">
          <cell r="C15">
            <v>20</v>
          </cell>
        </row>
        <row r="16">
          <cell r="C16">
            <v>190</v>
          </cell>
        </row>
        <row r="17">
          <cell r="C17">
            <v>40</v>
          </cell>
        </row>
        <row r="18">
          <cell r="C18">
            <v>0</v>
          </cell>
        </row>
        <row r="19">
          <cell r="C19">
            <v>60</v>
          </cell>
        </row>
        <row r="20">
          <cell r="C20">
            <v>35</v>
          </cell>
        </row>
        <row r="22">
          <cell r="C22">
            <v>11</v>
          </cell>
        </row>
        <row r="24">
          <cell r="C24">
            <v>0</v>
          </cell>
        </row>
        <row r="28">
          <cell r="C28">
            <v>10</v>
          </cell>
        </row>
        <row r="29">
          <cell r="C29">
            <v>45</v>
          </cell>
        </row>
        <row r="30">
          <cell r="C30">
            <v>10</v>
          </cell>
        </row>
        <row r="32">
          <cell r="C32">
            <v>73.290000000000006</v>
          </cell>
        </row>
        <row r="33">
          <cell r="C33">
            <v>10</v>
          </cell>
        </row>
        <row r="34">
          <cell r="C34">
            <v>20</v>
          </cell>
        </row>
        <row r="35">
          <cell r="C35">
            <v>8.9115000000000002</v>
          </cell>
        </row>
        <row r="36">
          <cell r="C36">
            <v>15.233335015142471</v>
          </cell>
        </row>
        <row r="40">
          <cell r="C40">
            <v>41.513111253308047</v>
          </cell>
        </row>
        <row r="41">
          <cell r="C41">
            <v>1088.0953582244622</v>
          </cell>
        </row>
      </sheetData>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107"/>
      <sheetName val="YE-107A"/>
      <sheetName val="YE-107S"/>
      <sheetName val="YE-107S1"/>
      <sheetName val="YE-107SW"/>
      <sheetName val="YE-SW2"/>
      <sheetName val="YE_SW2"/>
      <sheetName val="Keyratios"/>
      <sheetName val="Cntrl Sheet"/>
      <sheetName val="Facility"/>
      <sheetName val="deb"/>
      <sheetName val="SPR"/>
      <sheetName val="PAP"/>
      <sheetName val="Lrnet_Inftch"/>
      <sheetName val="194C"/>
      <sheetName val="海外WORK"/>
      <sheetName val="SCH 10"/>
      <sheetName val="43B"/>
      <sheetName val="192"/>
      <sheetName val="Analysis Plan vs For"/>
      <sheetName val="Loans &amp; aDVANCES"/>
      <sheetName val="Input Sheet"/>
      <sheetName val="Schedules"/>
      <sheetName val="Summary Sheet"/>
      <sheetName val="Funds Phasing"/>
      <sheetName val="Cost Breakup Depreciation&amp; Tax"/>
      <sheetName val="Debt-Schedule-DSR-Ops Factor"/>
      <sheetName val="Staffing"/>
      <sheetName val="Consolidated"/>
      <sheetName val="Input"/>
      <sheetName val="Aplus Jun 07"/>
      <sheetName val="2gii"/>
      <sheetName val="EXPENDITURE CYCLE"/>
      <sheetName val="関係会社貸付金データ"/>
      <sheetName val="NFF"/>
      <sheetName val="Dep AY 6-7"/>
      <sheetName val="P&amp;L"/>
      <sheetName val="B-S"/>
      <sheetName val="132417"/>
      <sheetName val="FORM-16"/>
      <sheetName val="#REF"/>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FF"/>
      <sheetName val="P&amp;L"/>
      <sheetName val="PrdQty"/>
      <sheetName val="PrdVal"/>
      <sheetName val="Basic"/>
      <sheetName val="Rate Analy."/>
      <sheetName val="Agg"/>
      <sheetName val="Agg (2)"/>
      <sheetName val="PMRL ind"/>
      <sheetName val="Sheet1"/>
      <sheetName val="Abs PMRL"/>
      <sheetName val="Mach."/>
      <sheetName val="Eqpdata"/>
      <sheetName val="Materials"/>
      <sheetName val="mat"/>
      <sheetName val="lab"/>
      <sheetName val="fol"/>
      <sheetName val="Spare"/>
      <sheetName val="BATA"/>
      <sheetName val="NHC"/>
      <sheetName val="Hire"/>
      <sheetName val="Sub"/>
      <sheetName val="Shut"/>
      <sheetName val="OH"/>
      <sheetName val="org"/>
      <sheetName val="AFFI内訳"/>
      <sheetName val="海外WORK"/>
      <sheetName val="国内work"/>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ow r="3">
          <cell r="A3" t="str">
            <v>Abstract PMRL</v>
          </cell>
        </row>
        <row r="46">
          <cell r="B46" t="str">
            <v>Diesel</v>
          </cell>
        </row>
        <row r="87">
          <cell r="B87" t="str">
            <v>Lubricants</v>
          </cell>
        </row>
        <row r="128">
          <cell r="B128" t="str">
            <v>Gravel compact</v>
          </cell>
        </row>
        <row r="169">
          <cell r="B169" t="str">
            <v>GSB Material</v>
          </cell>
        </row>
        <row r="210">
          <cell r="B210" t="str">
            <v>Aggregate</v>
          </cell>
        </row>
        <row r="251">
          <cell r="B251" t="str">
            <v>Dust</v>
          </cell>
        </row>
        <row r="292">
          <cell r="B292" t="str">
            <v>BT 80/100</v>
          </cell>
        </row>
        <row r="333">
          <cell r="B333" t="str">
            <v>BT 60/70</v>
          </cell>
        </row>
        <row r="374">
          <cell r="B374" t="str">
            <v>Cement</v>
          </cell>
        </row>
        <row r="415">
          <cell r="B415" t="str">
            <v>Sand</v>
          </cell>
        </row>
        <row r="456">
          <cell r="B456" t="str">
            <v>Filler board 20mm tk</v>
          </cell>
        </row>
        <row r="497">
          <cell r="B497" t="str">
            <v>Pidiseal</v>
          </cell>
        </row>
        <row r="538">
          <cell r="B538" t="str">
            <v>1000 dia pipe</v>
          </cell>
        </row>
        <row r="579">
          <cell r="B579" t="str">
            <v>150mm pipe</v>
          </cell>
        </row>
        <row r="620">
          <cell r="B620" t="str">
            <v>600 mm pipe</v>
          </cell>
        </row>
        <row r="661">
          <cell r="B661" t="str">
            <v>Rubble</v>
          </cell>
        </row>
        <row r="702">
          <cell r="B702" t="str">
            <v>HYSD</v>
          </cell>
        </row>
      </sheetData>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c}"/>
      <sheetName val="Allow {pbc}"/>
      <sheetName val="Statistics {pbc}"/>
      <sheetName val="Tickmarks"/>
      <sheetName val="modRollFWD"/>
      <sheetName val="Confirm"/>
      <sheetName val="YE-SW2"/>
      <sheetName val="Statistics _pbc_"/>
      <sheetName val="INFO"/>
      <sheetName val="NOTES "/>
      <sheetName val="subsequent coll."/>
      <sheetName val="cma sampling"/>
      <sheetName val="Threshold"/>
      <sheetName val="XREF"/>
      <sheetName val="Recon"/>
      <sheetName val="Allowance"/>
      <sheetName val="Intercompany"/>
      <sheetName val="Aging by segment"/>
      <sheetName val="Sheet1"/>
      <sheetName val="Alternative Proc. "/>
      <sheetName val="Statistics {pbc} "/>
      <sheetName val="Sundry Receivable"/>
      <sheetName val="Aged &amp; Provision"/>
      <sheetName val="Leadsked"/>
      <sheetName val="Sheet2"/>
      <sheetName val="IRR"/>
      <sheetName val="Tax"/>
      <sheetName val="P&amp;L"/>
      <sheetName val="Dividends"/>
      <sheetName val="Assumption-II"/>
      <sheetName val="Fixed Assets Top Sheet- Consol"/>
      <sheetName val="SCH 10"/>
      <sheetName val="Input"/>
      <sheetName val="CEP99"/>
      <sheetName val="Abs PMRL"/>
      <sheetName val="B131-Apr"/>
      <sheetName val="UPDATE"/>
      <sheetName val="MODEL"/>
      <sheetName val="Sheet4"/>
      <sheetName val="Design"/>
      <sheetName val="MBT-CUS"/>
      <sheetName val="Sample Selection"/>
      <sheetName val="Scope"/>
      <sheetName val="Listing of Debtors"/>
      <sheetName val="Overall Reconcialtions"/>
      <sheetName val="Agewise Debtors"/>
      <sheetName val="Schedule of payment Scal-BDMC"/>
      <sheetName val="Subsequent stauts As on 2-5-08"/>
      <sheetName val="Amount Received"/>
      <sheetName val="Explanation for OS debtors"/>
      <sheetName val="Outstanding as on 4-6-08"/>
      <sheetName val="Debtors of 7 unreg agree"/>
      <sheetName val="Flats booked and reg in Q4"/>
      <sheetName val="Receipt"/>
      <sheetName val="CMA for Debtors Confirmation"/>
      <sheetName val="DATA"/>
      <sheetName val="末残計画(四半期ベース)"/>
      <sheetName val="O&amp;P INV &amp; TRAREC"/>
      <sheetName val=" TP"/>
      <sheetName val="HFM sheet"/>
      <sheetName val="N C INV"/>
      <sheetName val="K NC INV"/>
      <sheetName val="Notes to Accts"/>
      <sheetName val="Tax netting off"/>
      <sheetName val="U OTH INC"/>
      <sheetName val="PLBSCFIRRNPV"/>
      <sheetName val="Cost Breakup Depreciation&amp; Tax"/>
      <sheetName val="Debt-Schedule-DSR-Ops Factor"/>
      <sheetName val="Staffing"/>
      <sheetName val="FORM-16"/>
      <sheetName val="Statistics_{pbc}"/>
      <sheetName val="QS-APR97"/>
      <sheetName val="BSS GLP Pricelist"/>
      <sheetName val="BSS AM Page"/>
      <sheetName val="Addison"/>
      <sheetName val="adm12"/>
      <sheetName val="Peso"/>
      <sheetName val="others"/>
      <sheetName val="P&amp;L (CAEN)"/>
      <sheetName val="U2.2"/>
      <sheetName val="NAM"/>
      <sheetName val="LAM"/>
      <sheetName val="ex-rate"/>
      <sheetName val="FDR BUDGET 2001 EISENACH"/>
      <sheetName val="Sensitivities"/>
    </sheetNames>
    <sheetDataSet>
      <sheetData sheetId="0" refreshError="1"/>
      <sheetData sheetId="1" refreshError="1"/>
      <sheetData sheetId="2" refreshError="1"/>
      <sheetData sheetId="3">
        <row r="2">
          <cell r="A2" t="str">
            <v>Trend Data (ideally user would link this to TB)</v>
          </cell>
        </row>
      </sheetData>
      <sheetData sheetId="4" refreshError="1">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5">
        <row r="2">
          <cell r="A2" t="str">
            <v>Trend Data (ideally user would link this to TB)</v>
          </cell>
        </row>
      </sheetData>
      <sheetData sheetId="6" refreshError="1"/>
      <sheetData sheetId="7"/>
      <sheetData sheetId="8" refreshError="1"/>
      <sheetData sheetId="9" refreshError="1"/>
      <sheetData sheetId="10" refreshError="1"/>
      <sheetData sheetId="11" refreshError="1"/>
      <sheetData sheetId="12"/>
      <sheetData sheetId="13"/>
      <sheetData sheetId="14">
        <row r="2">
          <cell r="A2" t="str">
            <v>Trend Data (ideally user would link this to TB)</v>
          </cell>
        </row>
      </sheetData>
      <sheetData sheetId="15">
        <row r="2">
          <cell r="A2" t="str">
            <v>Trend Data (ideally user would link this to TB)</v>
          </cell>
        </row>
      </sheetData>
      <sheetData sheetId="16" refreshError="1"/>
      <sheetData sheetId="17" refreshError="1"/>
      <sheetData sheetId="18" refreshError="1"/>
      <sheetData sheetId="19"/>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係会社貸付金データ"/>
      <sheetName val="単ﾗﾀﾞｰ金"/>
      <sheetName val="Keyratios"/>
      <sheetName val="PAP"/>
      <sheetName val="末残計画(四半期ベース)"/>
      <sheetName val="ﾏﾁｭﾘﾃｨﾗﾀﾞｰ（月次ベース）"/>
      <sheetName val="ﾏﾁｭﾘﾃｨﾗﾀﾞｰ（四半期ベース）"/>
      <sheetName val="Statistics {pbc}"/>
      <sheetName val="43B"/>
      <sheetName val="192"/>
      <sheetName val="194C"/>
      <sheetName val="海外WORK"/>
      <sheetName val="Input"/>
      <sheetName val="VIR CG"/>
      <sheetName val="Fixed Assets Top Sheet- Consol"/>
      <sheetName val="Lrnet_Inftch"/>
      <sheetName val="IRR"/>
      <sheetName val="Tax"/>
      <sheetName val="P&amp;L"/>
      <sheetName val="Dividends"/>
      <sheetName val="業種小分類"/>
      <sheetName val="業種大分類"/>
      <sheetName val="その他"/>
      <sheetName val="全体"/>
      <sheetName val="AFFI内訳"/>
      <sheetName val="国内work"/>
      <sheetName val="MAIN-COMP"/>
      <sheetName val="FT-05-02IsoBOM"/>
      <sheetName val="PLANPROD(27)"/>
      <sheetName val="STEELSTK(04)"/>
      <sheetName val="COMPLAINTS(24)"/>
      <sheetName val="CONTENTS"/>
      <sheetName val="CREDIT(24)"/>
      <sheetName val="DESCOMP(07)"/>
      <sheetName val="PLANTPROD(05)"/>
      <sheetName val="EXPSL(25)"/>
      <sheetName val="EXPNR(26)"/>
      <sheetName val="NONCOMP(06)"/>
      <sheetName val="REPHRC(1)"/>
      <sheetName val="NR(12)"/>
      <sheetName val="NTO(14)"/>
      <sheetName val="INVNT(17)"/>
      <sheetName val="SALE(09)"/>
      <sheetName val="AGEINV(17A)"/>
      <sheetName val="TURNOVER(13)"/>
      <sheetName val="OSGTO(22)"/>
      <sheetName val="WRKCAP(3)"/>
    </sheetNames>
    <sheetDataSet>
      <sheetData sheetId="0" refreshError="1">
        <row r="6">
          <cell r="D6">
            <v>36219</v>
          </cell>
        </row>
        <row r="7">
          <cell r="D7">
            <v>77235000000</v>
          </cell>
        </row>
        <row r="8">
          <cell r="D8">
            <v>6.5414889622580448E-3</v>
          </cell>
        </row>
        <row r="9">
          <cell r="D9">
            <v>0</v>
          </cell>
        </row>
        <row r="10">
          <cell r="D10">
            <v>0</v>
          </cell>
        </row>
        <row r="11">
          <cell r="D11">
            <v>1.0820278551532034E-2</v>
          </cell>
        </row>
        <row r="13">
          <cell r="D13">
            <v>96400000000</v>
          </cell>
        </row>
        <row r="14">
          <cell r="D14">
            <v>16500000000</v>
          </cell>
        </row>
        <row r="15">
          <cell r="D15">
            <v>7.9400000000000043E-3</v>
          </cell>
        </row>
        <row r="16">
          <cell r="D16">
            <v>40000000000</v>
          </cell>
        </row>
        <row r="17">
          <cell r="D17">
            <v>1.0900000000000002E-2</v>
          </cell>
        </row>
        <row r="20">
          <cell r="D20">
            <v>47000000000</v>
          </cell>
        </row>
        <row r="21">
          <cell r="D21">
            <v>58100000000</v>
          </cell>
        </row>
        <row r="22">
          <cell r="D22">
            <v>1.0519779690189331E-2</v>
          </cell>
        </row>
        <row r="23">
          <cell r="D23">
            <v>40000000000</v>
          </cell>
        </row>
        <row r="24">
          <cell r="D24">
            <v>1.7023000000000003E-2</v>
          </cell>
        </row>
        <row r="26">
          <cell r="D26">
            <v>64800000000</v>
          </cell>
        </row>
        <row r="27">
          <cell r="D27">
            <v>1.5546388888888893E-2</v>
          </cell>
        </row>
        <row r="32">
          <cell r="D32">
            <v>77235000000</v>
          </cell>
        </row>
        <row r="33">
          <cell r="D33">
            <v>6.5414889622580448E-3</v>
          </cell>
        </row>
        <row r="34">
          <cell r="D34">
            <v>0</v>
          </cell>
        </row>
        <row r="35">
          <cell r="D35">
            <v>0</v>
          </cell>
        </row>
        <row r="39">
          <cell r="D39">
            <v>16500000000</v>
          </cell>
        </row>
        <row r="40">
          <cell r="D40">
            <v>7.9400000000000043E-3</v>
          </cell>
        </row>
        <row r="41">
          <cell r="D41">
            <v>40000000000</v>
          </cell>
        </row>
        <row r="42">
          <cell r="D42">
            <v>1.0900000000000002E-2</v>
          </cell>
        </row>
        <row r="46">
          <cell r="D46">
            <v>58100000000</v>
          </cell>
        </row>
        <row r="47">
          <cell r="D47">
            <v>1.0519779690189331E-2</v>
          </cell>
        </row>
        <row r="48">
          <cell r="D48">
            <v>40000000000</v>
          </cell>
        </row>
        <row r="49">
          <cell r="D49">
            <v>1.7023000000000003E-2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ﾁｭﾘﾃｨﾗﾀﾞｰ（月次ベース）"/>
      <sheetName val="ﾏﾁｭﾘﾃｨﾗﾀﾞｰ（四半期ベース）"/>
      <sheetName val="末残計画(四半期ベース)"/>
      <sheetName val="全社連結用（月次ベース）"/>
      <sheetName val="全社連結用（四半期ベース）"/>
      <sheetName val="全社連結用（末残計画）"/>
      <sheetName val="マクロ管理"/>
      <sheetName val="修正事項"/>
      <sheetName val="ﾏﾁｭﾘﾃｨﾗﾀﾞｰ_月次ベース_"/>
      <sheetName val="ﾏﾁｭﾘﾃｨﾗﾀﾞｰ_四半期ベース_"/>
      <sheetName val="末残計画_四半期ベース_"/>
      <sheetName val="関係会社貸付金データ"/>
      <sheetName val="連ﾗﾀﾞｰ金"/>
      <sheetName val="AFFI内訳"/>
      <sheetName val="国内work"/>
      <sheetName val="SCH 10"/>
      <sheetName val="Analysis Plan vs For"/>
      <sheetName val="Input"/>
      <sheetName val="海外WORK"/>
      <sheetName val="VIR CG"/>
      <sheetName val="Keyratios"/>
      <sheetName val="MAIN-COMP"/>
      <sheetName val="P&amp;L"/>
      <sheetName val="Sheet1"/>
      <sheetName val="P L"/>
      <sheetName val="YE-SW2"/>
      <sheetName val="業種小分類"/>
      <sheetName val="業種大分類"/>
      <sheetName val="その他"/>
      <sheetName val="全体"/>
      <sheetName val="#REF"/>
      <sheetName val="Sheet2"/>
    </sheetNames>
    <sheetDataSet>
      <sheetData sheetId="0" refreshError="1">
        <row r="1">
          <cell r="F1" t="str">
            <v>D:\Cvg40J\単体対顧\出力帳票\単ﾗﾀﾞｰ金.xlw</v>
          </cell>
        </row>
        <row r="610">
          <cell r="F610">
            <v>13710000000</v>
          </cell>
        </row>
        <row r="611">
          <cell r="F611">
            <v>4.3205463165572619E-3</v>
          </cell>
        </row>
        <row r="612">
          <cell r="F612">
            <v>42300000000</v>
          </cell>
        </row>
        <row r="613">
          <cell r="F613">
            <v>1.0750600472813241E-2</v>
          </cell>
        </row>
        <row r="614">
          <cell r="F614">
            <v>56010000000</v>
          </cell>
        </row>
        <row r="615">
          <cell r="F615">
            <v>9.176666488127122E-3</v>
          </cell>
        </row>
        <row r="704">
          <cell r="F704">
            <v>0</v>
          </cell>
        </row>
        <row r="705">
          <cell r="F705">
            <v>0</v>
          </cell>
        </row>
        <row r="706">
          <cell r="F706">
            <v>0</v>
          </cell>
        </row>
        <row r="707">
          <cell r="F707">
            <v>0</v>
          </cell>
        </row>
        <row r="708">
          <cell r="F708">
            <v>0</v>
          </cell>
        </row>
        <row r="709">
          <cell r="F709">
            <v>0</v>
          </cell>
        </row>
        <row r="811">
          <cell r="F811">
            <v>0</v>
          </cell>
        </row>
        <row r="812">
          <cell r="F812">
            <v>0</v>
          </cell>
        </row>
        <row r="813">
          <cell r="F813">
            <v>0</v>
          </cell>
        </row>
        <row r="814">
          <cell r="F814">
            <v>0</v>
          </cell>
        </row>
        <row r="815">
          <cell r="F815">
            <v>0</v>
          </cell>
        </row>
        <row r="816">
          <cell r="F816">
            <v>0</v>
          </cell>
        </row>
      </sheetData>
      <sheetData sheetId="1" refreshError="1">
        <row r="1">
          <cell r="F1" t="str">
            <v>D:\Cvg40J\単体対顧\出力帳票\単ﾗﾀﾞｰ金.xlw</v>
          </cell>
        </row>
        <row r="646">
          <cell r="F646">
            <v>9140000000</v>
          </cell>
        </row>
        <row r="647">
          <cell r="F647">
            <v>3.9502625820568996E-3</v>
          </cell>
        </row>
        <row r="648">
          <cell r="F648">
            <v>38100000000</v>
          </cell>
        </row>
        <row r="649">
          <cell r="F649">
            <v>1.066272440944882E-2</v>
          </cell>
        </row>
        <row r="650">
          <cell r="F650">
            <v>47240000000</v>
          </cell>
        </row>
        <row r="651">
          <cell r="F651">
            <v>9.3639966130397989E-3</v>
          </cell>
        </row>
        <row r="744">
          <cell r="F744">
            <v>0</v>
          </cell>
        </row>
        <row r="745">
          <cell r="F745">
            <v>0</v>
          </cell>
        </row>
        <row r="746">
          <cell r="F746">
            <v>0</v>
          </cell>
        </row>
        <row r="747">
          <cell r="F747">
            <v>0</v>
          </cell>
        </row>
        <row r="748">
          <cell r="F748">
            <v>0</v>
          </cell>
        </row>
        <row r="749">
          <cell r="F749">
            <v>0</v>
          </cell>
        </row>
        <row r="848">
          <cell r="F848">
            <v>0</v>
          </cell>
        </row>
        <row r="849">
          <cell r="F849">
            <v>0</v>
          </cell>
        </row>
        <row r="850">
          <cell r="F850">
            <v>0</v>
          </cell>
        </row>
        <row r="851">
          <cell r="F851">
            <v>0</v>
          </cell>
        </row>
        <row r="852">
          <cell r="F852">
            <v>0</v>
          </cell>
        </row>
        <row r="853">
          <cell r="F853">
            <v>0</v>
          </cell>
        </row>
      </sheetData>
      <sheetData sheetId="2" refreshError="1">
        <row r="1">
          <cell r="F1" t="str">
            <v>D:\Cvg40J\単体対顧\出力帳票\単ﾗﾀﾞｰ金.xlw</v>
          </cell>
        </row>
        <row r="141">
          <cell r="F141">
            <v>78200000000</v>
          </cell>
          <cell r="G141">
            <v>69000000000</v>
          </cell>
        </row>
        <row r="142">
          <cell r="F142">
            <v>3.145946291560103E-3</v>
          </cell>
          <cell r="G142">
            <v>2.9107391304347839E-3</v>
          </cell>
        </row>
        <row r="143">
          <cell r="F143">
            <v>19100000000</v>
          </cell>
          <cell r="G143">
            <v>13100000000</v>
          </cell>
        </row>
        <row r="144">
          <cell r="F144">
            <v>1.2259162303664925E-2</v>
          </cell>
          <cell r="G144">
            <v>1.3568702290076338E-2</v>
          </cell>
        </row>
        <row r="145">
          <cell r="F145">
            <v>97300000000</v>
          </cell>
          <cell r="G145">
            <v>82100000000</v>
          </cell>
        </row>
        <row r="146">
          <cell r="F146">
            <v>4.9348715313463527E-3</v>
          </cell>
          <cell r="G146">
            <v>4.6113398294762497E-3</v>
          </cell>
        </row>
        <row r="325">
          <cell r="F325">
            <v>63200000000</v>
          </cell>
          <cell r="G325">
            <v>62000000000</v>
          </cell>
        </row>
        <row r="326">
          <cell r="F326">
            <v>4.1124841772151909E-3</v>
          </cell>
          <cell r="G326">
            <v>3.800580645161292E-3</v>
          </cell>
        </row>
        <row r="327">
          <cell r="F327">
            <v>50000000000</v>
          </cell>
          <cell r="G327">
            <v>50000000000</v>
          </cell>
        </row>
        <row r="328">
          <cell r="F328">
            <v>1.0140000000000003E-2</v>
          </cell>
          <cell r="G328">
            <v>1.0780000000000003E-2</v>
          </cell>
        </row>
        <row r="329">
          <cell r="F329">
            <v>113200000000</v>
          </cell>
          <cell r="G329">
            <v>112000000000</v>
          </cell>
        </row>
        <row r="330">
          <cell r="F330">
            <v>6.7748144876325113E-3</v>
          </cell>
          <cell r="G330">
            <v>6.9163928571428597E-3</v>
          </cell>
        </row>
        <row r="522">
          <cell r="F522">
            <v>58800000000</v>
          </cell>
          <cell r="G522">
            <v>20500000000</v>
          </cell>
        </row>
        <row r="523">
          <cell r="F523">
            <v>4.3806972789115642E-3</v>
          </cell>
          <cell r="G523">
            <v>3.8284487804878049E-3</v>
          </cell>
        </row>
        <row r="524">
          <cell r="F524">
            <v>141000000000</v>
          </cell>
          <cell r="G524">
            <v>133000000000</v>
          </cell>
        </row>
        <row r="525">
          <cell r="F525">
            <v>1.0732836879432626E-2</v>
          </cell>
          <cell r="G525">
            <v>1.0827293233082709E-2</v>
          </cell>
        </row>
        <row r="526">
          <cell r="F526">
            <v>199800000000</v>
          </cell>
          <cell r="G526">
            <v>153500000000</v>
          </cell>
        </row>
        <row r="527">
          <cell r="F527">
            <v>8.8634384384384396E-3</v>
          </cell>
          <cell r="G527">
            <v>9.8925941368078196E-3</v>
          </cell>
        </row>
        <row r="649">
          <cell r="F649">
            <v>13710000000</v>
          </cell>
          <cell r="G649">
            <v>9140000000</v>
          </cell>
        </row>
        <row r="650">
          <cell r="F650">
            <v>4.3206571845368384E-3</v>
          </cell>
          <cell r="G650">
            <v>3.9502625820568996E-3</v>
          </cell>
        </row>
        <row r="651">
          <cell r="F651">
            <v>42300000000</v>
          </cell>
          <cell r="G651">
            <v>38100000000</v>
          </cell>
        </row>
        <row r="652">
          <cell r="F652">
            <v>1.0750600472813241E-2</v>
          </cell>
          <cell r="G652">
            <v>1.066272440944882E-2</v>
          </cell>
        </row>
        <row r="653">
          <cell r="F653">
            <v>56010000000</v>
          </cell>
          <cell r="G653">
            <v>47240000000</v>
          </cell>
        </row>
        <row r="654">
          <cell r="F654">
            <v>9.1766936261381913E-3</v>
          </cell>
          <cell r="G654">
            <v>9.3639966130397989E-3</v>
          </cell>
        </row>
        <row r="747">
          <cell r="F747">
            <v>0</v>
          </cell>
          <cell r="G747">
            <v>0</v>
          </cell>
        </row>
        <row r="748">
          <cell r="F748">
            <v>0</v>
          </cell>
          <cell r="G748">
            <v>0</v>
          </cell>
        </row>
        <row r="749">
          <cell r="F749">
            <v>0</v>
          </cell>
          <cell r="G749">
            <v>0</v>
          </cell>
        </row>
        <row r="750">
          <cell r="F750">
            <v>0</v>
          </cell>
          <cell r="G750">
            <v>0</v>
          </cell>
        </row>
        <row r="751">
          <cell r="F751">
            <v>0</v>
          </cell>
          <cell r="G751">
            <v>0</v>
          </cell>
        </row>
        <row r="752">
          <cell r="F752">
            <v>0</v>
          </cell>
          <cell r="G752">
            <v>0</v>
          </cell>
        </row>
        <row r="851">
          <cell r="F851">
            <v>0</v>
          </cell>
          <cell r="G851">
            <v>0</v>
          </cell>
        </row>
        <row r="852">
          <cell r="F852">
            <v>0</v>
          </cell>
          <cell r="G852">
            <v>0</v>
          </cell>
        </row>
        <row r="853">
          <cell r="F853">
            <v>0</v>
          </cell>
          <cell r="G853">
            <v>0</v>
          </cell>
        </row>
        <row r="854">
          <cell r="F854">
            <v>0</v>
          </cell>
          <cell r="G854">
            <v>0</v>
          </cell>
        </row>
        <row r="855">
          <cell r="F855">
            <v>0</v>
          </cell>
          <cell r="G855">
            <v>0</v>
          </cell>
        </row>
        <row r="856">
          <cell r="F856">
            <v>0</v>
          </cell>
          <cell r="G85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ORERIA"/>
      <sheetName val="Resumen"/>
      <sheetName val="1998"/>
      <sheetName val="1999"/>
      <sheetName val="Real2000"/>
      <sheetName val="2000"/>
      <sheetName val="2001"/>
      <sheetName val="a-4"/>
      <sheetName val="Revenue-Invoicewise"/>
    </sheetNames>
    <sheetDataSet>
      <sheetData sheetId="0" refreshError="1">
        <row r="4">
          <cell r="C4" t="str">
            <v>ABRIL</v>
          </cell>
          <cell r="D4" t="str">
            <v>MAYO</v>
          </cell>
        </row>
        <row r="6">
          <cell r="A6" t="str">
            <v>PARTIDAS DE BALANCE</v>
          </cell>
          <cell r="B6" t="str">
            <v>Saldos Iniciales</v>
          </cell>
        </row>
        <row r="7">
          <cell r="A7" t="str">
            <v xml:space="preserve">  Caja y Banco</v>
          </cell>
          <cell r="B7">
            <v>166311.97</v>
          </cell>
          <cell r="C7">
            <v>0</v>
          </cell>
          <cell r="D7">
            <v>0</v>
          </cell>
        </row>
        <row r="8">
          <cell r="A8" t="str">
            <v xml:space="preserve">  Cuentas por cobrar</v>
          </cell>
          <cell r="B8">
            <v>1490219.95</v>
          </cell>
          <cell r="C8">
            <v>203611.67</v>
          </cell>
          <cell r="D8">
            <v>2925</v>
          </cell>
        </row>
        <row r="9">
          <cell r="A9" t="str">
            <v xml:space="preserve">   I.V.A. Crédito Fiscal</v>
          </cell>
          <cell r="B9">
            <v>124501.5</v>
          </cell>
          <cell r="C9">
            <v>0</v>
          </cell>
          <cell r="D9">
            <v>0</v>
          </cell>
        </row>
        <row r="10">
          <cell r="A10" t="str">
            <v xml:space="preserve">   Depositos en garantia</v>
          </cell>
          <cell r="B10">
            <v>6000</v>
          </cell>
          <cell r="C10">
            <v>0</v>
          </cell>
          <cell r="D10">
            <v>0</v>
          </cell>
        </row>
        <row r="11">
          <cell r="A11" t="str">
            <v xml:space="preserve">   Pago cta. Impuestos s/ Renta</v>
          </cell>
          <cell r="B11">
            <v>72928.160000000003</v>
          </cell>
          <cell r="C11">
            <v>0</v>
          </cell>
          <cell r="D11">
            <v>0</v>
          </cell>
        </row>
        <row r="12">
          <cell r="A12" t="str">
            <v>PARTIDAS A COBRAR</v>
          </cell>
          <cell r="B12">
            <v>1859961.5799999998</v>
          </cell>
          <cell r="C12">
            <v>203611.67</v>
          </cell>
          <cell r="D12">
            <v>2925</v>
          </cell>
        </row>
        <row r="13">
          <cell r="A13" t="str">
            <v xml:space="preserve">   Proveedores locales</v>
          </cell>
          <cell r="B13">
            <v>660741.85</v>
          </cell>
          <cell r="C13">
            <v>169690.35</v>
          </cell>
          <cell r="D13">
            <v>0</v>
          </cell>
        </row>
        <row r="14">
          <cell r="A14" t="str">
            <v xml:space="preserve">   Prestamos Por Pagar</v>
          </cell>
          <cell r="B14">
            <v>2824247.5</v>
          </cell>
          <cell r="C14">
            <v>205000</v>
          </cell>
          <cell r="D14">
            <v>0</v>
          </cell>
        </row>
        <row r="15">
          <cell r="A15" t="str">
            <v xml:space="preserve">   Impuestos por pagar</v>
          </cell>
          <cell r="B15">
            <v>56518</v>
          </cell>
          <cell r="C15">
            <v>56518</v>
          </cell>
          <cell r="D15">
            <v>27781.95</v>
          </cell>
        </row>
        <row r="16">
          <cell r="A16" t="str">
            <v>PARTIDAS A PAGAR</v>
          </cell>
          <cell r="B16">
            <v>3541507.35</v>
          </cell>
          <cell r="C16">
            <v>431208.35</v>
          </cell>
          <cell r="D16">
            <v>27781.95</v>
          </cell>
        </row>
        <row r="18">
          <cell r="A18" t="str">
            <v>BALANCE ( COBROS Y PAGOS)</v>
          </cell>
          <cell r="B18">
            <v>-1681545.7700000003</v>
          </cell>
          <cell r="C18">
            <v>-227596.67999999996</v>
          </cell>
          <cell r="D18">
            <v>-24856.95</v>
          </cell>
        </row>
        <row r="21">
          <cell r="A21" t="str">
            <v>Obra Civil</v>
          </cell>
          <cell r="C21">
            <v>1489943.1727272726</v>
          </cell>
          <cell r="D21">
            <v>1489943.1727272726</v>
          </cell>
        </row>
        <row r="22">
          <cell r="A22" t="str">
            <v>Equipo con Montaje</v>
          </cell>
          <cell r="C22">
            <v>69495.399999999994</v>
          </cell>
          <cell r="D22">
            <v>69495.399999999994</v>
          </cell>
        </row>
        <row r="23">
          <cell r="A23" t="str">
            <v>Equipo Suelto</v>
          </cell>
          <cell r="C23">
            <v>0</v>
          </cell>
          <cell r="D23">
            <v>0</v>
          </cell>
        </row>
        <row r="24">
          <cell r="A24" t="str">
            <v>Montaje en Dolares</v>
          </cell>
          <cell r="C24">
            <v>312798.89999999997</v>
          </cell>
          <cell r="D24">
            <v>312798.89999999997</v>
          </cell>
        </row>
        <row r="25">
          <cell r="A25" t="str">
            <v>Montaje en Colones</v>
          </cell>
          <cell r="C25">
            <v>204704.31818181818</v>
          </cell>
          <cell r="D25">
            <v>204704.31818181818</v>
          </cell>
        </row>
        <row r="26">
          <cell r="A26" t="str">
            <v>Escalamiento Obra Civil</v>
          </cell>
          <cell r="C26">
            <v>148994.31727272726</v>
          </cell>
          <cell r="D26">
            <v>148994.31727272726</v>
          </cell>
        </row>
        <row r="27">
          <cell r="A27" t="str">
            <v xml:space="preserve">Escalamiento Montaje Dolares </v>
          </cell>
          <cell r="C27">
            <v>31279.89</v>
          </cell>
          <cell r="D27">
            <v>31279.89</v>
          </cell>
        </row>
        <row r="28">
          <cell r="A28" t="str">
            <v>Escalamiento Montaje Colones</v>
          </cell>
          <cell r="C28">
            <v>20470.43181818182</v>
          </cell>
          <cell r="D28">
            <v>20470.43181818182</v>
          </cell>
        </row>
        <row r="29">
          <cell r="A29" t="str">
            <v>FACTURACION A COBRAR</v>
          </cell>
          <cell r="C29">
            <v>2277686.4299999997</v>
          </cell>
          <cell r="D29">
            <v>2277686.4299999997</v>
          </cell>
        </row>
        <row r="31">
          <cell r="A31" t="str">
            <v>Supervisor y ejecutivo</v>
          </cell>
          <cell r="C31">
            <v>39000</v>
          </cell>
          <cell r="D31">
            <v>39000</v>
          </cell>
        </row>
        <row r="32">
          <cell r="A32" t="str">
            <v>Supervisión español</v>
          </cell>
          <cell r="C32">
            <v>0</v>
          </cell>
          <cell r="D32">
            <v>0</v>
          </cell>
        </row>
        <row r="33">
          <cell r="A33" t="str">
            <v>Personal técnico</v>
          </cell>
          <cell r="C33">
            <v>27750</v>
          </cell>
          <cell r="D33">
            <v>27750</v>
          </cell>
        </row>
        <row r="34">
          <cell r="A34" t="str">
            <v>Personal Oficina</v>
          </cell>
          <cell r="C34">
            <v>9000</v>
          </cell>
          <cell r="D34">
            <v>9000</v>
          </cell>
        </row>
        <row r="35">
          <cell r="A35" t="str">
            <v>Personal de Dibujo</v>
          </cell>
          <cell r="C35">
            <v>5500</v>
          </cell>
          <cell r="D35">
            <v>5500</v>
          </cell>
        </row>
        <row r="36">
          <cell r="A36" t="str">
            <v>Cuotas Seguro Social y Pensión</v>
          </cell>
          <cell r="C36">
            <v>5858.25</v>
          </cell>
          <cell r="D36">
            <v>5858.25</v>
          </cell>
        </row>
        <row r="37">
          <cell r="A37" t="str">
            <v xml:space="preserve">SUELDOS PERSONAL </v>
          </cell>
          <cell r="C37">
            <v>87108.25</v>
          </cell>
          <cell r="D37">
            <v>87108.25</v>
          </cell>
        </row>
        <row r="38">
          <cell r="A38" t="str">
            <v>Alquiler</v>
          </cell>
          <cell r="C38">
            <v>7345</v>
          </cell>
          <cell r="D38">
            <v>7345</v>
          </cell>
        </row>
        <row r="39">
          <cell r="A39" t="str">
            <v>Mantenimiento</v>
          </cell>
          <cell r="C39">
            <v>1500</v>
          </cell>
          <cell r="D39">
            <v>1500</v>
          </cell>
        </row>
        <row r="40">
          <cell r="A40" t="str">
            <v>Comunicaciones</v>
          </cell>
          <cell r="C40">
            <v>6200</v>
          </cell>
          <cell r="D40">
            <v>6200</v>
          </cell>
        </row>
        <row r="41">
          <cell r="A41" t="str">
            <v>Papeleria y reprodución</v>
          </cell>
          <cell r="C41">
            <v>3500</v>
          </cell>
          <cell r="D41">
            <v>3500</v>
          </cell>
        </row>
        <row r="42">
          <cell r="A42" t="str">
            <v>Relaciones Publicas</v>
          </cell>
          <cell r="C42">
            <v>800</v>
          </cell>
          <cell r="D42">
            <v>800</v>
          </cell>
        </row>
        <row r="43">
          <cell r="A43" t="str">
            <v>Seguros y Fianzas</v>
          </cell>
          <cell r="C43">
            <v>0</v>
          </cell>
          <cell r="D43">
            <v>0</v>
          </cell>
        </row>
        <row r="44">
          <cell r="A44" t="str">
            <v>Financieros</v>
          </cell>
          <cell r="C44">
            <v>175</v>
          </cell>
          <cell r="D44">
            <v>175</v>
          </cell>
        </row>
        <row r="45">
          <cell r="A45" t="str">
            <v>Diversos</v>
          </cell>
          <cell r="C45">
            <v>10500</v>
          </cell>
          <cell r="D45">
            <v>10500</v>
          </cell>
        </row>
        <row r="46">
          <cell r="A46" t="str">
            <v>Pago a Impuesto s/ renta</v>
          </cell>
          <cell r="C46">
            <v>24584.06</v>
          </cell>
          <cell r="D46">
            <v>39745</v>
          </cell>
        </row>
        <row r="47">
          <cell r="A47" t="str">
            <v>Gastos Comerciales</v>
          </cell>
          <cell r="C47">
            <v>0</v>
          </cell>
          <cell r="D47">
            <v>22000</v>
          </cell>
        </row>
        <row r="48">
          <cell r="A48" t="str">
            <v>Parque Movil</v>
          </cell>
          <cell r="C48">
            <v>0</v>
          </cell>
          <cell r="D48">
            <v>0</v>
          </cell>
        </row>
        <row r="49">
          <cell r="A49" t="str">
            <v>GASTOS OFICINA</v>
          </cell>
          <cell r="C49">
            <v>54604.06</v>
          </cell>
          <cell r="D49">
            <v>91765</v>
          </cell>
        </row>
        <row r="50">
          <cell r="A50" t="str">
            <v>Avance Obra Civil</v>
          </cell>
          <cell r="C50">
            <v>1532188.3545454543</v>
          </cell>
          <cell r="D50">
            <v>1564322.7545454544</v>
          </cell>
        </row>
        <row r="51">
          <cell r="A51" t="str">
            <v>Montaje</v>
          </cell>
          <cell r="C51">
            <v>568618.59047619044</v>
          </cell>
          <cell r="D51">
            <v>792292.78095238097</v>
          </cell>
        </row>
        <row r="52">
          <cell r="A52" t="str">
            <v>Escalamiento Obra Civil</v>
          </cell>
          <cell r="C52">
            <v>153218.83545454542</v>
          </cell>
          <cell r="D52">
            <v>156432.27545454545</v>
          </cell>
        </row>
        <row r="53">
          <cell r="A53" t="str">
            <v xml:space="preserve">Escalamiento Montaje </v>
          </cell>
          <cell r="C53">
            <v>28430.929523809522</v>
          </cell>
          <cell r="D53">
            <v>39614.63904761905</v>
          </cell>
        </row>
        <row r="54">
          <cell r="A54" t="str">
            <v>SUB-CONTRATISTAS</v>
          </cell>
          <cell r="C54">
            <v>2282456.7099999995</v>
          </cell>
          <cell r="D54">
            <v>2552662.4499999997</v>
          </cell>
        </row>
        <row r="55">
          <cell r="A55" t="str">
            <v>Alquiler de Gruas</v>
          </cell>
          <cell r="C55">
            <v>0</v>
          </cell>
          <cell r="D55">
            <v>0</v>
          </cell>
        </row>
        <row r="56">
          <cell r="A56" t="str">
            <v xml:space="preserve">Transporte Equipos </v>
          </cell>
          <cell r="C56">
            <v>0</v>
          </cell>
          <cell r="D56">
            <v>0</v>
          </cell>
        </row>
        <row r="57">
          <cell r="A57" t="str">
            <v>Campamento / Bodegaje</v>
          </cell>
          <cell r="C57">
            <v>18000</v>
          </cell>
          <cell r="D57">
            <v>18000</v>
          </cell>
        </row>
        <row r="58">
          <cell r="A58" t="str">
            <v>Diversos</v>
          </cell>
          <cell r="C58">
            <v>0</v>
          </cell>
          <cell r="D58">
            <v>0</v>
          </cell>
        </row>
        <row r="59">
          <cell r="A59" t="str">
            <v>DIVERSOS OBRA</v>
          </cell>
          <cell r="C59">
            <v>18000</v>
          </cell>
          <cell r="D59">
            <v>18000</v>
          </cell>
        </row>
        <row r="60">
          <cell r="A60" t="str">
            <v>Mobiliario y Equipo</v>
          </cell>
          <cell r="C60">
            <v>0</v>
          </cell>
          <cell r="D60">
            <v>0</v>
          </cell>
        </row>
        <row r="61">
          <cell r="A61" t="str">
            <v>Vehiculos</v>
          </cell>
          <cell r="C61">
            <v>75000</v>
          </cell>
          <cell r="D61">
            <v>0</v>
          </cell>
        </row>
        <row r="62">
          <cell r="A62" t="str">
            <v>Maquinaria</v>
          </cell>
          <cell r="C62">
            <v>0</v>
          </cell>
          <cell r="D62">
            <v>0</v>
          </cell>
        </row>
        <row r="63">
          <cell r="A63" t="str">
            <v>INMOVILIZADOS</v>
          </cell>
          <cell r="C63">
            <v>75000</v>
          </cell>
          <cell r="D63">
            <v>0</v>
          </cell>
        </row>
        <row r="64">
          <cell r="A64" t="str">
            <v>I.v.a. a Cobrar en facturación</v>
          </cell>
          <cell r="C64">
            <v>-283001.82819999999</v>
          </cell>
          <cell r="D64">
            <v>-283001.82819999999</v>
          </cell>
        </row>
        <row r="65">
          <cell r="A65" t="str">
            <v>I.v.a. a Pagar en Facturacion</v>
          </cell>
          <cell r="C65">
            <v>296719.37229999993</v>
          </cell>
          <cell r="D65">
            <v>331846.11849999998</v>
          </cell>
        </row>
        <row r="66">
          <cell r="A66" t="str">
            <v>I.V.A.</v>
          </cell>
          <cell r="B66">
            <v>0.13</v>
          </cell>
          <cell r="C66">
            <v>13717.544099999941</v>
          </cell>
          <cell r="D66">
            <v>48844.290299999993</v>
          </cell>
        </row>
        <row r="67">
          <cell r="A67" t="str">
            <v>TOTAL PAGOS</v>
          </cell>
          <cell r="C67">
            <v>2530886.5640999996</v>
          </cell>
          <cell r="D67">
            <v>2798379.9902999997</v>
          </cell>
        </row>
        <row r="69">
          <cell r="A69" t="str">
            <v>PRESUPUESTO (COBROS Y PAGOS)</v>
          </cell>
          <cell r="C69">
            <v>-253200.13409999991</v>
          </cell>
          <cell r="D69">
            <v>-520693.56030000001</v>
          </cell>
        </row>
        <row r="72">
          <cell r="A72" t="str">
            <v>TESORERIA MENSUAL</v>
          </cell>
          <cell r="C72">
            <v>-480796.81409999984</v>
          </cell>
          <cell r="D72">
            <v>-545550.51029999997</v>
          </cell>
        </row>
        <row r="73">
          <cell r="A73" t="str">
            <v>TESORERIA ACUMULADA</v>
          </cell>
          <cell r="C73">
            <v>-708393.49409999978</v>
          </cell>
          <cell r="D73">
            <v>-1253944.0043999997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ァイル操作方法"/>
      <sheetName val="GW"/>
      <sheetName val="Entryの引継ぎ"/>
      <sheetName val="EQ国内"/>
      <sheetName val="国内work"/>
      <sheetName val="為替"/>
      <sheetName val="EQ海外"/>
      <sheetName val="海外WORK"/>
      <sheetName val="AFFI内訳"/>
      <sheetName val="持分法"/>
      <sheetName val="外貨AFFI"/>
      <sheetName val="Stockton"/>
      <sheetName val="剰余金一覧"/>
      <sheetName val="損益対前年同月比"/>
      <sheetName val="損益対前月比較"/>
      <sheetName val="残高内訳NI"/>
      <sheetName val="増減内訳NI"/>
      <sheetName val="残高内訳 (地域別)NI"/>
      <sheetName val="Schoolnet"/>
      <sheetName val="未分配利益"/>
      <sheetName val="残高内訳 (地域別) 提出版"/>
      <sheetName val="INVESTSMART"/>
      <sheetName val="BL売却"/>
      <sheetName val="ニチメン売却 "/>
      <sheetName val="日立造船売却"/>
      <sheetName val="MISBS"/>
      <sheetName val="BOD PL NEW"/>
      <sheetName val="末残計画(四半期ベース)"/>
      <sheetName val="SECAFFI内訳0412-2"/>
      <sheetName val="Data"/>
      <sheetName val="ORIGINAL"/>
      <sheetName val="P&amp;L"/>
      <sheetName val="Variables"/>
      <sheetName val="Investment Details"/>
      <sheetName val="final sheet "/>
      <sheetName val="Detail Grou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sheetName val="#REF"/>
      <sheetName val="H.O"/>
      <sheetName val="末残計画(四半期ベース)"/>
      <sheetName val="関係会社貸付金データ"/>
      <sheetName val="AFFI内訳"/>
      <sheetName val="CMA_Calculations"/>
      <sheetName val="plbs"/>
      <sheetName val="Branchen"/>
      <sheetName val="132417"/>
      <sheetName val="HONOTES"/>
      <sheetName val="CURRENT MONTH"/>
      <sheetName val="ASSE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sumptions"/>
      <sheetName val="Revenue"/>
      <sheetName val="Expenses"/>
      <sheetName val="Assets"/>
      <sheetName val="Debt"/>
      <sheetName val="Profit&amp;Loss"/>
      <sheetName val="Tax"/>
      <sheetName val="Balance Sheet"/>
      <sheetName val="Cash Flow"/>
      <sheetName val="Bank"/>
      <sheetName val="FCF"/>
    </sheetNames>
    <sheetDataSet>
      <sheetData sheetId="0" refreshError="1"/>
      <sheetData sheetId="1">
        <row r="7">
          <cell r="C7" t="str">
            <v>Year End 30 June (A$'000)</v>
          </cell>
        </row>
        <row r="20">
          <cell r="A20" t="str">
            <v>Cash investment rate</v>
          </cell>
          <cell r="B20">
            <v>0</v>
          </cell>
          <cell r="C20">
            <v>0</v>
          </cell>
          <cell r="D20">
            <v>0</v>
          </cell>
          <cell r="E20">
            <v>0</v>
          </cell>
          <cell r="F20">
            <v>0.05</v>
          </cell>
          <cell r="G20">
            <v>0.05</v>
          </cell>
          <cell r="H20">
            <v>0.05</v>
          </cell>
          <cell r="I20">
            <v>0.05</v>
          </cell>
          <cell r="J20">
            <v>0.05</v>
          </cell>
          <cell r="K20">
            <v>0.05</v>
          </cell>
          <cell r="L20">
            <v>0.05</v>
          </cell>
          <cell r="M20">
            <v>0.05</v>
          </cell>
          <cell r="N20">
            <v>0.05</v>
          </cell>
          <cell r="O20">
            <v>0.05</v>
          </cell>
        </row>
        <row r="21">
          <cell r="A21" t="str">
            <v>Bank overdraft rate</v>
          </cell>
          <cell r="B21">
            <v>0</v>
          </cell>
          <cell r="C21">
            <v>0</v>
          </cell>
          <cell r="D21">
            <v>0</v>
          </cell>
          <cell r="E21">
            <v>0</v>
          </cell>
          <cell r="F21">
            <v>0.12</v>
          </cell>
          <cell r="G21">
            <v>0.12</v>
          </cell>
          <cell r="H21">
            <v>0.12</v>
          </cell>
          <cell r="I21">
            <v>0.12</v>
          </cell>
          <cell r="J21">
            <v>0.12</v>
          </cell>
          <cell r="K21">
            <v>0.12</v>
          </cell>
          <cell r="L21">
            <v>0.12</v>
          </cell>
          <cell r="M21">
            <v>0.12</v>
          </cell>
          <cell r="N21">
            <v>0.12</v>
          </cell>
          <cell r="O21">
            <v>0.12</v>
          </cell>
        </row>
        <row r="22">
          <cell r="A22" t="str">
            <v>Interest expense rate</v>
          </cell>
          <cell r="B22">
            <v>0</v>
          </cell>
          <cell r="C22">
            <v>0</v>
          </cell>
          <cell r="D22">
            <v>0</v>
          </cell>
          <cell r="E22">
            <v>0</v>
          </cell>
          <cell r="F22">
            <v>0.09</v>
          </cell>
          <cell r="G22">
            <v>0.09</v>
          </cell>
          <cell r="H22">
            <v>0.09</v>
          </cell>
          <cell r="I22">
            <v>0.09</v>
          </cell>
          <cell r="J22">
            <v>0.09</v>
          </cell>
          <cell r="K22">
            <v>0.09</v>
          </cell>
          <cell r="L22">
            <v>0.09</v>
          </cell>
          <cell r="M22">
            <v>0.09</v>
          </cell>
          <cell r="N22">
            <v>0.09</v>
          </cell>
          <cell r="O22">
            <v>0.09</v>
          </cell>
        </row>
        <row r="74">
          <cell r="A74" t="str">
            <v>Debtor days</v>
          </cell>
          <cell r="B74">
            <v>0</v>
          </cell>
          <cell r="C74">
            <v>0</v>
          </cell>
          <cell r="D74">
            <v>0</v>
          </cell>
          <cell r="E74">
            <v>0</v>
          </cell>
          <cell r="F74">
            <v>30</v>
          </cell>
          <cell r="G74">
            <v>30</v>
          </cell>
          <cell r="H74">
            <v>30</v>
          </cell>
          <cell r="I74">
            <v>30</v>
          </cell>
          <cell r="J74">
            <v>30</v>
          </cell>
          <cell r="K74">
            <v>30</v>
          </cell>
          <cell r="L74">
            <v>30</v>
          </cell>
          <cell r="M74">
            <v>30</v>
          </cell>
          <cell r="N74">
            <v>30</v>
          </cell>
          <cell r="O74">
            <v>30</v>
          </cell>
        </row>
        <row r="75">
          <cell r="A75" t="str">
            <v>Creditor days</v>
          </cell>
          <cell r="B75">
            <v>0</v>
          </cell>
          <cell r="C75">
            <v>0</v>
          </cell>
          <cell r="D75">
            <v>0</v>
          </cell>
          <cell r="E75">
            <v>0</v>
          </cell>
          <cell r="F75">
            <v>40</v>
          </cell>
          <cell r="G75">
            <v>40</v>
          </cell>
          <cell r="H75">
            <v>40</v>
          </cell>
          <cell r="I75">
            <v>40</v>
          </cell>
          <cell r="J75">
            <v>40</v>
          </cell>
          <cell r="K75">
            <v>40</v>
          </cell>
          <cell r="L75">
            <v>40</v>
          </cell>
          <cell r="M75">
            <v>40</v>
          </cell>
          <cell r="N75">
            <v>40</v>
          </cell>
          <cell r="O75">
            <v>40</v>
          </cell>
        </row>
        <row r="76">
          <cell r="A76" t="str">
            <v>Stock turnover days</v>
          </cell>
          <cell r="B76">
            <v>0</v>
          </cell>
          <cell r="C76">
            <v>0</v>
          </cell>
          <cell r="D76">
            <v>0</v>
          </cell>
          <cell r="E76">
            <v>0</v>
          </cell>
          <cell r="F76">
            <v>45</v>
          </cell>
          <cell r="G76">
            <v>45</v>
          </cell>
          <cell r="H76">
            <v>45</v>
          </cell>
          <cell r="I76">
            <v>45</v>
          </cell>
          <cell r="J76">
            <v>45</v>
          </cell>
          <cell r="K76">
            <v>45</v>
          </cell>
          <cell r="L76">
            <v>45</v>
          </cell>
          <cell r="M76">
            <v>45</v>
          </cell>
          <cell r="N76">
            <v>45</v>
          </cell>
          <cell r="O76">
            <v>45</v>
          </cell>
        </row>
        <row r="99">
          <cell r="C99">
            <v>0.02</v>
          </cell>
        </row>
      </sheetData>
      <sheetData sheetId="2" refreshError="1"/>
      <sheetData sheetId="3" refreshError="1"/>
      <sheetData sheetId="4">
        <row r="30">
          <cell r="B30" t="str">
            <v>Closing fixed assets</v>
          </cell>
          <cell r="C30">
            <v>0</v>
          </cell>
          <cell r="D30">
            <v>0</v>
          </cell>
          <cell r="E30">
            <v>0</v>
          </cell>
          <cell r="F30">
            <v>360</v>
          </cell>
          <cell r="G30">
            <v>329.18</v>
          </cell>
          <cell r="H30">
            <v>297.52359999999999</v>
          </cell>
          <cell r="I30">
            <v>265.014072</v>
          </cell>
          <cell r="J30">
            <v>231.63435344000001</v>
          </cell>
          <cell r="K30">
            <v>197.36704050880002</v>
          </cell>
          <cell r="L30">
            <v>162.19438131897601</v>
          </cell>
          <cell r="M30">
            <v>126.09826894535553</v>
          </cell>
          <cell r="N30">
            <v>89.060234324262638</v>
          </cell>
          <cell r="O30">
            <v>51.06143901074789</v>
          </cell>
        </row>
      </sheetData>
      <sheetData sheetId="5">
        <row r="22">
          <cell r="B22" t="str">
            <v>Current</v>
          </cell>
          <cell r="C22">
            <v>0</v>
          </cell>
          <cell r="D22">
            <v>0</v>
          </cell>
          <cell r="E22">
            <v>0</v>
          </cell>
          <cell r="F22">
            <v>80</v>
          </cell>
          <cell r="G22">
            <v>80</v>
          </cell>
          <cell r="H22">
            <v>80</v>
          </cell>
          <cell r="I22">
            <v>80</v>
          </cell>
          <cell r="J22">
            <v>80</v>
          </cell>
          <cell r="K22">
            <v>80</v>
          </cell>
          <cell r="L22">
            <v>80</v>
          </cell>
          <cell r="M22">
            <v>80</v>
          </cell>
          <cell r="N22">
            <v>80</v>
          </cell>
          <cell r="O22">
            <v>0</v>
          </cell>
        </row>
        <row r="23">
          <cell r="B23" t="str">
            <v>Non-current</v>
          </cell>
          <cell r="C23">
            <v>0</v>
          </cell>
          <cell r="D23">
            <v>0</v>
          </cell>
          <cell r="E23">
            <v>0</v>
          </cell>
          <cell r="F23">
            <v>640</v>
          </cell>
          <cell r="G23">
            <v>560</v>
          </cell>
          <cell r="H23">
            <v>480</v>
          </cell>
          <cell r="I23">
            <v>400</v>
          </cell>
          <cell r="J23">
            <v>320.00000000000006</v>
          </cell>
          <cell r="K23">
            <v>240.00000000000006</v>
          </cell>
          <cell r="L23">
            <v>160.00000000000006</v>
          </cell>
          <cell r="M23">
            <v>80.000000000000057</v>
          </cell>
          <cell r="N23">
            <v>0</v>
          </cell>
          <cell r="O23">
            <v>0</v>
          </cell>
        </row>
      </sheetData>
      <sheetData sheetId="6">
        <row r="13">
          <cell r="F13">
            <v>6875</v>
          </cell>
          <cell r="G13">
            <v>7273.875</v>
          </cell>
          <cell r="H13">
            <v>7621.8403500000004</v>
          </cell>
          <cell r="I13">
            <v>7986.6010006200004</v>
          </cell>
          <cell r="J13">
            <v>8309.2596810450486</v>
          </cell>
          <cell r="K13">
            <v>8644.9537721592696</v>
          </cell>
          <cell r="L13">
            <v>8994.2099045545037</v>
          </cell>
          <cell r="M13">
            <v>9357.5759846985056</v>
          </cell>
          <cell r="N13">
            <v>9735.6220544803255</v>
          </cell>
          <cell r="O13">
            <v>10128.94118548133</v>
          </cell>
        </row>
        <row r="15">
          <cell r="A15" t="str">
            <v>Cost of Sales</v>
          </cell>
          <cell r="B15">
            <v>0</v>
          </cell>
          <cell r="C15">
            <v>0</v>
          </cell>
          <cell r="D15">
            <v>0</v>
          </cell>
          <cell r="E15">
            <v>0</v>
          </cell>
          <cell r="F15">
            <v>-4031.25</v>
          </cell>
          <cell r="G15">
            <v>-4265.8312500000002</v>
          </cell>
          <cell r="H15">
            <v>-4470.6313125000006</v>
          </cell>
          <cell r="I15">
            <v>-4685.3477978130004</v>
          </cell>
          <cell r="J15">
            <v>-4874.6358488446458</v>
          </cell>
          <cell r="K15">
            <v>-5071.5711371379693</v>
          </cell>
          <cell r="L15">
            <v>-5276.4626110783438</v>
          </cell>
          <cell r="M15">
            <v>-5489.6317005659084</v>
          </cell>
          <cell r="N15">
            <v>-5711.4128212687719</v>
          </cell>
          <cell r="O15">
            <v>-5942.15389924803</v>
          </cell>
        </row>
        <row r="26">
          <cell r="A26" t="str">
            <v>EBITDA</v>
          </cell>
          <cell r="B26">
            <v>0</v>
          </cell>
          <cell r="C26">
            <v>0</v>
          </cell>
          <cell r="D26">
            <v>0</v>
          </cell>
          <cell r="E26">
            <v>0</v>
          </cell>
          <cell r="F26">
            <v>12.5</v>
          </cell>
          <cell r="G26">
            <v>110.86124999999993</v>
          </cell>
          <cell r="H26">
            <v>135.39895649999926</v>
          </cell>
          <cell r="I26">
            <v>241.42694241599975</v>
          </cell>
          <cell r="J26">
            <v>264.16977680960599</v>
          </cell>
          <cell r="K26">
            <v>288.09120543111521</v>
          </cell>
          <cell r="L26">
            <v>313.24403916169967</v>
          </cell>
          <cell r="M26">
            <v>339.68332635562365</v>
          </cell>
          <cell r="N26">
            <v>367.46644531241782</v>
          </cell>
          <cell r="O26">
            <v>396.65320052650623</v>
          </cell>
        </row>
        <row r="38">
          <cell r="A38" t="str">
            <v>Net Profit/(Loss) after tax</v>
          </cell>
          <cell r="B38">
            <v>0</v>
          </cell>
          <cell r="C38">
            <v>0</v>
          </cell>
          <cell r="D38">
            <v>0</v>
          </cell>
          <cell r="E38">
            <v>0</v>
          </cell>
          <cell r="F38">
            <v>-67.1963441780822</v>
          </cell>
          <cell r="G38">
            <v>7.1564817636985723</v>
          </cell>
          <cell r="H38">
            <v>26.647144786298696</v>
          </cell>
          <cell r="I38">
            <v>105.62676787516989</v>
          </cell>
          <cell r="J38">
            <v>127.44383370418237</v>
          </cell>
          <cell r="K38">
            <v>150.43163738767271</v>
          </cell>
          <cell r="L38">
            <v>175.0105176364053</v>
          </cell>
          <cell r="M38">
            <v>201.27383354628475</v>
          </cell>
          <cell r="N38">
            <v>229.31915082944533</v>
          </cell>
          <cell r="O38">
            <v>259.24875950952384</v>
          </cell>
        </row>
      </sheetData>
      <sheetData sheetId="7">
        <row r="32">
          <cell r="A32" t="str">
            <v>Tax Payable</v>
          </cell>
          <cell r="B32">
            <v>0</v>
          </cell>
          <cell r="C32">
            <v>0</v>
          </cell>
          <cell r="D32">
            <v>0</v>
          </cell>
          <cell r="E32">
            <v>0</v>
          </cell>
          <cell r="F32">
            <v>0</v>
          </cell>
          <cell r="G32">
            <v>0</v>
          </cell>
          <cell r="H32">
            <v>0</v>
          </cell>
          <cell r="I32">
            <v>37.809402105893547</v>
          </cell>
          <cell r="J32">
            <v>58.919650913221005</v>
          </cell>
          <cell r="K32">
            <v>69.66760147837401</v>
          </cell>
          <cell r="L32">
            <v>81.040960954075402</v>
          </cell>
          <cell r="M32">
            <v>93.086050934507497</v>
          </cell>
          <cell r="N32">
            <v>105.85037804304116</v>
          </cell>
          <cell r="O32">
            <v>119.38291784725182</v>
          </cell>
        </row>
        <row r="46">
          <cell r="A46" t="str">
            <v>Net FITB/(PDIT)</v>
          </cell>
          <cell r="B46">
            <v>0</v>
          </cell>
          <cell r="C46">
            <v>0</v>
          </cell>
          <cell r="D46">
            <v>0</v>
          </cell>
          <cell r="E46">
            <v>0</v>
          </cell>
          <cell r="F46">
            <v>28.798433219178083</v>
          </cell>
          <cell r="G46">
            <v>25.73136960616441</v>
          </cell>
          <cell r="H46">
            <v>14.311164697750682</v>
          </cell>
          <cell r="I46">
            <v>6.8519519999999954</v>
          </cell>
          <cell r="J46">
            <v>11.152817039999986</v>
          </cell>
          <cell r="K46">
            <v>16.349716780799994</v>
          </cell>
          <cell r="L46">
            <v>22.386170176415987</v>
          </cell>
          <cell r="M46">
            <v>29.212006733944307</v>
          </cell>
          <cell r="N46">
            <v>36.782748707223192</v>
          </cell>
          <cell r="O46">
            <v>45.059055336107662</v>
          </cell>
        </row>
      </sheetData>
      <sheetData sheetId="8" refreshError="1"/>
      <sheetData sheetId="9">
        <row r="34">
          <cell r="F34">
            <v>1220</v>
          </cell>
          <cell r="G34">
            <v>-80</v>
          </cell>
          <cell r="H34">
            <v>-80.357824088184927</v>
          </cell>
          <cell r="I34">
            <v>-81.332357239314931</v>
          </cell>
          <cell r="J34">
            <v>-85.281338393758489</v>
          </cell>
          <cell r="K34">
            <v>-86.372191685209117</v>
          </cell>
          <cell r="L34">
            <v>-87.521581869383638</v>
          </cell>
          <cell r="M34">
            <v>-88.750525881820266</v>
          </cell>
          <cell r="N34">
            <v>-90.063691677314239</v>
          </cell>
          <cell r="O34">
            <v>-91.465957541472264</v>
          </cell>
        </row>
        <row r="41">
          <cell r="F41">
            <v>-400</v>
          </cell>
          <cell r="G41">
            <v>-10.199999999999999</v>
          </cell>
          <cell r="H41">
            <v>-10.404</v>
          </cell>
          <cell r="I41">
            <v>-10.612080000000001</v>
          </cell>
          <cell r="J41">
            <v>-10.824321600000001</v>
          </cell>
          <cell r="K41">
            <v>-11.040808032000001</v>
          </cell>
          <cell r="L41">
            <v>-11.261624192640001</v>
          </cell>
          <cell r="M41">
            <v>-11.486856676492801</v>
          </cell>
          <cell r="N41">
            <v>-11.716593810022657</v>
          </cell>
          <cell r="O41">
            <v>-11.95092568622311</v>
          </cell>
        </row>
      </sheetData>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TION"/>
      <sheetName val="BALANCE"/>
      <sheetName val="INCOME STATEMENT"/>
      <sheetName val="PROPERTY, PLANT &amp; EQUIPMENT"/>
      <sheetName val="INTANGIBLE ASSETS"/>
      <sheetName val="REAL STATE INVESTMENTS"/>
      <sheetName val="INT. ASSETS ASSIGNED TO PROJECT"/>
      <sheetName val="GROUP COMPANIES"/>
      <sheetName val="ASSOCIATES"/>
      <sheetName val="GROUP OPERATIONS"/>
      <sheetName val="ASSOCIATES OPERATIONS"/>
      <sheetName val="FINANCIAL INSTRUMENTS"/>
      <sheetName val="DEBTORS"/>
      <sheetName val="INVENTORIES"/>
      <sheetName val="CASH AND CASH EQUIVALENTS"/>
      <sheetName val="TAXES"/>
      <sheetName val="EQUITY"/>
      <sheetName val="BORROWINGS"/>
      <sheetName val="PROVISIONS"/>
      <sheetName val="P&amp;L"/>
      <sheetName val="OTHER INFORMATION"/>
      <sheetName val="TEMP. JOINT VENTURES"/>
      <sheetName val="LISTAS"/>
      <sheetName val="RESUMEN"/>
      <sheetName val="Masters"/>
    </sheetNames>
    <sheetDataSet>
      <sheetData sheetId="0"/>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ow r="1">
          <cell r="Y1" t="str">
            <v>Real states promotion</v>
          </cell>
        </row>
        <row r="2">
          <cell r="A2" t="str">
            <v>Corsan-Corviam Construcción, S.A.</v>
          </cell>
          <cell r="K2">
            <v>39903</v>
          </cell>
          <cell r="T2" t="str">
            <v>Technical guarantees</v>
          </cell>
          <cell r="V2" t="str">
            <v>Financial statements audit</v>
          </cell>
          <cell r="Y2" t="str">
            <v>Other mortgage loans</v>
          </cell>
        </row>
        <row r="3">
          <cell r="A3" t="str">
            <v>Constructora Pina do Vale, S.A.</v>
          </cell>
          <cell r="K3">
            <v>39933</v>
          </cell>
          <cell r="L3" t="str">
            <v>YES</v>
          </cell>
          <cell r="T3" t="str">
            <v>Administrative guarantees</v>
          </cell>
          <cell r="V3" t="str">
            <v>Tax advisory</v>
          </cell>
          <cell r="Y3" t="str">
            <v>Syndicated loans</v>
          </cell>
        </row>
        <row r="4">
          <cell r="A4" t="str">
            <v>Extremeña de Infraestructura, S.A.</v>
          </cell>
          <cell r="K4">
            <v>39964</v>
          </cell>
          <cell r="L4" t="str">
            <v>NO</v>
          </cell>
          <cell r="T4" t="str">
            <v>Guarantees for litigation</v>
          </cell>
          <cell r="V4" t="str">
            <v>Other services</v>
          </cell>
          <cell r="Y4" t="str">
            <v>Loans document</v>
          </cell>
        </row>
        <row r="5">
          <cell r="A5" t="str">
            <v xml:space="preserve">Isolux Corsán Construcción S.A de C.V. </v>
          </cell>
          <cell r="K5">
            <v>39994</v>
          </cell>
          <cell r="T5" t="str">
            <v>Other guarantees</v>
          </cell>
          <cell r="Y5" t="str">
            <v>Other loans</v>
          </cell>
        </row>
        <row r="6">
          <cell r="A6" t="str">
            <v>Isolux Ingeniería, S.A.</v>
          </cell>
          <cell r="K6">
            <v>40025</v>
          </cell>
          <cell r="Y6" t="str">
            <v>Leases liabilities</v>
          </cell>
        </row>
        <row r="7">
          <cell r="A7" t="str">
            <v>GIC Fábricas, S.A.</v>
          </cell>
          <cell r="K7">
            <v>40056</v>
          </cell>
        </row>
        <row r="8">
          <cell r="A8" t="str">
            <v>Watsegur, S.A.</v>
          </cell>
          <cell r="K8">
            <v>40086</v>
          </cell>
        </row>
        <row r="9">
          <cell r="A9" t="str">
            <v>Isolux de México, S.A. de C.V.</v>
          </cell>
          <cell r="K9">
            <v>40117</v>
          </cell>
          <cell r="L9" t="str">
            <v>BOLIVAR FUERTE</v>
          </cell>
        </row>
        <row r="10">
          <cell r="A10" t="str">
            <v>Isolux Maroc, S.A.</v>
          </cell>
          <cell r="K10">
            <v>40147</v>
          </cell>
          <cell r="L10" t="str">
            <v>BOLIVIANO</v>
          </cell>
        </row>
        <row r="11">
          <cell r="A11" t="str">
            <v>Isolux Corsán do Brasil S.A.</v>
          </cell>
          <cell r="K11">
            <v>40178</v>
          </cell>
          <cell r="L11" t="str">
            <v>DINAR ARGELINO</v>
          </cell>
        </row>
        <row r="12">
          <cell r="A12" t="str">
            <v>Isowat Mozambique, Lda.</v>
          </cell>
          <cell r="K12">
            <v>40209</v>
          </cell>
          <cell r="L12" t="str">
            <v>DIRHAM MARROQUÍ</v>
          </cell>
        </row>
        <row r="13">
          <cell r="A13" t="str">
            <v>Isolux Proyectos e Instal.</v>
          </cell>
          <cell r="K13">
            <v>40237</v>
          </cell>
          <cell r="L13" t="str">
            <v>DÓLAR AMERICANO</v>
          </cell>
        </row>
        <row r="14">
          <cell r="A14" t="str">
            <v>Isolux Corsán Polonia Sp zoo</v>
          </cell>
          <cell r="K14">
            <v>40268</v>
          </cell>
          <cell r="L14" t="str">
            <v>EURO</v>
          </cell>
        </row>
        <row r="15">
          <cell r="A15" t="str">
            <v>Isolux Corsán Argentina S.A.</v>
          </cell>
          <cell r="K15">
            <v>40298</v>
          </cell>
          <cell r="L15" t="str">
            <v>METICAL</v>
          </cell>
        </row>
        <row r="16">
          <cell r="A16" t="str">
            <v>Tecna Estudios y Proyectos S.A.</v>
          </cell>
          <cell r="K16">
            <v>40329</v>
          </cell>
          <cell r="L16" t="str">
            <v>NUEVO SOL</v>
          </cell>
        </row>
        <row r="17">
          <cell r="A17" t="str">
            <v>Tecna Proyectos y Operaciones, S.A. (1)</v>
          </cell>
          <cell r="K17">
            <v>40359</v>
          </cell>
          <cell r="L17" t="str">
            <v>PESO ARGENTINO</v>
          </cell>
        </row>
        <row r="18">
          <cell r="A18" t="str">
            <v>Tecna Bolivia, S.A. (1)</v>
          </cell>
          <cell r="K18">
            <v>40390</v>
          </cell>
          <cell r="L18" t="str">
            <v>PESO MEXICANO</v>
          </cell>
        </row>
        <row r="19">
          <cell r="A19" t="str">
            <v>Tecna Brasil Ltda. (1)</v>
          </cell>
          <cell r="K19">
            <v>40421</v>
          </cell>
          <cell r="L19" t="str">
            <v>REAL</v>
          </cell>
        </row>
        <row r="20">
          <cell r="A20" t="str">
            <v>Tecna del Ecuador, S.A. (1)</v>
          </cell>
          <cell r="K20">
            <v>40451</v>
          </cell>
          <cell r="L20" t="str">
            <v>RUPIA INDIA</v>
          </cell>
        </row>
        <row r="21">
          <cell r="A21" t="str">
            <v>Medanito del Ecuador, S.A. (1)</v>
          </cell>
          <cell r="K21">
            <v>40482</v>
          </cell>
          <cell r="L21" t="str">
            <v>PESO CHILENO</v>
          </cell>
        </row>
        <row r="22">
          <cell r="A22" t="str">
            <v>Latintecna, S.A. (1)</v>
          </cell>
          <cell r="K22">
            <v>40512</v>
          </cell>
          <cell r="L22" t="str">
            <v>DINAR JORDANO</v>
          </cell>
        </row>
        <row r="23">
          <cell r="A23" t="str">
            <v>Tecna Engineering LLC (1)</v>
          </cell>
          <cell r="K23">
            <v>40543</v>
          </cell>
          <cell r="L23" t="str">
            <v>NUEVA LEY</v>
          </cell>
        </row>
        <row r="24">
          <cell r="A24" t="str">
            <v>Ven Tecna, S.A. (1)</v>
          </cell>
          <cell r="K24">
            <v>40574</v>
          </cell>
          <cell r="L24" t="str">
            <v>CORDOBA</v>
          </cell>
        </row>
        <row r="25">
          <cell r="A25" t="str">
            <v>Tecninct Proyectos e Ingeniería S.A. de C.V. (1) (*)</v>
          </cell>
          <cell r="K25">
            <v>40602</v>
          </cell>
          <cell r="L25" t="str">
            <v>LIBRA SIRIA</v>
          </cell>
        </row>
        <row r="26">
          <cell r="A26" t="str">
            <v>Isolux Corsán Concesiones, S.A.</v>
          </cell>
          <cell r="K26">
            <v>40633</v>
          </cell>
          <cell r="L26" t="str">
            <v>RUPIA PAKISTANI</v>
          </cell>
        </row>
        <row r="27">
          <cell r="A27" t="str">
            <v>Isolux Corsán Servicios S.A.</v>
          </cell>
          <cell r="K27">
            <v>40663</v>
          </cell>
        </row>
        <row r="28">
          <cell r="A28" t="str">
            <v xml:space="preserve">Isolux Corsán Aparcamientos  S.L. </v>
          </cell>
          <cell r="K28">
            <v>40694</v>
          </cell>
        </row>
        <row r="29">
          <cell r="A29" t="str">
            <v>Aparcamientos IC Córdoba, S.L.</v>
          </cell>
          <cell r="K29">
            <v>40724</v>
          </cell>
        </row>
        <row r="30">
          <cell r="A30" t="str">
            <v>Hixam Gestión de Aparcamientos, S.L.</v>
          </cell>
          <cell r="K30">
            <v>40755</v>
          </cell>
        </row>
        <row r="31">
          <cell r="A31" t="str">
            <v>Ceutí de Aparcamientos y Serv., S.A.</v>
          </cell>
          <cell r="K31">
            <v>40786</v>
          </cell>
        </row>
        <row r="32">
          <cell r="A32" t="str">
            <v>Gestión de Concesiones, S.A.</v>
          </cell>
          <cell r="K32">
            <v>40816</v>
          </cell>
        </row>
        <row r="33">
          <cell r="A33" t="str">
            <v>Aparcamientos IC Talavera, S.L.</v>
          </cell>
          <cell r="K33">
            <v>40847</v>
          </cell>
        </row>
        <row r="34">
          <cell r="A34" t="str">
            <v>Aparcamientos Segovia, S.L.</v>
          </cell>
          <cell r="K34">
            <v>40877</v>
          </cell>
        </row>
        <row r="35">
          <cell r="A35" t="str">
            <v>Aparcamientos IC Zaragoza, S.L.</v>
          </cell>
          <cell r="K35">
            <v>40908</v>
          </cell>
        </row>
        <row r="36">
          <cell r="A36" t="str">
            <v>Aparcamientos Islas Canarias, S.L.</v>
          </cell>
          <cell r="K36">
            <v>40939</v>
          </cell>
        </row>
        <row r="37">
          <cell r="A37" t="str">
            <v>Aparcamientos IC Toledanos, S.L.</v>
          </cell>
          <cell r="K37">
            <v>40968</v>
          </cell>
        </row>
        <row r="38">
          <cell r="A38" t="str">
            <v>Isolux Corsán Aparcamientos Madrid S.L.</v>
          </cell>
          <cell r="K38">
            <v>40999</v>
          </cell>
        </row>
        <row r="39">
          <cell r="A39" t="str">
            <v>Aparcamientos IC Zaragoza Torrero S.L.(Unipersonal)</v>
          </cell>
          <cell r="K39">
            <v>41029</v>
          </cell>
        </row>
        <row r="40">
          <cell r="A40" t="str">
            <v>Aparcamientos IC Ponzano S.L. (Unipersonal)</v>
          </cell>
          <cell r="K40">
            <v>41060</v>
          </cell>
        </row>
        <row r="41">
          <cell r="A41" t="str">
            <v>Parque Eólico Cova da Serpe S.L.</v>
          </cell>
          <cell r="K41">
            <v>41090</v>
          </cell>
        </row>
        <row r="42">
          <cell r="A42" t="str">
            <v>Servicios y Concesiones, S.A.</v>
          </cell>
          <cell r="K42">
            <v>41121</v>
          </cell>
        </row>
        <row r="43">
          <cell r="A43" t="str">
            <v>Energía de Asturias GIC, S.A.</v>
          </cell>
          <cell r="K43">
            <v>41152</v>
          </cell>
        </row>
        <row r="44">
          <cell r="A44" t="str">
            <v>Isolux Eólica, S.A</v>
          </cell>
          <cell r="K44">
            <v>41182</v>
          </cell>
        </row>
        <row r="45">
          <cell r="A45" t="str">
            <v>Isolux Energia e Particip. Ltda.</v>
          </cell>
          <cell r="K45">
            <v>41213</v>
          </cell>
        </row>
        <row r="46">
          <cell r="A46" t="str">
            <v>Conc. Aut. Monterrey-Saltillo, S.A.C.V.</v>
          </cell>
          <cell r="K46">
            <v>41243</v>
          </cell>
        </row>
        <row r="47">
          <cell r="A47" t="str">
            <v>Isolux Corsán Inmobiliaria, S.A.</v>
          </cell>
          <cell r="K47">
            <v>41274</v>
          </cell>
        </row>
        <row r="48">
          <cell r="A48" t="str">
            <v>Cost Wright, S.L.</v>
          </cell>
          <cell r="K48">
            <v>41305</v>
          </cell>
        </row>
        <row r="49">
          <cell r="A49" t="str">
            <v>Valdelrío, S.L.</v>
          </cell>
          <cell r="K49">
            <v>41333</v>
          </cell>
        </row>
        <row r="50">
          <cell r="A50" t="str">
            <v>Olmosa, S.L.</v>
          </cell>
          <cell r="K50">
            <v>41364</v>
          </cell>
        </row>
        <row r="51">
          <cell r="A51" t="str">
            <v>El Sitio de la Herrería, S.L.</v>
          </cell>
          <cell r="K51">
            <v>41394</v>
          </cell>
        </row>
        <row r="52">
          <cell r="A52" t="str">
            <v>Electrónica Control de Motores,  S.A.</v>
          </cell>
          <cell r="K52">
            <v>41425</v>
          </cell>
        </row>
        <row r="53">
          <cell r="A53" t="str">
            <v>Interisolux Torrejón Viv. Joven, S.L.</v>
          </cell>
          <cell r="K53">
            <v>41455</v>
          </cell>
        </row>
        <row r="54">
          <cell r="A54" t="str">
            <v>Interisolux Alcorcón Viv. Joven, S.L.</v>
          </cell>
          <cell r="K54">
            <v>41486</v>
          </cell>
        </row>
        <row r="55">
          <cell r="A55" t="str">
            <v>Infinita Renovables, S.A.</v>
          </cell>
          <cell r="K55">
            <v>41517</v>
          </cell>
        </row>
        <row r="56">
          <cell r="A56" t="str">
            <v>Infinita Renovables Patagonía S.A. (2)</v>
          </cell>
          <cell r="K56">
            <v>41547</v>
          </cell>
        </row>
        <row r="57">
          <cell r="A57" t="str">
            <v>Bendía, S.A.</v>
          </cell>
          <cell r="K57">
            <v>41578</v>
          </cell>
        </row>
        <row r="58">
          <cell r="A58" t="str">
            <v>Isolux Wat Ingeniería, S.L.</v>
          </cell>
          <cell r="K58">
            <v>41608</v>
          </cell>
        </row>
        <row r="59">
          <cell r="A59" t="str">
            <v>Corvisa, S.L.</v>
          </cell>
          <cell r="K59">
            <v>41639</v>
          </cell>
        </row>
        <row r="60">
          <cell r="A60" t="str">
            <v>EDIFISA, S.A.</v>
          </cell>
          <cell r="K60">
            <v>41670</v>
          </cell>
        </row>
        <row r="61">
          <cell r="A61" t="str">
            <v>Powertec Española, S.A.</v>
          </cell>
          <cell r="K61">
            <v>41698</v>
          </cell>
        </row>
        <row r="62">
          <cell r="A62" t="str">
            <v>Powertec Sistemas, S.A. (Unipersonal)</v>
          </cell>
          <cell r="K62">
            <v>41729</v>
          </cell>
        </row>
        <row r="63">
          <cell r="A63" t="str">
            <v>Powertec Cataluña, S.A. (Unipersonal)</v>
          </cell>
          <cell r="K63">
            <v>41759</v>
          </cell>
        </row>
        <row r="64">
          <cell r="A64" t="str">
            <v>Powertec Proyectos e Obras Ltda.</v>
          </cell>
          <cell r="K64">
            <v>41790</v>
          </cell>
        </row>
        <row r="65">
          <cell r="A65" t="str">
            <v>Acta, S.A.</v>
          </cell>
          <cell r="K65">
            <v>41820</v>
          </cell>
        </row>
        <row r="66">
          <cell r="A66" t="str">
            <v>Unidad Mater. Avanz. Ibérica, S.A.</v>
          </cell>
          <cell r="K66">
            <v>41851</v>
          </cell>
        </row>
        <row r="67">
          <cell r="A67" t="str">
            <v>Intal. y Montajes La Grela, S.A.</v>
          </cell>
          <cell r="K67">
            <v>41882</v>
          </cell>
        </row>
        <row r="68">
          <cell r="A68" t="str">
            <v>Sociedad Concesionaria Autovía A-4 Madrid S.A.</v>
          </cell>
          <cell r="K68">
            <v>41912</v>
          </cell>
        </row>
        <row r="69">
          <cell r="A69" t="str">
            <v>Isolux Corsan concesiones de Infraestructuras, S.L.</v>
          </cell>
          <cell r="K69">
            <v>41943</v>
          </cell>
        </row>
        <row r="70">
          <cell r="A70" t="str">
            <v>Aparcamientos IC Toledanos II S.L. (Unipersonal) (*)</v>
          </cell>
          <cell r="K70">
            <v>41973</v>
          </cell>
        </row>
        <row r="71">
          <cell r="A71" t="str">
            <v>Aparcamientos IC Chicalana S.L. (Unipersonal) (*)</v>
          </cell>
          <cell r="K71">
            <v>42004</v>
          </cell>
        </row>
        <row r="72">
          <cell r="A72" t="str">
            <v>Aparcamientos IC Ruiz de Alda S.A.(*)</v>
          </cell>
          <cell r="K72">
            <v>42035</v>
          </cell>
        </row>
        <row r="73">
          <cell r="A73" t="str">
            <v>Hixam Gestión de Aparcamientos II, S.L. (*)</v>
          </cell>
          <cell r="K73">
            <v>42063</v>
          </cell>
        </row>
        <row r="74">
          <cell r="A74" t="str">
            <v>Aparcamientos IC Talavera II(Unipersonal) (*)</v>
          </cell>
          <cell r="K74">
            <v>42094</v>
          </cell>
        </row>
        <row r="75">
          <cell r="A75" t="str">
            <v>Luxeol S.L.(*)</v>
          </cell>
          <cell r="K75">
            <v>42124</v>
          </cell>
        </row>
        <row r="76">
          <cell r="A76" t="str">
            <v>Isolux Corsán Argelie EURL (*)</v>
          </cell>
          <cell r="K76">
            <v>42155</v>
          </cell>
        </row>
        <row r="77">
          <cell r="A77" t="str">
            <v>Soma-Isolux NH One Tollway Private Limited (*)</v>
          </cell>
          <cell r="K77">
            <v>42185</v>
          </cell>
        </row>
        <row r="78">
          <cell r="A78" t="str">
            <v>Isolux Corsán India Engineering &amp; Constuction Private LTD.(*)</v>
          </cell>
          <cell r="K78">
            <v>42216</v>
          </cell>
        </row>
        <row r="79">
          <cell r="A79" t="str">
            <v>Elaborados Metálicos Emesa S.L.(*)</v>
          </cell>
          <cell r="K79">
            <v>42247</v>
          </cell>
        </row>
        <row r="80">
          <cell r="A80" t="str">
            <v>Aparcamientos IC Segovia II S.L. (Unipersonal) (*)</v>
          </cell>
          <cell r="K80">
            <v>42277</v>
          </cell>
        </row>
        <row r="81">
          <cell r="A81" t="str">
            <v>Aparcamientos IC Gomez Ulla S.L. (Unipersonal) (*)</v>
          </cell>
          <cell r="K81">
            <v>42308</v>
          </cell>
        </row>
        <row r="82">
          <cell r="A82" t="str">
            <v>Linhas de Xingu Transmissora de Energía (*)</v>
          </cell>
          <cell r="K82">
            <v>42338</v>
          </cell>
        </row>
        <row r="83">
          <cell r="A83" t="str">
            <v>Linhas de Macapa Transmissora de Energía (*)</v>
          </cell>
          <cell r="K83">
            <v>42369</v>
          </cell>
        </row>
        <row r="84">
          <cell r="A84" t="str">
            <v>Julitex, S.L.(*)</v>
          </cell>
          <cell r="K84">
            <v>42400</v>
          </cell>
        </row>
        <row r="85">
          <cell r="A85" t="str">
            <v>Azul de Cortes BV (*)</v>
          </cell>
          <cell r="K85">
            <v>42429</v>
          </cell>
        </row>
        <row r="86">
          <cell r="A86" t="str">
            <v>Azul de Cortes Mexico S de R.L.(*)</v>
          </cell>
          <cell r="K86">
            <v>42460</v>
          </cell>
        </row>
        <row r="87">
          <cell r="A87" t="str">
            <v>Aparcamiento IC Hospital de Murcia, S.L.</v>
          </cell>
          <cell r="K87">
            <v>42490</v>
          </cell>
        </row>
        <row r="88">
          <cell r="A88" t="str">
            <v>Parque Eólico Cova da Serpe II S.L.</v>
          </cell>
          <cell r="K88">
            <v>42521</v>
          </cell>
        </row>
        <row r="89">
          <cell r="A89" t="str">
            <v>Sociedad Concesionaria Zona 8A, S.L.</v>
          </cell>
          <cell r="K89">
            <v>42551</v>
          </cell>
        </row>
        <row r="90">
          <cell r="A90" t="str">
            <v>Agua Limpia Paulista, S.A.</v>
          </cell>
          <cell r="K90">
            <v>42582</v>
          </cell>
        </row>
        <row r="91">
          <cell r="A91" t="str">
            <v>Aparcamiento Los Bandos de Salamanca, S.L.</v>
          </cell>
          <cell r="K91">
            <v>42613</v>
          </cell>
        </row>
        <row r="92">
          <cell r="A92" t="str">
            <v>Grupo Isolux Corsan Concesiones, S.L.</v>
          </cell>
          <cell r="K92">
            <v>42643</v>
          </cell>
        </row>
        <row r="93">
          <cell r="A93" t="str">
            <v>Vias Administración y Logistica, S.L.</v>
          </cell>
          <cell r="K93">
            <v>42674</v>
          </cell>
        </row>
        <row r="94">
          <cell r="A94" t="str">
            <v>Viabahia Concesionaria Rodovias, S.A.</v>
          </cell>
          <cell r="K94">
            <v>42704</v>
          </cell>
        </row>
        <row r="95">
          <cell r="A95" t="str">
            <v>Eolica Isolcor, S.L.</v>
          </cell>
          <cell r="K95">
            <v>42735</v>
          </cell>
        </row>
        <row r="96">
          <cell r="A96" t="str">
            <v>Aparcamiento Isolux Corsan Elche, S.L.</v>
          </cell>
          <cell r="K96">
            <v>42766</v>
          </cell>
        </row>
        <row r="97">
          <cell r="A97" t="str">
            <v>Pinares del Sur, S.L.</v>
          </cell>
          <cell r="K97">
            <v>42794</v>
          </cell>
        </row>
        <row r="98">
          <cell r="A98" t="str">
            <v>Alqlunia5, S.L.</v>
          </cell>
          <cell r="K98">
            <v>42825</v>
          </cell>
        </row>
        <row r="99">
          <cell r="A99" t="str">
            <v>Expansion Transmissao Itumbiara  S.A</v>
          </cell>
          <cell r="K99">
            <v>42855</v>
          </cell>
        </row>
        <row r="100">
          <cell r="A100" t="str">
            <v>Itumbiara Transmisora de Energia S.A.</v>
          </cell>
          <cell r="K100">
            <v>42886</v>
          </cell>
        </row>
        <row r="101">
          <cell r="A101" t="str">
            <v>Porto Primavera Transmisora Energia  S.A.</v>
          </cell>
          <cell r="K101">
            <v>42916</v>
          </cell>
        </row>
        <row r="102">
          <cell r="A102" t="str">
            <v>Vila do Conde Transmisora Energia S.A.</v>
          </cell>
          <cell r="K102">
            <v>42947</v>
          </cell>
        </row>
        <row r="103">
          <cell r="A103" t="str">
            <v>Cachoeira Paulista T. Energia S.A.</v>
          </cell>
          <cell r="K103">
            <v>42978</v>
          </cell>
        </row>
        <row r="104">
          <cell r="A104" t="str">
            <v>Expansion Trans. Energia Electrica S.A.</v>
          </cell>
          <cell r="K104">
            <v>43008</v>
          </cell>
        </row>
        <row r="105">
          <cell r="A105" t="str">
            <v>Serra de Mesa Transmisora Energia S.A</v>
          </cell>
          <cell r="K105">
            <v>43039</v>
          </cell>
        </row>
        <row r="106">
          <cell r="A106" t="str">
            <v>Serra Paracatu Transmisora de Energía S.A. (*)</v>
          </cell>
          <cell r="K106">
            <v>43069</v>
          </cell>
        </row>
        <row r="107">
          <cell r="A107" t="str">
            <v>Jauru Transmisora de Energía S.A. (*)</v>
          </cell>
          <cell r="K107">
            <v>43100</v>
          </cell>
        </row>
        <row r="108">
          <cell r="A108" t="str">
            <v>Pocos de Caldas Transmisora de Energía S.A. (*)</v>
          </cell>
          <cell r="K108">
            <v>43131</v>
          </cell>
        </row>
        <row r="109">
          <cell r="A109" t="str">
            <v>Riberao Preto Transmisora de Energía S.A. (*)</v>
          </cell>
          <cell r="K109">
            <v>43159</v>
          </cell>
        </row>
        <row r="110">
          <cell r="A110" t="str">
            <v>L.T. Trinagulo S.A. (*)</v>
          </cell>
          <cell r="K110">
            <v>43190</v>
          </cell>
        </row>
        <row r="111">
          <cell r="A111" t="str">
            <v>Lineas Mesopotanicas S.A.</v>
          </cell>
          <cell r="K111">
            <v>43220</v>
          </cell>
        </row>
        <row r="112">
          <cell r="A112" t="str">
            <v>Parking Pio XII, S.L.</v>
          </cell>
          <cell r="K112">
            <v>43251</v>
          </cell>
        </row>
        <row r="113">
          <cell r="A113" t="str">
            <v>Landscape Corsán, S.L.</v>
          </cell>
          <cell r="K113">
            <v>43281</v>
          </cell>
        </row>
        <row r="114">
          <cell r="A114" t="str">
            <v>Las Cabezadas de Aranjuez S.L.</v>
          </cell>
          <cell r="K114">
            <v>43312</v>
          </cell>
        </row>
        <row r="115">
          <cell r="A115" t="str">
            <v>Isonor Transmission S.A.C. Perú (*)</v>
          </cell>
          <cell r="K115">
            <v>43343</v>
          </cell>
        </row>
        <row r="116">
          <cell r="A116" t="str">
            <v>Caravelli Coteruse Transmisora de Energía S.A.C. (*)</v>
          </cell>
          <cell r="K116">
            <v>43373</v>
          </cell>
        </row>
        <row r="117">
          <cell r="A117" t="str">
            <v>Aparcamientos IC Sarrión  (*)</v>
          </cell>
          <cell r="K117">
            <v>43404</v>
          </cell>
        </row>
        <row r="118">
          <cell r="A118" t="str">
            <v>Concesionaria Autopista Perote Xalapa S.A. de C.V. (*)</v>
          </cell>
          <cell r="K118">
            <v>43434</v>
          </cell>
        </row>
        <row r="119">
          <cell r="A119" t="str">
            <v>Constructora Autopista Perote Xalapa S.A. de C.V. (*)</v>
          </cell>
          <cell r="K119">
            <v>43465</v>
          </cell>
        </row>
        <row r="120">
          <cell r="A120" t="str">
            <v>Emiso Cádiz S.A. (*)</v>
          </cell>
          <cell r="K120">
            <v>43496</v>
          </cell>
        </row>
        <row r="121">
          <cell r="A121" t="str">
            <v>Lineas del Norte S.A. (*)</v>
          </cell>
          <cell r="K121">
            <v>43524</v>
          </cell>
        </row>
        <row r="122">
          <cell r="A122" t="str">
            <v>Partícipes de Biorreciclaje, S.L. (3)</v>
          </cell>
          <cell r="K122">
            <v>43555</v>
          </cell>
        </row>
        <row r="123">
          <cell r="A123" t="str">
            <v>Bioreciclajes de Cádiz  S.A. (*) (4)</v>
          </cell>
          <cell r="K123">
            <v>43585</v>
          </cell>
        </row>
        <row r="124">
          <cell r="A124" t="str">
            <v>Proyectos Inmobiliarios Residenciales, S.L.</v>
          </cell>
          <cell r="K124">
            <v>43616</v>
          </cell>
        </row>
        <row r="125">
          <cell r="A125" t="str">
            <v>Instalaciones Eléctricas Norte e Nordeste,S.A.</v>
          </cell>
          <cell r="K125">
            <v>43646</v>
          </cell>
        </row>
        <row r="126">
          <cell r="A126" t="str">
            <v>Indra Isolux de Mexico, S.A. De C.V.</v>
          </cell>
          <cell r="K126">
            <v>43677</v>
          </cell>
        </row>
        <row r="127">
          <cell r="A127" t="str">
            <v>Soma Isolux Surat Hazira Tolway PVT.LTA</v>
          </cell>
          <cell r="K127">
            <v>43708</v>
          </cell>
        </row>
        <row r="128">
          <cell r="A128" t="str">
            <v>Soma Isolux Kishangarh - Ajmer - Beawar Tolway PVT. LTD</v>
          </cell>
          <cell r="K128">
            <v>43738</v>
          </cell>
        </row>
        <row r="129">
          <cell r="A129" t="str">
            <v>Wind Energy Trans. Texas LLC</v>
          </cell>
          <cell r="K129">
            <v>43769</v>
          </cell>
        </row>
        <row r="130">
          <cell r="A130" t="str">
            <v>Lineas de Comahue Cuyo, S.A.</v>
          </cell>
          <cell r="K130">
            <v>43799</v>
          </cell>
        </row>
        <row r="131">
          <cell r="A131" t="str">
            <v>Sucursal de Chile</v>
          </cell>
          <cell r="K131">
            <v>43830</v>
          </cell>
        </row>
        <row r="132">
          <cell r="A132" t="str">
            <v>Sucursal Jordania</v>
          </cell>
          <cell r="K132">
            <v>43861</v>
          </cell>
        </row>
        <row r="133">
          <cell r="A133" t="str">
            <v>Sucursal Rumania Bucaresti</v>
          </cell>
          <cell r="K133">
            <v>43890</v>
          </cell>
        </row>
        <row r="134">
          <cell r="A134" t="str">
            <v>Sucursal Ecuador</v>
          </cell>
          <cell r="K134">
            <v>43921</v>
          </cell>
        </row>
        <row r="135">
          <cell r="A135" t="str">
            <v>Sucursal Nicargua</v>
          </cell>
          <cell r="K135">
            <v>43951</v>
          </cell>
        </row>
        <row r="136">
          <cell r="A136" t="str">
            <v>Sucursal Siria</v>
          </cell>
          <cell r="K136">
            <v>43982</v>
          </cell>
        </row>
        <row r="137">
          <cell r="A137" t="str">
            <v>Sucursal India</v>
          </cell>
          <cell r="K137">
            <v>44012</v>
          </cell>
        </row>
        <row r="138">
          <cell r="A138" t="str">
            <v>Sucursal Pakistan</v>
          </cell>
          <cell r="K138">
            <v>44043</v>
          </cell>
        </row>
        <row r="139">
          <cell r="A139" t="str">
            <v>Sucursal Venezuela</v>
          </cell>
          <cell r="K139">
            <v>44074</v>
          </cell>
        </row>
        <row r="140">
          <cell r="K140">
            <v>44104</v>
          </cell>
        </row>
        <row r="141">
          <cell r="K141">
            <v>44135</v>
          </cell>
        </row>
        <row r="142">
          <cell r="K142">
            <v>44165</v>
          </cell>
        </row>
        <row r="143">
          <cell r="K143">
            <v>44196</v>
          </cell>
        </row>
        <row r="144">
          <cell r="K144">
            <v>44227</v>
          </cell>
        </row>
        <row r="145">
          <cell r="K145">
            <v>44255</v>
          </cell>
        </row>
        <row r="146">
          <cell r="K146">
            <v>44286</v>
          </cell>
        </row>
        <row r="147">
          <cell r="K147">
            <v>44316</v>
          </cell>
        </row>
        <row r="148">
          <cell r="K148">
            <v>44347</v>
          </cell>
        </row>
        <row r="149">
          <cell r="K149">
            <v>44377</v>
          </cell>
        </row>
        <row r="150">
          <cell r="K150">
            <v>44408</v>
          </cell>
        </row>
        <row r="151">
          <cell r="K151">
            <v>44439</v>
          </cell>
        </row>
        <row r="152">
          <cell r="K152">
            <v>44469</v>
          </cell>
        </row>
        <row r="153">
          <cell r="K153">
            <v>44500</v>
          </cell>
        </row>
        <row r="154">
          <cell r="K154">
            <v>44530</v>
          </cell>
        </row>
        <row r="155">
          <cell r="K155">
            <v>44561</v>
          </cell>
        </row>
        <row r="156">
          <cell r="K156">
            <v>44592</v>
          </cell>
        </row>
        <row r="157">
          <cell r="K157">
            <v>44620</v>
          </cell>
        </row>
        <row r="158">
          <cell r="K158">
            <v>44651</v>
          </cell>
        </row>
        <row r="159">
          <cell r="K159">
            <v>44681</v>
          </cell>
        </row>
        <row r="160">
          <cell r="K160">
            <v>44712</v>
          </cell>
        </row>
        <row r="161">
          <cell r="K161">
            <v>44742</v>
          </cell>
        </row>
        <row r="162">
          <cell r="K162">
            <v>44773</v>
          </cell>
        </row>
        <row r="163">
          <cell r="K163">
            <v>44804</v>
          </cell>
        </row>
        <row r="164">
          <cell r="K164">
            <v>44834</v>
          </cell>
        </row>
        <row r="165">
          <cell r="K165">
            <v>44865</v>
          </cell>
        </row>
        <row r="166">
          <cell r="K166">
            <v>44895</v>
          </cell>
        </row>
        <row r="167">
          <cell r="K167">
            <v>44926</v>
          </cell>
        </row>
        <row r="168">
          <cell r="K168">
            <v>44957</v>
          </cell>
        </row>
        <row r="169">
          <cell r="K169">
            <v>44985</v>
          </cell>
        </row>
        <row r="170">
          <cell r="K170">
            <v>45016</v>
          </cell>
        </row>
        <row r="171">
          <cell r="K171">
            <v>45046</v>
          </cell>
        </row>
        <row r="172">
          <cell r="K172">
            <v>45077</v>
          </cell>
        </row>
        <row r="173">
          <cell r="K173">
            <v>45107</v>
          </cell>
        </row>
        <row r="174">
          <cell r="K174">
            <v>45138</v>
          </cell>
        </row>
        <row r="175">
          <cell r="K175">
            <v>45169</v>
          </cell>
        </row>
        <row r="176">
          <cell r="K176">
            <v>45199</v>
          </cell>
        </row>
        <row r="177">
          <cell r="K177">
            <v>45230</v>
          </cell>
        </row>
        <row r="178">
          <cell r="K178">
            <v>45260</v>
          </cell>
        </row>
        <row r="179">
          <cell r="K179">
            <v>45291</v>
          </cell>
        </row>
        <row r="180">
          <cell r="K180">
            <v>45322</v>
          </cell>
        </row>
        <row r="181">
          <cell r="K181">
            <v>45351</v>
          </cell>
        </row>
        <row r="182">
          <cell r="K182">
            <v>45382</v>
          </cell>
        </row>
        <row r="183">
          <cell r="K183">
            <v>45412</v>
          </cell>
        </row>
        <row r="184">
          <cell r="K184">
            <v>45443</v>
          </cell>
        </row>
        <row r="185">
          <cell r="K185">
            <v>45473</v>
          </cell>
        </row>
        <row r="186">
          <cell r="K186">
            <v>45504</v>
          </cell>
        </row>
        <row r="187">
          <cell r="K187">
            <v>45535</v>
          </cell>
        </row>
        <row r="188">
          <cell r="K188">
            <v>45565</v>
          </cell>
        </row>
        <row r="189">
          <cell r="K189">
            <v>45596</v>
          </cell>
        </row>
        <row r="190">
          <cell r="K190">
            <v>45626</v>
          </cell>
        </row>
        <row r="191">
          <cell r="K191">
            <v>45657</v>
          </cell>
        </row>
        <row r="192">
          <cell r="K192">
            <v>45688</v>
          </cell>
        </row>
        <row r="193">
          <cell r="K193">
            <v>45716</v>
          </cell>
        </row>
        <row r="194">
          <cell r="K194">
            <v>45747</v>
          </cell>
        </row>
        <row r="195">
          <cell r="K195">
            <v>45777</v>
          </cell>
        </row>
        <row r="196">
          <cell r="K196">
            <v>45808</v>
          </cell>
        </row>
        <row r="197">
          <cell r="K197">
            <v>45838</v>
          </cell>
        </row>
        <row r="198">
          <cell r="K198">
            <v>45869</v>
          </cell>
        </row>
        <row r="199">
          <cell r="K199">
            <v>45900</v>
          </cell>
        </row>
        <row r="200">
          <cell r="K200">
            <v>45930</v>
          </cell>
        </row>
        <row r="201">
          <cell r="K201">
            <v>45961</v>
          </cell>
        </row>
        <row r="202">
          <cell r="K202">
            <v>45991</v>
          </cell>
        </row>
        <row r="203">
          <cell r="K203">
            <v>46022</v>
          </cell>
        </row>
        <row r="204">
          <cell r="K204">
            <v>46053</v>
          </cell>
        </row>
        <row r="205">
          <cell r="K205">
            <v>46081</v>
          </cell>
        </row>
        <row r="206">
          <cell r="K206">
            <v>46112</v>
          </cell>
        </row>
        <row r="207">
          <cell r="K207">
            <v>46142</v>
          </cell>
        </row>
        <row r="208">
          <cell r="K208">
            <v>46173</v>
          </cell>
        </row>
        <row r="209">
          <cell r="K209">
            <v>46203</v>
          </cell>
        </row>
        <row r="210">
          <cell r="K210">
            <v>46234</v>
          </cell>
        </row>
        <row r="211">
          <cell r="K211">
            <v>46265</v>
          </cell>
        </row>
        <row r="212">
          <cell r="K212">
            <v>46295</v>
          </cell>
        </row>
        <row r="213">
          <cell r="K213">
            <v>46326</v>
          </cell>
        </row>
        <row r="214">
          <cell r="K214">
            <v>46356</v>
          </cell>
        </row>
        <row r="215">
          <cell r="K215">
            <v>46387</v>
          </cell>
        </row>
        <row r="216">
          <cell r="K216">
            <v>46418</v>
          </cell>
        </row>
        <row r="217">
          <cell r="K217">
            <v>46446</v>
          </cell>
        </row>
        <row r="218">
          <cell r="K218">
            <v>46477</v>
          </cell>
        </row>
        <row r="219">
          <cell r="K219">
            <v>46507</v>
          </cell>
        </row>
        <row r="220">
          <cell r="K220">
            <v>46538</v>
          </cell>
        </row>
        <row r="221">
          <cell r="K221">
            <v>46568</v>
          </cell>
        </row>
        <row r="222">
          <cell r="K222">
            <v>46599</v>
          </cell>
        </row>
        <row r="223">
          <cell r="K223">
            <v>46630</v>
          </cell>
        </row>
        <row r="224">
          <cell r="K224">
            <v>46660</v>
          </cell>
        </row>
        <row r="225">
          <cell r="K225">
            <v>46691</v>
          </cell>
        </row>
        <row r="226">
          <cell r="K226">
            <v>46721</v>
          </cell>
        </row>
        <row r="227">
          <cell r="K227">
            <v>46752</v>
          </cell>
        </row>
        <row r="228">
          <cell r="K228">
            <v>46783</v>
          </cell>
        </row>
        <row r="229">
          <cell r="K229">
            <v>46812</v>
          </cell>
        </row>
        <row r="230">
          <cell r="K230">
            <v>46843</v>
          </cell>
        </row>
        <row r="231">
          <cell r="K231">
            <v>46873</v>
          </cell>
        </row>
        <row r="232">
          <cell r="K232">
            <v>46904</v>
          </cell>
        </row>
        <row r="233">
          <cell r="K233">
            <v>46934</v>
          </cell>
        </row>
        <row r="234">
          <cell r="K234">
            <v>46965</v>
          </cell>
        </row>
        <row r="235">
          <cell r="K235">
            <v>46996</v>
          </cell>
        </row>
        <row r="236">
          <cell r="K236">
            <v>47026</v>
          </cell>
        </row>
        <row r="237">
          <cell r="K237">
            <v>47057</v>
          </cell>
        </row>
        <row r="238">
          <cell r="K238">
            <v>47087</v>
          </cell>
        </row>
        <row r="239">
          <cell r="K239">
            <v>47118</v>
          </cell>
        </row>
        <row r="240">
          <cell r="K240">
            <v>47149</v>
          </cell>
        </row>
        <row r="241">
          <cell r="K241">
            <v>47177</v>
          </cell>
        </row>
        <row r="242">
          <cell r="K242">
            <v>47208</v>
          </cell>
        </row>
        <row r="243">
          <cell r="K243">
            <v>47238</v>
          </cell>
        </row>
        <row r="244">
          <cell r="K244">
            <v>47269</v>
          </cell>
        </row>
        <row r="245">
          <cell r="K245">
            <v>47299</v>
          </cell>
        </row>
        <row r="246">
          <cell r="K246">
            <v>47330</v>
          </cell>
        </row>
        <row r="247">
          <cell r="K247">
            <v>47361</v>
          </cell>
        </row>
        <row r="248">
          <cell r="K248">
            <v>47391</v>
          </cell>
        </row>
        <row r="249">
          <cell r="K249">
            <v>47422</v>
          </cell>
        </row>
        <row r="250">
          <cell r="K250">
            <v>47452</v>
          </cell>
        </row>
        <row r="251">
          <cell r="K251">
            <v>47483</v>
          </cell>
        </row>
        <row r="252">
          <cell r="K252">
            <v>47514</v>
          </cell>
        </row>
        <row r="253">
          <cell r="K253">
            <v>47542</v>
          </cell>
        </row>
        <row r="254">
          <cell r="K254">
            <v>47573</v>
          </cell>
        </row>
        <row r="255">
          <cell r="K255">
            <v>47603</v>
          </cell>
        </row>
        <row r="256">
          <cell r="K256">
            <v>47634</v>
          </cell>
        </row>
        <row r="257">
          <cell r="K257">
            <v>47664</v>
          </cell>
        </row>
        <row r="258">
          <cell r="K258">
            <v>47695</v>
          </cell>
        </row>
        <row r="259">
          <cell r="K259">
            <v>47726</v>
          </cell>
        </row>
        <row r="260">
          <cell r="K260">
            <v>47756</v>
          </cell>
        </row>
        <row r="261">
          <cell r="K261">
            <v>47787</v>
          </cell>
        </row>
        <row r="262">
          <cell r="K262">
            <v>47817</v>
          </cell>
        </row>
        <row r="263">
          <cell r="K263">
            <v>47848</v>
          </cell>
        </row>
      </sheetData>
      <sheetData sheetId="23">
        <row r="2">
          <cell r="G2">
            <v>2</v>
          </cell>
        </row>
        <row r="3">
          <cell r="G3">
            <v>2</v>
          </cell>
        </row>
        <row r="4">
          <cell r="G4">
            <v>1.1000000000000001</v>
          </cell>
        </row>
      </sheetData>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OH"/>
      <sheetName val="formwork"/>
      <sheetName val="RPB"/>
      <sheetName val="RatesR1"/>
      <sheetName val="A.O.R r1"/>
      <sheetName val="OH R1"/>
      <sheetName val="formwork R1"/>
      <sheetName val="OH R1 (2Towers)"/>
      <sheetName val="A.O.R r1Str"/>
      <sheetName val="OH R1str"/>
      <sheetName val="Sheet1"/>
      <sheetName val="Rates (2)"/>
      <sheetName val="A.O.R (2)"/>
      <sheetName val="OH (2)"/>
      <sheetName val="Escalation"/>
      <sheetName val="Sheet2"/>
      <sheetName val="Sheet3"/>
      <sheetName val="A_O_R r1"/>
      <sheetName val="A_O_R r1Str"/>
      <sheetName val="A_O_R _2_"/>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refreshError="1"/>
      <sheetData sheetId="18" refreshError="1"/>
      <sheetData sheetId="19" refreshError="1"/>
      <sheetData sheetId="20" refreshError="1"/>
      <sheetData sheetId="21"/>
      <sheetData sheetId="22"/>
      <sheetData sheetId="23"/>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ALYSIS"/>
      <sheetName val="FENCING"/>
      <sheetName val="Projects"/>
      <sheetName val="ETC Plant Cost"/>
      <sheetName val="SPT vs PHI"/>
      <sheetName val="Recon-Coal"/>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5.03"/>
      <sheetName val="5.23b"/>
      <sheetName val="hyperstatic-3"/>
      <sheetName val="DPR"/>
      <sheetName val="판매46"/>
      <sheetName val="Lists"/>
      <sheetName val="UNP-NCW "/>
      <sheetName val="CABLE DATA"/>
      <sheetName val="Quantity"/>
      <sheetName val="KP_List"/>
      <sheetName val="STOCKWTG"/>
      <sheetName val="Ash Silo"/>
      <sheetName val="Boiler-6"/>
      <sheetName val="DM Plant"/>
      <sheetName val="ESP"/>
      <sheetName val="CB"/>
      <sheetName val="TG5 (2)"/>
      <sheetName val="RCWPH"/>
      <sheetName val="Chimney"/>
      <sheetName val="SY"/>
      <sheetName val="HDPE Pipe"/>
      <sheetName val="BOQ_Direct_selling cost"/>
      <sheetName val="Material "/>
      <sheetName val="p&amp;m"/>
      <sheetName val="monitoring-breakup Feb02"/>
      <sheetName val="SHUTTERING"/>
      <sheetName val="s_curve"/>
      <sheetName val="switch"/>
      <sheetName val="Stress Calculation"/>
      <sheetName val="TBAL9697 -group wise  sdpl"/>
      <sheetName val="List"/>
      <sheetName val="Fill this out first..."/>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BOQ_(2)"/>
      <sheetName val="Intro"/>
      <sheetName val="FORM7"/>
      <sheetName val="Tree Cutting "/>
      <sheetName val="project information"/>
      <sheetName val="77S(O)"/>
      <sheetName val="ANAL"/>
      <sheetName val="TURNOVER APR.SEP. &amp; OCT.MAR09"/>
      <sheetName val="TURNOVER - 0607 to 08-09"/>
      <sheetName val="DATA-DEP.(13-17)"/>
      <sheetName val="DATA-KBPL(17-25)"/>
      <sheetName val="DATA-GCC(25-34.7)"/>
      <sheetName val="St.-Con(0-17)"/>
      <sheetName val="St.-Con.(17-34)"/>
      <sheetName val="Voucher"/>
      <sheetName val="estimate"/>
      <sheetName val="LOCAL RATES"/>
      <sheetName val="C &amp; G RHS"/>
      <sheetName val="월별"/>
      <sheetName val="inter"/>
      <sheetName val="Bituminous"/>
      <sheetName val="PROCTOR"/>
      <sheetName val="SC revtrgt"/>
      <sheetName val="Assmpns"/>
      <sheetName val="Qty SR"/>
      <sheetName val="02"/>
      <sheetName val="03"/>
      <sheetName val="04"/>
      <sheetName val="05"/>
      <sheetName val="BHANDUP"/>
      <sheetName val="SOR"/>
      <sheetName val="01"/>
      <sheetName val="07"/>
      <sheetName val="_pcSlicerSheet1"/>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Variables"/>
      <sheetName val="4 Annex 1 Basic rate"/>
      <sheetName val="Data"/>
      <sheetName val="Balancesheet"/>
      <sheetName val="Summary"/>
      <sheetName val="Headcount"/>
      <sheetName val="Assumptions"/>
      <sheetName val="FY01 Model"/>
      <sheetName val="CERTIFICATE"/>
      <sheetName val="IDCCALHYD_GOO"/>
      <sheetName val="CFData"/>
      <sheetName val="HRData"/>
      <sheetName val="CapexOAdata"/>
      <sheetName val="OpexData"/>
      <sheetName val="PLData"/>
      <sheetName val="Menu"/>
      <sheetName val="CapexPMdata"/>
      <sheetName val="CapexSSdata"/>
      <sheetName val="WCData"/>
      <sheetName val="Civil Boq"/>
      <sheetName val="WWR"/>
      <sheetName val="SILICATE"/>
      <sheetName val="Footing"/>
      <sheetName val="DP"/>
      <sheetName val="Boq"/>
      <sheetName val="직접비_Origin(315,430)"/>
      <sheetName val="Meas.-Hotel Part"/>
      <sheetName val="SPT vs PHI"/>
      <sheetName val="FORM7"/>
      <sheetName val="TBAL9697 -group wise  sdpl"/>
      <sheetName val="p&amp;m"/>
      <sheetName val="Cables"/>
      <sheetName val="Live"/>
      <sheetName val="secInter"/>
      <sheetName val="Prestress Loss"/>
      <sheetName val="secSpan"/>
      <sheetName val="secSup"/>
      <sheetName val="Abs PMRL"/>
      <sheetName val="Setup Variables"/>
      <sheetName val="discounts_XP140"/>
      <sheetName val="RCC,Ret. Wall"/>
      <sheetName val="Inc.St.-Link"/>
      <sheetName val="Analy"/>
      <sheetName val="BHANDUP"/>
      <sheetName val="PLAN_FEB97"/>
      <sheetName val="3차설계"/>
      <sheetName val="(Do not delete)"/>
      <sheetName val="procurement"/>
      <sheetName val="DETAILED  BOQ"/>
      <sheetName val="PlazaElec"/>
      <sheetName val="PlazaConstr"/>
      <sheetName val="cul-invSUBMITTED"/>
      <sheetName val="Labour _ Plant"/>
      <sheetName val="REL"/>
      <sheetName val="단가비교표"/>
      <sheetName val="Material "/>
      <sheetName val="Labour &amp; Plant"/>
      <sheetName val="AoR Finishing"/>
      <sheetName val="A1 Thru A11- LUMP SUM CONSTR"/>
      <sheetName val="Sheet1"/>
      <sheetName val="old_serial no."/>
      <sheetName val="tot_ass_9697"/>
      <sheetName val="Manpower"/>
      <sheetName val="Analysis"/>
      <sheetName val="Cost of O &amp; O"/>
      <sheetName val="Rates Basic"/>
      <sheetName val="GN-ST-10"/>
      <sheetName val="PRECAST lightconc-II"/>
      <sheetName val="LABOUR RATE"/>
      <sheetName val="Material Rate"/>
      <sheetName val="Uls"/>
      <sheetName val="Detail In Door Stad"/>
      <sheetName val="Lead"/>
      <sheetName val="Break up Sheet"/>
      <sheetName val="Sheet5"/>
      <sheetName val="concrete"/>
      <sheetName val="detail'02"/>
      <sheetName val="매크로"/>
      <sheetName val="재료집계"/>
      <sheetName val="재1"/>
      <sheetName val="재2"/>
      <sheetName val="재3"/>
      <sheetName val="재4"/>
      <sheetName val="재5"/>
      <sheetName val="재6"/>
      <sheetName val="소요수량 "/>
      <sheetName val="PO NOS"/>
      <sheetName val="LOCAL RATES"/>
      <sheetName val="Rate Analysis"/>
      <sheetName val="Financial"/>
      <sheetName val="CABLE"/>
      <sheetName val="Elect."/>
      <sheetName val="Grand Summary"/>
      <sheetName val="Machinery"/>
      <sheetName val="C &amp; G RHS"/>
      <sheetName val="Intro"/>
      <sheetName val="#REF"/>
      <sheetName val="288-1"/>
      <sheetName val="RA-markate"/>
      <sheetName val="Performance Report"/>
      <sheetName val="Other assumptions"/>
      <sheetName val="exp-ded-jan' 06"/>
      <sheetName val="beam-reinft-machine rm"/>
      <sheetName val="10"/>
      <sheetName val="11A"/>
      <sheetName val="11B "/>
      <sheetName val="12A"/>
      <sheetName val="6A"/>
      <sheetName val="6B"/>
      <sheetName val="5"/>
      <sheetName val="13"/>
      <sheetName val="14"/>
      <sheetName val="12B"/>
      <sheetName val="2A"/>
      <sheetName val="2B"/>
      <sheetName val="2C"/>
      <sheetName val="2D"/>
      <sheetName val="2E"/>
      <sheetName val="2F"/>
      <sheetName val="2G"/>
      <sheetName val="2H"/>
      <sheetName val="3A"/>
      <sheetName val="3B"/>
      <sheetName val="4"/>
      <sheetName val="7A"/>
      <sheetName val="7B"/>
      <sheetName val="8A"/>
      <sheetName val="8B"/>
      <sheetName val="9A"/>
      <sheetName val="9B"/>
      <sheetName val="9C"/>
      <sheetName val="9D"/>
      <sheetName val="9E"/>
      <sheetName val="9F"/>
      <sheetName val="9G"/>
      <sheetName val="9H"/>
      <sheetName val="9I"/>
      <sheetName val="9J"/>
      <sheetName val="9K"/>
      <sheetName val="1"/>
      <sheetName val="A.O.R r1Str"/>
      <sheetName val="A.O.R r1"/>
      <sheetName val="A.O.R (2)"/>
      <sheetName val="key dates"/>
      <sheetName val="Actuals"/>
      <sheetName val="Flanged Beams"/>
      <sheetName val="Rectangular Beam"/>
      <sheetName val="cubes_M20"/>
      <sheetName val="Sch No. 1 - Building Works"/>
      <sheetName val="Sheet3"/>
      <sheetName val="Staff Forecast spread"/>
      <sheetName val="VCH-SLC"/>
      <sheetName val="Supplier"/>
      <sheetName val="Formulas"/>
      <sheetName val="Input"/>
      <sheetName val="Approved MTD Proj #'s"/>
      <sheetName val="Component Pricing, Costs"/>
      <sheetName val="Labour productivity"/>
      <sheetName val="Fill this out first..."/>
      <sheetName val="INDIGINEOUS ITEMS "/>
      <sheetName val="Site Dev BOQ"/>
      <sheetName val="Other"/>
      <sheetName val="Data sheet"/>
      <sheetName val="Per Unit"/>
      <sheetName val="目录"/>
      <sheetName val="St.co.91.5lvl"/>
      <sheetName val="Scope Reconciliation"/>
      <sheetName val=" "/>
      <sheetName val="Pur"/>
      <sheetName val="Item- Compact"/>
      <sheetName val="Labour"/>
      <sheetName val="환율"/>
      <sheetName val="DOOR-WIND"/>
      <sheetName val="Q3"/>
      <sheetName val="Calc_ISC"/>
      <sheetName val="tie beam"/>
      <sheetName val="Footings"/>
      <sheetName val="Driveway Beams"/>
      <sheetName val="list"/>
      <sheetName val="SITE OVERHEADS"/>
      <sheetName val="Contract Night Staff"/>
      <sheetName val="Contract Day Staff"/>
      <sheetName val="Day Shift"/>
      <sheetName val="Night Shift"/>
      <sheetName val="PointNo.5"/>
      <sheetName val="Headings"/>
      <sheetName val="BOQ_Direct_selling cost"/>
      <sheetName val="sept-plan"/>
      <sheetName val="EQUIP1000"/>
      <sheetName val="Civil Works"/>
      <sheetName val="Tender Summary"/>
      <sheetName val="calcul"/>
      <sheetName val="factors"/>
      <sheetName val="labour coeff"/>
      <sheetName val="Dropdown"/>
      <sheetName val="Exc"/>
      <sheetName val="RCC"/>
      <sheetName val="Basic"/>
      <sheetName val="Material Rates"/>
      <sheetName val="Base Rates derivation "/>
      <sheetName val="Glazing "/>
      <sheetName val="Road Ana"/>
      <sheetName val="HVAC"/>
      <sheetName val="MASONARY "/>
      <sheetName val="Mat_Cost"/>
      <sheetName val="dBase"/>
      <sheetName val="monitoring-breakup Feb02"/>
      <sheetName val="Rate"/>
      <sheetName val="17"/>
      <sheetName val="Enquire"/>
      <sheetName val="Balance sheet"/>
      <sheetName val="DATA_PILE_BG"/>
      <sheetName val="DATA_PCC"/>
      <sheetName val="DATA_PILECAP"/>
      <sheetName val="DATA_PILE_RT2"/>
      <sheetName val="DATA_PILE_RT1 "/>
      <sheetName val="DATA_PILE _SM"/>
      <sheetName val="Debit_Transit"/>
      <sheetName val="leads"/>
      <sheetName val="proctor"/>
      <sheetName val="LTG-STG"/>
      <sheetName val="sheet2"/>
      <sheetName val="Materials Cost(PCC)"/>
      <sheetName val="Khalifa Parkf"/>
      <sheetName val="BOQ Distribution"/>
      <sheetName val="01"/>
      <sheetName val="07"/>
      <sheetName val="02"/>
      <sheetName val="03"/>
      <sheetName val="04"/>
      <sheetName val="Assmpns"/>
      <sheetName val="S1BOQ"/>
      <sheetName val="Schedule"/>
      <sheetName val="number"/>
      <sheetName val="TB"/>
      <sheetName val="train cash"/>
      <sheetName val="선수금"/>
      <sheetName val="Results"/>
      <sheetName val="PLGroupings"/>
      <sheetName val="Staff Acco."/>
      <sheetName val="Bechtel Norms"/>
      <sheetName val="Bituminous"/>
      <sheetName val="s"/>
      <sheetName val="P-Ins &amp; Bonds"/>
      <sheetName val="NLD - Assum"/>
      <sheetName val="Capex-fixed"/>
      <sheetName val="INPUT SHEET"/>
      <sheetName val="Inventory"/>
    </sheetNames>
    <sheetDataSet>
      <sheetData sheetId="0" refreshError="1">
        <row r="1">
          <cell r="A1" t="str">
            <v>IGF PROJECT</v>
          </cell>
        </row>
        <row r="3">
          <cell r="A3" t="str">
            <v>SL NO:</v>
          </cell>
          <cell r="B3" t="str">
            <v>DESCRIPTION</v>
          </cell>
          <cell r="C3" t="str">
            <v>PRICE</v>
          </cell>
        </row>
        <row r="4">
          <cell r="E4" t="str">
            <v>PROJECT PROFILE</v>
          </cell>
        </row>
        <row r="5">
          <cell r="A5" t="str">
            <v>1.0</v>
          </cell>
          <cell r="B5" t="str">
            <v>DIRECT COSTS</v>
          </cell>
        </row>
        <row r="6">
          <cell r="E6" t="str">
            <v>NAME OF PROJECT :</v>
          </cell>
          <cell r="G6" t="str">
            <v>IGF PROJECT</v>
          </cell>
        </row>
        <row r="7">
          <cell r="A7" t="str">
            <v>1.1</v>
          </cell>
          <cell r="B7" t="str">
            <v>CIVIL WORKS</v>
          </cell>
          <cell r="C7">
            <v>135252720.84972</v>
          </cell>
        </row>
        <row r="8">
          <cell r="E8" t="str">
            <v>LOCATION :</v>
          </cell>
          <cell r="G8" t="str">
            <v>LOCATION  : VISHAKAPATNAM</v>
          </cell>
        </row>
        <row r="9">
          <cell r="A9" t="str">
            <v>1.2</v>
          </cell>
          <cell r="B9" t="str">
            <v>BUILDING WORKS</v>
          </cell>
          <cell r="C9">
            <v>153341329</v>
          </cell>
        </row>
        <row r="10">
          <cell r="E10" t="str">
            <v>ESTIMATE BASIS :</v>
          </cell>
          <cell r="G10" t="str">
            <v>Item Rates</v>
          </cell>
        </row>
        <row r="11">
          <cell r="A11" t="str">
            <v>1.3</v>
          </cell>
          <cell r="B11" t="str">
            <v>TEMP FACILITIES</v>
          </cell>
          <cell r="C11">
            <v>3987015.0000000005</v>
          </cell>
        </row>
        <row r="12">
          <cell r="E12" t="str">
            <v>CONTRACTOR :</v>
          </cell>
          <cell r="G12" t="str">
            <v>DODSAL LIMITED</v>
          </cell>
        </row>
        <row r="13">
          <cell r="A13" t="str">
            <v>1.4</v>
          </cell>
          <cell r="B13" t="str">
            <v xml:space="preserve">EQUIPMENT COST CONSIDERED </v>
          </cell>
          <cell r="C13" t="e">
            <v>#REF!</v>
          </cell>
        </row>
        <row r="14">
          <cell r="E14" t="str">
            <v>CLIENT :</v>
          </cell>
          <cell r="G14" t="str">
            <v xml:space="preserve">HPCL </v>
          </cell>
        </row>
        <row r="16">
          <cell r="B16" t="str">
            <v>SUBTOTAL</v>
          </cell>
          <cell r="C16" t="e">
            <v>#REF!</v>
          </cell>
          <cell r="E16" t="str">
            <v>COMPLETION PERIOD :</v>
          </cell>
          <cell r="G16" t="str">
            <v>14 MONTHS</v>
          </cell>
        </row>
        <row r="18">
          <cell r="A18" t="str">
            <v>2.0</v>
          </cell>
          <cell r="B18" t="str">
            <v>INDIRECT COSTS</v>
          </cell>
          <cell r="E18" t="str">
            <v>START DATE :</v>
          </cell>
        </row>
        <row r="20">
          <cell r="A20" t="str">
            <v>2.1</v>
          </cell>
          <cell r="B20" t="str">
            <v>SITE SUPERVISION &amp; ADMN.STAFF</v>
          </cell>
          <cell r="C20">
            <v>7469000</v>
          </cell>
          <cell r="E20" t="str">
            <v>END DATE :</v>
          </cell>
        </row>
        <row r="22">
          <cell r="A22" t="str">
            <v>2.2</v>
          </cell>
          <cell r="B22" t="str">
            <v>SITE FACILITIES</v>
          </cell>
          <cell r="C22">
            <v>10422400</v>
          </cell>
          <cell r="E22" t="str">
            <v>VALIDITY :</v>
          </cell>
          <cell r="G22" t="str">
            <v>180 DAYS</v>
          </cell>
        </row>
        <row r="24">
          <cell r="A24" t="str">
            <v>2.3</v>
          </cell>
          <cell r="B24" t="str">
            <v>SITE ACCOMODATION</v>
          </cell>
          <cell r="C24">
            <v>4420000</v>
          </cell>
          <cell r="E24" t="str">
            <v>BASIS OF COSTING :</v>
          </cell>
          <cell r="G24" t="str">
            <v xml:space="preserve">Labour Sub- contracting </v>
          </cell>
        </row>
        <row r="26">
          <cell r="A26" t="str">
            <v>2.4</v>
          </cell>
          <cell r="B26" t="str">
            <v>EQUIPMENTS TOOLS &amp; TACKLES</v>
          </cell>
          <cell r="C26">
            <v>210000</v>
          </cell>
        </row>
        <row r="28">
          <cell r="A28" t="str">
            <v>2.5</v>
          </cell>
          <cell r="B28" t="str">
            <v>MAINTENANCE OF TOOLS PLANT &amp;</v>
          </cell>
          <cell r="C28">
            <v>3798022.35</v>
          </cell>
        </row>
        <row r="29">
          <cell r="B29" t="str">
            <v>VEHICLES</v>
          </cell>
        </row>
        <row r="30">
          <cell r="B30" t="str">
            <v>SUBTOTAL</v>
          </cell>
          <cell r="C30">
            <v>26319422.350000001</v>
          </cell>
        </row>
        <row r="32">
          <cell r="A32" t="str">
            <v>3.0</v>
          </cell>
          <cell r="B32" t="str">
            <v>FINANCES</v>
          </cell>
        </row>
        <row r="34">
          <cell r="A34" t="str">
            <v>3.1</v>
          </cell>
          <cell r="B34" t="str">
            <v>INSURANCE</v>
          </cell>
        </row>
        <row r="35">
          <cell r="A35" t="str">
            <v>3.2</v>
          </cell>
          <cell r="B35" t="str">
            <v>CONTINGENCY</v>
          </cell>
        </row>
        <row r="36">
          <cell r="A36" t="str">
            <v>3.3</v>
          </cell>
          <cell r="B36" t="str">
            <v>FINANCING</v>
          </cell>
        </row>
        <row r="37">
          <cell r="A37" t="str">
            <v>3.4</v>
          </cell>
          <cell r="B37" t="str">
            <v>WORKS CONTRACT TAX</v>
          </cell>
        </row>
        <row r="39">
          <cell r="B39" t="str">
            <v>SUBTOTAL</v>
          </cell>
          <cell r="C39">
            <v>0</v>
          </cell>
        </row>
        <row r="41">
          <cell r="B41" t="str">
            <v>PROFIT</v>
          </cell>
        </row>
        <row r="42">
          <cell r="B42" t="str">
            <v>OVER HEADS</v>
          </cell>
        </row>
        <row r="49">
          <cell r="B49" t="str">
            <v>GRAND TOTAL (BASIC) :</v>
          </cell>
          <cell r="C49" t="e">
            <v>#REF!</v>
          </cell>
        </row>
        <row r="52">
          <cell r="B52" t="str">
            <v>PRICE TO QUOTE :</v>
          </cell>
          <cell r="D52" t="str">
            <v>FACTOR :</v>
          </cell>
          <cell r="E52"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ardpostand drain"/>
      <sheetName val="Abstract"/>
      <sheetName val="0-25 - Widening"/>
      <sheetName val="25-56 - Raising"/>
      <sheetName val="56-70 - Oneside Widening"/>
      <sheetName val="70-82 Oneside on CanalBank"/>
      <sheetName val="MISC"/>
      <sheetName val="Anal"/>
      <sheetName val="Flexible"/>
      <sheetName val="Material"/>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Chap 5"/>
      <sheetName val="Machinery"/>
      <sheetName val="Guardpostand_drain"/>
      <sheetName val="0-25_-_Widening"/>
      <sheetName val="25-56_-_Raising"/>
      <sheetName val="56-70_-_Oneside_Widening"/>
      <sheetName val="70-82_Oneside_on_CanalBank"/>
      <sheetName val="DIR_USED_ITEMS"/>
      <sheetName val="Chap_5"/>
      <sheetName val="LOCAL RATES"/>
      <sheetName val="GN-ST-10"/>
      <sheetName val="PRECAST lightconc-II"/>
      <sheetName val="4 Annex 1 Basic rate"/>
      <sheetName val="COST"/>
      <sheetName val="Sheet1"/>
      <sheetName val="Rate Analysis"/>
      <sheetName val="Detail In Door Stad"/>
      <sheetName val="Guardpostand_drain1"/>
      <sheetName val="0-25_-_Widening1"/>
      <sheetName val="25-56_-_Raising1"/>
      <sheetName val="56-70_-_Oneside_Widening1"/>
      <sheetName val="70-82_Oneside_on_CanalBank1"/>
      <sheetName val="DIR_USED_ITEMS1"/>
      <sheetName val="Chap_51"/>
      <sheetName val="LOCAL_RATES"/>
      <sheetName val="Flanged Beams"/>
      <sheetName val="Rectangular Beam"/>
      <sheetName val="BHANDUP"/>
      <sheetName val="FT-05-02IsoBOM"/>
      <sheetName val="DETAILED  BOQ"/>
      <sheetName val="Adopted DBM"/>
      <sheetName val="UNP-NCW_"/>
      <sheetName val="Assmpns"/>
      <sheetName val="AutoOpen Stub Data"/>
      <sheetName val="B1"/>
      <sheetName val="#REF"/>
      <sheetName val="BASIC RATES"/>
      <sheetName val="Basic"/>
      <sheetName val="analysis"/>
      <sheetName val="Design"/>
      <sheetName val="BP"/>
      <sheetName val="hyperstatic"/>
      <sheetName val="UNP-NCW "/>
      <sheetName val="PROG_DATA"/>
      <sheetName val="slab"/>
      <sheetName val="Detail Analysis Sheet_for refer"/>
      <sheetName val="Data"/>
      <sheetName val="A.O.R r1Str"/>
      <sheetName val="A.O.R r1"/>
      <sheetName val="A.O.R (2)"/>
      <sheetName val="Debit_Transit"/>
      <sheetName val="Financial"/>
      <sheetName val="Total"/>
      <sheetName val="BOQ"/>
      <sheetName val="Elect."/>
      <sheetName val="C &amp; G RHS"/>
      <sheetName val="Grand Summary"/>
      <sheetName val="Cost of O &amp; O"/>
      <sheetName val="Staff Acco."/>
      <sheetName val="01"/>
      <sheetName val="07"/>
      <sheetName val="02"/>
      <sheetName val="03"/>
      <sheetName val="04"/>
      <sheetName val="BOQ Distribution"/>
      <sheetName val="AmbPtrlCrn"/>
      <sheetName val="MaintOH"/>
      <sheetName val="PlazaElec"/>
      <sheetName val="TollOH"/>
      <sheetName val="Abs PMRL"/>
      <sheetName val="Main"/>
      <sheetName val="Material "/>
      <sheetName val="doq"/>
      <sheetName val="Machinery-final"/>
      <sheetName val="Site clearance"/>
      <sheetName val="FORM7"/>
      <sheetName val="ncp"/>
      <sheetName val="calc"/>
      <sheetName val="288-1"/>
      <sheetName val="basdat"/>
      <sheetName val="10.Minor Structure"/>
      <sheetName val="master"/>
      <sheetName val="RMC_Debit_Panjar_MB"/>
      <sheetName val="RMC_Debit"/>
      <sheetName val="2.2"/>
      <sheetName val="Details_RMC"/>
      <sheetName val="B2.MB_Deck"/>
      <sheetName val="RATE COMPILATION"/>
      <sheetName val="Debit_Pump"/>
      <sheetName val="Details_Transit"/>
      <sheetName val="Debit_RMC"/>
      <sheetName val="Supply_RMC"/>
      <sheetName val="Sheet4"/>
      <sheetName val="CrRajWMM"/>
      <sheetName val="Monthly Turnover (Final)"/>
      <sheetName val="Monthly Programme"/>
      <sheetName val="DATA_PILE_BG"/>
      <sheetName val="DATA_PCC"/>
      <sheetName val="DATA_PILECAP"/>
      <sheetName val="DATA_PILE_RT2"/>
      <sheetName val="DATA_PILE_RT1 "/>
      <sheetName val="DATA_PILE _SM"/>
      <sheetName val="Major Br. Statement"/>
      <sheetName val="well"/>
      <sheetName val="basic-final"/>
      <sheetName val="Culverts"/>
      <sheetName val="Bituminous"/>
      <sheetName val="Earthwork"/>
      <sheetName val="Subase"/>
      <sheetName val="GR.slab-reinft"/>
      <sheetName val="Det_Des"/>
      <sheetName val="(Do not delete)"/>
      <sheetName val="Acc. for Piling"/>
      <sheetName val="inter"/>
      <sheetName val="s"/>
      <sheetName val="SITE DATA"/>
      <sheetName val="Voucher"/>
      <sheetName val="Building Area Method"/>
      <sheetName val="Box_Detail_case_1"/>
      <sheetName val="Database"/>
      <sheetName val="Config"/>
      <sheetName val="Bechtel Norms"/>
      <sheetName val="CS PIPING"/>
      <sheetName val="TECH DATA"/>
      <sheetName val="Transfer"/>
      <sheetName val="77S(O)"/>
      <sheetName val="Diesel Analysis"/>
      <sheetName val="DATA-DEP.(13-17)"/>
      <sheetName val="DATA-KBPL(17-25)"/>
      <sheetName val="DATA-GCC(25-34.7)"/>
      <sheetName val="St.-Con(0-17)"/>
      <sheetName val="St.-Con.(17-34)"/>
      <sheetName val="S1BOQ"/>
      <sheetName val="Final Basic rate"/>
      <sheetName val="Labour"/>
      <sheetName val="SCHEDULE"/>
      <sheetName val="factors"/>
      <sheetName val="AoR Finishing"/>
      <sheetName val="3. GSB-WMM-SHLD"/>
      <sheetName val="ANNEXURE-A"/>
      <sheetName val="Improvements"/>
      <sheetName val="Labour &amp; Plant"/>
      <sheetName val="PLAN_FEB97"/>
      <sheetName val="estimate"/>
      <sheetName val="NLD - Assum"/>
      <sheetName val="Capex-fixed"/>
      <sheetName val="BM"/>
      <sheetName val="Stability"/>
      <sheetName val="water prop."/>
      <sheetName val="section"/>
      <sheetName val="bASICDATA"/>
      <sheetName val="SECPROP"/>
      <sheetName val="CABLENOS."/>
      <sheetName val="Inventory"/>
      <sheetName val="9.Major Bridge"/>
      <sheetName val="8. ROB"/>
      <sheetName val="7. FLYOVER"/>
      <sheetName val="2. Earthwork"/>
      <sheetName val="Sweeper Machine"/>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on debit-RMC"/>
      <sheetName val="Plant &amp;  Machinery"/>
      <sheetName val="BATCHING PLANT PRO"/>
      <sheetName val="Sheet2"/>
      <sheetName val="banilad"/>
      <sheetName val="Mandaue"/>
      <sheetName val="SOR"/>
      <sheetName val="Intro"/>
      <sheetName val="Mactan"/>
      <sheetName val="Ave.wtd.rates"/>
      <sheetName val="Bus Ways"/>
      <sheetName val="doq-9"/>
      <sheetName val="doq 3"/>
      <sheetName val="doq-8"/>
      <sheetName val="doq-1"/>
      <sheetName val="doq 2"/>
      <sheetName val="REL"/>
      <sheetName val="Basic Rate"/>
      <sheetName val="Format"/>
      <sheetName val="PROGRAMME"/>
      <sheetName val="PROG SUMMARY"/>
      <sheetName val="Guardpostand_drain2"/>
      <sheetName val="0-25_-_Widening2"/>
      <sheetName val="25-56_-_Raising2"/>
      <sheetName val="56-70_-_Oneside_Widening2"/>
      <sheetName val="70-82_Oneside_on_CanalBank2"/>
      <sheetName val="DIR_USED_ITEMS2"/>
      <sheetName val="Chap_52"/>
      <sheetName val="LOCAL_RATES1"/>
      <sheetName val="DETAILED__BOQ1"/>
      <sheetName val="Adopted_DBM1"/>
      <sheetName val="AutoOpen_Stub_Data1"/>
      <sheetName val="BASIC_RATES1"/>
      <sheetName val="PRECAST_lightconc-II1"/>
      <sheetName val="Flanged_Beams1"/>
      <sheetName val="Rectangular_Beam1"/>
      <sheetName val="UNP-NCW_2"/>
      <sheetName val="Detail_Analysis_Sheet_for_refe1"/>
      <sheetName val="4_Annex_1_Basic_rate1"/>
      <sheetName val="Building_Area_Method1"/>
      <sheetName val="AoR_Finishing1"/>
      <sheetName val="A_O_R_r1Str1"/>
      <sheetName val="A_O_R_r11"/>
      <sheetName val="A_O_R_(2)1"/>
      <sheetName val="Material_1"/>
      <sheetName val="Abs_PMRL1"/>
      <sheetName val="Site_clearance1"/>
      <sheetName val="Major_Br__Statement1"/>
      <sheetName val="DATA_PILE_RT1_1"/>
      <sheetName val="DATA_PILE__SM1"/>
      <sheetName val="10_Minor_Structure1"/>
      <sheetName val="2_21"/>
      <sheetName val="B2_MB_Deck1"/>
      <sheetName val="RATE_COMPILATION1"/>
      <sheetName val="Monthly_Turnover_(Final)1"/>
      <sheetName val="Monthly_Programme1"/>
      <sheetName val="DETAILED__BOQ"/>
      <sheetName val="Adopted_DBM"/>
      <sheetName val="AutoOpen_Stub_Data"/>
      <sheetName val="BASIC_RATES"/>
      <sheetName val="PRECAST_lightconc-II"/>
      <sheetName val="Flanged_Beams"/>
      <sheetName val="Rectangular_Beam"/>
      <sheetName val="UNP-NCW_1"/>
      <sheetName val="Detail_Analysis_Sheet_for_refer"/>
      <sheetName val="4_Annex_1_Basic_rate"/>
      <sheetName val="Building_Area_Method"/>
      <sheetName val="AoR_Finishing"/>
      <sheetName val="A_O_R_r1Str"/>
      <sheetName val="A_O_R_r1"/>
      <sheetName val="A_O_R_(2)"/>
      <sheetName val="Material_"/>
      <sheetName val="Abs_PMRL"/>
      <sheetName val="Site_clearance"/>
      <sheetName val="Major_Br__Statement"/>
      <sheetName val="DATA_PILE_RT1_"/>
      <sheetName val="DATA_PILE__SM"/>
      <sheetName val="10_Minor_Structure"/>
      <sheetName val="2_2"/>
      <sheetName val="B2_MB_Deck"/>
      <sheetName val="RATE_COMPILATION"/>
      <sheetName val="Monthly_Turnover_(Final)"/>
      <sheetName val="Monthly_Programme"/>
      <sheetName val="C_&amp;_G_RHS"/>
      <sheetName val="Detail_In_Door_Stad"/>
      <sheetName val="Elect_"/>
      <sheetName val="Grand_Summary"/>
      <sheetName val="Cost_of_O_&amp;_O"/>
      <sheetName val="Staff_Acco_"/>
      <sheetName val="BOQ_Distribution"/>
      <sheetName val="NLD_-_Assum"/>
      <sheetName val="Rate_Analysis"/>
      <sheetName val="(Do_not_delete)"/>
      <sheetName val="SITE_DATA"/>
      <sheetName val="Acc__for_Piling"/>
      <sheetName val="GR_slab-reinft"/>
      <sheetName val="Diesel_Analysis"/>
      <sheetName val="DATA-DEP_(13-17)"/>
      <sheetName val="DATA-GCC(25-34_7)"/>
      <sheetName val="St_-Con(0-17)"/>
      <sheetName val="St_-Con_(17-34)"/>
      <sheetName val="Final_Basic_rate"/>
      <sheetName val="Bechtel_Norms"/>
      <sheetName val="CS_PIPING"/>
      <sheetName val="TECH_DATA"/>
      <sheetName val="detail'02"/>
      <sheetName val="p&amp;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st NE-II"/>
      <sheetName val="LC PKG1"/>
      <sheetName val="LC PKG2"/>
      <sheetName val="LC"/>
      <sheetName val="Vehicle WC Standards"/>
      <sheetName val="Eqp WC Standards"/>
      <sheetName val="PRR Agg"/>
      <sheetName val="DC"/>
      <sheetName val="Material"/>
      <sheetName val="JMF"/>
      <sheetName val="BM Plant"/>
      <sheetName val="HM Plant"/>
      <sheetName val="WMM Plant"/>
      <sheetName val="Tippers"/>
      <sheetName val="Wearing Course"/>
      <sheetName val="Plants"/>
      <sheetName val="Bil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PILE_RT2"/>
      <sheetName val="DATA_PILE_RT1 "/>
      <sheetName val="DATA_PILE _SM"/>
      <sheetName val="DATA_PILE_BG"/>
      <sheetName val="Sheet1"/>
      <sheetName val="DATA_PCC"/>
      <sheetName val="DATA_PILECAP"/>
      <sheetName val="Sheet2"/>
      <sheetName val="SUMMARY"/>
      <sheetName val="Basicrates"/>
      <sheetName val="UNP-NCW "/>
      <sheetName val="PROCTOR"/>
      <sheetName val="Wearing Course"/>
      <sheetName val="BHANDUP"/>
      <sheetName val="Transfer"/>
      <sheetName val="4 Annex 1 Basic rate"/>
      <sheetName val="Voucher"/>
      <sheetName val="Data"/>
      <sheetName val="Cal"/>
      <sheetName val="Analysis"/>
      <sheetName val="BC &amp; MNB "/>
      <sheetName val="AoR Finishing"/>
      <sheetName val="BETEILPLCG"/>
      <sheetName val="FULUK8"/>
      <sheetName val="PLCCOMMA"/>
      <sheetName val="PLCGYPROCNORDIC"/>
      <sheetName val="PLCPLACO"/>
      <sheetName val="COMMAUK"/>
      <sheetName val="C &amp; G RHS"/>
      <sheetName val="RA"/>
      <sheetName val="Rate Analysis"/>
      <sheetName val="Grand Summary"/>
      <sheetName val="TOS-F"/>
      <sheetName val="Debit_Transit"/>
      <sheetName val="cul-invSUBMITTED"/>
      <sheetName val="Machinery"/>
      <sheetName val="MAIN"/>
      <sheetName val="9.Major Bridge"/>
      <sheetName val="8. ROB"/>
      <sheetName val="10.Minor Structure"/>
      <sheetName val="7. FLYOVER"/>
      <sheetName val="ABSTRACT"/>
      <sheetName val="2. Earthwork"/>
      <sheetName val="Steel-Circular"/>
      <sheetName val="Intro"/>
      <sheetName val="DATA_PILE_RT1_"/>
      <sheetName val="DATA_PILE__SM"/>
      <sheetName val="UNP-NCW_"/>
      <sheetName val="Bill-12"/>
      <sheetName val="442.951"/>
      <sheetName val="18-misc"/>
      <sheetName val="5-pipe"/>
      <sheetName val="11-hsd"/>
      <sheetName val="13-septic"/>
      <sheetName val="7-ug"/>
      <sheetName val="2-utility"/>
      <sheetName val="Section 3_DPR"/>
      <sheetName val="(Do not delete)"/>
      <sheetName val="Material"/>
      <sheetName val="RIP1"/>
      <sheetName val="Back_Cal_for OMC"/>
      <sheetName val="ETC Plant Cost"/>
      <sheetName val="hyperstatic"/>
      <sheetName val="INPUT SHEET"/>
      <sheetName val="Material "/>
      <sheetName val="basdat"/>
      <sheetName val="Aoc"/>
      <sheetName val="COST"/>
      <sheetName val="drg"/>
      <sheetName val="pile Fabrication"/>
      <sheetName val="JCR TOP(ITEM)-KTRP"/>
      <sheetName val="Basic"/>
      <sheetName val="Bechtel Norms"/>
      <sheetName val="CS PIPING"/>
      <sheetName val="TECH DATA"/>
      <sheetName val="Mix Design"/>
      <sheetName val="anal"/>
      <sheetName val="Dayworks Bill"/>
      <sheetName val="Bills of Quantities"/>
      <sheetName val="CROSS-SECTION"/>
      <sheetName val="QTY-CRUST-MCW"/>
      <sheetName val="QTY-CRUST-SR"/>
      <sheetName val="Resourc - Material"/>
      <sheetName val="dummy"/>
      <sheetName val="Control"/>
      <sheetName val="Analy"/>
      <sheetName val="s"/>
      <sheetName val="Stability"/>
      <sheetName val="Wearing_Course"/>
      <sheetName val="4_Annex_1_Basic_rate"/>
      <sheetName val="C_&amp;_G_RHS"/>
      <sheetName val="Dayworks_Bill"/>
      <sheetName val="Bills_of_Quantities"/>
      <sheetName val="BC_&amp;_MNB_"/>
      <sheetName val="Bed Class"/>
      <sheetName val="Cd"/>
      <sheetName val="B2.MB_Deck"/>
      <sheetName val="doq"/>
      <sheetName val="RATE COMPILATION"/>
      <sheetName val="BOQ"/>
      <sheetName val="Details_RMC"/>
    </sheetNames>
    <sheetDataSet>
      <sheetData sheetId="0" refreshError="1">
        <row r="3">
          <cell r="B3" t="str">
            <v>P1-P287</v>
          </cell>
          <cell r="C3" t="str">
            <v>P2-P287</v>
          </cell>
          <cell r="D3" t="str">
            <v>P3-P287</v>
          </cell>
          <cell r="E3" t="str">
            <v>P4-P287</v>
          </cell>
          <cell r="F3" t="str">
            <v>P1-P288</v>
          </cell>
          <cell r="G3" t="str">
            <v>P2-P288</v>
          </cell>
          <cell r="H3" t="str">
            <v>P3-P288</v>
          </cell>
          <cell r="I3" t="str">
            <v>P4-P288</v>
          </cell>
          <cell r="J3" t="str">
            <v>P1-P289</v>
          </cell>
          <cell r="K3" t="str">
            <v>P2-P289</v>
          </cell>
          <cell r="L3" t="str">
            <v>P3-P289</v>
          </cell>
          <cell r="M3" t="str">
            <v>P4-P289</v>
          </cell>
          <cell r="N3" t="str">
            <v>P1-P290</v>
          </cell>
          <cell r="O3" t="str">
            <v>P2-P290</v>
          </cell>
          <cell r="P3" t="str">
            <v>P3-P290</v>
          </cell>
          <cell r="Q3" t="str">
            <v>P4-P290</v>
          </cell>
          <cell r="R3" t="str">
            <v>P1-P291</v>
          </cell>
          <cell r="S3" t="str">
            <v>P2-P291</v>
          </cell>
          <cell r="T3" t="str">
            <v>P3-P291</v>
          </cell>
          <cell r="U3" t="str">
            <v>P4-P291</v>
          </cell>
          <cell r="V3" t="str">
            <v>P1-P292</v>
          </cell>
          <cell r="W3" t="str">
            <v>P2-P292</v>
          </cell>
          <cell r="X3" t="str">
            <v>P3-P292</v>
          </cell>
          <cell r="Y3" t="str">
            <v>P4-P292</v>
          </cell>
          <cell r="Z3" t="str">
            <v>P1-P293</v>
          </cell>
          <cell r="AA3" t="str">
            <v>P2-P293</v>
          </cell>
          <cell r="AB3" t="str">
            <v>P3-P293</v>
          </cell>
          <cell r="AC3" t="str">
            <v>P4-P293</v>
          </cell>
          <cell r="AD3" t="str">
            <v>P1-P294</v>
          </cell>
          <cell r="AE3" t="str">
            <v>P2-P294</v>
          </cell>
          <cell r="AF3" t="str">
            <v>P3-P294</v>
          </cell>
          <cell r="AG3" t="str">
            <v>P4-P294</v>
          </cell>
          <cell r="AH3" t="str">
            <v>P1-P295</v>
          </cell>
          <cell r="AI3" t="str">
            <v>P2-P295</v>
          </cell>
          <cell r="AJ3" t="str">
            <v>P3-P295</v>
          </cell>
          <cell r="AK3" t="str">
            <v>P4-P295</v>
          </cell>
          <cell r="AL3" t="str">
            <v>P1-P296</v>
          </cell>
          <cell r="AM3" t="str">
            <v>P2-P296</v>
          </cell>
          <cell r="AN3" t="str">
            <v>P3-P296</v>
          </cell>
          <cell r="AO3" t="str">
            <v>P4-P296</v>
          </cell>
          <cell r="AP3" t="str">
            <v>P1-P297</v>
          </cell>
          <cell r="AQ3" t="str">
            <v>P2-P297</v>
          </cell>
          <cell r="AR3" t="str">
            <v>P3-P297</v>
          </cell>
          <cell r="AS3" t="str">
            <v>P4-P297</v>
          </cell>
          <cell r="AT3" t="str">
            <v>P1-P298</v>
          </cell>
          <cell r="AU3" t="str">
            <v>P2-P298</v>
          </cell>
          <cell r="AV3" t="str">
            <v>P3-P298</v>
          </cell>
          <cell r="AW3" t="str">
            <v>P4-P298</v>
          </cell>
          <cell r="AX3" t="str">
            <v>P1-P299</v>
          </cell>
          <cell r="AY3" t="str">
            <v>P2-P299</v>
          </cell>
          <cell r="AZ3" t="str">
            <v>P3-P299</v>
          </cell>
          <cell r="BA3" t="str">
            <v>P4-P299</v>
          </cell>
          <cell r="BB3" t="str">
            <v>P1-P300</v>
          </cell>
          <cell r="BC3" t="str">
            <v>P2-P300</v>
          </cell>
          <cell r="BD3" t="str">
            <v>P3-P300</v>
          </cell>
          <cell r="BE3" t="str">
            <v>P4-P300</v>
          </cell>
          <cell r="BF3" t="str">
            <v>P5-P300</v>
          </cell>
          <cell r="BG3" t="str">
            <v>P6-P300</v>
          </cell>
          <cell r="BH3" t="str">
            <v>P7-P300</v>
          </cell>
          <cell r="BI3" t="str">
            <v>P8-P300</v>
          </cell>
          <cell r="BJ3" t="str">
            <v>P9-P300</v>
          </cell>
          <cell r="BK3" t="str">
            <v>P1-P301</v>
          </cell>
          <cell r="BL3" t="str">
            <v>P2-P301</v>
          </cell>
          <cell r="BM3" t="str">
            <v>P3-P301</v>
          </cell>
          <cell r="BN3" t="str">
            <v>P4-P301</v>
          </cell>
          <cell r="BO3" t="str">
            <v>P5-P301</v>
          </cell>
          <cell r="BP3" t="str">
            <v>P6-P301</v>
          </cell>
          <cell r="BQ3" t="str">
            <v>P7-P301</v>
          </cell>
          <cell r="BR3" t="str">
            <v>P8-P301</v>
          </cell>
          <cell r="BS3" t="str">
            <v>P1-P302</v>
          </cell>
          <cell r="BT3" t="str">
            <v>P2-P302</v>
          </cell>
          <cell r="BU3" t="str">
            <v>P3-P302</v>
          </cell>
          <cell r="BV3" t="str">
            <v>P4-P302</v>
          </cell>
          <cell r="BW3" t="str">
            <v>P1-P303</v>
          </cell>
          <cell r="BX3" t="str">
            <v>P2-P303</v>
          </cell>
          <cell r="BY3" t="str">
            <v>P3-P303</v>
          </cell>
          <cell r="BZ3" t="str">
            <v>P4-P303</v>
          </cell>
          <cell r="CA3" t="str">
            <v>P1-P303A</v>
          </cell>
          <cell r="CB3" t="str">
            <v>P2-P303A</v>
          </cell>
          <cell r="CC3" t="str">
            <v>P3-P303A</v>
          </cell>
          <cell r="CD3" t="str">
            <v>P4-P303A</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row>
        <row r="4">
          <cell r="A4" t="str">
            <v>BG</v>
          </cell>
          <cell r="B4">
            <v>38061</v>
          </cell>
          <cell r="C4">
            <v>38062</v>
          </cell>
          <cell r="D4">
            <v>38062</v>
          </cell>
          <cell r="E4">
            <v>38063</v>
          </cell>
          <cell r="F4">
            <v>38061</v>
          </cell>
          <cell r="G4">
            <v>38063</v>
          </cell>
          <cell r="H4">
            <v>38062</v>
          </cell>
          <cell r="I4">
            <v>38073</v>
          </cell>
          <cell r="J4">
            <v>38065</v>
          </cell>
          <cell r="K4">
            <v>38063</v>
          </cell>
          <cell r="L4">
            <v>38064</v>
          </cell>
          <cell r="M4">
            <v>38078</v>
          </cell>
          <cell r="N4">
            <v>38064</v>
          </cell>
          <cell r="O4">
            <v>38065</v>
          </cell>
          <cell r="P4">
            <v>38065</v>
          </cell>
          <cell r="Q4">
            <v>38064</v>
          </cell>
          <cell r="R4">
            <v>38069</v>
          </cell>
          <cell r="S4">
            <v>38066</v>
          </cell>
          <cell r="T4">
            <v>38069</v>
          </cell>
          <cell r="U4">
            <v>38068</v>
          </cell>
          <cell r="V4">
            <v>38069</v>
          </cell>
          <cell r="W4">
            <v>38066</v>
          </cell>
          <cell r="X4">
            <v>38066</v>
          </cell>
          <cell r="Y4">
            <v>38068</v>
          </cell>
          <cell r="Z4">
            <v>38069</v>
          </cell>
          <cell r="AA4">
            <v>38071</v>
          </cell>
          <cell r="AB4">
            <v>38072</v>
          </cell>
          <cell r="AC4">
            <v>38073</v>
          </cell>
          <cell r="AD4">
            <v>38070</v>
          </cell>
          <cell r="AE4">
            <v>38072</v>
          </cell>
          <cell r="AF4">
            <v>38070</v>
          </cell>
          <cell r="AG4">
            <v>38073</v>
          </cell>
          <cell r="AH4">
            <v>38071</v>
          </cell>
          <cell r="AI4">
            <v>38073</v>
          </cell>
          <cell r="AJ4">
            <v>38079</v>
          </cell>
          <cell r="AK4">
            <v>38074</v>
          </cell>
          <cell r="AL4">
            <v>38076</v>
          </cell>
          <cell r="AM4">
            <v>38074</v>
          </cell>
          <cell r="AN4">
            <v>38074</v>
          </cell>
          <cell r="AO4">
            <v>38075</v>
          </cell>
          <cell r="AP4">
            <v>38077</v>
          </cell>
          <cell r="AQ4">
            <v>38075</v>
          </cell>
          <cell r="AR4">
            <v>38076</v>
          </cell>
          <cell r="AS4">
            <v>38077</v>
          </cell>
          <cell r="AT4">
            <v>38079</v>
          </cell>
          <cell r="AU4">
            <v>38079</v>
          </cell>
          <cell r="AV4">
            <v>38138</v>
          </cell>
          <cell r="AW4">
            <v>38080</v>
          </cell>
          <cell r="AX4">
            <v>38121</v>
          </cell>
          <cell r="AY4">
            <v>38122</v>
          </cell>
          <cell r="AZ4">
            <v>38125</v>
          </cell>
          <cell r="BA4">
            <v>38133</v>
          </cell>
          <cell r="BB4">
            <v>38097</v>
          </cell>
          <cell r="BC4">
            <v>38091</v>
          </cell>
          <cell r="BD4">
            <v>38094</v>
          </cell>
          <cell r="BE4">
            <v>38099</v>
          </cell>
          <cell r="BF4">
            <v>38137</v>
          </cell>
          <cell r="BG4">
            <v>38128</v>
          </cell>
          <cell r="BH4">
            <v>38135</v>
          </cell>
          <cell r="BI4">
            <v>38152</v>
          </cell>
          <cell r="BJ4">
            <v>38152</v>
          </cell>
          <cell r="BK4">
            <v>38101</v>
          </cell>
          <cell r="BL4">
            <v>38100</v>
          </cell>
          <cell r="BM4">
            <v>38094</v>
          </cell>
          <cell r="BN4">
            <v>38101</v>
          </cell>
          <cell r="BO4">
            <v>38146</v>
          </cell>
          <cell r="BP4">
            <v>38145</v>
          </cell>
          <cell r="BQ4">
            <v>38143</v>
          </cell>
          <cell r="BR4">
            <v>38147</v>
          </cell>
          <cell r="BS4">
            <v>38111</v>
          </cell>
          <cell r="BT4">
            <v>38113</v>
          </cell>
          <cell r="BU4">
            <v>38114</v>
          </cell>
          <cell r="BV4">
            <v>38113</v>
          </cell>
          <cell r="BW4">
            <v>38107</v>
          </cell>
          <cell r="BX4">
            <v>38105</v>
          </cell>
          <cell r="BY4">
            <v>38108</v>
          </cell>
          <cell r="BZ4">
            <v>38104</v>
          </cell>
          <cell r="CA4">
            <v>38133</v>
          </cell>
          <cell r="CB4">
            <v>38112</v>
          </cell>
          <cell r="CC4">
            <v>38110</v>
          </cell>
          <cell r="CD4">
            <v>38118</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row>
        <row r="5">
          <cell r="B5" t="str">
            <v>P-287</v>
          </cell>
          <cell r="F5" t="str">
            <v>P-288</v>
          </cell>
          <cell r="I5" t="str">
            <v>P-466</v>
          </cell>
          <cell r="J5" t="str">
            <v>P-289</v>
          </cell>
          <cell r="N5" t="str">
            <v>P-290</v>
          </cell>
          <cell r="O5" t="str">
            <v>P-467</v>
          </cell>
          <cell r="R5" t="str">
            <v>P-291</v>
          </cell>
          <cell r="U5" t="str">
            <v>P-468</v>
          </cell>
          <cell r="V5" t="str">
            <v>P-292</v>
          </cell>
          <cell r="Z5" t="str">
            <v>P-293</v>
          </cell>
          <cell r="AD5" t="str">
            <v>P-294</v>
          </cell>
          <cell r="AH5" t="str">
            <v>P-295</v>
          </cell>
          <cell r="AL5" t="str">
            <v>P-296</v>
          </cell>
          <cell r="AP5" t="str">
            <v>P-297</v>
          </cell>
          <cell r="AT5" t="str">
            <v>P-298</v>
          </cell>
          <cell r="AX5" t="str">
            <v>P-299</v>
          </cell>
          <cell r="BB5" t="str">
            <v>P-300</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row>
        <row r="9">
          <cell r="B9" t="str">
            <v>P1-P352</v>
          </cell>
          <cell r="C9" t="str">
            <v>P2-P352</v>
          </cell>
          <cell r="D9" t="str">
            <v>P3-P352</v>
          </cell>
          <cell r="E9" t="str">
            <v>P4-P352</v>
          </cell>
          <cell r="F9" t="str">
            <v>P1-P353</v>
          </cell>
          <cell r="G9" t="str">
            <v>P2-P353</v>
          </cell>
          <cell r="H9" t="str">
            <v>P3-P353</v>
          </cell>
          <cell r="I9" t="str">
            <v>P4-P353</v>
          </cell>
          <cell r="J9" t="str">
            <v>P1-P354</v>
          </cell>
          <cell r="K9" t="str">
            <v>P2-P354</v>
          </cell>
          <cell r="L9" t="str">
            <v>P3-P354</v>
          </cell>
          <cell r="M9" t="str">
            <v>P4-P354</v>
          </cell>
          <cell r="N9" t="str">
            <v>P1-P355</v>
          </cell>
          <cell r="O9" t="str">
            <v>P2-P355</v>
          </cell>
          <cell r="P9" t="str">
            <v>P3-P355</v>
          </cell>
          <cell r="Q9" t="str">
            <v>P4-P355</v>
          </cell>
          <cell r="R9" t="str">
            <v>P1-P356</v>
          </cell>
          <cell r="S9" t="str">
            <v>P2-P356</v>
          </cell>
          <cell r="T9" t="str">
            <v>P3-P356</v>
          </cell>
          <cell r="U9" t="str">
            <v>P4-P356</v>
          </cell>
          <cell r="V9" t="str">
            <v>P1-P357</v>
          </cell>
          <cell r="W9" t="str">
            <v>P2-P357</v>
          </cell>
          <cell r="X9" t="str">
            <v>P3-P357</v>
          </cell>
          <cell r="Y9" t="str">
            <v>P4-P357</v>
          </cell>
          <cell r="Z9" t="str">
            <v>P1-P358</v>
          </cell>
          <cell r="AA9" t="str">
            <v>P2-P358</v>
          </cell>
          <cell r="AB9" t="str">
            <v>P3-P358</v>
          </cell>
          <cell r="AC9" t="str">
            <v>P4-P358</v>
          </cell>
          <cell r="AD9" t="str">
            <v>P1-P359</v>
          </cell>
          <cell r="AE9" t="str">
            <v>P2-P359</v>
          </cell>
          <cell r="AF9" t="str">
            <v>P3-P359</v>
          </cell>
          <cell r="AG9" t="str">
            <v>P4-P359</v>
          </cell>
          <cell r="AH9" t="str">
            <v>P1-P360</v>
          </cell>
          <cell r="AI9" t="str">
            <v>P2-P360</v>
          </cell>
          <cell r="AJ9" t="str">
            <v>P3-P360</v>
          </cell>
          <cell r="AK9" t="str">
            <v>P4-P360</v>
          </cell>
          <cell r="AL9" t="str">
            <v>P1-P361</v>
          </cell>
          <cell r="AM9" t="str">
            <v>P2-P361</v>
          </cell>
          <cell r="AN9" t="str">
            <v>P3-P361</v>
          </cell>
          <cell r="AO9" t="str">
            <v>P4-P361</v>
          </cell>
          <cell r="AP9" t="str">
            <v>P1-P362</v>
          </cell>
          <cell r="AQ9" t="str">
            <v>P2-P362</v>
          </cell>
          <cell r="AR9" t="str">
            <v>P3-P362</v>
          </cell>
          <cell r="AS9" t="str">
            <v>P4-P362</v>
          </cell>
          <cell r="AT9" t="str">
            <v>P1-P363</v>
          </cell>
          <cell r="AU9" t="str">
            <v>P2-P363</v>
          </cell>
          <cell r="AV9" t="str">
            <v>P3-P363</v>
          </cell>
          <cell r="AW9" t="str">
            <v>P4-P363</v>
          </cell>
          <cell r="AX9" t="str">
            <v>P1-P364</v>
          </cell>
          <cell r="AY9" t="str">
            <v>P2-P364</v>
          </cell>
          <cell r="AZ9" t="str">
            <v>P3-P364</v>
          </cell>
          <cell r="BA9" t="str">
            <v>P4-P364</v>
          </cell>
          <cell r="BB9" t="str">
            <v>P1-P365</v>
          </cell>
          <cell r="BC9" t="str">
            <v>P2-P365</v>
          </cell>
          <cell r="BD9" t="str">
            <v>P3-P365</v>
          </cell>
          <cell r="BE9" t="str">
            <v>P4-P365</v>
          </cell>
          <cell r="BF9" t="str">
            <v>P1-P366</v>
          </cell>
          <cell r="BG9" t="str">
            <v>P2-P366</v>
          </cell>
          <cell r="BH9" t="str">
            <v>P3-P366</v>
          </cell>
          <cell r="BI9" t="str">
            <v>P4-P366</v>
          </cell>
          <cell r="BJ9" t="str">
            <v>P1-P367</v>
          </cell>
          <cell r="BK9" t="str">
            <v>P2-P367</v>
          </cell>
          <cell r="BL9" t="str">
            <v>P3-P367</v>
          </cell>
          <cell r="BM9" t="str">
            <v>P4-P367</v>
          </cell>
          <cell r="BN9" t="str">
            <v>P1-P368</v>
          </cell>
          <cell r="BO9" t="str">
            <v>P2-P368</v>
          </cell>
          <cell r="BP9" t="str">
            <v>P3-P368</v>
          </cell>
          <cell r="BQ9" t="str">
            <v>P4-P368</v>
          </cell>
          <cell r="BR9" t="str">
            <v>P1-P369</v>
          </cell>
          <cell r="BS9" t="str">
            <v>P2-P369</v>
          </cell>
          <cell r="BT9" t="str">
            <v>P3-P369</v>
          </cell>
          <cell r="BU9" t="str">
            <v>P4-P369</v>
          </cell>
          <cell r="BV9" t="str">
            <v>P1-P370</v>
          </cell>
          <cell r="BW9" t="str">
            <v>P2-P370</v>
          </cell>
          <cell r="BX9" t="str">
            <v>P3-P370</v>
          </cell>
          <cell r="BY9" t="str">
            <v>P4-P370</v>
          </cell>
          <cell r="BZ9" t="str">
            <v>P1-P371</v>
          </cell>
          <cell r="CA9" t="str">
            <v>P2-P371</v>
          </cell>
          <cell r="CB9" t="str">
            <v>P3-P371</v>
          </cell>
          <cell r="CC9" t="str">
            <v>P4-P371</v>
          </cell>
          <cell r="CD9" t="str">
            <v>P1-P372</v>
          </cell>
          <cell r="CE9" t="str">
            <v>P2-P372</v>
          </cell>
          <cell r="CF9" t="str">
            <v>P3-P372</v>
          </cell>
          <cell r="CG9" t="str">
            <v>P4-P372</v>
          </cell>
          <cell r="CH9" t="str">
            <v>P5-P372</v>
          </cell>
          <cell r="CI9" t="str">
            <v>P1-P373</v>
          </cell>
          <cell r="CJ9" t="str">
            <v>P2-P373</v>
          </cell>
          <cell r="CK9" t="str">
            <v>P3-P373</v>
          </cell>
          <cell r="CL9" t="str">
            <v>P4-P373</v>
          </cell>
          <cell r="CM9" t="str">
            <v>P5-P373</v>
          </cell>
          <cell r="CN9" t="str">
            <v>P1-P374</v>
          </cell>
          <cell r="CO9" t="str">
            <v>P2-P374</v>
          </cell>
          <cell r="CP9" t="str">
            <v>P3-P374</v>
          </cell>
          <cell r="CQ9" t="str">
            <v>P4-P374</v>
          </cell>
          <cell r="CR9" t="str">
            <v>P5-P374</v>
          </cell>
          <cell r="CS9" t="str">
            <v>P1-P375</v>
          </cell>
          <cell r="CT9" t="str">
            <v>P2-P375</v>
          </cell>
          <cell r="CU9" t="str">
            <v>P3-P375</v>
          </cell>
          <cell r="CV9" t="str">
            <v>P4-P375</v>
          </cell>
          <cell r="CW9" t="str">
            <v>P5-P375</v>
          </cell>
          <cell r="CX9" t="str">
            <v>P6-P375</v>
          </cell>
          <cell r="CY9" t="str">
            <v>P1-P376</v>
          </cell>
          <cell r="CZ9" t="str">
            <v>P2-P376</v>
          </cell>
          <cell r="DA9" t="str">
            <v>P3-P376</v>
          </cell>
          <cell r="DB9" t="str">
            <v>P4-P376</v>
          </cell>
          <cell r="DC9" t="str">
            <v>P5-P376</v>
          </cell>
          <cell r="DD9" t="str">
            <v>P6-P376</v>
          </cell>
          <cell r="DE9" t="str">
            <v>P1-P377</v>
          </cell>
          <cell r="DF9" t="str">
            <v>P2-P377</v>
          </cell>
          <cell r="DG9" t="str">
            <v>P3-P377</v>
          </cell>
          <cell r="DH9" t="str">
            <v>P4-P377</v>
          </cell>
          <cell r="DI9" t="str">
            <v>P5-P377</v>
          </cell>
          <cell r="DJ9" t="str">
            <v>P6-P377</v>
          </cell>
          <cell r="DK9" t="str">
            <v>P1-P378</v>
          </cell>
          <cell r="DL9" t="str">
            <v>P2-P378</v>
          </cell>
          <cell r="DM9" t="str">
            <v>P3-P378</v>
          </cell>
          <cell r="DN9" t="str">
            <v>P4-P378</v>
          </cell>
          <cell r="DO9" t="str">
            <v>P5-P378</v>
          </cell>
          <cell r="DP9" t="str">
            <v>P6-P378</v>
          </cell>
          <cell r="DQ9" t="str">
            <v>P1-P379</v>
          </cell>
          <cell r="DR9" t="str">
            <v>P2-P379</v>
          </cell>
          <cell r="DS9" t="str">
            <v>P3-P379</v>
          </cell>
          <cell r="DT9" t="str">
            <v>P4-P379</v>
          </cell>
          <cell r="DU9" t="str">
            <v>P5-P379</v>
          </cell>
          <cell r="DV9" t="str">
            <v>P1-P380</v>
          </cell>
          <cell r="DW9" t="str">
            <v>P2-P380</v>
          </cell>
          <cell r="DX9" t="str">
            <v>P3-P380</v>
          </cell>
          <cell r="DY9" t="str">
            <v>P4-P380</v>
          </cell>
          <cell r="DZ9" t="str">
            <v>P5-P380</v>
          </cell>
          <cell r="EA9" t="str">
            <v>P1-P381</v>
          </cell>
          <cell r="EB9" t="str">
            <v>P2-P381</v>
          </cell>
          <cell r="EC9" t="str">
            <v>P3-P381</v>
          </cell>
          <cell r="ED9" t="str">
            <v>P4-P381</v>
          </cell>
          <cell r="EE9" t="str">
            <v>P5-P381</v>
          </cell>
          <cell r="EF9" t="str">
            <v>P1-P382</v>
          </cell>
          <cell r="EG9" t="str">
            <v>P2-P382</v>
          </cell>
          <cell r="EH9" t="str">
            <v>P3-P382</v>
          </cell>
          <cell r="EI9" t="str">
            <v>P4-P382</v>
          </cell>
          <cell r="EJ9" t="str">
            <v>P5-P382</v>
          </cell>
          <cell r="EK9" t="str">
            <v>P1-P383</v>
          </cell>
          <cell r="EL9" t="str">
            <v>P2-P383</v>
          </cell>
          <cell r="EM9" t="str">
            <v>P3-P383</v>
          </cell>
          <cell r="EN9" t="str">
            <v>P4-P383</v>
          </cell>
          <cell r="EO9" t="str">
            <v>P5-P383</v>
          </cell>
          <cell r="EP9" t="str">
            <v>P1-P384</v>
          </cell>
          <cell r="EQ9" t="str">
            <v>P2-P384</v>
          </cell>
          <cell r="ER9" t="str">
            <v>P3-P384</v>
          </cell>
          <cell r="ES9" t="str">
            <v>P4-P384</v>
          </cell>
          <cell r="ET9" t="str">
            <v>P5-P384</v>
          </cell>
          <cell r="EU9" t="str">
            <v>P6-P384</v>
          </cell>
          <cell r="EV9" t="str">
            <v>P7-P384</v>
          </cell>
          <cell r="EW9" t="str">
            <v>P8-P384</v>
          </cell>
          <cell r="EX9" t="str">
            <v>P9-P384</v>
          </cell>
        </row>
        <row r="10">
          <cell r="A10" t="str">
            <v>RT3/2</v>
          </cell>
          <cell r="B10">
            <v>37996</v>
          </cell>
          <cell r="C10">
            <v>37994</v>
          </cell>
          <cell r="D10">
            <v>37995</v>
          </cell>
          <cell r="E10">
            <v>37993</v>
          </cell>
          <cell r="F10">
            <v>37921</v>
          </cell>
          <cell r="G10">
            <v>37930</v>
          </cell>
          <cell r="H10">
            <v>37923</v>
          </cell>
          <cell r="I10">
            <v>37928</v>
          </cell>
          <cell r="J10">
            <v>37932</v>
          </cell>
          <cell r="K10">
            <v>37929</v>
          </cell>
          <cell r="L10">
            <v>37935</v>
          </cell>
          <cell r="M10">
            <v>37927</v>
          </cell>
          <cell r="N10">
            <v>37937</v>
          </cell>
          <cell r="O10">
            <v>37941</v>
          </cell>
          <cell r="P10">
            <v>37936</v>
          </cell>
          <cell r="Q10">
            <v>37940</v>
          </cell>
          <cell r="R10">
            <v>37937</v>
          </cell>
          <cell r="S10">
            <v>37942</v>
          </cell>
          <cell r="T10">
            <v>37939</v>
          </cell>
          <cell r="U10">
            <v>37943</v>
          </cell>
          <cell r="V10">
            <v>37942</v>
          </cell>
          <cell r="W10">
            <v>37945</v>
          </cell>
          <cell r="X10">
            <v>37946</v>
          </cell>
          <cell r="Y10">
            <v>37944</v>
          </cell>
          <cell r="Z10">
            <v>37950</v>
          </cell>
          <cell r="AA10">
            <v>37948</v>
          </cell>
          <cell r="AB10">
            <v>37949</v>
          </cell>
          <cell r="AC10">
            <v>37946</v>
          </cell>
          <cell r="AD10">
            <v>37954</v>
          </cell>
          <cell r="AE10">
            <v>37957</v>
          </cell>
          <cell r="AF10">
            <v>37954</v>
          </cell>
          <cell r="AG10">
            <v>37959</v>
          </cell>
          <cell r="AH10">
            <v>37955</v>
          </cell>
          <cell r="AI10">
            <v>37958</v>
          </cell>
          <cell r="AJ10">
            <v>37962</v>
          </cell>
          <cell r="AK10">
            <v>37960</v>
          </cell>
          <cell r="AL10">
            <v>37961</v>
          </cell>
          <cell r="AM10">
            <v>37968</v>
          </cell>
          <cell r="AN10">
            <v>37964</v>
          </cell>
          <cell r="AO10">
            <v>37968</v>
          </cell>
          <cell r="AP10">
            <v>37966</v>
          </cell>
          <cell r="AQ10">
            <v>37967</v>
          </cell>
          <cell r="AR10">
            <v>37966</v>
          </cell>
          <cell r="AS10">
            <v>37970</v>
          </cell>
          <cell r="AT10">
            <v>37973</v>
          </cell>
          <cell r="AU10">
            <v>37972</v>
          </cell>
          <cell r="AV10">
            <v>37974</v>
          </cell>
          <cell r="AW10">
            <v>37971</v>
          </cell>
          <cell r="AX10">
            <v>37976</v>
          </cell>
          <cell r="AY10">
            <v>37977</v>
          </cell>
          <cell r="AZ10">
            <v>37979</v>
          </cell>
          <cell r="BA10">
            <v>37978</v>
          </cell>
          <cell r="BB10">
            <v>37988</v>
          </cell>
          <cell r="BC10">
            <v>37985</v>
          </cell>
          <cell r="BD10">
            <v>37990</v>
          </cell>
          <cell r="BE10">
            <v>37984</v>
          </cell>
          <cell r="BF10">
            <v>38003</v>
          </cell>
          <cell r="BG10">
            <v>38006</v>
          </cell>
          <cell r="BH10">
            <v>38008</v>
          </cell>
          <cell r="BI10">
            <v>38004</v>
          </cell>
          <cell r="BJ10">
            <v>38015</v>
          </cell>
          <cell r="BK10">
            <v>38009</v>
          </cell>
          <cell r="BL10">
            <v>38007</v>
          </cell>
          <cell r="BM10">
            <v>38005</v>
          </cell>
          <cell r="BN10">
            <v>38009</v>
          </cell>
          <cell r="BO10">
            <v>38013</v>
          </cell>
          <cell r="BP10">
            <v>38010</v>
          </cell>
          <cell r="BQ10">
            <v>38011</v>
          </cell>
          <cell r="BR10">
            <v>38016</v>
          </cell>
          <cell r="BS10">
            <v>38014</v>
          </cell>
          <cell r="BT10">
            <v>38016</v>
          </cell>
          <cell r="BU10">
            <v>38014</v>
          </cell>
          <cell r="BV10">
            <v>38017</v>
          </cell>
          <cell r="BW10">
            <v>38019</v>
          </cell>
          <cell r="BX10">
            <v>38018</v>
          </cell>
          <cell r="BY10">
            <v>38020</v>
          </cell>
          <cell r="BZ10">
            <v>38021</v>
          </cell>
          <cell r="CA10">
            <v>38023</v>
          </cell>
          <cell r="CB10">
            <v>38022</v>
          </cell>
          <cell r="CC10">
            <v>38094</v>
          </cell>
          <cell r="CD10">
            <v>38041</v>
          </cell>
          <cell r="CE10">
            <v>38036</v>
          </cell>
          <cell r="CF10">
            <v>38042</v>
          </cell>
          <cell r="CG10">
            <v>38039</v>
          </cell>
          <cell r="CH10">
            <v>38035</v>
          </cell>
          <cell r="CI10">
            <v>38026</v>
          </cell>
          <cell r="CJ10">
            <v>38030</v>
          </cell>
          <cell r="CK10">
            <v>38031</v>
          </cell>
          <cell r="CL10">
            <v>38029</v>
          </cell>
          <cell r="CM10">
            <v>38034</v>
          </cell>
          <cell r="CN10">
            <v>38030</v>
          </cell>
          <cell r="CO10">
            <v>38027</v>
          </cell>
          <cell r="CP10">
            <v>38024</v>
          </cell>
          <cell r="CQ10">
            <v>38063</v>
          </cell>
          <cell r="CR10">
            <v>38031</v>
          </cell>
          <cell r="CS10">
            <v>38059</v>
          </cell>
          <cell r="CT10">
            <v>38043</v>
          </cell>
          <cell r="CU10">
            <v>38048</v>
          </cell>
          <cell r="CV10">
            <v>38056</v>
          </cell>
          <cell r="CW10">
            <v>38057</v>
          </cell>
          <cell r="CX10">
            <v>38046</v>
          </cell>
          <cell r="CY10">
            <v>38061</v>
          </cell>
          <cell r="CZ10">
            <v>38046</v>
          </cell>
          <cell r="DA10">
            <v>38049</v>
          </cell>
          <cell r="DB10">
            <v>38047</v>
          </cell>
          <cell r="DC10">
            <v>38058</v>
          </cell>
          <cell r="DD10">
            <v>38044</v>
          </cell>
          <cell r="DE10">
            <v>38069</v>
          </cell>
          <cell r="DF10">
            <v>38052</v>
          </cell>
          <cell r="DG10">
            <v>38051</v>
          </cell>
          <cell r="DH10">
            <v>38054</v>
          </cell>
          <cell r="DI10">
            <v>38066</v>
          </cell>
          <cell r="DJ10">
            <v>38055</v>
          </cell>
          <cell r="DK10">
            <v>38071</v>
          </cell>
          <cell r="DL10">
            <v>38068</v>
          </cell>
          <cell r="DM10">
            <v>38078</v>
          </cell>
          <cell r="DN10">
            <v>38073</v>
          </cell>
          <cell r="DO10">
            <v>38070</v>
          </cell>
          <cell r="DP10">
            <v>38076</v>
          </cell>
          <cell r="DQ10">
            <v>38065</v>
          </cell>
          <cell r="DR10">
            <v>38064</v>
          </cell>
          <cell r="DS10">
            <v>38072</v>
          </cell>
          <cell r="DT10">
            <v>38074</v>
          </cell>
          <cell r="DU10">
            <v>38077</v>
          </cell>
          <cell r="DV10">
            <v>38086</v>
          </cell>
          <cell r="DW10">
            <v>38082</v>
          </cell>
          <cell r="DX10">
            <v>38080</v>
          </cell>
          <cell r="DY10">
            <v>38085</v>
          </cell>
          <cell r="DZ10">
            <v>38084</v>
          </cell>
          <cell r="EA10">
            <v>38090</v>
          </cell>
          <cell r="EB10">
            <v>38087</v>
          </cell>
          <cell r="EC10">
            <v>38089</v>
          </cell>
          <cell r="ED10">
            <v>38091</v>
          </cell>
          <cell r="EE10">
            <v>38088</v>
          </cell>
          <cell r="EF10">
            <v>38100</v>
          </cell>
          <cell r="EG10">
            <v>38097</v>
          </cell>
          <cell r="EH10">
            <v>38115</v>
          </cell>
          <cell r="EI10">
            <v>38106</v>
          </cell>
          <cell r="EJ10">
            <v>38098</v>
          </cell>
          <cell r="EK10">
            <v>38100</v>
          </cell>
          <cell r="EL10">
            <v>38099</v>
          </cell>
          <cell r="EM10">
            <v>38116</v>
          </cell>
          <cell r="EN10">
            <v>38122</v>
          </cell>
          <cell r="EO10">
            <v>38102</v>
          </cell>
          <cell r="EP10">
            <v>38121</v>
          </cell>
          <cell r="EQ10">
            <v>38107</v>
          </cell>
          <cell r="ER10">
            <v>38108</v>
          </cell>
          <cell r="ES10">
            <v>38116</v>
          </cell>
          <cell r="ET10">
            <v>38105</v>
          </cell>
          <cell r="EU10">
            <v>38118</v>
          </cell>
          <cell r="EV10">
            <v>38110</v>
          </cell>
          <cell r="EW10">
            <v>38111</v>
          </cell>
          <cell r="EX10">
            <v>38114</v>
          </cell>
        </row>
        <row r="11">
          <cell r="B11" t="str">
            <v>P-352</v>
          </cell>
          <cell r="F11" t="str">
            <v>P-353</v>
          </cell>
          <cell r="J11" t="str">
            <v>P-354</v>
          </cell>
          <cell r="L11" t="str">
            <v>P-515</v>
          </cell>
          <cell r="N11" t="str">
            <v>P-355</v>
          </cell>
          <cell r="R11" t="str">
            <v>P-356</v>
          </cell>
          <cell r="V11" t="str">
            <v>P-357</v>
          </cell>
          <cell r="Z11" t="str">
            <v>P-358</v>
          </cell>
          <cell r="AD11" t="str">
            <v>P-359</v>
          </cell>
          <cell r="AH11" t="str">
            <v>P-360</v>
          </cell>
          <cell r="AL11" t="str">
            <v>P-361</v>
          </cell>
          <cell r="AP11" t="str">
            <v>P-362</v>
          </cell>
          <cell r="AT11" t="str">
            <v>P-363</v>
          </cell>
          <cell r="AX11" t="str">
            <v>P-364</v>
          </cell>
          <cell r="BB11" t="str">
            <v>P-365</v>
          </cell>
          <cell r="BF11" t="str">
            <v>P-366</v>
          </cell>
          <cell r="BJ11" t="str">
            <v>P-367</v>
          </cell>
          <cell r="BN11" t="str">
            <v>P-368</v>
          </cell>
          <cell r="BR11" t="str">
            <v>P-369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cell r="DV11" t="str">
            <v>P-380</v>
          </cell>
          <cell r="EA11" t="str">
            <v>P-381</v>
          </cell>
          <cell r="EF11" t="str">
            <v>P-382</v>
          </cell>
          <cell r="EK11" t="str">
            <v>P-383</v>
          </cell>
          <cell r="EP11" t="str">
            <v>P-384</v>
          </cell>
        </row>
      </sheetData>
      <sheetData sheetId="1" refreshError="1">
        <row r="3">
          <cell r="B3" t="str">
            <v>P1-P304</v>
          </cell>
          <cell r="C3" t="str">
            <v>P2-P304</v>
          </cell>
          <cell r="D3" t="str">
            <v>P3-P304</v>
          </cell>
          <cell r="E3" t="str">
            <v>P4-P304</v>
          </cell>
          <cell r="F3" t="str">
            <v>P1-P305</v>
          </cell>
          <cell r="G3" t="str">
            <v>P2-P305</v>
          </cell>
          <cell r="H3" t="str">
            <v>P3-P305</v>
          </cell>
          <cell r="I3" t="str">
            <v>P4-P305</v>
          </cell>
          <cell r="J3" t="str">
            <v>P1-P306</v>
          </cell>
          <cell r="K3" t="str">
            <v>P2-P306</v>
          </cell>
          <cell r="L3" t="str">
            <v>P3-P306</v>
          </cell>
          <cell r="M3" t="str">
            <v>P4-P306</v>
          </cell>
          <cell r="N3" t="str">
            <v>P1-P307</v>
          </cell>
          <cell r="O3" t="str">
            <v>P2-P307</v>
          </cell>
          <cell r="P3" t="str">
            <v>P3-P307</v>
          </cell>
          <cell r="Q3" t="str">
            <v>P4-P307</v>
          </cell>
          <cell r="R3" t="str">
            <v>P1-P308</v>
          </cell>
          <cell r="S3" t="str">
            <v>P2-P308</v>
          </cell>
          <cell r="T3" t="str">
            <v>P3-P308</v>
          </cell>
          <cell r="U3" t="str">
            <v>P4-P308</v>
          </cell>
          <cell r="V3" t="str">
            <v>P1-P309</v>
          </cell>
          <cell r="W3" t="str">
            <v>P2-P309</v>
          </cell>
          <cell r="X3" t="str">
            <v>P3-P309</v>
          </cell>
          <cell r="Y3" t="str">
            <v>P4-P309</v>
          </cell>
          <cell r="Z3" t="str">
            <v>P1-P310</v>
          </cell>
          <cell r="AA3" t="str">
            <v>P2-P310</v>
          </cell>
          <cell r="AB3" t="str">
            <v>P3-P310</v>
          </cell>
          <cell r="AC3" t="str">
            <v>P4-P310</v>
          </cell>
          <cell r="AD3" t="str">
            <v>P1-P311</v>
          </cell>
          <cell r="AE3" t="str">
            <v>P2-P311</v>
          </cell>
          <cell r="AF3" t="str">
            <v>P3-P311</v>
          </cell>
          <cell r="AG3" t="str">
            <v>P4-P311</v>
          </cell>
          <cell r="AH3" t="str">
            <v>P1-P312</v>
          </cell>
          <cell r="AI3" t="str">
            <v>P2-P312</v>
          </cell>
          <cell r="AJ3" t="str">
            <v>P3-P312</v>
          </cell>
          <cell r="AK3" t="str">
            <v>P4-P312</v>
          </cell>
          <cell r="AL3" t="str">
            <v>P1-P313</v>
          </cell>
          <cell r="AM3" t="str">
            <v>P2-P313</v>
          </cell>
          <cell r="AN3" t="str">
            <v>P3-P313</v>
          </cell>
          <cell r="AO3" t="str">
            <v>P4-P313</v>
          </cell>
          <cell r="AP3" t="str">
            <v>P1-P314</v>
          </cell>
          <cell r="AQ3" t="str">
            <v>P2-P314</v>
          </cell>
          <cell r="AR3" t="str">
            <v>P3-P314</v>
          </cell>
          <cell r="AS3" t="str">
            <v>P4-P314</v>
          </cell>
          <cell r="AT3" t="str">
            <v>P1-P315</v>
          </cell>
          <cell r="AU3" t="str">
            <v>P2-P315</v>
          </cell>
          <cell r="AV3" t="str">
            <v>P3-P315</v>
          </cell>
          <cell r="AW3" t="str">
            <v>P4-P315</v>
          </cell>
          <cell r="AX3" t="str">
            <v>P1-P316</v>
          </cell>
          <cell r="AY3" t="str">
            <v>P2-P316</v>
          </cell>
          <cell r="AZ3" t="str">
            <v>P3-P316</v>
          </cell>
          <cell r="BA3" t="str">
            <v>P4-P316</v>
          </cell>
          <cell r="BB3" t="str">
            <v>P1-P317</v>
          </cell>
          <cell r="BC3" t="str">
            <v>P2-P317</v>
          </cell>
          <cell r="BD3" t="str">
            <v>P3-P317</v>
          </cell>
          <cell r="BE3" t="str">
            <v>P4-P317</v>
          </cell>
          <cell r="BF3" t="str">
            <v>P1-P318</v>
          </cell>
          <cell r="BG3" t="str">
            <v>P2-P318</v>
          </cell>
          <cell r="BH3" t="str">
            <v>P3-P318</v>
          </cell>
          <cell r="BI3" t="str">
            <v>P4-P318</v>
          </cell>
          <cell r="BJ3" t="str">
            <v>P1-P319</v>
          </cell>
          <cell r="BK3" t="str">
            <v>P2-P319</v>
          </cell>
          <cell r="BL3" t="str">
            <v>P3-P319</v>
          </cell>
          <cell r="BM3" t="str">
            <v>P4-P319</v>
          </cell>
          <cell r="BN3" t="str">
            <v>P1-P320</v>
          </cell>
          <cell r="BO3" t="str">
            <v>P2-P320</v>
          </cell>
          <cell r="BP3" t="str">
            <v>P3-P320</v>
          </cell>
          <cell r="BQ3" t="str">
            <v>P4-P320</v>
          </cell>
          <cell r="BR3" t="str">
            <v>P1-P321</v>
          </cell>
          <cell r="BS3" t="str">
            <v>P2-P321</v>
          </cell>
          <cell r="BT3" t="str">
            <v>P3-P321</v>
          </cell>
          <cell r="BU3" t="str">
            <v>P4-P321</v>
          </cell>
          <cell r="BV3" t="str">
            <v>P1-P322</v>
          </cell>
          <cell r="BW3" t="str">
            <v>P2-P322</v>
          </cell>
          <cell r="BX3" t="str">
            <v>P3-P322</v>
          </cell>
          <cell r="BY3" t="str">
            <v>P4-P322</v>
          </cell>
          <cell r="BZ3" t="str">
            <v>P1-P323</v>
          </cell>
          <cell r="CA3" t="str">
            <v>P2-P323</v>
          </cell>
          <cell r="CB3" t="str">
            <v>P3-P323</v>
          </cell>
          <cell r="CC3" t="str">
            <v>P4-P323</v>
          </cell>
          <cell r="CD3" t="str">
            <v>P1-P324</v>
          </cell>
          <cell r="CE3" t="str">
            <v>P2-P324</v>
          </cell>
          <cell r="CF3" t="str">
            <v>P3-P324</v>
          </cell>
          <cell r="CG3" t="str">
            <v>P4-P324</v>
          </cell>
          <cell r="CH3" t="str">
            <v>P1-P325</v>
          </cell>
          <cell r="CI3" t="str">
            <v>P2-P325</v>
          </cell>
          <cell r="CJ3" t="str">
            <v>P3-P325</v>
          </cell>
          <cell r="CK3" t="str">
            <v>P4-P325</v>
          </cell>
          <cell r="CL3" t="str">
            <v>P1-P326</v>
          </cell>
          <cell r="CM3" t="str">
            <v>P2-P326</v>
          </cell>
          <cell r="CN3" t="str">
            <v>P3-P326</v>
          </cell>
          <cell r="CO3" t="str">
            <v>P4-P326</v>
          </cell>
          <cell r="CP3" t="str">
            <v>P1-P327</v>
          </cell>
          <cell r="CQ3" t="str">
            <v>P2-P327</v>
          </cell>
          <cell r="CR3" t="str">
            <v>P3-P327</v>
          </cell>
          <cell r="CS3" t="str">
            <v>P4-P327</v>
          </cell>
          <cell r="CT3" t="str">
            <v>P1-P328</v>
          </cell>
          <cell r="CU3" t="str">
            <v>P2-P328</v>
          </cell>
          <cell r="CV3" t="str">
            <v>P3-P328</v>
          </cell>
          <cell r="CW3" t="str">
            <v>P4-P328</v>
          </cell>
          <cell r="CX3" t="str">
            <v>P1-P329</v>
          </cell>
          <cell r="CY3" t="str">
            <v>P2-P329</v>
          </cell>
          <cell r="CZ3" t="str">
            <v>P3-P329</v>
          </cell>
          <cell r="DA3" t="str">
            <v>P4-P329</v>
          </cell>
          <cell r="DB3" t="str">
            <v>P1-P330</v>
          </cell>
          <cell r="DC3" t="str">
            <v>P2-P330</v>
          </cell>
          <cell r="DD3" t="str">
            <v>P3-P330</v>
          </cell>
          <cell r="DE3" t="str">
            <v>P4-P330</v>
          </cell>
          <cell r="DF3" t="str">
            <v>P1-P331</v>
          </cell>
          <cell r="DG3" t="str">
            <v>P2-P331</v>
          </cell>
          <cell r="DH3" t="str">
            <v>P3-P331</v>
          </cell>
          <cell r="DI3" t="str">
            <v>P4-P331</v>
          </cell>
          <cell r="DJ3" t="str">
            <v>P1-P332</v>
          </cell>
          <cell r="DK3" t="str">
            <v>P2-P332</v>
          </cell>
          <cell r="DL3" t="str">
            <v>P3-P332</v>
          </cell>
          <cell r="DM3" t="str">
            <v>P4-P332</v>
          </cell>
          <cell r="DN3" t="str">
            <v>P1-P333</v>
          </cell>
          <cell r="DO3" t="str">
            <v>P2-P333</v>
          </cell>
          <cell r="DP3" t="str">
            <v>P3-P333</v>
          </cell>
          <cell r="DQ3" t="str">
            <v>P4-P333</v>
          </cell>
          <cell r="DR3" t="str">
            <v>P1-P334</v>
          </cell>
          <cell r="DS3" t="str">
            <v>P2-P334</v>
          </cell>
          <cell r="DT3" t="str">
            <v>P3-P334</v>
          </cell>
          <cell r="DU3" t="str">
            <v>P4-P334</v>
          </cell>
          <cell r="DV3" t="str">
            <v>P1-P335</v>
          </cell>
          <cell r="DW3" t="str">
            <v>P2-P335</v>
          </cell>
          <cell r="DX3" t="str">
            <v>P3-P335</v>
          </cell>
          <cell r="DY3" t="str">
            <v>P4-P335</v>
          </cell>
          <cell r="DZ3" t="str">
            <v>P1-P336</v>
          </cell>
          <cell r="EA3" t="str">
            <v>P2-P336</v>
          </cell>
          <cell r="EB3" t="str">
            <v>P3-P336</v>
          </cell>
          <cell r="EC3" t="str">
            <v>P4-P336</v>
          </cell>
          <cell r="ED3" t="str">
            <v>P1-P337</v>
          </cell>
          <cell r="EE3" t="str">
            <v>P2-P337</v>
          </cell>
          <cell r="EF3" t="str">
            <v>P3-P337</v>
          </cell>
          <cell r="EG3" t="str">
            <v>P4-P337</v>
          </cell>
          <cell r="EH3" t="str">
            <v>P1-P338</v>
          </cell>
          <cell r="EI3" t="str">
            <v>P2-P338</v>
          </cell>
          <cell r="EJ3" t="str">
            <v>P3-P338</v>
          </cell>
          <cell r="EK3" t="str">
            <v>P4-P338</v>
          </cell>
          <cell r="EL3" t="str">
            <v>P1-P339</v>
          </cell>
          <cell r="EM3" t="str">
            <v>P2-P339</v>
          </cell>
          <cell r="EN3" t="str">
            <v>P3-P339</v>
          </cell>
          <cell r="EO3" t="str">
            <v>P4-P339</v>
          </cell>
          <cell r="EP3" t="str">
            <v>P1-P340</v>
          </cell>
          <cell r="EQ3" t="str">
            <v>P2-P340</v>
          </cell>
          <cell r="ER3" t="str">
            <v>P3-P340</v>
          </cell>
          <cell r="ES3" t="str">
            <v>P4-P340</v>
          </cell>
          <cell r="ET3" t="str">
            <v>P1-P341</v>
          </cell>
          <cell r="EU3" t="str">
            <v>P2-P341</v>
          </cell>
          <cell r="EV3" t="str">
            <v>P3-P341</v>
          </cell>
          <cell r="EW3" t="str">
            <v>P4-P341</v>
          </cell>
          <cell r="EX3" t="str">
            <v>P1-P342</v>
          </cell>
          <cell r="EY3" t="str">
            <v>P2-P342</v>
          </cell>
          <cell r="EZ3" t="str">
            <v>P3-P342</v>
          </cell>
          <cell r="FA3" t="str">
            <v>P4-P342</v>
          </cell>
          <cell r="FB3" t="str">
            <v>P1-P343</v>
          </cell>
          <cell r="FC3" t="str">
            <v>P2-P343</v>
          </cell>
          <cell r="FD3" t="str">
            <v>P3-P343</v>
          </cell>
          <cell r="FE3" t="str">
            <v>P4-P343</v>
          </cell>
          <cell r="FF3" t="str">
            <v>P1-P344</v>
          </cell>
          <cell r="FG3" t="str">
            <v>P2-P344</v>
          </cell>
          <cell r="FH3" t="str">
            <v>P3-P344</v>
          </cell>
          <cell r="FI3" t="str">
            <v>P4-P344</v>
          </cell>
          <cell r="FJ3" t="str">
            <v>P1-P345</v>
          </cell>
          <cell r="FK3" t="str">
            <v>P2-P345</v>
          </cell>
          <cell r="FL3" t="str">
            <v>P3-P345</v>
          </cell>
          <cell r="FM3" t="str">
            <v>P4-P345</v>
          </cell>
          <cell r="FN3" t="str">
            <v>P5-P345</v>
          </cell>
          <cell r="FO3" t="str">
            <v>P1-P346</v>
          </cell>
          <cell r="FP3" t="str">
            <v>P2-P346</v>
          </cell>
          <cell r="FQ3" t="str">
            <v>P3-P346</v>
          </cell>
          <cell r="FR3" t="str">
            <v>P4-P346</v>
          </cell>
          <cell r="FS3" t="str">
            <v>P5-P346</v>
          </cell>
          <cell r="FT3" t="str">
            <v>P1-P347</v>
          </cell>
          <cell r="FU3" t="str">
            <v>P2-P347</v>
          </cell>
          <cell r="FV3" t="str">
            <v>P3-P347</v>
          </cell>
          <cell r="FW3" t="str">
            <v>P4-P347</v>
          </cell>
          <cell r="FX3" t="str">
            <v>P1-P348</v>
          </cell>
          <cell r="FY3" t="str">
            <v>P2-P348</v>
          </cell>
          <cell r="FZ3" t="str">
            <v>P3-P348</v>
          </cell>
          <cell r="GA3" t="str">
            <v>P4-P348</v>
          </cell>
          <cell r="GB3" t="str">
            <v>P1-P349</v>
          </cell>
          <cell r="GC3" t="str">
            <v>P2-P349</v>
          </cell>
          <cell r="GD3" t="str">
            <v>P3-P349</v>
          </cell>
          <cell r="GE3" t="str">
            <v>P4-P349</v>
          </cell>
          <cell r="GF3" t="str">
            <v>P1-P350</v>
          </cell>
          <cell r="GG3" t="str">
            <v>P2-P350</v>
          </cell>
          <cell r="GH3" t="str">
            <v>P3-P350</v>
          </cell>
          <cell r="GI3" t="str">
            <v>P4-P350</v>
          </cell>
          <cell r="GJ3" t="str">
            <v>P5-P350</v>
          </cell>
          <cell r="GK3" t="str">
            <v>P1-P351</v>
          </cell>
          <cell r="GL3" t="str">
            <v>P2-P351</v>
          </cell>
          <cell r="GM3" t="str">
            <v>P3-P351</v>
          </cell>
          <cell r="GN3" t="str">
            <v>P4-P351</v>
          </cell>
        </row>
        <row r="4">
          <cell r="A4" t="str">
            <v>RT3/1</v>
          </cell>
          <cell r="B4">
            <v>37942</v>
          </cell>
          <cell r="C4">
            <v>37945</v>
          </cell>
          <cell r="D4">
            <v>37943</v>
          </cell>
          <cell r="E4">
            <v>37946</v>
          </cell>
          <cell r="F4">
            <v>37944</v>
          </cell>
          <cell r="G4">
            <v>37946</v>
          </cell>
          <cell r="H4">
            <v>37949</v>
          </cell>
          <cell r="I4">
            <v>37948</v>
          </cell>
          <cell r="J4">
            <v>37950</v>
          </cell>
          <cell r="K4">
            <v>37953</v>
          </cell>
          <cell r="L4">
            <v>37951</v>
          </cell>
          <cell r="M4">
            <v>37954</v>
          </cell>
          <cell r="N4">
            <v>37955</v>
          </cell>
          <cell r="O4">
            <v>37952</v>
          </cell>
          <cell r="P4">
            <v>37957</v>
          </cell>
          <cell r="Q4">
            <v>37955</v>
          </cell>
          <cell r="R4">
            <v>37960</v>
          </cell>
          <cell r="S4">
            <v>37958</v>
          </cell>
          <cell r="T4">
            <v>37961</v>
          </cell>
          <cell r="U4">
            <v>37959</v>
          </cell>
          <cell r="V4">
            <v>37966</v>
          </cell>
          <cell r="W4">
            <v>37964</v>
          </cell>
          <cell r="X4">
            <v>37967</v>
          </cell>
          <cell r="Y4">
            <v>37963</v>
          </cell>
          <cell r="Z4">
            <v>38025</v>
          </cell>
          <cell r="AA4">
            <v>38030</v>
          </cell>
          <cell r="AB4">
            <v>38026</v>
          </cell>
          <cell r="AC4">
            <v>38031</v>
          </cell>
          <cell r="AD4">
            <v>38028</v>
          </cell>
          <cell r="AE4">
            <v>38023</v>
          </cell>
          <cell r="AF4">
            <v>38029</v>
          </cell>
          <cell r="AG4">
            <v>38024</v>
          </cell>
          <cell r="AH4">
            <v>37970</v>
          </cell>
          <cell r="AI4">
            <v>37968</v>
          </cell>
          <cell r="AJ4">
            <v>37972</v>
          </cell>
          <cell r="AK4">
            <v>37965</v>
          </cell>
          <cell r="AL4">
            <v>37973</v>
          </cell>
          <cell r="AM4">
            <v>37978</v>
          </cell>
          <cell r="AN4">
            <v>37974</v>
          </cell>
          <cell r="AO4">
            <v>37975</v>
          </cell>
          <cell r="AP4">
            <v>37975</v>
          </cell>
          <cell r="AQ4">
            <v>37983</v>
          </cell>
          <cell r="AR4">
            <v>37988</v>
          </cell>
          <cell r="AS4">
            <v>37977</v>
          </cell>
          <cell r="AT4">
            <v>37985</v>
          </cell>
          <cell r="AU4">
            <v>37983</v>
          </cell>
          <cell r="AV4">
            <v>37989</v>
          </cell>
          <cell r="AW4">
            <v>37982</v>
          </cell>
          <cell r="AX4">
            <v>37995</v>
          </cell>
          <cell r="AY4">
            <v>37993</v>
          </cell>
          <cell r="AZ4">
            <v>37996</v>
          </cell>
          <cell r="BA4">
            <v>37993</v>
          </cell>
          <cell r="BB4">
            <v>38000</v>
          </cell>
          <cell r="BC4">
            <v>37994</v>
          </cell>
          <cell r="BD4">
            <v>37999</v>
          </cell>
          <cell r="BE4">
            <v>38001</v>
          </cell>
          <cell r="BF4">
            <v>38007</v>
          </cell>
          <cell r="BG4">
            <v>38002</v>
          </cell>
          <cell r="BH4">
            <v>38004</v>
          </cell>
          <cell r="BI4">
            <v>38008</v>
          </cell>
          <cell r="BJ4">
            <v>38003</v>
          </cell>
          <cell r="BK4">
            <v>38005</v>
          </cell>
          <cell r="BL4">
            <v>38008</v>
          </cell>
          <cell r="BM4">
            <v>38006</v>
          </cell>
          <cell r="BN4">
            <v>38010</v>
          </cell>
          <cell r="BO4">
            <v>38013</v>
          </cell>
          <cell r="BP4">
            <v>38009</v>
          </cell>
          <cell r="BQ4">
            <v>38014</v>
          </cell>
          <cell r="BR4">
            <v>38037</v>
          </cell>
          <cell r="BS4">
            <v>38056</v>
          </cell>
          <cell r="BT4">
            <v>38057</v>
          </cell>
          <cell r="BU4">
            <v>38059</v>
          </cell>
          <cell r="BV4">
            <v>38036</v>
          </cell>
          <cell r="BW4">
            <v>38041</v>
          </cell>
          <cell r="BX4">
            <v>38052</v>
          </cell>
          <cell r="BY4">
            <v>38052</v>
          </cell>
          <cell r="BZ4">
            <v>38042</v>
          </cell>
          <cell r="CA4">
            <v>38043</v>
          </cell>
          <cell r="CB4">
            <v>38044</v>
          </cell>
          <cell r="CC4">
            <v>38040</v>
          </cell>
          <cell r="CD4">
            <v>38049</v>
          </cell>
          <cell r="CE4">
            <v>38050</v>
          </cell>
          <cell r="CF4">
            <v>38061</v>
          </cell>
          <cell r="CG4">
            <v>38048</v>
          </cell>
          <cell r="CH4">
            <v>38050</v>
          </cell>
          <cell r="CI4">
            <v>38063</v>
          </cell>
          <cell r="CJ4">
            <v>38060</v>
          </cell>
          <cell r="CK4">
            <v>38048</v>
          </cell>
          <cell r="CL4">
            <v>38064</v>
          </cell>
          <cell r="CM4">
            <v>38065</v>
          </cell>
          <cell r="CN4">
            <v>38068</v>
          </cell>
          <cell r="CO4">
            <v>38062</v>
          </cell>
          <cell r="CP4">
            <v>38066</v>
          </cell>
          <cell r="CQ4">
            <v>38068</v>
          </cell>
          <cell r="CR4">
            <v>38070</v>
          </cell>
          <cell r="CS4">
            <v>38064</v>
          </cell>
          <cell r="CT4">
            <v>38069</v>
          </cell>
          <cell r="CU4">
            <v>38072</v>
          </cell>
          <cell r="CV4">
            <v>38073</v>
          </cell>
          <cell r="CW4">
            <v>38071</v>
          </cell>
          <cell r="CX4">
            <v>38076</v>
          </cell>
          <cell r="CY4">
            <v>38075</v>
          </cell>
          <cell r="CZ4">
            <v>38076</v>
          </cell>
          <cell r="DA4">
            <v>38074</v>
          </cell>
          <cell r="DB4">
            <v>38097</v>
          </cell>
          <cell r="DC4">
            <v>38094</v>
          </cell>
          <cell r="DD4">
            <v>38096</v>
          </cell>
          <cell r="DE4">
            <v>38098</v>
          </cell>
          <cell r="DF4">
            <v>38077</v>
          </cell>
          <cell r="DG4">
            <v>38078</v>
          </cell>
          <cell r="DH4">
            <v>38080</v>
          </cell>
          <cell r="DI4">
            <v>38079</v>
          </cell>
          <cell r="DJ4">
            <v>38085</v>
          </cell>
          <cell r="DK4">
            <v>38084</v>
          </cell>
          <cell r="DL4">
            <v>38087</v>
          </cell>
          <cell r="DM4">
            <v>38082</v>
          </cell>
          <cell r="DN4">
            <v>38085</v>
          </cell>
          <cell r="DO4">
            <v>38088</v>
          </cell>
          <cell r="DP4">
            <v>38091</v>
          </cell>
          <cell r="DQ4">
            <v>38086</v>
          </cell>
          <cell r="DR4">
            <v>38100</v>
          </cell>
          <cell r="DS4">
            <v>38103</v>
          </cell>
          <cell r="DT4">
            <v>38115</v>
          </cell>
          <cell r="DU4">
            <v>38101</v>
          </cell>
          <cell r="DV4">
            <v>38114</v>
          </cell>
          <cell r="DW4">
            <v>38115</v>
          </cell>
          <cell r="DX4">
            <v>38113</v>
          </cell>
          <cell r="DY4">
            <v>38111</v>
          </cell>
          <cell r="DZ4">
            <v>38116</v>
          </cell>
          <cell r="EA4">
            <v>38119</v>
          </cell>
          <cell r="EB4">
            <v>38118</v>
          </cell>
          <cell r="EC4">
            <v>38119</v>
          </cell>
          <cell r="ED4">
            <v>38138</v>
          </cell>
          <cell r="EE4">
            <v>38120</v>
          </cell>
          <cell r="EF4">
            <v>38123</v>
          </cell>
          <cell r="EG4">
            <v>38121</v>
          </cell>
          <cell r="EH4">
            <v>38131</v>
          </cell>
          <cell r="EI4">
            <v>38127</v>
          </cell>
          <cell r="EJ4">
            <v>38138</v>
          </cell>
          <cell r="EK4">
            <v>38126</v>
          </cell>
          <cell r="EL4">
            <v>38134</v>
          </cell>
          <cell r="EM4">
            <v>38135</v>
          </cell>
          <cell r="EN4">
            <v>38133</v>
          </cell>
          <cell r="EO4">
            <v>38128</v>
          </cell>
          <cell r="EP4">
            <v>38132</v>
          </cell>
          <cell r="EQ4">
            <v>38137</v>
          </cell>
          <cell r="ER4">
            <v>38136</v>
          </cell>
          <cell r="ES4">
            <v>38134</v>
          </cell>
          <cell r="ET4">
            <v>38141</v>
          </cell>
          <cell r="EU4">
            <v>38139</v>
          </cell>
          <cell r="EV4">
            <v>38139</v>
          </cell>
          <cell r="EW4">
            <v>38140</v>
          </cell>
          <cell r="EX4">
            <v>38168</v>
          </cell>
          <cell r="EY4">
            <v>38164</v>
          </cell>
          <cell r="EZ4">
            <v>38166</v>
          </cell>
          <cell r="FA4">
            <v>38167</v>
          </cell>
          <cell r="FB4">
            <v>38193</v>
          </cell>
          <cell r="FC4">
            <v>38190</v>
          </cell>
          <cell r="FD4">
            <v>38192</v>
          </cell>
          <cell r="FE4">
            <v>38193</v>
          </cell>
          <cell r="FF4">
            <v>38197</v>
          </cell>
          <cell r="FG4">
            <v>38194</v>
          </cell>
          <cell r="FH4">
            <v>38195</v>
          </cell>
          <cell r="FI4">
            <v>38196</v>
          </cell>
          <cell r="FJ4">
            <v>38185</v>
          </cell>
          <cell r="FK4">
            <v>38189</v>
          </cell>
          <cell r="FL4">
            <v>38197</v>
          </cell>
          <cell r="FM4">
            <v>38184</v>
          </cell>
          <cell r="FN4">
            <v>38187</v>
          </cell>
          <cell r="FO4">
            <v>38176</v>
          </cell>
          <cell r="FP4">
            <v>38180</v>
          </cell>
          <cell r="FQ4">
            <v>38183</v>
          </cell>
          <cell r="FR4">
            <v>38178</v>
          </cell>
          <cell r="FS4">
            <v>38179</v>
          </cell>
          <cell r="FT4">
            <v>38170</v>
          </cell>
          <cell r="FU4">
            <v>38174</v>
          </cell>
          <cell r="FV4">
            <v>38171</v>
          </cell>
          <cell r="FW4">
            <v>38173</v>
          </cell>
          <cell r="FX4">
            <v>38145</v>
          </cell>
          <cell r="FY4">
            <v>38148</v>
          </cell>
          <cell r="FZ4">
            <v>38146</v>
          </cell>
          <cell r="GA4">
            <v>38149</v>
          </cell>
          <cell r="GB4">
            <v>38147</v>
          </cell>
          <cell r="GC4">
            <v>38150</v>
          </cell>
          <cell r="GD4">
            <v>38152</v>
          </cell>
          <cell r="GE4">
            <v>38149</v>
          </cell>
          <cell r="GF4">
            <v>38151</v>
          </cell>
          <cell r="GG4">
            <v>38155</v>
          </cell>
          <cell r="GH4">
            <v>38198</v>
          </cell>
          <cell r="GI4">
            <v>38197</v>
          </cell>
          <cell r="GJ4">
            <v>38168</v>
          </cell>
          <cell r="GK4">
            <v>38152</v>
          </cell>
          <cell r="GL4">
            <v>38155</v>
          </cell>
          <cell r="GM4">
            <v>38154</v>
          </cell>
          <cell r="GN4">
            <v>38156</v>
          </cell>
          <cell r="GR4">
            <v>195</v>
          </cell>
        </row>
        <row r="5">
          <cell r="B5" t="str">
            <v>P-304</v>
          </cell>
          <cell r="F5" t="str">
            <v>P-305</v>
          </cell>
          <cell r="J5" t="str">
            <v>P-306</v>
          </cell>
          <cell r="N5" t="str">
            <v>P-307</v>
          </cell>
          <cell r="R5" t="str">
            <v>P-308</v>
          </cell>
          <cell r="V5" t="str">
            <v>P-309</v>
          </cell>
          <cell r="Z5" t="str">
            <v>P-310</v>
          </cell>
          <cell r="AD5" t="str">
            <v>P-311</v>
          </cell>
          <cell r="AH5" t="str">
            <v>P-312</v>
          </cell>
          <cell r="AL5" t="str">
            <v>P-313</v>
          </cell>
          <cell r="AP5" t="str">
            <v>P-314</v>
          </cell>
          <cell r="AT5" t="str">
            <v>P-315</v>
          </cell>
          <cell r="AX5" t="str">
            <v>P-316</v>
          </cell>
          <cell r="BB5" t="str">
            <v>P-317</v>
          </cell>
          <cell r="BF5" t="str">
            <v>P-318</v>
          </cell>
          <cell r="BJ5" t="str">
            <v>P-319</v>
          </cell>
          <cell r="BN5" t="str">
            <v>P-320</v>
          </cell>
          <cell r="BR5" t="str">
            <v>P-321</v>
          </cell>
          <cell r="BV5" t="str">
            <v>P-322</v>
          </cell>
          <cell r="BZ5" t="str">
            <v>P-323</v>
          </cell>
          <cell r="CD5" t="str">
            <v>P-324</v>
          </cell>
          <cell r="CH5" t="str">
            <v>P-325</v>
          </cell>
          <cell r="CL5" t="str">
            <v>P-326</v>
          </cell>
          <cell r="CP5" t="str">
            <v>P-327</v>
          </cell>
          <cell r="CT5" t="str">
            <v>P-328</v>
          </cell>
          <cell r="CX5" t="str">
            <v>P-329</v>
          </cell>
          <cell r="DB5" t="str">
            <v>P-330</v>
          </cell>
          <cell r="DF5" t="str">
            <v>P-331</v>
          </cell>
          <cell r="DJ5" t="str">
            <v>P-332</v>
          </cell>
          <cell r="DN5" t="str">
            <v>P-333</v>
          </cell>
          <cell r="DR5" t="str">
            <v>P-334</v>
          </cell>
          <cell r="DV5" t="str">
            <v>P-335</v>
          </cell>
          <cell r="DZ5" t="str">
            <v>P-336</v>
          </cell>
          <cell r="ED5" t="str">
            <v>P-337</v>
          </cell>
          <cell r="EH5" t="str">
            <v>P-338</v>
          </cell>
          <cell r="EL5" t="str">
            <v>P-339</v>
          </cell>
          <cell r="EP5" t="str">
            <v>P-340</v>
          </cell>
          <cell r="ET5" t="str">
            <v>P-341</v>
          </cell>
          <cell r="EX5" t="str">
            <v>P-342</v>
          </cell>
          <cell r="FB5" t="str">
            <v>P-343</v>
          </cell>
          <cell r="FF5" t="str">
            <v>P-344</v>
          </cell>
          <cell r="FJ5" t="str">
            <v>P-345</v>
          </cell>
          <cell r="FO5" t="str">
            <v>P-346</v>
          </cell>
          <cell r="FT5" t="str">
            <v>P-347</v>
          </cell>
          <cell r="FX5" t="str">
            <v>P-348</v>
          </cell>
          <cell r="GB5" t="str">
            <v>P-349</v>
          </cell>
          <cell r="GF5" t="str">
            <v>P-350</v>
          </cell>
          <cell r="GK5" t="str">
            <v>P-351</v>
          </cell>
        </row>
      </sheetData>
      <sheetData sheetId="2" refreshError="1">
        <row r="3">
          <cell r="B3" t="str">
            <v>P1-P385</v>
          </cell>
          <cell r="C3" t="str">
            <v>P2-P385</v>
          </cell>
          <cell r="D3" t="str">
            <v>P3-P385</v>
          </cell>
          <cell r="E3" t="str">
            <v>P4-P385</v>
          </cell>
          <cell r="F3" t="str">
            <v>P5-P385</v>
          </cell>
          <cell r="G3" t="str">
            <v>P6-P385</v>
          </cell>
          <cell r="H3" t="str">
            <v>P7-P385</v>
          </cell>
          <cell r="I3" t="str">
            <v>P8-P385</v>
          </cell>
          <cell r="J3" t="str">
            <v>P9-P385</v>
          </cell>
          <cell r="K3" t="str">
            <v>P1-P386</v>
          </cell>
          <cell r="L3" t="str">
            <v>P2-P386</v>
          </cell>
          <cell r="M3" t="str">
            <v>P3-P386</v>
          </cell>
          <cell r="N3" t="str">
            <v>P4-P386</v>
          </cell>
          <cell r="O3" t="str">
            <v>P5-P386</v>
          </cell>
          <cell r="P3" t="str">
            <v>P1-P387</v>
          </cell>
          <cell r="Q3" t="str">
            <v>P2-P387</v>
          </cell>
          <cell r="R3" t="str">
            <v>P3-P387</v>
          </cell>
          <cell r="S3" t="str">
            <v>P4-P387</v>
          </cell>
          <cell r="T3" t="str">
            <v>P5-P387</v>
          </cell>
          <cell r="U3" t="str">
            <v>P1-P388</v>
          </cell>
          <cell r="V3" t="str">
            <v>P2-P388</v>
          </cell>
          <cell r="W3" t="str">
            <v>P3-P388</v>
          </cell>
          <cell r="X3" t="str">
            <v>P4-P388</v>
          </cell>
          <cell r="Y3" t="str">
            <v>P5-P388</v>
          </cell>
          <cell r="Z3" t="str">
            <v>P1-P389</v>
          </cell>
          <cell r="AA3" t="str">
            <v>P2-P389</v>
          </cell>
          <cell r="AB3" t="str">
            <v>P3-P389</v>
          </cell>
          <cell r="AC3" t="str">
            <v>P4-P389</v>
          </cell>
          <cell r="AD3" t="str">
            <v>P5-P389</v>
          </cell>
          <cell r="AE3" t="str">
            <v>P1-P390</v>
          </cell>
          <cell r="AF3" t="str">
            <v>P2-P390</v>
          </cell>
          <cell r="AG3" t="str">
            <v>P3-P390</v>
          </cell>
          <cell r="AH3" t="str">
            <v>P4-P390</v>
          </cell>
          <cell r="AI3" t="str">
            <v>P5-P390</v>
          </cell>
          <cell r="AJ3" t="str">
            <v>P6-P390</v>
          </cell>
          <cell r="AK3" t="str">
            <v>P1-P391</v>
          </cell>
          <cell r="AL3" t="str">
            <v>P2-P391</v>
          </cell>
          <cell r="AM3" t="str">
            <v>P3-P391</v>
          </cell>
          <cell r="AN3" t="str">
            <v>P4-P391</v>
          </cell>
          <cell r="AO3" t="str">
            <v>P5-P391</v>
          </cell>
          <cell r="AP3" t="str">
            <v>P6-P391</v>
          </cell>
          <cell r="AQ3" t="str">
            <v>P1-P392</v>
          </cell>
          <cell r="AR3" t="str">
            <v>P2-P392</v>
          </cell>
          <cell r="AS3" t="str">
            <v>P3-P392</v>
          </cell>
          <cell r="AT3" t="str">
            <v>P4-P392</v>
          </cell>
          <cell r="AU3" t="str">
            <v>P5-P392</v>
          </cell>
          <cell r="AV3" t="str">
            <v>P6-P392</v>
          </cell>
          <cell r="AW3" t="str">
            <v>P1-P393</v>
          </cell>
          <cell r="AX3" t="str">
            <v>P2-P393</v>
          </cell>
          <cell r="AY3" t="str">
            <v>P3-P393</v>
          </cell>
          <cell r="AZ3" t="str">
            <v>P4-P393</v>
          </cell>
          <cell r="BA3" t="str">
            <v>P5-P393</v>
          </cell>
          <cell r="BB3" t="str">
            <v>P6-P393</v>
          </cell>
          <cell r="BC3" t="str">
            <v>P1-P394</v>
          </cell>
          <cell r="BD3" t="str">
            <v>P2-P394</v>
          </cell>
          <cell r="BE3" t="str">
            <v>P3-P394</v>
          </cell>
          <cell r="BF3" t="str">
            <v>P4-P394</v>
          </cell>
          <cell r="BG3" t="str">
            <v>P5-P394</v>
          </cell>
          <cell r="BH3" t="str">
            <v>P6-P394</v>
          </cell>
          <cell r="BI3" t="str">
            <v>P1-P395</v>
          </cell>
          <cell r="BJ3" t="str">
            <v>P2-P395</v>
          </cell>
          <cell r="BK3" t="str">
            <v>P3-P395</v>
          </cell>
          <cell r="BL3" t="str">
            <v>P4-P395</v>
          </cell>
          <cell r="BM3" t="str">
            <v>P5-P395</v>
          </cell>
          <cell r="BN3" t="str">
            <v>P6-P395</v>
          </cell>
          <cell r="BO3" t="str">
            <v>P1-P396</v>
          </cell>
          <cell r="BP3" t="str">
            <v>P2-P396</v>
          </cell>
          <cell r="BQ3" t="str">
            <v>P3-P396</v>
          </cell>
          <cell r="BR3" t="str">
            <v>P4-P396</v>
          </cell>
          <cell r="BS3" t="str">
            <v>P5-P396</v>
          </cell>
          <cell r="BT3" t="str">
            <v>P6-P396</v>
          </cell>
          <cell r="BU3" t="str">
            <v>P1-P397</v>
          </cell>
          <cell r="BV3" t="str">
            <v>P2-P397</v>
          </cell>
          <cell r="BW3" t="str">
            <v>P3-P397</v>
          </cell>
          <cell r="BX3" t="str">
            <v>P4-P397</v>
          </cell>
          <cell r="BY3" t="str">
            <v>P5-P397</v>
          </cell>
          <cell r="BZ3" t="str">
            <v>P6-P397</v>
          </cell>
          <cell r="CA3" t="str">
            <v>P1-P398</v>
          </cell>
          <cell r="CB3" t="str">
            <v>P2-P398</v>
          </cell>
          <cell r="CC3" t="str">
            <v>P3-P398</v>
          </cell>
          <cell r="CD3" t="str">
            <v>P4-P398</v>
          </cell>
          <cell r="CE3" t="str">
            <v>P5-P398</v>
          </cell>
          <cell r="CF3" t="str">
            <v>P6-P398</v>
          </cell>
          <cell r="CG3" t="str">
            <v>P1-P399</v>
          </cell>
          <cell r="CH3" t="str">
            <v>P2-P399</v>
          </cell>
          <cell r="CI3" t="str">
            <v>P3-P399</v>
          </cell>
          <cell r="CJ3" t="str">
            <v>P4-P399</v>
          </cell>
          <cell r="CK3" t="str">
            <v>P5-P399</v>
          </cell>
          <cell r="CL3" t="str">
            <v>P6-P399</v>
          </cell>
          <cell r="CM3" t="str">
            <v>P1-P400</v>
          </cell>
          <cell r="CN3" t="str">
            <v>P2-P400</v>
          </cell>
          <cell r="CO3" t="str">
            <v>P3-P400</v>
          </cell>
          <cell r="CP3" t="str">
            <v>P4-P400</v>
          </cell>
          <cell r="CQ3" t="str">
            <v>P1-P401</v>
          </cell>
          <cell r="CR3" t="str">
            <v>P2-P401</v>
          </cell>
          <cell r="CS3" t="str">
            <v>P3-P401</v>
          </cell>
          <cell r="CT3" t="str">
            <v>P4-P401</v>
          </cell>
          <cell r="CU3" t="str">
            <v>P5-P401</v>
          </cell>
          <cell r="CV3" t="str">
            <v>P1-P402</v>
          </cell>
          <cell r="CW3" t="str">
            <v>P2-P402</v>
          </cell>
          <cell r="CX3" t="str">
            <v>P3-P402</v>
          </cell>
          <cell r="CY3" t="str">
            <v>P4-P402</v>
          </cell>
          <cell r="CZ3" t="str">
            <v>P5-P402</v>
          </cell>
          <cell r="DA3" t="str">
            <v>P1-P403</v>
          </cell>
          <cell r="DB3" t="str">
            <v>P2-P403</v>
          </cell>
          <cell r="DC3" t="str">
            <v>P3-P403</v>
          </cell>
          <cell r="DD3" t="str">
            <v>P4-P403</v>
          </cell>
          <cell r="DE3" t="str">
            <v>P5-P403</v>
          </cell>
          <cell r="DF3" t="str">
            <v>P1-P404</v>
          </cell>
          <cell r="DG3" t="str">
            <v>P2-P404</v>
          </cell>
          <cell r="DH3" t="str">
            <v>P3-P404</v>
          </cell>
          <cell r="DI3" t="str">
            <v>P4-P404</v>
          </cell>
          <cell r="DJ3" t="str">
            <v>P1-P405</v>
          </cell>
          <cell r="DK3" t="str">
            <v>P2-P405</v>
          </cell>
          <cell r="DL3" t="str">
            <v>P3-P405</v>
          </cell>
          <cell r="DM3" t="str">
            <v>P4-P405</v>
          </cell>
          <cell r="DN3" t="str">
            <v>P1-P406</v>
          </cell>
          <cell r="DO3" t="str">
            <v>P2-P406</v>
          </cell>
          <cell r="DP3" t="str">
            <v>P3-P406</v>
          </cell>
          <cell r="DQ3" t="str">
            <v>P4-P406</v>
          </cell>
          <cell r="DR3" t="str">
            <v>P1-P407</v>
          </cell>
          <cell r="DS3" t="str">
            <v>P2-P407</v>
          </cell>
          <cell r="DT3" t="str">
            <v>P3-P407</v>
          </cell>
          <cell r="DU3" t="str">
            <v>P4-P407</v>
          </cell>
          <cell r="DV3" t="str">
            <v>P1-P408</v>
          </cell>
          <cell r="DW3" t="str">
            <v>P2-P408</v>
          </cell>
          <cell r="DX3" t="str">
            <v>P3-P408</v>
          </cell>
          <cell r="DY3" t="str">
            <v>P4-P408</v>
          </cell>
          <cell r="DZ3" t="str">
            <v>P1-P409</v>
          </cell>
          <cell r="EA3" t="str">
            <v>P2-P409</v>
          </cell>
          <cell r="EB3" t="str">
            <v>P3-P409</v>
          </cell>
          <cell r="EC3" t="str">
            <v>P4-P409</v>
          </cell>
          <cell r="ED3" t="str">
            <v>P1-P410</v>
          </cell>
          <cell r="EE3" t="str">
            <v>P2-P410</v>
          </cell>
          <cell r="EF3" t="str">
            <v>P3-P410</v>
          </cell>
          <cell r="EG3" t="str">
            <v>P4-P410</v>
          </cell>
          <cell r="EH3" t="str">
            <v>P1-P411</v>
          </cell>
          <cell r="EI3" t="str">
            <v>P2-P411</v>
          </cell>
          <cell r="EJ3" t="str">
            <v>P3-P411</v>
          </cell>
          <cell r="EK3" t="str">
            <v>P4-P411</v>
          </cell>
          <cell r="EL3" t="str">
            <v>P1-P412</v>
          </cell>
          <cell r="EM3" t="str">
            <v>P2-P412</v>
          </cell>
          <cell r="EN3" t="str">
            <v>P3-P412</v>
          </cell>
          <cell r="EO3" t="str">
            <v>P4-P412</v>
          </cell>
          <cell r="EP3" t="str">
            <v>P1-P413</v>
          </cell>
          <cell r="EQ3" t="str">
            <v>P2-P413</v>
          </cell>
          <cell r="ER3" t="str">
            <v>P3-P413</v>
          </cell>
          <cell r="ES3" t="str">
            <v>P4-P413</v>
          </cell>
          <cell r="ET3" t="str">
            <v>P1-P414</v>
          </cell>
          <cell r="EU3" t="str">
            <v>P2-P414</v>
          </cell>
          <cell r="EV3" t="str">
            <v>P3-P414</v>
          </cell>
          <cell r="EW3" t="str">
            <v>P4-P414</v>
          </cell>
          <cell r="EX3" t="str">
            <v>P1-P415</v>
          </cell>
          <cell r="EY3" t="str">
            <v>P2-P415</v>
          </cell>
          <cell r="EZ3" t="str">
            <v>P3-P415</v>
          </cell>
          <cell r="FA3" t="str">
            <v>P4-P415</v>
          </cell>
          <cell r="FB3" t="str">
            <v>P1-P416</v>
          </cell>
          <cell r="FC3" t="str">
            <v>P2-P416</v>
          </cell>
          <cell r="FD3" t="str">
            <v>P3-P416</v>
          </cell>
          <cell r="FE3" t="str">
            <v>P4-P416</v>
          </cell>
          <cell r="FF3" t="str">
            <v>P1-P417</v>
          </cell>
          <cell r="FG3" t="str">
            <v>P2-P417</v>
          </cell>
          <cell r="FH3" t="str">
            <v>P3-P417</v>
          </cell>
          <cell r="FI3" t="str">
            <v>P4-P417</v>
          </cell>
          <cell r="FJ3" t="str">
            <v>P1-P418</v>
          </cell>
          <cell r="FK3" t="str">
            <v>P2-P418</v>
          </cell>
          <cell r="FL3" t="str">
            <v>P3-P418</v>
          </cell>
          <cell r="FM3" t="str">
            <v>P4-P418</v>
          </cell>
          <cell r="FN3" t="str">
            <v>P1-P419</v>
          </cell>
          <cell r="FO3" t="str">
            <v>P2-P419</v>
          </cell>
          <cell r="FP3" t="str">
            <v>P3-P419</v>
          </cell>
          <cell r="FQ3" t="str">
            <v>P4-P419</v>
          </cell>
          <cell r="FR3" t="str">
            <v>P1-P420</v>
          </cell>
          <cell r="FS3" t="str">
            <v>P2-P420</v>
          </cell>
          <cell r="FT3" t="str">
            <v>P3-P420</v>
          </cell>
          <cell r="FU3" t="str">
            <v>P4-P420</v>
          </cell>
          <cell r="FV3" t="str">
            <v>P1-P421</v>
          </cell>
          <cell r="FW3" t="str">
            <v>P2-P421</v>
          </cell>
          <cell r="FX3" t="str">
            <v>P3-P421</v>
          </cell>
          <cell r="FY3" t="str">
            <v>P4-P421</v>
          </cell>
          <cell r="FZ3" t="str">
            <v>P1-P422</v>
          </cell>
          <cell r="GA3" t="str">
            <v>P2-P422</v>
          </cell>
          <cell r="GB3" t="str">
            <v>P3-P422</v>
          </cell>
          <cell r="GC3" t="str">
            <v>P4-P422</v>
          </cell>
          <cell r="GD3" t="str">
            <v>P1-P423</v>
          </cell>
          <cell r="GE3" t="str">
            <v>P2-P423</v>
          </cell>
          <cell r="GF3" t="str">
            <v>P3-P423</v>
          </cell>
          <cell r="GG3" t="str">
            <v>P4-P423</v>
          </cell>
          <cell r="GH3" t="str">
            <v>P1-P424</v>
          </cell>
          <cell r="GI3" t="str">
            <v>P2-P424</v>
          </cell>
          <cell r="GJ3" t="str">
            <v>P3-P424</v>
          </cell>
          <cell r="GK3" t="str">
            <v>P4-P424</v>
          </cell>
          <cell r="GL3" t="str">
            <v>P1-P425</v>
          </cell>
          <cell r="GM3" t="str">
            <v>P2-P425</v>
          </cell>
          <cell r="GN3" t="str">
            <v>P3-P425</v>
          </cell>
          <cell r="GO3" t="str">
            <v>P4-P425</v>
          </cell>
          <cell r="GP3" t="str">
            <v>P1-P426</v>
          </cell>
          <cell r="GQ3" t="str">
            <v>P2-P426</v>
          </cell>
          <cell r="GR3" t="str">
            <v>P3-P426</v>
          </cell>
          <cell r="GS3" t="str">
            <v>P4-P426</v>
          </cell>
          <cell r="GT3" t="str">
            <v>P5-P426</v>
          </cell>
          <cell r="GU3" t="str">
            <v>P6-P426</v>
          </cell>
          <cell r="GV3" t="str">
            <v>P7-P426</v>
          </cell>
          <cell r="GW3" t="str">
            <v>P8-P426</v>
          </cell>
          <cell r="GX3" t="str">
            <v>P9-P426</v>
          </cell>
          <cell r="GY3" t="str">
            <v>P10-P426</v>
          </cell>
          <cell r="GZ3" t="str">
            <v>P11-P426</v>
          </cell>
          <cell r="HA3" t="str">
            <v>P1-P427</v>
          </cell>
          <cell r="HB3" t="str">
            <v>P2-P427</v>
          </cell>
          <cell r="HC3" t="str">
            <v>P3-P427</v>
          </cell>
          <cell r="HD3" t="str">
            <v>P4-P427</v>
          </cell>
          <cell r="HE3" t="str">
            <v>P5-P427</v>
          </cell>
          <cell r="HF3" t="str">
            <v>P1-P428</v>
          </cell>
          <cell r="HG3" t="str">
            <v>P2-P428</v>
          </cell>
          <cell r="HH3" t="str">
            <v>P3-P428</v>
          </cell>
          <cell r="HI3" t="str">
            <v>P4-P428</v>
          </cell>
          <cell r="HJ3" t="str">
            <v>P1-P429</v>
          </cell>
          <cell r="HK3" t="str">
            <v>P2-P429</v>
          </cell>
          <cell r="HL3" t="str">
            <v>P3-P429</v>
          </cell>
          <cell r="HM3" t="str">
            <v>P4-P429</v>
          </cell>
          <cell r="HN3" t="str">
            <v>P1-P430</v>
          </cell>
          <cell r="HO3" t="str">
            <v>P2-P430</v>
          </cell>
          <cell r="HP3" t="str">
            <v>P3-P430</v>
          </cell>
          <cell r="HQ3" t="str">
            <v>P4-P430</v>
          </cell>
          <cell r="HR3" t="str">
            <v>P1-P431</v>
          </cell>
          <cell r="HS3" t="str">
            <v>P2-P431</v>
          </cell>
          <cell r="HT3" t="str">
            <v>P3-P431</v>
          </cell>
          <cell r="HU3" t="str">
            <v>P4-P431</v>
          </cell>
          <cell r="HV3" t="str">
            <v>P1-P432</v>
          </cell>
          <cell r="HW3" t="str">
            <v>P2-P432</v>
          </cell>
          <cell r="HX3" t="str">
            <v>P3-P432</v>
          </cell>
          <cell r="HY3" t="str">
            <v>P4-P432</v>
          </cell>
        </row>
        <row r="4">
          <cell r="A4" t="str">
            <v>SM</v>
          </cell>
          <cell r="B4">
            <v>38068</v>
          </cell>
          <cell r="C4">
            <v>38072</v>
          </cell>
          <cell r="D4">
            <v>38069</v>
          </cell>
          <cell r="E4">
            <v>38073</v>
          </cell>
          <cell r="F4">
            <v>38071</v>
          </cell>
          <cell r="G4">
            <v>38074</v>
          </cell>
          <cell r="H4">
            <v>38072</v>
          </cell>
          <cell r="I4">
            <v>38073</v>
          </cell>
          <cell r="J4">
            <v>38075</v>
          </cell>
          <cell r="K4">
            <v>38066</v>
          </cell>
          <cell r="L4">
            <v>38070</v>
          </cell>
          <cell r="M4">
            <v>38065</v>
          </cell>
          <cell r="N4">
            <v>38078</v>
          </cell>
          <cell r="O4">
            <v>38069</v>
          </cell>
          <cell r="P4">
            <v>38062</v>
          </cell>
          <cell r="Q4">
            <v>38040</v>
          </cell>
          <cell r="R4">
            <v>38041</v>
          </cell>
          <cell r="S4">
            <v>38043</v>
          </cell>
          <cell r="T4">
            <v>38063</v>
          </cell>
          <cell r="U4">
            <v>38041</v>
          </cell>
          <cell r="V4">
            <v>38044</v>
          </cell>
          <cell r="W4">
            <v>38064</v>
          </cell>
          <cell r="X4">
            <v>38042</v>
          </cell>
          <cell r="Y4">
            <v>38062</v>
          </cell>
          <cell r="Z4">
            <v>38044</v>
          </cell>
          <cell r="AA4">
            <v>38055</v>
          </cell>
          <cell r="AB4">
            <v>38057</v>
          </cell>
          <cell r="AC4">
            <v>38046</v>
          </cell>
          <cell r="AD4">
            <v>38048</v>
          </cell>
          <cell r="AE4">
            <v>38046</v>
          </cell>
          <cell r="AF4">
            <v>38051</v>
          </cell>
          <cell r="AG4">
            <v>38054</v>
          </cell>
          <cell r="AH4">
            <v>38049</v>
          </cell>
          <cell r="AI4">
            <v>38058</v>
          </cell>
          <cell r="AJ4">
            <v>38048</v>
          </cell>
          <cell r="AK4">
            <v>38051</v>
          </cell>
          <cell r="AL4">
            <v>38059</v>
          </cell>
          <cell r="AM4">
            <v>38057</v>
          </cell>
          <cell r="AN4">
            <v>38050</v>
          </cell>
          <cell r="AO4">
            <v>38056</v>
          </cell>
          <cell r="AP4">
            <v>38055</v>
          </cell>
          <cell r="AQ4">
            <v>38149</v>
          </cell>
          <cell r="AR4">
            <v>38153</v>
          </cell>
          <cell r="AS4">
            <v>38150</v>
          </cell>
          <cell r="AT4">
            <v>38076</v>
          </cell>
          <cell r="AU4">
            <v>38155</v>
          </cell>
          <cell r="AV4">
            <v>38152</v>
          </cell>
          <cell r="AW4">
            <v>38190</v>
          </cell>
          <cell r="AX4">
            <v>38192</v>
          </cell>
          <cell r="AY4">
            <v>38194</v>
          </cell>
          <cell r="AZ4">
            <v>38193</v>
          </cell>
          <cell r="BA4">
            <v>38206</v>
          </cell>
          <cell r="BB4">
            <v>38207</v>
          </cell>
          <cell r="BC4">
            <v>38187</v>
          </cell>
          <cell r="BD4">
            <v>38189</v>
          </cell>
          <cell r="BE4">
            <v>38190</v>
          </cell>
          <cell r="BF4">
            <v>38191</v>
          </cell>
          <cell r="BG4">
            <v>38197</v>
          </cell>
          <cell r="BH4">
            <v>38199</v>
          </cell>
          <cell r="BI4">
            <v>38182</v>
          </cell>
          <cell r="BJ4">
            <v>38195</v>
          </cell>
          <cell r="BK4">
            <v>38197</v>
          </cell>
          <cell r="BL4">
            <v>38184</v>
          </cell>
          <cell r="BM4">
            <v>38196</v>
          </cell>
          <cell r="BN4">
            <v>38181</v>
          </cell>
          <cell r="BO4">
            <v>38177</v>
          </cell>
          <cell r="BP4">
            <v>38180</v>
          </cell>
          <cell r="BQ4">
            <v>38183</v>
          </cell>
          <cell r="BR4">
            <v>38179</v>
          </cell>
          <cell r="BS4">
            <v>38179</v>
          </cell>
          <cell r="BT4">
            <v>38178</v>
          </cell>
          <cell r="BU4">
            <v>38171</v>
          </cell>
          <cell r="BV4">
            <v>38175</v>
          </cell>
          <cell r="BW4">
            <v>38175</v>
          </cell>
          <cell r="BX4">
            <v>38174</v>
          </cell>
          <cell r="BY4">
            <v>38176</v>
          </cell>
          <cell r="BZ4">
            <v>38174</v>
          </cell>
          <cell r="CA4">
            <v>38204</v>
          </cell>
          <cell r="CB4">
            <v>38143</v>
          </cell>
          <cell r="CC4">
            <v>38166</v>
          </cell>
          <cell r="CD4">
            <v>38205</v>
          </cell>
          <cell r="CE4">
            <v>38167</v>
          </cell>
          <cell r="CF4">
            <v>38203</v>
          </cell>
          <cell r="CG4">
            <v>38136</v>
          </cell>
          <cell r="CH4">
            <v>38138</v>
          </cell>
          <cell r="CI4">
            <v>38141</v>
          </cell>
          <cell r="CJ4">
            <v>38138</v>
          </cell>
          <cell r="CK4">
            <v>38140</v>
          </cell>
          <cell r="CL4">
            <v>38137</v>
          </cell>
          <cell r="CM4">
            <v>38128</v>
          </cell>
          <cell r="CN4">
            <v>38132</v>
          </cell>
          <cell r="CO4">
            <v>38131</v>
          </cell>
          <cell r="CP4">
            <v>38134</v>
          </cell>
          <cell r="CQ4">
            <v>38157</v>
          </cell>
          <cell r="CR4">
            <v>38159</v>
          </cell>
          <cell r="CS4">
            <v>38133</v>
          </cell>
          <cell r="CT4">
            <v>38135</v>
          </cell>
          <cell r="CU4">
            <v>38129</v>
          </cell>
          <cell r="CV4">
            <v>38124</v>
          </cell>
          <cell r="CW4">
            <v>38123</v>
          </cell>
          <cell r="CX4">
            <v>38121</v>
          </cell>
          <cell r="CY4">
            <v>38119</v>
          </cell>
          <cell r="CZ4">
            <v>38122</v>
          </cell>
          <cell r="DA4">
            <v>38083</v>
          </cell>
          <cell r="DB4">
            <v>38084</v>
          </cell>
          <cell r="DC4">
            <v>38088</v>
          </cell>
          <cell r="DD4">
            <v>38085</v>
          </cell>
          <cell r="DE4">
            <v>38087</v>
          </cell>
          <cell r="DF4">
            <v>38083</v>
          </cell>
          <cell r="DG4">
            <v>38086</v>
          </cell>
          <cell r="DH4">
            <v>38088</v>
          </cell>
          <cell r="DI4">
            <v>38084</v>
          </cell>
          <cell r="DJ4">
            <v>38086</v>
          </cell>
          <cell r="DK4">
            <v>38090</v>
          </cell>
          <cell r="DL4">
            <v>38089</v>
          </cell>
          <cell r="DM4">
            <v>38087</v>
          </cell>
          <cell r="DN4">
            <v>38090</v>
          </cell>
          <cell r="DO4">
            <v>38092</v>
          </cell>
          <cell r="DP4">
            <v>38093</v>
          </cell>
          <cell r="DQ4">
            <v>38091</v>
          </cell>
          <cell r="DR4">
            <v>38091</v>
          </cell>
          <cell r="DS4">
            <v>38093</v>
          </cell>
          <cell r="DT4">
            <v>38096</v>
          </cell>
          <cell r="DU4">
            <v>38092</v>
          </cell>
          <cell r="DV4">
            <v>38094</v>
          </cell>
          <cell r="DW4">
            <v>38100</v>
          </cell>
          <cell r="DX4">
            <v>38102</v>
          </cell>
          <cell r="DY4">
            <v>38096</v>
          </cell>
          <cell r="DZ4">
            <v>38097</v>
          </cell>
          <cell r="EA4">
            <v>38103</v>
          </cell>
          <cell r="EB4">
            <v>38105</v>
          </cell>
          <cell r="EC4">
            <v>38101</v>
          </cell>
          <cell r="ED4">
            <v>38102</v>
          </cell>
          <cell r="EE4">
            <v>38106</v>
          </cell>
          <cell r="EF4">
            <v>38108</v>
          </cell>
          <cell r="EG4">
            <v>38105</v>
          </cell>
          <cell r="EH4">
            <v>38107</v>
          </cell>
          <cell r="EI4">
            <v>38111</v>
          </cell>
          <cell r="EJ4">
            <v>38112</v>
          </cell>
          <cell r="EK4">
            <v>38110</v>
          </cell>
          <cell r="EL4">
            <v>38111</v>
          </cell>
          <cell r="EM4">
            <v>38114</v>
          </cell>
          <cell r="EN4">
            <v>38115</v>
          </cell>
          <cell r="EO4">
            <v>38112</v>
          </cell>
          <cell r="EP4">
            <v>38113</v>
          </cell>
          <cell r="EQ4">
            <v>38116</v>
          </cell>
          <cell r="ER4">
            <v>38118</v>
          </cell>
          <cell r="ES4">
            <v>38116</v>
          </cell>
          <cell r="ET4">
            <v>38103</v>
          </cell>
          <cell r="EU4">
            <v>38102</v>
          </cell>
          <cell r="EV4">
            <v>38105</v>
          </cell>
          <cell r="EW4">
            <v>38102</v>
          </cell>
          <cell r="EX4">
            <v>38104</v>
          </cell>
          <cell r="EY4">
            <v>38105</v>
          </cell>
          <cell r="EZ4">
            <v>38114</v>
          </cell>
          <cell r="FA4">
            <v>38110</v>
          </cell>
          <cell r="FB4">
            <v>38108</v>
          </cell>
          <cell r="FC4">
            <v>38106</v>
          </cell>
          <cell r="FD4">
            <v>38111</v>
          </cell>
          <cell r="FE4">
            <v>38112</v>
          </cell>
          <cell r="FF4">
            <v>38114</v>
          </cell>
          <cell r="FG4">
            <v>38110</v>
          </cell>
          <cell r="FH4">
            <v>38111</v>
          </cell>
          <cell r="FI4">
            <v>38113</v>
          </cell>
          <cell r="FJ4">
            <v>38116</v>
          </cell>
          <cell r="FK4">
            <v>38115</v>
          </cell>
          <cell r="FL4">
            <v>38118</v>
          </cell>
          <cell r="FM4">
            <v>38119</v>
          </cell>
          <cell r="FN4">
            <v>38121</v>
          </cell>
          <cell r="FO4">
            <v>38120</v>
          </cell>
          <cell r="FP4">
            <v>38123</v>
          </cell>
          <cell r="FQ4">
            <v>38125</v>
          </cell>
          <cell r="FR4">
            <v>38126</v>
          </cell>
          <cell r="FS4">
            <v>38124</v>
          </cell>
          <cell r="FT4">
            <v>38126</v>
          </cell>
          <cell r="FU4">
            <v>38127</v>
          </cell>
          <cell r="FV4">
            <v>38090</v>
          </cell>
          <cell r="FW4">
            <v>38093</v>
          </cell>
          <cell r="FX4">
            <v>38092</v>
          </cell>
          <cell r="FY4">
            <v>38088</v>
          </cell>
          <cell r="FZ4">
            <v>38082</v>
          </cell>
          <cell r="GA4">
            <v>38083</v>
          </cell>
          <cell r="GB4">
            <v>38084</v>
          </cell>
          <cell r="GC4">
            <v>38085</v>
          </cell>
          <cell r="GD4">
            <v>38078</v>
          </cell>
          <cell r="GE4">
            <v>38080</v>
          </cell>
          <cell r="GF4">
            <v>38082</v>
          </cell>
          <cell r="GG4">
            <v>38084</v>
          </cell>
          <cell r="GH4">
            <v>38076</v>
          </cell>
          <cell r="GI4">
            <v>38077</v>
          </cell>
          <cell r="GJ4">
            <v>38079</v>
          </cell>
          <cell r="GK4">
            <v>38080</v>
          </cell>
          <cell r="GL4">
            <v>38077</v>
          </cell>
          <cell r="GM4">
            <v>38078</v>
          </cell>
          <cell r="GN4">
            <v>38075</v>
          </cell>
          <cell r="GO4">
            <v>38083</v>
          </cell>
          <cell r="GP4">
            <v>38136</v>
          </cell>
          <cell r="GQ4">
            <v>38142</v>
          </cell>
          <cell r="GR4">
            <v>38074</v>
          </cell>
          <cell r="GS4">
            <v>38074</v>
          </cell>
          <cell r="GT4">
            <v>38138</v>
          </cell>
          <cell r="GU4">
            <v>38141</v>
          </cell>
          <cell r="GV4">
            <v>38138</v>
          </cell>
          <cell r="GW4">
            <v>38141</v>
          </cell>
          <cell r="GX4">
            <v>38137</v>
          </cell>
          <cell r="GY4">
            <v>38143</v>
          </cell>
          <cell r="GZ4">
            <v>38140</v>
          </cell>
          <cell r="HA4">
            <v>38077</v>
          </cell>
          <cell r="HB4">
            <v>38073</v>
          </cell>
          <cell r="HC4">
            <v>38069</v>
          </cell>
          <cell r="HD4">
            <v>38070</v>
          </cell>
          <cell r="HE4">
            <v>38132</v>
          </cell>
          <cell r="HF4">
            <v>38090</v>
          </cell>
          <cell r="HG4">
            <v>38089</v>
          </cell>
          <cell r="HH4">
            <v>38091</v>
          </cell>
          <cell r="HI4">
            <v>38092</v>
          </cell>
          <cell r="HJ4">
            <v>38070</v>
          </cell>
          <cell r="HK4">
            <v>38072</v>
          </cell>
          <cell r="HL4">
            <v>38069</v>
          </cell>
          <cell r="HM4">
            <v>38071</v>
          </cell>
          <cell r="HN4">
            <v>38064</v>
          </cell>
          <cell r="HO4">
            <v>38077</v>
          </cell>
          <cell r="HP4">
            <v>38065</v>
          </cell>
          <cell r="HQ4">
            <v>38068</v>
          </cell>
          <cell r="HR4">
            <v>38064</v>
          </cell>
          <cell r="HS4">
            <v>38066</v>
          </cell>
          <cell r="HT4">
            <v>38065</v>
          </cell>
          <cell r="HU4">
            <v>38065</v>
          </cell>
          <cell r="HV4">
            <v>38029</v>
          </cell>
          <cell r="HW4">
            <v>38037</v>
          </cell>
          <cell r="HX4">
            <v>38032</v>
          </cell>
          <cell r="HY4">
            <v>38031</v>
          </cell>
        </row>
        <row r="5">
          <cell r="B5" t="str">
            <v>P-385</v>
          </cell>
          <cell r="K5" t="str">
            <v>P-386</v>
          </cell>
          <cell r="P5" t="str">
            <v>P-387</v>
          </cell>
          <cell r="U5" t="str">
            <v>P-388</v>
          </cell>
          <cell r="Z5" t="str">
            <v>P-389</v>
          </cell>
          <cell r="AE5" t="str">
            <v>P-390</v>
          </cell>
          <cell r="AK5" t="str">
            <v>P-391</v>
          </cell>
          <cell r="AQ5" t="str">
            <v>P-392</v>
          </cell>
          <cell r="AW5" t="str">
            <v>P-393</v>
          </cell>
          <cell r="BC5" t="str">
            <v>P-394</v>
          </cell>
          <cell r="BI5" t="str">
            <v>P-395</v>
          </cell>
          <cell r="BO5" t="str">
            <v>P-396</v>
          </cell>
          <cell r="BU5" t="str">
            <v>P-397</v>
          </cell>
          <cell r="CA5" t="str">
            <v>P-398</v>
          </cell>
          <cell r="CG5" t="str">
            <v>P-399</v>
          </cell>
          <cell r="CM5" t="str">
            <v>P-400</v>
          </cell>
          <cell r="CQ5" t="str">
            <v>P-401</v>
          </cell>
          <cell r="CV5" t="str">
            <v>P-402</v>
          </cell>
          <cell r="DA5" t="str">
            <v>P-403</v>
          </cell>
          <cell r="DF5" t="str">
            <v>P-404</v>
          </cell>
          <cell r="DJ5" t="str">
            <v>P-405</v>
          </cell>
          <cell r="DN5" t="str">
            <v>P-406</v>
          </cell>
          <cell r="DR5" t="str">
            <v>P-407</v>
          </cell>
          <cell r="DV5" t="str">
            <v>P-408</v>
          </cell>
          <cell r="DZ5" t="str">
            <v>P-409</v>
          </cell>
          <cell r="ED5" t="str">
            <v>P-410</v>
          </cell>
          <cell r="EH5" t="str">
            <v>P-411</v>
          </cell>
          <cell r="EL5" t="str">
            <v>P-412</v>
          </cell>
          <cell r="EP5" t="str">
            <v>P-413</v>
          </cell>
          <cell r="ET5" t="str">
            <v>P-414</v>
          </cell>
          <cell r="EX5" t="str">
            <v>P-415</v>
          </cell>
          <cell r="FB5" t="str">
            <v>P-416</v>
          </cell>
          <cell r="FF5" t="str">
            <v>P-417</v>
          </cell>
          <cell r="FJ5" t="str">
            <v>P-418</v>
          </cell>
          <cell r="FN5" t="str">
            <v>P-419</v>
          </cell>
          <cell r="FR5" t="str">
            <v>P-420</v>
          </cell>
          <cell r="FV5" t="str">
            <v>P-421</v>
          </cell>
          <cell r="FZ5" t="str">
            <v>P-422</v>
          </cell>
          <cell r="GD5" t="str">
            <v>P-423</v>
          </cell>
          <cell r="GH5" t="str">
            <v>P-424</v>
          </cell>
          <cell r="GL5" t="str">
            <v>P-425</v>
          </cell>
          <cell r="GP5" t="str">
            <v>P-426</v>
          </cell>
          <cell r="HA5" t="str">
            <v>P-427</v>
          </cell>
          <cell r="HF5" t="str">
            <v>P-428</v>
          </cell>
          <cell r="HJ5" t="str">
            <v>P-429</v>
          </cell>
          <cell r="HN5" t="str">
            <v>P-430</v>
          </cell>
          <cell r="HR5" t="str">
            <v>P-431</v>
          </cell>
          <cell r="HV5" t="str">
            <v>P-432</v>
          </cell>
        </row>
        <row r="9">
          <cell r="A9" t="str">
            <v>CB_L1</v>
          </cell>
          <cell r="B9" t="str">
            <v>P1-P433</v>
          </cell>
          <cell r="C9" t="str">
            <v>P2-P433</v>
          </cell>
          <cell r="D9" t="str">
            <v>P3-P433</v>
          </cell>
          <cell r="E9" t="str">
            <v>P4-P433</v>
          </cell>
          <cell r="F9" t="str">
            <v>P1-P434</v>
          </cell>
          <cell r="G9" t="str">
            <v>P2-P434</v>
          </cell>
          <cell r="H9" t="str">
            <v>P3-P434</v>
          </cell>
          <cell r="I9" t="str">
            <v>P4-P434</v>
          </cell>
          <cell r="J9" t="str">
            <v>P1-P435</v>
          </cell>
          <cell r="K9" t="str">
            <v>P2-P435</v>
          </cell>
          <cell r="L9" t="str">
            <v>P3-P435</v>
          </cell>
          <cell r="M9" t="str">
            <v>P4-P435</v>
          </cell>
          <cell r="N9" t="str">
            <v>P1-P436</v>
          </cell>
          <cell r="O9" t="str">
            <v>P2-P436</v>
          </cell>
          <cell r="P9" t="str">
            <v>P3-P436</v>
          </cell>
          <cell r="Q9" t="str">
            <v>P4-P436</v>
          </cell>
          <cell r="R9" t="str">
            <v>P1-P437</v>
          </cell>
          <cell r="S9" t="str">
            <v>P2-P437</v>
          </cell>
          <cell r="T9" t="str">
            <v>P3-P437</v>
          </cell>
          <cell r="U9" t="str">
            <v>P4-P437</v>
          </cell>
          <cell r="V9" t="str">
            <v>P1-P438</v>
          </cell>
          <cell r="W9" t="str">
            <v>P2-P438</v>
          </cell>
          <cell r="X9" t="str">
            <v>P3-P438</v>
          </cell>
          <cell r="Y9" t="str">
            <v>P4-P438</v>
          </cell>
          <cell r="Z9" t="str">
            <v>P1-P439</v>
          </cell>
          <cell r="AA9" t="str">
            <v>P2-P439</v>
          </cell>
          <cell r="AB9" t="str">
            <v>P3-P439</v>
          </cell>
          <cell r="AC9" t="str">
            <v>P4-P439</v>
          </cell>
          <cell r="AD9" t="str">
            <v>P1-P440</v>
          </cell>
          <cell r="AE9" t="str">
            <v>P2-P440</v>
          </cell>
          <cell r="AF9" t="str">
            <v>P3-P440</v>
          </cell>
          <cell r="AG9" t="str">
            <v>P4-P440</v>
          </cell>
          <cell r="AH9" t="str">
            <v>P1-P441</v>
          </cell>
          <cell r="AI9" t="str">
            <v>P2-P441</v>
          </cell>
          <cell r="AJ9" t="str">
            <v>P3-P441</v>
          </cell>
          <cell r="AK9" t="str">
            <v>P4-P441</v>
          </cell>
          <cell r="AL9" t="str">
            <v>P1-P442</v>
          </cell>
          <cell r="AM9" t="str">
            <v>P2-P442</v>
          </cell>
          <cell r="AN9" t="str">
            <v>P3-P442</v>
          </cell>
          <cell r="AO9" t="str">
            <v>P4-P442</v>
          </cell>
          <cell r="AP9" t="str">
            <v>P1-P443</v>
          </cell>
          <cell r="AQ9" t="str">
            <v>P2-P443</v>
          </cell>
          <cell r="AR9" t="str">
            <v>P3-P443</v>
          </cell>
          <cell r="AS9" t="str">
            <v>P4-P443</v>
          </cell>
          <cell r="AT9" t="str">
            <v>P1-P444</v>
          </cell>
          <cell r="AU9" t="str">
            <v>P2-P444</v>
          </cell>
          <cell r="AV9" t="str">
            <v>P3-P444</v>
          </cell>
          <cell r="AW9" t="str">
            <v>P4-P444</v>
          </cell>
          <cell r="AX9" t="str">
            <v>P1-P445</v>
          </cell>
          <cell r="AY9" t="str">
            <v>P2-P445</v>
          </cell>
          <cell r="AZ9" t="str">
            <v>P3-P445</v>
          </cell>
          <cell r="BA9" t="str">
            <v>P4-P445</v>
          </cell>
          <cell r="BB9" t="str">
            <v>P1-P446</v>
          </cell>
          <cell r="BC9" t="str">
            <v>P2-P446</v>
          </cell>
          <cell r="BD9" t="str">
            <v>P3-P446</v>
          </cell>
          <cell r="BE9" t="str">
            <v>P4-P446</v>
          </cell>
          <cell r="BF9" t="str">
            <v>P1-P447</v>
          </cell>
          <cell r="BG9" t="str">
            <v>P2-P447</v>
          </cell>
          <cell r="BH9" t="str">
            <v>P3-P447</v>
          </cell>
          <cell r="BI9" t="str">
            <v>P4-P447</v>
          </cell>
          <cell r="BJ9" t="str">
            <v>P1-P448</v>
          </cell>
          <cell r="BK9" t="str">
            <v>P2-P448</v>
          </cell>
          <cell r="BL9" t="str">
            <v>P3-P448</v>
          </cell>
          <cell r="BM9" t="str">
            <v>P4-P448</v>
          </cell>
          <cell r="BN9" t="str">
            <v>P1-P449</v>
          </cell>
          <cell r="BO9" t="str">
            <v>P2-P449</v>
          </cell>
          <cell r="BP9" t="str">
            <v>P3-P449</v>
          </cell>
          <cell r="BQ9" t="str">
            <v>P4-P449</v>
          </cell>
          <cell r="BR9" t="str">
            <v>P1-P450</v>
          </cell>
          <cell r="BS9" t="str">
            <v>P2-P450</v>
          </cell>
          <cell r="BT9" t="str">
            <v>P3-P450</v>
          </cell>
          <cell r="BU9" t="str">
            <v>P4-P450</v>
          </cell>
          <cell r="BV9" t="str">
            <v>P1-P451</v>
          </cell>
          <cell r="BW9" t="str">
            <v>P2-P451</v>
          </cell>
          <cell r="BX9" t="str">
            <v>P3-P451</v>
          </cell>
          <cell r="BY9" t="str">
            <v>P4-P451</v>
          </cell>
          <cell r="BZ9" t="str">
            <v>P5-P451</v>
          </cell>
          <cell r="CA9" t="str">
            <v>P1-P452</v>
          </cell>
          <cell r="CB9" t="str">
            <v>P2-P452</v>
          </cell>
          <cell r="CC9" t="str">
            <v>P3-P452</v>
          </cell>
          <cell r="CD9" t="str">
            <v>P4-P452</v>
          </cell>
          <cell r="CE9" t="str">
            <v>P1-P453</v>
          </cell>
          <cell r="CF9" t="str">
            <v>P2-P453</v>
          </cell>
          <cell r="CG9" t="str">
            <v>P3-P453</v>
          </cell>
          <cell r="CH9" t="str">
            <v>P4-P453</v>
          </cell>
          <cell r="CI9" t="str">
            <v>P1-P454</v>
          </cell>
          <cell r="CJ9" t="str">
            <v>P2-P454</v>
          </cell>
          <cell r="CK9" t="str">
            <v>P3-P454</v>
          </cell>
          <cell r="CL9" t="str">
            <v>P4-P454</v>
          </cell>
          <cell r="CM9" t="str">
            <v>P5-P454</v>
          </cell>
          <cell r="CN9" t="str">
            <v>P1-P455</v>
          </cell>
          <cell r="CO9" t="str">
            <v>P2-P455</v>
          </cell>
          <cell r="CP9" t="str">
            <v>P3-P455</v>
          </cell>
          <cell r="CQ9" t="str">
            <v>P4-P455</v>
          </cell>
          <cell r="CR9" t="str">
            <v>P1-P456</v>
          </cell>
          <cell r="CS9" t="str">
            <v>P2-P456</v>
          </cell>
          <cell r="CT9" t="str">
            <v>P3-P456</v>
          </cell>
          <cell r="CU9" t="str">
            <v>P4-P456</v>
          </cell>
          <cell r="CV9" t="str">
            <v>P1-P457</v>
          </cell>
          <cell r="CW9" t="str">
            <v>P2-P457</v>
          </cell>
          <cell r="CX9" t="str">
            <v>P3-P457</v>
          </cell>
          <cell r="CY9" t="str">
            <v>P4-P457</v>
          </cell>
          <cell r="CZ9" t="str">
            <v>P1-P458</v>
          </cell>
          <cell r="DA9" t="str">
            <v>P2-P458</v>
          </cell>
          <cell r="DB9" t="str">
            <v>P3-P458</v>
          </cell>
          <cell r="DC9" t="str">
            <v>P4-P458</v>
          </cell>
          <cell r="DD9" t="str">
            <v>P1-P459</v>
          </cell>
          <cell r="DE9" t="str">
            <v>P2-P459</v>
          </cell>
          <cell r="DF9" t="str">
            <v>P3-P459</v>
          </cell>
          <cell r="DG9" t="str">
            <v>P4-P459</v>
          </cell>
          <cell r="DH9" t="str">
            <v>P1-P460</v>
          </cell>
          <cell r="DI9" t="str">
            <v>P2-P460</v>
          </cell>
          <cell r="DJ9" t="str">
            <v>P3-P460</v>
          </cell>
          <cell r="DK9" t="str">
            <v>P4-P460</v>
          </cell>
          <cell r="DL9" t="str">
            <v>P1-P461</v>
          </cell>
          <cell r="DM9" t="str">
            <v>P2-P461</v>
          </cell>
          <cell r="DN9" t="str">
            <v>P3-P461</v>
          </cell>
          <cell r="DO9" t="str">
            <v>P4-P461</v>
          </cell>
          <cell r="DP9" t="str">
            <v>P1-P462</v>
          </cell>
          <cell r="DQ9" t="str">
            <v>P2-P462</v>
          </cell>
          <cell r="DR9" t="str">
            <v>P3-P462</v>
          </cell>
          <cell r="DS9" t="str">
            <v>P4-P462</v>
          </cell>
          <cell r="DT9" t="str">
            <v>P1-P463</v>
          </cell>
          <cell r="DU9" t="str">
            <v>P2-P463</v>
          </cell>
          <cell r="DV9" t="str">
            <v>P3-P463</v>
          </cell>
          <cell r="DW9" t="str">
            <v>P4-P463</v>
          </cell>
          <cell r="DX9" t="str">
            <v>P1-P464</v>
          </cell>
          <cell r="DY9" t="str">
            <v>P2-P464</v>
          </cell>
          <cell r="DZ9" t="str">
            <v>P3-P464</v>
          </cell>
          <cell r="EA9" t="str">
            <v>P4-P464</v>
          </cell>
          <cell r="EB9" t="str">
            <v>P5-P464</v>
          </cell>
          <cell r="EC9" t="str">
            <v>P6-P464</v>
          </cell>
          <cell r="ED9" t="str">
            <v>P7-P464</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J9">
            <v>38185</v>
          </cell>
          <cell r="GK9">
            <v>38187</v>
          </cell>
          <cell r="GM9">
            <v>38315</v>
          </cell>
          <cell r="GZ9" t="str">
            <v>1 EXTRA PILE AT PIER CENTER</v>
          </cell>
          <cell r="HJ9">
            <v>427</v>
          </cell>
        </row>
        <row r="10">
          <cell r="A10" t="str">
            <v>SM</v>
          </cell>
          <cell r="B10">
            <v>38024</v>
          </cell>
          <cell r="C10">
            <v>38030</v>
          </cell>
          <cell r="D10">
            <v>38033</v>
          </cell>
          <cell r="E10">
            <v>38034</v>
          </cell>
          <cell r="F10">
            <v>38021</v>
          </cell>
          <cell r="G10">
            <v>38023</v>
          </cell>
          <cell r="H10">
            <v>38026</v>
          </cell>
          <cell r="I10">
            <v>38029</v>
          </cell>
          <cell r="J10">
            <v>38017</v>
          </cell>
          <cell r="K10">
            <v>38020</v>
          </cell>
          <cell r="L10">
            <v>38028</v>
          </cell>
          <cell r="M10">
            <v>38025</v>
          </cell>
          <cell r="N10">
            <v>38017</v>
          </cell>
          <cell r="O10">
            <v>38016</v>
          </cell>
          <cell r="P10">
            <v>38024</v>
          </cell>
          <cell r="Q10">
            <v>38023</v>
          </cell>
          <cell r="R10">
            <v>38019</v>
          </cell>
          <cell r="S10">
            <v>38015</v>
          </cell>
          <cell r="T10">
            <v>38027</v>
          </cell>
          <cell r="U10">
            <v>38022</v>
          </cell>
          <cell r="V10">
            <v>38060</v>
          </cell>
          <cell r="W10">
            <v>38062</v>
          </cell>
          <cell r="X10">
            <v>38036</v>
          </cell>
          <cell r="Y10">
            <v>38040</v>
          </cell>
          <cell r="Z10">
            <v>38060</v>
          </cell>
          <cell r="AA10">
            <v>38032</v>
          </cell>
          <cell r="AB10">
            <v>38035</v>
          </cell>
          <cell r="AC10">
            <v>38059</v>
          </cell>
          <cell r="AD10">
            <v>38046</v>
          </cell>
          <cell r="AE10">
            <v>38056</v>
          </cell>
          <cell r="AF10">
            <v>38051</v>
          </cell>
          <cell r="AG10">
            <v>38058</v>
          </cell>
          <cell r="AH10">
            <v>38041</v>
          </cell>
          <cell r="AI10">
            <v>38043</v>
          </cell>
          <cell r="AJ10">
            <v>38048</v>
          </cell>
          <cell r="AK10">
            <v>38052</v>
          </cell>
          <cell r="AL10">
            <v>38041</v>
          </cell>
          <cell r="AM10">
            <v>38043</v>
          </cell>
          <cell r="AN10">
            <v>38049</v>
          </cell>
          <cell r="AO10">
            <v>38054</v>
          </cell>
          <cell r="AP10">
            <v>38057</v>
          </cell>
          <cell r="AQ10">
            <v>38051</v>
          </cell>
          <cell r="AR10">
            <v>38055</v>
          </cell>
          <cell r="AS10">
            <v>38048</v>
          </cell>
          <cell r="AT10">
            <v>38042</v>
          </cell>
          <cell r="AU10">
            <v>38070</v>
          </cell>
          <cell r="AV10">
            <v>38045</v>
          </cell>
          <cell r="AW10">
            <v>38047</v>
          </cell>
          <cell r="AX10">
            <v>37994</v>
          </cell>
          <cell r="AY10">
            <v>37999</v>
          </cell>
          <cell r="AZ10">
            <v>37994</v>
          </cell>
          <cell r="BA10">
            <v>37996</v>
          </cell>
          <cell r="BB10">
            <v>37985</v>
          </cell>
          <cell r="BC10">
            <v>37982</v>
          </cell>
          <cell r="BD10">
            <v>37989</v>
          </cell>
          <cell r="BE10">
            <v>37991</v>
          </cell>
          <cell r="BF10">
            <v>37983</v>
          </cell>
          <cell r="BG10">
            <v>37982</v>
          </cell>
          <cell r="BH10">
            <v>37996</v>
          </cell>
          <cell r="BI10">
            <v>37999</v>
          </cell>
          <cell r="BJ10">
            <v>37980</v>
          </cell>
          <cell r="BK10">
            <v>37981</v>
          </cell>
          <cell r="BL10">
            <v>38000</v>
          </cell>
          <cell r="BM10">
            <v>37998</v>
          </cell>
          <cell r="BN10">
            <v>37990</v>
          </cell>
          <cell r="BO10">
            <v>37974</v>
          </cell>
          <cell r="BP10">
            <v>37995</v>
          </cell>
          <cell r="BQ10">
            <v>37993</v>
          </cell>
          <cell r="BR10">
            <v>37974</v>
          </cell>
          <cell r="BS10">
            <v>37975</v>
          </cell>
          <cell r="BT10">
            <v>37978</v>
          </cell>
          <cell r="BU10">
            <v>37976</v>
          </cell>
          <cell r="BV10">
            <v>38006</v>
          </cell>
          <cell r="BW10">
            <v>37973</v>
          </cell>
          <cell r="BX10">
            <v>38010</v>
          </cell>
          <cell r="BY10">
            <v>37972</v>
          </cell>
          <cell r="BZ10">
            <v>38008</v>
          </cell>
          <cell r="CA10">
            <v>37939</v>
          </cell>
          <cell r="CB10">
            <v>37943</v>
          </cell>
          <cell r="CC10">
            <v>37939</v>
          </cell>
          <cell r="CD10">
            <v>37941</v>
          </cell>
          <cell r="CE10">
            <v>37935</v>
          </cell>
          <cell r="CF10">
            <v>37938</v>
          </cell>
          <cell r="CG10">
            <v>37936</v>
          </cell>
          <cell r="CH10">
            <v>37937</v>
          </cell>
          <cell r="CI10">
            <v>37927</v>
          </cell>
          <cell r="CJ10">
            <v>37929</v>
          </cell>
          <cell r="CK10">
            <v>37950</v>
          </cell>
          <cell r="CL10">
            <v>37932</v>
          </cell>
          <cell r="CM10">
            <v>37951</v>
          </cell>
          <cell r="CN10">
            <v>37925</v>
          </cell>
          <cell r="CO10">
            <v>37926</v>
          </cell>
          <cell r="CP10">
            <v>37930</v>
          </cell>
          <cell r="CQ10">
            <v>37929</v>
          </cell>
          <cell r="CR10">
            <v>37924</v>
          </cell>
          <cell r="CS10">
            <v>37925</v>
          </cell>
          <cell r="CT10">
            <v>37933</v>
          </cell>
          <cell r="CU10">
            <v>37931</v>
          </cell>
          <cell r="CV10">
            <v>37927</v>
          </cell>
          <cell r="CW10">
            <v>37928</v>
          </cell>
          <cell r="CX10">
            <v>37930</v>
          </cell>
          <cell r="CY10">
            <v>37932</v>
          </cell>
          <cell r="CZ10">
            <v>37944</v>
          </cell>
          <cell r="DA10">
            <v>37940</v>
          </cell>
          <cell r="DB10">
            <v>37945</v>
          </cell>
          <cell r="DC10">
            <v>37942</v>
          </cell>
          <cell r="DD10">
            <v>37921</v>
          </cell>
          <cell r="DE10">
            <v>37922</v>
          </cell>
          <cell r="DF10">
            <v>37924</v>
          </cell>
          <cell r="DG10">
            <v>37925</v>
          </cell>
          <cell r="DH10">
            <v>37916</v>
          </cell>
          <cell r="DI10">
            <v>37918</v>
          </cell>
          <cell r="DJ10">
            <v>37923</v>
          </cell>
          <cell r="DK10">
            <v>37922</v>
          </cell>
          <cell r="DL10">
            <v>37910</v>
          </cell>
          <cell r="DM10">
            <v>37913</v>
          </cell>
          <cell r="DN10">
            <v>37915</v>
          </cell>
          <cell r="DO10">
            <v>37914</v>
          </cell>
          <cell r="DP10">
            <v>37906</v>
          </cell>
          <cell r="DQ10">
            <v>37908</v>
          </cell>
          <cell r="DR10">
            <v>37911</v>
          </cell>
          <cell r="DS10">
            <v>37909</v>
          </cell>
          <cell r="DT10">
            <v>37903</v>
          </cell>
          <cell r="DU10">
            <v>37904</v>
          </cell>
          <cell r="DV10">
            <v>37913</v>
          </cell>
          <cell r="DW10">
            <v>37915</v>
          </cell>
          <cell r="DX10">
            <v>37902</v>
          </cell>
          <cell r="DY10">
            <v>37903</v>
          </cell>
          <cell r="DZ10">
            <v>37913</v>
          </cell>
          <cell r="EA10">
            <v>37907</v>
          </cell>
          <cell r="EB10">
            <v>37909</v>
          </cell>
          <cell r="EC10">
            <v>37910</v>
          </cell>
          <cell r="ED10">
            <v>37912</v>
          </cell>
          <cell r="EE10">
            <v>38153</v>
          </cell>
          <cell r="EF10">
            <v>38154</v>
          </cell>
          <cell r="EG10">
            <v>38148</v>
          </cell>
          <cell r="EH10">
            <v>38163</v>
          </cell>
          <cell r="EI10">
            <v>38233</v>
          </cell>
          <cell r="EJ10">
            <v>38121</v>
          </cell>
          <cell r="EK10">
            <v>38120</v>
          </cell>
          <cell r="EM10">
            <v>38155</v>
          </cell>
          <cell r="EN10">
            <v>38160</v>
          </cell>
          <cell r="EO10">
            <v>38197</v>
          </cell>
          <cell r="EP10">
            <v>38118</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H10">
            <v>38006</v>
          </cell>
          <cell r="FI10">
            <v>38010</v>
          </cell>
          <cell r="FJ10">
            <v>38019</v>
          </cell>
          <cell r="FK10">
            <v>38030</v>
          </cell>
          <cell r="FL10">
            <v>38021</v>
          </cell>
          <cell r="FM10">
            <v>38035</v>
          </cell>
          <cell r="FN10">
            <v>37974</v>
          </cell>
          <cell r="FO10">
            <v>37968</v>
          </cell>
          <cell r="FR10">
            <v>37955</v>
          </cell>
          <cell r="FS10">
            <v>38023</v>
          </cell>
          <cell r="FT10">
            <v>37953</v>
          </cell>
          <cell r="FU10">
            <v>37952</v>
          </cell>
          <cell r="FV10">
            <v>37952</v>
          </cell>
          <cell r="FW10">
            <v>37971</v>
          </cell>
          <cell r="FX10">
            <v>37935</v>
          </cell>
          <cell r="FY10">
            <v>37929</v>
          </cell>
          <cell r="FZ10">
            <v>37980</v>
          </cell>
          <cell r="GA10">
            <v>38325</v>
          </cell>
          <cell r="GB10">
            <v>37909</v>
          </cell>
          <cell r="GD10">
            <v>37988</v>
          </cell>
          <cell r="GE10">
            <v>37968</v>
          </cell>
          <cell r="GF10">
            <v>37965</v>
          </cell>
          <cell r="GG10">
            <v>37943</v>
          </cell>
          <cell r="GH10">
            <v>37943</v>
          </cell>
          <cell r="GJ10">
            <v>37971</v>
          </cell>
          <cell r="GM10">
            <v>37952</v>
          </cell>
        </row>
      </sheetData>
      <sheetData sheetId="3" refreshError="1">
        <row r="1">
          <cell r="A1">
            <v>0</v>
          </cell>
        </row>
        <row r="3">
          <cell r="B3" t="str">
            <v>P1-P465</v>
          </cell>
          <cell r="C3" t="str">
            <v>P2-P465</v>
          </cell>
          <cell r="D3" t="str">
            <v>P3-P465</v>
          </cell>
          <cell r="E3" t="str">
            <v>P4-P465</v>
          </cell>
          <cell r="F3" t="str">
            <v>P5-P465</v>
          </cell>
          <cell r="G3" t="str">
            <v>P6-P465</v>
          </cell>
          <cell r="H3" t="str">
            <v>P7-P465</v>
          </cell>
          <cell r="I3" t="str">
            <v>P1-P466</v>
          </cell>
          <cell r="J3" t="str">
            <v>P2-P466</v>
          </cell>
          <cell r="K3" t="str">
            <v>P3-P466</v>
          </cell>
          <cell r="L3" t="str">
            <v>P4-P466</v>
          </cell>
          <cell r="M3" t="str">
            <v>P5-P466</v>
          </cell>
          <cell r="N3" t="str">
            <v>P6-P466</v>
          </cell>
          <cell r="O3" t="str">
            <v>P1-P467</v>
          </cell>
          <cell r="P3" t="str">
            <v>P2-P467</v>
          </cell>
          <cell r="Q3" t="str">
            <v>P3-P467</v>
          </cell>
          <cell r="R3" t="str">
            <v>P4-P467</v>
          </cell>
          <cell r="S3" t="str">
            <v>P5-P467</v>
          </cell>
          <cell r="T3" t="str">
            <v>P6-P467</v>
          </cell>
          <cell r="U3" t="str">
            <v>P1-P468</v>
          </cell>
          <cell r="V3" t="str">
            <v>P2-P468</v>
          </cell>
          <cell r="W3" t="str">
            <v>P3-P468</v>
          </cell>
          <cell r="X3" t="str">
            <v>P4-P468</v>
          </cell>
          <cell r="Y3" t="str">
            <v>P5-P468</v>
          </cell>
          <cell r="Z3" t="str">
            <v>P1-P469</v>
          </cell>
          <cell r="AA3" t="str">
            <v>P2-P469</v>
          </cell>
          <cell r="AB3" t="str">
            <v>P3-P469</v>
          </cell>
          <cell r="AC3" t="str">
            <v>P4-P469</v>
          </cell>
          <cell r="AD3" t="str">
            <v>P1-P470</v>
          </cell>
          <cell r="AE3" t="str">
            <v>P2-P470</v>
          </cell>
          <cell r="AF3" t="str">
            <v>P3-P470</v>
          </cell>
          <cell r="AG3" t="str">
            <v>P4-P470</v>
          </cell>
          <cell r="AH3" t="str">
            <v>P1-P471</v>
          </cell>
          <cell r="AI3" t="str">
            <v>P2-P471</v>
          </cell>
          <cell r="AJ3" t="str">
            <v>P3-P471</v>
          </cell>
          <cell r="AK3" t="str">
            <v>P4-P471</v>
          </cell>
          <cell r="AL3" t="str">
            <v>P1-P472</v>
          </cell>
          <cell r="AM3" t="str">
            <v>P2-P472</v>
          </cell>
          <cell r="AN3" t="str">
            <v>P3-P472</v>
          </cell>
          <cell r="AO3" t="str">
            <v>P4-P472</v>
          </cell>
          <cell r="AP3" t="str">
            <v>P1-P473</v>
          </cell>
          <cell r="AQ3" t="str">
            <v>P2-P473</v>
          </cell>
          <cell r="AR3" t="str">
            <v>P3-P473</v>
          </cell>
          <cell r="AS3" t="str">
            <v>P4-P473</v>
          </cell>
          <cell r="AT3" t="str">
            <v>P1-P474</v>
          </cell>
          <cell r="AU3" t="str">
            <v>P2-P474</v>
          </cell>
          <cell r="AV3" t="str">
            <v>P3-P474</v>
          </cell>
          <cell r="AW3" t="str">
            <v>P4-P474</v>
          </cell>
          <cell r="AX3" t="str">
            <v>P1-P475</v>
          </cell>
          <cell r="AY3" t="str">
            <v>P2-P475</v>
          </cell>
          <cell r="AZ3" t="str">
            <v>P3-P475</v>
          </cell>
          <cell r="BA3" t="str">
            <v>P4-P475</v>
          </cell>
          <cell r="BB3" t="str">
            <v>P1-P476</v>
          </cell>
          <cell r="BC3" t="str">
            <v>P2-P476</v>
          </cell>
          <cell r="BD3" t="str">
            <v>P3-P476</v>
          </cell>
          <cell r="BE3" t="str">
            <v>P4-P476</v>
          </cell>
          <cell r="BF3" t="str">
            <v>P1-P477</v>
          </cell>
          <cell r="BG3" t="str">
            <v>P2-P477</v>
          </cell>
          <cell r="BH3" t="str">
            <v>P3-P477</v>
          </cell>
          <cell r="BI3" t="str">
            <v>P4-P477</v>
          </cell>
          <cell r="BJ3" t="str">
            <v>P1-P478</v>
          </cell>
          <cell r="BK3" t="str">
            <v>P2-P478</v>
          </cell>
          <cell r="BL3" t="str">
            <v>P3-P478</v>
          </cell>
          <cell r="BM3" t="str">
            <v>P4-P478</v>
          </cell>
          <cell r="BN3" t="str">
            <v>P1-P479</v>
          </cell>
          <cell r="BO3" t="str">
            <v>P2-P479</v>
          </cell>
          <cell r="BP3" t="str">
            <v>P3-P479</v>
          </cell>
          <cell r="BQ3" t="str">
            <v>P4-P479</v>
          </cell>
          <cell r="BR3" t="str">
            <v>P1-P480</v>
          </cell>
          <cell r="BS3" t="str">
            <v>P2-P480</v>
          </cell>
          <cell r="BT3" t="str">
            <v>P3-P480</v>
          </cell>
          <cell r="BU3" t="str">
            <v>P4-P480</v>
          </cell>
          <cell r="BV3" t="str">
            <v>P1-P481</v>
          </cell>
          <cell r="BW3" t="str">
            <v>P2-P481</v>
          </cell>
          <cell r="BX3" t="str">
            <v>P3-P481</v>
          </cell>
          <cell r="BY3" t="str">
            <v>P4-P481</v>
          </cell>
          <cell r="BZ3" t="str">
            <v>P1-P482</v>
          </cell>
          <cell r="CA3" t="str">
            <v>P2-P482</v>
          </cell>
          <cell r="CB3" t="str">
            <v>P3-P482</v>
          </cell>
          <cell r="CC3" t="str">
            <v>P4-P482</v>
          </cell>
          <cell r="CD3" t="str">
            <v>P1-P483</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cell r="DB3" t="str">
            <v>P1-P489</v>
          </cell>
          <cell r="DC3" t="str">
            <v>P2-P489</v>
          </cell>
          <cell r="DD3" t="str">
            <v>P3-P489</v>
          </cell>
          <cell r="DE3" t="str">
            <v>P4-P489</v>
          </cell>
          <cell r="DF3" t="str">
            <v>P1-P490</v>
          </cell>
          <cell r="DG3" t="str">
            <v>P2-P490</v>
          </cell>
          <cell r="DH3" t="str">
            <v>P3-P490</v>
          </cell>
          <cell r="DI3" t="str">
            <v>P4-P490</v>
          </cell>
          <cell r="DJ3" t="str">
            <v>P1-P491</v>
          </cell>
          <cell r="DK3" t="str">
            <v>P2-P491</v>
          </cell>
          <cell r="DL3" t="str">
            <v>P3-P491</v>
          </cell>
          <cell r="DM3" t="str">
            <v>P4-P491</v>
          </cell>
          <cell r="DN3" t="str">
            <v>P1-P492</v>
          </cell>
          <cell r="DO3" t="str">
            <v>P2-P492</v>
          </cell>
          <cell r="DP3" t="str">
            <v>P3-P492</v>
          </cell>
          <cell r="DQ3" t="str">
            <v>P4-P492</v>
          </cell>
          <cell r="DR3" t="str">
            <v>P5-P492</v>
          </cell>
          <cell r="DS3" t="str">
            <v>P1-P493</v>
          </cell>
          <cell r="DT3" t="str">
            <v>P2-P493</v>
          </cell>
          <cell r="DU3" t="str">
            <v>P3-P493</v>
          </cell>
          <cell r="DV3" t="str">
            <v>P4-P493</v>
          </cell>
          <cell r="DW3" t="str">
            <v>P1-P494</v>
          </cell>
          <cell r="DX3" t="str">
            <v>P2-P494</v>
          </cell>
          <cell r="DY3" t="str">
            <v>P3-P494</v>
          </cell>
          <cell r="DZ3" t="str">
            <v>P4-P494</v>
          </cell>
          <cell r="EA3" t="str">
            <v>P1-P495</v>
          </cell>
          <cell r="EB3" t="str">
            <v>P2-P495</v>
          </cell>
          <cell r="EC3" t="str">
            <v>P3-P495</v>
          </cell>
          <cell r="ED3" t="str">
            <v>P4-P495</v>
          </cell>
          <cell r="EE3" t="str">
            <v>P1-P496</v>
          </cell>
          <cell r="EF3" t="str">
            <v>P2-P496</v>
          </cell>
          <cell r="EG3" t="str">
            <v>P3-P496</v>
          </cell>
          <cell r="EH3" t="str">
            <v>P4-P496</v>
          </cell>
          <cell r="EI3" t="str">
            <v>P5-P496</v>
          </cell>
          <cell r="EJ3" t="str">
            <v>P6-P496</v>
          </cell>
          <cell r="EK3" t="str">
            <v>P7-P496</v>
          </cell>
          <cell r="EL3" t="str">
            <v>P8-P496</v>
          </cell>
          <cell r="EM3" t="str">
            <v>P1-P497</v>
          </cell>
          <cell r="EN3" t="str">
            <v>P2-P497</v>
          </cell>
          <cell r="EO3" t="str">
            <v>P3-P497</v>
          </cell>
          <cell r="EP3" t="str">
            <v>P4-P497</v>
          </cell>
          <cell r="EQ3" t="str">
            <v>P5-P497</v>
          </cell>
          <cell r="ER3" t="str">
            <v>P6-P497</v>
          </cell>
          <cell r="ES3" t="str">
            <v>P7-P497</v>
          </cell>
          <cell r="ET3" t="str">
            <v>P8-P497</v>
          </cell>
          <cell r="EU3" t="str">
            <v>P1-P498</v>
          </cell>
          <cell r="EV3" t="str">
            <v>P2-P498</v>
          </cell>
          <cell r="EW3" t="str">
            <v>P3-P498</v>
          </cell>
          <cell r="EX3" t="str">
            <v>P4-P498</v>
          </cell>
          <cell r="EY3" t="str">
            <v>P5-P498</v>
          </cell>
          <cell r="EZ3" t="str">
            <v>P6-P498</v>
          </cell>
          <cell r="FA3" t="str">
            <v>P7-P498</v>
          </cell>
          <cell r="FB3" t="str">
            <v>P8-P498</v>
          </cell>
          <cell r="FC3" t="str">
            <v>P1-P499</v>
          </cell>
          <cell r="FD3" t="str">
            <v>P2-P499</v>
          </cell>
          <cell r="FE3" t="str">
            <v>P3-P499</v>
          </cell>
          <cell r="FF3" t="str">
            <v>P4-P499</v>
          </cell>
          <cell r="FG3" t="str">
            <v>P1-P500</v>
          </cell>
          <cell r="FH3" t="str">
            <v>P2-P500</v>
          </cell>
          <cell r="FI3" t="str">
            <v>P3-P500</v>
          </cell>
          <cell r="FJ3" t="str">
            <v>P4-P500</v>
          </cell>
          <cell r="FK3" t="str">
            <v>P1-P501</v>
          </cell>
          <cell r="FL3" t="str">
            <v>P2-P501</v>
          </cell>
          <cell r="FM3" t="str">
            <v>P3-P501</v>
          </cell>
          <cell r="FN3" t="str">
            <v>P4-P501</v>
          </cell>
          <cell r="FO3" t="str">
            <v>P1-P502</v>
          </cell>
          <cell r="FP3" t="str">
            <v>P2-P502</v>
          </cell>
          <cell r="FQ3" t="str">
            <v>P3-P502</v>
          </cell>
          <cell r="FR3" t="str">
            <v>P4-P502</v>
          </cell>
          <cell r="FS3" t="str">
            <v>P1-P503</v>
          </cell>
          <cell r="FT3" t="str">
            <v>P2-P503</v>
          </cell>
          <cell r="FU3" t="str">
            <v>P3-P503</v>
          </cell>
          <cell r="FV3" t="str">
            <v>P4-P503</v>
          </cell>
          <cell r="FW3" t="str">
            <v>P1-P504</v>
          </cell>
          <cell r="FX3" t="str">
            <v>P2-P504</v>
          </cell>
          <cell r="FY3" t="str">
            <v>P3-P504</v>
          </cell>
          <cell r="FZ3" t="str">
            <v>P4-P504</v>
          </cell>
          <cell r="GA3" t="str">
            <v>P1-P505</v>
          </cell>
          <cell r="GB3" t="str">
            <v>P2-P505</v>
          </cell>
          <cell r="GC3" t="str">
            <v>P3-P505</v>
          </cell>
          <cell r="GD3" t="str">
            <v>P4-P505</v>
          </cell>
          <cell r="GE3" t="str">
            <v>P1-P506</v>
          </cell>
          <cell r="GF3" t="str">
            <v>P2-P506</v>
          </cell>
          <cell r="GG3" t="str">
            <v>P3-P506</v>
          </cell>
          <cell r="GH3" t="str">
            <v>P4-P506</v>
          </cell>
          <cell r="GI3" t="str">
            <v>P1-P507</v>
          </cell>
          <cell r="GJ3" t="str">
            <v>P2-P507</v>
          </cell>
          <cell r="GK3" t="str">
            <v>P3-P507</v>
          </cell>
          <cell r="GL3" t="str">
            <v>P4-P507</v>
          </cell>
          <cell r="GM3" t="str">
            <v>P1-P508</v>
          </cell>
          <cell r="GN3" t="str">
            <v>P2-P508</v>
          </cell>
          <cell r="GO3" t="str">
            <v>P3-P508</v>
          </cell>
          <cell r="GP3" t="str">
            <v>P4-P508</v>
          </cell>
          <cell r="GQ3" t="str">
            <v>P1-P509</v>
          </cell>
          <cell r="GR3" t="str">
            <v>P2-P509</v>
          </cell>
          <cell r="GS3" t="str">
            <v>P3-P509</v>
          </cell>
          <cell r="GT3" t="str">
            <v>P4-P509</v>
          </cell>
          <cell r="GU3" t="str">
            <v>P1-P510</v>
          </cell>
          <cell r="GV3" t="str">
            <v>P2-P510</v>
          </cell>
          <cell r="GW3" t="str">
            <v>P3-P510</v>
          </cell>
          <cell r="GX3" t="str">
            <v>P4-P510</v>
          </cell>
          <cell r="GY3" t="str">
            <v>P1-P511</v>
          </cell>
          <cell r="GZ3" t="str">
            <v>P2-P511</v>
          </cell>
          <cell r="HA3" t="str">
            <v>P3-P511</v>
          </cell>
          <cell r="HB3" t="str">
            <v>P4-P511</v>
          </cell>
          <cell r="HC3" t="str">
            <v>P1-P512</v>
          </cell>
          <cell r="HD3" t="str">
            <v>P2-P512</v>
          </cell>
          <cell r="HE3" t="str">
            <v>P3-P512</v>
          </cell>
          <cell r="HF3" t="str">
            <v>P4-P512</v>
          </cell>
        </row>
        <row r="4">
          <cell r="A4" t="str">
            <v>BG</v>
          </cell>
          <cell r="B4">
            <v>37941</v>
          </cell>
          <cell r="C4">
            <v>37943</v>
          </cell>
          <cell r="D4">
            <v>37941</v>
          </cell>
          <cell r="E4">
            <v>37940</v>
          </cell>
          <cell r="F4">
            <v>37945</v>
          </cell>
          <cell r="G4">
            <v>37940</v>
          </cell>
          <cell r="H4">
            <v>37946</v>
          </cell>
          <cell r="I4">
            <v>37897</v>
          </cell>
          <cell r="J4">
            <v>37898</v>
          </cell>
          <cell r="K4">
            <v>37901</v>
          </cell>
          <cell r="L4">
            <v>37902</v>
          </cell>
          <cell r="M4">
            <v>37951</v>
          </cell>
          <cell r="N4">
            <v>37952</v>
          </cell>
          <cell r="O4">
            <v>37902</v>
          </cell>
          <cell r="P4">
            <v>37903</v>
          </cell>
          <cell r="Q4">
            <v>37949</v>
          </cell>
          <cell r="R4">
            <v>37904</v>
          </cell>
          <cell r="S4">
            <v>37903</v>
          </cell>
          <cell r="T4">
            <v>37950</v>
          </cell>
          <cell r="U4">
            <v>37950</v>
          </cell>
          <cell r="V4">
            <v>37951</v>
          </cell>
          <cell r="W4">
            <v>37904</v>
          </cell>
          <cell r="X4">
            <v>37944</v>
          </cell>
          <cell r="Y4">
            <v>37946</v>
          </cell>
          <cell r="Z4">
            <v>37906</v>
          </cell>
          <cell r="AA4">
            <v>37908</v>
          </cell>
          <cell r="AB4">
            <v>37909</v>
          </cell>
          <cell r="AC4">
            <v>37910</v>
          </cell>
          <cell r="AD4">
            <v>37908</v>
          </cell>
          <cell r="AE4">
            <v>37909</v>
          </cell>
          <cell r="AF4">
            <v>37910</v>
          </cell>
          <cell r="AG4">
            <v>37912</v>
          </cell>
          <cell r="AH4">
            <v>37914</v>
          </cell>
          <cell r="AI4">
            <v>37918</v>
          </cell>
          <cell r="AJ4">
            <v>37922</v>
          </cell>
          <cell r="AK4">
            <v>37915</v>
          </cell>
          <cell r="AL4">
            <v>37913</v>
          </cell>
          <cell r="AM4">
            <v>37917</v>
          </cell>
          <cell r="AN4">
            <v>37915</v>
          </cell>
          <cell r="AO4">
            <v>37914</v>
          </cell>
          <cell r="AP4">
            <v>37921</v>
          </cell>
          <cell r="AQ4">
            <v>37924</v>
          </cell>
          <cell r="AR4">
            <v>37923</v>
          </cell>
          <cell r="AS4">
            <v>37922</v>
          </cell>
          <cell r="AT4">
            <v>37925</v>
          </cell>
          <cell r="AU4">
            <v>37924</v>
          </cell>
          <cell r="AV4">
            <v>37925</v>
          </cell>
          <cell r="AW4">
            <v>37923</v>
          </cell>
          <cell r="AX4">
            <v>37927</v>
          </cell>
          <cell r="AY4">
            <v>37926</v>
          </cell>
          <cell r="AZ4">
            <v>37927</v>
          </cell>
          <cell r="BA4">
            <v>37926</v>
          </cell>
          <cell r="BB4">
            <v>37928</v>
          </cell>
          <cell r="BC4">
            <v>37930</v>
          </cell>
          <cell r="BD4">
            <v>37931</v>
          </cell>
          <cell r="BE4">
            <v>37929</v>
          </cell>
          <cell r="BF4">
            <v>37930</v>
          </cell>
          <cell r="BG4">
            <v>37932</v>
          </cell>
          <cell r="BH4">
            <v>37931</v>
          </cell>
          <cell r="BI4">
            <v>37929</v>
          </cell>
          <cell r="BJ4">
            <v>37933</v>
          </cell>
          <cell r="BK4">
            <v>37932</v>
          </cell>
          <cell r="BL4">
            <v>37935</v>
          </cell>
          <cell r="BM4">
            <v>37932</v>
          </cell>
          <cell r="BN4">
            <v>37935</v>
          </cell>
          <cell r="BO4">
            <v>37937</v>
          </cell>
          <cell r="BP4">
            <v>37936</v>
          </cell>
          <cell r="BQ4">
            <v>37936</v>
          </cell>
          <cell r="BR4">
            <v>37937</v>
          </cell>
          <cell r="BS4">
            <v>37938</v>
          </cell>
          <cell r="BT4">
            <v>37938</v>
          </cell>
          <cell r="BU4">
            <v>37939</v>
          </cell>
          <cell r="BV4">
            <v>37954</v>
          </cell>
          <cell r="BW4">
            <v>37953</v>
          </cell>
          <cell r="BX4">
            <v>37955</v>
          </cell>
          <cell r="BY4">
            <v>37957</v>
          </cell>
          <cell r="BZ4">
            <v>37959</v>
          </cell>
          <cell r="CA4">
            <v>37955</v>
          </cell>
          <cell r="CB4">
            <v>37958</v>
          </cell>
          <cell r="CC4">
            <v>37957</v>
          </cell>
          <cell r="CD4">
            <v>37965</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cell r="DB4">
            <v>37975</v>
          </cell>
          <cell r="DC4">
            <v>37977</v>
          </cell>
          <cell r="DD4">
            <v>37978</v>
          </cell>
          <cell r="DE4">
            <v>37976</v>
          </cell>
          <cell r="DF4">
            <v>37977</v>
          </cell>
          <cell r="DG4">
            <v>37982</v>
          </cell>
          <cell r="DH4">
            <v>37979</v>
          </cell>
          <cell r="DI4">
            <v>37981</v>
          </cell>
          <cell r="DJ4">
            <v>37981</v>
          </cell>
          <cell r="DK4">
            <v>37984</v>
          </cell>
          <cell r="DL4">
            <v>37982</v>
          </cell>
          <cell r="DM4">
            <v>37989</v>
          </cell>
          <cell r="DN4">
            <v>37995</v>
          </cell>
          <cell r="DO4">
            <v>38007</v>
          </cell>
          <cell r="DP4">
            <v>38011</v>
          </cell>
          <cell r="DQ4">
            <v>38006</v>
          </cell>
          <cell r="DR4">
            <v>38003</v>
          </cell>
          <cell r="DS4">
            <v>38010</v>
          </cell>
          <cell r="DT4">
            <v>38015</v>
          </cell>
          <cell r="DU4">
            <v>38011</v>
          </cell>
          <cell r="DV4">
            <v>38013</v>
          </cell>
          <cell r="DW4">
            <v>37999</v>
          </cell>
          <cell r="DX4">
            <v>38002</v>
          </cell>
          <cell r="DY4">
            <v>38001</v>
          </cell>
          <cell r="DZ4">
            <v>38003</v>
          </cell>
          <cell r="EA4">
            <v>38015</v>
          </cell>
          <cell r="EB4">
            <v>38020</v>
          </cell>
          <cell r="EC4">
            <v>38016</v>
          </cell>
          <cell r="ED4">
            <v>38032</v>
          </cell>
          <cell r="EE4">
            <v>38018</v>
          </cell>
          <cell r="EF4">
            <v>38021</v>
          </cell>
          <cell r="EG4">
            <v>38019</v>
          </cell>
          <cell r="EH4">
            <v>38020</v>
          </cell>
          <cell r="EI4">
            <v>38039</v>
          </cell>
          <cell r="EJ4">
            <v>38042</v>
          </cell>
          <cell r="EK4">
            <v>38040</v>
          </cell>
          <cell r="EL4">
            <v>38041</v>
          </cell>
          <cell r="EM4">
            <v>38022</v>
          </cell>
          <cell r="EN4">
            <v>38025</v>
          </cell>
          <cell r="EO4">
            <v>38023</v>
          </cell>
          <cell r="EP4">
            <v>38029</v>
          </cell>
          <cell r="EQ4">
            <v>38041</v>
          </cell>
          <cell r="ER4">
            <v>38043</v>
          </cell>
          <cell r="ES4">
            <v>38042</v>
          </cell>
          <cell r="ET4">
            <v>38045</v>
          </cell>
          <cell r="EU4">
            <v>38029</v>
          </cell>
          <cell r="EV4">
            <v>38024</v>
          </cell>
          <cell r="EW4">
            <v>38028</v>
          </cell>
          <cell r="EX4">
            <v>38026</v>
          </cell>
          <cell r="EY4">
            <v>38046</v>
          </cell>
          <cell r="EZ4">
            <v>38046</v>
          </cell>
          <cell r="FA4">
            <v>38044</v>
          </cell>
          <cell r="FB4">
            <v>38048</v>
          </cell>
          <cell r="FC4">
            <v>38051</v>
          </cell>
          <cell r="FD4">
            <v>38050</v>
          </cell>
          <cell r="FE4">
            <v>38054</v>
          </cell>
          <cell r="FF4">
            <v>38051</v>
          </cell>
          <cell r="FG4">
            <v>38196</v>
          </cell>
          <cell r="FH4">
            <v>38201</v>
          </cell>
          <cell r="FI4">
            <v>38206</v>
          </cell>
          <cell r="FJ4">
            <v>38198</v>
          </cell>
          <cell r="FK4">
            <v>38193</v>
          </cell>
          <cell r="FL4">
            <v>38198</v>
          </cell>
          <cell r="FM4">
            <v>38205</v>
          </cell>
          <cell r="FN4">
            <v>38191</v>
          </cell>
          <cell r="FO4">
            <v>38167</v>
          </cell>
          <cell r="FP4">
            <v>38195</v>
          </cell>
          <cell r="FQ4">
            <v>38199</v>
          </cell>
          <cell r="FR4">
            <v>38170</v>
          </cell>
          <cell r="FS4">
            <v>38191</v>
          </cell>
          <cell r="FT4">
            <v>38207</v>
          </cell>
          <cell r="FU4">
            <v>38222</v>
          </cell>
          <cell r="FV4">
            <v>38189</v>
          </cell>
          <cell r="FW4">
            <v>38173</v>
          </cell>
          <cell r="FX4">
            <v>38230</v>
          </cell>
          <cell r="FY4">
            <v>38232</v>
          </cell>
          <cell r="FZ4">
            <v>38177</v>
          </cell>
          <cell r="GA4">
            <v>38175</v>
          </cell>
          <cell r="GB4">
            <v>38233</v>
          </cell>
          <cell r="GC4">
            <v>38235</v>
          </cell>
          <cell r="GD4">
            <v>38178</v>
          </cell>
          <cell r="GE4">
            <v>38234</v>
          </cell>
          <cell r="GF4">
            <v>38230</v>
          </cell>
          <cell r="GG4">
            <v>38226</v>
          </cell>
          <cell r="GH4">
            <v>38236</v>
          </cell>
          <cell r="GI4">
            <v>38221</v>
          </cell>
          <cell r="GJ4">
            <v>38183</v>
          </cell>
          <cell r="GK4">
            <v>38181</v>
          </cell>
          <cell r="GL4">
            <v>38225</v>
          </cell>
          <cell r="GM4">
            <v>38216</v>
          </cell>
          <cell r="GN4">
            <v>38184</v>
          </cell>
          <cell r="GO4">
            <v>38188</v>
          </cell>
          <cell r="GP4">
            <v>38211</v>
          </cell>
          <cell r="GQ4">
            <v>38211</v>
          </cell>
          <cell r="GR4">
            <v>38185</v>
          </cell>
          <cell r="GS4">
            <v>38189</v>
          </cell>
          <cell r="GT4">
            <v>38209</v>
          </cell>
          <cell r="GU4">
            <v>38217</v>
          </cell>
          <cell r="GV4">
            <v>38212</v>
          </cell>
          <cell r="GW4">
            <v>38218</v>
          </cell>
          <cell r="GX4">
            <v>38219</v>
          </cell>
          <cell r="GY4">
            <v>38209</v>
          </cell>
          <cell r="GZ4">
            <v>38218</v>
          </cell>
          <cell r="HA4">
            <v>38220</v>
          </cell>
          <cell r="HB4">
            <v>38208</v>
          </cell>
          <cell r="HC4">
            <v>38210</v>
          </cell>
          <cell r="HD4">
            <v>38215</v>
          </cell>
          <cell r="HE4">
            <v>38212</v>
          </cell>
          <cell r="HF4">
            <v>38225</v>
          </cell>
        </row>
        <row r="5">
          <cell r="B5" t="str">
            <v>P-465</v>
          </cell>
          <cell r="F5" t="str">
            <v>P-288</v>
          </cell>
          <cell r="I5" t="str">
            <v>P-466</v>
          </cell>
          <cell r="J5" t="str">
            <v>P-289</v>
          </cell>
          <cell r="N5" t="str">
            <v>P-290</v>
          </cell>
          <cell r="O5" t="str">
            <v>P-467</v>
          </cell>
          <cell r="R5" t="str">
            <v>P-291</v>
          </cell>
          <cell r="U5" t="str">
            <v>P-468</v>
          </cell>
          <cell r="V5" t="str">
            <v>P-292</v>
          </cell>
          <cell r="Z5" t="str">
            <v>P-469</v>
          </cell>
          <cell r="AD5" t="str">
            <v>P-470</v>
          </cell>
          <cell r="AH5" t="str">
            <v>P-471</v>
          </cell>
          <cell r="AL5" t="str">
            <v>P-472</v>
          </cell>
          <cell r="AP5" t="str">
            <v>P-473</v>
          </cell>
          <cell r="AT5" t="str">
            <v>P-474</v>
          </cell>
          <cell r="AX5" t="str">
            <v>P-475</v>
          </cell>
          <cell r="BB5" t="str">
            <v>P-476</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cell r="DB5" t="str">
            <v>P-489</v>
          </cell>
          <cell r="DF5" t="str">
            <v>P-490</v>
          </cell>
          <cell r="DJ5" t="str">
            <v>P-491</v>
          </cell>
          <cell r="DN5" t="str">
            <v>P-492</v>
          </cell>
          <cell r="DS5" t="str">
            <v>P-493</v>
          </cell>
          <cell r="DW5" t="str">
            <v>P-494</v>
          </cell>
          <cell r="EA5" t="str">
            <v>P-495</v>
          </cell>
          <cell r="EE5" t="str">
            <v>P-496N</v>
          </cell>
          <cell r="EI5" t="str">
            <v>P-496S</v>
          </cell>
          <cell r="EM5" t="str">
            <v>P-497</v>
          </cell>
          <cell r="EU5" t="str">
            <v>P-498</v>
          </cell>
          <cell r="FC5" t="str">
            <v>P-499</v>
          </cell>
          <cell r="FG5" t="str">
            <v>P-500</v>
          </cell>
          <cell r="FK5" t="str">
            <v>P-501</v>
          </cell>
          <cell r="FO5" t="str">
            <v>P-502</v>
          </cell>
          <cell r="FS5" t="str">
            <v>P-503</v>
          </cell>
          <cell r="FW5" t="str">
            <v>P-504</v>
          </cell>
          <cell r="GA5" t="str">
            <v>P-505</v>
          </cell>
          <cell r="GE5" t="str">
            <v>P-506</v>
          </cell>
          <cell r="GI5" t="str">
            <v>P-507</v>
          </cell>
          <cell r="GM5" t="str">
            <v>P-508</v>
          </cell>
          <cell r="GQ5" t="str">
            <v>P-509</v>
          </cell>
          <cell r="GU5" t="str">
            <v>P-510</v>
          </cell>
          <cell r="GY5" t="str">
            <v>P-511</v>
          </cell>
          <cell r="HC5" t="str">
            <v>P-512</v>
          </cell>
        </row>
        <row r="9">
          <cell r="B9" t="str">
            <v>P1-P513</v>
          </cell>
          <cell r="C9" t="str">
            <v>P2-P513</v>
          </cell>
          <cell r="D9" t="str">
            <v>P3-P513</v>
          </cell>
          <cell r="E9" t="str">
            <v>P4-P513</v>
          </cell>
          <cell r="F9" t="str">
            <v>P1-P514</v>
          </cell>
          <cell r="G9" t="str">
            <v>P2-P514</v>
          </cell>
          <cell r="H9" t="str">
            <v>P3-P514</v>
          </cell>
          <cell r="I9" t="str">
            <v>P4-P514</v>
          </cell>
          <cell r="J9" t="str">
            <v>P5-P514</v>
          </cell>
          <cell r="K9" t="str">
            <v>P6-P514</v>
          </cell>
          <cell r="L9" t="str">
            <v>P1-P515</v>
          </cell>
          <cell r="M9" t="str">
            <v>P2-P515</v>
          </cell>
          <cell r="N9" t="str">
            <v>P3-P515</v>
          </cell>
          <cell r="O9" t="str">
            <v>P4-P515</v>
          </cell>
          <cell r="P9" t="str">
            <v>P5-P515</v>
          </cell>
          <cell r="Q9" t="str">
            <v>P6-P515</v>
          </cell>
          <cell r="R9" t="str">
            <v>P1-P516</v>
          </cell>
          <cell r="S9" t="str">
            <v>P2-P516</v>
          </cell>
          <cell r="T9" t="str">
            <v>P3-P516</v>
          </cell>
          <cell r="U9" t="str">
            <v>P4-P516</v>
          </cell>
          <cell r="V9" t="str">
            <v>P1-P517</v>
          </cell>
          <cell r="W9" t="str">
            <v>P2-P517</v>
          </cell>
          <cell r="X9" t="str">
            <v>P3-P517</v>
          </cell>
          <cell r="Y9" t="str">
            <v>P4-P517</v>
          </cell>
          <cell r="Z9" t="str">
            <v>P1-P518</v>
          </cell>
          <cell r="AA9" t="str">
            <v>P2-P518</v>
          </cell>
          <cell r="AB9" t="str">
            <v>P3-P518</v>
          </cell>
          <cell r="AC9" t="str">
            <v>P4-P518</v>
          </cell>
          <cell r="AD9" t="str">
            <v>P1-P519</v>
          </cell>
          <cell r="AE9" t="str">
            <v>P2-P519</v>
          </cell>
          <cell r="AF9" t="str">
            <v>P3-P519</v>
          </cell>
          <cell r="AG9" t="str">
            <v>P4-P519</v>
          </cell>
          <cell r="AH9" t="str">
            <v>P1-P520</v>
          </cell>
          <cell r="AI9" t="str">
            <v>P2-P520</v>
          </cell>
          <cell r="AJ9" t="str">
            <v>P3-P520</v>
          </cell>
          <cell r="AK9" t="str">
            <v>P4-P520</v>
          </cell>
          <cell r="AL9" t="str">
            <v>P1-P521</v>
          </cell>
          <cell r="AM9" t="str">
            <v>P2-P521</v>
          </cell>
          <cell r="AN9" t="str">
            <v>P3-P521</v>
          </cell>
          <cell r="AO9" t="str">
            <v>P4-P521</v>
          </cell>
          <cell r="AP9" t="str">
            <v>P1-P522</v>
          </cell>
          <cell r="AQ9" t="str">
            <v>P2-P522</v>
          </cell>
          <cell r="AR9" t="str">
            <v>P3-P522</v>
          </cell>
          <cell r="AS9" t="str">
            <v>P4-P522</v>
          </cell>
          <cell r="AT9" t="str">
            <v>P1-P523</v>
          </cell>
          <cell r="AU9" t="str">
            <v>P2-P523</v>
          </cell>
          <cell r="AV9" t="str">
            <v>P3-P523</v>
          </cell>
          <cell r="AW9" t="str">
            <v>P4-P523</v>
          </cell>
          <cell r="AX9" t="str">
            <v>P1-P524</v>
          </cell>
          <cell r="AY9" t="str">
            <v>P2-P524</v>
          </cell>
          <cell r="AZ9" t="str">
            <v>P3-P524</v>
          </cell>
          <cell r="BA9" t="str">
            <v>P4-P524</v>
          </cell>
          <cell r="BB9" t="str">
            <v>P1-P525</v>
          </cell>
          <cell r="BC9" t="str">
            <v>P2-P525</v>
          </cell>
          <cell r="BD9" t="str">
            <v>P3-P525</v>
          </cell>
          <cell r="BE9" t="str">
            <v>P4-P525</v>
          </cell>
          <cell r="BF9" t="str">
            <v>P1-P526</v>
          </cell>
          <cell r="BG9" t="str">
            <v>P2-P526</v>
          </cell>
          <cell r="BH9" t="str">
            <v>P3-P526</v>
          </cell>
          <cell r="BI9" t="str">
            <v>P4-P526</v>
          </cell>
          <cell r="BJ9" t="str">
            <v>P1-P527</v>
          </cell>
          <cell r="BK9" t="str">
            <v>P2-P527</v>
          </cell>
          <cell r="BL9" t="str">
            <v>P3-P527</v>
          </cell>
          <cell r="BM9" t="str">
            <v>P4-P527</v>
          </cell>
          <cell r="BN9" t="str">
            <v>P1-P528</v>
          </cell>
          <cell r="BO9" t="str">
            <v>P2-P528</v>
          </cell>
          <cell r="BP9" t="str">
            <v>P3-P528</v>
          </cell>
          <cell r="BQ9" t="str">
            <v>P4-P528</v>
          </cell>
          <cell r="BR9" t="str">
            <v>P1-P529</v>
          </cell>
          <cell r="BS9" t="str">
            <v>P2-P529</v>
          </cell>
          <cell r="BT9" t="str">
            <v>P3-P529</v>
          </cell>
          <cell r="BU9" t="str">
            <v>P4-P529</v>
          </cell>
          <cell r="BV9" t="str">
            <v>P5-P529</v>
          </cell>
          <cell r="BW9" t="str">
            <v>P1-P530</v>
          </cell>
          <cell r="BX9" t="str">
            <v>P2-P530</v>
          </cell>
          <cell r="BY9" t="str">
            <v>P3-P530</v>
          </cell>
          <cell r="BZ9" t="str">
            <v>P4-P530</v>
          </cell>
          <cell r="CA9" t="str">
            <v>P5-P530</v>
          </cell>
          <cell r="CB9" t="str">
            <v>P1-P531</v>
          </cell>
          <cell r="CC9" t="str">
            <v>P2-P531</v>
          </cell>
          <cell r="CD9" t="str">
            <v>P3-P531</v>
          </cell>
          <cell r="CE9" t="str">
            <v>P4-P531</v>
          </cell>
          <cell r="CF9" t="str">
            <v>P5-P531</v>
          </cell>
          <cell r="CG9" t="str">
            <v>P1-P532</v>
          </cell>
          <cell r="CH9" t="str">
            <v>P2-P532</v>
          </cell>
          <cell r="CI9" t="str">
            <v>P3-P532</v>
          </cell>
          <cell r="CJ9" t="str">
            <v>P4-P532</v>
          </cell>
          <cell r="CK9" t="str">
            <v>P5-P532</v>
          </cell>
          <cell r="CL9" t="str">
            <v>P1-P533</v>
          </cell>
          <cell r="CM9" t="str">
            <v>P2-P533</v>
          </cell>
          <cell r="CN9" t="str">
            <v>P3-P533</v>
          </cell>
          <cell r="CO9" t="str">
            <v>P4-P533</v>
          </cell>
          <cell r="CP9" t="str">
            <v>P5-P533</v>
          </cell>
          <cell r="CQ9" t="str">
            <v>P1-P534</v>
          </cell>
          <cell r="CR9" t="str">
            <v>P2-P534</v>
          </cell>
          <cell r="CS9" t="str">
            <v>P3-P534</v>
          </cell>
          <cell r="CT9" t="str">
            <v>P4-P534</v>
          </cell>
          <cell r="CU9" t="str">
            <v>P5-P534</v>
          </cell>
          <cell r="CV9" t="str">
            <v>P1-P535</v>
          </cell>
          <cell r="CW9" t="str">
            <v>P2-P535</v>
          </cell>
          <cell r="CX9" t="str">
            <v>P3-P535</v>
          </cell>
          <cell r="CY9" t="str">
            <v>P4-P535</v>
          </cell>
          <cell r="CZ9" t="str">
            <v>P5-P535</v>
          </cell>
          <cell r="DA9" t="str">
            <v>P6-P535</v>
          </cell>
          <cell r="DB9" t="str">
            <v>P1-P536</v>
          </cell>
          <cell r="DC9" t="str">
            <v>P2-P536</v>
          </cell>
          <cell r="DD9" t="str">
            <v>P3-P536</v>
          </cell>
          <cell r="DE9" t="str">
            <v>P4-P536</v>
          </cell>
          <cell r="DF9" t="str">
            <v>P1-P537</v>
          </cell>
          <cell r="DG9" t="str">
            <v>P2-P537</v>
          </cell>
          <cell r="DH9" t="str">
            <v>P3-P537</v>
          </cell>
          <cell r="DI9" t="str">
            <v>P4-P537</v>
          </cell>
          <cell r="DJ9" t="str">
            <v>P1-P538</v>
          </cell>
          <cell r="DK9" t="str">
            <v>P2-P538</v>
          </cell>
          <cell r="DL9" t="str">
            <v>P3-P538</v>
          </cell>
          <cell r="DM9" t="str">
            <v>P4-P538</v>
          </cell>
          <cell r="DN9" t="str">
            <v>P1-P539</v>
          </cell>
          <cell r="DO9" t="str">
            <v>P2-P539</v>
          </cell>
          <cell r="DP9" t="str">
            <v>P3-P539</v>
          </cell>
          <cell r="DQ9" t="str">
            <v>P4-P539</v>
          </cell>
        </row>
        <row r="10">
          <cell r="B10">
            <v>38222</v>
          </cell>
          <cell r="C10">
            <v>38223</v>
          </cell>
          <cell r="D10">
            <v>38220</v>
          </cell>
          <cell r="E10">
            <v>38221</v>
          </cell>
          <cell r="F10">
            <v>38236</v>
          </cell>
          <cell r="G10">
            <v>38235</v>
          </cell>
          <cell r="H10">
            <v>38234</v>
          </cell>
          <cell r="I10">
            <v>38238</v>
          </cell>
          <cell r="J10">
            <v>38237</v>
          </cell>
          <cell r="K10">
            <v>38238</v>
          </cell>
          <cell r="L10">
            <v>38233</v>
          </cell>
          <cell r="M10">
            <v>38230</v>
          </cell>
          <cell r="N10">
            <v>38227</v>
          </cell>
          <cell r="O10">
            <v>38231</v>
          </cell>
          <cell r="P10">
            <v>38232</v>
          </cell>
          <cell r="Q10">
            <v>38229</v>
          </cell>
          <cell r="R10">
            <v>38215</v>
          </cell>
          <cell r="S10">
            <v>38216</v>
          </cell>
          <cell r="T10">
            <v>38213</v>
          </cell>
          <cell r="U10">
            <v>38218</v>
          </cell>
          <cell r="V10">
            <v>38207</v>
          </cell>
          <cell r="W10">
            <v>38205</v>
          </cell>
          <cell r="X10">
            <v>38204</v>
          </cell>
          <cell r="Y10">
            <v>38208</v>
          </cell>
          <cell r="Z10">
            <v>38205</v>
          </cell>
          <cell r="AA10">
            <v>38199</v>
          </cell>
          <cell r="AB10">
            <v>38203</v>
          </cell>
          <cell r="AC10">
            <v>38206</v>
          </cell>
          <cell r="AD10">
            <v>38182</v>
          </cell>
          <cell r="AE10">
            <v>38184</v>
          </cell>
          <cell r="AF10">
            <v>38207</v>
          </cell>
          <cell r="AG10">
            <v>38207</v>
          </cell>
          <cell r="AH10">
            <v>38170</v>
          </cell>
          <cell r="AI10">
            <v>38178</v>
          </cell>
          <cell r="AJ10">
            <v>38174</v>
          </cell>
          <cell r="AK10">
            <v>38161</v>
          </cell>
          <cell r="AL10">
            <v>38169</v>
          </cell>
          <cell r="AM10">
            <v>38173</v>
          </cell>
          <cell r="AN10">
            <v>38176</v>
          </cell>
          <cell r="AO10">
            <v>38165</v>
          </cell>
          <cell r="AP10">
            <v>38180</v>
          </cell>
          <cell r="AQ10">
            <v>38177</v>
          </cell>
          <cell r="AR10">
            <v>38187</v>
          </cell>
          <cell r="AS10">
            <v>38182</v>
          </cell>
          <cell r="AT10">
            <v>38184</v>
          </cell>
          <cell r="AU10">
            <v>38194</v>
          </cell>
          <cell r="AV10">
            <v>38206</v>
          </cell>
          <cell r="AW10">
            <v>38188</v>
          </cell>
          <cell r="AX10">
            <v>38189</v>
          </cell>
          <cell r="AY10">
            <v>38202</v>
          </cell>
          <cell r="AZ10">
            <v>38204</v>
          </cell>
          <cell r="BA10">
            <v>38192</v>
          </cell>
          <cell r="BB10">
            <v>38191</v>
          </cell>
          <cell r="BC10">
            <v>38211</v>
          </cell>
          <cell r="BD10">
            <v>38213</v>
          </cell>
          <cell r="BE10">
            <v>38211</v>
          </cell>
          <cell r="BF10">
            <v>38203</v>
          </cell>
          <cell r="BG10">
            <v>38191</v>
          </cell>
          <cell r="BH10">
            <v>38195</v>
          </cell>
          <cell r="BI10">
            <v>38193</v>
          </cell>
          <cell r="BJ10">
            <v>38188</v>
          </cell>
          <cell r="BK10">
            <v>38188</v>
          </cell>
          <cell r="BL10">
            <v>38191</v>
          </cell>
          <cell r="BM10">
            <v>38191</v>
          </cell>
          <cell r="BN10">
            <v>38189</v>
          </cell>
          <cell r="BO10">
            <v>38187</v>
          </cell>
          <cell r="BP10">
            <v>38188</v>
          </cell>
          <cell r="BQ10">
            <v>38190</v>
          </cell>
          <cell r="BR10">
            <v>38181</v>
          </cell>
          <cell r="BS10">
            <v>38183</v>
          </cell>
          <cell r="BT10">
            <v>38182</v>
          </cell>
          <cell r="BU10">
            <v>38180</v>
          </cell>
          <cell r="BV10">
            <v>38185</v>
          </cell>
          <cell r="BW10">
            <v>38176</v>
          </cell>
          <cell r="BX10">
            <v>38184</v>
          </cell>
          <cell r="BY10">
            <v>38182</v>
          </cell>
          <cell r="BZ10">
            <v>38177</v>
          </cell>
          <cell r="CA10">
            <v>38181</v>
          </cell>
          <cell r="CB10">
            <v>38173</v>
          </cell>
          <cell r="CC10">
            <v>38179</v>
          </cell>
          <cell r="CD10">
            <v>38175</v>
          </cell>
          <cell r="CE10">
            <v>38177</v>
          </cell>
          <cell r="CF10">
            <v>38178</v>
          </cell>
          <cell r="CG10">
            <v>38171</v>
          </cell>
          <cell r="CH10">
            <v>38179</v>
          </cell>
          <cell r="CI10">
            <v>38176</v>
          </cell>
          <cell r="CJ10">
            <v>38178</v>
          </cell>
          <cell r="CK10">
            <v>38179</v>
          </cell>
          <cell r="CL10">
            <v>38168</v>
          </cell>
          <cell r="CM10">
            <v>38166</v>
          </cell>
          <cell r="CN10">
            <v>38164</v>
          </cell>
          <cell r="CO10">
            <v>38167</v>
          </cell>
          <cell r="CP10">
            <v>38169</v>
          </cell>
          <cell r="CQ10">
            <v>38161</v>
          </cell>
          <cell r="CR10">
            <v>38164</v>
          </cell>
          <cell r="CS10">
            <v>38163</v>
          </cell>
          <cell r="CT10">
            <v>38163</v>
          </cell>
          <cell r="CU10">
            <v>38165</v>
          </cell>
          <cell r="CV10">
            <v>38167</v>
          </cell>
          <cell r="CW10">
            <v>38212</v>
          </cell>
          <cell r="CX10">
            <v>38219</v>
          </cell>
          <cell r="CY10">
            <v>38210</v>
          </cell>
          <cell r="CZ10">
            <v>38217</v>
          </cell>
          <cell r="DA10">
            <v>38225</v>
          </cell>
          <cell r="DB10">
            <v>38155</v>
          </cell>
          <cell r="DC10">
            <v>38156</v>
          </cell>
          <cell r="DD10">
            <v>38159</v>
          </cell>
          <cell r="DE10">
            <v>38151</v>
          </cell>
          <cell r="DF10">
            <v>38156</v>
          </cell>
          <cell r="DG10">
            <v>38193</v>
          </cell>
          <cell r="DH10">
            <v>38198</v>
          </cell>
          <cell r="DI10">
            <v>38151</v>
          </cell>
          <cell r="DJ10">
            <v>38150</v>
          </cell>
          <cell r="DK10">
            <v>38195</v>
          </cell>
          <cell r="DL10">
            <v>38197</v>
          </cell>
          <cell r="DM10">
            <v>38152</v>
          </cell>
          <cell r="DN10">
            <v>38161</v>
          </cell>
          <cell r="DO10">
            <v>38195</v>
          </cell>
          <cell r="DP10">
            <v>38196</v>
          </cell>
          <cell r="DQ10">
            <v>38160</v>
          </cell>
        </row>
        <row r="11">
          <cell r="B11" t="str">
            <v>P-513</v>
          </cell>
          <cell r="F11" t="str">
            <v>P-514</v>
          </cell>
          <cell r="J11" t="str">
            <v>P-354</v>
          </cell>
          <cell r="L11" t="str">
            <v>P-515</v>
          </cell>
          <cell r="N11" t="str">
            <v>P-355</v>
          </cell>
          <cell r="R11" t="str">
            <v>P-516</v>
          </cell>
          <cell r="V11" t="str">
            <v>P-517</v>
          </cell>
          <cell r="Z11" t="str">
            <v>P-518</v>
          </cell>
          <cell r="AD11" t="str">
            <v>P-519</v>
          </cell>
          <cell r="AH11" t="str">
            <v>P-520</v>
          </cell>
          <cell r="AL11" t="str">
            <v>P-521</v>
          </cell>
          <cell r="AP11" t="str">
            <v>P-522</v>
          </cell>
          <cell r="AT11" t="str">
            <v>P-523</v>
          </cell>
          <cell r="AX11" t="str">
            <v>P-524</v>
          </cell>
          <cell r="BB11" t="str">
            <v>P-525</v>
          </cell>
          <cell r="BF11" t="str">
            <v>P-526</v>
          </cell>
          <cell r="BJ11" t="str">
            <v>P-527</v>
          </cell>
          <cell r="BN11" t="str">
            <v>P-528</v>
          </cell>
          <cell r="BR11" t="str">
            <v>P-529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row>
      </sheetData>
      <sheetData sheetId="4" refreshError="1"/>
      <sheetData sheetId="5" refreshError="1">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CB_L2</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v>38279</v>
          </cell>
          <cell r="Q8">
            <v>38269</v>
          </cell>
          <cell r="R8">
            <v>38285</v>
          </cell>
          <cell r="S8">
            <v>38288</v>
          </cell>
          <cell r="T8">
            <v>38281</v>
          </cell>
          <cell r="U8">
            <v>38286</v>
          </cell>
          <cell r="V8">
            <v>38248</v>
          </cell>
          <cell r="W8">
            <v>38251</v>
          </cell>
          <cell r="X8">
            <v>38253</v>
          </cell>
          <cell r="Y8">
            <v>38277</v>
          </cell>
          <cell r="Z8">
            <v>38244</v>
          </cell>
          <cell r="AA8">
            <v>38257</v>
          </cell>
          <cell r="AB8">
            <v>38260</v>
          </cell>
          <cell r="AC8">
            <v>38196</v>
          </cell>
          <cell r="AD8">
            <v>38291</v>
          </cell>
          <cell r="AE8">
            <v>38293</v>
          </cell>
          <cell r="AF8">
            <v>38275</v>
          </cell>
          <cell r="AG8">
            <v>38261</v>
          </cell>
          <cell r="AH8">
            <v>38237</v>
          </cell>
          <cell r="AI8">
            <v>38227</v>
          </cell>
          <cell r="AJ8">
            <v>38216</v>
          </cell>
          <cell r="AK8">
            <v>38219</v>
          </cell>
          <cell r="AL8">
            <v>38138</v>
          </cell>
          <cell r="AM8">
            <v>38153</v>
          </cell>
          <cell r="AN8">
            <v>38210</v>
          </cell>
          <cell r="AO8">
            <v>38187</v>
          </cell>
          <cell r="AP8">
            <v>38195</v>
          </cell>
          <cell r="AQ8">
            <v>38185</v>
          </cell>
          <cell r="AR8">
            <v>38216</v>
          </cell>
          <cell r="AS8">
            <v>38225</v>
          </cell>
          <cell r="AT8">
            <v>38230</v>
          </cell>
          <cell r="AU8">
            <v>38237</v>
          </cell>
          <cell r="AV8">
            <v>38232</v>
          </cell>
          <cell r="AW8">
            <v>38240</v>
          </cell>
          <cell r="AX8">
            <v>38245</v>
          </cell>
          <cell r="AY8">
            <v>38237</v>
          </cell>
          <cell r="AZ8">
            <v>38243</v>
          </cell>
          <cell r="BA8">
            <v>38250</v>
          </cell>
          <cell r="BB8">
            <v>38254</v>
          </cell>
          <cell r="BC8">
            <v>38251</v>
          </cell>
          <cell r="BD8">
            <v>38257</v>
          </cell>
          <cell r="BE8">
            <v>38258</v>
          </cell>
          <cell r="BF8">
            <v>38261</v>
          </cell>
          <cell r="BG8">
            <v>38265</v>
          </cell>
          <cell r="BH8">
            <v>38266</v>
          </cell>
          <cell r="BI8">
            <v>38269</v>
          </cell>
          <cell r="BJ8">
            <v>38274</v>
          </cell>
          <cell r="BK8">
            <v>38281</v>
          </cell>
          <cell r="BL8">
            <v>38264</v>
          </cell>
          <cell r="BM8">
            <v>38279</v>
          </cell>
          <cell r="BN8">
            <v>38254</v>
          </cell>
          <cell r="BO8">
            <v>38276</v>
          </cell>
          <cell r="BP8">
            <v>38292</v>
          </cell>
          <cell r="BQ8">
            <v>38286</v>
          </cell>
          <cell r="BR8">
            <v>38277</v>
          </cell>
          <cell r="BS8">
            <v>38290</v>
          </cell>
          <cell r="BT8">
            <v>38294</v>
          </cell>
          <cell r="BU8">
            <v>38297</v>
          </cell>
          <cell r="BV8">
            <v>38316</v>
          </cell>
          <cell r="BW8">
            <v>38314</v>
          </cell>
          <cell r="BX8">
            <v>38305</v>
          </cell>
          <cell r="BY8">
            <v>38300</v>
          </cell>
          <cell r="BZ8">
            <v>38312</v>
          </cell>
          <cell r="CA8">
            <v>38232</v>
          </cell>
          <cell r="CB8">
            <v>38204</v>
          </cell>
          <cell r="CC8">
            <v>38184</v>
          </cell>
          <cell r="CD8">
            <v>38222</v>
          </cell>
          <cell r="CE8">
            <v>38075</v>
          </cell>
          <cell r="CF8">
            <v>38091</v>
          </cell>
          <cell r="CG8">
            <v>38092</v>
          </cell>
          <cell r="CH8">
            <v>38161</v>
          </cell>
          <cell r="CI8">
            <v>38174</v>
          </cell>
          <cell r="CJ8">
            <v>38113</v>
          </cell>
          <cell r="CK8">
            <v>38314</v>
          </cell>
          <cell r="CL8">
            <v>38235</v>
          </cell>
          <cell r="CM8">
            <v>38136</v>
          </cell>
          <cell r="CN8">
            <v>38294</v>
          </cell>
          <cell r="CO8">
            <v>38297</v>
          </cell>
          <cell r="CP8">
            <v>38306</v>
          </cell>
          <cell r="CQ8">
            <v>38291</v>
          </cell>
          <cell r="CS8">
            <v>38281</v>
          </cell>
          <cell r="CT8">
            <v>38291</v>
          </cell>
          <cell r="CU8">
            <v>38336</v>
          </cell>
          <cell r="CX8">
            <v>38313</v>
          </cell>
          <cell r="CZ8">
            <v>38314</v>
          </cell>
          <cell r="DA8">
            <v>38292</v>
          </cell>
          <cell r="DB8">
            <v>38297</v>
          </cell>
          <cell r="DD8">
            <v>38291</v>
          </cell>
          <cell r="DE8">
            <v>38336</v>
          </cell>
          <cell r="DK8">
            <v>38315</v>
          </cell>
          <cell r="DL8">
            <v>38335</v>
          </cell>
          <cell r="DM8">
            <v>38337</v>
          </cell>
          <cell r="DN8">
            <v>38314</v>
          </cell>
          <cell r="DP8">
            <v>38305</v>
          </cell>
          <cell r="DQ8">
            <v>38316</v>
          </cell>
          <cell r="DT8">
            <v>38272</v>
          </cell>
          <cell r="DU8">
            <v>38264</v>
          </cell>
          <cell r="DV8">
            <v>38274</v>
          </cell>
          <cell r="DW8">
            <v>38309</v>
          </cell>
          <cell r="DX8">
            <v>38260</v>
          </cell>
          <cell r="DY8">
            <v>38270</v>
          </cell>
          <cell r="DZ8">
            <v>38273</v>
          </cell>
          <cell r="EA8">
            <v>38286</v>
          </cell>
          <cell r="EB8">
            <v>38285</v>
          </cell>
          <cell r="EC8">
            <v>38279</v>
          </cell>
          <cell r="ED8">
            <v>38275</v>
          </cell>
          <cell r="EE8">
            <v>38277</v>
          </cell>
          <cell r="EF8">
            <v>38265</v>
          </cell>
          <cell r="EG8">
            <v>38260</v>
          </cell>
          <cell r="EH8">
            <v>38263</v>
          </cell>
          <cell r="EI8">
            <v>38280</v>
          </cell>
          <cell r="EJ8">
            <v>38253</v>
          </cell>
          <cell r="EK8">
            <v>38236</v>
          </cell>
          <cell r="EL8">
            <v>38246</v>
          </cell>
          <cell r="EM8">
            <v>38251</v>
          </cell>
          <cell r="EN8">
            <v>38243</v>
          </cell>
          <cell r="EO8">
            <v>38252</v>
          </cell>
          <cell r="EP8">
            <v>38240</v>
          </cell>
          <cell r="EQ8">
            <v>38236</v>
          </cell>
          <cell r="ER8">
            <v>38232</v>
          </cell>
          <cell r="ES8">
            <v>38231</v>
          </cell>
          <cell r="ET8">
            <v>38151</v>
          </cell>
          <cell r="EU8">
            <v>38234</v>
          </cell>
          <cell r="EV8">
            <v>38233</v>
          </cell>
          <cell r="EW8">
            <v>38133</v>
          </cell>
          <cell r="EX8">
            <v>38216</v>
          </cell>
          <cell r="EY8">
            <v>38227</v>
          </cell>
          <cell r="EZ8">
            <v>38257</v>
          </cell>
          <cell r="FA8">
            <v>38269</v>
          </cell>
          <cell r="FB8">
            <v>38254</v>
          </cell>
          <cell r="FC8">
            <v>38252</v>
          </cell>
          <cell r="FD8">
            <v>38251</v>
          </cell>
          <cell r="FE8">
            <v>38194</v>
          </cell>
          <cell r="FF8">
            <v>38246</v>
          </cell>
          <cell r="FG8">
            <v>38162</v>
          </cell>
          <cell r="FH8">
            <v>38209</v>
          </cell>
          <cell r="FI8">
            <v>38244</v>
          </cell>
          <cell r="FJ8">
            <v>38178</v>
          </cell>
          <cell r="FK8">
            <v>38184</v>
          </cell>
          <cell r="FL8">
            <v>38239</v>
          </cell>
          <cell r="FM8">
            <v>38226</v>
          </cell>
          <cell r="FN8">
            <v>38203</v>
          </cell>
          <cell r="FO8">
            <v>38089</v>
          </cell>
          <cell r="FP8">
            <v>38198</v>
          </cell>
          <cell r="FQ8">
            <v>38193</v>
          </cell>
          <cell r="FR8">
            <v>38170</v>
          </cell>
          <cell r="FS8">
            <v>38174</v>
          </cell>
          <cell r="FT8">
            <v>38178</v>
          </cell>
          <cell r="FU8">
            <v>38229</v>
          </cell>
          <cell r="FV8">
            <v>38196</v>
          </cell>
          <cell r="FW8">
            <v>38192</v>
          </cell>
          <cell r="FX8">
            <v>38189</v>
          </cell>
          <cell r="FY8">
            <v>38183</v>
          </cell>
          <cell r="FZ8">
            <v>38267</v>
          </cell>
          <cell r="GA8">
            <v>38270</v>
          </cell>
          <cell r="GB8">
            <v>38217</v>
          </cell>
          <cell r="GC8">
            <v>38221</v>
          </cell>
          <cell r="GD8">
            <v>38223</v>
          </cell>
          <cell r="GE8">
            <v>38225</v>
          </cell>
          <cell r="GF8">
            <v>38192</v>
          </cell>
          <cell r="GG8">
            <v>38185</v>
          </cell>
          <cell r="GH8">
            <v>38209</v>
          </cell>
          <cell r="GI8">
            <v>38202</v>
          </cell>
          <cell r="GJ8">
            <v>38204</v>
          </cell>
          <cell r="GK8">
            <v>38239</v>
          </cell>
          <cell r="GL8">
            <v>38137</v>
          </cell>
          <cell r="GM8">
            <v>38315</v>
          </cell>
        </row>
        <row r="9">
          <cell r="A9" t="str">
            <v>CB_L1</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v>38268</v>
          </cell>
          <cell r="P9">
            <v>38277</v>
          </cell>
          <cell r="Q9">
            <v>38245</v>
          </cell>
          <cell r="R9">
            <v>38279</v>
          </cell>
          <cell r="S9">
            <v>38285</v>
          </cell>
          <cell r="T9">
            <v>38263</v>
          </cell>
          <cell r="U9">
            <v>38265</v>
          </cell>
          <cell r="V9">
            <v>38239</v>
          </cell>
          <cell r="W9">
            <v>38244</v>
          </cell>
          <cell r="X9">
            <v>38006</v>
          </cell>
          <cell r="Y9">
            <v>38275</v>
          </cell>
          <cell r="Z9">
            <v>38215</v>
          </cell>
          <cell r="AA9">
            <v>38248</v>
          </cell>
          <cell r="AB9">
            <v>38258</v>
          </cell>
          <cell r="AC9">
            <v>38251</v>
          </cell>
          <cell r="AD9">
            <v>38288</v>
          </cell>
          <cell r="AE9">
            <v>38291</v>
          </cell>
          <cell r="AF9">
            <v>38272</v>
          </cell>
          <cell r="AG9">
            <v>38253</v>
          </cell>
          <cell r="AH9">
            <v>38076</v>
          </cell>
          <cell r="AI9">
            <v>38160</v>
          </cell>
          <cell r="AJ9">
            <v>38170</v>
          </cell>
          <cell r="AK9">
            <v>38163</v>
          </cell>
          <cell r="AL9">
            <v>38187</v>
          </cell>
          <cell r="AM9">
            <v>38164</v>
          </cell>
          <cell r="AN9">
            <v>38206</v>
          </cell>
          <cell r="AO9">
            <v>38185</v>
          </cell>
          <cell r="AP9">
            <v>38193</v>
          </cell>
          <cell r="AQ9">
            <v>38212</v>
          </cell>
          <cell r="AR9">
            <v>38273</v>
          </cell>
          <cell r="AS9">
            <v>38217</v>
          </cell>
          <cell r="AT9">
            <v>38221</v>
          </cell>
          <cell r="AU9">
            <v>38225</v>
          </cell>
          <cell r="AV9">
            <v>38223</v>
          </cell>
          <cell r="AW9">
            <v>38238</v>
          </cell>
          <cell r="AX9">
            <v>38243</v>
          </cell>
          <cell r="AY9">
            <v>38227</v>
          </cell>
          <cell r="AZ9">
            <v>38240</v>
          </cell>
          <cell r="BA9">
            <v>38163</v>
          </cell>
          <cell r="BB9">
            <v>38254</v>
          </cell>
          <cell r="BC9">
            <v>38251</v>
          </cell>
          <cell r="BD9">
            <v>38257</v>
          </cell>
          <cell r="BE9">
            <v>38258</v>
          </cell>
          <cell r="BF9">
            <v>38261</v>
          </cell>
          <cell r="BG9">
            <v>38265</v>
          </cell>
          <cell r="BH9">
            <v>38266</v>
          </cell>
          <cell r="BI9">
            <v>38269</v>
          </cell>
          <cell r="BJ9">
            <v>38274</v>
          </cell>
          <cell r="BK9">
            <v>38281</v>
          </cell>
          <cell r="BL9">
            <v>38273</v>
          </cell>
          <cell r="BM9">
            <v>38279</v>
          </cell>
          <cell r="BN9">
            <v>38271</v>
          </cell>
          <cell r="BO9">
            <v>38276</v>
          </cell>
          <cell r="BP9">
            <v>38292</v>
          </cell>
          <cell r="BQ9">
            <v>38286</v>
          </cell>
          <cell r="BR9">
            <v>38277</v>
          </cell>
          <cell r="BS9">
            <v>38289</v>
          </cell>
          <cell r="BT9">
            <v>38294</v>
          </cell>
          <cell r="BU9">
            <v>38297</v>
          </cell>
          <cell r="BV9">
            <v>38316</v>
          </cell>
          <cell r="BW9">
            <v>38314</v>
          </cell>
          <cell r="BX9">
            <v>38305</v>
          </cell>
          <cell r="BY9">
            <v>38300</v>
          </cell>
          <cell r="BZ9">
            <v>38296</v>
          </cell>
          <cell r="CA9">
            <v>38023</v>
          </cell>
          <cell r="CB9">
            <v>38193</v>
          </cell>
          <cell r="CC9">
            <v>38180</v>
          </cell>
          <cell r="CD9">
            <v>38181</v>
          </cell>
          <cell r="CE9">
            <v>38184</v>
          </cell>
          <cell r="CF9">
            <v>38160</v>
          </cell>
          <cell r="CG9">
            <v>38060</v>
          </cell>
          <cell r="CH9">
            <v>38160</v>
          </cell>
          <cell r="CI9">
            <v>38163</v>
          </cell>
          <cell r="CJ9">
            <v>38315</v>
          </cell>
          <cell r="CK9">
            <v>38313</v>
          </cell>
          <cell r="CL9">
            <v>38134</v>
          </cell>
          <cell r="CM9">
            <v>38166</v>
          </cell>
          <cell r="CN9">
            <v>38169</v>
          </cell>
          <cell r="CO9">
            <v>38297</v>
          </cell>
          <cell r="CP9">
            <v>38300</v>
          </cell>
          <cell r="CQ9">
            <v>38156</v>
          </cell>
          <cell r="CR9">
            <v>38175</v>
          </cell>
          <cell r="CS9">
            <v>38181</v>
          </cell>
          <cell r="CT9">
            <v>38165</v>
          </cell>
          <cell r="CU9">
            <v>38295</v>
          </cell>
          <cell r="CV9">
            <v>38305</v>
          </cell>
          <cell r="CW9">
            <v>38286</v>
          </cell>
          <cell r="CX9">
            <v>38227</v>
          </cell>
          <cell r="CY9">
            <v>38280</v>
          </cell>
          <cell r="CZ9">
            <v>38248</v>
          </cell>
          <cell r="DA9">
            <v>38292</v>
          </cell>
          <cell r="DB9">
            <v>38297</v>
          </cell>
          <cell r="DC9">
            <v>38288</v>
          </cell>
          <cell r="DD9">
            <v>38235</v>
          </cell>
          <cell r="DE9">
            <v>38336</v>
          </cell>
          <cell r="DH9">
            <v>38310</v>
          </cell>
          <cell r="DJ9">
            <v>38336</v>
          </cell>
          <cell r="DK9">
            <v>38315</v>
          </cell>
          <cell r="DL9">
            <v>38294</v>
          </cell>
          <cell r="DM9">
            <v>38301</v>
          </cell>
          <cell r="DN9">
            <v>38313</v>
          </cell>
          <cell r="DP9">
            <v>38305</v>
          </cell>
          <cell r="DQ9">
            <v>38280</v>
          </cell>
          <cell r="DR9">
            <v>38313</v>
          </cell>
          <cell r="DS9">
            <v>38300</v>
          </cell>
          <cell r="DT9">
            <v>38272</v>
          </cell>
          <cell r="DU9">
            <v>38264</v>
          </cell>
          <cell r="DV9">
            <v>38274</v>
          </cell>
          <cell r="DW9">
            <v>38308</v>
          </cell>
          <cell r="DX9">
            <v>38260</v>
          </cell>
          <cell r="DY9">
            <v>38270</v>
          </cell>
          <cell r="DZ9">
            <v>38258</v>
          </cell>
          <cell r="EA9">
            <v>38286</v>
          </cell>
          <cell r="EB9">
            <v>38285</v>
          </cell>
          <cell r="EC9">
            <v>38279</v>
          </cell>
          <cell r="ED9">
            <v>38275</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X9">
            <v>38135</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I9">
            <v>37982</v>
          </cell>
          <cell r="GJ9">
            <v>38185</v>
          </cell>
          <cell r="GK9">
            <v>38187</v>
          </cell>
          <cell r="GL9">
            <v>38010</v>
          </cell>
          <cell r="GM9">
            <v>38315</v>
          </cell>
        </row>
        <row r="10">
          <cell r="A10" t="str">
            <v>PCC</v>
          </cell>
          <cell r="B10">
            <v>38072</v>
          </cell>
          <cell r="C10">
            <v>38077</v>
          </cell>
          <cell r="D10">
            <v>38110</v>
          </cell>
          <cell r="E10">
            <v>38082</v>
          </cell>
          <cell r="F10">
            <v>38082</v>
          </cell>
          <cell r="G10">
            <v>38116</v>
          </cell>
          <cell r="H10">
            <v>38083</v>
          </cell>
          <cell r="I10">
            <v>38171</v>
          </cell>
          <cell r="J10">
            <v>38088</v>
          </cell>
          <cell r="K10">
            <v>38090</v>
          </cell>
          <cell r="L10">
            <v>38099</v>
          </cell>
          <cell r="M10">
            <v>38177</v>
          </cell>
          <cell r="N10">
            <v>38167</v>
          </cell>
          <cell r="O10">
            <v>38128</v>
          </cell>
          <cell r="P10">
            <v>38190</v>
          </cell>
          <cell r="Q10">
            <v>38131</v>
          </cell>
          <cell r="R10">
            <v>38198</v>
          </cell>
          <cell r="S10">
            <v>38193</v>
          </cell>
          <cell r="T10">
            <v>38163</v>
          </cell>
          <cell r="U10">
            <v>38198</v>
          </cell>
          <cell r="V10">
            <v>37958</v>
          </cell>
          <cell r="W10">
            <v>37965</v>
          </cell>
          <cell r="X10">
            <v>37971</v>
          </cell>
          <cell r="Y10">
            <v>37977</v>
          </cell>
          <cell r="Z10">
            <v>37979</v>
          </cell>
          <cell r="AA10">
            <v>37981</v>
          </cell>
          <cell r="AB10">
            <v>38042</v>
          </cell>
          <cell r="AC10">
            <v>38060</v>
          </cell>
          <cell r="AD10">
            <v>38050</v>
          </cell>
          <cell r="AE10">
            <v>38049</v>
          </cell>
          <cell r="AF10">
            <v>38009</v>
          </cell>
          <cell r="AG10">
            <v>38011</v>
          </cell>
          <cell r="AH10">
            <v>38037</v>
          </cell>
          <cell r="AI10">
            <v>38019</v>
          </cell>
          <cell r="AJ10">
            <v>38023</v>
          </cell>
          <cell r="AK10">
            <v>38026</v>
          </cell>
          <cell r="AL10">
            <v>38035</v>
          </cell>
          <cell r="AM10">
            <v>38083</v>
          </cell>
          <cell r="AN10">
            <v>38074</v>
          </cell>
          <cell r="AO10">
            <v>38090</v>
          </cell>
          <cell r="AP10">
            <v>38102</v>
          </cell>
          <cell r="AQ10">
            <v>38096</v>
          </cell>
          <cell r="AR10">
            <v>38090</v>
          </cell>
          <cell r="AS10">
            <v>38093</v>
          </cell>
          <cell r="AT10">
            <v>38102</v>
          </cell>
          <cell r="AU10">
            <v>38119</v>
          </cell>
          <cell r="AV10">
            <v>38119</v>
          </cell>
          <cell r="AW10">
            <v>38189</v>
          </cell>
          <cell r="AX10">
            <v>38132</v>
          </cell>
          <cell r="AY10">
            <v>38121</v>
          </cell>
          <cell r="AZ10">
            <v>38125</v>
          </cell>
          <cell r="BA10">
            <v>38149</v>
          </cell>
          <cell r="BB10">
            <v>38141</v>
          </cell>
          <cell r="BC10">
            <v>38149</v>
          </cell>
          <cell r="BD10">
            <v>38150</v>
          </cell>
          <cell r="BE10">
            <v>38150</v>
          </cell>
          <cell r="BF10">
            <v>38176</v>
          </cell>
          <cell r="BG10">
            <v>38154</v>
          </cell>
          <cell r="BH10">
            <v>38178</v>
          </cell>
          <cell r="BI10">
            <v>38213</v>
          </cell>
          <cell r="BJ10">
            <v>38213</v>
          </cell>
          <cell r="BK10">
            <v>38237</v>
          </cell>
          <cell r="BL10">
            <v>38203</v>
          </cell>
          <cell r="BM10">
            <v>38195</v>
          </cell>
          <cell r="BN10">
            <v>38163</v>
          </cell>
          <cell r="BO10">
            <v>38179</v>
          </cell>
          <cell r="BP10">
            <v>38258</v>
          </cell>
          <cell r="BQ10">
            <v>38218</v>
          </cell>
          <cell r="BR10">
            <v>38010</v>
          </cell>
          <cell r="BS10">
            <v>38022</v>
          </cell>
          <cell r="BT10">
            <v>37965</v>
          </cell>
          <cell r="BU10">
            <v>37968</v>
          </cell>
          <cell r="BV10">
            <v>37967</v>
          </cell>
          <cell r="BW10">
            <v>37971</v>
          </cell>
          <cell r="BX10">
            <v>37979</v>
          </cell>
          <cell r="BY10">
            <v>37991</v>
          </cell>
          <cell r="BZ10">
            <v>37994</v>
          </cell>
          <cell r="CA10">
            <v>38093</v>
          </cell>
          <cell r="CB10">
            <v>38035</v>
          </cell>
          <cell r="CC10">
            <v>38023</v>
          </cell>
          <cell r="CD10">
            <v>38022</v>
          </cell>
          <cell r="CE10">
            <v>38021</v>
          </cell>
          <cell r="CF10">
            <v>38039</v>
          </cell>
          <cell r="CG10">
            <v>38026</v>
          </cell>
          <cell r="CH10">
            <v>38030</v>
          </cell>
          <cell r="CI10">
            <v>38037</v>
          </cell>
          <cell r="CJ10">
            <v>38050</v>
          </cell>
          <cell r="CK10">
            <v>38099</v>
          </cell>
          <cell r="CL10">
            <v>38097</v>
          </cell>
          <cell r="CM10">
            <v>38055</v>
          </cell>
          <cell r="CN10">
            <v>38066</v>
          </cell>
          <cell r="CO10">
            <v>38079</v>
          </cell>
          <cell r="CP10">
            <v>38088</v>
          </cell>
          <cell r="CQ10">
            <v>38092</v>
          </cell>
          <cell r="CR10">
            <v>38097</v>
          </cell>
          <cell r="CS10">
            <v>38125</v>
          </cell>
          <cell r="CT10">
            <v>38114</v>
          </cell>
          <cell r="CU10">
            <v>38148</v>
          </cell>
          <cell r="CV10">
            <v>38159</v>
          </cell>
          <cell r="CW10">
            <v>38133</v>
          </cell>
          <cell r="CX10">
            <v>38142</v>
          </cell>
          <cell r="CY10">
            <v>38138</v>
          </cell>
          <cell r="CZ10">
            <v>38101</v>
          </cell>
          <cell r="DA10">
            <v>38106</v>
          </cell>
          <cell r="DB10">
            <v>38149</v>
          </cell>
          <cell r="DC10">
            <v>38101</v>
          </cell>
          <cell r="DD10">
            <v>38146</v>
          </cell>
          <cell r="DE10">
            <v>38072</v>
          </cell>
          <cell r="DF10">
            <v>38286</v>
          </cell>
          <cell r="DG10">
            <v>38258</v>
          </cell>
          <cell r="DH10">
            <v>38253</v>
          </cell>
          <cell r="DI10">
            <v>38248</v>
          </cell>
          <cell r="DJ10">
            <v>38238</v>
          </cell>
          <cell r="DK10">
            <v>38241</v>
          </cell>
          <cell r="DL10">
            <v>38259</v>
          </cell>
          <cell r="DM10">
            <v>38258</v>
          </cell>
          <cell r="DN10">
            <v>38232</v>
          </cell>
          <cell r="DO10">
            <v>38207</v>
          </cell>
          <cell r="DP10">
            <v>38216</v>
          </cell>
          <cell r="DQ10">
            <v>38212</v>
          </cell>
          <cell r="DR10">
            <v>38253</v>
          </cell>
          <cell r="DS10">
            <v>38257</v>
          </cell>
          <cell r="DT10">
            <v>38199</v>
          </cell>
          <cell r="DU10">
            <v>38150</v>
          </cell>
          <cell r="DV10">
            <v>38151</v>
          </cell>
          <cell r="DW10">
            <v>38149</v>
          </cell>
          <cell r="DX10">
            <v>38163</v>
          </cell>
          <cell r="DY10">
            <v>38134</v>
          </cell>
          <cell r="DZ10">
            <v>38148</v>
          </cell>
          <cell r="EA10">
            <v>38199</v>
          </cell>
          <cell r="EB10">
            <v>38168</v>
          </cell>
          <cell r="EC10">
            <v>38174</v>
          </cell>
          <cell r="ED10">
            <v>38148</v>
          </cell>
          <cell r="EE10">
            <v>38153</v>
          </cell>
          <cell r="EF10">
            <v>38154</v>
          </cell>
          <cell r="EG10">
            <v>38148</v>
          </cell>
          <cell r="EH10">
            <v>38163</v>
          </cell>
          <cell r="EI10">
            <v>38233</v>
          </cell>
          <cell r="EJ10">
            <v>38121</v>
          </cell>
          <cell r="EK10">
            <v>38120</v>
          </cell>
          <cell r="EL10">
            <v>38136</v>
          </cell>
          <cell r="EM10">
            <v>38155</v>
          </cell>
          <cell r="EN10">
            <v>38160</v>
          </cell>
          <cell r="EO10">
            <v>38197</v>
          </cell>
          <cell r="EP10">
            <v>38118</v>
          </cell>
          <cell r="EQ10">
            <v>38133</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F10">
            <v>38092</v>
          </cell>
          <cell r="FG10">
            <v>38075</v>
          </cell>
          <cell r="FH10">
            <v>38006</v>
          </cell>
          <cell r="FI10">
            <v>38010</v>
          </cell>
          <cell r="FJ10">
            <v>38019</v>
          </cell>
          <cell r="FK10">
            <v>38030</v>
          </cell>
          <cell r="FL10">
            <v>38021</v>
          </cell>
          <cell r="FM10">
            <v>38035</v>
          </cell>
          <cell r="FN10">
            <v>37974</v>
          </cell>
          <cell r="FO10">
            <v>37968</v>
          </cell>
          <cell r="FP10">
            <v>38018</v>
          </cell>
          <cell r="FQ10">
            <v>37972</v>
          </cell>
          <cell r="FR10">
            <v>37955</v>
          </cell>
          <cell r="FS10">
            <v>38023</v>
          </cell>
          <cell r="FT10">
            <v>37953</v>
          </cell>
          <cell r="FU10">
            <v>37952</v>
          </cell>
          <cell r="FV10">
            <v>37952</v>
          </cell>
          <cell r="FW10">
            <v>37971</v>
          </cell>
          <cell r="FX10">
            <v>37935</v>
          </cell>
          <cell r="FY10">
            <v>37929</v>
          </cell>
          <cell r="FZ10">
            <v>37980</v>
          </cell>
          <cell r="GA10">
            <v>38325</v>
          </cell>
          <cell r="GB10">
            <v>37909</v>
          </cell>
          <cell r="GC10">
            <v>37998</v>
          </cell>
          <cell r="GD10">
            <v>37988</v>
          </cell>
          <cell r="GE10">
            <v>37968</v>
          </cell>
          <cell r="GF10">
            <v>37965</v>
          </cell>
          <cell r="GG10">
            <v>37943</v>
          </cell>
          <cell r="GH10">
            <v>37943</v>
          </cell>
          <cell r="GI10">
            <v>37960</v>
          </cell>
          <cell r="GJ10">
            <v>37971</v>
          </cell>
          <cell r="GK10">
            <v>37964</v>
          </cell>
          <cell r="GL10">
            <v>37966</v>
          </cell>
          <cell r="GM10">
            <v>37952</v>
          </cell>
        </row>
      </sheetData>
      <sheetData sheetId="6" refreshError="1">
        <row r="3">
          <cell r="B3" t="str">
            <v>P1-P385</v>
          </cell>
        </row>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Pier cap</v>
          </cell>
          <cell r="B8">
            <v>38129</v>
          </cell>
          <cell r="C8">
            <v>38141</v>
          </cell>
          <cell r="D8">
            <v>38148</v>
          </cell>
          <cell r="E8">
            <v>38161</v>
          </cell>
          <cell r="F8">
            <v>38180</v>
          </cell>
          <cell r="G8">
            <v>38197</v>
          </cell>
          <cell r="H8">
            <v>38202</v>
          </cell>
          <cell r="I8">
            <v>38215</v>
          </cell>
          <cell r="J8">
            <v>38197</v>
          </cell>
          <cell r="K8">
            <v>38222</v>
          </cell>
          <cell r="L8">
            <v>38233</v>
          </cell>
          <cell r="M8">
            <v>38225</v>
          </cell>
          <cell r="N8">
            <v>38240</v>
          </cell>
          <cell r="O8">
            <v>38246</v>
          </cell>
          <cell r="Q8">
            <v>38269</v>
          </cell>
          <cell r="R8">
            <v>38285</v>
          </cell>
          <cell r="S8">
            <v>38263</v>
          </cell>
          <cell r="T8">
            <v>38266</v>
          </cell>
          <cell r="U8">
            <v>38254</v>
          </cell>
          <cell r="V8">
            <v>38097</v>
          </cell>
          <cell r="W8">
            <v>38149</v>
          </cell>
          <cell r="X8">
            <v>38183</v>
          </cell>
          <cell r="Y8">
            <v>38230</v>
          </cell>
          <cell r="Z8">
            <v>38127</v>
          </cell>
          <cell r="AA8">
            <v>38168</v>
          </cell>
          <cell r="AB8">
            <v>38210</v>
          </cell>
          <cell r="AC8">
            <v>38196</v>
          </cell>
          <cell r="AD8">
            <v>38254</v>
          </cell>
          <cell r="AE8">
            <v>38272</v>
          </cell>
          <cell r="AF8">
            <v>38089</v>
          </cell>
          <cell r="AG8">
            <v>38099</v>
          </cell>
          <cell r="AH8">
            <v>38124</v>
          </cell>
          <cell r="AI8">
            <v>38105</v>
          </cell>
          <cell r="AJ8">
            <v>38134</v>
          </cell>
          <cell r="AK8">
            <v>38167</v>
          </cell>
          <cell r="AL8">
            <v>38138</v>
          </cell>
          <cell r="AM8">
            <v>38153</v>
          </cell>
          <cell r="AN8">
            <v>38171</v>
          </cell>
          <cell r="AO8">
            <v>38161</v>
          </cell>
          <cell r="AP8">
            <v>38180</v>
          </cell>
          <cell r="AQ8">
            <v>38185</v>
          </cell>
          <cell r="AR8">
            <v>38216</v>
          </cell>
          <cell r="AS8">
            <v>38190</v>
          </cell>
          <cell r="AT8">
            <v>38195</v>
          </cell>
          <cell r="AU8">
            <v>38210</v>
          </cell>
          <cell r="AV8">
            <v>38202</v>
          </cell>
          <cell r="AW8">
            <v>38230</v>
          </cell>
          <cell r="AX8">
            <v>38236</v>
          </cell>
          <cell r="AY8">
            <v>38192</v>
          </cell>
          <cell r="AZ8">
            <v>38208</v>
          </cell>
          <cell r="BA8">
            <v>38216</v>
          </cell>
          <cell r="BB8">
            <v>38218</v>
          </cell>
          <cell r="BC8">
            <v>38229</v>
          </cell>
          <cell r="BD8">
            <v>38243</v>
          </cell>
          <cell r="BE8">
            <v>38243</v>
          </cell>
          <cell r="BF8">
            <v>38249</v>
          </cell>
          <cell r="BG8">
            <v>38253</v>
          </cell>
          <cell r="BH8">
            <v>38255</v>
          </cell>
          <cell r="BI8">
            <v>38263</v>
          </cell>
          <cell r="BJ8">
            <v>38267</v>
          </cell>
          <cell r="BK8">
            <v>38275</v>
          </cell>
          <cell r="BL8">
            <v>38264</v>
          </cell>
          <cell r="BM8">
            <v>38271</v>
          </cell>
          <cell r="BN8">
            <v>38254</v>
          </cell>
          <cell r="BO8">
            <v>38239</v>
          </cell>
          <cell r="BP8">
            <v>38285</v>
          </cell>
          <cell r="BQ8">
            <v>38272</v>
          </cell>
          <cell r="BR8">
            <v>38211</v>
          </cell>
          <cell r="BS8">
            <v>38224</v>
          </cell>
          <cell r="BT8">
            <v>38244</v>
          </cell>
          <cell r="BU8">
            <v>38252</v>
          </cell>
          <cell r="BV8">
            <v>38269</v>
          </cell>
          <cell r="BW8">
            <v>38260</v>
          </cell>
          <cell r="BX8">
            <v>38258</v>
          </cell>
          <cell r="BY8">
            <v>38237</v>
          </cell>
          <cell r="BZ8">
            <v>38249</v>
          </cell>
          <cell r="CA8">
            <v>38232</v>
          </cell>
          <cell r="CB8">
            <v>38089</v>
          </cell>
          <cell r="CC8">
            <v>38078</v>
          </cell>
          <cell r="CD8">
            <v>38064</v>
          </cell>
          <cell r="CE8">
            <v>38075</v>
          </cell>
          <cell r="CF8">
            <v>38091</v>
          </cell>
          <cell r="CG8">
            <v>38092</v>
          </cell>
          <cell r="CH8">
            <v>38105</v>
          </cell>
          <cell r="CI8">
            <v>38122</v>
          </cell>
          <cell r="CJ8">
            <v>38113</v>
          </cell>
          <cell r="CK8">
            <v>38189</v>
          </cell>
          <cell r="CL8">
            <v>38235</v>
          </cell>
          <cell r="CM8">
            <v>38136</v>
          </cell>
          <cell r="CN8">
            <v>38138</v>
          </cell>
          <cell r="CO8">
            <v>38178</v>
          </cell>
          <cell r="CP8">
            <v>38274</v>
          </cell>
          <cell r="CQ8">
            <v>38291</v>
          </cell>
          <cell r="CS8">
            <v>38281</v>
          </cell>
          <cell r="CT8">
            <v>38291</v>
          </cell>
          <cell r="CU8">
            <v>38336</v>
          </cell>
          <cell r="CX8">
            <v>38313</v>
          </cell>
          <cell r="CZ8">
            <v>38314</v>
          </cell>
          <cell r="DA8">
            <v>38292</v>
          </cell>
          <cell r="DB8">
            <v>38297</v>
          </cell>
          <cell r="DD8">
            <v>38291</v>
          </cell>
          <cell r="DE8">
            <v>38275</v>
          </cell>
          <cell r="DK8">
            <v>38315</v>
          </cell>
          <cell r="DL8">
            <v>38335</v>
          </cell>
          <cell r="DM8">
            <v>38337</v>
          </cell>
          <cell r="DN8">
            <v>38314</v>
          </cell>
          <cell r="DP8">
            <v>38305</v>
          </cell>
          <cell r="DQ8">
            <v>38316</v>
          </cell>
          <cell r="DT8">
            <v>38298</v>
          </cell>
          <cell r="DU8">
            <v>38293</v>
          </cell>
          <cell r="DV8">
            <v>38286</v>
          </cell>
          <cell r="DW8">
            <v>38289</v>
          </cell>
          <cell r="DX8">
            <v>38281</v>
          </cell>
          <cell r="DY8">
            <v>38277</v>
          </cell>
          <cell r="DZ8">
            <v>38273</v>
          </cell>
          <cell r="EA8">
            <v>38265</v>
          </cell>
          <cell r="EB8">
            <v>38267</v>
          </cell>
          <cell r="EC8">
            <v>38269</v>
          </cell>
          <cell r="ED8">
            <v>38260</v>
          </cell>
          <cell r="EE8">
            <v>38259</v>
          </cell>
          <cell r="EF8">
            <v>38253</v>
          </cell>
          <cell r="EG8">
            <v>38255</v>
          </cell>
          <cell r="EH8">
            <v>38253</v>
          </cell>
          <cell r="EI8">
            <v>38271</v>
          </cell>
          <cell r="EJ8">
            <v>38223</v>
          </cell>
          <cell r="EK8">
            <v>38236</v>
          </cell>
          <cell r="EL8">
            <v>38227</v>
          </cell>
          <cell r="EM8">
            <v>38238</v>
          </cell>
          <cell r="EN8">
            <v>38231</v>
          </cell>
          <cell r="EO8">
            <v>38245</v>
          </cell>
          <cell r="EP8">
            <v>38210</v>
          </cell>
          <cell r="EQ8">
            <v>38215</v>
          </cell>
          <cell r="ER8">
            <v>38179</v>
          </cell>
          <cell r="ES8">
            <v>38203</v>
          </cell>
          <cell r="ET8">
            <v>38151</v>
          </cell>
          <cell r="EU8">
            <v>38159</v>
          </cell>
          <cell r="EV8">
            <v>38141</v>
          </cell>
          <cell r="EW8">
            <v>38133</v>
          </cell>
          <cell r="EX8">
            <v>38170</v>
          </cell>
          <cell r="EY8">
            <v>38189</v>
          </cell>
          <cell r="EZ8">
            <v>38221</v>
          </cell>
          <cell r="FA8">
            <v>38226</v>
          </cell>
          <cell r="FB8">
            <v>38213</v>
          </cell>
          <cell r="FC8">
            <v>38211</v>
          </cell>
          <cell r="FD8">
            <v>38199</v>
          </cell>
          <cell r="FE8">
            <v>38194</v>
          </cell>
          <cell r="FF8">
            <v>38177</v>
          </cell>
          <cell r="FG8">
            <v>38162</v>
          </cell>
          <cell r="FH8">
            <v>38140</v>
          </cell>
          <cell r="FI8">
            <v>38119</v>
          </cell>
          <cell r="FJ8">
            <v>38113</v>
          </cell>
          <cell r="FK8">
            <v>38121</v>
          </cell>
          <cell r="FL8">
            <v>38100</v>
          </cell>
          <cell r="FM8">
            <v>38106</v>
          </cell>
          <cell r="FN8">
            <v>38093</v>
          </cell>
          <cell r="FO8">
            <v>38089</v>
          </cell>
          <cell r="FP8">
            <v>38076</v>
          </cell>
          <cell r="FQ8">
            <v>38066</v>
          </cell>
          <cell r="FR8">
            <v>38059</v>
          </cell>
          <cell r="FS8">
            <v>38083</v>
          </cell>
          <cell r="FT8">
            <v>38073</v>
          </cell>
          <cell r="FU8">
            <v>38047</v>
          </cell>
          <cell r="FV8">
            <v>38038</v>
          </cell>
          <cell r="FW8">
            <v>38027</v>
          </cell>
          <cell r="FX8">
            <v>38017</v>
          </cell>
          <cell r="FY8">
            <v>38008</v>
          </cell>
          <cell r="FZ8">
            <v>38063</v>
          </cell>
          <cell r="GA8">
            <v>38088</v>
          </cell>
          <cell r="GB8">
            <v>38066</v>
          </cell>
          <cell r="GC8">
            <v>38063</v>
          </cell>
          <cell r="GD8">
            <v>38071</v>
          </cell>
          <cell r="GE8">
            <v>38051</v>
          </cell>
          <cell r="GF8">
            <v>38045</v>
          </cell>
          <cell r="GG8">
            <v>38036</v>
          </cell>
          <cell r="GH8">
            <v>38123</v>
          </cell>
          <cell r="GI8">
            <v>38131</v>
          </cell>
          <cell r="GJ8">
            <v>38115</v>
          </cell>
          <cell r="GK8">
            <v>38135</v>
          </cell>
          <cell r="GL8">
            <v>38137</v>
          </cell>
          <cell r="GM8">
            <v>38169</v>
          </cell>
        </row>
        <row r="9">
          <cell r="A9" t="str">
            <v>Pier</v>
          </cell>
          <cell r="B9">
            <v>38108</v>
          </cell>
          <cell r="C9">
            <v>38119</v>
          </cell>
          <cell r="D9">
            <v>38132</v>
          </cell>
          <cell r="E9">
            <v>38136</v>
          </cell>
          <cell r="F9">
            <v>38142</v>
          </cell>
          <cell r="G9">
            <v>38150</v>
          </cell>
          <cell r="H9">
            <v>38163</v>
          </cell>
          <cell r="I9">
            <v>38201</v>
          </cell>
          <cell r="J9">
            <v>38159</v>
          </cell>
          <cell r="K9">
            <v>38173</v>
          </cell>
          <cell r="L9">
            <v>38185</v>
          </cell>
          <cell r="M9">
            <v>38209</v>
          </cell>
          <cell r="N9">
            <v>38229</v>
          </cell>
          <cell r="O9">
            <v>38222</v>
          </cell>
          <cell r="P9">
            <v>38224</v>
          </cell>
          <cell r="Q9">
            <v>38236</v>
          </cell>
          <cell r="R9">
            <v>38234</v>
          </cell>
          <cell r="S9">
            <v>38244</v>
          </cell>
          <cell r="T9">
            <v>38245</v>
          </cell>
          <cell r="U9">
            <v>38238</v>
          </cell>
          <cell r="V9">
            <v>37998</v>
          </cell>
          <cell r="W9">
            <v>38002</v>
          </cell>
          <cell r="X9">
            <v>38006</v>
          </cell>
          <cell r="Y9">
            <v>38011</v>
          </cell>
          <cell r="Z9">
            <v>38015</v>
          </cell>
          <cell r="AA9">
            <v>38022</v>
          </cell>
          <cell r="AB9">
            <v>38074</v>
          </cell>
          <cell r="AC9">
            <v>38101</v>
          </cell>
          <cell r="AD9">
            <v>38090</v>
          </cell>
          <cell r="AE9">
            <v>38083</v>
          </cell>
          <cell r="AF9">
            <v>38033</v>
          </cell>
          <cell r="AG9">
            <v>38043</v>
          </cell>
          <cell r="AH9">
            <v>38076</v>
          </cell>
          <cell r="AI9">
            <v>38048</v>
          </cell>
          <cell r="AJ9">
            <v>38055</v>
          </cell>
          <cell r="AK9">
            <v>38066</v>
          </cell>
          <cell r="AL9">
            <v>38070</v>
          </cell>
          <cell r="AM9">
            <v>38138</v>
          </cell>
          <cell r="AN9">
            <v>38118</v>
          </cell>
          <cell r="AO9">
            <v>38120</v>
          </cell>
          <cell r="AP9">
            <v>38126</v>
          </cell>
          <cell r="AQ9">
            <v>38137</v>
          </cell>
          <cell r="AR9">
            <v>38180</v>
          </cell>
          <cell r="AS9">
            <v>38162</v>
          </cell>
          <cell r="AT9">
            <v>38152</v>
          </cell>
          <cell r="AU9">
            <v>38191</v>
          </cell>
          <cell r="AV9">
            <v>38149</v>
          </cell>
          <cell r="AW9">
            <v>38211</v>
          </cell>
          <cell r="AX9">
            <v>38197</v>
          </cell>
          <cell r="AY9">
            <v>38155</v>
          </cell>
          <cell r="AZ9">
            <v>38162</v>
          </cell>
          <cell r="BA9">
            <v>38190</v>
          </cell>
          <cell r="BB9">
            <v>38185</v>
          </cell>
          <cell r="BC9">
            <v>38204</v>
          </cell>
          <cell r="BD9">
            <v>38226</v>
          </cell>
          <cell r="BE9">
            <v>38229</v>
          </cell>
          <cell r="BF9">
            <v>38210</v>
          </cell>
          <cell r="BG9">
            <v>38196</v>
          </cell>
          <cell r="BH9">
            <v>38206</v>
          </cell>
          <cell r="BI9">
            <v>38243</v>
          </cell>
          <cell r="BJ9">
            <v>38253</v>
          </cell>
          <cell r="BK9">
            <v>38269</v>
          </cell>
          <cell r="BL9">
            <v>38232</v>
          </cell>
          <cell r="BM9">
            <v>38219</v>
          </cell>
          <cell r="BN9">
            <v>38220</v>
          </cell>
          <cell r="BO9">
            <v>38211</v>
          </cell>
          <cell r="BP9">
            <v>38277</v>
          </cell>
          <cell r="BQ9">
            <v>38238</v>
          </cell>
          <cell r="BR9">
            <v>38039</v>
          </cell>
          <cell r="BS9">
            <v>38045</v>
          </cell>
          <cell r="BT9">
            <v>37983</v>
          </cell>
          <cell r="BU9">
            <v>37994</v>
          </cell>
          <cell r="BV9">
            <v>37998</v>
          </cell>
          <cell r="BW9">
            <v>38003</v>
          </cell>
          <cell r="BX9">
            <v>38009</v>
          </cell>
          <cell r="BY9">
            <v>38014</v>
          </cell>
          <cell r="BZ9">
            <v>38017</v>
          </cell>
          <cell r="CA9">
            <v>38023</v>
          </cell>
          <cell r="CB9">
            <v>38055</v>
          </cell>
          <cell r="CC9">
            <v>38047</v>
          </cell>
          <cell r="CD9">
            <v>38034</v>
          </cell>
          <cell r="CE9">
            <v>38042</v>
          </cell>
          <cell r="CF9">
            <v>38070</v>
          </cell>
          <cell r="CG9">
            <v>38060</v>
          </cell>
          <cell r="CH9">
            <v>38077</v>
          </cell>
          <cell r="CI9">
            <v>38071</v>
          </cell>
          <cell r="CJ9">
            <v>38090</v>
          </cell>
          <cell r="CK9">
            <v>38142</v>
          </cell>
          <cell r="CL9">
            <v>38134</v>
          </cell>
          <cell r="CM9">
            <v>38098</v>
          </cell>
          <cell r="CN9">
            <v>38106</v>
          </cell>
          <cell r="CO9">
            <v>38136</v>
          </cell>
          <cell r="CP9">
            <v>38146</v>
          </cell>
          <cell r="CQ9">
            <v>38156</v>
          </cell>
          <cell r="CR9">
            <v>38175</v>
          </cell>
          <cell r="CS9">
            <v>38181</v>
          </cell>
          <cell r="CT9">
            <v>38165</v>
          </cell>
          <cell r="CU9">
            <v>38295</v>
          </cell>
          <cell r="CV9">
            <v>38305</v>
          </cell>
          <cell r="CW9">
            <v>38286</v>
          </cell>
          <cell r="CX9">
            <v>38227</v>
          </cell>
          <cell r="CY9">
            <v>38280</v>
          </cell>
          <cell r="CZ9">
            <v>38248</v>
          </cell>
          <cell r="DA9">
            <v>38222</v>
          </cell>
          <cell r="DB9">
            <v>38268</v>
          </cell>
          <cell r="DC9">
            <v>38257</v>
          </cell>
          <cell r="DD9">
            <v>38235</v>
          </cell>
          <cell r="DE9">
            <v>38210</v>
          </cell>
          <cell r="DF9" t="str">
            <v>P3-P459</v>
          </cell>
          <cell r="DG9" t="str">
            <v>P4-P459</v>
          </cell>
          <cell r="DH9">
            <v>38310</v>
          </cell>
          <cell r="DI9" t="str">
            <v>P2-P460</v>
          </cell>
          <cell r="DJ9">
            <v>38336</v>
          </cell>
          <cell r="DK9">
            <v>38308</v>
          </cell>
          <cell r="DL9">
            <v>38294</v>
          </cell>
          <cell r="DM9">
            <v>38301</v>
          </cell>
          <cell r="DN9">
            <v>38277</v>
          </cell>
          <cell r="DO9" t="str">
            <v>P4-P461</v>
          </cell>
          <cell r="DP9">
            <v>38287</v>
          </cell>
          <cell r="DQ9">
            <v>38280</v>
          </cell>
          <cell r="DR9">
            <v>38313</v>
          </cell>
          <cell r="DS9">
            <v>38300</v>
          </cell>
          <cell r="DT9">
            <v>38255</v>
          </cell>
          <cell r="DU9">
            <v>38241</v>
          </cell>
          <cell r="DV9">
            <v>38264</v>
          </cell>
          <cell r="DW9">
            <v>38274</v>
          </cell>
          <cell r="DX9">
            <v>38232</v>
          </cell>
          <cell r="DY9">
            <v>38238</v>
          </cell>
          <cell r="DZ9">
            <v>38227</v>
          </cell>
          <cell r="EA9">
            <v>38249</v>
          </cell>
          <cell r="EB9">
            <v>38258</v>
          </cell>
          <cell r="EC9">
            <v>38251</v>
          </cell>
          <cell r="ED9">
            <v>38223</v>
          </cell>
          <cell r="EE9">
            <v>38243</v>
          </cell>
          <cell r="EF9">
            <v>38215</v>
          </cell>
          <cell r="EG9">
            <v>38238</v>
          </cell>
          <cell r="EH9">
            <v>38212</v>
          </cell>
          <cell r="EI9">
            <v>38263</v>
          </cell>
          <cell r="EJ9">
            <v>38191</v>
          </cell>
          <cell r="EK9">
            <v>38198</v>
          </cell>
          <cell r="EL9">
            <v>38169</v>
          </cell>
          <cell r="EM9">
            <v>38213</v>
          </cell>
          <cell r="EN9">
            <v>38209</v>
          </cell>
          <cell r="EO9">
            <v>38234</v>
          </cell>
          <cell r="EP9">
            <v>38178</v>
          </cell>
          <cell r="EQ9">
            <v>38187</v>
          </cell>
          <cell r="ER9">
            <v>38143</v>
          </cell>
          <cell r="ES9">
            <v>38151</v>
          </cell>
          <cell r="ET9">
            <v>38120</v>
          </cell>
          <cell r="EU9">
            <v>38135</v>
          </cell>
          <cell r="EV9">
            <v>38113</v>
          </cell>
          <cell r="EW9">
            <v>38107</v>
          </cell>
          <cell r="EX9">
            <v>38135</v>
          </cell>
          <cell r="EY9">
            <v>38139</v>
          </cell>
          <cell r="EZ9">
            <v>38145</v>
          </cell>
          <cell r="FA9">
            <v>38175</v>
          </cell>
          <cell r="FB9">
            <v>38155</v>
          </cell>
          <cell r="FC9">
            <v>38125</v>
          </cell>
          <cell r="FD9">
            <v>38162</v>
          </cell>
          <cell r="FE9">
            <v>38170</v>
          </cell>
          <cell r="FF9">
            <v>38122</v>
          </cell>
          <cell r="FG9">
            <v>38116</v>
          </cell>
          <cell r="FH9">
            <v>38073</v>
          </cell>
          <cell r="FI9">
            <v>38089</v>
          </cell>
          <cell r="FJ9">
            <v>38083</v>
          </cell>
          <cell r="FK9">
            <v>38099</v>
          </cell>
          <cell r="FL9">
            <v>38077</v>
          </cell>
          <cell r="FM9">
            <v>38086</v>
          </cell>
          <cell r="FN9">
            <v>38003</v>
          </cell>
          <cell r="FO9">
            <v>37998</v>
          </cell>
          <cell r="FP9">
            <v>38043</v>
          </cell>
          <cell r="FQ9">
            <v>37992</v>
          </cell>
          <cell r="FR9">
            <v>37981</v>
          </cell>
          <cell r="FS9">
            <v>38061</v>
          </cell>
          <cell r="FT9">
            <v>37984</v>
          </cell>
          <cell r="FU9">
            <v>37978</v>
          </cell>
          <cell r="FV9">
            <v>37974</v>
          </cell>
          <cell r="FW9">
            <v>37971</v>
          </cell>
          <cell r="FX9">
            <v>37963</v>
          </cell>
          <cell r="FY9">
            <v>37962</v>
          </cell>
          <cell r="FZ9">
            <v>38044</v>
          </cell>
          <cell r="GA9">
            <v>38044</v>
          </cell>
          <cell r="GB9">
            <v>38029</v>
          </cell>
          <cell r="GC9">
            <v>38017</v>
          </cell>
          <cell r="GD9">
            <v>38042</v>
          </cell>
          <cell r="GE9">
            <v>38005</v>
          </cell>
          <cell r="GF9">
            <v>37998</v>
          </cell>
          <cell r="GG9">
            <v>37985</v>
          </cell>
          <cell r="GH9">
            <v>37995</v>
          </cell>
          <cell r="GI9">
            <v>37982</v>
          </cell>
          <cell r="GJ9">
            <v>38014</v>
          </cell>
          <cell r="GK9">
            <v>38024</v>
          </cell>
          <cell r="GL9">
            <v>38010</v>
          </cell>
          <cell r="GM9">
            <v>37999</v>
          </cell>
        </row>
        <row r="10">
          <cell r="A10" t="str">
            <v xml:space="preserve">Pile cap </v>
          </cell>
          <cell r="B10">
            <v>38089</v>
          </cell>
          <cell r="C10">
            <v>38093</v>
          </cell>
          <cell r="D10">
            <v>38110</v>
          </cell>
          <cell r="E10">
            <v>38099</v>
          </cell>
          <cell r="F10">
            <v>38103</v>
          </cell>
          <cell r="G10">
            <v>38116</v>
          </cell>
          <cell r="H10">
            <v>38113</v>
          </cell>
          <cell r="I10">
            <v>38181</v>
          </cell>
          <cell r="J10">
            <v>38122</v>
          </cell>
          <cell r="K10">
            <v>38125</v>
          </cell>
          <cell r="L10">
            <v>38131</v>
          </cell>
          <cell r="M10">
            <v>38187</v>
          </cell>
          <cell r="N10">
            <v>38191</v>
          </cell>
          <cell r="O10">
            <v>38169</v>
          </cell>
          <cell r="P10">
            <v>38206</v>
          </cell>
          <cell r="Q10">
            <v>38176</v>
          </cell>
          <cell r="R10">
            <v>38218</v>
          </cell>
          <cell r="S10">
            <v>38209</v>
          </cell>
          <cell r="T10">
            <v>38195</v>
          </cell>
          <cell r="U10">
            <v>38198</v>
          </cell>
          <cell r="V10">
            <v>37972</v>
          </cell>
          <cell r="W10">
            <v>37977</v>
          </cell>
          <cell r="X10">
            <v>37982</v>
          </cell>
          <cell r="Y10">
            <v>37988</v>
          </cell>
          <cell r="Z10">
            <v>37995</v>
          </cell>
          <cell r="AA10">
            <v>38005</v>
          </cell>
          <cell r="AB10">
            <v>38056</v>
          </cell>
          <cell r="AC10">
            <v>38069</v>
          </cell>
          <cell r="AD10">
            <v>38062</v>
          </cell>
          <cell r="AE10">
            <v>38061</v>
          </cell>
          <cell r="AF10">
            <v>38015</v>
          </cell>
          <cell r="AG10">
            <v>38020</v>
          </cell>
          <cell r="AH10">
            <v>38049</v>
          </cell>
          <cell r="AI10">
            <v>38026</v>
          </cell>
          <cell r="AJ10">
            <v>38029</v>
          </cell>
          <cell r="AK10">
            <v>38035</v>
          </cell>
          <cell r="AL10">
            <v>38046</v>
          </cell>
          <cell r="AM10">
            <v>38093</v>
          </cell>
          <cell r="AN10">
            <v>38087</v>
          </cell>
          <cell r="AO10">
            <v>38098</v>
          </cell>
          <cell r="AP10">
            <v>38111</v>
          </cell>
          <cell r="AQ10">
            <v>38103</v>
          </cell>
          <cell r="AR10">
            <v>38105</v>
          </cell>
          <cell r="AS10">
            <v>38110</v>
          </cell>
          <cell r="AT10">
            <v>38113</v>
          </cell>
          <cell r="AU10">
            <v>38139</v>
          </cell>
          <cell r="AV10">
            <v>38128</v>
          </cell>
          <cell r="AW10">
            <v>38198</v>
          </cell>
          <cell r="AX10">
            <v>38152</v>
          </cell>
          <cell r="AY10">
            <v>38133</v>
          </cell>
          <cell r="AZ10">
            <v>38138</v>
          </cell>
          <cell r="BA10">
            <v>38163</v>
          </cell>
          <cell r="BB10">
            <v>38160</v>
          </cell>
          <cell r="BC10">
            <v>38178</v>
          </cell>
          <cell r="BD10">
            <v>38167</v>
          </cell>
          <cell r="BE10">
            <v>38170</v>
          </cell>
          <cell r="BF10">
            <v>38190</v>
          </cell>
          <cell r="BG10">
            <v>38169</v>
          </cell>
          <cell r="BH10">
            <v>38188</v>
          </cell>
          <cell r="BI10">
            <v>38235</v>
          </cell>
          <cell r="BJ10">
            <v>38231</v>
          </cell>
          <cell r="BK10">
            <v>38261</v>
          </cell>
          <cell r="BL10">
            <v>38215</v>
          </cell>
          <cell r="BM10">
            <v>38206</v>
          </cell>
          <cell r="BN10">
            <v>38180</v>
          </cell>
          <cell r="BO10">
            <v>38192</v>
          </cell>
          <cell r="BP10">
            <v>38271</v>
          </cell>
          <cell r="BQ10">
            <v>38218</v>
          </cell>
          <cell r="BR10">
            <v>38019</v>
          </cell>
          <cell r="BS10">
            <v>38030</v>
          </cell>
          <cell r="BT10">
            <v>37965</v>
          </cell>
          <cell r="BU10">
            <v>37968</v>
          </cell>
          <cell r="BV10">
            <v>37973</v>
          </cell>
          <cell r="BW10">
            <v>37977</v>
          </cell>
          <cell r="BX10">
            <v>37992</v>
          </cell>
          <cell r="BY10">
            <v>37998</v>
          </cell>
          <cell r="BZ10">
            <v>38001</v>
          </cell>
          <cell r="CA10">
            <v>38011</v>
          </cell>
          <cell r="CB10">
            <v>38041</v>
          </cell>
          <cell r="CC10">
            <v>38028</v>
          </cell>
          <cell r="CD10">
            <v>38022</v>
          </cell>
          <cell r="CE10">
            <v>38024</v>
          </cell>
          <cell r="CF10">
            <v>38049</v>
          </cell>
          <cell r="CG10">
            <v>38032</v>
          </cell>
          <cell r="CH10">
            <v>38039</v>
          </cell>
          <cell r="CI10">
            <v>38044</v>
          </cell>
          <cell r="CJ10">
            <v>38061</v>
          </cell>
          <cell r="CK10">
            <v>38116</v>
          </cell>
          <cell r="CL10">
            <v>38112</v>
          </cell>
          <cell r="CM10">
            <v>38072</v>
          </cell>
          <cell r="CN10">
            <v>38082</v>
          </cell>
          <cell r="CO10">
            <v>38096</v>
          </cell>
          <cell r="CP10">
            <v>38100</v>
          </cell>
          <cell r="CQ10">
            <v>38107</v>
          </cell>
          <cell r="CR10">
            <v>38120</v>
          </cell>
          <cell r="CS10">
            <v>38145</v>
          </cell>
          <cell r="CT10">
            <v>38132</v>
          </cell>
          <cell r="CU10">
            <v>38162</v>
          </cell>
          <cell r="CV10">
            <v>38170</v>
          </cell>
          <cell r="CW10">
            <v>38155</v>
          </cell>
          <cell r="CX10">
            <v>38158</v>
          </cell>
          <cell r="CY10">
            <v>38172</v>
          </cell>
          <cell r="CZ10">
            <v>38131</v>
          </cell>
          <cell r="DA10">
            <v>38138</v>
          </cell>
          <cell r="DB10">
            <v>38207</v>
          </cell>
          <cell r="DC10">
            <v>38122</v>
          </cell>
          <cell r="DD10">
            <v>38197</v>
          </cell>
          <cell r="DE10">
            <v>38120</v>
          </cell>
          <cell r="DF10">
            <v>38309</v>
          </cell>
          <cell r="DG10">
            <v>38299</v>
          </cell>
          <cell r="DH10">
            <v>38293</v>
          </cell>
          <cell r="DI10">
            <v>38289</v>
          </cell>
          <cell r="DJ10">
            <v>38296</v>
          </cell>
          <cell r="DK10">
            <v>38276</v>
          </cell>
          <cell r="DL10">
            <v>38259</v>
          </cell>
          <cell r="DM10">
            <v>38272</v>
          </cell>
          <cell r="DN10">
            <v>38232</v>
          </cell>
          <cell r="DO10">
            <v>38286</v>
          </cell>
          <cell r="DP10">
            <v>38243</v>
          </cell>
          <cell r="DQ10">
            <v>38250</v>
          </cell>
          <cell r="DR10">
            <v>38282</v>
          </cell>
          <cell r="DS10">
            <v>38279</v>
          </cell>
          <cell r="DT10">
            <v>38230</v>
          </cell>
          <cell r="DU10">
            <v>38177</v>
          </cell>
          <cell r="DV10">
            <v>38170</v>
          </cell>
          <cell r="DW10">
            <v>38199</v>
          </cell>
          <cell r="DX10">
            <v>38195</v>
          </cell>
          <cell r="DY10">
            <v>38149</v>
          </cell>
          <cell r="DZ10">
            <v>38161</v>
          </cell>
          <cell r="EA10">
            <v>38219</v>
          </cell>
          <cell r="EB10">
            <v>38183</v>
          </cell>
          <cell r="EC10">
            <v>38199</v>
          </cell>
          <cell r="ED10">
            <v>38181</v>
          </cell>
          <cell r="EE10">
            <v>38168</v>
          </cell>
          <cell r="EF10">
            <v>38187</v>
          </cell>
          <cell r="EG10">
            <v>38160</v>
          </cell>
          <cell r="EH10">
            <v>38192</v>
          </cell>
          <cell r="EI10">
            <v>38250</v>
          </cell>
          <cell r="EJ10">
            <v>38146</v>
          </cell>
          <cell r="EK10">
            <v>38142</v>
          </cell>
          <cell r="EL10">
            <v>38136</v>
          </cell>
          <cell r="EM10">
            <v>38196</v>
          </cell>
          <cell r="EN10">
            <v>38193</v>
          </cell>
          <cell r="EO10">
            <v>38218</v>
          </cell>
          <cell r="EP10">
            <v>38125</v>
          </cell>
          <cell r="EQ10">
            <v>38133</v>
          </cell>
          <cell r="ER10">
            <v>38111</v>
          </cell>
          <cell r="ES10">
            <v>38113</v>
          </cell>
          <cell r="ET10">
            <v>38086</v>
          </cell>
          <cell r="EU10">
            <v>38103</v>
          </cell>
          <cell r="EV10">
            <v>38080</v>
          </cell>
          <cell r="EW10">
            <v>38076</v>
          </cell>
          <cell r="EX10">
            <v>38107</v>
          </cell>
          <cell r="EY10">
            <v>38104</v>
          </cell>
          <cell r="EZ10">
            <v>38119</v>
          </cell>
          <cell r="FA10">
            <v>38157</v>
          </cell>
          <cell r="FB10">
            <v>38102</v>
          </cell>
          <cell r="FC10">
            <v>38101</v>
          </cell>
          <cell r="FD10">
            <v>38129</v>
          </cell>
          <cell r="FE10">
            <v>38133</v>
          </cell>
          <cell r="FF10">
            <v>38092</v>
          </cell>
          <cell r="FG10">
            <v>38075</v>
          </cell>
          <cell r="FH10">
            <v>38022</v>
          </cell>
          <cell r="FI10">
            <v>38025</v>
          </cell>
          <cell r="FJ10">
            <v>38027</v>
          </cell>
          <cell r="FK10">
            <v>38046</v>
          </cell>
          <cell r="FL10">
            <v>38034</v>
          </cell>
          <cell r="FM10">
            <v>38071</v>
          </cell>
          <cell r="FN10">
            <v>37984</v>
          </cell>
          <cell r="FO10">
            <v>37977</v>
          </cell>
          <cell r="FP10">
            <v>38018</v>
          </cell>
          <cell r="FQ10">
            <v>37972</v>
          </cell>
          <cell r="FR10">
            <v>37967</v>
          </cell>
          <cell r="FS10">
            <v>38042</v>
          </cell>
          <cell r="FT10">
            <v>37964</v>
          </cell>
          <cell r="FU10">
            <v>37960</v>
          </cell>
          <cell r="FV10">
            <v>37957</v>
          </cell>
          <cell r="FW10">
            <v>37953</v>
          </cell>
          <cell r="FX10">
            <v>37948</v>
          </cell>
          <cell r="FY10">
            <v>37944</v>
          </cell>
          <cell r="FZ10">
            <v>38039</v>
          </cell>
          <cell r="GA10">
            <v>38015</v>
          </cell>
          <cell r="GB10">
            <v>38002</v>
          </cell>
          <cell r="GC10">
            <v>37998</v>
          </cell>
          <cell r="GD10">
            <v>38027</v>
          </cell>
          <cell r="GE10">
            <v>37989</v>
          </cell>
          <cell r="GF10">
            <v>37977</v>
          </cell>
          <cell r="GG10">
            <v>37957</v>
          </cell>
          <cell r="GH10">
            <v>37954</v>
          </cell>
          <cell r="GI10">
            <v>37960</v>
          </cell>
          <cell r="GJ10">
            <v>37984</v>
          </cell>
          <cell r="GK10">
            <v>37964</v>
          </cell>
          <cell r="GL10">
            <v>37966</v>
          </cell>
          <cell r="GM10">
            <v>37970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budget"/>
      <sheetName val="Data"/>
      <sheetName val="(Do not delete)"/>
      <sheetName val="Transfer"/>
      <sheetName val="PRP"/>
      <sheetName val="Br.- 62.98"/>
      <sheetName val="Precalculation"/>
      <sheetName val="01"/>
      <sheetName val="QTY-CRUST-MCW"/>
      <sheetName val="CROSS-SECTION"/>
      <sheetName val="Chpt 1-4 &amp; 13-20"/>
      <sheetName val="BM"/>
      <sheetName val="AOR"/>
      <sheetName val="MPR_PA_1"/>
      <sheetName val="MRATES"/>
      <sheetName val="Detail 1A"/>
      <sheetName val="Rate"/>
      <sheetName val="4 Annex 1 Basic rate"/>
      <sheetName val=" AnalysisPCC"/>
      <sheetName val="Analysis-NH-Culverts"/>
      <sheetName val="Machinery"/>
      <sheetName val="Staff Acco."/>
      <sheetName val="Analysis"/>
      <sheetName val="FRL-OGL"/>
      <sheetName val="FORM7"/>
      <sheetName val="Plant &amp;  Machinery"/>
      <sheetName val="Labour"/>
      <sheetName val="Material"/>
      <sheetName val="macros"/>
      <sheetName val="27+741(1x12)"/>
      <sheetName val="basda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LD - Assum"/>
      <sheetName val="Capex-fixed"/>
      <sheetName val="s"/>
      <sheetName val="PLAN_FEB97"/>
      <sheetName val="Backup PRW - VIIA"/>
      <sheetName val="Cover sheet"/>
      <sheetName val="doq7"/>
      <sheetName val="Config"/>
      <sheetName val="2.01"/>
      <sheetName val="EEV(Prilim)"/>
      <sheetName val="SECPROP"/>
      <sheetName val="CABLE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Elect."/>
      <sheetName val="4 Annex 1 Basic rate"/>
      <sheetName val="01"/>
      <sheetName val="갑지"/>
      <sheetName val="p&amp;m"/>
      <sheetName val="DSLP"/>
      <sheetName val="QTY-CRUST-MCW"/>
      <sheetName val="CROSS-SECTION"/>
      <sheetName val="NLD - Assum"/>
      <sheetName val="Capex-fixed"/>
      <sheetName val="s"/>
      <sheetName val="Basic"/>
      <sheetName val="Inventory"/>
      <sheetName val="Timesheet"/>
      <sheetName val="ANAL"/>
      <sheetName val="Sheet1"/>
      <sheetName val="AoR Finishing"/>
      <sheetName val="doq br."/>
      <sheetName val="Debit_Transit"/>
      <sheetName val="basdat"/>
      <sheetName val="data"/>
      <sheetName val="Sheet2"/>
      <sheetName val="Labour"/>
      <sheetName val="ANNEXURE-A"/>
      <sheetName val="Gen Info"/>
      <sheetName val="Machinery-final"/>
      <sheetName val="Site clearance"/>
      <sheetName val="Inpu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ayworks Bill"/>
      <sheetName val="Bills of Quantities"/>
      <sheetName val="DETAILED  BOQ"/>
      <sheetName val="analysis"/>
      <sheetName val="Machinery"/>
      <sheetName val="COST"/>
      <sheetName val="MAJOR QTYS"/>
      <sheetName val="S2groupcode"/>
      <sheetName val="Index"/>
      <sheetName val="Material "/>
      <sheetName val="Intro"/>
      <sheetName val="17"/>
      <sheetName val="Bill-12"/>
      <sheetName val="Basicrates"/>
      <sheetName val=" AnalysisPCC"/>
      <sheetName val="purpose&amp;input"/>
      <sheetName val="PLAN_FEB97"/>
      <sheetName val="Transfer"/>
      <sheetName val="FT-05-02IsoBOM"/>
      <sheetName val="Final Basic rate"/>
      <sheetName val="BM"/>
      <sheetName val="doq-9"/>
      <sheetName val="doq 3"/>
      <sheetName val="doq-8"/>
      <sheetName val="doq-1"/>
      <sheetName val="doq 2"/>
      <sheetName val="DATA_PILE_BG"/>
      <sheetName val="DATA_PCC"/>
      <sheetName val="DATA_PILECAP"/>
      <sheetName val="DATA_PILE_RT2"/>
      <sheetName val="DATA_PILE_RT1 "/>
      <sheetName val="DATA_PILE _SM"/>
      <sheetName val="Debit_RMC"/>
      <sheetName val="Anl"/>
      <sheetName val="BP"/>
      <sheetName val="INPUT-DATA"/>
      <sheetName val="PROG_DATA"/>
      <sheetName val="Material"/>
      <sheetName val="Plant &amp;  Machinery"/>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Case-3"/>
    </sheetNames>
    <sheetDataSet>
      <sheetData sheetId="0">
        <row r="8">
          <cell r="F8">
            <v>264.39999999999998</v>
          </cell>
        </row>
      </sheetData>
      <sheetData sheetId="1">
        <row r="8">
          <cell r="F8">
            <v>264.39999999999998</v>
          </cell>
        </row>
        <row r="9">
          <cell r="F9">
            <v>417.4</v>
          </cell>
        </row>
        <row r="10">
          <cell r="F10">
            <v>477.4</v>
          </cell>
        </row>
        <row r="12">
          <cell r="F12">
            <v>477.4</v>
          </cell>
        </row>
        <row r="13">
          <cell r="F13">
            <v>444.4</v>
          </cell>
        </row>
        <row r="14">
          <cell r="F14">
            <v>290.39999999999998</v>
          </cell>
        </row>
        <row r="15">
          <cell r="F15">
            <v>270.39999999999998</v>
          </cell>
        </row>
        <row r="36">
          <cell r="F36">
            <v>55</v>
          </cell>
        </row>
        <row r="38">
          <cell r="D38">
            <v>275</v>
          </cell>
        </row>
        <row r="39">
          <cell r="D39">
            <v>3</v>
          </cell>
        </row>
        <row r="90">
          <cell r="D90">
            <v>520</v>
          </cell>
        </row>
        <row r="91">
          <cell r="D91">
            <v>200</v>
          </cell>
        </row>
        <row r="93">
          <cell r="D93">
            <v>1.74</v>
          </cell>
        </row>
        <row r="96">
          <cell r="D96">
            <v>200</v>
          </cell>
        </row>
        <row r="97">
          <cell r="D97">
            <v>994</v>
          </cell>
        </row>
        <row r="107">
          <cell r="D107">
            <v>75</v>
          </cell>
        </row>
        <row r="127">
          <cell r="D127">
            <v>450</v>
          </cell>
        </row>
        <row r="131">
          <cell r="D131">
            <v>2400</v>
          </cell>
        </row>
        <row r="132">
          <cell r="D132">
            <v>1545</v>
          </cell>
        </row>
        <row r="133">
          <cell r="D133">
            <v>206</v>
          </cell>
        </row>
        <row r="134">
          <cell r="D134">
            <v>777</v>
          </cell>
        </row>
        <row r="145">
          <cell r="D145">
            <v>125</v>
          </cell>
        </row>
        <row r="148">
          <cell r="D148">
            <v>75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AFFI内訳"/>
      <sheetName val="listbox.xls"/>
      <sheetName val="Assumptions"/>
      <sheetName val="関係会社貸付金データ"/>
      <sheetName val="doq"/>
      <sheetName val="budget"/>
      <sheetName val="Report"/>
      <sheetName val="PRP"/>
      <sheetName val="working"/>
      <sheetName val="analysis"/>
      <sheetName val="BBH"/>
      <sheetName val="raw"/>
      <sheetName val="CMA_Calculations"/>
      <sheetName val="43B"/>
      <sheetName val="192"/>
      <sheetName val="194C"/>
      <sheetName val="Fixed Assets Top Sheet- Consol"/>
      <sheetName val="SCH 10"/>
      <sheetName val="Links"/>
      <sheetName val="海外WORK"/>
      <sheetName val="Sheet1"/>
      <sheetName val="LabourRates"/>
      <sheetName val="BP"/>
      <sheetName val="Lists"/>
      <sheetName val="NotesSubsidiaryInformation_1"/>
      <sheetName val="NotesRelatedParties_1"/>
      <sheetName val="Key Assumptions"/>
      <sheetName val="b. Sensitivity Analysis"/>
      <sheetName val="Interest"/>
      <sheetName val="Threshold Table"/>
      <sheetName val="SA Procedures"/>
      <sheetName val="NOF &amp; CAPFunds"/>
      <sheetName val="Dep AY 6-7"/>
      <sheetName val="末残計画(四半期ベース)"/>
      <sheetName val="License Area"/>
    </sheetNames>
    <definedNames>
      <definedName name="box2_select"/>
      <definedName name="OptionChk1"/>
      <definedName name="OptionChk2"/>
      <definedName name="OptionChk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trans"/>
      <sheetName val="BOX"/>
      <sheetName val="BOX (2)"/>
      <sheetName val="welcapfr(R) (2)"/>
      <sheetName val="curbsteinfr(R) (2)"/>
      <sheetName val="longwall"/>
      <sheetName val="reinfdetailFR"/>
      <sheetName val="loadsub2"/>
      <sheetName val="AoR Finishing"/>
      <sheetName val="Consum"/>
      <sheetName val="교각1"/>
      <sheetName val="Projects"/>
      <sheetName val="Acc"/>
      <sheetName val="Control"/>
      <sheetName val="405"/>
      <sheetName val="427"/>
      <sheetName val="403"/>
      <sheetName val="HDFC"/>
      <sheetName val="A.O.R r1Str"/>
      <sheetName val="A.O.R r1"/>
      <sheetName val="A.O.R (2)"/>
      <sheetName val="Debit_Transit"/>
      <sheetName val="C &amp; G RHS"/>
      <sheetName val="LOCAL RATES"/>
      <sheetName val="Measurment"/>
      <sheetName val="Section 3_DPR"/>
      <sheetName val="Diesel Analysis"/>
      <sheetName val="Wearing Course"/>
      <sheetName val="BM"/>
      <sheetName val="PROCTOR"/>
      <sheetName val="ANALYSIS"/>
      <sheetName val="doq"/>
      <sheetName val="Assmpns"/>
      <sheetName val="FORM7"/>
      <sheetName val="DGT"/>
      <sheetName val="BOXTRNS"/>
      <sheetName val="Store Items"/>
      <sheetName val="Annex"/>
      <sheetName val="BOX_(2)"/>
      <sheetName val="welcapfr(R)_(2)"/>
      <sheetName val="curbsteinfr(R)_(2)"/>
      <sheetName val="AoR_Finishing"/>
      <sheetName val="C_&amp;_G_RHS"/>
      <sheetName val="LOCAL_RATES"/>
      <sheetName val="A_O_R_r1Str"/>
      <sheetName val="A_O_R_r1"/>
      <sheetName val="A_O_R_(2)"/>
      <sheetName val="17"/>
      <sheetName val="doq 1"/>
      <sheetName val="doq7"/>
      <sheetName val="doq9"/>
      <sheetName val="01"/>
      <sheetName val="final abstract"/>
      <sheetName val="data"/>
      <sheetName val="conc"/>
      <sheetName val="misce"/>
      <sheetName val="mp_rate"/>
      <sheetName val="Machinery"/>
      <sheetName val="MPR_PA_1"/>
      <sheetName val="Financial"/>
      <sheetName val="Total"/>
      <sheetName val="Elect."/>
      <sheetName val="Major Br. Statement"/>
      <sheetName val="ecc_res"/>
      <sheetName val="BP"/>
      <sheetName val="Assumptions"/>
      <sheetName val="NLD - Assum"/>
      <sheetName val="Capex-fixed"/>
      <sheetName val="INPUT SHEET"/>
      <sheetName val="BOQ Distribution"/>
      <sheetName val="(Do not delete)"/>
      <sheetName val="Schedule"/>
      <sheetName val="Diesel_Analysis"/>
      <sheetName val="Section_3_DPR"/>
      <sheetName val="Wearing_Course"/>
      <sheetName val="Part-A"/>
      <sheetName val="Backup PRW - VIIA"/>
      <sheetName val="doq br."/>
      <sheetName val="Major Material - Unit"/>
      <sheetName val="Bus Ways"/>
      <sheetName val="DATA_PILE_BG"/>
      <sheetName val="DATA_PCC"/>
      <sheetName val="DATA_PILECAP"/>
      <sheetName val="DATA_PILE_RT2"/>
      <sheetName val="DATA_PILE_RT1 "/>
      <sheetName val="DATA_PILE _SM"/>
      <sheetName val="Material "/>
      <sheetName val="Analysis-NH-Roads"/>
      <sheetName val="Main"/>
      <sheetName val="INPUT-DATA"/>
      <sheetName val="basdat"/>
      <sheetName val="Staff Acco."/>
      <sheetName val="S2groupcode"/>
      <sheetName val="basic-data"/>
      <sheetName val="Gen Info"/>
      <sheetName val="JCR TOP(ITEM)-KTRP"/>
      <sheetName val="OHDETAIL"/>
      <sheetName val="Est To comp-KTRP"/>
      <sheetName val="SOR"/>
      <sheetName val=" AnalysisPCC"/>
      <sheetName val="Analysis-NH-Culverts"/>
      <sheetName val="UNP-NCW "/>
      <sheetName val="Sheet2"/>
      <sheetName val="STEEL"/>
      <sheetName val="Rate Analysis"/>
      <sheetName val="Material"/>
      <sheetName val="Sheet1"/>
      <sheetName val="Division"/>
      <sheetName val="Engg"/>
      <sheetName val="Project"/>
      <sheetName val="Supervisor"/>
      <sheetName val="Vendor"/>
      <sheetName val="Inventory"/>
      <sheetName val="Anl"/>
      <sheetName val="EW SR"/>
      <sheetName val="Bituminous"/>
      <sheetName val="procurement"/>
      <sheetName val="Final VA"/>
      <sheetName val="Config"/>
      <sheetName val="Break Dw"/>
      <sheetName val="sc-mar2000"/>
      <sheetName val="sc-sepVdec99"/>
      <sheetName val="COST"/>
      <sheetName val="s"/>
      <sheetName val="Grand Summary"/>
      <sheetName val="DATA-DEP.(13-17)"/>
      <sheetName val="DATA-KBPL(17-25)"/>
      <sheetName val="DATA-GCC(25-34.7)"/>
      <sheetName val="St.-Con(0-17)"/>
      <sheetName val="St.-Con.(17-34)"/>
      <sheetName val="inter"/>
      <sheetName val="PointNo.5"/>
      <sheetName val="BOXCELL"/>
      <sheetName val="BOXCULVERT"/>
      <sheetName val="FORM5"/>
      <sheetName val="Habitation"/>
      <sheetName val="Rate"/>
      <sheetName val="RET "/>
      <sheetName val="TOE"/>
      <sheetName val="TOS-F"/>
      <sheetName val="SITE OVERHEADS"/>
      <sheetName val="Capital Expenses"/>
      <sheetName val="Precalculation"/>
      <sheetName val="BHANDUP"/>
      <sheetName val="schedule1"/>
      <sheetName val="Voucher"/>
      <sheetName val="Cal"/>
      <sheetName val="Labour"/>
      <sheetName val="DOOR-WIND"/>
      <sheetName val="factors"/>
      <sheetName val="Steel-Circular"/>
      <sheetName val="PLAN_FEB97"/>
      <sheetName val="RATE COMPILATION"/>
      <sheetName val="(31)"/>
      <sheetName val="loadcal"/>
      <sheetName val="hyperstatic"/>
      <sheetName val="A.O.R."/>
      <sheetName val="SECPROP"/>
      <sheetName val="CABLENOS."/>
      <sheetName val="SITE DATA"/>
      <sheetName val="LoadCapa"/>
      <sheetName val="hyperstatic-3"/>
      <sheetName val="Cut Fill"/>
      <sheetName val="Maintenance"/>
      <sheetName val="Proforma B"/>
      <sheetName val="Traffic"/>
      <sheetName val="Tree_Enu"/>
      <sheetName val="Back_Cal_for OMC"/>
      <sheetName val="P-Ins &amp; Bonds"/>
      <sheetName val="INTSHEET"/>
      <sheetName val="INTSHEET3"/>
      <sheetName val="Manpower"/>
      <sheetName val="Population"/>
      <sheetName val="LEGEND"/>
      <sheetName val="1-Pop Proj"/>
      <sheetName val="Basicdata-f"/>
      <sheetName val="Scour-f"/>
      <sheetName val="As per P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formwork"/>
      <sheetName val="OH"/>
      <sheetName val="A.O.R."/>
      <sheetName val="pur.tender"/>
      <sheetName val="Sheet1"/>
      <sheetName val="SHEET2"/>
      <sheetName val="SHEET3"/>
      <sheetName val="sheet4"/>
      <sheetName val="A_O_R_"/>
      <sheetName val="procur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s>
    <sheetDataSet>
      <sheetData sheetId="0" refreshError="1"/>
      <sheetData sheetId="1" refreshError="1">
        <row r="5">
          <cell r="A5" t="str">
            <v>CLEARING &amp; GRUBBING</v>
          </cell>
          <cell r="C5">
            <v>1.01</v>
          </cell>
          <cell r="D5" t="str">
            <v>HCT</v>
          </cell>
          <cell r="E5">
            <v>66</v>
          </cell>
          <cell r="F5">
            <v>26743.805</v>
          </cell>
          <cell r="G5">
            <v>1765091.1300000001</v>
          </cell>
        </row>
        <row r="6">
          <cell r="A6" t="str">
            <v>EXCAVATION</v>
          </cell>
          <cell r="C6">
            <v>2.0099999999999998</v>
          </cell>
          <cell r="D6" t="str">
            <v>CUM</v>
          </cell>
          <cell r="E6">
            <v>213000</v>
          </cell>
          <cell r="F6">
            <v>33.660000000000004</v>
          </cell>
          <cell r="G6">
            <v>7169580.0000000009</v>
          </cell>
        </row>
        <row r="7">
          <cell r="A7" t="str">
            <v>EARTHWORK IN EMBANKMENT</v>
          </cell>
          <cell r="C7" t="str">
            <v>2.02 + 2.03</v>
          </cell>
          <cell r="D7" t="str">
            <v>CUM</v>
          </cell>
          <cell r="E7">
            <v>523700</v>
          </cell>
          <cell r="F7">
            <v>111.99450353255681</v>
          </cell>
          <cell r="G7">
            <v>58651521.5</v>
          </cell>
        </row>
        <row r="8">
          <cell r="A8" t="str">
            <v>EARTHWORK IN SUBGRADE</v>
          </cell>
          <cell r="C8">
            <v>2.04</v>
          </cell>
          <cell r="D8" t="str">
            <v>CUM</v>
          </cell>
          <cell r="E8">
            <v>270000</v>
          </cell>
          <cell r="F8">
            <v>159.88500000000002</v>
          </cell>
          <cell r="G8">
            <v>43168950.000000007</v>
          </cell>
        </row>
        <row r="9">
          <cell r="A9" t="str">
            <v>MEDIAN FILLING</v>
          </cell>
          <cell r="C9">
            <v>2.06</v>
          </cell>
          <cell r="D9" t="str">
            <v>CUM</v>
          </cell>
          <cell r="E9">
            <v>52300</v>
          </cell>
          <cell r="F9">
            <v>142.12</v>
          </cell>
          <cell r="G9">
            <v>7432876</v>
          </cell>
        </row>
        <row r="10">
          <cell r="A10" t="str">
            <v>GRANULAR SUB BASE COURSE</v>
          </cell>
          <cell r="C10">
            <v>3.01</v>
          </cell>
          <cell r="D10" t="str">
            <v>CUM</v>
          </cell>
          <cell r="E10">
            <v>101795</v>
          </cell>
          <cell r="F10">
            <v>1509.0900000000001</v>
          </cell>
          <cell r="G10">
            <v>153617816.55000001</v>
          </cell>
        </row>
        <row r="11">
          <cell r="A11" t="str">
            <v>WET MIX MACADAM</v>
          </cell>
          <cell r="C11">
            <v>3.02</v>
          </cell>
          <cell r="D11" t="str">
            <v>CUM</v>
          </cell>
          <cell r="E11">
            <v>35731</v>
          </cell>
          <cell r="F11">
            <v>1608.2</v>
          </cell>
          <cell r="G11">
            <v>57462594.200000003</v>
          </cell>
        </row>
        <row r="12">
          <cell r="A12" t="str">
            <v>PROFILE CORRECTIVE COURSE</v>
          </cell>
          <cell r="C12">
            <v>4.03</v>
          </cell>
          <cell r="D12" t="str">
            <v>CUM</v>
          </cell>
          <cell r="E12">
            <v>5219</v>
          </cell>
          <cell r="F12">
            <v>3938.22</v>
          </cell>
          <cell r="G12">
            <v>20553570.18</v>
          </cell>
        </row>
        <row r="13">
          <cell r="A13" t="str">
            <v>DENSE BITUMINOUS MACADAM</v>
          </cell>
          <cell r="C13">
            <v>4.04</v>
          </cell>
          <cell r="D13" t="str">
            <v>CUM</v>
          </cell>
          <cell r="E13">
            <v>36043</v>
          </cell>
          <cell r="F13">
            <v>4582.4350000000004</v>
          </cell>
          <cell r="G13">
            <v>165164704.70500001</v>
          </cell>
        </row>
        <row r="14">
          <cell r="A14" t="str">
            <v>BITUMINOUS CONCRETE</v>
          </cell>
          <cell r="C14">
            <v>4.05</v>
          </cell>
          <cell r="D14" t="str">
            <v>CUM</v>
          </cell>
          <cell r="E14">
            <v>14348</v>
          </cell>
          <cell r="F14">
            <v>5437.0250000000005</v>
          </cell>
          <cell r="G14">
            <v>78010434.700000003</v>
          </cell>
        </row>
        <row r="15">
          <cell r="A15" t="str">
            <v>BITUMENOUS MACADAM</v>
          </cell>
          <cell r="C15">
            <v>4.0599999999999996</v>
          </cell>
          <cell r="D15" t="str">
            <v>CUM</v>
          </cell>
          <cell r="E15">
            <v>23271</v>
          </cell>
          <cell r="F15">
            <v>3938.2200000000003</v>
          </cell>
          <cell r="G15">
            <v>91646317.620000005</v>
          </cell>
        </row>
        <row r="16">
          <cell r="A16" t="str">
            <v>SEMI DENSE BITUMENOUS COURSE</v>
          </cell>
          <cell r="C16">
            <v>4.07</v>
          </cell>
          <cell r="D16" t="str">
            <v>CUM</v>
          </cell>
          <cell r="E16">
            <v>977</v>
          </cell>
          <cell r="F16">
            <v>4617.9650000000001</v>
          </cell>
          <cell r="G16">
            <v>4511751.8049999997</v>
          </cell>
        </row>
        <row r="17">
          <cell r="A17" t="str">
            <v>DRY LEAN CONCRETE</v>
          </cell>
          <cell r="C17">
            <v>4.09</v>
          </cell>
          <cell r="D17" t="str">
            <v>CUM</v>
          </cell>
          <cell r="E17">
            <v>48021</v>
          </cell>
          <cell r="F17">
            <v>2489.9050000000002</v>
          </cell>
          <cell r="G17">
            <v>119567728.00500001</v>
          </cell>
        </row>
        <row r="18">
          <cell r="A18" t="str">
            <v>PAVEMENT QUALITY CONCRETE</v>
          </cell>
          <cell r="C18">
            <v>4.0999999999999996</v>
          </cell>
          <cell r="D18" t="str">
            <v>CUM</v>
          </cell>
          <cell r="E18">
            <v>87024</v>
          </cell>
          <cell r="F18">
            <v>4648.8200000000006</v>
          </cell>
          <cell r="G18">
            <v>404558911.68000007</v>
          </cell>
        </row>
        <row r="19">
          <cell r="A19" t="str">
            <v>MEDIAN KERB</v>
          </cell>
          <cell r="C19">
            <v>9.09</v>
          </cell>
          <cell r="D19" t="str">
            <v>LM</v>
          </cell>
          <cell r="E19">
            <v>59364</v>
          </cell>
          <cell r="F19">
            <v>148.66500000000002</v>
          </cell>
          <cell r="G19">
            <v>8825349.0600000005</v>
          </cell>
        </row>
        <row r="20">
          <cell r="A20" t="str">
            <v>TURFING</v>
          </cell>
          <cell r="C20">
            <v>2.08</v>
          </cell>
          <cell r="D20" t="str">
            <v>SQM</v>
          </cell>
          <cell r="E20">
            <v>119000</v>
          </cell>
          <cell r="F20">
            <v>10.285</v>
          </cell>
          <cell r="G20">
            <v>1223915</v>
          </cell>
        </row>
        <row r="21">
          <cell r="A21" t="str">
            <v>DRAINAGE &amp; PROTECTION WORK</v>
          </cell>
          <cell r="C21" t="str">
            <v>Bill No. 8</v>
          </cell>
          <cell r="D21" t="str">
            <v>%</v>
          </cell>
          <cell r="E21">
            <v>1</v>
          </cell>
          <cell r="F21">
            <v>250651.02260000003</v>
          </cell>
          <cell r="G21">
            <v>25065102.260000002</v>
          </cell>
        </row>
        <row r="22">
          <cell r="A22" t="str">
            <v>ROAD MARKING</v>
          </cell>
          <cell r="C22" t="str">
            <v>Bill No. 9 - 9.09</v>
          </cell>
          <cell r="D22" t="str">
            <v>%</v>
          </cell>
          <cell r="E22">
            <v>1</v>
          </cell>
          <cell r="F22">
            <v>351216.06959999999</v>
          </cell>
          <cell r="G22">
            <v>35121606.960000001</v>
          </cell>
        </row>
        <row r="23">
          <cell r="A23" t="str">
            <v>JUNCTIONS</v>
          </cell>
          <cell r="C23" t="str">
            <v>Bill No. 10</v>
          </cell>
          <cell r="D23" t="str">
            <v>%</v>
          </cell>
          <cell r="E23">
            <v>1</v>
          </cell>
          <cell r="F23">
            <v>50391.133100000006</v>
          </cell>
          <cell r="G23">
            <v>5039113.3100000005</v>
          </cell>
        </row>
        <row r="24">
          <cell r="A24" t="str">
            <v>MISC ROAD WORKS</v>
          </cell>
          <cell r="C24" t="str">
            <v>Bill No 1+2+3+4+8+9+10-(All Above Items)</v>
          </cell>
          <cell r="D24" t="str">
            <v>%</v>
          </cell>
          <cell r="E24">
            <v>1</v>
          </cell>
          <cell r="F24">
            <v>267800.76455000159</v>
          </cell>
          <cell r="G24">
            <v>26780076.455000162</v>
          </cell>
        </row>
        <row r="27">
          <cell r="A27" t="str">
            <v>EXCAVATION</v>
          </cell>
          <cell r="C27">
            <v>5.01</v>
          </cell>
          <cell r="D27" t="str">
            <v>CUM</v>
          </cell>
          <cell r="E27">
            <v>5814</v>
          </cell>
          <cell r="F27">
            <v>59.84</v>
          </cell>
          <cell r="G27">
            <v>347909.76</v>
          </cell>
        </row>
        <row r="28">
          <cell r="A28" t="str">
            <v>REINFORCEMENT</v>
          </cell>
          <cell r="C28">
            <v>5.09</v>
          </cell>
          <cell r="D28" t="str">
            <v>MT</v>
          </cell>
          <cell r="E28">
            <v>669</v>
          </cell>
          <cell r="F28">
            <v>39238.21</v>
          </cell>
          <cell r="G28">
            <v>26250362.489999998</v>
          </cell>
        </row>
        <row r="29">
          <cell r="A29" t="str">
            <v>LEVELLING COURSE  / PCC</v>
          </cell>
          <cell r="C29">
            <v>5.04</v>
          </cell>
          <cell r="D29" t="str">
            <v>CUM</v>
          </cell>
          <cell r="E29">
            <v>1264</v>
          </cell>
          <cell r="F29">
            <v>2982.65</v>
          </cell>
          <cell r="G29">
            <v>3770069.6</v>
          </cell>
        </row>
        <row r="30">
          <cell r="A30" t="str">
            <v>CONCRETE WORKS - RCC</v>
          </cell>
          <cell r="C30" t="str">
            <v>5.05+5.06+5.07+5.08</v>
          </cell>
          <cell r="D30" t="str">
            <v>CUM</v>
          </cell>
          <cell r="E30">
            <v>8874</v>
          </cell>
          <cell r="F30">
            <v>4053.943055555555</v>
          </cell>
          <cell r="G30">
            <v>35974690.674999997</v>
          </cell>
        </row>
        <row r="31">
          <cell r="A31" t="str">
            <v>BACK FILLING</v>
          </cell>
          <cell r="C31" t="str">
            <v>5.02 + 5.03</v>
          </cell>
          <cell r="D31" t="str">
            <v>CUM</v>
          </cell>
          <cell r="E31">
            <v>6365</v>
          </cell>
          <cell r="F31">
            <v>659.28443833464257</v>
          </cell>
          <cell r="G31">
            <v>4196345.45</v>
          </cell>
        </row>
        <row r="32">
          <cell r="A32" t="str">
            <v>MISCELLENIOUS - CULVERTS</v>
          </cell>
          <cell r="C32" t="str">
            <v>Bill No. - 5 - (All above Items)</v>
          </cell>
          <cell r="D32" t="str">
            <v>%</v>
          </cell>
          <cell r="E32">
            <v>1</v>
          </cell>
          <cell r="F32">
            <v>202398.73939999982</v>
          </cell>
          <cell r="G32">
            <v>20239873.939999983</v>
          </cell>
        </row>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row r="50">
          <cell r="A50" t="str">
            <v>ROAD MAINTENANCE</v>
          </cell>
          <cell r="C50" t="str">
            <v>Bill No. 12</v>
          </cell>
          <cell r="D50" t="str">
            <v>%</v>
          </cell>
          <cell r="E50">
            <v>1</v>
          </cell>
          <cell r="F50">
            <v>15533388.750000002</v>
          </cell>
          <cell r="G50">
            <v>15533388.750000002</v>
          </cell>
        </row>
        <row r="51">
          <cell r="A51" t="str">
            <v>MISCELLANIOUS</v>
          </cell>
          <cell r="C51" t="str">
            <v>Bill No. 11</v>
          </cell>
          <cell r="D51" t="str">
            <v>%</v>
          </cell>
          <cell r="E51">
            <v>1</v>
          </cell>
          <cell r="F51">
            <v>30539056.020000003</v>
          </cell>
          <cell r="G51">
            <v>30539056.020000003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BOQ Distrib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IRR"/>
      <sheetName val="BS-Cr"/>
      <sheetName val="PL-Cr"/>
      <sheetName val="CF-Cr"/>
      <sheetName val="Past-Bud-Forecast"/>
      <sheetName val="BS-Lac"/>
      <sheetName val="PL-Lac"/>
      <sheetName val="CF-Lac"/>
      <sheetName val="Loan Funds"/>
      <sheetName val="FM"/>
      <sheetName val="Flow Files"/>
      <sheetName val="PL-PY-BY"/>
      <sheetName val="Income-Exps"/>
      <sheetName val="Dep 10-11"/>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Overheads"/>
      <sheetName val="115JB"/>
      <sheetName val="Form 29B"/>
      <sheetName val="Dep - IT"/>
      <sheetName val="DTSUM0708"/>
      <sheetName val="DTL0708"/>
      <sheetName val="DTA0708"/>
      <sheetName val="Equity Comm"/>
      <sheetName val="MIS"/>
      <sheetName val="Ratios"/>
      <sheetName val="Ports-MP"/>
      <sheetName val="Ports-Trvl-Inland"/>
      <sheetName val="Ports-Trvl-Foreign)"/>
      <sheetName val="Ports-Capex"/>
      <sheetName val="OM-MP"/>
      <sheetName val="OM-Trvl-Innland"/>
      <sheetName val="OM-Trvl-Foreign"/>
      <sheetName val="OM-Capex"/>
      <sheetName val="SPT vs PHI"/>
      <sheetName val="GP-PL"/>
      <sheetName val="PanEuro"/>
      <sheetName val="budget"/>
      <sheetName val="Sheet1"/>
    </sheetNames>
    <sheetDataSet>
      <sheetData sheetId="0" refreshError="1"/>
      <sheetData sheetId="1" refreshError="1"/>
      <sheetData sheetId="2" refreshError="1">
        <row r="2">
          <cell r="B2">
            <v>39904</v>
          </cell>
          <cell r="C2">
            <v>39934</v>
          </cell>
          <cell r="D2">
            <v>39965</v>
          </cell>
          <cell r="E2">
            <v>39995</v>
          </cell>
          <cell r="F2">
            <v>40026</v>
          </cell>
          <cell r="G2">
            <v>40057</v>
          </cell>
          <cell r="H2">
            <v>40087</v>
          </cell>
          <cell r="I2">
            <v>40118</v>
          </cell>
          <cell r="J2">
            <v>40148</v>
          </cell>
          <cell r="K2">
            <v>40179</v>
          </cell>
          <cell r="L2">
            <v>40210</v>
          </cell>
          <cell r="M2">
            <v>40238</v>
          </cell>
          <cell r="N2">
            <v>40269</v>
          </cell>
          <cell r="O2">
            <v>40299</v>
          </cell>
          <cell r="P2">
            <v>40330</v>
          </cell>
          <cell r="Q2">
            <v>40360</v>
          </cell>
          <cell r="R2">
            <v>40391</v>
          </cell>
          <cell r="S2">
            <v>40422</v>
          </cell>
          <cell r="T2">
            <v>40452</v>
          </cell>
          <cell r="U2">
            <v>40483</v>
          </cell>
          <cell r="V2">
            <v>40513</v>
          </cell>
          <cell r="W2">
            <v>40544</v>
          </cell>
          <cell r="X2">
            <v>40575</v>
          </cell>
          <cell r="Y2">
            <v>40603</v>
          </cell>
        </row>
        <row r="3">
          <cell r="B3" t="str">
            <v>Apr.09</v>
          </cell>
          <cell r="C3" t="str">
            <v>May.09</v>
          </cell>
          <cell r="D3" t="str">
            <v>Jun.09</v>
          </cell>
          <cell r="E3" t="str">
            <v>Jul.09</v>
          </cell>
          <cell r="F3" t="str">
            <v>Aug.09</v>
          </cell>
          <cell r="G3" t="str">
            <v>Sep.09</v>
          </cell>
          <cell r="H3" t="str">
            <v>Oct.09</v>
          </cell>
          <cell r="I3" t="str">
            <v>Nov.09</v>
          </cell>
          <cell r="J3" t="str">
            <v>Dec.09</v>
          </cell>
          <cell r="K3" t="str">
            <v>Jan.10</v>
          </cell>
          <cell r="L3" t="str">
            <v>Feb.10</v>
          </cell>
          <cell r="M3" t="str">
            <v>Mar.10</v>
          </cell>
          <cell r="N3" t="str">
            <v>Apr.10</v>
          </cell>
          <cell r="O3" t="str">
            <v>May.10</v>
          </cell>
          <cell r="P3" t="str">
            <v>Jun.10</v>
          </cell>
          <cell r="Q3" t="str">
            <v>Jul.10</v>
          </cell>
          <cell r="R3" t="str">
            <v>Aug.10</v>
          </cell>
          <cell r="S3" t="str">
            <v>Sep.10</v>
          </cell>
          <cell r="T3" t="str">
            <v>Oct.10</v>
          </cell>
          <cell r="U3" t="str">
            <v>Nov.10</v>
          </cell>
          <cell r="V3" t="str">
            <v>Dec.10</v>
          </cell>
          <cell r="W3" t="str">
            <v>Jan.11</v>
          </cell>
          <cell r="X3" t="str">
            <v>Feb.11</v>
          </cell>
          <cell r="Y3" t="str">
            <v>Mar.11</v>
          </cell>
        </row>
        <row r="4">
          <cell r="B4" t="str">
            <v>Apr.08</v>
          </cell>
          <cell r="C4" t="str">
            <v>May.08</v>
          </cell>
          <cell r="D4" t="str">
            <v>Jun.08</v>
          </cell>
          <cell r="E4" t="str">
            <v>Jul.08</v>
          </cell>
          <cell r="F4" t="str">
            <v>Aug.08</v>
          </cell>
          <cell r="G4" t="str">
            <v>Sep.08</v>
          </cell>
          <cell r="H4" t="str">
            <v>Oct.08</v>
          </cell>
          <cell r="I4" t="str">
            <v>Nov.08</v>
          </cell>
          <cell r="J4" t="str">
            <v>Dec.08</v>
          </cell>
          <cell r="K4" t="str">
            <v>Jan.09</v>
          </cell>
          <cell r="L4" t="str">
            <v>Feb.09</v>
          </cell>
          <cell r="M4" t="str">
            <v>Mar.09</v>
          </cell>
          <cell r="N4" t="str">
            <v>Apr.09</v>
          </cell>
          <cell r="O4" t="str">
            <v>May.09</v>
          </cell>
          <cell r="P4" t="str">
            <v>Jun.09</v>
          </cell>
          <cell r="Q4" t="str">
            <v>Jul.09</v>
          </cell>
          <cell r="R4" t="str">
            <v>Aug.09</v>
          </cell>
          <cell r="S4" t="str">
            <v>Sep.09</v>
          </cell>
          <cell r="T4" t="str">
            <v>Oct.09</v>
          </cell>
          <cell r="U4" t="str">
            <v>Nov.09</v>
          </cell>
          <cell r="V4" t="str">
            <v>Dec.09</v>
          </cell>
          <cell r="W4" t="str">
            <v>Jan.10</v>
          </cell>
          <cell r="X4" t="str">
            <v>Feb.10</v>
          </cell>
          <cell r="Y4" t="str">
            <v>Mar.10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BP"/>
      <sheetName val="Voucher"/>
      <sheetName val="Data"/>
      <sheetName val="Cal"/>
      <sheetName val="Wearing Course"/>
      <sheetName val="Evaluate"/>
      <sheetName val="Backup PRW - VIIA"/>
      <sheetName val="Analy"/>
      <sheetName val="BP-Other strs"/>
      <sheetName val="INPUT"/>
      <sheetName val="Annex"/>
      <sheetName val="BOQ-Part1"/>
      <sheetName val="Rate Analysis"/>
      <sheetName val="BHANDUP"/>
      <sheetName val="DATA_PILE_BG"/>
      <sheetName val="DATA_PCC"/>
      <sheetName val="DATA_PILECAP"/>
      <sheetName val="DATA_PILE_RT2"/>
      <sheetName val="DATA_PILE_RT1 "/>
      <sheetName val="DATA_PILE _SM"/>
      <sheetName val="Box- Girder"/>
      <sheetName val="schedule1"/>
      <sheetName val="Rates Basic"/>
      <sheetName val="SPILL OVER PROJECTIONS"/>
      <sheetName val="SPILL OVER"/>
      <sheetName val="DETAILED  BOQ"/>
      <sheetName val="BOQ Distribution"/>
      <sheetName val="Link"/>
      <sheetName val="Basicrates"/>
      <sheetName val="CFData"/>
      <sheetName val="HRData"/>
      <sheetName val="CapexOAdata"/>
      <sheetName val="OpexData"/>
      <sheetName val="PLData"/>
      <sheetName val="Menu"/>
      <sheetName val="CapexPMdata"/>
      <sheetName val="CapexSSdata"/>
      <sheetName val="WCData"/>
      <sheetName val="BTB"/>
      <sheetName val="cf"/>
      <sheetName val="orders"/>
      <sheetName val="Intro"/>
      <sheetName val="Material "/>
      <sheetName val="Manpower"/>
      <sheetName val="BP-Other_strs"/>
      <sheetName val="Rates_Basic"/>
      <sheetName val="SPILL_OVER_PROJECTIONS"/>
      <sheetName val="SPILL_OVER"/>
      <sheetName val="DETAILED__BOQ"/>
      <sheetName val="Wearing_Course"/>
      <sheetName val="Index"/>
      <sheetName val="ANNEXURE-A"/>
      <sheetName val="Dayworks Bill"/>
      <sheetName val="Bills of Quantities"/>
      <sheetName val="ecc_res"/>
      <sheetName val="Additions9900"/>
      <sheetName val="BOQ"/>
      <sheetName val="Machinery"/>
      <sheetName val="Measurment"/>
      <sheetName val="04"/>
      <sheetName val="05"/>
      <sheetName val="LEGEND"/>
      <sheetName val="REL"/>
      <sheetName val="s"/>
      <sheetName val="analysis"/>
      <sheetName val="doq"/>
      <sheetName val="BALAN1"/>
      <sheetName val="Basic"/>
      <sheetName val="Assmpns"/>
      <sheetName val="Rate_Analysis"/>
      <sheetName val="R.A."/>
      <sheetName val="Sheet1"/>
      <sheetName val="Interest"/>
      <sheetName val="PRO_A"/>
      <sheetName val="DWG"/>
      <sheetName val="ELEC_MCI"/>
      <sheetName val="MAIN"/>
      <sheetName val="INST_MCI"/>
      <sheetName val="MECH_MCI"/>
      <sheetName val="PRO"/>
      <sheetName val="해외 연수비용 계산-삭제"/>
      <sheetName val="Equipment Analysis SKLM May04 u"/>
      <sheetName val="해외 기술훈련비 (합계)"/>
      <sheetName val="Elect."/>
      <sheetName val="Detail 1A"/>
      <sheetName val="30th Sep 2011"/>
      <sheetName val="#3E1_GCR"/>
      <sheetName val="teo model"/>
      <sheetName val="CABLE"/>
      <sheetName val="number"/>
      <sheetName val="AoR Finishing"/>
      <sheetName val="Bituminous"/>
      <sheetName val="01"/>
      <sheetName val="(Do not delete)"/>
      <sheetName val="Data Base"/>
      <sheetName val="C &amp; G RHS"/>
      <sheetName val="INPUT SHEET"/>
      <sheetName val="NLD - Assum"/>
      <sheetName val="Capex-fixed"/>
      <sheetName val="SC revtrgt"/>
      <sheetName val="77S(O)"/>
      <sheetName val="COST"/>
      <sheetName val="Grand Summary"/>
      <sheetName val="LOCAL RATES"/>
      <sheetName val="Cost of O &amp; O"/>
      <sheetName val="basdat"/>
      <sheetName val="r"/>
      <sheetName val="07"/>
      <sheetName val="02"/>
      <sheetName val="03"/>
      <sheetName val="Schedule"/>
      <sheetName val="DATA-DEP.(13-17)"/>
      <sheetName val="DATA-KBPL(17-25)"/>
      <sheetName val="DATA-GCC(25-34.7)"/>
      <sheetName val="St.-Con(0-17)"/>
      <sheetName val="St.-Con.(17-34)"/>
      <sheetName val="Summary"/>
      <sheetName val="M+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Info"/>
      <sheetName val="level"/>
      <sheetName val="volume"/>
      <sheetName val="G_Design"/>
      <sheetName val="traffic "/>
      <sheetName val="lab_ test"/>
      <sheetName val="CD_Existing"/>
      <sheetName val="Slab-1840"/>
      <sheetName val="Slab-2560"/>
      <sheetName val="Slab-3520"/>
      <sheetName val="Slab 3520m est"/>
      <sheetName val="CD Design"/>
      <sheetName val="pavement(0-1300&amp;2600-3860)"/>
      <sheetName val="pavement (1300-2600m)"/>
      <sheetName val="road_est(bm)"/>
      <sheetName val="E-Slab3520"/>
      <sheetName val="E-Slab 1840,2560"/>
      <sheetName val="E-P1"/>
      <sheetName val="E-P2"/>
      <sheetName val="Total Cost"/>
      <sheetName val="cover page"/>
      <sheetName val="1.5mspanX1.0m est. "/>
      <sheetName val="design of 510m "/>
      <sheetName val="510m estimate"/>
      <sheetName val="design of 750m"/>
      <sheetName val="design of  1260m"/>
      <sheetName val="Dig_Pavment 0-1300"/>
      <sheetName val="Dig_Pavment1300-2600"/>
      <sheetName val="Dig_Pavment2600-3860"/>
      <sheetName val="Rigid Pavement Drawing"/>
      <sheetName val="pavement(0-1300&amp;26p0-3860)"/>
      <sheetName val="procurement"/>
      <sheetName val="Back_Cal_for OMC"/>
      <sheetName val="Build-up"/>
      <sheetName val="Indirect expenses"/>
      <sheetName val="ANNEXURE-A"/>
      <sheetName val="basdat"/>
      <sheetName val="Voucher"/>
      <sheetName val="Data"/>
      <sheetName val="Cal"/>
      <sheetName val="Machinery"/>
      <sheetName val="ATTERBERG LIMIT"/>
      <sheetName val="Sheet2"/>
      <sheetName val="IDC revised"/>
      <sheetName val="Schedule with cap"/>
      <sheetName val="revised Scenario"/>
      <sheetName val="SILICATE"/>
      <sheetName val="RA"/>
      <sheetName val="DETAILED  BOQ"/>
      <sheetName val="B S"/>
      <sheetName val="Cntrl Sheet"/>
      <sheetName val="DTPL"/>
      <sheetName val="Facility"/>
      <sheetName val="PAP"/>
      <sheetName val="Keyratios"/>
      <sheetName val="Narrative"/>
      <sheetName val="17"/>
      <sheetName val="A.O.R."/>
      <sheetName val="INPUT"/>
      <sheetName val="Unconnected"/>
      <sheetName val="MAIN"/>
      <sheetName val="Assumptions"/>
      <sheetName val="hyperstatic-3"/>
      <sheetName val="foundation(V)"/>
      <sheetName val="doq"/>
      <sheetName val="Annex"/>
      <sheetName val="basic-data"/>
      <sheetName val="mem-property"/>
    </sheetNames>
    <sheetDataSet>
      <sheetData sheetId="0" refreshError="1">
        <row r="34">
          <cell r="B34">
            <v>500</v>
          </cell>
        </row>
        <row r="35">
          <cell r="B35">
            <v>500</v>
          </cell>
        </row>
        <row r="36">
          <cell r="B36">
            <v>1000</v>
          </cell>
        </row>
        <row r="37">
          <cell r="B37">
            <v>1500</v>
          </cell>
        </row>
        <row r="38">
          <cell r="B38">
            <v>2000</v>
          </cell>
        </row>
        <row r="39">
          <cell r="B39">
            <v>2500</v>
          </cell>
        </row>
        <row r="40">
          <cell r="B40">
            <v>3000</v>
          </cell>
        </row>
        <row r="41">
          <cell r="B41">
            <v>3500</v>
          </cell>
        </row>
        <row r="42">
          <cell r="B42">
            <v>4000</v>
          </cell>
        </row>
        <row r="43">
          <cell r="B43">
            <v>4500</v>
          </cell>
        </row>
        <row r="44">
          <cell r="B44">
            <v>5000</v>
          </cell>
        </row>
        <row r="45">
          <cell r="B45">
            <v>5500</v>
          </cell>
        </row>
        <row r="46">
          <cell r="B46">
            <v>6000</v>
          </cell>
        </row>
        <row r="47">
          <cell r="B47">
            <v>6500</v>
          </cell>
        </row>
        <row r="48">
          <cell r="B48">
            <v>7000</v>
          </cell>
        </row>
        <row r="49">
          <cell r="B49">
            <v>7500</v>
          </cell>
        </row>
        <row r="50">
          <cell r="B50">
            <v>8000</v>
          </cell>
        </row>
        <row r="51">
          <cell r="B51">
            <v>8500</v>
          </cell>
        </row>
        <row r="52">
          <cell r="B52">
            <v>9000</v>
          </cell>
        </row>
        <row r="53">
          <cell r="B53">
            <v>9500</v>
          </cell>
        </row>
        <row r="54">
          <cell r="B54">
            <v>10000</v>
          </cell>
        </row>
        <row r="55">
          <cell r="B55">
            <v>10500</v>
          </cell>
        </row>
        <row r="56">
          <cell r="B56">
            <v>11000</v>
          </cell>
        </row>
        <row r="57">
          <cell r="B57">
            <v>11500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CD"/>
      <sheetName val="Sheet4"/>
      <sheetName val="Rm"/>
      <sheetName val="Capex"/>
      <sheetName val="forTL"/>
      <sheetName val="43B"/>
      <sheetName val="ROI"/>
      <sheetName val="depo"/>
      <sheetName val="192"/>
      <sheetName val="194A"/>
      <sheetName val="194C"/>
      <sheetName val="194 I"/>
      <sheetName val="194 J"/>
      <sheetName val="Bon.CL.7"/>
      <sheetName val="CONSOLIDATION"/>
      <sheetName val="Bon.CL.4(x)"/>
      <sheetName val="Sheet2"/>
      <sheetName val="Sheet1"/>
      <sheetName val="Exreco (2)"/>
      <sheetName val="bonReco (2)"/>
      <sheetName val="totalreco"/>
      <sheetName val="Sheet3"/>
      <sheetName val="Reports List"/>
      <sheetName val="CAS P"/>
      <sheetName val="Customize Your Purchase Order"/>
      <sheetName val="BRP&amp;L"/>
      <sheetName val="Taudit98"/>
      <sheetName val="m3&amp;4"/>
      <sheetName val="rm9900"/>
      <sheetName val="Rates"/>
      <sheetName val="Lead"/>
      <sheetName val="F&amp;B"/>
      <sheetName val="#REF"/>
      <sheetName val="Maint"/>
      <sheetName val="Kitchen"/>
      <sheetName val="Housek"/>
      <sheetName val="Balance Sheet monthly"/>
      <sheetName val="MIS YTD"/>
      <sheetName val="MIS EST"/>
      <sheetName val="B S"/>
      <sheetName val="Cntrl Sheet"/>
      <sheetName val="DTPL"/>
      <sheetName val="Facility"/>
      <sheetName val="PAP"/>
      <sheetName val="P L"/>
      <sheetName val="Keyratios"/>
      <sheetName val="Interest"/>
      <sheetName val="Yield-CO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sheetName val="Scrutiny"/>
      <sheetName val="OH"/>
      <sheetName val="RateList"/>
      <sheetName val="AOR"/>
      <sheetName val="formwork"/>
      <sheetName val="Sheet5"/>
      <sheetName val="Sheet6"/>
      <sheetName val="Sheet7"/>
      <sheetName val="Sheet8"/>
      <sheetName val="Sheet9"/>
      <sheetName val="Sheet10"/>
      <sheetName val="Sheet11"/>
      <sheetName val="Sheet12"/>
      <sheetName val="Sheet13"/>
      <sheetName val="Sheet14"/>
      <sheetName val="Sheet15"/>
      <sheetName val="Sheet16"/>
      <sheetName val="Interest 30-11-01 not PA 7%"/>
      <sheetName val="x-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s>
    <sheetDataSet>
      <sheetData sheetId="0"/>
      <sheetData sheetId="1">
        <row r="8">
          <cell r="F8">
            <v>264.39999999999998</v>
          </cell>
        </row>
        <row r="9">
          <cell r="F9">
            <v>417.4</v>
          </cell>
        </row>
        <row r="10">
          <cell r="F10">
            <v>477.4</v>
          </cell>
        </row>
        <row r="12">
          <cell r="F12">
            <v>477.4</v>
          </cell>
        </row>
        <row r="13">
          <cell r="F13">
            <v>444.4</v>
          </cell>
        </row>
        <row r="14">
          <cell r="F14">
            <v>290.39999999999998</v>
          </cell>
        </row>
        <row r="38">
          <cell r="D38">
            <v>275</v>
          </cell>
        </row>
        <row r="39">
          <cell r="D39">
            <v>3</v>
          </cell>
        </row>
        <row r="90">
          <cell r="D90">
            <v>520</v>
          </cell>
        </row>
        <row r="131">
          <cell r="D131">
            <v>2400</v>
          </cell>
        </row>
        <row r="132">
          <cell r="D132">
            <v>1545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 RECONCILIATION"/>
      <sheetName val="EXPENDITURE CYCLE"/>
      <sheetName val="DESIGN TAB"/>
      <sheetName val="194C"/>
      <sheetName val="Profile"/>
      <sheetName val="Rates Basic"/>
      <sheetName val="purtafinal"/>
      <sheetName val="Data"/>
      <sheetName val="海外WORK"/>
      <sheetName val="Fixed Assets Top Sheet- Consol"/>
      <sheetName val="業種小分類"/>
      <sheetName val="業種大分類"/>
      <sheetName val="その他"/>
      <sheetName val="全体"/>
      <sheetName val="VIR CG"/>
      <sheetName val="Links"/>
      <sheetName val="Sheet1"/>
      <sheetName val="m3&amp;4"/>
      <sheetName val="rm9900"/>
    </sheetNames>
    <sheetDataSet>
      <sheetData sheetId="0" refreshError="1"/>
      <sheetData sheetId="1" refreshError="1"/>
      <sheetData sheetId="2"/>
      <sheetData sheetId="3">
        <row r="5">
          <cell r="B5" t="str">
            <v>Yes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A Workings"/>
      <sheetName val="Means"/>
      <sheetName val="Summary"/>
      <sheetName val="Assumption"/>
      <sheetName val="Phasing"/>
      <sheetName val="Operation Working"/>
      <sheetName val="Toll"/>
      <sheetName val="Sheet2"/>
      <sheetName val="Financials"/>
      <sheetName val="Sensitivity Analysis"/>
      <sheetName val="Indicators"/>
      <sheetName val="PIM Nos"/>
    </sheetNames>
    <sheetDataSet>
      <sheetData sheetId="0"/>
      <sheetData sheetId="1"/>
      <sheetData sheetId="2"/>
      <sheetData sheetId="3">
        <row r="5">
          <cell r="K5">
            <v>40177</v>
          </cell>
        </row>
        <row r="7">
          <cell r="K7">
            <v>41090</v>
          </cell>
        </row>
      </sheetData>
      <sheetData sheetId="4"/>
      <sheetData sheetId="5"/>
      <sheetData sheetId="6"/>
      <sheetData sheetId="7"/>
      <sheetData sheetId="8"/>
      <sheetData sheetId="9"/>
      <sheetData sheetId="10"/>
      <sheetData sheetId="1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EXPENDITURE CYCLE"/>
      <sheetName val="14"/>
      <sheetName val="3"/>
      <sheetName val="40"/>
      <sheetName val="ncp"/>
      <sheetName val="Assump"/>
      <sheetName val="Sheet5"/>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9"/>
      <sheetName val="Zone List"/>
      <sheetName val="Commodity List"/>
      <sheetName val="Procedure"/>
      <sheetName val="Expansion Factors"/>
      <sheetName val="pass _analysis "/>
      <sheetName val="Pass_pivot"/>
      <sheetName val="goods_analysis"/>
      <sheetName val="Goods_pivot"/>
      <sheetName val="Through Traffic"/>
      <sheetName val="State Share"/>
      <sheetName val="RANK"/>
      <sheetName val="Distance"/>
      <sheetName val="Trip length &amp; commodity"/>
    </sheetNames>
    <sheetDataSet>
      <sheetData sheetId="0" refreshError="1"/>
      <sheetData sheetId="1" refreshError="1"/>
      <sheetData sheetId="2" refreshError="1"/>
      <sheetData sheetId="3">
        <row r="21">
          <cell r="F21" t="str">
            <v>Car/Jeep/Van</v>
          </cell>
        </row>
      </sheetData>
      <sheetData sheetId="4">
        <row r="10">
          <cell r="B10" t="str">
            <v>Code</v>
          </cell>
        </row>
      </sheetData>
      <sheetData sheetId="5">
        <row r="6">
          <cell r="C6">
            <v>1</v>
          </cell>
          <cell r="G6">
            <v>1</v>
          </cell>
          <cell r="J6">
            <v>16.8</v>
          </cell>
          <cell r="K6">
            <v>1</v>
          </cell>
          <cell r="M6">
            <v>1</v>
          </cell>
          <cell r="N6">
            <v>3</v>
          </cell>
          <cell r="O6">
            <v>4</v>
          </cell>
          <cell r="R6">
            <v>3.8934426229508197</v>
          </cell>
        </row>
        <row r="7">
          <cell r="C7">
            <v>1</v>
          </cell>
          <cell r="G7">
            <v>1</v>
          </cell>
          <cell r="J7">
            <v>55.099999999999994</v>
          </cell>
          <cell r="K7">
            <v>1</v>
          </cell>
          <cell r="M7">
            <v>1</v>
          </cell>
          <cell r="N7">
            <v>1</v>
          </cell>
          <cell r="O7">
            <v>4</v>
          </cell>
          <cell r="R7">
            <v>3.8934426229508197</v>
          </cell>
        </row>
        <row r="8">
          <cell r="C8">
            <v>1</v>
          </cell>
          <cell r="G8">
            <v>1</v>
          </cell>
          <cell r="J8">
            <v>28.1</v>
          </cell>
          <cell r="K8">
            <v>1</v>
          </cell>
          <cell r="M8">
            <v>2</v>
          </cell>
          <cell r="N8">
            <v>1</v>
          </cell>
          <cell r="O8">
            <v>4</v>
          </cell>
          <cell r="R8">
            <v>3.8934426229508197</v>
          </cell>
        </row>
        <row r="9">
          <cell r="C9">
            <v>1</v>
          </cell>
          <cell r="G9">
            <v>1</v>
          </cell>
          <cell r="J9">
            <v>237.3</v>
          </cell>
          <cell r="K9">
            <v>1</v>
          </cell>
          <cell r="M9">
            <v>1</v>
          </cell>
          <cell r="N9">
            <v>1</v>
          </cell>
          <cell r="O9">
            <v>4</v>
          </cell>
          <cell r="R9">
            <v>3.8934426229508197</v>
          </cell>
        </row>
        <row r="10">
          <cell r="C10">
            <v>1</v>
          </cell>
          <cell r="G10">
            <v>1</v>
          </cell>
          <cell r="J10">
            <v>655.20000000000005</v>
          </cell>
          <cell r="K10">
            <v>1</v>
          </cell>
          <cell r="M10">
            <v>1</v>
          </cell>
          <cell r="N10">
            <v>1</v>
          </cell>
          <cell r="O10">
            <v>4</v>
          </cell>
          <cell r="R10">
            <v>3.8934426229508197</v>
          </cell>
        </row>
        <row r="11">
          <cell r="C11">
            <v>1</v>
          </cell>
          <cell r="G11">
            <v>1</v>
          </cell>
          <cell r="J11">
            <v>259.2</v>
          </cell>
          <cell r="K11">
            <v>1</v>
          </cell>
          <cell r="M11">
            <v>2</v>
          </cell>
          <cell r="N11">
            <v>1</v>
          </cell>
          <cell r="O11">
            <v>4</v>
          </cell>
          <cell r="R11">
            <v>3.8934426229508197</v>
          </cell>
        </row>
        <row r="12">
          <cell r="C12">
            <v>1</v>
          </cell>
          <cell r="G12">
            <v>1</v>
          </cell>
          <cell r="J12">
            <v>28.1</v>
          </cell>
          <cell r="K12">
            <v>1</v>
          </cell>
          <cell r="M12">
            <v>1</v>
          </cell>
          <cell r="N12">
            <v>1</v>
          </cell>
          <cell r="O12">
            <v>3</v>
          </cell>
          <cell r="R12">
            <v>3.8934426229508197</v>
          </cell>
        </row>
        <row r="13">
          <cell r="C13">
            <v>1</v>
          </cell>
          <cell r="G13">
            <v>1</v>
          </cell>
          <cell r="J13">
            <v>756</v>
          </cell>
          <cell r="K13">
            <v>1</v>
          </cell>
          <cell r="M13">
            <v>1</v>
          </cell>
          <cell r="N13">
            <v>1</v>
          </cell>
          <cell r="O13">
            <v>4</v>
          </cell>
          <cell r="R13">
            <v>3.8934426229508197</v>
          </cell>
        </row>
        <row r="14">
          <cell r="C14">
            <v>1</v>
          </cell>
          <cell r="G14">
            <v>1</v>
          </cell>
          <cell r="J14">
            <v>276.2</v>
          </cell>
          <cell r="K14">
            <v>1</v>
          </cell>
          <cell r="M14">
            <v>2</v>
          </cell>
          <cell r="N14">
            <v>1</v>
          </cell>
          <cell r="O14">
            <v>1</v>
          </cell>
          <cell r="R14">
            <v>3.8934426229508197</v>
          </cell>
        </row>
        <row r="15">
          <cell r="C15">
            <v>1</v>
          </cell>
          <cell r="G15">
            <v>1</v>
          </cell>
          <cell r="J15">
            <v>91.8</v>
          </cell>
          <cell r="K15">
            <v>1</v>
          </cell>
          <cell r="M15">
            <v>1</v>
          </cell>
          <cell r="N15">
            <v>2</v>
          </cell>
          <cell r="O15">
            <v>3</v>
          </cell>
          <cell r="R15">
            <v>3.8934426229508197</v>
          </cell>
        </row>
        <row r="16">
          <cell r="C16">
            <v>1</v>
          </cell>
          <cell r="G16">
            <v>1</v>
          </cell>
          <cell r="J16">
            <v>276.2</v>
          </cell>
          <cell r="K16">
            <v>1</v>
          </cell>
          <cell r="M16">
            <v>2</v>
          </cell>
          <cell r="N16">
            <v>2</v>
          </cell>
          <cell r="O16">
            <v>3</v>
          </cell>
          <cell r="R16">
            <v>3.8934426229508197</v>
          </cell>
        </row>
        <row r="17">
          <cell r="C17">
            <v>1</v>
          </cell>
          <cell r="G17">
            <v>1</v>
          </cell>
          <cell r="J17">
            <v>28.1</v>
          </cell>
          <cell r="K17">
            <v>2</v>
          </cell>
          <cell r="M17">
            <v>2</v>
          </cell>
          <cell r="N17">
            <v>2</v>
          </cell>
          <cell r="O17">
            <v>1</v>
          </cell>
          <cell r="R17">
            <v>3.8934426229508197</v>
          </cell>
        </row>
        <row r="18">
          <cell r="C18">
            <v>1</v>
          </cell>
          <cell r="G18">
            <v>1</v>
          </cell>
          <cell r="J18">
            <v>28.1</v>
          </cell>
          <cell r="K18">
            <v>1</v>
          </cell>
          <cell r="M18">
            <v>2</v>
          </cell>
          <cell r="N18">
            <v>1</v>
          </cell>
          <cell r="O18">
            <v>2</v>
          </cell>
          <cell r="R18">
            <v>3.8934426229508197</v>
          </cell>
        </row>
        <row r="19">
          <cell r="C19">
            <v>1</v>
          </cell>
          <cell r="G19">
            <v>1</v>
          </cell>
          <cell r="J19">
            <v>315</v>
          </cell>
          <cell r="K19">
            <v>2</v>
          </cell>
          <cell r="M19">
            <v>2</v>
          </cell>
          <cell r="N19">
            <v>1</v>
          </cell>
          <cell r="O19">
            <v>1</v>
          </cell>
          <cell r="R19">
            <v>3.8934426229508197</v>
          </cell>
        </row>
        <row r="20">
          <cell r="C20">
            <v>1</v>
          </cell>
          <cell r="G20">
            <v>1</v>
          </cell>
          <cell r="J20">
            <v>94</v>
          </cell>
          <cell r="K20">
            <v>1</v>
          </cell>
          <cell r="M20">
            <v>1</v>
          </cell>
          <cell r="N20">
            <v>2</v>
          </cell>
          <cell r="O20">
            <v>3</v>
          </cell>
          <cell r="R20">
            <v>3.8934426229508197</v>
          </cell>
        </row>
        <row r="21">
          <cell r="C21">
            <v>1</v>
          </cell>
          <cell r="G21">
            <v>1</v>
          </cell>
          <cell r="J21">
            <v>71.5</v>
          </cell>
          <cell r="K21">
            <v>2</v>
          </cell>
          <cell r="M21">
            <v>1</v>
          </cell>
          <cell r="N21">
            <v>1</v>
          </cell>
          <cell r="O21">
            <v>4</v>
          </cell>
          <cell r="R21">
            <v>3.8934426229508197</v>
          </cell>
        </row>
        <row r="22">
          <cell r="C22">
            <v>1</v>
          </cell>
          <cell r="G22">
            <v>1</v>
          </cell>
          <cell r="J22">
            <v>256.39999999999998</v>
          </cell>
          <cell r="K22">
            <v>4</v>
          </cell>
          <cell r="M22">
            <v>1</v>
          </cell>
          <cell r="N22">
            <v>1</v>
          </cell>
          <cell r="O22">
            <v>2</v>
          </cell>
          <cell r="R22">
            <v>3.8934426229508197</v>
          </cell>
        </row>
        <row r="23">
          <cell r="C23">
            <v>1</v>
          </cell>
          <cell r="G23">
            <v>1</v>
          </cell>
          <cell r="J23">
            <v>71.5</v>
          </cell>
          <cell r="K23">
            <v>2</v>
          </cell>
          <cell r="M23">
            <v>1</v>
          </cell>
          <cell r="N23">
            <v>2</v>
          </cell>
          <cell r="O23">
            <v>4</v>
          </cell>
          <cell r="R23">
            <v>3.8934426229508197</v>
          </cell>
        </row>
        <row r="24">
          <cell r="C24">
            <v>1</v>
          </cell>
          <cell r="G24">
            <v>7</v>
          </cell>
          <cell r="J24">
            <v>569</v>
          </cell>
          <cell r="K24">
            <v>1</v>
          </cell>
          <cell r="M24">
            <v>2</v>
          </cell>
          <cell r="N24">
            <v>1</v>
          </cell>
          <cell r="O24">
            <v>15</v>
          </cell>
          <cell r="R24">
            <v>2.9752475247524752</v>
          </cell>
        </row>
        <row r="25">
          <cell r="C25">
            <v>1</v>
          </cell>
          <cell r="G25">
            <v>1</v>
          </cell>
          <cell r="J25">
            <v>52.099999999999994</v>
          </cell>
          <cell r="K25">
            <v>1</v>
          </cell>
          <cell r="M25">
            <v>1</v>
          </cell>
          <cell r="O25">
            <v>3</v>
          </cell>
          <cell r="R25">
            <v>3.8934426229508197</v>
          </cell>
        </row>
        <row r="26">
          <cell r="C26">
            <v>1</v>
          </cell>
          <cell r="G26">
            <v>1</v>
          </cell>
          <cell r="J26">
            <v>94</v>
          </cell>
          <cell r="K26">
            <v>1</v>
          </cell>
          <cell r="M26">
            <v>1</v>
          </cell>
          <cell r="N26">
            <v>1</v>
          </cell>
          <cell r="O26">
            <v>1</v>
          </cell>
          <cell r="R26">
            <v>3.8934426229508197</v>
          </cell>
        </row>
        <row r="27">
          <cell r="C27">
            <v>1</v>
          </cell>
          <cell r="G27">
            <v>1</v>
          </cell>
          <cell r="J27">
            <v>55.099999999999994</v>
          </cell>
          <cell r="K27">
            <v>2</v>
          </cell>
          <cell r="M27">
            <v>2</v>
          </cell>
          <cell r="N27">
            <v>1</v>
          </cell>
          <cell r="O27">
            <v>1</v>
          </cell>
          <cell r="R27">
            <v>3.8934426229508197</v>
          </cell>
        </row>
        <row r="28">
          <cell r="C28">
            <v>1</v>
          </cell>
          <cell r="G28">
            <v>1</v>
          </cell>
          <cell r="J28">
            <v>611.79999999999995</v>
          </cell>
          <cell r="K28">
            <v>1</v>
          </cell>
          <cell r="M28">
            <v>1</v>
          </cell>
          <cell r="N28">
            <v>2</v>
          </cell>
          <cell r="O28">
            <v>1</v>
          </cell>
          <cell r="R28">
            <v>3.8934426229508197</v>
          </cell>
        </row>
        <row r="29">
          <cell r="C29">
            <v>1</v>
          </cell>
          <cell r="G29">
            <v>1</v>
          </cell>
          <cell r="J29">
            <v>276.2</v>
          </cell>
          <cell r="K29">
            <v>1</v>
          </cell>
          <cell r="M29">
            <v>1</v>
          </cell>
          <cell r="N29">
            <v>1</v>
          </cell>
          <cell r="O29">
            <v>5</v>
          </cell>
          <cell r="R29">
            <v>3.8934426229508197</v>
          </cell>
        </row>
        <row r="30">
          <cell r="C30">
            <v>1</v>
          </cell>
          <cell r="G30">
            <v>1</v>
          </cell>
          <cell r="J30">
            <v>423</v>
          </cell>
          <cell r="K30">
            <v>1</v>
          </cell>
          <cell r="M30">
            <v>1</v>
          </cell>
          <cell r="N30">
            <v>1</v>
          </cell>
          <cell r="O30">
            <v>5</v>
          </cell>
          <cell r="R30">
            <v>3.8934426229508197</v>
          </cell>
        </row>
        <row r="31">
          <cell r="C31">
            <v>1</v>
          </cell>
          <cell r="G31">
            <v>1</v>
          </cell>
          <cell r="J31">
            <v>28.1</v>
          </cell>
          <cell r="K31">
            <v>1</v>
          </cell>
          <cell r="M31">
            <v>1</v>
          </cell>
          <cell r="N31">
            <v>1</v>
          </cell>
          <cell r="O31">
            <v>6</v>
          </cell>
          <cell r="R31">
            <v>3.8934426229508197</v>
          </cell>
        </row>
        <row r="32">
          <cell r="C32">
            <v>1</v>
          </cell>
          <cell r="G32">
            <v>1</v>
          </cell>
          <cell r="J32">
            <v>122.8</v>
          </cell>
          <cell r="K32">
            <v>2</v>
          </cell>
          <cell r="M32">
            <v>2</v>
          </cell>
          <cell r="N32">
            <v>3</v>
          </cell>
          <cell r="O32">
            <v>3</v>
          </cell>
          <cell r="R32">
            <v>3.8934426229508197</v>
          </cell>
        </row>
        <row r="33">
          <cell r="C33">
            <v>1</v>
          </cell>
          <cell r="G33">
            <v>1</v>
          </cell>
          <cell r="J33">
            <v>55.099999999999994</v>
          </cell>
          <cell r="K33">
            <v>1</v>
          </cell>
          <cell r="M33">
            <v>1</v>
          </cell>
          <cell r="N33">
            <v>1</v>
          </cell>
          <cell r="O33">
            <v>6</v>
          </cell>
          <cell r="R33">
            <v>3.8934426229508197</v>
          </cell>
        </row>
        <row r="34">
          <cell r="C34">
            <v>1</v>
          </cell>
          <cell r="G34">
            <v>1</v>
          </cell>
          <cell r="J34">
            <v>28.1</v>
          </cell>
          <cell r="K34">
            <v>2</v>
          </cell>
          <cell r="M34">
            <v>2</v>
          </cell>
          <cell r="N34">
            <v>1</v>
          </cell>
          <cell r="O34">
            <v>3</v>
          </cell>
          <cell r="R34">
            <v>3.8934426229508197</v>
          </cell>
        </row>
        <row r="35">
          <cell r="C35">
            <v>1</v>
          </cell>
          <cell r="G35">
            <v>1</v>
          </cell>
          <cell r="J35">
            <v>221.2</v>
          </cell>
          <cell r="K35">
            <v>1</v>
          </cell>
          <cell r="M35">
            <v>1</v>
          </cell>
          <cell r="N35">
            <v>2</v>
          </cell>
          <cell r="O35">
            <v>6</v>
          </cell>
          <cell r="R35">
            <v>3.8934426229508197</v>
          </cell>
        </row>
        <row r="36">
          <cell r="C36">
            <v>1</v>
          </cell>
          <cell r="G36">
            <v>1</v>
          </cell>
          <cell r="J36">
            <v>202.2</v>
          </cell>
          <cell r="K36">
            <v>1</v>
          </cell>
          <cell r="M36">
            <v>2</v>
          </cell>
          <cell r="N36">
            <v>2</v>
          </cell>
          <cell r="O36">
            <v>4</v>
          </cell>
          <cell r="R36">
            <v>3.8934426229508197</v>
          </cell>
        </row>
        <row r="37">
          <cell r="C37">
            <v>1</v>
          </cell>
          <cell r="G37">
            <v>1</v>
          </cell>
          <cell r="J37">
            <v>1475</v>
          </cell>
          <cell r="K37">
            <v>2</v>
          </cell>
          <cell r="M37">
            <v>1</v>
          </cell>
          <cell r="N37">
            <v>2</v>
          </cell>
          <cell r="O37">
            <v>2</v>
          </cell>
          <cell r="R37">
            <v>3.8934426229508197</v>
          </cell>
        </row>
        <row r="38">
          <cell r="C38">
            <v>1</v>
          </cell>
          <cell r="G38">
            <v>7</v>
          </cell>
          <cell r="J38">
            <v>94</v>
          </cell>
          <cell r="K38">
            <v>1</v>
          </cell>
          <cell r="M38">
            <v>2</v>
          </cell>
          <cell r="N38">
            <v>2</v>
          </cell>
          <cell r="O38">
            <v>60</v>
          </cell>
          <cell r="R38">
            <v>2.9752475247524752</v>
          </cell>
        </row>
        <row r="39">
          <cell r="C39">
            <v>1</v>
          </cell>
          <cell r="G39">
            <v>7</v>
          </cell>
          <cell r="J39">
            <v>28.1</v>
          </cell>
          <cell r="K39">
            <v>1</v>
          </cell>
          <cell r="M39">
            <v>2</v>
          </cell>
          <cell r="N39">
            <v>1</v>
          </cell>
          <cell r="O39">
            <v>50</v>
          </cell>
          <cell r="R39">
            <v>2.9752475247524752</v>
          </cell>
        </row>
        <row r="40">
          <cell r="C40">
            <v>1</v>
          </cell>
          <cell r="G40">
            <v>1</v>
          </cell>
          <cell r="J40">
            <v>569</v>
          </cell>
          <cell r="K40">
            <v>2</v>
          </cell>
          <cell r="M40">
            <v>1</v>
          </cell>
          <cell r="N40">
            <v>1</v>
          </cell>
          <cell r="O40">
            <v>5</v>
          </cell>
          <cell r="R40">
            <v>3.8934426229508197</v>
          </cell>
        </row>
        <row r="41">
          <cell r="C41">
            <v>1</v>
          </cell>
          <cell r="G41">
            <v>1</v>
          </cell>
          <cell r="J41">
            <v>578</v>
          </cell>
          <cell r="K41">
            <v>1</v>
          </cell>
          <cell r="M41">
            <v>1</v>
          </cell>
          <cell r="N41">
            <v>2</v>
          </cell>
          <cell r="O41">
            <v>4</v>
          </cell>
          <cell r="R41">
            <v>3.8934426229508197</v>
          </cell>
        </row>
        <row r="42">
          <cell r="C42">
            <v>1</v>
          </cell>
          <cell r="G42">
            <v>1</v>
          </cell>
          <cell r="J42">
            <v>94</v>
          </cell>
          <cell r="K42">
            <v>2</v>
          </cell>
          <cell r="M42">
            <v>2</v>
          </cell>
          <cell r="N42">
            <v>3</v>
          </cell>
          <cell r="O42">
            <v>5</v>
          </cell>
          <cell r="R42">
            <v>3.8934426229508197</v>
          </cell>
        </row>
        <row r="43">
          <cell r="C43">
            <v>1</v>
          </cell>
          <cell r="G43">
            <v>1</v>
          </cell>
          <cell r="J43">
            <v>210.3</v>
          </cell>
          <cell r="K43">
            <v>2</v>
          </cell>
          <cell r="M43">
            <v>2</v>
          </cell>
          <cell r="N43">
            <v>2</v>
          </cell>
          <cell r="O43">
            <v>6</v>
          </cell>
          <cell r="R43">
            <v>3.8934426229508197</v>
          </cell>
        </row>
        <row r="44">
          <cell r="C44">
            <v>1</v>
          </cell>
          <cell r="G44">
            <v>1</v>
          </cell>
          <cell r="J44">
            <v>238.2</v>
          </cell>
          <cell r="K44">
            <v>4</v>
          </cell>
          <cell r="M44">
            <v>1</v>
          </cell>
          <cell r="N44">
            <v>2</v>
          </cell>
          <cell r="O44">
            <v>1</v>
          </cell>
          <cell r="R44">
            <v>3.8934426229508197</v>
          </cell>
        </row>
        <row r="45">
          <cell r="C45">
            <v>1</v>
          </cell>
          <cell r="G45">
            <v>1</v>
          </cell>
          <cell r="J45">
            <v>28.1</v>
          </cell>
          <cell r="K45">
            <v>1</v>
          </cell>
          <cell r="M45">
            <v>2</v>
          </cell>
          <cell r="N45">
            <v>7</v>
          </cell>
          <cell r="O45">
            <v>2</v>
          </cell>
          <cell r="R45">
            <v>3.8934426229508197</v>
          </cell>
        </row>
        <row r="46">
          <cell r="C46">
            <v>1</v>
          </cell>
          <cell r="G46">
            <v>1</v>
          </cell>
          <cell r="J46">
            <v>94</v>
          </cell>
          <cell r="K46">
            <v>1</v>
          </cell>
          <cell r="M46">
            <v>1</v>
          </cell>
          <cell r="N46">
            <v>1</v>
          </cell>
          <cell r="O46">
            <v>5</v>
          </cell>
          <cell r="R46">
            <v>3.8934426229508197</v>
          </cell>
        </row>
        <row r="47">
          <cell r="C47">
            <v>1</v>
          </cell>
          <cell r="G47">
            <v>1</v>
          </cell>
          <cell r="J47">
            <v>1117</v>
          </cell>
          <cell r="K47">
            <v>2</v>
          </cell>
          <cell r="M47">
            <v>2</v>
          </cell>
          <cell r="N47">
            <v>1</v>
          </cell>
          <cell r="O47">
            <v>2</v>
          </cell>
          <cell r="R47">
            <v>3.8934426229508197</v>
          </cell>
        </row>
        <row r="48">
          <cell r="C48">
            <v>1</v>
          </cell>
          <cell r="G48">
            <v>1</v>
          </cell>
          <cell r="J48">
            <v>210.3</v>
          </cell>
          <cell r="K48">
            <v>4</v>
          </cell>
          <cell r="M48">
            <v>1</v>
          </cell>
          <cell r="N48">
            <v>2</v>
          </cell>
          <cell r="O48">
            <v>2</v>
          </cell>
          <cell r="R48">
            <v>3.8934426229508197</v>
          </cell>
        </row>
        <row r="49">
          <cell r="C49">
            <v>1</v>
          </cell>
          <cell r="G49">
            <v>1</v>
          </cell>
          <cell r="J49">
            <v>94</v>
          </cell>
          <cell r="K49">
            <v>1</v>
          </cell>
          <cell r="M49">
            <v>1</v>
          </cell>
          <cell r="N49">
            <v>2</v>
          </cell>
          <cell r="O49">
            <v>4</v>
          </cell>
          <cell r="R49">
            <v>3.8934426229508197</v>
          </cell>
        </row>
        <row r="50">
          <cell r="C50">
            <v>1</v>
          </cell>
          <cell r="G50">
            <v>1</v>
          </cell>
          <cell r="J50">
            <v>28.1</v>
          </cell>
          <cell r="K50">
            <v>1</v>
          </cell>
          <cell r="M50">
            <v>1</v>
          </cell>
          <cell r="N50">
            <v>3</v>
          </cell>
          <cell r="O50">
            <v>3</v>
          </cell>
          <cell r="R50">
            <v>3.8934426229508197</v>
          </cell>
        </row>
        <row r="51">
          <cell r="C51">
            <v>1</v>
          </cell>
          <cell r="G51">
            <v>1</v>
          </cell>
          <cell r="J51">
            <v>28.1</v>
          </cell>
          <cell r="K51">
            <v>1</v>
          </cell>
          <cell r="M51">
            <v>1</v>
          </cell>
          <cell r="N51">
            <v>5</v>
          </cell>
          <cell r="O51">
            <v>3</v>
          </cell>
          <cell r="R51">
            <v>3.8934426229508197</v>
          </cell>
        </row>
        <row r="52">
          <cell r="C52">
            <v>1</v>
          </cell>
          <cell r="G52">
            <v>1</v>
          </cell>
          <cell r="J52">
            <v>514.29999999999995</v>
          </cell>
          <cell r="K52">
            <v>4</v>
          </cell>
          <cell r="M52">
            <v>2</v>
          </cell>
          <cell r="N52">
            <v>1</v>
          </cell>
          <cell r="O52">
            <v>2</v>
          </cell>
          <cell r="R52">
            <v>3.8934426229508197</v>
          </cell>
        </row>
        <row r="53">
          <cell r="C53">
            <v>1</v>
          </cell>
          <cell r="G53">
            <v>1</v>
          </cell>
          <cell r="J53">
            <v>210.3</v>
          </cell>
          <cell r="K53">
            <v>2</v>
          </cell>
          <cell r="M53">
            <v>2</v>
          </cell>
          <cell r="N53">
            <v>1</v>
          </cell>
          <cell r="O53">
            <v>5</v>
          </cell>
          <cell r="R53">
            <v>3.8934426229508197</v>
          </cell>
        </row>
        <row r="54">
          <cell r="C54">
            <v>1</v>
          </cell>
          <cell r="G54">
            <v>1</v>
          </cell>
          <cell r="J54">
            <v>94</v>
          </cell>
          <cell r="K54">
            <v>1</v>
          </cell>
          <cell r="M54">
            <v>1</v>
          </cell>
          <cell r="N54">
            <v>8</v>
          </cell>
          <cell r="O54">
            <v>6</v>
          </cell>
          <cell r="R54">
            <v>3.8934426229508197</v>
          </cell>
        </row>
        <row r="55">
          <cell r="C55">
            <v>1</v>
          </cell>
          <cell r="G55">
            <v>1</v>
          </cell>
          <cell r="J55">
            <v>317.2</v>
          </cell>
          <cell r="K55">
            <v>3</v>
          </cell>
          <cell r="M55">
            <v>2</v>
          </cell>
          <cell r="N55">
            <v>1</v>
          </cell>
          <cell r="O55">
            <v>4</v>
          </cell>
          <cell r="R55">
            <v>3.8934426229508197</v>
          </cell>
        </row>
        <row r="56">
          <cell r="C56">
            <v>1</v>
          </cell>
          <cell r="G56">
            <v>1</v>
          </cell>
          <cell r="J56">
            <v>94</v>
          </cell>
          <cell r="K56">
            <v>1</v>
          </cell>
          <cell r="M56">
            <v>1</v>
          </cell>
          <cell r="N56">
            <v>1</v>
          </cell>
          <cell r="O56">
            <v>4</v>
          </cell>
          <cell r="R56">
            <v>3.8934426229508197</v>
          </cell>
        </row>
        <row r="57">
          <cell r="C57">
            <v>1</v>
          </cell>
          <cell r="G57">
            <v>1</v>
          </cell>
          <cell r="J57">
            <v>130.6</v>
          </cell>
          <cell r="K57">
            <v>1</v>
          </cell>
          <cell r="M57">
            <v>1</v>
          </cell>
          <cell r="N57">
            <v>1</v>
          </cell>
          <cell r="O57">
            <v>4</v>
          </cell>
          <cell r="R57">
            <v>3.8934426229508197</v>
          </cell>
        </row>
        <row r="58">
          <cell r="C58">
            <v>1</v>
          </cell>
          <cell r="G58">
            <v>1</v>
          </cell>
          <cell r="J58">
            <v>1191</v>
          </cell>
          <cell r="K58">
            <v>3</v>
          </cell>
          <cell r="M58">
            <v>2</v>
          </cell>
          <cell r="N58">
            <v>2</v>
          </cell>
          <cell r="O58">
            <v>7</v>
          </cell>
          <cell r="R58">
            <v>3.8934426229508197</v>
          </cell>
        </row>
        <row r="59">
          <cell r="C59">
            <v>1</v>
          </cell>
          <cell r="G59">
            <v>1</v>
          </cell>
          <cell r="J59">
            <v>94</v>
          </cell>
          <cell r="K59">
            <v>3</v>
          </cell>
          <cell r="M59">
            <v>2</v>
          </cell>
          <cell r="N59">
            <v>3</v>
          </cell>
          <cell r="O59">
            <v>2</v>
          </cell>
          <cell r="R59">
            <v>3.8934426229508197</v>
          </cell>
        </row>
        <row r="60">
          <cell r="C60">
            <v>1</v>
          </cell>
          <cell r="G60">
            <v>1</v>
          </cell>
          <cell r="J60">
            <v>193.3</v>
          </cell>
          <cell r="K60">
            <v>1</v>
          </cell>
          <cell r="M60">
            <v>2</v>
          </cell>
          <cell r="N60">
            <v>2</v>
          </cell>
          <cell r="O60">
            <v>6</v>
          </cell>
          <cell r="R60">
            <v>3.8934426229508197</v>
          </cell>
        </row>
        <row r="61">
          <cell r="C61">
            <v>1</v>
          </cell>
          <cell r="G61">
            <v>7</v>
          </cell>
          <cell r="J61">
            <v>396.2</v>
          </cell>
          <cell r="K61">
            <v>1</v>
          </cell>
          <cell r="M61">
            <v>2</v>
          </cell>
          <cell r="N61">
            <v>1</v>
          </cell>
          <cell r="O61">
            <v>10</v>
          </cell>
          <cell r="R61">
            <v>2.9752475247524752</v>
          </cell>
        </row>
        <row r="62">
          <cell r="C62">
            <v>1</v>
          </cell>
          <cell r="G62">
            <v>7</v>
          </cell>
          <cell r="J62">
            <v>1311</v>
          </cell>
          <cell r="K62">
            <v>2</v>
          </cell>
          <cell r="M62">
            <v>2</v>
          </cell>
          <cell r="N62">
            <v>1</v>
          </cell>
          <cell r="O62">
            <v>10</v>
          </cell>
          <cell r="R62">
            <v>2.9752475247524752</v>
          </cell>
        </row>
        <row r="63">
          <cell r="C63">
            <v>1</v>
          </cell>
          <cell r="G63">
            <v>1</v>
          </cell>
          <cell r="J63">
            <v>28.1</v>
          </cell>
          <cell r="K63">
            <v>1</v>
          </cell>
          <cell r="M63">
            <v>1</v>
          </cell>
          <cell r="N63">
            <v>2</v>
          </cell>
          <cell r="O63">
            <v>2</v>
          </cell>
          <cell r="R63">
            <v>3.8934426229508197</v>
          </cell>
        </row>
        <row r="64">
          <cell r="C64">
            <v>1</v>
          </cell>
          <cell r="G64">
            <v>1</v>
          </cell>
          <cell r="J64">
            <v>120.3</v>
          </cell>
          <cell r="K64">
            <v>2</v>
          </cell>
          <cell r="M64">
            <v>2</v>
          </cell>
          <cell r="N64">
            <v>1</v>
          </cell>
          <cell r="O64">
            <v>2</v>
          </cell>
          <cell r="R64">
            <v>3.8934426229508197</v>
          </cell>
        </row>
        <row r="65">
          <cell r="C65">
            <v>1</v>
          </cell>
          <cell r="G65">
            <v>1</v>
          </cell>
          <cell r="J65">
            <v>1191</v>
          </cell>
          <cell r="K65">
            <v>4</v>
          </cell>
          <cell r="M65">
            <v>2</v>
          </cell>
          <cell r="N65">
            <v>2</v>
          </cell>
          <cell r="O65">
            <v>6</v>
          </cell>
          <cell r="R65">
            <v>3.8934426229508197</v>
          </cell>
        </row>
        <row r="66">
          <cell r="C66">
            <v>1</v>
          </cell>
          <cell r="G66">
            <v>1</v>
          </cell>
          <cell r="J66">
            <v>94</v>
          </cell>
          <cell r="K66">
            <v>3</v>
          </cell>
          <cell r="M66">
            <v>2</v>
          </cell>
          <cell r="N66">
            <v>3</v>
          </cell>
          <cell r="O66">
            <v>5</v>
          </cell>
          <cell r="R66">
            <v>3.8934426229508197</v>
          </cell>
        </row>
        <row r="67">
          <cell r="C67">
            <v>1</v>
          </cell>
          <cell r="G67">
            <v>1</v>
          </cell>
          <cell r="J67">
            <v>368</v>
          </cell>
          <cell r="K67">
            <v>2</v>
          </cell>
          <cell r="M67">
            <v>2</v>
          </cell>
          <cell r="N67">
            <v>4</v>
          </cell>
          <cell r="O67">
            <v>4</v>
          </cell>
          <cell r="R67">
            <v>3.8934426229508197</v>
          </cell>
        </row>
        <row r="68">
          <cell r="C68">
            <v>1</v>
          </cell>
          <cell r="G68">
            <v>1</v>
          </cell>
          <cell r="J68">
            <v>166.5</v>
          </cell>
          <cell r="K68">
            <v>1</v>
          </cell>
          <cell r="M68">
            <v>1</v>
          </cell>
          <cell r="N68">
            <v>1</v>
          </cell>
          <cell r="O68">
            <v>6</v>
          </cell>
          <cell r="R68">
            <v>3.8934426229508197</v>
          </cell>
        </row>
        <row r="69">
          <cell r="C69">
            <v>1</v>
          </cell>
          <cell r="G69">
            <v>1</v>
          </cell>
          <cell r="J69">
            <v>276.2</v>
          </cell>
          <cell r="K69">
            <v>4</v>
          </cell>
          <cell r="M69">
            <v>2</v>
          </cell>
          <cell r="N69">
            <v>1</v>
          </cell>
          <cell r="O69">
            <v>2</v>
          </cell>
          <cell r="R69">
            <v>3.8934426229508197</v>
          </cell>
        </row>
        <row r="70">
          <cell r="C70">
            <v>1</v>
          </cell>
          <cell r="G70">
            <v>1</v>
          </cell>
          <cell r="J70">
            <v>210.3</v>
          </cell>
          <cell r="K70">
            <v>1</v>
          </cell>
          <cell r="M70">
            <v>1</v>
          </cell>
          <cell r="N70">
            <v>7</v>
          </cell>
          <cell r="O70">
            <v>2</v>
          </cell>
          <cell r="R70">
            <v>3.8934426229508197</v>
          </cell>
        </row>
        <row r="71">
          <cell r="C71">
            <v>1</v>
          </cell>
          <cell r="G71">
            <v>1</v>
          </cell>
          <cell r="J71">
            <v>71.5</v>
          </cell>
          <cell r="K71">
            <v>1</v>
          </cell>
          <cell r="M71">
            <v>1</v>
          </cell>
          <cell r="N71">
            <v>1</v>
          </cell>
          <cell r="O71">
            <v>3</v>
          </cell>
          <cell r="R71">
            <v>3.8934426229508197</v>
          </cell>
        </row>
        <row r="72">
          <cell r="C72">
            <v>1</v>
          </cell>
          <cell r="G72">
            <v>1</v>
          </cell>
          <cell r="J72">
            <v>39</v>
          </cell>
          <cell r="K72">
            <v>4</v>
          </cell>
          <cell r="M72">
            <v>2</v>
          </cell>
          <cell r="N72">
            <v>2</v>
          </cell>
          <cell r="O72">
            <v>5</v>
          </cell>
          <cell r="R72">
            <v>3.8934426229508197</v>
          </cell>
        </row>
        <row r="73">
          <cell r="C73">
            <v>1</v>
          </cell>
          <cell r="G73">
            <v>1</v>
          </cell>
          <cell r="J73">
            <v>437.6</v>
          </cell>
          <cell r="K73">
            <v>3</v>
          </cell>
          <cell r="M73">
            <v>2</v>
          </cell>
          <cell r="N73">
            <v>1</v>
          </cell>
          <cell r="O73">
            <v>3</v>
          </cell>
          <cell r="R73">
            <v>3.8934426229508197</v>
          </cell>
        </row>
        <row r="74">
          <cell r="C74">
            <v>1</v>
          </cell>
          <cell r="G74">
            <v>1</v>
          </cell>
          <cell r="J74">
            <v>259.2</v>
          </cell>
          <cell r="K74">
            <v>1</v>
          </cell>
          <cell r="M74">
            <v>2</v>
          </cell>
          <cell r="N74">
            <v>1</v>
          </cell>
          <cell r="O74">
            <v>3</v>
          </cell>
          <cell r="R74">
            <v>3.8934426229508197</v>
          </cell>
        </row>
        <row r="75">
          <cell r="C75">
            <v>1</v>
          </cell>
          <cell r="G75">
            <v>7</v>
          </cell>
          <cell r="J75">
            <v>28.1</v>
          </cell>
          <cell r="K75">
            <v>1</v>
          </cell>
          <cell r="M75">
            <v>1</v>
          </cell>
          <cell r="N75">
            <v>1</v>
          </cell>
          <cell r="O75">
            <v>50</v>
          </cell>
          <cell r="R75">
            <v>2.9752475247524752</v>
          </cell>
        </row>
        <row r="76">
          <cell r="C76">
            <v>1</v>
          </cell>
          <cell r="G76">
            <v>1</v>
          </cell>
          <cell r="J76">
            <v>276.2</v>
          </cell>
          <cell r="K76">
            <v>2</v>
          </cell>
          <cell r="M76">
            <v>2</v>
          </cell>
          <cell r="N76">
            <v>1</v>
          </cell>
          <cell r="O76">
            <v>3</v>
          </cell>
          <cell r="R76">
            <v>3.8934426229508197</v>
          </cell>
        </row>
        <row r="77">
          <cell r="C77">
            <v>1</v>
          </cell>
          <cell r="G77">
            <v>1</v>
          </cell>
          <cell r="J77">
            <v>122.8</v>
          </cell>
          <cell r="K77">
            <v>2</v>
          </cell>
          <cell r="M77">
            <v>2</v>
          </cell>
          <cell r="N77">
            <v>1</v>
          </cell>
          <cell r="O77">
            <v>5</v>
          </cell>
          <cell r="R77">
            <v>3.8934426229508197</v>
          </cell>
        </row>
        <row r="78">
          <cell r="C78">
            <v>1</v>
          </cell>
          <cell r="G78">
            <v>1</v>
          </cell>
          <cell r="J78">
            <v>137.4</v>
          </cell>
          <cell r="K78">
            <v>3</v>
          </cell>
          <cell r="M78">
            <v>2</v>
          </cell>
          <cell r="N78">
            <v>2</v>
          </cell>
          <cell r="O78">
            <v>6</v>
          </cell>
          <cell r="R78">
            <v>3.8934426229508197</v>
          </cell>
        </row>
        <row r="79">
          <cell r="C79">
            <v>1</v>
          </cell>
          <cell r="G79">
            <v>1</v>
          </cell>
          <cell r="J79">
            <v>172.3</v>
          </cell>
          <cell r="K79">
            <v>1</v>
          </cell>
          <cell r="M79">
            <v>1</v>
          </cell>
          <cell r="N79">
            <v>1</v>
          </cell>
          <cell r="O79">
            <v>4</v>
          </cell>
          <cell r="R79">
            <v>3.8934426229508197</v>
          </cell>
        </row>
        <row r="80">
          <cell r="C80">
            <v>1</v>
          </cell>
          <cell r="G80">
            <v>7</v>
          </cell>
          <cell r="J80">
            <v>136.30000000000001</v>
          </cell>
          <cell r="K80">
            <v>2</v>
          </cell>
          <cell r="M80">
            <v>1</v>
          </cell>
          <cell r="N80">
            <v>1</v>
          </cell>
          <cell r="O80">
            <v>45</v>
          </cell>
          <cell r="R80">
            <v>2.9752475247524752</v>
          </cell>
        </row>
        <row r="81">
          <cell r="C81">
            <v>1</v>
          </cell>
          <cell r="G81">
            <v>1</v>
          </cell>
          <cell r="J81">
            <v>254.2</v>
          </cell>
          <cell r="K81">
            <v>3</v>
          </cell>
          <cell r="M81">
            <v>2</v>
          </cell>
          <cell r="N81">
            <v>3</v>
          </cell>
          <cell r="O81">
            <v>8</v>
          </cell>
          <cell r="R81">
            <v>3.8934426229508197</v>
          </cell>
        </row>
        <row r="82">
          <cell r="C82">
            <v>1</v>
          </cell>
          <cell r="G82">
            <v>1</v>
          </cell>
          <cell r="J82">
            <v>28.1</v>
          </cell>
          <cell r="K82">
            <v>1</v>
          </cell>
          <cell r="M82">
            <v>1</v>
          </cell>
          <cell r="N82">
            <v>5</v>
          </cell>
          <cell r="O82">
            <v>5</v>
          </cell>
          <cell r="R82">
            <v>3.8934426229508197</v>
          </cell>
        </row>
        <row r="83">
          <cell r="C83">
            <v>1</v>
          </cell>
          <cell r="G83">
            <v>1</v>
          </cell>
          <cell r="J83">
            <v>137.4</v>
          </cell>
          <cell r="K83">
            <v>4</v>
          </cell>
          <cell r="M83">
            <v>1</v>
          </cell>
          <cell r="N83">
            <v>1</v>
          </cell>
          <cell r="O83">
            <v>6</v>
          </cell>
          <cell r="R83">
            <v>3.8934426229508197</v>
          </cell>
        </row>
        <row r="84">
          <cell r="C84">
            <v>1</v>
          </cell>
          <cell r="G84">
            <v>1</v>
          </cell>
          <cell r="J84">
            <v>276.2</v>
          </cell>
          <cell r="K84">
            <v>2</v>
          </cell>
          <cell r="M84">
            <v>2</v>
          </cell>
          <cell r="N84">
            <v>1</v>
          </cell>
          <cell r="O84">
            <v>3</v>
          </cell>
          <cell r="R84">
            <v>3.8934426229508197</v>
          </cell>
        </row>
        <row r="85">
          <cell r="C85">
            <v>1</v>
          </cell>
          <cell r="G85">
            <v>1</v>
          </cell>
          <cell r="J85">
            <v>368</v>
          </cell>
          <cell r="K85">
            <v>2</v>
          </cell>
          <cell r="M85">
            <v>2</v>
          </cell>
          <cell r="N85">
            <v>1</v>
          </cell>
          <cell r="O85">
            <v>4</v>
          </cell>
          <cell r="R85">
            <v>3.8934426229508197</v>
          </cell>
        </row>
        <row r="86">
          <cell r="C86">
            <v>1</v>
          </cell>
          <cell r="G86">
            <v>1</v>
          </cell>
          <cell r="J86">
            <v>28.1</v>
          </cell>
          <cell r="K86">
            <v>2</v>
          </cell>
          <cell r="M86">
            <v>2</v>
          </cell>
          <cell r="N86">
            <v>2</v>
          </cell>
          <cell r="O86">
            <v>2</v>
          </cell>
          <cell r="R86">
            <v>3.8934426229508197</v>
          </cell>
        </row>
        <row r="87">
          <cell r="C87">
            <v>1</v>
          </cell>
          <cell r="G87">
            <v>1</v>
          </cell>
          <cell r="J87">
            <v>137.4</v>
          </cell>
          <cell r="K87">
            <v>1</v>
          </cell>
          <cell r="M87">
            <v>1</v>
          </cell>
          <cell r="N87">
            <v>3</v>
          </cell>
          <cell r="O87">
            <v>5</v>
          </cell>
          <cell r="R87">
            <v>3.8934426229508197</v>
          </cell>
        </row>
        <row r="88">
          <cell r="C88">
            <v>1</v>
          </cell>
          <cell r="G88">
            <v>1</v>
          </cell>
          <cell r="J88">
            <v>1098</v>
          </cell>
          <cell r="K88">
            <v>2</v>
          </cell>
          <cell r="M88">
            <v>2</v>
          </cell>
          <cell r="N88">
            <v>2</v>
          </cell>
          <cell r="O88">
            <v>6</v>
          </cell>
          <cell r="R88">
            <v>3.8934426229508197</v>
          </cell>
        </row>
        <row r="89">
          <cell r="C89">
            <v>1</v>
          </cell>
          <cell r="G89">
            <v>1</v>
          </cell>
          <cell r="J89">
            <v>305</v>
          </cell>
          <cell r="K89">
            <v>2</v>
          </cell>
          <cell r="M89">
            <v>2</v>
          </cell>
          <cell r="N89">
            <v>1</v>
          </cell>
          <cell r="O89">
            <v>5</v>
          </cell>
          <cell r="R89">
            <v>3.8934426229508197</v>
          </cell>
        </row>
        <row r="90">
          <cell r="C90">
            <v>1</v>
          </cell>
          <cell r="G90">
            <v>1</v>
          </cell>
          <cell r="J90">
            <v>147.19999999999999</v>
          </cell>
          <cell r="K90">
            <v>4</v>
          </cell>
          <cell r="M90">
            <v>2</v>
          </cell>
          <cell r="N90">
            <v>1</v>
          </cell>
          <cell r="O90">
            <v>3</v>
          </cell>
          <cell r="R90">
            <v>3.8934426229508197</v>
          </cell>
        </row>
        <row r="91">
          <cell r="C91">
            <v>1</v>
          </cell>
          <cell r="G91">
            <v>1</v>
          </cell>
          <cell r="J91">
            <v>28.1</v>
          </cell>
          <cell r="K91">
            <v>4</v>
          </cell>
          <cell r="M91">
            <v>2</v>
          </cell>
          <cell r="N91">
            <v>7</v>
          </cell>
          <cell r="O91">
            <v>4</v>
          </cell>
          <cell r="R91">
            <v>3.8934426229508197</v>
          </cell>
        </row>
        <row r="92">
          <cell r="C92">
            <v>1</v>
          </cell>
          <cell r="G92">
            <v>1</v>
          </cell>
          <cell r="J92">
            <v>94</v>
          </cell>
          <cell r="K92">
            <v>1</v>
          </cell>
          <cell r="M92">
            <v>1</v>
          </cell>
          <cell r="N92">
            <v>8</v>
          </cell>
          <cell r="O92">
            <v>3</v>
          </cell>
          <cell r="R92">
            <v>3.8934426229508197</v>
          </cell>
        </row>
        <row r="93">
          <cell r="C93">
            <v>1</v>
          </cell>
          <cell r="G93">
            <v>1</v>
          </cell>
          <cell r="J93">
            <v>276.2</v>
          </cell>
          <cell r="K93">
            <v>3</v>
          </cell>
          <cell r="M93">
            <v>2</v>
          </cell>
          <cell r="N93">
            <v>8</v>
          </cell>
          <cell r="O93">
            <v>6</v>
          </cell>
          <cell r="R93">
            <v>3.8934426229508197</v>
          </cell>
        </row>
        <row r="94">
          <cell r="C94">
            <v>1</v>
          </cell>
          <cell r="G94">
            <v>1</v>
          </cell>
          <cell r="J94">
            <v>28.1</v>
          </cell>
          <cell r="K94">
            <v>1</v>
          </cell>
          <cell r="M94">
            <v>1</v>
          </cell>
          <cell r="N94">
            <v>1</v>
          </cell>
          <cell r="O94">
            <v>3</v>
          </cell>
          <cell r="R94">
            <v>3.8934426229508197</v>
          </cell>
        </row>
        <row r="95">
          <cell r="C95">
            <v>1</v>
          </cell>
          <cell r="G95">
            <v>1</v>
          </cell>
          <cell r="J95">
            <v>276.2</v>
          </cell>
          <cell r="K95">
            <v>2</v>
          </cell>
          <cell r="M95">
            <v>2</v>
          </cell>
          <cell r="N95">
            <v>1</v>
          </cell>
          <cell r="O95">
            <v>3</v>
          </cell>
          <cell r="R95">
            <v>3.8934426229508197</v>
          </cell>
        </row>
        <row r="96">
          <cell r="C96">
            <v>1</v>
          </cell>
          <cell r="G96">
            <v>1</v>
          </cell>
          <cell r="J96">
            <v>202.2</v>
          </cell>
          <cell r="K96">
            <v>4</v>
          </cell>
          <cell r="M96">
            <v>1</v>
          </cell>
          <cell r="N96">
            <v>2</v>
          </cell>
          <cell r="O96">
            <v>4</v>
          </cell>
          <cell r="R96">
            <v>3.8934426229508197</v>
          </cell>
        </row>
        <row r="97">
          <cell r="C97">
            <v>1</v>
          </cell>
          <cell r="G97">
            <v>1</v>
          </cell>
          <cell r="J97">
            <v>11</v>
          </cell>
          <cell r="K97">
            <v>3</v>
          </cell>
          <cell r="M97">
            <v>2</v>
          </cell>
          <cell r="N97">
            <v>3</v>
          </cell>
          <cell r="O97">
            <v>8</v>
          </cell>
          <cell r="R97">
            <v>3.8934426229508197</v>
          </cell>
        </row>
        <row r="98">
          <cell r="C98">
            <v>1</v>
          </cell>
          <cell r="G98">
            <v>1</v>
          </cell>
          <cell r="J98">
            <v>28.1</v>
          </cell>
          <cell r="K98">
            <v>2</v>
          </cell>
          <cell r="M98">
            <v>1</v>
          </cell>
          <cell r="N98">
            <v>6</v>
          </cell>
          <cell r="O98">
            <v>5</v>
          </cell>
          <cell r="R98">
            <v>3.8934426229508197</v>
          </cell>
        </row>
        <row r="99">
          <cell r="C99">
            <v>1</v>
          </cell>
          <cell r="G99">
            <v>1</v>
          </cell>
          <cell r="J99">
            <v>137.4</v>
          </cell>
          <cell r="K99">
            <v>4</v>
          </cell>
          <cell r="M99">
            <v>2</v>
          </cell>
          <cell r="N99">
            <v>1</v>
          </cell>
          <cell r="O99">
            <v>3</v>
          </cell>
          <cell r="R99">
            <v>3.8934426229508197</v>
          </cell>
        </row>
        <row r="100">
          <cell r="C100">
            <v>1</v>
          </cell>
          <cell r="G100">
            <v>1</v>
          </cell>
          <cell r="J100">
            <v>276.2</v>
          </cell>
          <cell r="K100">
            <v>2</v>
          </cell>
          <cell r="M100">
            <v>2</v>
          </cell>
          <cell r="N100">
            <v>1</v>
          </cell>
          <cell r="O100">
            <v>3</v>
          </cell>
          <cell r="R100">
            <v>3.8934426229508197</v>
          </cell>
        </row>
        <row r="101">
          <cell r="C101">
            <v>1</v>
          </cell>
          <cell r="G101">
            <v>1</v>
          </cell>
          <cell r="J101">
            <v>368</v>
          </cell>
          <cell r="K101">
            <v>3</v>
          </cell>
          <cell r="M101">
            <v>2</v>
          </cell>
          <cell r="N101">
            <v>3</v>
          </cell>
          <cell r="O101">
            <v>3</v>
          </cell>
          <cell r="R101">
            <v>3.8934426229508197</v>
          </cell>
        </row>
        <row r="102">
          <cell r="C102">
            <v>1</v>
          </cell>
          <cell r="G102">
            <v>1</v>
          </cell>
          <cell r="J102">
            <v>172.3</v>
          </cell>
          <cell r="K102">
            <v>1</v>
          </cell>
          <cell r="M102">
            <v>1</v>
          </cell>
          <cell r="N102">
            <v>4</v>
          </cell>
          <cell r="O102">
            <v>3</v>
          </cell>
          <cell r="R102">
            <v>3.8934426229508197</v>
          </cell>
        </row>
        <row r="103">
          <cell r="C103">
            <v>1</v>
          </cell>
          <cell r="G103">
            <v>1</v>
          </cell>
          <cell r="J103">
            <v>28.1</v>
          </cell>
          <cell r="K103">
            <v>1</v>
          </cell>
          <cell r="M103">
            <v>1</v>
          </cell>
          <cell r="N103">
            <v>1</v>
          </cell>
          <cell r="O103">
            <v>8</v>
          </cell>
          <cell r="R103">
            <v>3.8934426229508197</v>
          </cell>
        </row>
        <row r="104">
          <cell r="C104">
            <v>1</v>
          </cell>
          <cell r="G104">
            <v>1</v>
          </cell>
          <cell r="J104">
            <v>276.2</v>
          </cell>
          <cell r="K104">
            <v>1</v>
          </cell>
          <cell r="M104">
            <v>2</v>
          </cell>
          <cell r="N104">
            <v>1</v>
          </cell>
          <cell r="O104">
            <v>2</v>
          </cell>
          <cell r="R104">
            <v>3.8934426229508197</v>
          </cell>
        </row>
        <row r="105">
          <cell r="C105">
            <v>1</v>
          </cell>
          <cell r="G105">
            <v>1</v>
          </cell>
          <cell r="J105">
            <v>28.1</v>
          </cell>
          <cell r="K105">
            <v>3</v>
          </cell>
          <cell r="M105">
            <v>1</v>
          </cell>
          <cell r="N105">
            <v>1</v>
          </cell>
          <cell r="O105">
            <v>5</v>
          </cell>
          <cell r="R105">
            <v>3.8934426229508197</v>
          </cell>
        </row>
        <row r="106">
          <cell r="C106">
            <v>1</v>
          </cell>
          <cell r="G106">
            <v>1</v>
          </cell>
          <cell r="J106">
            <v>144.80000000000001</v>
          </cell>
          <cell r="K106">
            <v>4</v>
          </cell>
          <cell r="M106">
            <v>2</v>
          </cell>
          <cell r="N106">
            <v>1</v>
          </cell>
          <cell r="O106">
            <v>3</v>
          </cell>
          <cell r="R106">
            <v>3.8934426229508197</v>
          </cell>
        </row>
        <row r="107">
          <cell r="C107">
            <v>1</v>
          </cell>
          <cell r="G107">
            <v>1</v>
          </cell>
          <cell r="J107">
            <v>368</v>
          </cell>
          <cell r="K107">
            <v>1</v>
          </cell>
          <cell r="M107">
            <v>2</v>
          </cell>
          <cell r="N107">
            <v>4</v>
          </cell>
          <cell r="O107">
            <v>3</v>
          </cell>
          <cell r="R107">
            <v>3.8934426229508197</v>
          </cell>
        </row>
        <row r="108">
          <cell r="C108">
            <v>1</v>
          </cell>
          <cell r="G108">
            <v>1</v>
          </cell>
          <cell r="J108">
            <v>28.1</v>
          </cell>
          <cell r="K108">
            <v>1</v>
          </cell>
          <cell r="M108">
            <v>2</v>
          </cell>
          <cell r="N108">
            <v>3</v>
          </cell>
          <cell r="O108">
            <v>1</v>
          </cell>
          <cell r="R108">
            <v>3.8934426229508197</v>
          </cell>
        </row>
        <row r="109">
          <cell r="C109">
            <v>1</v>
          </cell>
          <cell r="G109">
            <v>1</v>
          </cell>
          <cell r="J109">
            <v>94</v>
          </cell>
          <cell r="K109">
            <v>1</v>
          </cell>
          <cell r="M109">
            <v>2</v>
          </cell>
          <cell r="N109">
            <v>1</v>
          </cell>
          <cell r="O109">
            <v>3</v>
          </cell>
          <cell r="R109">
            <v>3.8934426229508197</v>
          </cell>
        </row>
        <row r="110">
          <cell r="C110">
            <v>1</v>
          </cell>
          <cell r="G110">
            <v>1</v>
          </cell>
          <cell r="J110">
            <v>92.7</v>
          </cell>
          <cell r="K110">
            <v>4</v>
          </cell>
          <cell r="M110">
            <v>1</v>
          </cell>
          <cell r="N110">
            <v>1</v>
          </cell>
          <cell r="O110">
            <v>3</v>
          </cell>
          <cell r="R110">
            <v>3.8934426229508197</v>
          </cell>
        </row>
        <row r="111">
          <cell r="C111">
            <v>1</v>
          </cell>
          <cell r="G111">
            <v>1</v>
          </cell>
          <cell r="J111">
            <v>1401</v>
          </cell>
          <cell r="K111">
            <v>3</v>
          </cell>
          <cell r="M111">
            <v>2</v>
          </cell>
          <cell r="N111">
            <v>2</v>
          </cell>
          <cell r="O111">
            <v>6</v>
          </cell>
          <cell r="R111">
            <v>3.8934426229508197</v>
          </cell>
        </row>
        <row r="112">
          <cell r="C112">
            <v>1</v>
          </cell>
          <cell r="G112">
            <v>1</v>
          </cell>
          <cell r="J112">
            <v>183.2</v>
          </cell>
          <cell r="K112">
            <v>4</v>
          </cell>
          <cell r="M112">
            <v>1</v>
          </cell>
          <cell r="N112">
            <v>3</v>
          </cell>
          <cell r="O112">
            <v>2</v>
          </cell>
          <cell r="R112">
            <v>3.8934426229508197</v>
          </cell>
        </row>
        <row r="113">
          <cell r="C113">
            <v>1</v>
          </cell>
          <cell r="G113">
            <v>1</v>
          </cell>
          <cell r="J113">
            <v>182.4</v>
          </cell>
          <cell r="K113">
            <v>1</v>
          </cell>
          <cell r="M113">
            <v>2</v>
          </cell>
          <cell r="N113">
            <v>1</v>
          </cell>
          <cell r="O113">
            <v>2</v>
          </cell>
          <cell r="R113">
            <v>3.8934426229508197</v>
          </cell>
        </row>
        <row r="114">
          <cell r="C114">
            <v>1</v>
          </cell>
          <cell r="G114">
            <v>1</v>
          </cell>
          <cell r="J114">
            <v>78.899999999999991</v>
          </cell>
          <cell r="K114">
            <v>1</v>
          </cell>
          <cell r="M114">
            <v>2</v>
          </cell>
          <cell r="N114">
            <v>1</v>
          </cell>
          <cell r="O114">
            <v>3</v>
          </cell>
          <cell r="R114">
            <v>3.8934426229508197</v>
          </cell>
        </row>
        <row r="115">
          <cell r="C115">
            <v>1</v>
          </cell>
          <cell r="G115">
            <v>1</v>
          </cell>
          <cell r="J115">
            <v>619</v>
          </cell>
          <cell r="K115">
            <v>2</v>
          </cell>
          <cell r="M115">
            <v>2</v>
          </cell>
          <cell r="N115">
            <v>1</v>
          </cell>
          <cell r="O115">
            <v>3</v>
          </cell>
          <cell r="R115">
            <v>3.8934426229508197</v>
          </cell>
        </row>
        <row r="116">
          <cell r="C116">
            <v>1</v>
          </cell>
          <cell r="G116">
            <v>1</v>
          </cell>
          <cell r="J116">
            <v>215.2</v>
          </cell>
          <cell r="K116">
            <v>1</v>
          </cell>
          <cell r="M116">
            <v>1</v>
          </cell>
          <cell r="N116">
            <v>1</v>
          </cell>
          <cell r="O116">
            <v>4</v>
          </cell>
          <cell r="R116">
            <v>3.8934426229508197</v>
          </cell>
        </row>
        <row r="117">
          <cell r="C117">
            <v>1</v>
          </cell>
          <cell r="G117">
            <v>1</v>
          </cell>
          <cell r="J117">
            <v>330.3</v>
          </cell>
          <cell r="K117">
            <v>3</v>
          </cell>
          <cell r="M117">
            <v>2</v>
          </cell>
          <cell r="N117">
            <v>2</v>
          </cell>
          <cell r="O117">
            <v>4</v>
          </cell>
          <cell r="R117">
            <v>3.8934426229508197</v>
          </cell>
        </row>
        <row r="118">
          <cell r="C118">
            <v>1</v>
          </cell>
          <cell r="G118">
            <v>1</v>
          </cell>
          <cell r="J118">
            <v>488</v>
          </cell>
          <cell r="K118">
            <v>4</v>
          </cell>
          <cell r="M118">
            <v>2</v>
          </cell>
          <cell r="N118">
            <v>3</v>
          </cell>
          <cell r="O118">
            <v>5</v>
          </cell>
          <cell r="R118">
            <v>3.8934426229508197</v>
          </cell>
        </row>
        <row r="119">
          <cell r="C119">
            <v>1</v>
          </cell>
          <cell r="G119">
            <v>1</v>
          </cell>
          <cell r="J119">
            <v>28.1</v>
          </cell>
          <cell r="K119">
            <v>4</v>
          </cell>
          <cell r="M119">
            <v>2</v>
          </cell>
          <cell r="N119">
            <v>2</v>
          </cell>
          <cell r="O119">
            <v>5</v>
          </cell>
          <cell r="R119">
            <v>3.8934426229508197</v>
          </cell>
        </row>
        <row r="120">
          <cell r="C120">
            <v>1</v>
          </cell>
          <cell r="G120">
            <v>1</v>
          </cell>
          <cell r="J120">
            <v>215.2</v>
          </cell>
          <cell r="K120">
            <v>3</v>
          </cell>
          <cell r="M120">
            <v>1</v>
          </cell>
          <cell r="N120">
            <v>1</v>
          </cell>
          <cell r="O120">
            <v>3</v>
          </cell>
          <cell r="R120">
            <v>3.8934426229508197</v>
          </cell>
        </row>
        <row r="121">
          <cell r="C121">
            <v>1</v>
          </cell>
          <cell r="G121">
            <v>1</v>
          </cell>
          <cell r="J121">
            <v>238.2</v>
          </cell>
          <cell r="K121">
            <v>1</v>
          </cell>
          <cell r="M121">
            <v>2</v>
          </cell>
          <cell r="N121">
            <v>1</v>
          </cell>
          <cell r="O121">
            <v>1</v>
          </cell>
          <cell r="R121">
            <v>3.8934426229508197</v>
          </cell>
        </row>
        <row r="122">
          <cell r="C122">
            <v>1</v>
          </cell>
          <cell r="G122">
            <v>1</v>
          </cell>
          <cell r="J122">
            <v>186.2</v>
          </cell>
          <cell r="K122">
            <v>3</v>
          </cell>
          <cell r="M122">
            <v>1</v>
          </cell>
          <cell r="N122">
            <v>2</v>
          </cell>
          <cell r="O122">
            <v>1</v>
          </cell>
          <cell r="R122">
            <v>3.8934426229508197</v>
          </cell>
        </row>
        <row r="123">
          <cell r="C123">
            <v>1</v>
          </cell>
          <cell r="G123">
            <v>1</v>
          </cell>
          <cell r="J123">
            <v>28.1</v>
          </cell>
          <cell r="K123">
            <v>4</v>
          </cell>
          <cell r="M123">
            <v>1</v>
          </cell>
          <cell r="N123">
            <v>1</v>
          </cell>
          <cell r="O123">
            <v>10</v>
          </cell>
          <cell r="R123">
            <v>3.8934426229508197</v>
          </cell>
        </row>
        <row r="124">
          <cell r="C124">
            <v>1</v>
          </cell>
          <cell r="G124">
            <v>1</v>
          </cell>
          <cell r="J124">
            <v>28.1</v>
          </cell>
          <cell r="K124">
            <v>3</v>
          </cell>
          <cell r="M124">
            <v>1</v>
          </cell>
          <cell r="N124">
            <v>1</v>
          </cell>
          <cell r="O124">
            <v>4</v>
          </cell>
          <cell r="R124">
            <v>3.8934426229508197</v>
          </cell>
        </row>
        <row r="125">
          <cell r="C125">
            <v>1</v>
          </cell>
          <cell r="G125">
            <v>7</v>
          </cell>
          <cell r="J125">
            <v>210.3</v>
          </cell>
          <cell r="K125">
            <v>3</v>
          </cell>
          <cell r="M125">
            <v>2</v>
          </cell>
          <cell r="N125">
            <v>2</v>
          </cell>
          <cell r="O125">
            <v>1</v>
          </cell>
          <cell r="R125">
            <v>2.9752475247524752</v>
          </cell>
        </row>
        <row r="126">
          <cell r="C126">
            <v>1</v>
          </cell>
          <cell r="G126">
            <v>1</v>
          </cell>
          <cell r="J126">
            <v>186.2</v>
          </cell>
          <cell r="K126">
            <v>3</v>
          </cell>
          <cell r="M126">
            <v>1</v>
          </cell>
          <cell r="N126">
            <v>2</v>
          </cell>
          <cell r="O126">
            <v>1</v>
          </cell>
          <cell r="R126">
            <v>3.8934426229508197</v>
          </cell>
        </row>
        <row r="127">
          <cell r="C127">
            <v>1</v>
          </cell>
          <cell r="G127">
            <v>1</v>
          </cell>
          <cell r="J127">
            <v>276.2</v>
          </cell>
          <cell r="K127">
            <v>4</v>
          </cell>
          <cell r="M127">
            <v>2</v>
          </cell>
          <cell r="N127">
            <v>1</v>
          </cell>
          <cell r="O127">
            <v>3</v>
          </cell>
          <cell r="R127">
            <v>3.8934426229508197</v>
          </cell>
        </row>
        <row r="128">
          <cell r="C128">
            <v>1</v>
          </cell>
          <cell r="G128">
            <v>1</v>
          </cell>
          <cell r="J128">
            <v>94</v>
          </cell>
          <cell r="K128">
            <v>3</v>
          </cell>
          <cell r="M128">
            <v>1</v>
          </cell>
          <cell r="N128">
            <v>3</v>
          </cell>
          <cell r="O128">
            <v>4</v>
          </cell>
          <cell r="R128">
            <v>3.8934426229508197</v>
          </cell>
        </row>
        <row r="129">
          <cell r="C129">
            <v>1</v>
          </cell>
          <cell r="G129">
            <v>1</v>
          </cell>
          <cell r="J129">
            <v>689</v>
          </cell>
          <cell r="K129">
            <v>3</v>
          </cell>
          <cell r="M129">
            <v>1</v>
          </cell>
          <cell r="N129">
            <v>1</v>
          </cell>
          <cell r="O129">
            <v>3</v>
          </cell>
          <cell r="R129">
            <v>3.8934426229508197</v>
          </cell>
        </row>
        <row r="130">
          <cell r="C130">
            <v>1</v>
          </cell>
          <cell r="G130">
            <v>1</v>
          </cell>
          <cell r="J130">
            <v>276.2</v>
          </cell>
          <cell r="K130">
            <v>4</v>
          </cell>
          <cell r="M130">
            <v>1</v>
          </cell>
          <cell r="N130">
            <v>2</v>
          </cell>
          <cell r="O130">
            <v>2</v>
          </cell>
          <cell r="R130">
            <v>3.8934426229508197</v>
          </cell>
        </row>
        <row r="131">
          <cell r="C131">
            <v>1</v>
          </cell>
          <cell r="G131">
            <v>1</v>
          </cell>
          <cell r="J131">
            <v>236.6</v>
          </cell>
          <cell r="K131">
            <v>3</v>
          </cell>
          <cell r="M131">
            <v>1</v>
          </cell>
          <cell r="N131">
            <v>1</v>
          </cell>
          <cell r="O131">
            <v>3</v>
          </cell>
          <cell r="R131">
            <v>3.8934426229508197</v>
          </cell>
        </row>
        <row r="132">
          <cell r="C132">
            <v>1</v>
          </cell>
          <cell r="G132">
            <v>1</v>
          </cell>
          <cell r="J132">
            <v>185.8</v>
          </cell>
          <cell r="K132">
            <v>3</v>
          </cell>
          <cell r="M132">
            <v>2</v>
          </cell>
          <cell r="N132">
            <v>2</v>
          </cell>
          <cell r="O132">
            <v>3</v>
          </cell>
          <cell r="R132">
            <v>3.8934426229508197</v>
          </cell>
        </row>
        <row r="133">
          <cell r="C133">
            <v>1</v>
          </cell>
          <cell r="G133">
            <v>1</v>
          </cell>
          <cell r="J133">
            <v>28.1</v>
          </cell>
          <cell r="K133">
            <v>1</v>
          </cell>
          <cell r="M133">
            <v>2</v>
          </cell>
          <cell r="N133">
            <v>2</v>
          </cell>
          <cell r="O133">
            <v>3</v>
          </cell>
          <cell r="R133">
            <v>3.8934426229508197</v>
          </cell>
        </row>
        <row r="134">
          <cell r="C134">
            <v>1</v>
          </cell>
          <cell r="G134">
            <v>1</v>
          </cell>
          <cell r="J134">
            <v>368</v>
          </cell>
          <cell r="K134">
            <v>1</v>
          </cell>
          <cell r="M134">
            <v>1</v>
          </cell>
          <cell r="N134">
            <v>2</v>
          </cell>
          <cell r="O134">
            <v>4</v>
          </cell>
          <cell r="R134">
            <v>3.8934426229508197</v>
          </cell>
        </row>
        <row r="135">
          <cell r="C135">
            <v>1</v>
          </cell>
          <cell r="G135">
            <v>1</v>
          </cell>
          <cell r="J135">
            <v>28.1</v>
          </cell>
          <cell r="K135">
            <v>1</v>
          </cell>
          <cell r="M135">
            <v>1</v>
          </cell>
          <cell r="N135">
            <v>2</v>
          </cell>
          <cell r="O135">
            <v>4</v>
          </cell>
          <cell r="R135">
            <v>3.8934426229508197</v>
          </cell>
        </row>
        <row r="136">
          <cell r="C136">
            <v>1</v>
          </cell>
          <cell r="G136">
            <v>1</v>
          </cell>
          <cell r="J136">
            <v>28.1</v>
          </cell>
          <cell r="K136">
            <v>2</v>
          </cell>
          <cell r="M136">
            <v>1</v>
          </cell>
          <cell r="N136">
            <v>1</v>
          </cell>
          <cell r="O136">
            <v>2</v>
          </cell>
          <cell r="R136">
            <v>3.8934426229508197</v>
          </cell>
        </row>
        <row r="137">
          <cell r="C137">
            <v>1</v>
          </cell>
          <cell r="G137">
            <v>1</v>
          </cell>
          <cell r="J137">
            <v>172.3</v>
          </cell>
          <cell r="K137">
            <v>2</v>
          </cell>
          <cell r="M137">
            <v>1</v>
          </cell>
          <cell r="N137">
            <v>2</v>
          </cell>
          <cell r="O137">
            <v>2</v>
          </cell>
          <cell r="R137">
            <v>3.8934426229508197</v>
          </cell>
        </row>
        <row r="138">
          <cell r="C138">
            <v>1</v>
          </cell>
          <cell r="G138">
            <v>1</v>
          </cell>
          <cell r="J138">
            <v>794</v>
          </cell>
          <cell r="K138">
            <v>3</v>
          </cell>
          <cell r="M138">
            <v>1</v>
          </cell>
          <cell r="N138">
            <v>1</v>
          </cell>
          <cell r="O138">
            <v>4</v>
          </cell>
          <cell r="R138">
            <v>3.8934426229508197</v>
          </cell>
        </row>
        <row r="139">
          <cell r="C139">
            <v>1</v>
          </cell>
          <cell r="G139">
            <v>1</v>
          </cell>
          <cell r="J139">
            <v>238.2</v>
          </cell>
          <cell r="K139">
            <v>3</v>
          </cell>
          <cell r="M139">
            <v>2</v>
          </cell>
          <cell r="N139">
            <v>1</v>
          </cell>
          <cell r="O139">
            <v>3</v>
          </cell>
          <cell r="R139">
            <v>3.8934426229508197</v>
          </cell>
        </row>
        <row r="140">
          <cell r="C140">
            <v>1</v>
          </cell>
          <cell r="G140">
            <v>1</v>
          </cell>
          <cell r="J140">
            <v>28.1</v>
          </cell>
          <cell r="K140">
            <v>3</v>
          </cell>
          <cell r="M140">
            <v>1</v>
          </cell>
          <cell r="N140">
            <v>2</v>
          </cell>
          <cell r="O140">
            <v>3</v>
          </cell>
          <cell r="R140">
            <v>3.8934426229508197</v>
          </cell>
        </row>
        <row r="141">
          <cell r="C141">
            <v>1</v>
          </cell>
          <cell r="G141">
            <v>1</v>
          </cell>
          <cell r="J141">
            <v>256.39999999999998</v>
          </cell>
          <cell r="K141">
            <v>3</v>
          </cell>
          <cell r="M141">
            <v>1</v>
          </cell>
          <cell r="N141">
            <v>3</v>
          </cell>
          <cell r="O141">
            <v>4</v>
          </cell>
          <cell r="R141">
            <v>3.8934426229508197</v>
          </cell>
        </row>
        <row r="142">
          <cell r="C142">
            <v>1</v>
          </cell>
          <cell r="G142">
            <v>1</v>
          </cell>
          <cell r="J142">
            <v>315</v>
          </cell>
          <cell r="K142">
            <v>1</v>
          </cell>
          <cell r="M142">
            <v>1</v>
          </cell>
          <cell r="N142">
            <v>1</v>
          </cell>
          <cell r="O142">
            <v>3</v>
          </cell>
          <cell r="R142">
            <v>3.8934426229508197</v>
          </cell>
        </row>
        <row r="143">
          <cell r="C143">
            <v>1</v>
          </cell>
          <cell r="G143">
            <v>1</v>
          </cell>
          <cell r="J143">
            <v>435</v>
          </cell>
          <cell r="K143">
            <v>3</v>
          </cell>
          <cell r="M143">
            <v>2</v>
          </cell>
          <cell r="N143">
            <v>2</v>
          </cell>
          <cell r="O143">
            <v>1</v>
          </cell>
          <cell r="R143">
            <v>3.8934426229508197</v>
          </cell>
        </row>
        <row r="144">
          <cell r="C144">
            <v>1</v>
          </cell>
          <cell r="G144">
            <v>1</v>
          </cell>
          <cell r="J144">
            <v>122.8</v>
          </cell>
          <cell r="K144">
            <v>1</v>
          </cell>
          <cell r="M144">
            <v>1</v>
          </cell>
          <cell r="N144">
            <v>1</v>
          </cell>
          <cell r="O144">
            <v>2</v>
          </cell>
          <cell r="R144">
            <v>3.8934426229508197</v>
          </cell>
        </row>
        <row r="145">
          <cell r="C145">
            <v>1</v>
          </cell>
          <cell r="G145">
            <v>1</v>
          </cell>
          <cell r="J145">
            <v>28.1</v>
          </cell>
          <cell r="K145">
            <v>1</v>
          </cell>
          <cell r="M145">
            <v>1</v>
          </cell>
          <cell r="N145">
            <v>1</v>
          </cell>
          <cell r="O145">
            <v>3</v>
          </cell>
          <cell r="R145">
            <v>3.8934426229508197</v>
          </cell>
        </row>
        <row r="146">
          <cell r="C146">
            <v>1</v>
          </cell>
          <cell r="G146">
            <v>1</v>
          </cell>
          <cell r="J146">
            <v>256.39999999999998</v>
          </cell>
          <cell r="K146">
            <v>3</v>
          </cell>
          <cell r="M146">
            <v>2</v>
          </cell>
          <cell r="N146">
            <v>2</v>
          </cell>
          <cell r="O146">
            <v>3</v>
          </cell>
          <cell r="R146">
            <v>3.8934426229508197</v>
          </cell>
        </row>
        <row r="147">
          <cell r="C147">
            <v>1</v>
          </cell>
          <cell r="G147">
            <v>7</v>
          </cell>
          <cell r="J147">
            <v>137.4</v>
          </cell>
          <cell r="K147">
            <v>1</v>
          </cell>
          <cell r="M147">
            <v>1</v>
          </cell>
          <cell r="N147">
            <v>1</v>
          </cell>
          <cell r="O147">
            <v>30</v>
          </cell>
          <cell r="R147">
            <v>2.9752475247524752</v>
          </cell>
        </row>
        <row r="148">
          <cell r="C148">
            <v>1</v>
          </cell>
          <cell r="G148">
            <v>7</v>
          </cell>
          <cell r="J148">
            <v>368</v>
          </cell>
          <cell r="K148">
            <v>1</v>
          </cell>
          <cell r="M148">
            <v>1</v>
          </cell>
          <cell r="N148">
            <v>2</v>
          </cell>
          <cell r="O148">
            <v>35</v>
          </cell>
          <cell r="R148">
            <v>2.9752475247524752</v>
          </cell>
        </row>
        <row r="149">
          <cell r="C149">
            <v>1</v>
          </cell>
          <cell r="G149">
            <v>1</v>
          </cell>
          <cell r="J149">
            <v>172.3</v>
          </cell>
          <cell r="K149">
            <v>1</v>
          </cell>
          <cell r="M149">
            <v>1</v>
          </cell>
          <cell r="N149">
            <v>1</v>
          </cell>
          <cell r="O149">
            <v>1</v>
          </cell>
          <cell r="R149">
            <v>3.8934426229508197</v>
          </cell>
        </row>
        <row r="150">
          <cell r="C150">
            <v>1</v>
          </cell>
          <cell r="G150">
            <v>1</v>
          </cell>
          <cell r="J150">
            <v>238.2</v>
          </cell>
          <cell r="K150">
            <v>3</v>
          </cell>
          <cell r="M150">
            <v>2</v>
          </cell>
          <cell r="N150">
            <v>2</v>
          </cell>
          <cell r="O150">
            <v>3</v>
          </cell>
          <cell r="R150">
            <v>3.8934426229508197</v>
          </cell>
        </row>
        <row r="151">
          <cell r="C151">
            <v>1</v>
          </cell>
          <cell r="G151">
            <v>1</v>
          </cell>
          <cell r="J151">
            <v>233</v>
          </cell>
          <cell r="K151">
            <v>1</v>
          </cell>
          <cell r="M151">
            <v>1</v>
          </cell>
          <cell r="N151">
            <v>2</v>
          </cell>
          <cell r="O151">
            <v>4</v>
          </cell>
          <cell r="R151">
            <v>3.8934426229508197</v>
          </cell>
        </row>
        <row r="152">
          <cell r="C152">
            <v>1</v>
          </cell>
          <cell r="G152">
            <v>1</v>
          </cell>
          <cell r="J152">
            <v>210.3</v>
          </cell>
          <cell r="K152">
            <v>2</v>
          </cell>
          <cell r="M152">
            <v>2</v>
          </cell>
          <cell r="N152">
            <v>1</v>
          </cell>
          <cell r="O152">
            <v>3</v>
          </cell>
          <cell r="R152">
            <v>3.8934426229508197</v>
          </cell>
        </row>
        <row r="153">
          <cell r="C153">
            <v>1</v>
          </cell>
          <cell r="G153">
            <v>1</v>
          </cell>
          <cell r="J153">
            <v>376.4</v>
          </cell>
          <cell r="K153">
            <v>2</v>
          </cell>
          <cell r="M153">
            <v>2</v>
          </cell>
          <cell r="N153">
            <v>2</v>
          </cell>
          <cell r="O153">
            <v>4</v>
          </cell>
          <cell r="R153">
            <v>3.8934426229508197</v>
          </cell>
        </row>
        <row r="154">
          <cell r="C154">
            <v>1</v>
          </cell>
          <cell r="G154">
            <v>1</v>
          </cell>
          <cell r="J154">
            <v>218.4</v>
          </cell>
          <cell r="K154">
            <v>2</v>
          </cell>
          <cell r="M154">
            <v>2</v>
          </cell>
          <cell r="N154">
            <v>2</v>
          </cell>
          <cell r="O154">
            <v>3</v>
          </cell>
          <cell r="R154">
            <v>3.8934426229508197</v>
          </cell>
        </row>
        <row r="155">
          <cell r="C155">
            <v>1</v>
          </cell>
          <cell r="G155">
            <v>1</v>
          </cell>
          <cell r="J155">
            <v>74.2</v>
          </cell>
          <cell r="K155">
            <v>2</v>
          </cell>
          <cell r="M155">
            <v>2</v>
          </cell>
          <cell r="N155">
            <v>1</v>
          </cell>
          <cell r="O155">
            <v>2</v>
          </cell>
          <cell r="R155">
            <v>3.8934426229508197</v>
          </cell>
        </row>
        <row r="156">
          <cell r="C156">
            <v>1</v>
          </cell>
          <cell r="G156">
            <v>7</v>
          </cell>
          <cell r="J156">
            <v>495</v>
          </cell>
          <cell r="K156">
            <v>3</v>
          </cell>
          <cell r="M156">
            <v>2</v>
          </cell>
          <cell r="N156">
            <v>1</v>
          </cell>
          <cell r="O156">
            <v>40</v>
          </cell>
          <cell r="R156">
            <v>2.9752475247524752</v>
          </cell>
        </row>
        <row r="157">
          <cell r="C157">
            <v>1</v>
          </cell>
          <cell r="G157">
            <v>1</v>
          </cell>
          <cell r="J157">
            <v>215.2</v>
          </cell>
          <cell r="K157">
            <v>1</v>
          </cell>
          <cell r="M157">
            <v>1</v>
          </cell>
          <cell r="N157">
            <v>2</v>
          </cell>
          <cell r="O157">
            <v>4</v>
          </cell>
          <cell r="R157">
            <v>3.8934426229508197</v>
          </cell>
        </row>
        <row r="158">
          <cell r="C158">
            <v>1</v>
          </cell>
          <cell r="G158">
            <v>1</v>
          </cell>
          <cell r="J158">
            <v>110.8</v>
          </cell>
          <cell r="K158">
            <v>1</v>
          </cell>
          <cell r="M158">
            <v>1</v>
          </cell>
          <cell r="N158">
            <v>1</v>
          </cell>
          <cell r="O158">
            <v>3</v>
          </cell>
          <cell r="R158">
            <v>3.8934426229508197</v>
          </cell>
        </row>
        <row r="159">
          <cell r="C159">
            <v>1</v>
          </cell>
          <cell r="G159">
            <v>1</v>
          </cell>
          <cell r="J159">
            <v>71.5</v>
          </cell>
          <cell r="K159">
            <v>1</v>
          </cell>
          <cell r="M159">
            <v>1</v>
          </cell>
          <cell r="N159">
            <v>2</v>
          </cell>
          <cell r="O159">
            <v>4</v>
          </cell>
          <cell r="R159">
            <v>3.8934426229508197</v>
          </cell>
        </row>
        <row r="160">
          <cell r="C160">
            <v>1</v>
          </cell>
          <cell r="G160">
            <v>1</v>
          </cell>
          <cell r="J160">
            <v>307</v>
          </cell>
          <cell r="K160">
            <v>3</v>
          </cell>
          <cell r="M160">
            <v>2</v>
          </cell>
          <cell r="N160">
            <v>1</v>
          </cell>
          <cell r="O160">
            <v>5</v>
          </cell>
          <cell r="R160">
            <v>3.8934426229508197</v>
          </cell>
        </row>
        <row r="161">
          <cell r="C161">
            <v>1</v>
          </cell>
          <cell r="G161">
            <v>1</v>
          </cell>
          <cell r="J161">
            <v>137.4</v>
          </cell>
          <cell r="K161">
            <v>1</v>
          </cell>
          <cell r="M161">
            <v>1</v>
          </cell>
          <cell r="N161">
            <v>1</v>
          </cell>
          <cell r="O161">
            <v>3</v>
          </cell>
          <cell r="R161">
            <v>3.8934426229508197</v>
          </cell>
        </row>
        <row r="162">
          <cell r="C162">
            <v>1</v>
          </cell>
          <cell r="G162">
            <v>1</v>
          </cell>
          <cell r="J162">
            <v>28.1</v>
          </cell>
          <cell r="K162">
            <v>3</v>
          </cell>
          <cell r="M162">
            <v>1</v>
          </cell>
          <cell r="N162">
            <v>1</v>
          </cell>
          <cell r="O162">
            <v>5</v>
          </cell>
          <cell r="R162">
            <v>3.8934426229508197</v>
          </cell>
        </row>
        <row r="163">
          <cell r="C163">
            <v>1</v>
          </cell>
          <cell r="G163">
            <v>1</v>
          </cell>
          <cell r="J163">
            <v>215.2</v>
          </cell>
          <cell r="K163">
            <v>1</v>
          </cell>
          <cell r="M163">
            <v>1</v>
          </cell>
          <cell r="N163">
            <v>2</v>
          </cell>
          <cell r="O163">
            <v>3</v>
          </cell>
          <cell r="R163">
            <v>3.8934426229508197</v>
          </cell>
        </row>
        <row r="164">
          <cell r="C164">
            <v>1</v>
          </cell>
          <cell r="G164">
            <v>1</v>
          </cell>
          <cell r="J164">
            <v>276.2</v>
          </cell>
          <cell r="K164">
            <v>3</v>
          </cell>
          <cell r="M164">
            <v>2</v>
          </cell>
          <cell r="N164">
            <v>1</v>
          </cell>
          <cell r="O164">
            <v>4</v>
          </cell>
          <cell r="R164">
            <v>3.8934426229508197</v>
          </cell>
        </row>
        <row r="165">
          <cell r="C165">
            <v>1</v>
          </cell>
          <cell r="G165">
            <v>1</v>
          </cell>
          <cell r="J165">
            <v>251.3</v>
          </cell>
          <cell r="K165">
            <v>1</v>
          </cell>
          <cell r="M165">
            <v>1</v>
          </cell>
          <cell r="N165">
            <v>2</v>
          </cell>
          <cell r="O165">
            <v>3</v>
          </cell>
          <cell r="R165">
            <v>3.8934426229508197</v>
          </cell>
        </row>
        <row r="166">
          <cell r="C166">
            <v>1</v>
          </cell>
          <cell r="G166">
            <v>1</v>
          </cell>
          <cell r="J166">
            <v>117.6</v>
          </cell>
          <cell r="K166">
            <v>1</v>
          </cell>
          <cell r="M166">
            <v>1</v>
          </cell>
          <cell r="N166">
            <v>1</v>
          </cell>
          <cell r="O166">
            <v>4</v>
          </cell>
          <cell r="R166">
            <v>3.8934426229508197</v>
          </cell>
        </row>
        <row r="167">
          <cell r="C167">
            <v>1</v>
          </cell>
          <cell r="G167">
            <v>1</v>
          </cell>
          <cell r="J167">
            <v>137.4</v>
          </cell>
          <cell r="K167">
            <v>1</v>
          </cell>
          <cell r="M167">
            <v>1</v>
          </cell>
          <cell r="N167">
            <v>2</v>
          </cell>
          <cell r="O167">
            <v>6</v>
          </cell>
          <cell r="R167">
            <v>3.8934426229508197</v>
          </cell>
        </row>
        <row r="168">
          <cell r="C168">
            <v>1</v>
          </cell>
          <cell r="G168">
            <v>1</v>
          </cell>
          <cell r="J168">
            <v>395.8</v>
          </cell>
          <cell r="K168">
            <v>3</v>
          </cell>
          <cell r="M168">
            <v>2</v>
          </cell>
          <cell r="N168">
            <v>1</v>
          </cell>
          <cell r="O168">
            <v>4</v>
          </cell>
          <cell r="R168">
            <v>3.8934426229508197</v>
          </cell>
        </row>
        <row r="169">
          <cell r="C169">
            <v>1</v>
          </cell>
          <cell r="G169">
            <v>1</v>
          </cell>
          <cell r="J169">
            <v>276.2</v>
          </cell>
          <cell r="K169">
            <v>1</v>
          </cell>
          <cell r="M169">
            <v>1</v>
          </cell>
          <cell r="N169">
            <v>1</v>
          </cell>
          <cell r="O169">
            <v>4</v>
          </cell>
          <cell r="R169">
            <v>3.8934426229508197</v>
          </cell>
        </row>
        <row r="170">
          <cell r="C170">
            <v>1</v>
          </cell>
          <cell r="G170">
            <v>1</v>
          </cell>
          <cell r="J170">
            <v>315</v>
          </cell>
          <cell r="K170">
            <v>4</v>
          </cell>
          <cell r="M170">
            <v>2</v>
          </cell>
          <cell r="N170">
            <v>2</v>
          </cell>
          <cell r="O170">
            <v>2</v>
          </cell>
          <cell r="R170">
            <v>3.8934426229508197</v>
          </cell>
        </row>
        <row r="171">
          <cell r="C171">
            <v>1</v>
          </cell>
          <cell r="G171">
            <v>1</v>
          </cell>
          <cell r="J171">
            <v>28.1</v>
          </cell>
          <cell r="K171">
            <v>4</v>
          </cell>
          <cell r="M171">
            <v>2</v>
          </cell>
          <cell r="N171">
            <v>1</v>
          </cell>
          <cell r="O171">
            <v>5</v>
          </cell>
          <cell r="R171">
            <v>3.8934426229508197</v>
          </cell>
        </row>
        <row r="172">
          <cell r="C172">
            <v>1</v>
          </cell>
          <cell r="G172">
            <v>1</v>
          </cell>
          <cell r="J172">
            <v>873</v>
          </cell>
          <cell r="K172">
            <v>3</v>
          </cell>
          <cell r="M172">
            <v>2</v>
          </cell>
          <cell r="N172">
            <v>2</v>
          </cell>
          <cell r="O172">
            <v>3</v>
          </cell>
          <cell r="R172">
            <v>3.8934426229508197</v>
          </cell>
        </row>
        <row r="173">
          <cell r="C173">
            <v>1</v>
          </cell>
          <cell r="G173">
            <v>1</v>
          </cell>
          <cell r="J173">
            <v>137.4</v>
          </cell>
          <cell r="K173">
            <v>4</v>
          </cell>
          <cell r="M173">
            <v>2</v>
          </cell>
          <cell r="N173">
            <v>1</v>
          </cell>
          <cell r="O173">
            <v>3</v>
          </cell>
          <cell r="R173">
            <v>3.8934426229508197</v>
          </cell>
        </row>
        <row r="174">
          <cell r="C174">
            <v>1</v>
          </cell>
          <cell r="G174">
            <v>1</v>
          </cell>
          <cell r="J174">
            <v>276.2</v>
          </cell>
          <cell r="K174">
            <v>1</v>
          </cell>
          <cell r="M174">
            <v>1</v>
          </cell>
          <cell r="N174">
            <v>2</v>
          </cell>
          <cell r="O174">
            <v>2</v>
          </cell>
          <cell r="R174">
            <v>3.8934426229508197</v>
          </cell>
        </row>
        <row r="175">
          <cell r="C175">
            <v>1</v>
          </cell>
          <cell r="G175">
            <v>7</v>
          </cell>
          <cell r="J175">
            <v>149.30000000000001</v>
          </cell>
          <cell r="K175">
            <v>1</v>
          </cell>
          <cell r="M175">
            <v>1</v>
          </cell>
          <cell r="N175">
            <v>1</v>
          </cell>
          <cell r="O175">
            <v>40</v>
          </cell>
          <cell r="R175">
            <v>2.9752475247524752</v>
          </cell>
        </row>
        <row r="176">
          <cell r="C176">
            <v>1</v>
          </cell>
          <cell r="G176">
            <v>1</v>
          </cell>
          <cell r="J176">
            <v>276.2</v>
          </cell>
          <cell r="K176">
            <v>2</v>
          </cell>
          <cell r="M176">
            <v>2</v>
          </cell>
          <cell r="N176">
            <v>2</v>
          </cell>
          <cell r="O176">
            <v>3</v>
          </cell>
          <cell r="R176">
            <v>3.8934426229508197</v>
          </cell>
        </row>
        <row r="177">
          <cell r="C177">
            <v>1</v>
          </cell>
          <cell r="G177">
            <v>1</v>
          </cell>
          <cell r="J177">
            <v>28.1</v>
          </cell>
          <cell r="K177">
            <v>1</v>
          </cell>
          <cell r="M177">
            <v>1</v>
          </cell>
          <cell r="N177">
            <v>2</v>
          </cell>
          <cell r="O177">
            <v>4</v>
          </cell>
          <cell r="R177">
            <v>3.8934426229508197</v>
          </cell>
        </row>
        <row r="178">
          <cell r="C178">
            <v>1</v>
          </cell>
          <cell r="G178">
            <v>7</v>
          </cell>
          <cell r="J178">
            <v>132.80000000000001</v>
          </cell>
          <cell r="K178">
            <v>3</v>
          </cell>
          <cell r="M178">
            <v>1</v>
          </cell>
          <cell r="N178">
            <v>1</v>
          </cell>
          <cell r="O178">
            <v>3</v>
          </cell>
          <cell r="R178">
            <v>2.9752475247524752</v>
          </cell>
        </row>
        <row r="179">
          <cell r="C179">
            <v>1</v>
          </cell>
          <cell r="G179">
            <v>1</v>
          </cell>
          <cell r="J179">
            <v>307.2</v>
          </cell>
          <cell r="K179">
            <v>3</v>
          </cell>
          <cell r="M179">
            <v>2</v>
          </cell>
          <cell r="N179">
            <v>2</v>
          </cell>
          <cell r="O179">
            <v>4</v>
          </cell>
          <cell r="R179">
            <v>3.8934426229508197</v>
          </cell>
        </row>
        <row r="180">
          <cell r="C180">
            <v>1</v>
          </cell>
          <cell r="G180">
            <v>1</v>
          </cell>
          <cell r="J180">
            <v>276.2</v>
          </cell>
          <cell r="K180">
            <v>2</v>
          </cell>
          <cell r="M180">
            <v>2</v>
          </cell>
          <cell r="N180">
            <v>1</v>
          </cell>
          <cell r="O180">
            <v>2</v>
          </cell>
          <cell r="R180">
            <v>3.8934426229508197</v>
          </cell>
        </row>
        <row r="181">
          <cell r="C181">
            <v>1</v>
          </cell>
          <cell r="G181">
            <v>1</v>
          </cell>
          <cell r="J181">
            <v>149.30000000000001</v>
          </cell>
          <cell r="K181">
            <v>2</v>
          </cell>
          <cell r="M181">
            <v>2</v>
          </cell>
          <cell r="N181">
            <v>2</v>
          </cell>
          <cell r="O181">
            <v>5</v>
          </cell>
          <cell r="R181">
            <v>3.8934426229508197</v>
          </cell>
        </row>
        <row r="182">
          <cell r="C182">
            <v>1</v>
          </cell>
          <cell r="G182">
            <v>1</v>
          </cell>
          <cell r="J182">
            <v>218.4</v>
          </cell>
          <cell r="K182">
            <v>1</v>
          </cell>
          <cell r="M182">
            <v>1</v>
          </cell>
          <cell r="N182">
            <v>1</v>
          </cell>
          <cell r="O182">
            <v>3</v>
          </cell>
          <cell r="R182">
            <v>3.8934426229508197</v>
          </cell>
        </row>
        <row r="183">
          <cell r="C183">
            <v>1</v>
          </cell>
          <cell r="G183">
            <v>1</v>
          </cell>
          <cell r="J183">
            <v>276.2</v>
          </cell>
          <cell r="K183">
            <v>1</v>
          </cell>
          <cell r="M183">
            <v>1</v>
          </cell>
          <cell r="N183">
            <v>2</v>
          </cell>
          <cell r="O183">
            <v>4</v>
          </cell>
          <cell r="R183">
            <v>3.8934426229508197</v>
          </cell>
        </row>
        <row r="184">
          <cell r="C184">
            <v>1</v>
          </cell>
          <cell r="G184">
            <v>1</v>
          </cell>
          <cell r="J184">
            <v>569</v>
          </cell>
          <cell r="K184">
            <v>1</v>
          </cell>
          <cell r="M184">
            <v>2</v>
          </cell>
          <cell r="N184">
            <v>2</v>
          </cell>
          <cell r="O184">
            <v>3</v>
          </cell>
          <cell r="R184">
            <v>3.8934426229508197</v>
          </cell>
        </row>
        <row r="185">
          <cell r="C185">
            <v>1</v>
          </cell>
          <cell r="G185">
            <v>1</v>
          </cell>
          <cell r="J185">
            <v>94</v>
          </cell>
          <cell r="K185">
            <v>4</v>
          </cell>
          <cell r="M185">
            <v>2</v>
          </cell>
          <cell r="N185">
            <v>1</v>
          </cell>
          <cell r="O185">
            <v>2</v>
          </cell>
          <cell r="R185">
            <v>3.8934426229508197</v>
          </cell>
        </row>
        <row r="186">
          <cell r="C186">
            <v>1</v>
          </cell>
          <cell r="G186">
            <v>1</v>
          </cell>
          <cell r="J186">
            <v>258</v>
          </cell>
          <cell r="K186">
            <v>1</v>
          </cell>
          <cell r="M186">
            <v>1</v>
          </cell>
          <cell r="N186">
            <v>2</v>
          </cell>
          <cell r="O186">
            <v>4</v>
          </cell>
          <cell r="R186">
            <v>3.8934426229508197</v>
          </cell>
        </row>
        <row r="187">
          <cell r="C187">
            <v>1</v>
          </cell>
          <cell r="G187">
            <v>1</v>
          </cell>
          <cell r="J187">
            <v>215.2</v>
          </cell>
          <cell r="K187">
            <v>2</v>
          </cell>
          <cell r="M187">
            <v>2</v>
          </cell>
          <cell r="N187">
            <v>2</v>
          </cell>
          <cell r="O187">
            <v>5</v>
          </cell>
          <cell r="R187">
            <v>3.8934426229508197</v>
          </cell>
        </row>
        <row r="188">
          <cell r="C188">
            <v>1</v>
          </cell>
          <cell r="G188">
            <v>1</v>
          </cell>
          <cell r="J188">
            <v>28.1</v>
          </cell>
          <cell r="K188">
            <v>2</v>
          </cell>
          <cell r="M188">
            <v>2</v>
          </cell>
          <cell r="N188">
            <v>1</v>
          </cell>
          <cell r="O188">
            <v>2</v>
          </cell>
          <cell r="R188">
            <v>3.8934426229508197</v>
          </cell>
        </row>
        <row r="189">
          <cell r="C189">
            <v>1</v>
          </cell>
          <cell r="G189">
            <v>1</v>
          </cell>
          <cell r="J189">
            <v>28.1</v>
          </cell>
          <cell r="K189">
            <v>3</v>
          </cell>
          <cell r="M189">
            <v>2</v>
          </cell>
          <cell r="N189">
            <v>1</v>
          </cell>
          <cell r="O189">
            <v>3</v>
          </cell>
          <cell r="R189">
            <v>3.8934426229508197</v>
          </cell>
        </row>
        <row r="190">
          <cell r="C190">
            <v>1</v>
          </cell>
          <cell r="G190">
            <v>1</v>
          </cell>
          <cell r="J190">
            <v>28.1</v>
          </cell>
          <cell r="K190">
            <v>3</v>
          </cell>
          <cell r="M190">
            <v>2</v>
          </cell>
          <cell r="N190">
            <v>2</v>
          </cell>
          <cell r="O190">
            <v>2</v>
          </cell>
          <cell r="R190">
            <v>3.8934426229508197</v>
          </cell>
        </row>
        <row r="191">
          <cell r="C191">
            <v>1</v>
          </cell>
          <cell r="G191">
            <v>1</v>
          </cell>
          <cell r="J191">
            <v>215.2</v>
          </cell>
          <cell r="K191">
            <v>2</v>
          </cell>
          <cell r="M191">
            <v>2</v>
          </cell>
          <cell r="N191">
            <v>1</v>
          </cell>
          <cell r="O191">
            <v>4</v>
          </cell>
          <cell r="R191">
            <v>3.8934426229508197</v>
          </cell>
        </row>
        <row r="192">
          <cell r="C192">
            <v>1</v>
          </cell>
          <cell r="G192">
            <v>1</v>
          </cell>
          <cell r="J192">
            <v>28.1</v>
          </cell>
          <cell r="K192">
            <v>2</v>
          </cell>
          <cell r="M192">
            <v>2</v>
          </cell>
          <cell r="N192">
            <v>2</v>
          </cell>
          <cell r="O192">
            <v>3</v>
          </cell>
          <cell r="R192">
            <v>3.8934426229508197</v>
          </cell>
        </row>
        <row r="193">
          <cell r="C193">
            <v>1</v>
          </cell>
          <cell r="G193">
            <v>1</v>
          </cell>
          <cell r="J193">
            <v>396.2</v>
          </cell>
          <cell r="K193">
            <v>1</v>
          </cell>
          <cell r="M193">
            <v>1</v>
          </cell>
          <cell r="N193">
            <v>1</v>
          </cell>
          <cell r="O193">
            <v>4</v>
          </cell>
          <cell r="R193">
            <v>3.8934426229508197</v>
          </cell>
        </row>
        <row r="194">
          <cell r="C194">
            <v>1</v>
          </cell>
          <cell r="G194">
            <v>1</v>
          </cell>
          <cell r="J194">
            <v>215.2</v>
          </cell>
          <cell r="K194">
            <v>1</v>
          </cell>
          <cell r="M194">
            <v>1</v>
          </cell>
          <cell r="N194">
            <v>1</v>
          </cell>
          <cell r="O194">
            <v>2</v>
          </cell>
          <cell r="R194">
            <v>3.8934426229508197</v>
          </cell>
        </row>
        <row r="195">
          <cell r="C195">
            <v>1</v>
          </cell>
          <cell r="G195">
            <v>1</v>
          </cell>
          <cell r="J195">
            <v>276.2</v>
          </cell>
          <cell r="K195">
            <v>1</v>
          </cell>
          <cell r="M195">
            <v>1</v>
          </cell>
          <cell r="N195">
            <v>2</v>
          </cell>
          <cell r="O195">
            <v>3</v>
          </cell>
          <cell r="R195">
            <v>3.8934426229508197</v>
          </cell>
        </row>
        <row r="196">
          <cell r="C196">
            <v>1</v>
          </cell>
          <cell r="G196">
            <v>1</v>
          </cell>
          <cell r="J196">
            <v>276.2</v>
          </cell>
          <cell r="K196">
            <v>1</v>
          </cell>
          <cell r="M196">
            <v>1</v>
          </cell>
          <cell r="N196">
            <v>4</v>
          </cell>
          <cell r="O196">
            <v>2</v>
          </cell>
          <cell r="R196">
            <v>3.8934426229508197</v>
          </cell>
        </row>
        <row r="197">
          <cell r="C197">
            <v>1</v>
          </cell>
          <cell r="G197">
            <v>1</v>
          </cell>
          <cell r="J197">
            <v>396.2</v>
          </cell>
          <cell r="K197">
            <v>3</v>
          </cell>
          <cell r="M197">
            <v>1</v>
          </cell>
          <cell r="N197">
            <v>1</v>
          </cell>
          <cell r="O197">
            <v>4</v>
          </cell>
          <cell r="R197">
            <v>3.8934426229508197</v>
          </cell>
        </row>
        <row r="198">
          <cell r="C198">
            <v>1</v>
          </cell>
          <cell r="G198">
            <v>1</v>
          </cell>
          <cell r="J198">
            <v>276.2</v>
          </cell>
          <cell r="K198">
            <v>1</v>
          </cell>
          <cell r="M198">
            <v>2</v>
          </cell>
          <cell r="N198">
            <v>1</v>
          </cell>
          <cell r="O198">
            <v>2</v>
          </cell>
          <cell r="R198">
            <v>3.8934426229508197</v>
          </cell>
        </row>
        <row r="199">
          <cell r="C199">
            <v>1</v>
          </cell>
          <cell r="G199">
            <v>1</v>
          </cell>
          <cell r="J199">
            <v>144.80000000000001</v>
          </cell>
          <cell r="K199">
            <v>1</v>
          </cell>
          <cell r="M199">
            <v>1</v>
          </cell>
          <cell r="N199">
            <v>1</v>
          </cell>
          <cell r="O199">
            <v>2</v>
          </cell>
          <cell r="R199">
            <v>3.8934426229508197</v>
          </cell>
        </row>
        <row r="200">
          <cell r="C200">
            <v>1</v>
          </cell>
          <cell r="G200">
            <v>1</v>
          </cell>
          <cell r="J200">
            <v>28.1</v>
          </cell>
          <cell r="K200">
            <v>1</v>
          </cell>
          <cell r="M200">
            <v>1</v>
          </cell>
          <cell r="N200">
            <v>2</v>
          </cell>
          <cell r="O200">
            <v>3</v>
          </cell>
          <cell r="R200">
            <v>3.8934426229508197</v>
          </cell>
        </row>
        <row r="201">
          <cell r="C201">
            <v>1</v>
          </cell>
          <cell r="G201">
            <v>7</v>
          </cell>
          <cell r="J201">
            <v>758</v>
          </cell>
          <cell r="K201">
            <v>1</v>
          </cell>
          <cell r="M201">
            <v>1</v>
          </cell>
          <cell r="N201">
            <v>1</v>
          </cell>
          <cell r="O201">
            <v>2</v>
          </cell>
          <cell r="R201">
            <v>2.9752475247524752</v>
          </cell>
        </row>
        <row r="202">
          <cell r="C202">
            <v>1</v>
          </cell>
          <cell r="G202">
            <v>1</v>
          </cell>
          <cell r="J202">
            <v>276.2</v>
          </cell>
          <cell r="K202">
            <v>3</v>
          </cell>
          <cell r="M202">
            <v>1</v>
          </cell>
          <cell r="N202">
            <v>2</v>
          </cell>
          <cell r="O202">
            <v>3</v>
          </cell>
          <cell r="R202">
            <v>3.8934426229508197</v>
          </cell>
        </row>
        <row r="203">
          <cell r="C203">
            <v>1</v>
          </cell>
          <cell r="G203">
            <v>1</v>
          </cell>
          <cell r="J203">
            <v>65.099999999999994</v>
          </cell>
          <cell r="K203">
            <v>3</v>
          </cell>
          <cell r="M203">
            <v>1</v>
          </cell>
          <cell r="N203">
            <v>1</v>
          </cell>
          <cell r="O203">
            <v>2</v>
          </cell>
          <cell r="R203">
            <v>3.8934426229508197</v>
          </cell>
        </row>
        <row r="204">
          <cell r="C204">
            <v>1</v>
          </cell>
          <cell r="G204">
            <v>1</v>
          </cell>
          <cell r="J204">
            <v>215.2</v>
          </cell>
          <cell r="K204">
            <v>1</v>
          </cell>
          <cell r="M204">
            <v>2</v>
          </cell>
          <cell r="N204">
            <v>3</v>
          </cell>
          <cell r="O204">
            <v>3</v>
          </cell>
          <cell r="R204">
            <v>3.8934426229508197</v>
          </cell>
        </row>
        <row r="205">
          <cell r="C205">
            <v>1</v>
          </cell>
          <cell r="G205">
            <v>1</v>
          </cell>
          <cell r="J205">
            <v>210.3</v>
          </cell>
          <cell r="K205">
            <v>1</v>
          </cell>
          <cell r="M205">
            <v>2</v>
          </cell>
          <cell r="N205">
            <v>3</v>
          </cell>
          <cell r="O205">
            <v>3</v>
          </cell>
          <cell r="R205">
            <v>3.8934426229508197</v>
          </cell>
        </row>
        <row r="206">
          <cell r="C206">
            <v>1</v>
          </cell>
          <cell r="G206">
            <v>1</v>
          </cell>
          <cell r="J206">
            <v>276.2</v>
          </cell>
          <cell r="K206">
            <v>1</v>
          </cell>
          <cell r="M206">
            <v>1</v>
          </cell>
          <cell r="N206">
            <v>2</v>
          </cell>
          <cell r="O206">
            <v>2</v>
          </cell>
          <cell r="R206">
            <v>3.8934426229508197</v>
          </cell>
        </row>
        <row r="207">
          <cell r="C207">
            <v>1</v>
          </cell>
          <cell r="G207">
            <v>1</v>
          </cell>
          <cell r="J207">
            <v>276.2</v>
          </cell>
          <cell r="K207">
            <v>1</v>
          </cell>
          <cell r="M207">
            <v>2</v>
          </cell>
          <cell r="N207">
            <v>2</v>
          </cell>
          <cell r="O207">
            <v>3</v>
          </cell>
          <cell r="R207">
            <v>3.8934426229508197</v>
          </cell>
        </row>
        <row r="208">
          <cell r="C208">
            <v>1</v>
          </cell>
          <cell r="G208">
            <v>1</v>
          </cell>
          <cell r="J208">
            <v>64.7</v>
          </cell>
          <cell r="K208">
            <v>1</v>
          </cell>
          <cell r="M208">
            <v>1</v>
          </cell>
          <cell r="N208">
            <v>1</v>
          </cell>
          <cell r="O208">
            <v>1</v>
          </cell>
          <cell r="R208">
            <v>3.8934426229508197</v>
          </cell>
        </row>
        <row r="209">
          <cell r="C209">
            <v>1</v>
          </cell>
          <cell r="G209">
            <v>1</v>
          </cell>
          <cell r="J209">
            <v>210.3</v>
          </cell>
          <cell r="K209">
            <v>1</v>
          </cell>
          <cell r="M209">
            <v>2</v>
          </cell>
          <cell r="N209">
            <v>8</v>
          </cell>
          <cell r="O209">
            <v>3</v>
          </cell>
          <cell r="R209">
            <v>3.8934426229508197</v>
          </cell>
        </row>
        <row r="210">
          <cell r="C210">
            <v>1</v>
          </cell>
          <cell r="G210">
            <v>1</v>
          </cell>
          <cell r="J210">
            <v>210.3</v>
          </cell>
          <cell r="K210">
            <v>2</v>
          </cell>
          <cell r="M210">
            <v>2</v>
          </cell>
          <cell r="N210">
            <v>8</v>
          </cell>
          <cell r="O210">
            <v>5</v>
          </cell>
          <cell r="R210">
            <v>3.8934426229508197</v>
          </cell>
        </row>
        <row r="211">
          <cell r="C211">
            <v>1</v>
          </cell>
          <cell r="G211">
            <v>1</v>
          </cell>
          <cell r="J211">
            <v>28.1</v>
          </cell>
          <cell r="K211">
            <v>3</v>
          </cell>
          <cell r="M211">
            <v>1</v>
          </cell>
          <cell r="N211">
            <v>1</v>
          </cell>
          <cell r="O211">
            <v>2</v>
          </cell>
          <cell r="R211">
            <v>3.8934426229508197</v>
          </cell>
        </row>
        <row r="212">
          <cell r="C212">
            <v>1</v>
          </cell>
          <cell r="G212">
            <v>7</v>
          </cell>
          <cell r="J212">
            <v>210.3</v>
          </cell>
          <cell r="K212">
            <v>1</v>
          </cell>
          <cell r="M212">
            <v>1</v>
          </cell>
          <cell r="N212">
            <v>5</v>
          </cell>
          <cell r="O212">
            <v>2</v>
          </cell>
          <cell r="R212">
            <v>2.9752475247524752</v>
          </cell>
        </row>
        <row r="213">
          <cell r="C213">
            <v>1</v>
          </cell>
          <cell r="G213">
            <v>1</v>
          </cell>
          <cell r="J213">
            <v>276.2</v>
          </cell>
          <cell r="K213">
            <v>3</v>
          </cell>
          <cell r="M213">
            <v>2</v>
          </cell>
          <cell r="N213">
            <v>4</v>
          </cell>
          <cell r="O213">
            <v>1</v>
          </cell>
          <cell r="R213">
            <v>3.8934426229508197</v>
          </cell>
        </row>
        <row r="214">
          <cell r="C214">
            <v>1</v>
          </cell>
          <cell r="G214">
            <v>1</v>
          </cell>
          <cell r="J214">
            <v>28.1</v>
          </cell>
          <cell r="K214">
            <v>3</v>
          </cell>
          <cell r="M214">
            <v>2</v>
          </cell>
          <cell r="N214">
            <v>8</v>
          </cell>
          <cell r="O214">
            <v>4</v>
          </cell>
          <cell r="R214">
            <v>3.8934426229508197</v>
          </cell>
        </row>
        <row r="215">
          <cell r="C215">
            <v>1</v>
          </cell>
          <cell r="G215">
            <v>1</v>
          </cell>
          <cell r="J215">
            <v>94</v>
          </cell>
          <cell r="K215">
            <v>2</v>
          </cell>
          <cell r="M215">
            <v>1</v>
          </cell>
          <cell r="N215">
            <v>8</v>
          </cell>
          <cell r="O215">
            <v>8</v>
          </cell>
          <cell r="R215">
            <v>3.8934426229508197</v>
          </cell>
        </row>
        <row r="216">
          <cell r="C216">
            <v>1</v>
          </cell>
          <cell r="G216">
            <v>1</v>
          </cell>
          <cell r="J216">
            <v>368</v>
          </cell>
          <cell r="K216">
            <v>4</v>
          </cell>
          <cell r="M216">
            <v>1</v>
          </cell>
          <cell r="N216">
            <v>1</v>
          </cell>
          <cell r="O216">
            <v>3</v>
          </cell>
          <cell r="R216">
            <v>3.8934426229508197</v>
          </cell>
        </row>
        <row r="217">
          <cell r="C217">
            <v>1</v>
          </cell>
          <cell r="G217">
            <v>1</v>
          </cell>
          <cell r="J217">
            <v>256.39999999999998</v>
          </cell>
          <cell r="K217">
            <v>4</v>
          </cell>
          <cell r="M217">
            <v>2</v>
          </cell>
          <cell r="N217">
            <v>3</v>
          </cell>
          <cell r="O217">
            <v>8</v>
          </cell>
          <cell r="R217">
            <v>3.8934426229508197</v>
          </cell>
        </row>
        <row r="218">
          <cell r="C218">
            <v>1</v>
          </cell>
          <cell r="G218">
            <v>1</v>
          </cell>
          <cell r="J218">
            <v>315</v>
          </cell>
          <cell r="K218">
            <v>3</v>
          </cell>
          <cell r="M218">
            <v>1</v>
          </cell>
          <cell r="N218">
            <v>1</v>
          </cell>
          <cell r="O218">
            <v>3</v>
          </cell>
          <cell r="R218">
            <v>3.8934426229508197</v>
          </cell>
        </row>
        <row r="219">
          <cell r="C219">
            <v>1</v>
          </cell>
          <cell r="G219">
            <v>1</v>
          </cell>
          <cell r="J219">
            <v>276.2</v>
          </cell>
          <cell r="K219">
            <v>3</v>
          </cell>
          <cell r="M219">
            <v>2</v>
          </cell>
          <cell r="N219">
            <v>1</v>
          </cell>
          <cell r="O219">
            <v>4</v>
          </cell>
          <cell r="R219">
            <v>3.8934426229508197</v>
          </cell>
        </row>
        <row r="220">
          <cell r="C220">
            <v>1</v>
          </cell>
          <cell r="G220">
            <v>1</v>
          </cell>
          <cell r="J220">
            <v>210.3</v>
          </cell>
          <cell r="K220">
            <v>3</v>
          </cell>
          <cell r="M220">
            <v>1</v>
          </cell>
          <cell r="N220">
            <v>1</v>
          </cell>
          <cell r="O220">
            <v>2</v>
          </cell>
          <cell r="R220">
            <v>3.8934426229508197</v>
          </cell>
        </row>
        <row r="221">
          <cell r="C221">
            <v>1</v>
          </cell>
          <cell r="G221">
            <v>1</v>
          </cell>
          <cell r="J221">
            <v>78.899999999999991</v>
          </cell>
          <cell r="K221">
            <v>1</v>
          </cell>
          <cell r="M221">
            <v>2</v>
          </cell>
          <cell r="N221">
            <v>7</v>
          </cell>
          <cell r="O221">
            <v>3</v>
          </cell>
          <cell r="R221">
            <v>3.8934426229508197</v>
          </cell>
        </row>
        <row r="222">
          <cell r="C222">
            <v>1</v>
          </cell>
          <cell r="G222">
            <v>1</v>
          </cell>
          <cell r="J222">
            <v>276.2</v>
          </cell>
          <cell r="K222">
            <v>1</v>
          </cell>
          <cell r="M222">
            <v>1</v>
          </cell>
          <cell r="N222">
            <v>1</v>
          </cell>
          <cell r="O222">
            <v>3</v>
          </cell>
          <cell r="R222">
            <v>3.8934426229508197</v>
          </cell>
        </row>
        <row r="223">
          <cell r="C223">
            <v>1</v>
          </cell>
          <cell r="G223">
            <v>1</v>
          </cell>
          <cell r="J223">
            <v>276.2</v>
          </cell>
          <cell r="K223">
            <v>3</v>
          </cell>
          <cell r="M223">
            <v>2</v>
          </cell>
          <cell r="N223">
            <v>1</v>
          </cell>
          <cell r="O223">
            <v>3</v>
          </cell>
          <cell r="R223">
            <v>3.8934426229508197</v>
          </cell>
        </row>
        <row r="224">
          <cell r="C224">
            <v>1</v>
          </cell>
          <cell r="G224">
            <v>1</v>
          </cell>
          <cell r="J224">
            <v>215.2</v>
          </cell>
          <cell r="K224">
            <v>1</v>
          </cell>
          <cell r="M224">
            <v>2</v>
          </cell>
          <cell r="N224">
            <v>1</v>
          </cell>
          <cell r="O224">
            <v>4</v>
          </cell>
          <cell r="R224">
            <v>3.8934426229508197</v>
          </cell>
        </row>
        <row r="225">
          <cell r="C225">
            <v>1</v>
          </cell>
          <cell r="G225">
            <v>1</v>
          </cell>
          <cell r="J225">
            <v>28.1</v>
          </cell>
          <cell r="K225">
            <v>2</v>
          </cell>
          <cell r="M225">
            <v>1</v>
          </cell>
          <cell r="N225">
            <v>1</v>
          </cell>
          <cell r="O225">
            <v>5</v>
          </cell>
          <cell r="R225">
            <v>3.8934426229508197</v>
          </cell>
        </row>
        <row r="226">
          <cell r="C226">
            <v>1</v>
          </cell>
          <cell r="G226">
            <v>1</v>
          </cell>
          <cell r="J226">
            <v>94</v>
          </cell>
          <cell r="K226">
            <v>1</v>
          </cell>
          <cell r="M226">
            <v>1</v>
          </cell>
          <cell r="N226">
            <v>2</v>
          </cell>
          <cell r="O226">
            <v>5</v>
          </cell>
          <cell r="R226">
            <v>3.8934426229508197</v>
          </cell>
        </row>
        <row r="227">
          <cell r="C227">
            <v>1</v>
          </cell>
          <cell r="G227">
            <v>1</v>
          </cell>
          <cell r="J227">
            <v>256.39999999999998</v>
          </cell>
          <cell r="K227">
            <v>3</v>
          </cell>
          <cell r="M227">
            <v>1</v>
          </cell>
          <cell r="N227">
            <v>2</v>
          </cell>
          <cell r="O227">
            <v>8</v>
          </cell>
          <cell r="R227">
            <v>3.8934426229508197</v>
          </cell>
        </row>
        <row r="228">
          <cell r="C228">
            <v>1</v>
          </cell>
          <cell r="G228">
            <v>1</v>
          </cell>
          <cell r="J228">
            <v>28.1</v>
          </cell>
          <cell r="K228">
            <v>3</v>
          </cell>
          <cell r="M228">
            <v>1</v>
          </cell>
          <cell r="N228">
            <v>3</v>
          </cell>
          <cell r="O228">
            <v>1</v>
          </cell>
          <cell r="R228">
            <v>3.8934426229508197</v>
          </cell>
        </row>
        <row r="229">
          <cell r="C229">
            <v>1</v>
          </cell>
          <cell r="G229">
            <v>1</v>
          </cell>
          <cell r="J229">
            <v>28.1</v>
          </cell>
          <cell r="K229">
            <v>2</v>
          </cell>
          <cell r="M229">
            <v>2</v>
          </cell>
          <cell r="N229">
            <v>2</v>
          </cell>
          <cell r="O229">
            <v>4</v>
          </cell>
          <cell r="R229">
            <v>3.8934426229508197</v>
          </cell>
        </row>
        <row r="230">
          <cell r="C230">
            <v>1</v>
          </cell>
          <cell r="G230">
            <v>1</v>
          </cell>
          <cell r="J230">
            <v>276.2</v>
          </cell>
          <cell r="K230">
            <v>3</v>
          </cell>
          <cell r="M230">
            <v>1</v>
          </cell>
          <cell r="N230">
            <v>1</v>
          </cell>
          <cell r="O230">
            <v>4</v>
          </cell>
          <cell r="R230">
            <v>3.8934426229508197</v>
          </cell>
        </row>
        <row r="231">
          <cell r="C231">
            <v>1</v>
          </cell>
          <cell r="G231">
            <v>7</v>
          </cell>
          <cell r="J231">
            <v>315</v>
          </cell>
          <cell r="K231">
            <v>1</v>
          </cell>
          <cell r="M231">
            <v>1</v>
          </cell>
          <cell r="N231">
            <v>3</v>
          </cell>
          <cell r="O231">
            <v>4</v>
          </cell>
          <cell r="R231">
            <v>2.9752475247524752</v>
          </cell>
        </row>
        <row r="232">
          <cell r="C232">
            <v>1</v>
          </cell>
          <cell r="G232">
            <v>1</v>
          </cell>
          <cell r="J232">
            <v>238.2</v>
          </cell>
          <cell r="K232">
            <v>1</v>
          </cell>
          <cell r="M232">
            <v>1</v>
          </cell>
          <cell r="N232">
            <v>2</v>
          </cell>
          <cell r="O232">
            <v>8</v>
          </cell>
          <cell r="R232">
            <v>3.8934426229508197</v>
          </cell>
        </row>
        <row r="233">
          <cell r="C233">
            <v>1</v>
          </cell>
          <cell r="G233">
            <v>1</v>
          </cell>
          <cell r="J233">
            <v>276.2</v>
          </cell>
          <cell r="K233">
            <v>3</v>
          </cell>
          <cell r="M233">
            <v>2</v>
          </cell>
          <cell r="N233">
            <v>1</v>
          </cell>
          <cell r="O233">
            <v>4</v>
          </cell>
          <cell r="R233">
            <v>3.8934426229508197</v>
          </cell>
        </row>
        <row r="234">
          <cell r="C234">
            <v>1</v>
          </cell>
          <cell r="G234">
            <v>1</v>
          </cell>
          <cell r="J234">
            <v>28.1</v>
          </cell>
          <cell r="K234">
            <v>3</v>
          </cell>
          <cell r="M234">
            <v>2</v>
          </cell>
          <cell r="N234">
            <v>1</v>
          </cell>
          <cell r="O234">
            <v>4</v>
          </cell>
          <cell r="R234">
            <v>3.8934426229508197</v>
          </cell>
        </row>
        <row r="235">
          <cell r="C235">
            <v>1</v>
          </cell>
          <cell r="G235">
            <v>1</v>
          </cell>
          <cell r="J235">
            <v>28.1</v>
          </cell>
          <cell r="K235">
            <v>3</v>
          </cell>
          <cell r="M235">
            <v>1</v>
          </cell>
          <cell r="N235">
            <v>1</v>
          </cell>
          <cell r="O235">
            <v>3</v>
          </cell>
          <cell r="R235">
            <v>3.8934426229508197</v>
          </cell>
        </row>
        <row r="236">
          <cell r="C236">
            <v>1</v>
          </cell>
          <cell r="G236">
            <v>1</v>
          </cell>
          <cell r="J236">
            <v>22.3</v>
          </cell>
          <cell r="K236">
            <v>3</v>
          </cell>
          <cell r="M236">
            <v>2</v>
          </cell>
          <cell r="N236">
            <v>1</v>
          </cell>
          <cell r="O236">
            <v>4</v>
          </cell>
          <cell r="R236">
            <v>3.8934426229508197</v>
          </cell>
        </row>
        <row r="237">
          <cell r="C237">
            <v>1</v>
          </cell>
          <cell r="G237">
            <v>1</v>
          </cell>
          <cell r="J237">
            <v>28.1</v>
          </cell>
          <cell r="K237">
            <v>3</v>
          </cell>
          <cell r="M237">
            <v>2</v>
          </cell>
          <cell r="N237">
            <v>1</v>
          </cell>
          <cell r="O237">
            <v>4</v>
          </cell>
          <cell r="R237">
            <v>3.8934426229508197</v>
          </cell>
        </row>
        <row r="238">
          <cell r="C238">
            <v>1</v>
          </cell>
          <cell r="G238">
            <v>1</v>
          </cell>
          <cell r="J238">
            <v>315</v>
          </cell>
          <cell r="K238">
            <v>1</v>
          </cell>
          <cell r="M238">
            <v>2</v>
          </cell>
          <cell r="N238">
            <v>1</v>
          </cell>
          <cell r="O238">
            <v>3</v>
          </cell>
          <cell r="R238">
            <v>3.8934426229508197</v>
          </cell>
        </row>
        <row r="239">
          <cell r="C239">
            <v>1</v>
          </cell>
          <cell r="G239">
            <v>1</v>
          </cell>
          <cell r="J239">
            <v>215.2</v>
          </cell>
          <cell r="K239">
            <v>4</v>
          </cell>
          <cell r="M239">
            <v>2</v>
          </cell>
          <cell r="N239">
            <v>2</v>
          </cell>
          <cell r="O239">
            <v>4</v>
          </cell>
          <cell r="R239">
            <v>3.8934426229508197</v>
          </cell>
        </row>
        <row r="240">
          <cell r="C240">
            <v>1</v>
          </cell>
          <cell r="G240">
            <v>1</v>
          </cell>
          <cell r="J240">
            <v>71.5</v>
          </cell>
          <cell r="K240">
            <v>3</v>
          </cell>
          <cell r="M240">
            <v>1</v>
          </cell>
          <cell r="N240">
            <v>1</v>
          </cell>
          <cell r="O240">
            <v>3</v>
          </cell>
          <cell r="R240">
            <v>3.8934426229508197</v>
          </cell>
        </row>
        <row r="241">
          <cell r="C241">
            <v>1</v>
          </cell>
          <cell r="G241">
            <v>1</v>
          </cell>
          <cell r="J241">
            <v>619</v>
          </cell>
          <cell r="K241">
            <v>3</v>
          </cell>
          <cell r="M241">
            <v>1</v>
          </cell>
          <cell r="N241">
            <v>2</v>
          </cell>
          <cell r="O241">
            <v>3</v>
          </cell>
          <cell r="R241">
            <v>3.8934426229508197</v>
          </cell>
        </row>
        <row r="242">
          <cell r="C242">
            <v>1</v>
          </cell>
          <cell r="G242">
            <v>1</v>
          </cell>
          <cell r="J242">
            <v>28.1</v>
          </cell>
          <cell r="K242">
            <v>1</v>
          </cell>
          <cell r="M242">
            <v>1</v>
          </cell>
          <cell r="N242">
            <v>1</v>
          </cell>
          <cell r="O242">
            <v>3</v>
          </cell>
          <cell r="R242">
            <v>3.8934426229508197</v>
          </cell>
        </row>
        <row r="243">
          <cell r="C243">
            <v>1</v>
          </cell>
          <cell r="G243">
            <v>1</v>
          </cell>
          <cell r="J243">
            <v>28.1</v>
          </cell>
          <cell r="K243">
            <v>1</v>
          </cell>
          <cell r="M243">
            <v>1</v>
          </cell>
          <cell r="N243">
            <v>3</v>
          </cell>
          <cell r="O243">
            <v>3</v>
          </cell>
          <cell r="R243">
            <v>3.8934426229508197</v>
          </cell>
        </row>
        <row r="244">
          <cell r="C244">
            <v>1</v>
          </cell>
          <cell r="G244">
            <v>1</v>
          </cell>
          <cell r="J244">
            <v>689</v>
          </cell>
          <cell r="K244">
            <v>2</v>
          </cell>
          <cell r="M244">
            <v>1</v>
          </cell>
          <cell r="N244">
            <v>1</v>
          </cell>
          <cell r="O244">
            <v>3</v>
          </cell>
          <cell r="R244">
            <v>3.8934426229508197</v>
          </cell>
        </row>
        <row r="245">
          <cell r="C245">
            <v>1</v>
          </cell>
          <cell r="G245">
            <v>1</v>
          </cell>
          <cell r="J245">
            <v>28.1</v>
          </cell>
          <cell r="K245">
            <v>3</v>
          </cell>
          <cell r="M245">
            <v>2</v>
          </cell>
          <cell r="N245">
            <v>1</v>
          </cell>
          <cell r="O245">
            <v>2</v>
          </cell>
          <cell r="R245">
            <v>3.8934426229508197</v>
          </cell>
        </row>
        <row r="246">
          <cell r="C246">
            <v>1</v>
          </cell>
          <cell r="G246">
            <v>1</v>
          </cell>
          <cell r="J246">
            <v>156.80000000000001</v>
          </cell>
          <cell r="K246">
            <v>1</v>
          </cell>
          <cell r="M246">
            <v>1</v>
          </cell>
          <cell r="N246">
            <v>2</v>
          </cell>
          <cell r="O246">
            <v>3</v>
          </cell>
          <cell r="R246">
            <v>3.8934426229508197</v>
          </cell>
        </row>
        <row r="247">
          <cell r="C247">
            <v>1</v>
          </cell>
          <cell r="G247">
            <v>1</v>
          </cell>
          <cell r="J247">
            <v>276.2</v>
          </cell>
          <cell r="K247">
            <v>2</v>
          </cell>
          <cell r="M247">
            <v>2</v>
          </cell>
          <cell r="N247">
            <v>1</v>
          </cell>
          <cell r="O247">
            <v>2</v>
          </cell>
          <cell r="R247">
            <v>3.8934426229508197</v>
          </cell>
        </row>
        <row r="248">
          <cell r="C248">
            <v>1</v>
          </cell>
          <cell r="G248">
            <v>1</v>
          </cell>
          <cell r="J248">
            <v>215.2</v>
          </cell>
          <cell r="K248">
            <v>3</v>
          </cell>
          <cell r="M248">
            <v>2</v>
          </cell>
          <cell r="N248">
            <v>2</v>
          </cell>
          <cell r="O248">
            <v>3</v>
          </cell>
          <cell r="R248">
            <v>3.8934426229508197</v>
          </cell>
        </row>
        <row r="249">
          <cell r="C249">
            <v>1</v>
          </cell>
          <cell r="G249">
            <v>1</v>
          </cell>
          <cell r="J249">
            <v>276.2</v>
          </cell>
          <cell r="K249">
            <v>3</v>
          </cell>
          <cell r="M249">
            <v>1</v>
          </cell>
          <cell r="N249">
            <v>1</v>
          </cell>
          <cell r="O249">
            <v>4</v>
          </cell>
          <cell r="R249">
            <v>3.8934426229508197</v>
          </cell>
        </row>
        <row r="250">
          <cell r="C250">
            <v>1</v>
          </cell>
          <cell r="G250">
            <v>1</v>
          </cell>
          <cell r="J250">
            <v>28.1</v>
          </cell>
          <cell r="K250">
            <v>1</v>
          </cell>
          <cell r="M250">
            <v>1</v>
          </cell>
          <cell r="N250">
            <v>1</v>
          </cell>
          <cell r="O250">
            <v>5</v>
          </cell>
          <cell r="R250">
            <v>3.8934426229508197</v>
          </cell>
        </row>
        <row r="251">
          <cell r="C251">
            <v>1</v>
          </cell>
          <cell r="G251">
            <v>1</v>
          </cell>
          <cell r="J251">
            <v>210.3</v>
          </cell>
          <cell r="K251">
            <v>1</v>
          </cell>
          <cell r="M251">
            <v>1</v>
          </cell>
          <cell r="N251">
            <v>1</v>
          </cell>
          <cell r="O251">
            <v>3</v>
          </cell>
          <cell r="R251">
            <v>3.8934426229508197</v>
          </cell>
        </row>
        <row r="252">
          <cell r="C252">
            <v>1</v>
          </cell>
          <cell r="G252">
            <v>1</v>
          </cell>
          <cell r="J252">
            <v>794</v>
          </cell>
          <cell r="K252">
            <v>3</v>
          </cell>
          <cell r="M252">
            <v>2</v>
          </cell>
          <cell r="N252">
            <v>2</v>
          </cell>
          <cell r="O252">
            <v>3</v>
          </cell>
          <cell r="R252">
            <v>3.8934426229508197</v>
          </cell>
        </row>
        <row r="253">
          <cell r="C253">
            <v>1</v>
          </cell>
          <cell r="G253">
            <v>1</v>
          </cell>
          <cell r="J253">
            <v>78.899999999999991</v>
          </cell>
          <cell r="K253">
            <v>3</v>
          </cell>
          <cell r="M253">
            <v>1</v>
          </cell>
          <cell r="N253">
            <v>1</v>
          </cell>
          <cell r="O253">
            <v>3</v>
          </cell>
          <cell r="R253">
            <v>3.8934426229508197</v>
          </cell>
        </row>
        <row r="254">
          <cell r="C254">
            <v>1</v>
          </cell>
          <cell r="G254">
            <v>1</v>
          </cell>
          <cell r="J254">
            <v>94</v>
          </cell>
          <cell r="K254">
            <v>1</v>
          </cell>
          <cell r="M254">
            <v>1</v>
          </cell>
          <cell r="N254">
            <v>1</v>
          </cell>
          <cell r="O254">
            <v>3</v>
          </cell>
          <cell r="R254">
            <v>3.8934426229508197</v>
          </cell>
        </row>
        <row r="255">
          <cell r="C255">
            <v>1</v>
          </cell>
          <cell r="G255">
            <v>1</v>
          </cell>
          <cell r="J255">
            <v>276.2</v>
          </cell>
          <cell r="K255">
            <v>3</v>
          </cell>
          <cell r="M255">
            <v>1</v>
          </cell>
          <cell r="N255">
            <v>1</v>
          </cell>
          <cell r="O255">
            <v>3</v>
          </cell>
          <cell r="R255">
            <v>3.8934426229508197</v>
          </cell>
        </row>
        <row r="256">
          <cell r="C256">
            <v>1</v>
          </cell>
          <cell r="G256">
            <v>1</v>
          </cell>
          <cell r="J256">
            <v>256.39999999999998</v>
          </cell>
          <cell r="K256">
            <v>2</v>
          </cell>
          <cell r="M256">
            <v>2</v>
          </cell>
          <cell r="N256">
            <v>1</v>
          </cell>
          <cell r="O256">
            <v>5</v>
          </cell>
          <cell r="R256">
            <v>3.8934426229508197</v>
          </cell>
        </row>
        <row r="257">
          <cell r="C257">
            <v>1</v>
          </cell>
          <cell r="G257">
            <v>1</v>
          </cell>
          <cell r="J257">
            <v>210.3</v>
          </cell>
          <cell r="K257">
            <v>3</v>
          </cell>
          <cell r="M257">
            <v>1</v>
          </cell>
          <cell r="N257">
            <v>2</v>
          </cell>
          <cell r="O257">
            <v>2</v>
          </cell>
          <cell r="R257">
            <v>3.8934426229508197</v>
          </cell>
        </row>
        <row r="258">
          <cell r="C258">
            <v>1</v>
          </cell>
          <cell r="G258">
            <v>1</v>
          </cell>
          <cell r="J258">
            <v>28.1</v>
          </cell>
          <cell r="K258">
            <v>2</v>
          </cell>
          <cell r="M258">
            <v>2</v>
          </cell>
          <cell r="N258">
            <v>1</v>
          </cell>
          <cell r="O258">
            <v>3</v>
          </cell>
          <cell r="R258">
            <v>3.8934426229508197</v>
          </cell>
        </row>
        <row r="259">
          <cell r="C259">
            <v>1</v>
          </cell>
          <cell r="G259">
            <v>1</v>
          </cell>
          <cell r="J259">
            <v>12</v>
          </cell>
          <cell r="K259">
            <v>3</v>
          </cell>
          <cell r="M259">
            <v>1</v>
          </cell>
          <cell r="N259">
            <v>1</v>
          </cell>
          <cell r="O259">
            <v>5</v>
          </cell>
          <cell r="R259">
            <v>3.8934426229508197</v>
          </cell>
        </row>
        <row r="260">
          <cell r="C260">
            <v>1</v>
          </cell>
          <cell r="G260">
            <v>1</v>
          </cell>
          <cell r="J260">
            <v>210.3</v>
          </cell>
          <cell r="K260">
            <v>2</v>
          </cell>
          <cell r="M260">
            <v>2</v>
          </cell>
          <cell r="N260">
            <v>2</v>
          </cell>
          <cell r="O260">
            <v>1</v>
          </cell>
          <cell r="R260">
            <v>3.8934426229508197</v>
          </cell>
        </row>
        <row r="261">
          <cell r="C261">
            <v>1</v>
          </cell>
          <cell r="G261">
            <v>1</v>
          </cell>
          <cell r="J261">
            <v>2068</v>
          </cell>
          <cell r="K261">
            <v>3</v>
          </cell>
          <cell r="M261">
            <v>2</v>
          </cell>
          <cell r="N261">
            <v>1</v>
          </cell>
          <cell r="O261">
            <v>5</v>
          </cell>
          <cell r="R261">
            <v>3.8934426229508197</v>
          </cell>
        </row>
        <row r="262">
          <cell r="C262">
            <v>1</v>
          </cell>
          <cell r="G262">
            <v>1</v>
          </cell>
          <cell r="J262">
            <v>569</v>
          </cell>
          <cell r="K262">
            <v>3</v>
          </cell>
          <cell r="M262">
            <v>1</v>
          </cell>
          <cell r="N262">
            <v>1</v>
          </cell>
          <cell r="O262">
            <v>3</v>
          </cell>
          <cell r="R262">
            <v>3.8934426229508197</v>
          </cell>
        </row>
        <row r="263">
          <cell r="C263">
            <v>1</v>
          </cell>
          <cell r="G263">
            <v>1</v>
          </cell>
          <cell r="J263">
            <v>514.29999999999995</v>
          </cell>
          <cell r="K263">
            <v>4</v>
          </cell>
          <cell r="M263">
            <v>2</v>
          </cell>
          <cell r="N263">
            <v>2</v>
          </cell>
          <cell r="O263">
            <v>5</v>
          </cell>
          <cell r="R263">
            <v>3.8934426229508197</v>
          </cell>
        </row>
        <row r="264">
          <cell r="C264">
            <v>1</v>
          </cell>
          <cell r="G264">
            <v>1</v>
          </cell>
          <cell r="J264">
            <v>28.1</v>
          </cell>
          <cell r="K264">
            <v>2</v>
          </cell>
          <cell r="M264">
            <v>1</v>
          </cell>
          <cell r="N264">
            <v>1</v>
          </cell>
          <cell r="O264">
            <v>3</v>
          </cell>
          <cell r="R264">
            <v>3.8934426229508197</v>
          </cell>
        </row>
        <row r="265">
          <cell r="C265">
            <v>1</v>
          </cell>
          <cell r="G265">
            <v>1</v>
          </cell>
          <cell r="J265">
            <v>122.8</v>
          </cell>
          <cell r="K265">
            <v>3</v>
          </cell>
          <cell r="M265">
            <v>1</v>
          </cell>
          <cell r="N265">
            <v>1</v>
          </cell>
          <cell r="O265">
            <v>4</v>
          </cell>
          <cell r="R265">
            <v>3.8934426229508197</v>
          </cell>
        </row>
        <row r="266">
          <cell r="C266">
            <v>1</v>
          </cell>
          <cell r="G266">
            <v>1</v>
          </cell>
          <cell r="J266">
            <v>698</v>
          </cell>
          <cell r="K266">
            <v>1</v>
          </cell>
          <cell r="M266">
            <v>1</v>
          </cell>
          <cell r="N266">
            <v>1</v>
          </cell>
          <cell r="O266">
            <v>2</v>
          </cell>
          <cell r="R266">
            <v>3.8934426229508197</v>
          </cell>
        </row>
        <row r="267">
          <cell r="C267">
            <v>1</v>
          </cell>
          <cell r="G267">
            <v>1</v>
          </cell>
          <cell r="J267">
            <v>395.8</v>
          </cell>
          <cell r="K267">
            <v>2</v>
          </cell>
          <cell r="M267">
            <v>2</v>
          </cell>
          <cell r="N267">
            <v>1</v>
          </cell>
          <cell r="O267">
            <v>3</v>
          </cell>
          <cell r="R267">
            <v>3.8934426229508197</v>
          </cell>
        </row>
        <row r="268">
          <cell r="C268">
            <v>1</v>
          </cell>
          <cell r="G268">
            <v>1</v>
          </cell>
          <cell r="J268">
            <v>28.1</v>
          </cell>
          <cell r="K268">
            <v>2</v>
          </cell>
          <cell r="M268">
            <v>1</v>
          </cell>
          <cell r="N268">
            <v>3</v>
          </cell>
          <cell r="O268">
            <v>5</v>
          </cell>
          <cell r="R268">
            <v>3.8934426229508197</v>
          </cell>
        </row>
        <row r="269">
          <cell r="C269">
            <v>1</v>
          </cell>
          <cell r="G269">
            <v>1</v>
          </cell>
          <cell r="J269">
            <v>254.2</v>
          </cell>
          <cell r="K269">
            <v>1</v>
          </cell>
          <cell r="M269">
            <v>1</v>
          </cell>
          <cell r="N269">
            <v>3</v>
          </cell>
          <cell r="O269">
            <v>2</v>
          </cell>
          <cell r="R269">
            <v>3.8934426229508197</v>
          </cell>
        </row>
        <row r="270">
          <cell r="C270">
            <v>1</v>
          </cell>
          <cell r="G270">
            <v>1</v>
          </cell>
          <cell r="J270">
            <v>28.1</v>
          </cell>
          <cell r="K270">
            <v>1</v>
          </cell>
          <cell r="M270">
            <v>1</v>
          </cell>
          <cell r="N270">
            <v>2</v>
          </cell>
          <cell r="O270">
            <v>4</v>
          </cell>
          <cell r="R270">
            <v>3.8934426229508197</v>
          </cell>
        </row>
        <row r="271">
          <cell r="C271">
            <v>1</v>
          </cell>
          <cell r="G271">
            <v>7</v>
          </cell>
          <cell r="J271">
            <v>276.2</v>
          </cell>
          <cell r="K271">
            <v>1</v>
          </cell>
          <cell r="M271">
            <v>1</v>
          </cell>
          <cell r="N271">
            <v>1</v>
          </cell>
          <cell r="O271">
            <v>10</v>
          </cell>
          <cell r="R271">
            <v>2.9752475247524752</v>
          </cell>
        </row>
        <row r="272">
          <cell r="C272">
            <v>1</v>
          </cell>
          <cell r="G272">
            <v>7</v>
          </cell>
          <cell r="J272">
            <v>368</v>
          </cell>
          <cell r="K272">
            <v>3</v>
          </cell>
          <cell r="M272">
            <v>1</v>
          </cell>
          <cell r="N272">
            <v>1</v>
          </cell>
          <cell r="O272">
            <v>5</v>
          </cell>
          <cell r="R272">
            <v>2.9752475247524752</v>
          </cell>
        </row>
        <row r="273">
          <cell r="C273">
            <v>1</v>
          </cell>
          <cell r="G273">
            <v>1</v>
          </cell>
          <cell r="J273">
            <v>210.3</v>
          </cell>
          <cell r="K273">
            <v>3</v>
          </cell>
          <cell r="M273">
            <v>2</v>
          </cell>
          <cell r="N273">
            <v>1</v>
          </cell>
          <cell r="O273">
            <v>4</v>
          </cell>
          <cell r="R273">
            <v>3.8934426229508197</v>
          </cell>
        </row>
        <row r="274">
          <cell r="C274">
            <v>1</v>
          </cell>
          <cell r="G274">
            <v>1</v>
          </cell>
          <cell r="J274">
            <v>28.1</v>
          </cell>
          <cell r="K274">
            <v>1</v>
          </cell>
          <cell r="M274">
            <v>1</v>
          </cell>
          <cell r="N274">
            <v>1</v>
          </cell>
          <cell r="O274">
            <v>1</v>
          </cell>
          <cell r="R274">
            <v>3.8934426229508197</v>
          </cell>
        </row>
        <row r="275">
          <cell r="C275">
            <v>1</v>
          </cell>
          <cell r="G275">
            <v>1</v>
          </cell>
          <cell r="J275">
            <v>71.5</v>
          </cell>
          <cell r="K275">
            <v>3</v>
          </cell>
          <cell r="M275">
            <v>2</v>
          </cell>
          <cell r="N275">
            <v>1</v>
          </cell>
          <cell r="O275">
            <v>3</v>
          </cell>
          <cell r="R275">
            <v>3.8934426229508197</v>
          </cell>
        </row>
        <row r="276">
          <cell r="C276">
            <v>1</v>
          </cell>
          <cell r="G276">
            <v>1</v>
          </cell>
          <cell r="J276">
            <v>55.099999999999994</v>
          </cell>
          <cell r="K276">
            <v>2</v>
          </cell>
          <cell r="M276">
            <v>2</v>
          </cell>
          <cell r="N276">
            <v>2</v>
          </cell>
          <cell r="O276">
            <v>4</v>
          </cell>
          <cell r="R276">
            <v>3.8934426229508197</v>
          </cell>
        </row>
        <row r="277">
          <cell r="C277">
            <v>1</v>
          </cell>
          <cell r="G277">
            <v>1</v>
          </cell>
          <cell r="J277">
            <v>1191</v>
          </cell>
          <cell r="K277">
            <v>3</v>
          </cell>
          <cell r="M277">
            <v>1</v>
          </cell>
          <cell r="N277">
            <v>1</v>
          </cell>
          <cell r="O277">
            <v>4</v>
          </cell>
          <cell r="R277">
            <v>3.8934426229508197</v>
          </cell>
        </row>
        <row r="278">
          <cell r="C278">
            <v>1</v>
          </cell>
          <cell r="G278">
            <v>1</v>
          </cell>
          <cell r="J278">
            <v>94</v>
          </cell>
          <cell r="K278">
            <v>1</v>
          </cell>
          <cell r="M278">
            <v>1</v>
          </cell>
          <cell r="N278">
            <v>1</v>
          </cell>
          <cell r="O278">
            <v>2</v>
          </cell>
          <cell r="R278">
            <v>3.8934426229508197</v>
          </cell>
        </row>
        <row r="279">
          <cell r="C279">
            <v>1</v>
          </cell>
          <cell r="G279">
            <v>1</v>
          </cell>
          <cell r="J279">
            <v>256.39999999999998</v>
          </cell>
          <cell r="K279">
            <v>3</v>
          </cell>
          <cell r="M279">
            <v>2</v>
          </cell>
          <cell r="N279">
            <v>1</v>
          </cell>
          <cell r="O279">
            <v>3</v>
          </cell>
          <cell r="R279">
            <v>3.8934426229508197</v>
          </cell>
        </row>
        <row r="280">
          <cell r="C280">
            <v>1</v>
          </cell>
          <cell r="G280">
            <v>1</v>
          </cell>
          <cell r="J280">
            <v>28.1</v>
          </cell>
          <cell r="K280">
            <v>1</v>
          </cell>
          <cell r="M280">
            <v>1</v>
          </cell>
          <cell r="N280">
            <v>1</v>
          </cell>
          <cell r="O280">
            <v>3</v>
          </cell>
          <cell r="R280">
            <v>3.8934426229508197</v>
          </cell>
        </row>
        <row r="281">
          <cell r="C281">
            <v>1</v>
          </cell>
          <cell r="G281">
            <v>1</v>
          </cell>
          <cell r="J281">
            <v>276.2</v>
          </cell>
          <cell r="K281">
            <v>4</v>
          </cell>
          <cell r="M281">
            <v>2</v>
          </cell>
          <cell r="N281">
            <v>1</v>
          </cell>
          <cell r="O281">
            <v>2</v>
          </cell>
          <cell r="R281">
            <v>3.8934426229508197</v>
          </cell>
        </row>
        <row r="282">
          <cell r="C282">
            <v>1</v>
          </cell>
          <cell r="G282">
            <v>7</v>
          </cell>
          <cell r="J282">
            <v>276.2</v>
          </cell>
          <cell r="K282">
            <v>1</v>
          </cell>
          <cell r="M282">
            <v>1</v>
          </cell>
          <cell r="N282">
            <v>1</v>
          </cell>
          <cell r="O282">
            <v>3</v>
          </cell>
          <cell r="R282">
            <v>2.9752475247524752</v>
          </cell>
        </row>
        <row r="283">
          <cell r="C283">
            <v>1</v>
          </cell>
          <cell r="G283">
            <v>7</v>
          </cell>
          <cell r="J283">
            <v>368</v>
          </cell>
          <cell r="K283">
            <v>1</v>
          </cell>
          <cell r="M283">
            <v>2</v>
          </cell>
          <cell r="N283">
            <v>1</v>
          </cell>
          <cell r="O283">
            <v>1</v>
          </cell>
          <cell r="R283">
            <v>2.9752475247524752</v>
          </cell>
        </row>
        <row r="284">
          <cell r="C284">
            <v>1</v>
          </cell>
          <cell r="G284">
            <v>7</v>
          </cell>
          <cell r="J284">
            <v>1475</v>
          </cell>
          <cell r="K284">
            <v>1</v>
          </cell>
          <cell r="M284">
            <v>1</v>
          </cell>
          <cell r="N284">
            <v>1</v>
          </cell>
          <cell r="O284">
            <v>1</v>
          </cell>
          <cell r="R284">
            <v>2.9752475247524752</v>
          </cell>
        </row>
        <row r="285">
          <cell r="C285">
            <v>1</v>
          </cell>
          <cell r="G285">
            <v>1</v>
          </cell>
          <cell r="J285">
            <v>276.2</v>
          </cell>
          <cell r="K285">
            <v>3</v>
          </cell>
          <cell r="M285">
            <v>2</v>
          </cell>
          <cell r="N285">
            <v>1</v>
          </cell>
          <cell r="O285">
            <v>2</v>
          </cell>
          <cell r="R285">
            <v>3.8934426229508197</v>
          </cell>
        </row>
        <row r="286">
          <cell r="C286">
            <v>1</v>
          </cell>
          <cell r="G286">
            <v>1</v>
          </cell>
          <cell r="J286">
            <v>276.2</v>
          </cell>
          <cell r="K286">
            <v>2</v>
          </cell>
          <cell r="M286">
            <v>2</v>
          </cell>
          <cell r="N286">
            <v>1</v>
          </cell>
          <cell r="O286">
            <v>4</v>
          </cell>
          <cell r="R286">
            <v>3.8934426229508197</v>
          </cell>
        </row>
        <row r="287">
          <cell r="C287">
            <v>1</v>
          </cell>
          <cell r="G287">
            <v>1</v>
          </cell>
          <cell r="J287">
            <v>215.2</v>
          </cell>
          <cell r="K287">
            <v>1</v>
          </cell>
          <cell r="M287">
            <v>1</v>
          </cell>
          <cell r="N287">
            <v>3</v>
          </cell>
          <cell r="O287">
            <v>2</v>
          </cell>
          <cell r="R287">
            <v>3.8934426229508197</v>
          </cell>
        </row>
        <row r="288">
          <cell r="C288">
            <v>1</v>
          </cell>
          <cell r="G288">
            <v>1</v>
          </cell>
          <cell r="J288">
            <v>94</v>
          </cell>
          <cell r="K288">
            <v>2</v>
          </cell>
          <cell r="M288">
            <v>2</v>
          </cell>
          <cell r="N288">
            <v>1</v>
          </cell>
          <cell r="O288">
            <v>1</v>
          </cell>
          <cell r="R288">
            <v>3.8934426229508197</v>
          </cell>
        </row>
        <row r="289">
          <cell r="C289">
            <v>1</v>
          </cell>
          <cell r="G289">
            <v>1</v>
          </cell>
          <cell r="J289">
            <v>28.1</v>
          </cell>
          <cell r="K289">
            <v>1</v>
          </cell>
          <cell r="M289">
            <v>1</v>
          </cell>
          <cell r="N289">
            <v>1</v>
          </cell>
          <cell r="O289">
            <v>1</v>
          </cell>
          <cell r="R289">
            <v>3.8934426229508197</v>
          </cell>
        </row>
        <row r="290">
          <cell r="C290">
            <v>1</v>
          </cell>
          <cell r="G290">
            <v>1</v>
          </cell>
          <cell r="J290">
            <v>210.3</v>
          </cell>
          <cell r="K290">
            <v>2</v>
          </cell>
          <cell r="M290">
            <v>1</v>
          </cell>
          <cell r="N290">
            <v>1</v>
          </cell>
          <cell r="O290">
            <v>2</v>
          </cell>
          <cell r="R290">
            <v>3.8934426229508197</v>
          </cell>
        </row>
        <row r="291">
          <cell r="C291">
            <v>1</v>
          </cell>
          <cell r="G291">
            <v>1</v>
          </cell>
          <cell r="J291">
            <v>188.3</v>
          </cell>
          <cell r="K291">
            <v>1</v>
          </cell>
          <cell r="M291">
            <v>2</v>
          </cell>
          <cell r="N291">
            <v>1</v>
          </cell>
          <cell r="O291">
            <v>3</v>
          </cell>
          <cell r="R291">
            <v>3.8934426229508197</v>
          </cell>
        </row>
        <row r="292">
          <cell r="C292">
            <v>1</v>
          </cell>
          <cell r="G292">
            <v>1</v>
          </cell>
          <cell r="J292">
            <v>28.1</v>
          </cell>
          <cell r="K292">
            <v>2</v>
          </cell>
          <cell r="M292">
            <v>2</v>
          </cell>
          <cell r="N292">
            <v>1</v>
          </cell>
          <cell r="O292">
            <v>1</v>
          </cell>
          <cell r="R292">
            <v>3.8934426229508197</v>
          </cell>
        </row>
        <row r="293">
          <cell r="C293">
            <v>1</v>
          </cell>
          <cell r="G293">
            <v>1</v>
          </cell>
          <cell r="J293">
            <v>276.2</v>
          </cell>
          <cell r="K293">
            <v>1</v>
          </cell>
          <cell r="M293">
            <v>2</v>
          </cell>
          <cell r="N293">
            <v>1</v>
          </cell>
          <cell r="O293">
            <v>1</v>
          </cell>
          <cell r="R293">
            <v>3.8934426229508197</v>
          </cell>
        </row>
        <row r="294">
          <cell r="C294">
            <v>1</v>
          </cell>
          <cell r="G294">
            <v>1</v>
          </cell>
          <cell r="J294">
            <v>569</v>
          </cell>
          <cell r="K294">
            <v>1</v>
          </cell>
          <cell r="M294">
            <v>2</v>
          </cell>
          <cell r="N294">
            <v>1</v>
          </cell>
          <cell r="O294">
            <v>3</v>
          </cell>
          <cell r="R294">
            <v>3.8934426229508197</v>
          </cell>
        </row>
        <row r="295">
          <cell r="C295">
            <v>1</v>
          </cell>
          <cell r="G295">
            <v>1</v>
          </cell>
          <cell r="J295">
            <v>794</v>
          </cell>
          <cell r="K295">
            <v>2</v>
          </cell>
          <cell r="M295">
            <v>2</v>
          </cell>
          <cell r="N295">
            <v>2</v>
          </cell>
          <cell r="O295">
            <v>1</v>
          </cell>
          <cell r="R295">
            <v>3.8934426229508197</v>
          </cell>
        </row>
        <row r="296">
          <cell r="C296">
            <v>1</v>
          </cell>
          <cell r="G296">
            <v>1</v>
          </cell>
          <cell r="J296">
            <v>28.1</v>
          </cell>
          <cell r="K296">
            <v>3</v>
          </cell>
          <cell r="M296">
            <v>1</v>
          </cell>
          <cell r="N296">
            <v>2</v>
          </cell>
          <cell r="O296">
            <v>1</v>
          </cell>
          <cell r="R296">
            <v>3.8934426229508197</v>
          </cell>
        </row>
        <row r="297">
          <cell r="C297">
            <v>1</v>
          </cell>
          <cell r="G297">
            <v>1</v>
          </cell>
          <cell r="J297">
            <v>276.2</v>
          </cell>
          <cell r="K297">
            <v>2</v>
          </cell>
          <cell r="M297">
            <v>2</v>
          </cell>
          <cell r="N297">
            <v>1</v>
          </cell>
          <cell r="O297">
            <v>1</v>
          </cell>
          <cell r="R297">
            <v>3.8934426229508197</v>
          </cell>
        </row>
        <row r="298">
          <cell r="C298">
            <v>1</v>
          </cell>
          <cell r="G298">
            <v>1</v>
          </cell>
          <cell r="J298">
            <v>193.3</v>
          </cell>
          <cell r="K298">
            <v>1</v>
          </cell>
          <cell r="M298">
            <v>1</v>
          </cell>
          <cell r="N298">
            <v>2</v>
          </cell>
          <cell r="O298">
            <v>1</v>
          </cell>
          <cell r="R298">
            <v>3.8934426229508197</v>
          </cell>
        </row>
        <row r="299">
          <cell r="C299">
            <v>1</v>
          </cell>
          <cell r="G299">
            <v>1</v>
          </cell>
          <cell r="J299">
            <v>276.2</v>
          </cell>
          <cell r="K299">
            <v>1</v>
          </cell>
          <cell r="M299">
            <v>2</v>
          </cell>
          <cell r="N299">
            <v>1</v>
          </cell>
          <cell r="O299">
            <v>2</v>
          </cell>
          <cell r="R299">
            <v>3.8934426229508197</v>
          </cell>
        </row>
        <row r="300">
          <cell r="C300">
            <v>1</v>
          </cell>
          <cell r="G300">
            <v>1</v>
          </cell>
          <cell r="J300">
            <v>315</v>
          </cell>
          <cell r="K300">
            <v>2</v>
          </cell>
          <cell r="M300">
            <v>1</v>
          </cell>
          <cell r="N300">
            <v>1</v>
          </cell>
          <cell r="O300">
            <v>1</v>
          </cell>
          <cell r="R300">
            <v>3.8934426229508197</v>
          </cell>
        </row>
        <row r="301">
          <cell r="C301">
            <v>1</v>
          </cell>
          <cell r="G301">
            <v>1</v>
          </cell>
          <cell r="J301">
            <v>117.6</v>
          </cell>
          <cell r="K301">
            <v>2</v>
          </cell>
          <cell r="M301">
            <v>2</v>
          </cell>
          <cell r="N301">
            <v>2</v>
          </cell>
          <cell r="O301">
            <v>1</v>
          </cell>
          <cell r="R301">
            <v>3.8934426229508197</v>
          </cell>
        </row>
        <row r="302">
          <cell r="C302">
            <v>1</v>
          </cell>
          <cell r="G302">
            <v>1</v>
          </cell>
          <cell r="J302">
            <v>259.2</v>
          </cell>
          <cell r="K302">
            <v>3</v>
          </cell>
          <cell r="M302">
            <v>1</v>
          </cell>
          <cell r="N302">
            <v>1</v>
          </cell>
          <cell r="O302">
            <v>1</v>
          </cell>
          <cell r="R302">
            <v>3.8934426229508197</v>
          </cell>
        </row>
        <row r="303">
          <cell r="C303">
            <v>1</v>
          </cell>
          <cell r="G303">
            <v>1</v>
          </cell>
          <cell r="J303">
            <v>110.8</v>
          </cell>
          <cell r="K303">
            <v>2</v>
          </cell>
          <cell r="M303">
            <v>2</v>
          </cell>
          <cell r="N303">
            <v>1</v>
          </cell>
          <cell r="O303">
            <v>1</v>
          </cell>
          <cell r="R303">
            <v>3.8934426229508197</v>
          </cell>
        </row>
        <row r="304">
          <cell r="C304">
            <v>1</v>
          </cell>
          <cell r="G304">
            <v>1</v>
          </cell>
          <cell r="J304">
            <v>50.8</v>
          </cell>
          <cell r="K304">
            <v>2</v>
          </cell>
          <cell r="M304">
            <v>1</v>
          </cell>
          <cell r="N304">
            <v>1</v>
          </cell>
          <cell r="O304">
            <v>3</v>
          </cell>
          <cell r="R304">
            <v>3.8934426229508197</v>
          </cell>
        </row>
        <row r="305">
          <cell r="C305">
            <v>1</v>
          </cell>
          <cell r="G305">
            <v>1</v>
          </cell>
          <cell r="J305">
            <v>386.8</v>
          </cell>
          <cell r="K305">
            <v>3</v>
          </cell>
          <cell r="M305">
            <v>2</v>
          </cell>
          <cell r="N305">
            <v>1</v>
          </cell>
          <cell r="O305">
            <v>5</v>
          </cell>
          <cell r="R305">
            <v>3.8934426229508197</v>
          </cell>
        </row>
        <row r="306">
          <cell r="C306">
            <v>1</v>
          </cell>
          <cell r="G306">
            <v>1</v>
          </cell>
          <cell r="J306">
            <v>210.3</v>
          </cell>
          <cell r="K306">
            <v>3</v>
          </cell>
          <cell r="M306">
            <v>2</v>
          </cell>
          <cell r="N306">
            <v>1</v>
          </cell>
          <cell r="O306">
            <v>2</v>
          </cell>
          <cell r="R306">
            <v>3.8934426229508197</v>
          </cell>
        </row>
        <row r="307">
          <cell r="C307">
            <v>1</v>
          </cell>
          <cell r="G307">
            <v>1</v>
          </cell>
          <cell r="J307">
            <v>298.3</v>
          </cell>
          <cell r="K307">
            <v>3</v>
          </cell>
          <cell r="M307">
            <v>1</v>
          </cell>
          <cell r="N307">
            <v>1</v>
          </cell>
          <cell r="O307">
            <v>5</v>
          </cell>
          <cell r="R307">
            <v>3.8934426229508197</v>
          </cell>
        </row>
        <row r="308">
          <cell r="C308">
            <v>1</v>
          </cell>
          <cell r="G308">
            <v>1</v>
          </cell>
          <cell r="J308">
            <v>238.2</v>
          </cell>
          <cell r="K308">
            <v>4</v>
          </cell>
          <cell r="M308">
            <v>2</v>
          </cell>
          <cell r="N308">
            <v>1</v>
          </cell>
          <cell r="O308">
            <v>2</v>
          </cell>
          <cell r="R308">
            <v>3.8934426229508197</v>
          </cell>
        </row>
        <row r="309">
          <cell r="C309">
            <v>1</v>
          </cell>
          <cell r="G309">
            <v>1</v>
          </cell>
          <cell r="J309">
            <v>131.4</v>
          </cell>
          <cell r="K309">
            <v>3</v>
          </cell>
          <cell r="M309">
            <v>2</v>
          </cell>
          <cell r="N309">
            <v>1</v>
          </cell>
          <cell r="O309">
            <v>3</v>
          </cell>
          <cell r="R309">
            <v>3.8934426229508197</v>
          </cell>
        </row>
        <row r="310">
          <cell r="C310">
            <v>1</v>
          </cell>
          <cell r="G310">
            <v>1</v>
          </cell>
          <cell r="J310">
            <v>28.1</v>
          </cell>
          <cell r="K310">
            <v>1</v>
          </cell>
          <cell r="M310">
            <v>1</v>
          </cell>
          <cell r="N310">
            <v>1</v>
          </cell>
          <cell r="O310">
            <v>2</v>
          </cell>
          <cell r="R310">
            <v>3.8934426229508197</v>
          </cell>
        </row>
        <row r="311">
          <cell r="C311">
            <v>1</v>
          </cell>
          <cell r="G311">
            <v>7</v>
          </cell>
          <cell r="J311">
            <v>94</v>
          </cell>
          <cell r="K311">
            <v>1</v>
          </cell>
          <cell r="M311">
            <v>1</v>
          </cell>
          <cell r="N311">
            <v>1</v>
          </cell>
          <cell r="O311">
            <v>50</v>
          </cell>
          <cell r="R311">
            <v>2.9752475247524752</v>
          </cell>
        </row>
        <row r="312">
          <cell r="C312">
            <v>1</v>
          </cell>
          <cell r="G312">
            <v>7</v>
          </cell>
          <cell r="J312">
            <v>276.2</v>
          </cell>
          <cell r="K312">
            <v>1</v>
          </cell>
          <cell r="M312">
            <v>1</v>
          </cell>
          <cell r="N312">
            <v>1</v>
          </cell>
          <cell r="O312">
            <v>45</v>
          </cell>
          <cell r="R312">
            <v>2.9752475247524752</v>
          </cell>
        </row>
        <row r="313">
          <cell r="C313">
            <v>1</v>
          </cell>
          <cell r="G313">
            <v>7</v>
          </cell>
          <cell r="J313">
            <v>238.2</v>
          </cell>
          <cell r="K313">
            <v>1</v>
          </cell>
          <cell r="M313">
            <v>1</v>
          </cell>
          <cell r="N313">
            <v>5</v>
          </cell>
          <cell r="O313">
            <v>60</v>
          </cell>
          <cell r="R313">
            <v>2.9752475247524752</v>
          </cell>
        </row>
        <row r="314">
          <cell r="C314">
            <v>1</v>
          </cell>
          <cell r="G314">
            <v>1</v>
          </cell>
          <cell r="J314">
            <v>28.1</v>
          </cell>
          <cell r="K314">
            <v>2</v>
          </cell>
          <cell r="M314">
            <v>2</v>
          </cell>
          <cell r="N314">
            <v>1</v>
          </cell>
          <cell r="O314">
            <v>5</v>
          </cell>
          <cell r="R314">
            <v>3.8934426229508197</v>
          </cell>
        </row>
        <row r="315">
          <cell r="C315">
            <v>1</v>
          </cell>
          <cell r="G315">
            <v>1</v>
          </cell>
          <cell r="J315">
            <v>611.79999999999995</v>
          </cell>
          <cell r="K315">
            <v>2</v>
          </cell>
          <cell r="M315">
            <v>2</v>
          </cell>
          <cell r="N315">
            <v>1</v>
          </cell>
          <cell r="O315">
            <v>2</v>
          </cell>
          <cell r="R315">
            <v>3.8934426229508197</v>
          </cell>
        </row>
        <row r="316">
          <cell r="C316">
            <v>1</v>
          </cell>
          <cell r="G316">
            <v>1</v>
          </cell>
          <cell r="J316">
            <v>188.3</v>
          </cell>
          <cell r="K316">
            <v>3</v>
          </cell>
          <cell r="M316">
            <v>2</v>
          </cell>
          <cell r="N316">
            <v>1</v>
          </cell>
          <cell r="O316">
            <v>3</v>
          </cell>
          <cell r="R316">
            <v>3.8934426229508197</v>
          </cell>
        </row>
        <row r="317">
          <cell r="C317">
            <v>1</v>
          </cell>
          <cell r="G317">
            <v>1</v>
          </cell>
          <cell r="J317">
            <v>276.2</v>
          </cell>
          <cell r="K317">
            <v>3</v>
          </cell>
          <cell r="M317">
            <v>2</v>
          </cell>
          <cell r="N317">
            <v>1</v>
          </cell>
          <cell r="O317">
            <v>5</v>
          </cell>
          <cell r="R317">
            <v>3.8934426229508197</v>
          </cell>
        </row>
        <row r="318">
          <cell r="C318">
            <v>1</v>
          </cell>
          <cell r="G318">
            <v>1</v>
          </cell>
          <cell r="J318">
            <v>305</v>
          </cell>
          <cell r="K318">
            <v>2</v>
          </cell>
          <cell r="M318">
            <v>2</v>
          </cell>
          <cell r="N318">
            <v>1</v>
          </cell>
          <cell r="O318">
            <v>2</v>
          </cell>
          <cell r="R318">
            <v>3.8934426229508197</v>
          </cell>
        </row>
        <row r="319">
          <cell r="C319">
            <v>1</v>
          </cell>
          <cell r="G319">
            <v>1</v>
          </cell>
          <cell r="J319">
            <v>64.7</v>
          </cell>
          <cell r="K319">
            <v>4</v>
          </cell>
          <cell r="M319">
            <v>2</v>
          </cell>
          <cell r="N319">
            <v>1</v>
          </cell>
          <cell r="O319">
            <v>3</v>
          </cell>
          <cell r="R319">
            <v>3.8934426229508197</v>
          </cell>
        </row>
        <row r="320">
          <cell r="C320">
            <v>1</v>
          </cell>
          <cell r="G320">
            <v>1</v>
          </cell>
          <cell r="J320">
            <v>1279</v>
          </cell>
          <cell r="K320">
            <v>4</v>
          </cell>
          <cell r="M320">
            <v>2</v>
          </cell>
          <cell r="N320">
            <v>5</v>
          </cell>
          <cell r="O320">
            <v>8</v>
          </cell>
          <cell r="R320">
            <v>3.8934426229508197</v>
          </cell>
        </row>
        <row r="321">
          <cell r="C321">
            <v>1</v>
          </cell>
          <cell r="G321">
            <v>1</v>
          </cell>
          <cell r="J321">
            <v>1292.8</v>
          </cell>
          <cell r="K321">
            <v>2</v>
          </cell>
          <cell r="M321">
            <v>1</v>
          </cell>
          <cell r="N321">
            <v>3</v>
          </cell>
          <cell r="O321">
            <v>9</v>
          </cell>
          <cell r="R321">
            <v>3.8934426229508197</v>
          </cell>
        </row>
        <row r="322">
          <cell r="C322">
            <v>1</v>
          </cell>
          <cell r="G322">
            <v>1</v>
          </cell>
          <cell r="J322">
            <v>94</v>
          </cell>
          <cell r="K322">
            <v>3</v>
          </cell>
          <cell r="M322">
            <v>2</v>
          </cell>
          <cell r="N322">
            <v>1</v>
          </cell>
          <cell r="O322">
            <v>3</v>
          </cell>
          <cell r="R322">
            <v>3.8934426229508197</v>
          </cell>
        </row>
        <row r="323">
          <cell r="C323">
            <v>1</v>
          </cell>
          <cell r="G323">
            <v>1</v>
          </cell>
          <cell r="J323">
            <v>1153</v>
          </cell>
          <cell r="K323">
            <v>4</v>
          </cell>
          <cell r="M323">
            <v>2</v>
          </cell>
          <cell r="N323">
            <v>1</v>
          </cell>
          <cell r="O323">
            <v>3</v>
          </cell>
          <cell r="R323">
            <v>3.8934426229508197</v>
          </cell>
        </row>
        <row r="324">
          <cell r="C324">
            <v>1</v>
          </cell>
          <cell r="G324">
            <v>1</v>
          </cell>
          <cell r="J324">
            <v>1563</v>
          </cell>
          <cell r="K324">
            <v>4</v>
          </cell>
          <cell r="M324">
            <v>1</v>
          </cell>
          <cell r="N324">
            <v>1</v>
          </cell>
          <cell r="O324">
            <v>4</v>
          </cell>
          <cell r="R324">
            <v>3.8934426229508197</v>
          </cell>
        </row>
        <row r="325">
          <cell r="C325">
            <v>1</v>
          </cell>
          <cell r="G325">
            <v>1</v>
          </cell>
          <cell r="J325">
            <v>91.699999999999989</v>
          </cell>
          <cell r="K325">
            <v>3</v>
          </cell>
          <cell r="M325">
            <v>2</v>
          </cell>
          <cell r="N325">
            <v>7</v>
          </cell>
          <cell r="O325">
            <v>4</v>
          </cell>
          <cell r="R325">
            <v>3.8934426229508197</v>
          </cell>
        </row>
        <row r="326">
          <cell r="C326">
            <v>1</v>
          </cell>
          <cell r="G326">
            <v>1</v>
          </cell>
          <cell r="J326">
            <v>188.3</v>
          </cell>
          <cell r="K326">
            <v>2</v>
          </cell>
          <cell r="M326">
            <v>2</v>
          </cell>
          <cell r="N326">
            <v>7</v>
          </cell>
          <cell r="O326">
            <v>3</v>
          </cell>
          <cell r="R326">
            <v>3.8934426229508197</v>
          </cell>
        </row>
        <row r="327">
          <cell r="C327">
            <v>1</v>
          </cell>
          <cell r="G327">
            <v>1</v>
          </cell>
          <cell r="J327">
            <v>578</v>
          </cell>
          <cell r="K327">
            <v>1</v>
          </cell>
          <cell r="M327">
            <v>1</v>
          </cell>
          <cell r="N327">
            <v>3</v>
          </cell>
          <cell r="O327">
            <v>6</v>
          </cell>
          <cell r="R327">
            <v>3.8934426229508197</v>
          </cell>
        </row>
        <row r="328">
          <cell r="C328">
            <v>1</v>
          </cell>
          <cell r="G328">
            <v>1</v>
          </cell>
          <cell r="J328">
            <v>28.1</v>
          </cell>
          <cell r="K328">
            <v>2</v>
          </cell>
          <cell r="M328">
            <v>1</v>
          </cell>
          <cell r="N328">
            <v>1</v>
          </cell>
          <cell r="O328">
            <v>4</v>
          </cell>
          <cell r="R328">
            <v>3.8934426229508197</v>
          </cell>
        </row>
        <row r="329">
          <cell r="C329">
            <v>1</v>
          </cell>
          <cell r="G329">
            <v>7</v>
          </cell>
          <cell r="J329">
            <v>846</v>
          </cell>
          <cell r="K329">
            <v>1</v>
          </cell>
          <cell r="M329">
            <v>1</v>
          </cell>
          <cell r="N329">
            <v>1</v>
          </cell>
          <cell r="O329">
            <v>60</v>
          </cell>
          <cell r="R329">
            <v>2.9752475247524752</v>
          </cell>
        </row>
        <row r="330">
          <cell r="C330">
            <v>1</v>
          </cell>
          <cell r="G330">
            <v>1</v>
          </cell>
          <cell r="J330">
            <v>549.20000000000005</v>
          </cell>
          <cell r="K330">
            <v>3</v>
          </cell>
          <cell r="M330">
            <v>2</v>
          </cell>
          <cell r="N330">
            <v>1</v>
          </cell>
          <cell r="O330">
            <v>3</v>
          </cell>
          <cell r="R330">
            <v>3.8934426229508197</v>
          </cell>
        </row>
        <row r="331">
          <cell r="C331">
            <v>1</v>
          </cell>
          <cell r="G331">
            <v>7</v>
          </cell>
          <cell r="J331">
            <v>794</v>
          </cell>
          <cell r="K331">
            <v>1</v>
          </cell>
          <cell r="M331">
            <v>1</v>
          </cell>
          <cell r="N331">
            <v>1</v>
          </cell>
          <cell r="O331">
            <v>65</v>
          </cell>
          <cell r="R331">
            <v>2.9752475247524752</v>
          </cell>
        </row>
        <row r="332">
          <cell r="C332">
            <v>1</v>
          </cell>
          <cell r="G332">
            <v>1</v>
          </cell>
          <cell r="J332">
            <v>210.3</v>
          </cell>
          <cell r="K332">
            <v>3</v>
          </cell>
          <cell r="M332">
            <v>1</v>
          </cell>
          <cell r="N332">
            <v>1</v>
          </cell>
          <cell r="O332">
            <v>2</v>
          </cell>
          <cell r="R332">
            <v>3.8934426229508197</v>
          </cell>
        </row>
        <row r="333">
          <cell r="C333">
            <v>1</v>
          </cell>
          <cell r="G333">
            <v>1</v>
          </cell>
          <cell r="J333">
            <v>137.4</v>
          </cell>
          <cell r="K333">
            <v>3</v>
          </cell>
          <cell r="M333">
            <v>2</v>
          </cell>
          <cell r="N333">
            <v>3</v>
          </cell>
          <cell r="O333">
            <v>4</v>
          </cell>
          <cell r="R333">
            <v>3.8934426229508197</v>
          </cell>
        </row>
        <row r="334">
          <cell r="C334">
            <v>1</v>
          </cell>
          <cell r="G334">
            <v>1</v>
          </cell>
          <cell r="J334">
            <v>611.79999999999995</v>
          </cell>
          <cell r="K334">
            <v>1</v>
          </cell>
          <cell r="M334">
            <v>1</v>
          </cell>
          <cell r="N334">
            <v>1</v>
          </cell>
          <cell r="O334">
            <v>2</v>
          </cell>
          <cell r="R334">
            <v>3.8934426229508197</v>
          </cell>
        </row>
        <row r="335">
          <cell r="C335">
            <v>1</v>
          </cell>
          <cell r="G335">
            <v>1</v>
          </cell>
          <cell r="J335">
            <v>305</v>
          </cell>
          <cell r="K335">
            <v>2</v>
          </cell>
          <cell r="M335">
            <v>1</v>
          </cell>
          <cell r="N335">
            <v>1</v>
          </cell>
          <cell r="O335">
            <v>1</v>
          </cell>
          <cell r="R335">
            <v>3.8934426229508197</v>
          </cell>
        </row>
        <row r="336">
          <cell r="C336">
            <v>1</v>
          </cell>
          <cell r="G336">
            <v>1</v>
          </cell>
          <cell r="J336">
            <v>276.2</v>
          </cell>
          <cell r="K336">
            <v>3</v>
          </cell>
          <cell r="M336">
            <v>2</v>
          </cell>
          <cell r="N336">
            <v>1</v>
          </cell>
          <cell r="O336">
            <v>5</v>
          </cell>
          <cell r="R336">
            <v>3.8934426229508197</v>
          </cell>
        </row>
        <row r="337">
          <cell r="C337">
            <v>1</v>
          </cell>
          <cell r="G337">
            <v>1</v>
          </cell>
          <cell r="J337">
            <v>94</v>
          </cell>
          <cell r="K337">
            <v>1</v>
          </cell>
          <cell r="M337">
            <v>1</v>
          </cell>
          <cell r="N337">
            <v>1</v>
          </cell>
          <cell r="O337">
            <v>2</v>
          </cell>
          <cell r="R337">
            <v>3.8934426229508197</v>
          </cell>
        </row>
        <row r="338">
          <cell r="C338">
            <v>1</v>
          </cell>
          <cell r="G338">
            <v>7</v>
          </cell>
          <cell r="J338">
            <v>276.2</v>
          </cell>
          <cell r="K338">
            <v>3</v>
          </cell>
          <cell r="M338">
            <v>2</v>
          </cell>
          <cell r="N338">
            <v>1</v>
          </cell>
          <cell r="O338">
            <v>65</v>
          </cell>
          <cell r="R338">
            <v>2.9752475247524752</v>
          </cell>
        </row>
        <row r="339">
          <cell r="C339">
            <v>1</v>
          </cell>
          <cell r="G339">
            <v>7</v>
          </cell>
          <cell r="J339">
            <v>637</v>
          </cell>
          <cell r="K339">
            <v>4</v>
          </cell>
          <cell r="M339">
            <v>2</v>
          </cell>
          <cell r="N339">
            <v>1</v>
          </cell>
          <cell r="O339">
            <v>51</v>
          </cell>
          <cell r="R339">
            <v>2.9752475247524752</v>
          </cell>
        </row>
        <row r="340">
          <cell r="C340">
            <v>1</v>
          </cell>
          <cell r="G340">
            <v>1</v>
          </cell>
          <cell r="J340">
            <v>914</v>
          </cell>
          <cell r="K340">
            <v>3</v>
          </cell>
          <cell r="M340">
            <v>1</v>
          </cell>
          <cell r="N340">
            <v>1</v>
          </cell>
          <cell r="O340">
            <v>6</v>
          </cell>
          <cell r="R340">
            <v>3.8934426229508197</v>
          </cell>
        </row>
        <row r="341">
          <cell r="C341">
            <v>1</v>
          </cell>
          <cell r="G341">
            <v>1</v>
          </cell>
          <cell r="J341">
            <v>74.2</v>
          </cell>
          <cell r="K341">
            <v>2</v>
          </cell>
          <cell r="M341">
            <v>2</v>
          </cell>
          <cell r="N341">
            <v>1</v>
          </cell>
          <cell r="O341">
            <v>3</v>
          </cell>
          <cell r="R341">
            <v>3.8934426229508197</v>
          </cell>
        </row>
        <row r="342">
          <cell r="C342">
            <v>1</v>
          </cell>
          <cell r="G342">
            <v>1</v>
          </cell>
          <cell r="J342">
            <v>28.1</v>
          </cell>
          <cell r="K342">
            <v>3</v>
          </cell>
          <cell r="M342">
            <v>1</v>
          </cell>
          <cell r="N342">
            <v>2</v>
          </cell>
          <cell r="O342">
            <v>4</v>
          </cell>
          <cell r="R342">
            <v>3.8934426229508197</v>
          </cell>
        </row>
        <row r="343">
          <cell r="C343">
            <v>1</v>
          </cell>
          <cell r="G343">
            <v>1</v>
          </cell>
          <cell r="J343">
            <v>64.7</v>
          </cell>
          <cell r="K343">
            <v>1</v>
          </cell>
          <cell r="M343">
            <v>1</v>
          </cell>
          <cell r="N343">
            <v>2</v>
          </cell>
          <cell r="O343">
            <v>3</v>
          </cell>
          <cell r="R343">
            <v>3.8934426229508197</v>
          </cell>
        </row>
        <row r="344">
          <cell r="C344">
            <v>1</v>
          </cell>
          <cell r="G344">
            <v>7</v>
          </cell>
          <cell r="J344">
            <v>94</v>
          </cell>
          <cell r="K344">
            <v>3</v>
          </cell>
          <cell r="M344">
            <v>1</v>
          </cell>
          <cell r="N344">
            <v>1</v>
          </cell>
          <cell r="O344">
            <v>61</v>
          </cell>
          <cell r="R344">
            <v>2.9752475247524752</v>
          </cell>
        </row>
        <row r="345">
          <cell r="C345">
            <v>1</v>
          </cell>
          <cell r="G345">
            <v>1</v>
          </cell>
          <cell r="J345">
            <v>94</v>
          </cell>
          <cell r="K345">
            <v>1</v>
          </cell>
          <cell r="M345">
            <v>1</v>
          </cell>
          <cell r="N345">
            <v>1</v>
          </cell>
          <cell r="O345">
            <v>5</v>
          </cell>
          <cell r="R345">
            <v>3.8934426229508197</v>
          </cell>
        </row>
        <row r="346">
          <cell r="C346">
            <v>1</v>
          </cell>
          <cell r="G346">
            <v>1</v>
          </cell>
          <cell r="J346">
            <v>794</v>
          </cell>
          <cell r="K346">
            <v>3</v>
          </cell>
          <cell r="M346">
            <v>2</v>
          </cell>
          <cell r="N346">
            <v>3</v>
          </cell>
          <cell r="O346">
            <v>3</v>
          </cell>
          <cell r="R346">
            <v>3.8934426229508197</v>
          </cell>
        </row>
        <row r="347">
          <cell r="C347">
            <v>1</v>
          </cell>
          <cell r="G347">
            <v>1</v>
          </cell>
          <cell r="J347">
            <v>58.9</v>
          </cell>
          <cell r="K347">
            <v>1</v>
          </cell>
          <cell r="M347">
            <v>1</v>
          </cell>
          <cell r="N347">
            <v>1</v>
          </cell>
          <cell r="O347">
            <v>5</v>
          </cell>
          <cell r="R347">
            <v>3.8934426229508197</v>
          </cell>
        </row>
        <row r="348">
          <cell r="C348">
            <v>1</v>
          </cell>
          <cell r="G348">
            <v>1</v>
          </cell>
          <cell r="J348">
            <v>28.1</v>
          </cell>
          <cell r="K348">
            <v>2</v>
          </cell>
          <cell r="M348">
            <v>2</v>
          </cell>
          <cell r="N348">
            <v>7</v>
          </cell>
          <cell r="O348">
            <v>2</v>
          </cell>
          <cell r="R348">
            <v>3.8934426229508197</v>
          </cell>
        </row>
        <row r="349">
          <cell r="C349">
            <v>1</v>
          </cell>
          <cell r="G349">
            <v>1</v>
          </cell>
          <cell r="J349">
            <v>1008.8</v>
          </cell>
          <cell r="K349">
            <v>3</v>
          </cell>
          <cell r="M349">
            <v>1</v>
          </cell>
          <cell r="N349">
            <v>1</v>
          </cell>
          <cell r="O349">
            <v>5</v>
          </cell>
          <cell r="R349">
            <v>3.8934426229508197</v>
          </cell>
        </row>
        <row r="350">
          <cell r="C350">
            <v>1</v>
          </cell>
          <cell r="G350">
            <v>1</v>
          </cell>
          <cell r="J350">
            <v>1292.8</v>
          </cell>
          <cell r="K350">
            <v>3</v>
          </cell>
          <cell r="M350">
            <v>1</v>
          </cell>
          <cell r="N350">
            <v>1</v>
          </cell>
          <cell r="O350">
            <v>3</v>
          </cell>
          <cell r="R350">
            <v>3.8934426229508197</v>
          </cell>
        </row>
        <row r="351">
          <cell r="C351">
            <v>1</v>
          </cell>
          <cell r="G351">
            <v>1</v>
          </cell>
          <cell r="J351">
            <v>276.2</v>
          </cell>
          <cell r="K351">
            <v>3</v>
          </cell>
          <cell r="M351">
            <v>2</v>
          </cell>
          <cell r="N351">
            <v>1</v>
          </cell>
          <cell r="O351">
            <v>3</v>
          </cell>
          <cell r="R351">
            <v>3.8934426229508197</v>
          </cell>
        </row>
        <row r="352">
          <cell r="C352">
            <v>1</v>
          </cell>
          <cell r="G352">
            <v>1</v>
          </cell>
          <cell r="J352">
            <v>238.2</v>
          </cell>
          <cell r="K352">
            <v>2</v>
          </cell>
          <cell r="M352">
            <v>1</v>
          </cell>
          <cell r="N352">
            <v>1</v>
          </cell>
          <cell r="O352">
            <v>3</v>
          </cell>
          <cell r="R352">
            <v>3.8934426229508197</v>
          </cell>
        </row>
        <row r="353">
          <cell r="C353">
            <v>1</v>
          </cell>
          <cell r="G353">
            <v>1</v>
          </cell>
          <cell r="J353">
            <v>94</v>
          </cell>
          <cell r="K353">
            <v>3</v>
          </cell>
          <cell r="M353">
            <v>2</v>
          </cell>
          <cell r="N353">
            <v>4</v>
          </cell>
          <cell r="O353">
            <v>5</v>
          </cell>
          <cell r="R353">
            <v>3.8934426229508197</v>
          </cell>
        </row>
        <row r="354">
          <cell r="C354">
            <v>1</v>
          </cell>
          <cell r="G354">
            <v>7</v>
          </cell>
          <cell r="J354">
            <v>276.2</v>
          </cell>
          <cell r="K354">
            <v>2</v>
          </cell>
          <cell r="M354">
            <v>1</v>
          </cell>
          <cell r="N354">
            <v>1</v>
          </cell>
          <cell r="O354">
            <v>6</v>
          </cell>
          <cell r="R354">
            <v>2.9752475247524752</v>
          </cell>
        </row>
        <row r="355">
          <cell r="C355">
            <v>1</v>
          </cell>
          <cell r="G355">
            <v>1</v>
          </cell>
          <cell r="J355">
            <v>475</v>
          </cell>
          <cell r="K355">
            <v>2</v>
          </cell>
          <cell r="M355">
            <v>2</v>
          </cell>
          <cell r="N355">
            <v>2</v>
          </cell>
          <cell r="O355">
            <v>2</v>
          </cell>
          <cell r="R355">
            <v>3.8934426229508197</v>
          </cell>
        </row>
        <row r="356">
          <cell r="C356">
            <v>1</v>
          </cell>
          <cell r="G356">
            <v>1</v>
          </cell>
          <cell r="J356">
            <v>504</v>
          </cell>
          <cell r="K356">
            <v>3</v>
          </cell>
          <cell r="M356">
            <v>1</v>
          </cell>
          <cell r="N356">
            <v>2</v>
          </cell>
          <cell r="O356">
            <v>2</v>
          </cell>
          <cell r="R356">
            <v>3.8934426229508197</v>
          </cell>
        </row>
        <row r="357">
          <cell r="C357">
            <v>1</v>
          </cell>
          <cell r="G357">
            <v>1</v>
          </cell>
          <cell r="J357">
            <v>1929.2</v>
          </cell>
          <cell r="K357">
            <v>2</v>
          </cell>
          <cell r="M357">
            <v>1</v>
          </cell>
          <cell r="N357">
            <v>2</v>
          </cell>
          <cell r="O357">
            <v>3</v>
          </cell>
          <cell r="R357">
            <v>3.8934426229508197</v>
          </cell>
        </row>
        <row r="358">
          <cell r="C358">
            <v>1</v>
          </cell>
          <cell r="G358">
            <v>1</v>
          </cell>
          <cell r="J358">
            <v>238.2</v>
          </cell>
          <cell r="K358">
            <v>2</v>
          </cell>
          <cell r="M358">
            <v>1</v>
          </cell>
          <cell r="N358">
            <v>1</v>
          </cell>
          <cell r="O358">
            <v>2</v>
          </cell>
          <cell r="R358">
            <v>3.8934426229508197</v>
          </cell>
        </row>
        <row r="359">
          <cell r="C359">
            <v>1</v>
          </cell>
          <cell r="G359">
            <v>1</v>
          </cell>
          <cell r="J359">
            <v>641</v>
          </cell>
          <cell r="K359">
            <v>3</v>
          </cell>
          <cell r="M359">
            <v>2</v>
          </cell>
          <cell r="N359">
            <v>1</v>
          </cell>
          <cell r="O359">
            <v>3</v>
          </cell>
          <cell r="R359">
            <v>3.8934426229508197</v>
          </cell>
        </row>
        <row r="360">
          <cell r="C360">
            <v>1</v>
          </cell>
          <cell r="G360">
            <v>1</v>
          </cell>
          <cell r="J360">
            <v>578</v>
          </cell>
          <cell r="K360">
            <v>3</v>
          </cell>
          <cell r="M360">
            <v>2</v>
          </cell>
          <cell r="N360">
            <v>2</v>
          </cell>
          <cell r="O360">
            <v>3</v>
          </cell>
          <cell r="R360">
            <v>3.8934426229508197</v>
          </cell>
        </row>
        <row r="361">
          <cell r="C361">
            <v>1</v>
          </cell>
          <cell r="G361">
            <v>1</v>
          </cell>
          <cell r="J361">
            <v>28.1</v>
          </cell>
          <cell r="K361">
            <v>1</v>
          </cell>
          <cell r="M361">
            <v>1</v>
          </cell>
          <cell r="N361">
            <v>1</v>
          </cell>
          <cell r="O361">
            <v>2</v>
          </cell>
          <cell r="R361">
            <v>3.8934426229508197</v>
          </cell>
        </row>
        <row r="362">
          <cell r="C362">
            <v>1</v>
          </cell>
          <cell r="G362">
            <v>7</v>
          </cell>
          <cell r="J362">
            <v>364.2</v>
          </cell>
          <cell r="K362">
            <v>1</v>
          </cell>
          <cell r="M362">
            <v>1</v>
          </cell>
          <cell r="N362">
            <v>1</v>
          </cell>
          <cell r="O362">
            <v>60</v>
          </cell>
          <cell r="R362">
            <v>2.9752475247524752</v>
          </cell>
        </row>
        <row r="363">
          <cell r="C363">
            <v>1</v>
          </cell>
          <cell r="G363">
            <v>7</v>
          </cell>
          <cell r="J363">
            <v>882</v>
          </cell>
          <cell r="K363">
            <v>1</v>
          </cell>
          <cell r="M363">
            <v>2</v>
          </cell>
          <cell r="N363">
            <v>1</v>
          </cell>
          <cell r="O363">
            <v>75</v>
          </cell>
          <cell r="R363">
            <v>2.9752475247524752</v>
          </cell>
        </row>
        <row r="364">
          <cell r="C364">
            <v>1</v>
          </cell>
          <cell r="G364">
            <v>1</v>
          </cell>
          <cell r="J364">
            <v>94</v>
          </cell>
          <cell r="K364">
            <v>3</v>
          </cell>
          <cell r="M364">
            <v>1</v>
          </cell>
          <cell r="N364">
            <v>3</v>
          </cell>
          <cell r="O364">
            <v>3</v>
          </cell>
          <cell r="R364">
            <v>3.8934426229508197</v>
          </cell>
        </row>
        <row r="365">
          <cell r="C365">
            <v>1</v>
          </cell>
          <cell r="G365">
            <v>1</v>
          </cell>
          <cell r="J365">
            <v>137.4</v>
          </cell>
          <cell r="K365">
            <v>3</v>
          </cell>
          <cell r="M365">
            <v>2</v>
          </cell>
          <cell r="N365">
            <v>1</v>
          </cell>
          <cell r="O365">
            <v>3</v>
          </cell>
          <cell r="R365">
            <v>3.8934426229508197</v>
          </cell>
        </row>
        <row r="366">
          <cell r="C366">
            <v>1</v>
          </cell>
          <cell r="G366">
            <v>1</v>
          </cell>
          <cell r="J366">
            <v>130.6</v>
          </cell>
          <cell r="K366">
            <v>1</v>
          </cell>
          <cell r="M366">
            <v>2</v>
          </cell>
          <cell r="N366">
            <v>1</v>
          </cell>
          <cell r="O366">
            <v>2</v>
          </cell>
          <cell r="R366">
            <v>3.8934426229508197</v>
          </cell>
        </row>
        <row r="367">
          <cell r="C367">
            <v>1</v>
          </cell>
          <cell r="G367">
            <v>1</v>
          </cell>
          <cell r="J367">
            <v>130.6</v>
          </cell>
          <cell r="K367">
            <v>3</v>
          </cell>
          <cell r="M367">
            <v>1</v>
          </cell>
          <cell r="N367">
            <v>1</v>
          </cell>
          <cell r="O367">
            <v>3</v>
          </cell>
          <cell r="R367">
            <v>3.8934426229508197</v>
          </cell>
        </row>
        <row r="368">
          <cell r="C368">
            <v>1</v>
          </cell>
          <cell r="G368">
            <v>1</v>
          </cell>
          <cell r="J368">
            <v>315</v>
          </cell>
          <cell r="K368">
            <v>2</v>
          </cell>
          <cell r="M368">
            <v>2</v>
          </cell>
          <cell r="N368">
            <v>1</v>
          </cell>
          <cell r="O368">
            <v>3</v>
          </cell>
          <cell r="R368">
            <v>3.8934426229508197</v>
          </cell>
        </row>
        <row r="369">
          <cell r="C369">
            <v>1</v>
          </cell>
          <cell r="G369">
            <v>7</v>
          </cell>
          <cell r="J369">
            <v>600</v>
          </cell>
          <cell r="K369">
            <v>1</v>
          </cell>
          <cell r="M369">
            <v>2</v>
          </cell>
          <cell r="N369">
            <v>1</v>
          </cell>
          <cell r="O369">
            <v>70</v>
          </cell>
          <cell r="R369">
            <v>2.9752475247524752</v>
          </cell>
        </row>
        <row r="370">
          <cell r="C370">
            <v>1</v>
          </cell>
          <cell r="G370">
            <v>7</v>
          </cell>
          <cell r="J370">
            <v>256.39999999999998</v>
          </cell>
          <cell r="K370">
            <v>4</v>
          </cell>
          <cell r="M370">
            <v>2</v>
          </cell>
          <cell r="N370">
            <v>8</v>
          </cell>
          <cell r="O370">
            <v>75</v>
          </cell>
          <cell r="R370">
            <v>2.9752475247524752</v>
          </cell>
        </row>
        <row r="371">
          <cell r="C371">
            <v>1</v>
          </cell>
          <cell r="G371">
            <v>1</v>
          </cell>
          <cell r="J371">
            <v>137.4</v>
          </cell>
          <cell r="K371">
            <v>3</v>
          </cell>
          <cell r="M371">
            <v>1</v>
          </cell>
          <cell r="N371">
            <v>1</v>
          </cell>
          <cell r="O371">
            <v>3</v>
          </cell>
          <cell r="R371">
            <v>3.8934426229508197</v>
          </cell>
        </row>
        <row r="372">
          <cell r="C372">
            <v>1</v>
          </cell>
          <cell r="G372">
            <v>1</v>
          </cell>
          <cell r="J372">
            <v>366.8</v>
          </cell>
          <cell r="K372">
            <v>3</v>
          </cell>
          <cell r="M372">
            <v>2</v>
          </cell>
          <cell r="N372">
            <v>1</v>
          </cell>
          <cell r="O372">
            <v>4</v>
          </cell>
          <cell r="R372">
            <v>3.8934426229508197</v>
          </cell>
        </row>
        <row r="373">
          <cell r="C373">
            <v>1</v>
          </cell>
          <cell r="G373">
            <v>1</v>
          </cell>
          <cell r="J373">
            <v>276.2</v>
          </cell>
          <cell r="K373">
            <v>3</v>
          </cell>
          <cell r="M373">
            <v>1</v>
          </cell>
          <cell r="N373">
            <v>2</v>
          </cell>
          <cell r="O373">
            <v>2</v>
          </cell>
          <cell r="R373">
            <v>3.8934426229508197</v>
          </cell>
        </row>
        <row r="374">
          <cell r="C374">
            <v>1</v>
          </cell>
          <cell r="G374">
            <v>1</v>
          </cell>
          <cell r="J374">
            <v>256.39999999999998</v>
          </cell>
          <cell r="K374">
            <v>3</v>
          </cell>
          <cell r="M374">
            <v>2</v>
          </cell>
          <cell r="N374">
            <v>1</v>
          </cell>
          <cell r="O374">
            <v>2</v>
          </cell>
          <cell r="R374">
            <v>3.8934426229508197</v>
          </cell>
        </row>
        <row r="375">
          <cell r="C375">
            <v>1</v>
          </cell>
          <cell r="G375">
            <v>1</v>
          </cell>
          <cell r="J375">
            <v>28.1</v>
          </cell>
          <cell r="K375">
            <v>2</v>
          </cell>
          <cell r="M375">
            <v>1</v>
          </cell>
          <cell r="N375">
            <v>1</v>
          </cell>
          <cell r="O375">
            <v>4</v>
          </cell>
          <cell r="R375">
            <v>3.8934426229508197</v>
          </cell>
        </row>
        <row r="376">
          <cell r="C376">
            <v>1</v>
          </cell>
          <cell r="G376">
            <v>1</v>
          </cell>
          <cell r="J376">
            <v>315</v>
          </cell>
          <cell r="K376">
            <v>1</v>
          </cell>
          <cell r="M376">
            <v>1</v>
          </cell>
          <cell r="N376">
            <v>3</v>
          </cell>
          <cell r="O376">
            <v>7</v>
          </cell>
          <cell r="R376">
            <v>3.8934426229508197</v>
          </cell>
        </row>
        <row r="377">
          <cell r="C377">
            <v>1</v>
          </cell>
          <cell r="G377">
            <v>1</v>
          </cell>
          <cell r="J377">
            <v>1475</v>
          </cell>
          <cell r="K377">
            <v>2</v>
          </cell>
          <cell r="M377">
            <v>1</v>
          </cell>
          <cell r="N377">
            <v>1</v>
          </cell>
          <cell r="O377">
            <v>3</v>
          </cell>
          <cell r="R377">
            <v>3.8934426229508197</v>
          </cell>
        </row>
        <row r="378">
          <cell r="C378">
            <v>1</v>
          </cell>
          <cell r="G378">
            <v>1</v>
          </cell>
          <cell r="J378">
            <v>256.39999999999998</v>
          </cell>
          <cell r="K378">
            <v>2</v>
          </cell>
          <cell r="M378">
            <v>2</v>
          </cell>
          <cell r="N378">
            <v>1</v>
          </cell>
          <cell r="O378">
            <v>4</v>
          </cell>
          <cell r="R378">
            <v>3.8934426229508197</v>
          </cell>
        </row>
        <row r="379">
          <cell r="C379">
            <v>1</v>
          </cell>
          <cell r="G379">
            <v>1</v>
          </cell>
          <cell r="J379">
            <v>276.2</v>
          </cell>
          <cell r="K379">
            <v>3</v>
          </cell>
          <cell r="M379">
            <v>1</v>
          </cell>
          <cell r="N379">
            <v>1</v>
          </cell>
          <cell r="O379">
            <v>4</v>
          </cell>
          <cell r="R379">
            <v>3.8934426229508197</v>
          </cell>
        </row>
        <row r="380">
          <cell r="C380">
            <v>1</v>
          </cell>
          <cell r="G380">
            <v>1</v>
          </cell>
          <cell r="J380">
            <v>256.39999999999998</v>
          </cell>
          <cell r="K380">
            <v>1</v>
          </cell>
          <cell r="M380">
            <v>1</v>
          </cell>
          <cell r="N380">
            <v>1</v>
          </cell>
          <cell r="O380">
            <v>3</v>
          </cell>
          <cell r="R380">
            <v>3.8934426229508197</v>
          </cell>
        </row>
        <row r="381">
          <cell r="C381">
            <v>1</v>
          </cell>
          <cell r="G381">
            <v>1</v>
          </cell>
          <cell r="J381">
            <v>210.3</v>
          </cell>
          <cell r="K381">
            <v>1</v>
          </cell>
          <cell r="M381">
            <v>1</v>
          </cell>
          <cell r="N381">
            <v>1</v>
          </cell>
          <cell r="O381">
            <v>3</v>
          </cell>
          <cell r="R381">
            <v>3.8934426229508197</v>
          </cell>
        </row>
        <row r="382">
          <cell r="C382">
            <v>1</v>
          </cell>
          <cell r="G382">
            <v>1</v>
          </cell>
          <cell r="J382">
            <v>117.6</v>
          </cell>
          <cell r="K382">
            <v>1</v>
          </cell>
          <cell r="M382">
            <v>1</v>
          </cell>
          <cell r="N382">
            <v>1</v>
          </cell>
          <cell r="O382">
            <v>5</v>
          </cell>
          <cell r="R382">
            <v>3.8934426229508197</v>
          </cell>
        </row>
        <row r="383">
          <cell r="C383">
            <v>1</v>
          </cell>
          <cell r="G383">
            <v>1</v>
          </cell>
          <cell r="J383">
            <v>28.1</v>
          </cell>
          <cell r="K383">
            <v>1</v>
          </cell>
          <cell r="M383">
            <v>1</v>
          </cell>
          <cell r="N383">
            <v>1</v>
          </cell>
          <cell r="O383">
            <v>5</v>
          </cell>
          <cell r="R383">
            <v>3.8934426229508197</v>
          </cell>
        </row>
        <row r="384">
          <cell r="C384">
            <v>1</v>
          </cell>
          <cell r="G384">
            <v>1</v>
          </cell>
          <cell r="J384">
            <v>276.2</v>
          </cell>
          <cell r="K384">
            <v>1</v>
          </cell>
          <cell r="M384">
            <v>1</v>
          </cell>
          <cell r="N384">
            <v>1</v>
          </cell>
          <cell r="O384">
            <v>1</v>
          </cell>
          <cell r="R384">
            <v>3.8934426229508197</v>
          </cell>
        </row>
        <row r="385">
          <cell r="C385">
            <v>1</v>
          </cell>
          <cell r="G385">
            <v>1</v>
          </cell>
          <cell r="J385">
            <v>276.2</v>
          </cell>
          <cell r="K385">
            <v>1</v>
          </cell>
          <cell r="M385">
            <v>2</v>
          </cell>
          <cell r="N385">
            <v>6</v>
          </cell>
          <cell r="O385">
            <v>5</v>
          </cell>
          <cell r="R385">
            <v>3.8934426229508197</v>
          </cell>
        </row>
        <row r="386">
          <cell r="C386">
            <v>1</v>
          </cell>
          <cell r="G386">
            <v>1</v>
          </cell>
          <cell r="J386">
            <v>144.80000000000001</v>
          </cell>
          <cell r="K386">
            <v>1</v>
          </cell>
          <cell r="M386">
            <v>1</v>
          </cell>
          <cell r="N386">
            <v>4</v>
          </cell>
          <cell r="O386">
            <v>4</v>
          </cell>
          <cell r="R386">
            <v>3.8934426229508197</v>
          </cell>
        </row>
        <row r="387">
          <cell r="C387">
            <v>1</v>
          </cell>
          <cell r="G387">
            <v>1</v>
          </cell>
          <cell r="J387">
            <v>215.2</v>
          </cell>
          <cell r="K387">
            <v>1</v>
          </cell>
          <cell r="M387">
            <v>2</v>
          </cell>
          <cell r="N387">
            <v>1</v>
          </cell>
          <cell r="O387">
            <v>1</v>
          </cell>
          <cell r="R387">
            <v>3.8934426229508197</v>
          </cell>
        </row>
        <row r="388">
          <cell r="C388">
            <v>1</v>
          </cell>
          <cell r="G388">
            <v>1</v>
          </cell>
          <cell r="J388">
            <v>144.80000000000001</v>
          </cell>
          <cell r="K388">
            <v>1</v>
          </cell>
          <cell r="M388">
            <v>1</v>
          </cell>
          <cell r="N388">
            <v>1</v>
          </cell>
          <cell r="O388">
            <v>3</v>
          </cell>
          <cell r="R388">
            <v>3.8934426229508197</v>
          </cell>
        </row>
        <row r="389">
          <cell r="C389">
            <v>1</v>
          </cell>
          <cell r="G389">
            <v>1</v>
          </cell>
          <cell r="J389">
            <v>215.2</v>
          </cell>
          <cell r="K389">
            <v>3</v>
          </cell>
          <cell r="M389">
            <v>1</v>
          </cell>
          <cell r="N389">
            <v>1</v>
          </cell>
          <cell r="O389">
            <v>5</v>
          </cell>
          <cell r="R389">
            <v>3.8934426229508197</v>
          </cell>
        </row>
        <row r="390">
          <cell r="C390">
            <v>1</v>
          </cell>
          <cell r="G390">
            <v>1</v>
          </cell>
          <cell r="J390">
            <v>94</v>
          </cell>
          <cell r="K390">
            <v>1</v>
          </cell>
          <cell r="M390">
            <v>1</v>
          </cell>
          <cell r="N390">
            <v>3</v>
          </cell>
          <cell r="O390">
            <v>3</v>
          </cell>
          <cell r="R390">
            <v>3.8934426229508197</v>
          </cell>
        </row>
        <row r="391">
          <cell r="C391">
            <v>1</v>
          </cell>
          <cell r="G391">
            <v>1</v>
          </cell>
          <cell r="J391">
            <v>71.5</v>
          </cell>
          <cell r="K391">
            <v>1</v>
          </cell>
          <cell r="M391">
            <v>2</v>
          </cell>
          <cell r="N391">
            <v>6</v>
          </cell>
          <cell r="O391">
            <v>3</v>
          </cell>
          <cell r="R391">
            <v>3.8934426229508197</v>
          </cell>
        </row>
        <row r="392">
          <cell r="C392">
            <v>1</v>
          </cell>
          <cell r="G392">
            <v>1</v>
          </cell>
          <cell r="J392">
            <v>210.3</v>
          </cell>
          <cell r="K392">
            <v>3</v>
          </cell>
          <cell r="M392">
            <v>1</v>
          </cell>
          <cell r="N392">
            <v>1</v>
          </cell>
          <cell r="O392">
            <v>2</v>
          </cell>
          <cell r="R392">
            <v>3.8934426229508197</v>
          </cell>
        </row>
        <row r="393">
          <cell r="C393">
            <v>1</v>
          </cell>
          <cell r="G393">
            <v>1</v>
          </cell>
          <cell r="J393">
            <v>210.3</v>
          </cell>
          <cell r="K393">
            <v>1</v>
          </cell>
          <cell r="M393">
            <v>1</v>
          </cell>
          <cell r="N393">
            <v>1</v>
          </cell>
          <cell r="O393">
            <v>5</v>
          </cell>
          <cell r="R393">
            <v>3.8934426229508197</v>
          </cell>
        </row>
        <row r="394">
          <cell r="C394">
            <v>1</v>
          </cell>
          <cell r="G394">
            <v>1</v>
          </cell>
          <cell r="J394">
            <v>873</v>
          </cell>
          <cell r="K394">
            <v>3</v>
          </cell>
          <cell r="M394">
            <v>1</v>
          </cell>
          <cell r="N394">
            <v>1</v>
          </cell>
          <cell r="O394">
            <v>3</v>
          </cell>
          <cell r="R394">
            <v>3.8934426229508197</v>
          </cell>
        </row>
        <row r="395">
          <cell r="C395">
            <v>1</v>
          </cell>
          <cell r="G395">
            <v>1</v>
          </cell>
          <cell r="J395">
            <v>215.2</v>
          </cell>
          <cell r="K395">
            <v>3</v>
          </cell>
          <cell r="M395">
            <v>1</v>
          </cell>
          <cell r="N395">
            <v>8</v>
          </cell>
          <cell r="O395">
            <v>5</v>
          </cell>
          <cell r="R395">
            <v>3.8934426229508197</v>
          </cell>
        </row>
        <row r="396">
          <cell r="C396">
            <v>1</v>
          </cell>
          <cell r="G396">
            <v>1</v>
          </cell>
          <cell r="J396">
            <v>215.2</v>
          </cell>
          <cell r="K396">
            <v>3</v>
          </cell>
          <cell r="M396">
            <v>1</v>
          </cell>
          <cell r="N396">
            <v>8</v>
          </cell>
          <cell r="O396">
            <v>3</v>
          </cell>
          <cell r="R396">
            <v>3.8934426229508197</v>
          </cell>
        </row>
        <row r="397">
          <cell r="C397">
            <v>1</v>
          </cell>
          <cell r="G397">
            <v>1</v>
          </cell>
          <cell r="J397">
            <v>172.3</v>
          </cell>
          <cell r="K397">
            <v>1</v>
          </cell>
          <cell r="M397">
            <v>1</v>
          </cell>
          <cell r="N397">
            <v>1</v>
          </cell>
          <cell r="O397">
            <v>2</v>
          </cell>
          <cell r="R397">
            <v>3.8934426229508197</v>
          </cell>
        </row>
        <row r="398">
          <cell r="C398">
            <v>1</v>
          </cell>
          <cell r="G398">
            <v>1</v>
          </cell>
          <cell r="J398">
            <v>238.2</v>
          </cell>
          <cell r="K398">
            <v>1</v>
          </cell>
          <cell r="M398">
            <v>1</v>
          </cell>
          <cell r="N398">
            <v>1</v>
          </cell>
          <cell r="O398">
            <v>1</v>
          </cell>
          <cell r="R398">
            <v>3.8934426229508197</v>
          </cell>
        </row>
        <row r="399">
          <cell r="C399">
            <v>1</v>
          </cell>
          <cell r="G399">
            <v>1</v>
          </cell>
          <cell r="J399">
            <v>28.1</v>
          </cell>
          <cell r="K399">
            <v>1</v>
          </cell>
          <cell r="M399">
            <v>1</v>
          </cell>
          <cell r="N399">
            <v>8</v>
          </cell>
          <cell r="O399">
            <v>8</v>
          </cell>
          <cell r="R399">
            <v>3.8934426229508197</v>
          </cell>
        </row>
        <row r="400">
          <cell r="C400">
            <v>1</v>
          </cell>
          <cell r="G400">
            <v>1</v>
          </cell>
          <cell r="J400">
            <v>28.1</v>
          </cell>
          <cell r="K400">
            <v>1</v>
          </cell>
          <cell r="M400">
            <v>1</v>
          </cell>
          <cell r="N400">
            <v>8</v>
          </cell>
          <cell r="O400">
            <v>10</v>
          </cell>
          <cell r="R400">
            <v>3.8934426229508197</v>
          </cell>
        </row>
        <row r="401">
          <cell r="C401">
            <v>1</v>
          </cell>
          <cell r="G401">
            <v>1</v>
          </cell>
          <cell r="J401">
            <v>78.899999999999991</v>
          </cell>
          <cell r="K401">
            <v>1</v>
          </cell>
          <cell r="M401">
            <v>2</v>
          </cell>
          <cell r="N401">
            <v>6</v>
          </cell>
          <cell r="O401">
            <v>4</v>
          </cell>
          <cell r="R401">
            <v>3.8934426229508197</v>
          </cell>
        </row>
        <row r="402">
          <cell r="C402">
            <v>1</v>
          </cell>
          <cell r="G402">
            <v>1</v>
          </cell>
          <cell r="J402">
            <v>94</v>
          </cell>
          <cell r="K402">
            <v>1</v>
          </cell>
          <cell r="M402">
            <v>2</v>
          </cell>
          <cell r="N402">
            <v>8</v>
          </cell>
          <cell r="O402">
            <v>5</v>
          </cell>
          <cell r="R402">
            <v>3.8934426229508197</v>
          </cell>
        </row>
        <row r="403">
          <cell r="C403">
            <v>1</v>
          </cell>
          <cell r="G403">
            <v>1</v>
          </cell>
          <cell r="J403">
            <v>137.4</v>
          </cell>
          <cell r="K403">
            <v>1</v>
          </cell>
          <cell r="M403">
            <v>1</v>
          </cell>
          <cell r="N403">
            <v>1</v>
          </cell>
          <cell r="O403">
            <v>2</v>
          </cell>
          <cell r="R403">
            <v>3.8934426229508197</v>
          </cell>
        </row>
        <row r="404">
          <cell r="C404">
            <v>1</v>
          </cell>
          <cell r="G404">
            <v>1</v>
          </cell>
          <cell r="J404">
            <v>71.5</v>
          </cell>
          <cell r="K404">
            <v>1</v>
          </cell>
          <cell r="M404">
            <v>1</v>
          </cell>
          <cell r="N404">
            <v>1</v>
          </cell>
          <cell r="O404">
            <v>2</v>
          </cell>
          <cell r="R404">
            <v>3.8934426229508197</v>
          </cell>
        </row>
        <row r="405">
          <cell r="C405">
            <v>1</v>
          </cell>
          <cell r="G405">
            <v>1</v>
          </cell>
          <cell r="J405">
            <v>137.4</v>
          </cell>
          <cell r="K405">
            <v>1</v>
          </cell>
          <cell r="M405">
            <v>1</v>
          </cell>
          <cell r="N405">
            <v>8</v>
          </cell>
          <cell r="O405">
            <v>2</v>
          </cell>
          <cell r="R405">
            <v>3.8934426229508197</v>
          </cell>
        </row>
        <row r="406">
          <cell r="C406">
            <v>1</v>
          </cell>
          <cell r="G406">
            <v>1</v>
          </cell>
          <cell r="J406">
            <v>256.39999999999998</v>
          </cell>
          <cell r="K406">
            <v>1</v>
          </cell>
          <cell r="M406">
            <v>1</v>
          </cell>
          <cell r="N406">
            <v>8</v>
          </cell>
          <cell r="O406">
            <v>15</v>
          </cell>
          <cell r="R406">
            <v>3.8934426229508197</v>
          </cell>
        </row>
        <row r="407">
          <cell r="C407">
            <v>1</v>
          </cell>
          <cell r="G407">
            <v>7</v>
          </cell>
          <cell r="J407">
            <v>28.1</v>
          </cell>
          <cell r="K407">
            <v>1</v>
          </cell>
          <cell r="M407">
            <v>1</v>
          </cell>
          <cell r="N407">
            <v>1</v>
          </cell>
          <cell r="O407">
            <v>2</v>
          </cell>
          <cell r="R407">
            <v>2.9752475247524752</v>
          </cell>
        </row>
        <row r="408">
          <cell r="C408">
            <v>1</v>
          </cell>
          <cell r="G408">
            <v>1</v>
          </cell>
          <cell r="J408">
            <v>254</v>
          </cell>
          <cell r="K408">
            <v>1</v>
          </cell>
          <cell r="M408">
            <v>2</v>
          </cell>
          <cell r="N408">
            <v>1</v>
          </cell>
          <cell r="O408">
            <v>3</v>
          </cell>
          <cell r="R408">
            <v>3.8934426229508197</v>
          </cell>
        </row>
        <row r="409">
          <cell r="C409">
            <v>1</v>
          </cell>
          <cell r="G409">
            <v>1</v>
          </cell>
          <cell r="J409">
            <v>28.1</v>
          </cell>
          <cell r="K409">
            <v>1</v>
          </cell>
          <cell r="M409">
            <v>1</v>
          </cell>
          <cell r="N409">
            <v>6</v>
          </cell>
          <cell r="O409">
            <v>8</v>
          </cell>
          <cell r="R409">
            <v>3.8934426229508197</v>
          </cell>
        </row>
        <row r="410">
          <cell r="C410">
            <v>1</v>
          </cell>
          <cell r="G410">
            <v>1</v>
          </cell>
          <cell r="J410">
            <v>276.2</v>
          </cell>
          <cell r="K410">
            <v>1</v>
          </cell>
          <cell r="M410">
            <v>1</v>
          </cell>
          <cell r="N410">
            <v>1</v>
          </cell>
          <cell r="O410">
            <v>3</v>
          </cell>
          <cell r="R410">
            <v>3.8934426229508197</v>
          </cell>
        </row>
        <row r="411">
          <cell r="C411">
            <v>1</v>
          </cell>
          <cell r="G411">
            <v>1</v>
          </cell>
          <cell r="J411">
            <v>305</v>
          </cell>
          <cell r="K411">
            <v>3</v>
          </cell>
          <cell r="M411">
            <v>2</v>
          </cell>
          <cell r="N411">
            <v>6</v>
          </cell>
          <cell r="O411">
            <v>5</v>
          </cell>
          <cell r="R411">
            <v>3.8934426229508197</v>
          </cell>
        </row>
        <row r="412">
          <cell r="C412">
            <v>1</v>
          </cell>
          <cell r="G412">
            <v>1</v>
          </cell>
          <cell r="J412">
            <v>28.1</v>
          </cell>
          <cell r="K412">
            <v>1</v>
          </cell>
          <cell r="M412">
            <v>1</v>
          </cell>
          <cell r="N412">
            <v>1</v>
          </cell>
          <cell r="O412">
            <v>3</v>
          </cell>
          <cell r="R412">
            <v>3.8934426229508197</v>
          </cell>
        </row>
        <row r="413">
          <cell r="C413">
            <v>1</v>
          </cell>
          <cell r="G413">
            <v>7</v>
          </cell>
          <cell r="J413">
            <v>315</v>
          </cell>
          <cell r="K413">
            <v>3</v>
          </cell>
          <cell r="M413">
            <v>1</v>
          </cell>
          <cell r="N413">
            <v>8</v>
          </cell>
          <cell r="O413">
            <v>10</v>
          </cell>
          <cell r="R413">
            <v>2.9752475247524752</v>
          </cell>
        </row>
        <row r="414">
          <cell r="C414">
            <v>1</v>
          </cell>
          <cell r="G414">
            <v>1</v>
          </cell>
          <cell r="J414">
            <v>276.2</v>
          </cell>
          <cell r="K414">
            <v>1</v>
          </cell>
          <cell r="M414">
            <v>1</v>
          </cell>
          <cell r="N414">
            <v>1</v>
          </cell>
          <cell r="O414">
            <v>5</v>
          </cell>
          <cell r="R414">
            <v>3.8934426229508197</v>
          </cell>
        </row>
        <row r="415">
          <cell r="C415">
            <v>1</v>
          </cell>
          <cell r="G415">
            <v>1</v>
          </cell>
          <cell r="J415">
            <v>130.6</v>
          </cell>
          <cell r="K415">
            <v>1</v>
          </cell>
          <cell r="M415">
            <v>1</v>
          </cell>
          <cell r="N415">
            <v>2</v>
          </cell>
          <cell r="O415">
            <v>2</v>
          </cell>
          <cell r="R415">
            <v>3.8934426229508197</v>
          </cell>
        </row>
        <row r="416">
          <cell r="C416">
            <v>1</v>
          </cell>
          <cell r="G416">
            <v>1</v>
          </cell>
          <cell r="J416">
            <v>82.7</v>
          </cell>
          <cell r="K416">
            <v>1</v>
          </cell>
          <cell r="M416">
            <v>1</v>
          </cell>
          <cell r="N416">
            <v>1</v>
          </cell>
          <cell r="O416">
            <v>5</v>
          </cell>
          <cell r="R416">
            <v>3.8934426229508197</v>
          </cell>
        </row>
        <row r="417">
          <cell r="C417">
            <v>1</v>
          </cell>
          <cell r="G417">
            <v>1</v>
          </cell>
          <cell r="J417">
            <v>28.1</v>
          </cell>
          <cell r="K417">
            <v>1</v>
          </cell>
          <cell r="M417">
            <v>1</v>
          </cell>
          <cell r="N417">
            <v>1</v>
          </cell>
          <cell r="O417">
            <v>2</v>
          </cell>
          <cell r="R417">
            <v>3.8934426229508197</v>
          </cell>
        </row>
        <row r="418">
          <cell r="C418">
            <v>1</v>
          </cell>
          <cell r="G418">
            <v>1</v>
          </cell>
          <cell r="J418">
            <v>210.3</v>
          </cell>
          <cell r="K418">
            <v>1</v>
          </cell>
          <cell r="M418">
            <v>1</v>
          </cell>
          <cell r="N418">
            <v>1</v>
          </cell>
          <cell r="O418">
            <v>2</v>
          </cell>
          <cell r="R418">
            <v>3.8934426229508197</v>
          </cell>
        </row>
        <row r="419">
          <cell r="C419">
            <v>1</v>
          </cell>
          <cell r="G419">
            <v>1</v>
          </cell>
          <cell r="J419">
            <v>256.39999999999998</v>
          </cell>
          <cell r="K419">
            <v>1</v>
          </cell>
          <cell r="M419">
            <v>2</v>
          </cell>
          <cell r="N419">
            <v>8</v>
          </cell>
          <cell r="O419">
            <v>3</v>
          </cell>
          <cell r="R419">
            <v>3.8934426229508197</v>
          </cell>
        </row>
        <row r="420">
          <cell r="C420">
            <v>1</v>
          </cell>
          <cell r="G420">
            <v>1</v>
          </cell>
          <cell r="J420">
            <v>210.3</v>
          </cell>
          <cell r="K420">
            <v>3</v>
          </cell>
          <cell r="M420">
            <v>2</v>
          </cell>
          <cell r="N420">
            <v>6</v>
          </cell>
          <cell r="O420">
            <v>8</v>
          </cell>
          <cell r="R420">
            <v>3.8934426229508197</v>
          </cell>
        </row>
        <row r="421">
          <cell r="C421">
            <v>1</v>
          </cell>
          <cell r="G421">
            <v>1</v>
          </cell>
          <cell r="J421">
            <v>94</v>
          </cell>
          <cell r="K421">
            <v>1</v>
          </cell>
          <cell r="M421">
            <v>1</v>
          </cell>
          <cell r="N421">
            <v>8</v>
          </cell>
          <cell r="O421">
            <v>5</v>
          </cell>
          <cell r="R421">
            <v>3.8934426229508197</v>
          </cell>
        </row>
        <row r="422">
          <cell r="C422">
            <v>1</v>
          </cell>
          <cell r="G422">
            <v>1</v>
          </cell>
          <cell r="J422">
            <v>78.899999999999991</v>
          </cell>
          <cell r="K422">
            <v>1</v>
          </cell>
          <cell r="M422">
            <v>1</v>
          </cell>
          <cell r="N422">
            <v>3</v>
          </cell>
          <cell r="O422">
            <v>3</v>
          </cell>
          <cell r="R422">
            <v>3.8934426229508197</v>
          </cell>
        </row>
        <row r="423">
          <cell r="C423">
            <v>1</v>
          </cell>
          <cell r="G423">
            <v>1</v>
          </cell>
          <cell r="J423">
            <v>210.3</v>
          </cell>
          <cell r="K423">
            <v>1</v>
          </cell>
          <cell r="M423">
            <v>2</v>
          </cell>
          <cell r="N423">
            <v>4</v>
          </cell>
          <cell r="O423">
            <v>4</v>
          </cell>
          <cell r="R423">
            <v>3.8934426229508197</v>
          </cell>
        </row>
        <row r="424">
          <cell r="C424">
            <v>1</v>
          </cell>
          <cell r="G424">
            <v>1</v>
          </cell>
          <cell r="J424">
            <v>276.2</v>
          </cell>
          <cell r="K424">
            <v>3</v>
          </cell>
          <cell r="M424">
            <v>2</v>
          </cell>
          <cell r="N424">
            <v>8</v>
          </cell>
          <cell r="O424">
            <v>3</v>
          </cell>
          <cell r="R424">
            <v>3.8934426229508197</v>
          </cell>
        </row>
        <row r="425">
          <cell r="C425">
            <v>1</v>
          </cell>
          <cell r="G425">
            <v>1</v>
          </cell>
          <cell r="J425">
            <v>256.39999999999998</v>
          </cell>
          <cell r="K425">
            <v>3</v>
          </cell>
          <cell r="M425">
            <v>1</v>
          </cell>
          <cell r="N425">
            <v>8</v>
          </cell>
          <cell r="O425">
            <v>4</v>
          </cell>
          <cell r="R425">
            <v>3.8934426229508197</v>
          </cell>
        </row>
        <row r="426">
          <cell r="C426">
            <v>1</v>
          </cell>
          <cell r="G426">
            <v>1</v>
          </cell>
          <cell r="J426">
            <v>94</v>
          </cell>
          <cell r="K426">
            <v>1</v>
          </cell>
          <cell r="M426">
            <v>1</v>
          </cell>
          <cell r="N426">
            <v>4</v>
          </cell>
          <cell r="O426">
            <v>3</v>
          </cell>
          <cell r="R426">
            <v>3.8934426229508197</v>
          </cell>
        </row>
        <row r="427">
          <cell r="C427">
            <v>1</v>
          </cell>
          <cell r="G427">
            <v>1</v>
          </cell>
          <cell r="J427">
            <v>94</v>
          </cell>
          <cell r="K427">
            <v>3</v>
          </cell>
          <cell r="M427">
            <v>1</v>
          </cell>
          <cell r="N427">
            <v>1</v>
          </cell>
          <cell r="O427">
            <v>3</v>
          </cell>
          <cell r="R427">
            <v>3.8934426229508197</v>
          </cell>
        </row>
        <row r="428">
          <cell r="C428">
            <v>1</v>
          </cell>
          <cell r="G428">
            <v>1</v>
          </cell>
          <cell r="J428">
            <v>28.1</v>
          </cell>
          <cell r="K428">
            <v>3</v>
          </cell>
          <cell r="M428">
            <v>2</v>
          </cell>
          <cell r="N428">
            <v>8</v>
          </cell>
          <cell r="O428">
            <v>3</v>
          </cell>
          <cell r="R428">
            <v>3.8934426229508197</v>
          </cell>
        </row>
        <row r="429">
          <cell r="C429">
            <v>1</v>
          </cell>
          <cell r="G429">
            <v>1</v>
          </cell>
          <cell r="J429">
            <v>330.3</v>
          </cell>
          <cell r="K429">
            <v>3</v>
          </cell>
          <cell r="M429">
            <v>1</v>
          </cell>
          <cell r="N429">
            <v>1</v>
          </cell>
          <cell r="O429">
            <v>1</v>
          </cell>
          <cell r="R429">
            <v>3.8934426229508197</v>
          </cell>
        </row>
        <row r="430">
          <cell r="C430">
            <v>1</v>
          </cell>
          <cell r="G430">
            <v>1</v>
          </cell>
          <cell r="J430">
            <v>94</v>
          </cell>
          <cell r="K430">
            <v>3</v>
          </cell>
          <cell r="M430">
            <v>1</v>
          </cell>
          <cell r="N430">
            <v>1</v>
          </cell>
          <cell r="O430">
            <v>3</v>
          </cell>
          <cell r="R430">
            <v>3.8934426229508197</v>
          </cell>
        </row>
        <row r="431">
          <cell r="C431">
            <v>1</v>
          </cell>
          <cell r="G431">
            <v>1</v>
          </cell>
          <cell r="J431">
            <v>149.30000000000001</v>
          </cell>
          <cell r="K431">
            <v>1</v>
          </cell>
          <cell r="M431">
            <v>1</v>
          </cell>
          <cell r="N431">
            <v>1</v>
          </cell>
          <cell r="O431">
            <v>3</v>
          </cell>
          <cell r="R431">
            <v>3.8934426229508197</v>
          </cell>
        </row>
        <row r="432">
          <cell r="C432">
            <v>1</v>
          </cell>
          <cell r="G432">
            <v>1</v>
          </cell>
          <cell r="J432">
            <v>256.39999999999998</v>
          </cell>
          <cell r="K432">
            <v>3</v>
          </cell>
          <cell r="M432">
            <v>2</v>
          </cell>
          <cell r="N432">
            <v>1</v>
          </cell>
          <cell r="O432">
            <v>3</v>
          </cell>
          <cell r="R432">
            <v>3.8934426229508197</v>
          </cell>
        </row>
        <row r="433">
          <cell r="C433">
            <v>1</v>
          </cell>
          <cell r="G433">
            <v>1</v>
          </cell>
          <cell r="J433">
            <v>149.30000000000001</v>
          </cell>
          <cell r="K433">
            <v>3</v>
          </cell>
          <cell r="M433">
            <v>1</v>
          </cell>
          <cell r="N433">
            <v>1</v>
          </cell>
          <cell r="O433">
            <v>5</v>
          </cell>
          <cell r="R433">
            <v>3.8934426229508197</v>
          </cell>
        </row>
        <row r="434">
          <cell r="C434">
            <v>1</v>
          </cell>
          <cell r="G434">
            <v>1</v>
          </cell>
          <cell r="J434">
            <v>78.899999999999991</v>
          </cell>
          <cell r="K434">
            <v>1</v>
          </cell>
          <cell r="M434">
            <v>1</v>
          </cell>
          <cell r="N434">
            <v>1</v>
          </cell>
          <cell r="O434">
            <v>4</v>
          </cell>
          <cell r="R434">
            <v>3.8934426229508197</v>
          </cell>
        </row>
        <row r="435">
          <cell r="C435">
            <v>1</v>
          </cell>
          <cell r="G435">
            <v>1</v>
          </cell>
          <cell r="J435">
            <v>94</v>
          </cell>
          <cell r="K435">
            <v>3</v>
          </cell>
          <cell r="M435">
            <v>1</v>
          </cell>
          <cell r="N435">
            <v>1</v>
          </cell>
          <cell r="O435">
            <v>2</v>
          </cell>
          <cell r="R435">
            <v>3.8934426229508197</v>
          </cell>
        </row>
        <row r="436">
          <cell r="C436">
            <v>1</v>
          </cell>
          <cell r="G436">
            <v>7</v>
          </cell>
          <cell r="J436">
            <v>149.30000000000001</v>
          </cell>
          <cell r="K436">
            <v>1</v>
          </cell>
          <cell r="M436">
            <v>1</v>
          </cell>
          <cell r="N436">
            <v>1</v>
          </cell>
          <cell r="O436">
            <v>40</v>
          </cell>
          <cell r="R436">
            <v>2.9752475247524752</v>
          </cell>
        </row>
        <row r="437">
          <cell r="C437">
            <v>1</v>
          </cell>
          <cell r="G437">
            <v>1</v>
          </cell>
          <cell r="J437">
            <v>94</v>
          </cell>
          <cell r="K437">
            <v>1</v>
          </cell>
          <cell r="M437">
            <v>1</v>
          </cell>
          <cell r="N437">
            <v>1</v>
          </cell>
          <cell r="O437">
            <v>2</v>
          </cell>
          <cell r="R437">
            <v>3.8934426229508197</v>
          </cell>
        </row>
        <row r="438">
          <cell r="C438">
            <v>1</v>
          </cell>
          <cell r="G438">
            <v>1</v>
          </cell>
          <cell r="J438">
            <v>28.1</v>
          </cell>
          <cell r="K438">
            <v>1</v>
          </cell>
          <cell r="M438">
            <v>2</v>
          </cell>
          <cell r="N438">
            <v>1</v>
          </cell>
          <cell r="O438">
            <v>7</v>
          </cell>
          <cell r="R438">
            <v>3.8934426229508197</v>
          </cell>
        </row>
        <row r="439">
          <cell r="C439">
            <v>1</v>
          </cell>
          <cell r="G439">
            <v>1</v>
          </cell>
          <cell r="J439">
            <v>28.1</v>
          </cell>
          <cell r="K439">
            <v>1</v>
          </cell>
          <cell r="M439">
            <v>1</v>
          </cell>
          <cell r="N439">
            <v>1</v>
          </cell>
          <cell r="O439">
            <v>3</v>
          </cell>
          <cell r="R439">
            <v>3.8934426229508197</v>
          </cell>
        </row>
        <row r="440">
          <cell r="C440">
            <v>1</v>
          </cell>
          <cell r="G440">
            <v>7</v>
          </cell>
          <cell r="J440">
            <v>276.2</v>
          </cell>
          <cell r="K440">
            <v>1</v>
          </cell>
          <cell r="M440">
            <v>1</v>
          </cell>
          <cell r="N440">
            <v>8</v>
          </cell>
          <cell r="O440">
            <v>50</v>
          </cell>
          <cell r="R440">
            <v>2.9752475247524752</v>
          </cell>
        </row>
        <row r="441">
          <cell r="C441">
            <v>1</v>
          </cell>
          <cell r="G441">
            <v>1</v>
          </cell>
          <cell r="J441">
            <v>78.899999999999991</v>
          </cell>
          <cell r="K441">
            <v>1</v>
          </cell>
          <cell r="M441">
            <v>1</v>
          </cell>
          <cell r="N441">
            <v>1</v>
          </cell>
          <cell r="O441">
            <v>3</v>
          </cell>
          <cell r="R441">
            <v>3.8934426229508197</v>
          </cell>
        </row>
        <row r="442">
          <cell r="C442">
            <v>1</v>
          </cell>
          <cell r="G442">
            <v>1</v>
          </cell>
          <cell r="J442">
            <v>149.30000000000001</v>
          </cell>
          <cell r="K442">
            <v>1</v>
          </cell>
          <cell r="M442">
            <v>1</v>
          </cell>
          <cell r="N442">
            <v>1</v>
          </cell>
          <cell r="O442">
            <v>2</v>
          </cell>
          <cell r="R442">
            <v>3.8934426229508197</v>
          </cell>
        </row>
        <row r="443">
          <cell r="C443">
            <v>1</v>
          </cell>
          <cell r="G443">
            <v>1</v>
          </cell>
          <cell r="J443">
            <v>28.1</v>
          </cell>
          <cell r="K443">
            <v>1</v>
          </cell>
          <cell r="M443">
            <v>1</v>
          </cell>
          <cell r="N443">
            <v>1</v>
          </cell>
          <cell r="O443">
            <v>2</v>
          </cell>
          <cell r="R443">
            <v>3.8934426229508197</v>
          </cell>
        </row>
        <row r="444">
          <cell r="C444">
            <v>1</v>
          </cell>
          <cell r="G444">
            <v>1</v>
          </cell>
          <cell r="J444">
            <v>609</v>
          </cell>
          <cell r="K444">
            <v>3</v>
          </cell>
          <cell r="M444">
            <v>1</v>
          </cell>
          <cell r="N444">
            <v>1</v>
          </cell>
          <cell r="O444">
            <v>3</v>
          </cell>
          <cell r="R444">
            <v>3.8934426229508197</v>
          </cell>
        </row>
        <row r="445">
          <cell r="C445">
            <v>1</v>
          </cell>
          <cell r="G445">
            <v>1</v>
          </cell>
          <cell r="J445">
            <v>71.5</v>
          </cell>
          <cell r="K445">
            <v>3</v>
          </cell>
          <cell r="M445">
            <v>2</v>
          </cell>
          <cell r="N445">
            <v>1</v>
          </cell>
          <cell r="O445">
            <v>3</v>
          </cell>
          <cell r="R445">
            <v>3.8934426229508197</v>
          </cell>
        </row>
        <row r="446">
          <cell r="C446">
            <v>1</v>
          </cell>
          <cell r="G446">
            <v>1</v>
          </cell>
          <cell r="J446">
            <v>276.2</v>
          </cell>
          <cell r="K446">
            <v>1</v>
          </cell>
          <cell r="M446">
            <v>1</v>
          </cell>
          <cell r="N446">
            <v>1</v>
          </cell>
          <cell r="O446">
            <v>5</v>
          </cell>
          <cell r="R446">
            <v>3.8934426229508197</v>
          </cell>
        </row>
        <row r="447">
          <cell r="C447">
            <v>1</v>
          </cell>
          <cell r="G447">
            <v>1</v>
          </cell>
          <cell r="J447">
            <v>149.30000000000001</v>
          </cell>
          <cell r="K447">
            <v>1</v>
          </cell>
          <cell r="M447">
            <v>1</v>
          </cell>
          <cell r="N447">
            <v>1</v>
          </cell>
          <cell r="O447">
            <v>3</v>
          </cell>
          <cell r="R447">
            <v>3.8934426229508197</v>
          </cell>
        </row>
        <row r="448">
          <cell r="C448">
            <v>1</v>
          </cell>
          <cell r="G448">
            <v>7</v>
          </cell>
          <cell r="J448">
            <v>794</v>
          </cell>
          <cell r="K448">
            <v>1</v>
          </cell>
          <cell r="M448">
            <v>1</v>
          </cell>
          <cell r="N448">
            <v>8</v>
          </cell>
          <cell r="O448">
            <v>60</v>
          </cell>
          <cell r="R448">
            <v>2.9752475247524752</v>
          </cell>
        </row>
        <row r="449">
          <cell r="C449">
            <v>1</v>
          </cell>
          <cell r="G449">
            <v>7</v>
          </cell>
          <cell r="J449">
            <v>94</v>
          </cell>
          <cell r="K449">
            <v>1</v>
          </cell>
          <cell r="M449">
            <v>1</v>
          </cell>
          <cell r="N449">
            <v>2</v>
          </cell>
          <cell r="O449">
            <v>40</v>
          </cell>
          <cell r="R449">
            <v>2.9752475247524752</v>
          </cell>
        </row>
        <row r="450">
          <cell r="C450">
            <v>1</v>
          </cell>
          <cell r="G450">
            <v>1</v>
          </cell>
          <cell r="J450">
            <v>78.899999999999991</v>
          </cell>
          <cell r="K450">
            <v>1</v>
          </cell>
          <cell r="M450">
            <v>1</v>
          </cell>
          <cell r="N450">
            <v>1</v>
          </cell>
          <cell r="O450">
            <v>3</v>
          </cell>
          <cell r="R450">
            <v>3.8934426229508197</v>
          </cell>
        </row>
        <row r="451">
          <cell r="C451">
            <v>1</v>
          </cell>
          <cell r="G451">
            <v>1</v>
          </cell>
          <cell r="J451">
            <v>122.8</v>
          </cell>
          <cell r="K451">
            <v>1</v>
          </cell>
          <cell r="M451">
            <v>2</v>
          </cell>
          <cell r="N451">
            <v>1</v>
          </cell>
          <cell r="O451">
            <v>5</v>
          </cell>
          <cell r="R451">
            <v>3.8934426229508197</v>
          </cell>
        </row>
        <row r="452">
          <cell r="C452">
            <v>1</v>
          </cell>
          <cell r="G452">
            <v>1</v>
          </cell>
          <cell r="J452">
            <v>28.1</v>
          </cell>
          <cell r="K452">
            <v>3</v>
          </cell>
          <cell r="M452">
            <v>2</v>
          </cell>
          <cell r="N452">
            <v>1</v>
          </cell>
          <cell r="O452">
            <v>2</v>
          </cell>
          <cell r="R452">
            <v>3.8934426229508197</v>
          </cell>
        </row>
        <row r="453">
          <cell r="C453">
            <v>1</v>
          </cell>
          <cell r="G453">
            <v>1</v>
          </cell>
          <cell r="J453">
            <v>149.30000000000001</v>
          </cell>
          <cell r="K453">
            <v>1</v>
          </cell>
          <cell r="M453">
            <v>1</v>
          </cell>
          <cell r="N453">
            <v>1</v>
          </cell>
          <cell r="O453">
            <v>3</v>
          </cell>
          <cell r="R453">
            <v>3.8934426229508197</v>
          </cell>
        </row>
        <row r="454">
          <cell r="C454">
            <v>1</v>
          </cell>
          <cell r="G454">
            <v>1</v>
          </cell>
          <cell r="J454">
            <v>28.1</v>
          </cell>
          <cell r="K454">
            <v>3</v>
          </cell>
          <cell r="M454">
            <v>1</v>
          </cell>
          <cell r="N454">
            <v>1</v>
          </cell>
          <cell r="O454">
            <v>3</v>
          </cell>
          <cell r="R454">
            <v>3.8934426229508197</v>
          </cell>
        </row>
        <row r="455">
          <cell r="C455">
            <v>1</v>
          </cell>
          <cell r="G455">
            <v>1</v>
          </cell>
          <cell r="J455">
            <v>364.2</v>
          </cell>
          <cell r="K455">
            <v>3</v>
          </cell>
          <cell r="M455">
            <v>2</v>
          </cell>
          <cell r="N455">
            <v>1</v>
          </cell>
          <cell r="O455">
            <v>3</v>
          </cell>
          <cell r="R455">
            <v>3.8934426229508197</v>
          </cell>
        </row>
        <row r="456">
          <cell r="C456">
            <v>1</v>
          </cell>
          <cell r="G456">
            <v>7</v>
          </cell>
          <cell r="J456">
            <v>256.39999999999998</v>
          </cell>
          <cell r="K456">
            <v>1</v>
          </cell>
          <cell r="M456">
            <v>1</v>
          </cell>
          <cell r="N456">
            <v>2</v>
          </cell>
          <cell r="O456">
            <v>40</v>
          </cell>
          <cell r="R456">
            <v>2.9752475247524752</v>
          </cell>
        </row>
        <row r="457">
          <cell r="C457">
            <v>1</v>
          </cell>
          <cell r="G457">
            <v>1</v>
          </cell>
          <cell r="J457">
            <v>92.7</v>
          </cell>
          <cell r="K457">
            <v>1</v>
          </cell>
          <cell r="M457">
            <v>2</v>
          </cell>
          <cell r="N457">
            <v>1</v>
          </cell>
          <cell r="O457">
            <v>3</v>
          </cell>
          <cell r="R457">
            <v>3.8934426229508197</v>
          </cell>
        </row>
        <row r="458">
          <cell r="C458">
            <v>1</v>
          </cell>
          <cell r="G458">
            <v>1</v>
          </cell>
          <cell r="J458">
            <v>276.2</v>
          </cell>
          <cell r="K458">
            <v>3</v>
          </cell>
          <cell r="M458">
            <v>2</v>
          </cell>
          <cell r="N458">
            <v>1</v>
          </cell>
          <cell r="O458">
            <v>3</v>
          </cell>
          <cell r="R458">
            <v>3.8934426229508197</v>
          </cell>
        </row>
        <row r="459">
          <cell r="C459">
            <v>1</v>
          </cell>
          <cell r="G459">
            <v>7</v>
          </cell>
          <cell r="J459">
            <v>137.4</v>
          </cell>
          <cell r="K459">
            <v>1</v>
          </cell>
          <cell r="M459">
            <v>1</v>
          </cell>
          <cell r="N459">
            <v>2</v>
          </cell>
          <cell r="O459">
            <v>40</v>
          </cell>
          <cell r="R459">
            <v>2.9752475247524752</v>
          </cell>
        </row>
        <row r="460">
          <cell r="C460">
            <v>1</v>
          </cell>
          <cell r="G460">
            <v>1</v>
          </cell>
          <cell r="J460">
            <v>256.39999999999998</v>
          </cell>
          <cell r="K460">
            <v>3</v>
          </cell>
          <cell r="M460">
            <v>2</v>
          </cell>
          <cell r="N460">
            <v>1</v>
          </cell>
          <cell r="O460">
            <v>3</v>
          </cell>
          <cell r="R460">
            <v>3.8934426229508197</v>
          </cell>
        </row>
        <row r="461">
          <cell r="C461">
            <v>1</v>
          </cell>
          <cell r="G461">
            <v>7</v>
          </cell>
          <cell r="J461">
            <v>305</v>
          </cell>
          <cell r="K461">
            <v>1</v>
          </cell>
          <cell r="M461">
            <v>1</v>
          </cell>
          <cell r="N461">
            <v>2</v>
          </cell>
          <cell r="O461">
            <v>40</v>
          </cell>
          <cell r="R461">
            <v>2.9752475247524752</v>
          </cell>
        </row>
        <row r="462">
          <cell r="C462">
            <v>1</v>
          </cell>
          <cell r="G462">
            <v>1</v>
          </cell>
          <cell r="J462">
            <v>94</v>
          </cell>
          <cell r="K462">
            <v>1</v>
          </cell>
          <cell r="M462">
            <v>1</v>
          </cell>
          <cell r="N462">
            <v>1</v>
          </cell>
          <cell r="O462">
            <v>2</v>
          </cell>
          <cell r="R462">
            <v>3.8934426229508197</v>
          </cell>
        </row>
        <row r="463">
          <cell r="C463">
            <v>1</v>
          </cell>
          <cell r="G463">
            <v>1</v>
          </cell>
          <cell r="J463">
            <v>92.7</v>
          </cell>
          <cell r="K463">
            <v>1</v>
          </cell>
          <cell r="M463">
            <v>2</v>
          </cell>
          <cell r="N463">
            <v>1</v>
          </cell>
          <cell r="O463">
            <v>1</v>
          </cell>
          <cell r="R463">
            <v>3.8934426229508197</v>
          </cell>
        </row>
        <row r="464">
          <cell r="C464">
            <v>1</v>
          </cell>
          <cell r="G464">
            <v>1</v>
          </cell>
          <cell r="J464">
            <v>144.80000000000001</v>
          </cell>
          <cell r="K464">
            <v>1</v>
          </cell>
          <cell r="M464">
            <v>2</v>
          </cell>
          <cell r="N464">
            <v>1</v>
          </cell>
          <cell r="O464">
            <v>1</v>
          </cell>
          <cell r="R464">
            <v>3.8934426229508197</v>
          </cell>
        </row>
        <row r="465">
          <cell r="C465">
            <v>1</v>
          </cell>
          <cell r="G465">
            <v>1</v>
          </cell>
          <cell r="J465">
            <v>210.3</v>
          </cell>
          <cell r="K465">
            <v>1</v>
          </cell>
          <cell r="M465">
            <v>2</v>
          </cell>
          <cell r="N465">
            <v>1</v>
          </cell>
          <cell r="O465">
            <v>4</v>
          </cell>
          <cell r="R465">
            <v>3.8934426229508197</v>
          </cell>
        </row>
        <row r="466">
          <cell r="C466">
            <v>1</v>
          </cell>
          <cell r="G466">
            <v>1</v>
          </cell>
          <cell r="J466">
            <v>94</v>
          </cell>
          <cell r="K466">
            <v>3</v>
          </cell>
          <cell r="M466">
            <v>2</v>
          </cell>
          <cell r="N466">
            <v>1</v>
          </cell>
          <cell r="O466">
            <v>2</v>
          </cell>
          <cell r="R466">
            <v>3.8934426229508197</v>
          </cell>
        </row>
        <row r="467">
          <cell r="C467">
            <v>1</v>
          </cell>
          <cell r="G467">
            <v>1</v>
          </cell>
          <cell r="J467">
            <v>64.7</v>
          </cell>
          <cell r="K467">
            <v>1</v>
          </cell>
          <cell r="M467">
            <v>1</v>
          </cell>
          <cell r="N467">
            <v>1</v>
          </cell>
          <cell r="O467">
            <v>3</v>
          </cell>
          <cell r="R467">
            <v>3.8934426229508197</v>
          </cell>
        </row>
        <row r="468">
          <cell r="C468">
            <v>1</v>
          </cell>
          <cell r="G468">
            <v>1</v>
          </cell>
          <cell r="J468">
            <v>244</v>
          </cell>
          <cell r="K468">
            <v>3</v>
          </cell>
          <cell r="M468">
            <v>2</v>
          </cell>
          <cell r="N468">
            <v>1</v>
          </cell>
          <cell r="O468">
            <v>4</v>
          </cell>
          <cell r="R468">
            <v>3.8934426229508197</v>
          </cell>
        </row>
        <row r="469">
          <cell r="C469">
            <v>1</v>
          </cell>
          <cell r="G469">
            <v>7</v>
          </cell>
          <cell r="J469">
            <v>305</v>
          </cell>
          <cell r="K469">
            <v>1</v>
          </cell>
          <cell r="M469">
            <v>1</v>
          </cell>
          <cell r="N469">
            <v>2</v>
          </cell>
          <cell r="O469">
            <v>40</v>
          </cell>
          <cell r="R469">
            <v>2.9752475247524752</v>
          </cell>
        </row>
        <row r="470">
          <cell r="C470">
            <v>1</v>
          </cell>
          <cell r="G470">
            <v>7</v>
          </cell>
          <cell r="J470">
            <v>276.2</v>
          </cell>
          <cell r="K470">
            <v>1</v>
          </cell>
          <cell r="M470">
            <v>1</v>
          </cell>
          <cell r="N470">
            <v>2</v>
          </cell>
          <cell r="O470">
            <v>40</v>
          </cell>
          <cell r="R470">
            <v>2.9752475247524752</v>
          </cell>
        </row>
        <row r="471">
          <cell r="C471">
            <v>1</v>
          </cell>
          <cell r="G471">
            <v>1</v>
          </cell>
          <cell r="J471">
            <v>159.4</v>
          </cell>
          <cell r="K471">
            <v>1</v>
          </cell>
          <cell r="M471">
            <v>1</v>
          </cell>
          <cell r="N471">
            <v>1</v>
          </cell>
          <cell r="O471">
            <v>3</v>
          </cell>
          <cell r="R471">
            <v>3.8934426229508197</v>
          </cell>
        </row>
        <row r="472">
          <cell r="C472">
            <v>1</v>
          </cell>
          <cell r="G472">
            <v>1</v>
          </cell>
          <cell r="J472">
            <v>210.3</v>
          </cell>
          <cell r="K472">
            <v>3</v>
          </cell>
          <cell r="M472">
            <v>2</v>
          </cell>
          <cell r="N472">
            <v>6</v>
          </cell>
          <cell r="O472">
            <v>4</v>
          </cell>
          <cell r="R472">
            <v>3.8934426229508197</v>
          </cell>
        </row>
        <row r="473">
          <cell r="C473">
            <v>1</v>
          </cell>
          <cell r="G473">
            <v>1</v>
          </cell>
          <cell r="J473">
            <v>276.2</v>
          </cell>
          <cell r="K473">
            <v>1</v>
          </cell>
          <cell r="M473">
            <v>1</v>
          </cell>
          <cell r="N473">
            <v>4</v>
          </cell>
          <cell r="O473">
            <v>4</v>
          </cell>
          <cell r="R473">
            <v>3.8934426229508197</v>
          </cell>
        </row>
        <row r="474">
          <cell r="C474">
            <v>1</v>
          </cell>
          <cell r="G474">
            <v>7</v>
          </cell>
          <cell r="J474">
            <v>210.3</v>
          </cell>
          <cell r="K474">
            <v>1</v>
          </cell>
          <cell r="M474">
            <v>1</v>
          </cell>
          <cell r="N474">
            <v>2</v>
          </cell>
          <cell r="O474">
            <v>40</v>
          </cell>
          <cell r="R474">
            <v>2.9752475247524752</v>
          </cell>
        </row>
        <row r="475">
          <cell r="C475">
            <v>1</v>
          </cell>
          <cell r="G475">
            <v>1</v>
          </cell>
          <cell r="J475">
            <v>256.39999999999998</v>
          </cell>
          <cell r="K475">
            <v>1</v>
          </cell>
          <cell r="M475">
            <v>1</v>
          </cell>
          <cell r="N475">
            <v>1</v>
          </cell>
          <cell r="O475">
            <v>7</v>
          </cell>
          <cell r="R475">
            <v>3.8934426229508197</v>
          </cell>
        </row>
        <row r="476">
          <cell r="C476">
            <v>1</v>
          </cell>
          <cell r="G476">
            <v>1</v>
          </cell>
          <cell r="J476">
            <v>149.30000000000001</v>
          </cell>
          <cell r="K476">
            <v>3</v>
          </cell>
          <cell r="M476">
            <v>2</v>
          </cell>
          <cell r="N476">
            <v>1</v>
          </cell>
          <cell r="O476">
            <v>2</v>
          </cell>
          <cell r="R476">
            <v>3.8934426229508197</v>
          </cell>
        </row>
        <row r="477">
          <cell r="C477">
            <v>1</v>
          </cell>
          <cell r="G477">
            <v>7</v>
          </cell>
          <cell r="J477">
            <v>28.1</v>
          </cell>
          <cell r="K477">
            <v>1</v>
          </cell>
          <cell r="M477">
            <v>1</v>
          </cell>
          <cell r="N477">
            <v>2</v>
          </cell>
          <cell r="O477">
            <v>40</v>
          </cell>
          <cell r="R477">
            <v>2.9752475247524752</v>
          </cell>
        </row>
        <row r="478">
          <cell r="C478">
            <v>1</v>
          </cell>
          <cell r="G478">
            <v>1</v>
          </cell>
          <cell r="J478">
            <v>195.4</v>
          </cell>
          <cell r="K478">
            <v>1</v>
          </cell>
          <cell r="M478">
            <v>2</v>
          </cell>
          <cell r="N478">
            <v>3</v>
          </cell>
          <cell r="O478">
            <v>4</v>
          </cell>
          <cell r="R478">
            <v>3.8934426229508197</v>
          </cell>
        </row>
        <row r="479">
          <cell r="C479">
            <v>1</v>
          </cell>
          <cell r="G479">
            <v>7</v>
          </cell>
          <cell r="J479">
            <v>28.1</v>
          </cell>
          <cell r="K479">
            <v>1</v>
          </cell>
          <cell r="M479">
            <v>1</v>
          </cell>
          <cell r="N479">
            <v>2</v>
          </cell>
          <cell r="O479">
            <v>40</v>
          </cell>
          <cell r="R479">
            <v>2.9752475247524752</v>
          </cell>
        </row>
        <row r="480">
          <cell r="C480">
            <v>1</v>
          </cell>
          <cell r="G480">
            <v>1</v>
          </cell>
          <cell r="J480">
            <v>215.2</v>
          </cell>
          <cell r="K480">
            <v>3</v>
          </cell>
          <cell r="M480">
            <v>2</v>
          </cell>
          <cell r="N480">
            <v>1</v>
          </cell>
          <cell r="O480">
            <v>2</v>
          </cell>
          <cell r="R480">
            <v>3.8934426229508197</v>
          </cell>
        </row>
        <row r="481">
          <cell r="C481">
            <v>1</v>
          </cell>
          <cell r="G481">
            <v>1</v>
          </cell>
          <cell r="J481">
            <v>28.1</v>
          </cell>
          <cell r="K481">
            <v>1</v>
          </cell>
          <cell r="M481">
            <v>2</v>
          </cell>
          <cell r="N481">
            <v>3</v>
          </cell>
          <cell r="O481">
            <v>5</v>
          </cell>
          <cell r="R481">
            <v>3.8934426229508197</v>
          </cell>
        </row>
        <row r="482">
          <cell r="C482">
            <v>1</v>
          </cell>
          <cell r="G482">
            <v>1</v>
          </cell>
          <cell r="J482">
            <v>22.3</v>
          </cell>
          <cell r="K482">
            <v>1</v>
          </cell>
          <cell r="M482">
            <v>1</v>
          </cell>
          <cell r="N482">
            <v>1</v>
          </cell>
          <cell r="O482">
            <v>6</v>
          </cell>
          <cell r="R482">
            <v>3.8934426229508197</v>
          </cell>
        </row>
        <row r="483">
          <cell r="C483">
            <v>1</v>
          </cell>
          <cell r="G483">
            <v>1</v>
          </cell>
          <cell r="J483">
            <v>173.6</v>
          </cell>
          <cell r="K483">
            <v>1</v>
          </cell>
          <cell r="M483">
            <v>1</v>
          </cell>
          <cell r="N483">
            <v>1</v>
          </cell>
          <cell r="O483">
            <v>5</v>
          </cell>
          <cell r="R483">
            <v>3.8934426229508197</v>
          </cell>
        </row>
        <row r="484">
          <cell r="C484">
            <v>1</v>
          </cell>
          <cell r="G484">
            <v>1</v>
          </cell>
          <cell r="J484">
            <v>256.39999999999998</v>
          </cell>
          <cell r="K484">
            <v>1</v>
          </cell>
          <cell r="M484">
            <v>2</v>
          </cell>
          <cell r="N484">
            <v>8</v>
          </cell>
          <cell r="O484">
            <v>3</v>
          </cell>
          <cell r="R484">
            <v>3.8934426229508197</v>
          </cell>
        </row>
        <row r="485">
          <cell r="C485">
            <v>1</v>
          </cell>
          <cell r="G485">
            <v>1</v>
          </cell>
          <cell r="J485">
            <v>425</v>
          </cell>
          <cell r="K485">
            <v>1</v>
          </cell>
          <cell r="M485">
            <v>2</v>
          </cell>
          <cell r="N485">
            <v>2</v>
          </cell>
          <cell r="O485">
            <v>4</v>
          </cell>
          <cell r="R485">
            <v>3.8934426229508197</v>
          </cell>
        </row>
        <row r="486">
          <cell r="C486">
            <v>1</v>
          </cell>
          <cell r="G486">
            <v>1</v>
          </cell>
          <cell r="J486">
            <v>315</v>
          </cell>
          <cell r="K486">
            <v>3</v>
          </cell>
          <cell r="M486">
            <v>1</v>
          </cell>
          <cell r="N486">
            <v>4</v>
          </cell>
          <cell r="O486">
            <v>5</v>
          </cell>
          <cell r="R486">
            <v>3.8934426229508197</v>
          </cell>
        </row>
        <row r="487">
          <cell r="C487">
            <v>1</v>
          </cell>
          <cell r="G487">
            <v>1</v>
          </cell>
          <cell r="J487">
            <v>149.30000000000001</v>
          </cell>
          <cell r="K487">
            <v>1</v>
          </cell>
          <cell r="M487">
            <v>1</v>
          </cell>
          <cell r="N487">
            <v>1</v>
          </cell>
          <cell r="O487">
            <v>4</v>
          </cell>
          <cell r="R487">
            <v>3.8934426229508197</v>
          </cell>
        </row>
        <row r="488">
          <cell r="C488">
            <v>1</v>
          </cell>
          <cell r="G488">
            <v>1</v>
          </cell>
          <cell r="J488">
            <v>94</v>
          </cell>
          <cell r="K488">
            <v>3</v>
          </cell>
          <cell r="M488">
            <v>1</v>
          </cell>
          <cell r="N488">
            <v>8</v>
          </cell>
          <cell r="O488">
            <v>4</v>
          </cell>
          <cell r="R488">
            <v>3.8934426229508197</v>
          </cell>
        </row>
        <row r="489">
          <cell r="C489">
            <v>1</v>
          </cell>
          <cell r="G489">
            <v>1</v>
          </cell>
          <cell r="J489">
            <v>276.2</v>
          </cell>
          <cell r="K489">
            <v>3</v>
          </cell>
          <cell r="M489">
            <v>2</v>
          </cell>
          <cell r="N489">
            <v>8</v>
          </cell>
          <cell r="O489">
            <v>5</v>
          </cell>
          <cell r="R489">
            <v>3.8934426229508197</v>
          </cell>
        </row>
        <row r="490">
          <cell r="C490">
            <v>1</v>
          </cell>
          <cell r="G490">
            <v>1</v>
          </cell>
          <cell r="J490">
            <v>28.1</v>
          </cell>
          <cell r="K490">
            <v>1</v>
          </cell>
          <cell r="M490">
            <v>1</v>
          </cell>
          <cell r="N490">
            <v>1</v>
          </cell>
          <cell r="O490">
            <v>3</v>
          </cell>
          <cell r="R490">
            <v>3.8934426229508197</v>
          </cell>
        </row>
        <row r="491">
          <cell r="C491">
            <v>1</v>
          </cell>
          <cell r="G491">
            <v>7</v>
          </cell>
          <cell r="J491">
            <v>276.2</v>
          </cell>
          <cell r="K491">
            <v>1</v>
          </cell>
          <cell r="M491">
            <v>1</v>
          </cell>
          <cell r="N491">
            <v>2</v>
          </cell>
          <cell r="O491">
            <v>40</v>
          </cell>
          <cell r="R491">
            <v>2.9752475247524752</v>
          </cell>
        </row>
        <row r="492">
          <cell r="C492">
            <v>1</v>
          </cell>
          <cell r="G492">
            <v>1</v>
          </cell>
          <cell r="J492">
            <v>215.2</v>
          </cell>
          <cell r="K492">
            <v>1</v>
          </cell>
          <cell r="M492">
            <v>1</v>
          </cell>
          <cell r="N492">
            <v>1</v>
          </cell>
          <cell r="O492">
            <v>2</v>
          </cell>
          <cell r="R492">
            <v>3.8934426229508197</v>
          </cell>
        </row>
        <row r="493">
          <cell r="C493">
            <v>1</v>
          </cell>
          <cell r="G493">
            <v>1</v>
          </cell>
          <cell r="J493">
            <v>210.3</v>
          </cell>
          <cell r="K493">
            <v>1</v>
          </cell>
          <cell r="M493">
            <v>1</v>
          </cell>
          <cell r="N493">
            <v>2</v>
          </cell>
          <cell r="O493">
            <v>3</v>
          </cell>
          <cell r="R493">
            <v>3.8934426229508197</v>
          </cell>
        </row>
        <row r="494">
          <cell r="C494">
            <v>1</v>
          </cell>
          <cell r="G494">
            <v>1</v>
          </cell>
          <cell r="J494">
            <v>46.6</v>
          </cell>
          <cell r="K494">
            <v>3</v>
          </cell>
          <cell r="M494">
            <v>2</v>
          </cell>
          <cell r="N494">
            <v>1</v>
          </cell>
          <cell r="O494">
            <v>4</v>
          </cell>
          <cell r="R494">
            <v>3.8934426229508197</v>
          </cell>
        </row>
        <row r="495">
          <cell r="C495">
            <v>1</v>
          </cell>
          <cell r="G495">
            <v>1</v>
          </cell>
          <cell r="J495">
            <v>28.1</v>
          </cell>
          <cell r="K495">
            <v>1</v>
          </cell>
          <cell r="M495">
            <v>1</v>
          </cell>
          <cell r="N495">
            <v>1</v>
          </cell>
          <cell r="O495">
            <v>1</v>
          </cell>
          <cell r="R495">
            <v>3.8934426229508197</v>
          </cell>
        </row>
        <row r="496">
          <cell r="C496">
            <v>1</v>
          </cell>
          <cell r="G496">
            <v>1</v>
          </cell>
          <cell r="J496">
            <v>28.1</v>
          </cell>
          <cell r="K496">
            <v>1</v>
          </cell>
          <cell r="M496">
            <v>1</v>
          </cell>
          <cell r="N496">
            <v>1</v>
          </cell>
          <cell r="O496">
            <v>2</v>
          </cell>
          <cell r="R496">
            <v>3.8934426229508197</v>
          </cell>
        </row>
        <row r="497">
          <cell r="C497">
            <v>1</v>
          </cell>
          <cell r="G497">
            <v>1</v>
          </cell>
          <cell r="J497">
            <v>117.6</v>
          </cell>
          <cell r="K497">
            <v>1</v>
          </cell>
          <cell r="M497">
            <v>1</v>
          </cell>
          <cell r="N497">
            <v>1</v>
          </cell>
          <cell r="O497">
            <v>3</v>
          </cell>
          <cell r="R497">
            <v>3.8934426229508197</v>
          </cell>
        </row>
        <row r="498">
          <cell r="C498">
            <v>1</v>
          </cell>
          <cell r="G498">
            <v>1</v>
          </cell>
          <cell r="J498">
            <v>386.8</v>
          </cell>
          <cell r="K498">
            <v>3</v>
          </cell>
          <cell r="M498">
            <v>2</v>
          </cell>
          <cell r="N498">
            <v>8</v>
          </cell>
          <cell r="O498">
            <v>2</v>
          </cell>
          <cell r="R498">
            <v>3.8934426229508197</v>
          </cell>
        </row>
        <row r="499">
          <cell r="C499">
            <v>1</v>
          </cell>
          <cell r="G499">
            <v>1</v>
          </cell>
          <cell r="J499">
            <v>28.1</v>
          </cell>
          <cell r="K499">
            <v>1</v>
          </cell>
          <cell r="M499">
            <v>1</v>
          </cell>
          <cell r="N499">
            <v>1</v>
          </cell>
          <cell r="O499">
            <v>4</v>
          </cell>
          <cell r="R499">
            <v>3.8934426229508197</v>
          </cell>
        </row>
        <row r="500">
          <cell r="C500">
            <v>1</v>
          </cell>
          <cell r="G500">
            <v>1</v>
          </cell>
          <cell r="J500">
            <v>195.4</v>
          </cell>
          <cell r="K500">
            <v>1</v>
          </cell>
          <cell r="M500">
            <v>2</v>
          </cell>
          <cell r="N500">
            <v>1</v>
          </cell>
          <cell r="O500">
            <v>4</v>
          </cell>
          <cell r="R500">
            <v>3.8934426229508197</v>
          </cell>
        </row>
        <row r="501">
          <cell r="C501">
            <v>1</v>
          </cell>
          <cell r="G501">
            <v>1</v>
          </cell>
          <cell r="J501">
            <v>210.3</v>
          </cell>
          <cell r="K501">
            <v>1</v>
          </cell>
          <cell r="M501">
            <v>1</v>
          </cell>
          <cell r="N501">
            <v>1</v>
          </cell>
          <cell r="O501">
            <v>2</v>
          </cell>
          <cell r="R501">
            <v>3.8934426229508197</v>
          </cell>
        </row>
        <row r="502">
          <cell r="C502">
            <v>1</v>
          </cell>
          <cell r="G502">
            <v>1</v>
          </cell>
          <cell r="J502">
            <v>94</v>
          </cell>
          <cell r="K502">
            <v>1</v>
          </cell>
          <cell r="M502">
            <v>1</v>
          </cell>
          <cell r="N502">
            <v>1</v>
          </cell>
          <cell r="O502">
            <v>5</v>
          </cell>
          <cell r="R502">
            <v>3.8934426229508197</v>
          </cell>
        </row>
        <row r="503">
          <cell r="C503">
            <v>1</v>
          </cell>
          <cell r="G503">
            <v>7</v>
          </cell>
          <cell r="J503">
            <v>94</v>
          </cell>
          <cell r="K503">
            <v>1</v>
          </cell>
          <cell r="M503">
            <v>1</v>
          </cell>
          <cell r="N503">
            <v>2</v>
          </cell>
          <cell r="O503">
            <v>40</v>
          </cell>
          <cell r="R503">
            <v>2.9752475247524752</v>
          </cell>
        </row>
        <row r="504">
          <cell r="C504">
            <v>1</v>
          </cell>
          <cell r="G504">
            <v>1</v>
          </cell>
          <cell r="J504">
            <v>173.6</v>
          </cell>
          <cell r="K504">
            <v>3</v>
          </cell>
          <cell r="M504">
            <v>2</v>
          </cell>
          <cell r="N504">
            <v>1</v>
          </cell>
          <cell r="O504">
            <v>2</v>
          </cell>
          <cell r="R504">
            <v>3.8934426229508197</v>
          </cell>
        </row>
        <row r="505">
          <cell r="C505">
            <v>1</v>
          </cell>
          <cell r="G505">
            <v>1</v>
          </cell>
          <cell r="J505">
            <v>28.1</v>
          </cell>
          <cell r="K505">
            <v>1</v>
          </cell>
          <cell r="M505">
            <v>1</v>
          </cell>
          <cell r="N505">
            <v>1</v>
          </cell>
          <cell r="O505">
            <v>2</v>
          </cell>
          <cell r="R505">
            <v>3.8934426229508197</v>
          </cell>
        </row>
        <row r="506">
          <cell r="C506">
            <v>1</v>
          </cell>
          <cell r="G506">
            <v>1</v>
          </cell>
          <cell r="J506">
            <v>149.30000000000001</v>
          </cell>
          <cell r="K506">
            <v>3</v>
          </cell>
          <cell r="M506">
            <v>1</v>
          </cell>
          <cell r="N506">
            <v>8</v>
          </cell>
          <cell r="O506">
            <v>5</v>
          </cell>
          <cell r="R506">
            <v>3.8934426229508197</v>
          </cell>
        </row>
        <row r="507">
          <cell r="C507">
            <v>1</v>
          </cell>
          <cell r="G507">
            <v>7</v>
          </cell>
          <cell r="J507">
            <v>569</v>
          </cell>
          <cell r="K507">
            <v>1</v>
          </cell>
          <cell r="M507">
            <v>1</v>
          </cell>
          <cell r="N507">
            <v>2</v>
          </cell>
          <cell r="O507">
            <v>40</v>
          </cell>
          <cell r="R507">
            <v>2.9752475247524752</v>
          </cell>
        </row>
        <row r="508">
          <cell r="C508">
            <v>1</v>
          </cell>
          <cell r="G508">
            <v>1</v>
          </cell>
          <cell r="J508">
            <v>28.1</v>
          </cell>
          <cell r="K508">
            <v>2</v>
          </cell>
          <cell r="M508">
            <v>1</v>
          </cell>
          <cell r="N508">
            <v>1</v>
          </cell>
          <cell r="O508">
            <v>3</v>
          </cell>
          <cell r="R508">
            <v>3.8934426229508197</v>
          </cell>
        </row>
        <row r="509">
          <cell r="C509">
            <v>1</v>
          </cell>
          <cell r="G509">
            <v>1</v>
          </cell>
          <cell r="J509">
            <v>215.2</v>
          </cell>
          <cell r="K509">
            <v>3</v>
          </cell>
          <cell r="M509">
            <v>2</v>
          </cell>
          <cell r="N509">
            <v>6</v>
          </cell>
          <cell r="O509">
            <v>6</v>
          </cell>
          <cell r="R509">
            <v>3.8934426229508197</v>
          </cell>
        </row>
        <row r="510">
          <cell r="C510">
            <v>1</v>
          </cell>
          <cell r="G510">
            <v>1</v>
          </cell>
          <cell r="J510">
            <v>210.3</v>
          </cell>
          <cell r="K510">
            <v>2</v>
          </cell>
          <cell r="M510">
            <v>2</v>
          </cell>
          <cell r="N510">
            <v>6</v>
          </cell>
          <cell r="O510">
            <v>5</v>
          </cell>
          <cell r="R510">
            <v>3.8934426229508197</v>
          </cell>
        </row>
        <row r="511">
          <cell r="C511">
            <v>1</v>
          </cell>
          <cell r="G511">
            <v>1</v>
          </cell>
          <cell r="J511">
            <v>215.2</v>
          </cell>
          <cell r="K511">
            <v>1</v>
          </cell>
          <cell r="M511">
            <v>1</v>
          </cell>
          <cell r="N511">
            <v>1</v>
          </cell>
          <cell r="O511">
            <v>2</v>
          </cell>
          <cell r="R511">
            <v>3.8934426229508197</v>
          </cell>
        </row>
        <row r="512">
          <cell r="C512">
            <v>1</v>
          </cell>
          <cell r="G512">
            <v>1</v>
          </cell>
          <cell r="J512">
            <v>430.2</v>
          </cell>
          <cell r="K512">
            <v>3</v>
          </cell>
          <cell r="M512">
            <v>2</v>
          </cell>
          <cell r="N512">
            <v>1</v>
          </cell>
          <cell r="O512">
            <v>4</v>
          </cell>
          <cell r="R512">
            <v>3.8934426229508197</v>
          </cell>
        </row>
        <row r="513">
          <cell r="C513">
            <v>1</v>
          </cell>
          <cell r="G513">
            <v>1</v>
          </cell>
          <cell r="J513">
            <v>298.3</v>
          </cell>
          <cell r="K513">
            <v>2</v>
          </cell>
          <cell r="M513">
            <v>1</v>
          </cell>
          <cell r="N513">
            <v>1</v>
          </cell>
          <cell r="O513">
            <v>2</v>
          </cell>
          <cell r="R513">
            <v>3.8934426229508197</v>
          </cell>
        </row>
        <row r="514">
          <cell r="C514">
            <v>1</v>
          </cell>
          <cell r="G514">
            <v>1</v>
          </cell>
          <cell r="J514">
            <v>132.80000000000001</v>
          </cell>
          <cell r="K514">
            <v>1</v>
          </cell>
          <cell r="M514">
            <v>1</v>
          </cell>
          <cell r="N514">
            <v>1</v>
          </cell>
          <cell r="O514">
            <v>3</v>
          </cell>
          <cell r="R514">
            <v>3.8934426229508197</v>
          </cell>
        </row>
        <row r="515">
          <cell r="C515">
            <v>1</v>
          </cell>
          <cell r="G515">
            <v>7</v>
          </cell>
          <cell r="J515">
            <v>437.6</v>
          </cell>
          <cell r="K515">
            <v>1</v>
          </cell>
          <cell r="M515">
            <v>1</v>
          </cell>
          <cell r="N515">
            <v>2</v>
          </cell>
          <cell r="O515">
            <v>40</v>
          </cell>
          <cell r="R515">
            <v>2.9752475247524752</v>
          </cell>
        </row>
        <row r="516">
          <cell r="C516">
            <v>1</v>
          </cell>
          <cell r="G516">
            <v>1</v>
          </cell>
          <cell r="J516">
            <v>244</v>
          </cell>
          <cell r="K516">
            <v>2</v>
          </cell>
          <cell r="M516">
            <v>2</v>
          </cell>
          <cell r="N516">
            <v>1</v>
          </cell>
          <cell r="O516">
            <v>3</v>
          </cell>
          <cell r="R516">
            <v>3.8934426229508197</v>
          </cell>
        </row>
        <row r="517">
          <cell r="C517">
            <v>1</v>
          </cell>
          <cell r="G517">
            <v>1</v>
          </cell>
          <cell r="J517">
            <v>28.1</v>
          </cell>
          <cell r="K517">
            <v>1</v>
          </cell>
          <cell r="M517">
            <v>1</v>
          </cell>
          <cell r="N517">
            <v>1</v>
          </cell>
          <cell r="O517">
            <v>5</v>
          </cell>
          <cell r="R517">
            <v>3.8934426229508197</v>
          </cell>
        </row>
        <row r="518">
          <cell r="C518">
            <v>1</v>
          </cell>
          <cell r="G518">
            <v>1</v>
          </cell>
          <cell r="J518">
            <v>94</v>
          </cell>
          <cell r="K518">
            <v>3</v>
          </cell>
          <cell r="M518">
            <v>2</v>
          </cell>
          <cell r="N518">
            <v>8</v>
          </cell>
          <cell r="O518">
            <v>7</v>
          </cell>
          <cell r="R518">
            <v>3.8934426229508197</v>
          </cell>
        </row>
        <row r="519">
          <cell r="C519">
            <v>1</v>
          </cell>
          <cell r="G519">
            <v>1</v>
          </cell>
          <cell r="J519">
            <v>28.1</v>
          </cell>
          <cell r="K519">
            <v>3</v>
          </cell>
          <cell r="M519">
            <v>1</v>
          </cell>
          <cell r="N519">
            <v>1</v>
          </cell>
          <cell r="O519">
            <v>2</v>
          </cell>
          <cell r="R519">
            <v>3.8934426229508197</v>
          </cell>
        </row>
        <row r="520">
          <cell r="C520">
            <v>1</v>
          </cell>
          <cell r="G520">
            <v>1</v>
          </cell>
          <cell r="J520">
            <v>78.899999999999991</v>
          </cell>
          <cell r="K520">
            <v>2</v>
          </cell>
          <cell r="M520">
            <v>1</v>
          </cell>
          <cell r="N520">
            <v>1</v>
          </cell>
          <cell r="O520">
            <v>5</v>
          </cell>
          <cell r="R520">
            <v>3.8934426229508197</v>
          </cell>
        </row>
        <row r="521">
          <cell r="C521">
            <v>1</v>
          </cell>
          <cell r="G521">
            <v>1</v>
          </cell>
          <cell r="J521">
            <v>210.3</v>
          </cell>
          <cell r="K521">
            <v>1</v>
          </cell>
          <cell r="M521">
            <v>1</v>
          </cell>
          <cell r="N521">
            <v>1</v>
          </cell>
          <cell r="O521">
            <v>2</v>
          </cell>
          <cell r="R521">
            <v>3.8934426229508197</v>
          </cell>
        </row>
        <row r="522">
          <cell r="C522">
            <v>1</v>
          </cell>
          <cell r="G522">
            <v>1</v>
          </cell>
          <cell r="J522">
            <v>256.39999999999998</v>
          </cell>
          <cell r="K522">
            <v>3</v>
          </cell>
          <cell r="M522">
            <v>2</v>
          </cell>
          <cell r="N522">
            <v>1</v>
          </cell>
          <cell r="O522">
            <v>5</v>
          </cell>
          <cell r="R522">
            <v>3.8934426229508197</v>
          </cell>
        </row>
        <row r="523">
          <cell r="C523">
            <v>1</v>
          </cell>
          <cell r="G523">
            <v>1</v>
          </cell>
          <cell r="J523">
            <v>28.1</v>
          </cell>
          <cell r="K523">
            <v>2</v>
          </cell>
          <cell r="M523">
            <v>1</v>
          </cell>
          <cell r="N523">
            <v>1</v>
          </cell>
          <cell r="O523">
            <v>4</v>
          </cell>
          <cell r="R523">
            <v>3.8934426229508197</v>
          </cell>
        </row>
        <row r="524">
          <cell r="C524">
            <v>1</v>
          </cell>
          <cell r="G524">
            <v>1</v>
          </cell>
          <cell r="J524">
            <v>244</v>
          </cell>
          <cell r="K524">
            <v>3</v>
          </cell>
          <cell r="M524">
            <v>1</v>
          </cell>
          <cell r="N524">
            <v>1</v>
          </cell>
          <cell r="O524">
            <v>3</v>
          </cell>
          <cell r="R524">
            <v>3.8934426229508197</v>
          </cell>
        </row>
        <row r="525">
          <cell r="C525">
            <v>1</v>
          </cell>
          <cell r="G525">
            <v>7</v>
          </cell>
          <cell r="J525">
            <v>231</v>
          </cell>
          <cell r="K525">
            <v>1</v>
          </cell>
          <cell r="M525">
            <v>1</v>
          </cell>
          <cell r="N525">
            <v>2</v>
          </cell>
          <cell r="O525">
            <v>40</v>
          </cell>
          <cell r="R525">
            <v>2.9752475247524752</v>
          </cell>
        </row>
        <row r="526">
          <cell r="C526">
            <v>1</v>
          </cell>
          <cell r="G526">
            <v>7</v>
          </cell>
          <cell r="J526">
            <v>569</v>
          </cell>
          <cell r="K526">
            <v>1</v>
          </cell>
          <cell r="M526">
            <v>1</v>
          </cell>
          <cell r="N526">
            <v>2</v>
          </cell>
          <cell r="O526">
            <v>40</v>
          </cell>
          <cell r="R526">
            <v>2.9752475247524752</v>
          </cell>
        </row>
        <row r="527">
          <cell r="C527">
            <v>1</v>
          </cell>
          <cell r="G527">
            <v>7</v>
          </cell>
          <cell r="J527">
            <v>254.2</v>
          </cell>
          <cell r="K527">
            <v>1</v>
          </cell>
          <cell r="M527">
            <v>1</v>
          </cell>
          <cell r="N527">
            <v>2</v>
          </cell>
          <cell r="O527">
            <v>40</v>
          </cell>
          <cell r="R527">
            <v>2.9752475247524752</v>
          </cell>
        </row>
        <row r="528">
          <cell r="C528">
            <v>1</v>
          </cell>
          <cell r="G528">
            <v>1</v>
          </cell>
          <cell r="J528">
            <v>94</v>
          </cell>
          <cell r="K528">
            <v>2</v>
          </cell>
          <cell r="M528">
            <v>2</v>
          </cell>
          <cell r="N528">
            <v>1</v>
          </cell>
          <cell r="O528">
            <v>2</v>
          </cell>
          <cell r="R528">
            <v>3.8934426229508197</v>
          </cell>
        </row>
        <row r="529">
          <cell r="C529">
            <v>1</v>
          </cell>
          <cell r="G529">
            <v>1</v>
          </cell>
          <cell r="J529">
            <v>173.6</v>
          </cell>
          <cell r="K529">
            <v>3</v>
          </cell>
          <cell r="M529">
            <v>1</v>
          </cell>
          <cell r="N529">
            <v>1</v>
          </cell>
          <cell r="O529">
            <v>5</v>
          </cell>
          <cell r="R529">
            <v>3.8934426229508197</v>
          </cell>
        </row>
        <row r="530">
          <cell r="C530">
            <v>1</v>
          </cell>
          <cell r="G530">
            <v>1</v>
          </cell>
          <cell r="J530">
            <v>26.799999999999997</v>
          </cell>
          <cell r="K530">
            <v>2</v>
          </cell>
          <cell r="M530">
            <v>1</v>
          </cell>
          <cell r="N530">
            <v>2</v>
          </cell>
          <cell r="O530">
            <v>4</v>
          </cell>
          <cell r="R530">
            <v>3.8934426229508197</v>
          </cell>
        </row>
        <row r="531">
          <cell r="C531">
            <v>1</v>
          </cell>
          <cell r="G531">
            <v>1</v>
          </cell>
          <cell r="J531">
            <v>238.2</v>
          </cell>
          <cell r="K531">
            <v>3</v>
          </cell>
          <cell r="M531">
            <v>1</v>
          </cell>
          <cell r="N531">
            <v>1</v>
          </cell>
          <cell r="O531">
            <v>2</v>
          </cell>
          <cell r="R531">
            <v>3.8934426229508197</v>
          </cell>
        </row>
        <row r="532">
          <cell r="C532">
            <v>1</v>
          </cell>
          <cell r="G532">
            <v>1</v>
          </cell>
          <cell r="J532">
            <v>137.4</v>
          </cell>
          <cell r="K532">
            <v>3</v>
          </cell>
          <cell r="M532">
            <v>2</v>
          </cell>
          <cell r="N532">
            <v>1</v>
          </cell>
          <cell r="O532">
            <v>2</v>
          </cell>
          <cell r="R532">
            <v>3.8934426229508197</v>
          </cell>
        </row>
        <row r="533">
          <cell r="C533">
            <v>1</v>
          </cell>
          <cell r="G533">
            <v>1</v>
          </cell>
          <cell r="J533">
            <v>28.1</v>
          </cell>
          <cell r="K533">
            <v>1</v>
          </cell>
          <cell r="M533">
            <v>2</v>
          </cell>
          <cell r="N533">
            <v>1</v>
          </cell>
          <cell r="O533">
            <v>3</v>
          </cell>
          <cell r="R533">
            <v>3.8934426229508197</v>
          </cell>
        </row>
        <row r="534">
          <cell r="C534">
            <v>1</v>
          </cell>
          <cell r="G534">
            <v>1</v>
          </cell>
          <cell r="J534">
            <v>244</v>
          </cell>
          <cell r="K534">
            <v>3</v>
          </cell>
          <cell r="M534">
            <v>1</v>
          </cell>
          <cell r="N534">
            <v>1</v>
          </cell>
          <cell r="O534">
            <v>3</v>
          </cell>
          <cell r="R534">
            <v>3.8934426229508197</v>
          </cell>
        </row>
        <row r="535">
          <cell r="C535">
            <v>1</v>
          </cell>
          <cell r="G535">
            <v>1</v>
          </cell>
          <cell r="J535">
            <v>46.6</v>
          </cell>
          <cell r="K535">
            <v>3</v>
          </cell>
          <cell r="M535">
            <v>2</v>
          </cell>
          <cell r="N535">
            <v>1</v>
          </cell>
          <cell r="O535">
            <v>4</v>
          </cell>
          <cell r="R535">
            <v>3.8934426229508197</v>
          </cell>
        </row>
        <row r="536">
          <cell r="C536">
            <v>1</v>
          </cell>
          <cell r="G536">
            <v>1</v>
          </cell>
          <cell r="J536">
            <v>28.1</v>
          </cell>
          <cell r="K536">
            <v>1</v>
          </cell>
          <cell r="M536">
            <v>1</v>
          </cell>
          <cell r="N536">
            <v>1</v>
          </cell>
          <cell r="O536">
            <v>2</v>
          </cell>
          <cell r="R536">
            <v>3.8934426229508197</v>
          </cell>
        </row>
        <row r="537">
          <cell r="C537">
            <v>1</v>
          </cell>
          <cell r="G537">
            <v>7</v>
          </cell>
          <cell r="J537">
            <v>28.1</v>
          </cell>
          <cell r="K537">
            <v>1</v>
          </cell>
          <cell r="M537">
            <v>2</v>
          </cell>
          <cell r="N537">
            <v>2</v>
          </cell>
          <cell r="O537">
            <v>40</v>
          </cell>
          <cell r="R537">
            <v>2.9752475247524752</v>
          </cell>
        </row>
        <row r="538">
          <cell r="C538">
            <v>1</v>
          </cell>
          <cell r="G538">
            <v>1</v>
          </cell>
          <cell r="J538">
            <v>74.2</v>
          </cell>
          <cell r="K538">
            <v>1</v>
          </cell>
          <cell r="M538">
            <v>1</v>
          </cell>
          <cell r="N538">
            <v>1</v>
          </cell>
          <cell r="O538">
            <v>3</v>
          </cell>
          <cell r="R538">
            <v>3.8934426229508197</v>
          </cell>
        </row>
        <row r="539">
          <cell r="C539">
            <v>1</v>
          </cell>
          <cell r="G539">
            <v>1</v>
          </cell>
          <cell r="J539">
            <v>517</v>
          </cell>
          <cell r="K539">
            <v>3</v>
          </cell>
          <cell r="M539">
            <v>1</v>
          </cell>
          <cell r="N539">
            <v>1</v>
          </cell>
          <cell r="O539">
            <v>2</v>
          </cell>
          <cell r="R539">
            <v>3.8934426229508197</v>
          </cell>
        </row>
        <row r="540">
          <cell r="C540">
            <v>1</v>
          </cell>
          <cell r="G540">
            <v>7</v>
          </cell>
          <cell r="J540">
            <v>495</v>
          </cell>
          <cell r="K540">
            <v>1</v>
          </cell>
          <cell r="M540">
            <v>2</v>
          </cell>
          <cell r="N540">
            <v>2</v>
          </cell>
          <cell r="O540">
            <v>40</v>
          </cell>
          <cell r="R540">
            <v>2.9752475247524752</v>
          </cell>
        </row>
        <row r="541">
          <cell r="C541">
            <v>1</v>
          </cell>
          <cell r="G541">
            <v>1</v>
          </cell>
          <cell r="J541">
            <v>244</v>
          </cell>
          <cell r="K541">
            <v>3</v>
          </cell>
          <cell r="M541">
            <v>1</v>
          </cell>
          <cell r="N541">
            <v>1</v>
          </cell>
          <cell r="O541">
            <v>5</v>
          </cell>
          <cell r="R541">
            <v>3.8934426229508197</v>
          </cell>
        </row>
        <row r="542">
          <cell r="C542">
            <v>1</v>
          </cell>
          <cell r="G542">
            <v>7</v>
          </cell>
          <cell r="J542">
            <v>28.1</v>
          </cell>
          <cell r="K542">
            <v>1</v>
          </cell>
          <cell r="M542">
            <v>2</v>
          </cell>
          <cell r="N542">
            <v>2</v>
          </cell>
          <cell r="O542">
            <v>40</v>
          </cell>
          <cell r="R542">
            <v>2.9752475247524752</v>
          </cell>
        </row>
        <row r="543">
          <cell r="C543">
            <v>1</v>
          </cell>
          <cell r="G543">
            <v>1</v>
          </cell>
          <cell r="J543">
            <v>210.3</v>
          </cell>
          <cell r="K543">
            <v>3</v>
          </cell>
          <cell r="M543">
            <v>1</v>
          </cell>
          <cell r="N543">
            <v>1</v>
          </cell>
          <cell r="O543">
            <v>2</v>
          </cell>
          <cell r="R543">
            <v>3.8934426229508197</v>
          </cell>
        </row>
        <row r="544">
          <cell r="C544">
            <v>1</v>
          </cell>
          <cell r="G544">
            <v>1</v>
          </cell>
          <cell r="J544">
            <v>188.3</v>
          </cell>
          <cell r="K544">
            <v>3</v>
          </cell>
          <cell r="M544">
            <v>4</v>
          </cell>
          <cell r="N544">
            <v>4</v>
          </cell>
          <cell r="O544">
            <v>3</v>
          </cell>
          <cell r="R544">
            <v>3.8934426229508197</v>
          </cell>
        </row>
        <row r="545">
          <cell r="C545">
            <v>1</v>
          </cell>
          <cell r="G545">
            <v>1</v>
          </cell>
          <cell r="J545">
            <v>74.2</v>
          </cell>
          <cell r="K545">
            <v>2</v>
          </cell>
          <cell r="M545">
            <v>8</v>
          </cell>
          <cell r="N545">
            <v>8</v>
          </cell>
          <cell r="O545">
            <v>2</v>
          </cell>
          <cell r="R545">
            <v>3.8934426229508197</v>
          </cell>
        </row>
        <row r="546">
          <cell r="C546">
            <v>1</v>
          </cell>
          <cell r="G546">
            <v>1</v>
          </cell>
          <cell r="J546">
            <v>28.1</v>
          </cell>
          <cell r="K546">
            <v>1</v>
          </cell>
          <cell r="M546">
            <v>1</v>
          </cell>
          <cell r="N546">
            <v>1</v>
          </cell>
          <cell r="O546">
            <v>5</v>
          </cell>
          <cell r="R546">
            <v>3.8934426229508197</v>
          </cell>
        </row>
        <row r="547">
          <cell r="C547">
            <v>1</v>
          </cell>
          <cell r="G547">
            <v>7</v>
          </cell>
          <cell r="J547">
            <v>386.8</v>
          </cell>
          <cell r="K547">
            <v>1</v>
          </cell>
          <cell r="M547">
            <v>1</v>
          </cell>
          <cell r="N547">
            <v>2</v>
          </cell>
          <cell r="O547">
            <v>40</v>
          </cell>
          <cell r="R547">
            <v>2.9752475247524752</v>
          </cell>
        </row>
        <row r="548">
          <cell r="C548">
            <v>1</v>
          </cell>
          <cell r="G548">
            <v>1</v>
          </cell>
          <cell r="J548">
            <v>28.1</v>
          </cell>
          <cell r="K548">
            <v>1</v>
          </cell>
          <cell r="M548">
            <v>1</v>
          </cell>
          <cell r="N548">
            <v>1</v>
          </cell>
          <cell r="O548">
            <v>3</v>
          </cell>
          <cell r="R548">
            <v>3.8934426229508197</v>
          </cell>
        </row>
        <row r="549">
          <cell r="C549">
            <v>1</v>
          </cell>
          <cell r="G549">
            <v>7</v>
          </cell>
          <cell r="J549">
            <v>28.1</v>
          </cell>
          <cell r="K549">
            <v>1</v>
          </cell>
          <cell r="M549">
            <v>1</v>
          </cell>
          <cell r="N549">
            <v>2</v>
          </cell>
          <cell r="O549">
            <v>40</v>
          </cell>
          <cell r="R549">
            <v>2.9752475247524752</v>
          </cell>
        </row>
        <row r="550">
          <cell r="C550">
            <v>1</v>
          </cell>
          <cell r="G550">
            <v>1</v>
          </cell>
          <cell r="J550">
            <v>195.4</v>
          </cell>
          <cell r="K550">
            <v>1</v>
          </cell>
          <cell r="M550">
            <v>1</v>
          </cell>
          <cell r="N550">
            <v>2</v>
          </cell>
          <cell r="O550">
            <v>2</v>
          </cell>
          <cell r="R550">
            <v>3.8934426229508197</v>
          </cell>
        </row>
        <row r="551">
          <cell r="C551">
            <v>1</v>
          </cell>
          <cell r="G551">
            <v>7</v>
          </cell>
          <cell r="J551">
            <v>28.1</v>
          </cell>
          <cell r="K551">
            <v>1</v>
          </cell>
          <cell r="M551">
            <v>1</v>
          </cell>
          <cell r="N551">
            <v>2</v>
          </cell>
          <cell r="O551">
            <v>40</v>
          </cell>
          <cell r="R551">
            <v>2.9752475247524752</v>
          </cell>
        </row>
        <row r="552">
          <cell r="C552">
            <v>1</v>
          </cell>
          <cell r="G552">
            <v>1</v>
          </cell>
          <cell r="J552">
            <v>74.2</v>
          </cell>
          <cell r="K552">
            <v>3</v>
          </cell>
          <cell r="M552">
            <v>1</v>
          </cell>
          <cell r="N552">
            <v>1</v>
          </cell>
          <cell r="O552">
            <v>3</v>
          </cell>
          <cell r="R552">
            <v>3.8934426229508197</v>
          </cell>
        </row>
        <row r="553">
          <cell r="C553">
            <v>1</v>
          </cell>
          <cell r="G553">
            <v>7</v>
          </cell>
          <cell r="J553">
            <v>276.2</v>
          </cell>
          <cell r="K553">
            <v>1</v>
          </cell>
          <cell r="M553">
            <v>1</v>
          </cell>
          <cell r="N553">
            <v>2</v>
          </cell>
          <cell r="O553">
            <v>40</v>
          </cell>
          <cell r="R553">
            <v>2.9752475247524752</v>
          </cell>
        </row>
        <row r="554">
          <cell r="C554">
            <v>1</v>
          </cell>
          <cell r="G554">
            <v>1</v>
          </cell>
          <cell r="J554">
            <v>28.1</v>
          </cell>
          <cell r="K554">
            <v>1</v>
          </cell>
          <cell r="M554">
            <v>2</v>
          </cell>
          <cell r="N554">
            <v>1</v>
          </cell>
          <cell r="O554">
            <v>2</v>
          </cell>
          <cell r="R554">
            <v>3.8934426229508197</v>
          </cell>
        </row>
        <row r="555">
          <cell r="C555">
            <v>1</v>
          </cell>
          <cell r="G555">
            <v>7</v>
          </cell>
          <cell r="J555">
            <v>94</v>
          </cell>
          <cell r="K555">
            <v>1</v>
          </cell>
          <cell r="M555">
            <v>1</v>
          </cell>
          <cell r="N555">
            <v>2</v>
          </cell>
          <cell r="O555">
            <v>40</v>
          </cell>
          <cell r="R555">
            <v>2.9752475247524752</v>
          </cell>
        </row>
        <row r="556">
          <cell r="C556">
            <v>1</v>
          </cell>
          <cell r="G556">
            <v>7</v>
          </cell>
          <cell r="J556">
            <v>94</v>
          </cell>
          <cell r="K556">
            <v>1</v>
          </cell>
          <cell r="M556">
            <v>1</v>
          </cell>
          <cell r="N556">
            <v>1</v>
          </cell>
          <cell r="O556">
            <v>40</v>
          </cell>
          <cell r="R556">
            <v>2.9752475247524752</v>
          </cell>
        </row>
        <row r="557">
          <cell r="C557">
            <v>1</v>
          </cell>
          <cell r="G557">
            <v>1</v>
          </cell>
          <cell r="J557">
            <v>294</v>
          </cell>
          <cell r="K557">
            <v>3</v>
          </cell>
          <cell r="M557">
            <v>1</v>
          </cell>
          <cell r="N557">
            <v>1</v>
          </cell>
          <cell r="O557">
            <v>3</v>
          </cell>
          <cell r="R557">
            <v>3.8934426229508197</v>
          </cell>
        </row>
        <row r="558">
          <cell r="C558">
            <v>1</v>
          </cell>
          <cell r="G558">
            <v>1</v>
          </cell>
          <cell r="J558">
            <v>94</v>
          </cell>
          <cell r="K558">
            <v>1</v>
          </cell>
          <cell r="M558">
            <v>1</v>
          </cell>
          <cell r="N558">
            <v>2</v>
          </cell>
          <cell r="O558">
            <v>2</v>
          </cell>
          <cell r="R558">
            <v>3.8934426229508197</v>
          </cell>
        </row>
        <row r="559">
          <cell r="C559">
            <v>1</v>
          </cell>
          <cell r="G559">
            <v>1</v>
          </cell>
          <cell r="J559">
            <v>132.80000000000001</v>
          </cell>
          <cell r="K559">
            <v>1</v>
          </cell>
          <cell r="M559">
            <v>1</v>
          </cell>
          <cell r="N559">
            <v>1</v>
          </cell>
          <cell r="O559">
            <v>2</v>
          </cell>
          <cell r="R559">
            <v>3.8934426229508197</v>
          </cell>
        </row>
        <row r="560">
          <cell r="C560">
            <v>1</v>
          </cell>
          <cell r="G560">
            <v>1</v>
          </cell>
          <cell r="J560">
            <v>176.2</v>
          </cell>
          <cell r="K560">
            <v>3</v>
          </cell>
          <cell r="M560">
            <v>2</v>
          </cell>
          <cell r="N560">
            <v>4</v>
          </cell>
          <cell r="O560">
            <v>4</v>
          </cell>
          <cell r="R560">
            <v>3.8934426229508197</v>
          </cell>
        </row>
        <row r="561">
          <cell r="C561">
            <v>1</v>
          </cell>
          <cell r="G561">
            <v>1</v>
          </cell>
          <cell r="J561">
            <v>94</v>
          </cell>
          <cell r="K561">
            <v>3</v>
          </cell>
          <cell r="M561">
            <v>2</v>
          </cell>
          <cell r="N561">
            <v>1</v>
          </cell>
          <cell r="O561">
            <v>3</v>
          </cell>
          <cell r="R561">
            <v>3.8934426229508197</v>
          </cell>
        </row>
        <row r="562">
          <cell r="C562">
            <v>1</v>
          </cell>
          <cell r="G562">
            <v>1</v>
          </cell>
          <cell r="J562">
            <v>28.1</v>
          </cell>
          <cell r="K562">
            <v>1</v>
          </cell>
          <cell r="M562">
            <v>1</v>
          </cell>
          <cell r="N562">
            <v>2</v>
          </cell>
          <cell r="O562">
            <v>5</v>
          </cell>
          <cell r="R562">
            <v>3.8934426229508197</v>
          </cell>
        </row>
        <row r="563">
          <cell r="C563">
            <v>1</v>
          </cell>
          <cell r="G563">
            <v>1</v>
          </cell>
          <cell r="J563">
            <v>238.2</v>
          </cell>
          <cell r="K563">
            <v>1</v>
          </cell>
          <cell r="M563">
            <v>1</v>
          </cell>
          <cell r="N563">
            <v>1</v>
          </cell>
          <cell r="O563">
            <v>2</v>
          </cell>
          <cell r="R563">
            <v>3.8934426229508197</v>
          </cell>
        </row>
        <row r="564">
          <cell r="C564">
            <v>1</v>
          </cell>
          <cell r="G564">
            <v>1</v>
          </cell>
          <cell r="J564">
            <v>510.3</v>
          </cell>
          <cell r="K564">
            <v>3</v>
          </cell>
          <cell r="M564">
            <v>1</v>
          </cell>
          <cell r="N564">
            <v>2</v>
          </cell>
          <cell r="O564">
            <v>5</v>
          </cell>
          <cell r="R564">
            <v>3.8934426229508197</v>
          </cell>
        </row>
        <row r="565">
          <cell r="C565">
            <v>1</v>
          </cell>
          <cell r="G565">
            <v>7</v>
          </cell>
          <cell r="J565">
            <v>120.3</v>
          </cell>
          <cell r="K565">
            <v>1</v>
          </cell>
          <cell r="M565">
            <v>2</v>
          </cell>
          <cell r="N565">
            <v>1</v>
          </cell>
          <cell r="O565">
            <v>40</v>
          </cell>
          <cell r="R565">
            <v>2.9752475247524752</v>
          </cell>
        </row>
        <row r="566">
          <cell r="C566">
            <v>1</v>
          </cell>
          <cell r="G566">
            <v>7</v>
          </cell>
          <cell r="J566">
            <v>276.2</v>
          </cell>
          <cell r="K566">
            <v>1</v>
          </cell>
          <cell r="M566">
            <v>1</v>
          </cell>
          <cell r="N566">
            <v>1</v>
          </cell>
          <cell r="O566">
            <v>35</v>
          </cell>
          <cell r="R566">
            <v>2.9752475247524752</v>
          </cell>
        </row>
        <row r="567">
          <cell r="C567">
            <v>1</v>
          </cell>
          <cell r="G567">
            <v>1</v>
          </cell>
          <cell r="J567">
            <v>276.2</v>
          </cell>
          <cell r="K567">
            <v>3</v>
          </cell>
          <cell r="M567">
            <v>12</v>
          </cell>
          <cell r="N567">
            <v>1</v>
          </cell>
          <cell r="O567">
            <v>3</v>
          </cell>
          <cell r="R567">
            <v>3.8934426229508197</v>
          </cell>
        </row>
        <row r="568">
          <cell r="C568">
            <v>1</v>
          </cell>
          <cell r="G568">
            <v>7</v>
          </cell>
          <cell r="J568">
            <v>94</v>
          </cell>
          <cell r="K568">
            <v>1</v>
          </cell>
          <cell r="M568">
            <v>1</v>
          </cell>
          <cell r="N568">
            <v>2</v>
          </cell>
          <cell r="O568">
            <v>45</v>
          </cell>
          <cell r="R568">
            <v>2.9752475247524752</v>
          </cell>
        </row>
        <row r="569">
          <cell r="C569">
            <v>1</v>
          </cell>
          <cell r="G569">
            <v>7</v>
          </cell>
          <cell r="J569">
            <v>294</v>
          </cell>
          <cell r="K569">
            <v>3</v>
          </cell>
          <cell r="M569">
            <v>2</v>
          </cell>
          <cell r="N569">
            <v>3</v>
          </cell>
          <cell r="O569">
            <v>50</v>
          </cell>
          <cell r="R569">
            <v>2.9752475247524752</v>
          </cell>
        </row>
        <row r="570">
          <cell r="C570">
            <v>1</v>
          </cell>
          <cell r="G570">
            <v>1</v>
          </cell>
          <cell r="J570">
            <v>94</v>
          </cell>
          <cell r="K570">
            <v>1</v>
          </cell>
          <cell r="M570">
            <v>1</v>
          </cell>
          <cell r="N570">
            <v>2</v>
          </cell>
          <cell r="O570">
            <v>4</v>
          </cell>
          <cell r="R570">
            <v>3.8934426229508197</v>
          </cell>
        </row>
        <row r="571">
          <cell r="C571">
            <v>1</v>
          </cell>
          <cell r="G571">
            <v>1</v>
          </cell>
          <cell r="J571">
            <v>276.2</v>
          </cell>
          <cell r="K571">
            <v>1</v>
          </cell>
          <cell r="M571">
            <v>1</v>
          </cell>
          <cell r="N571">
            <v>1</v>
          </cell>
          <cell r="O571">
            <v>2</v>
          </cell>
          <cell r="R571">
            <v>3.8934426229508197</v>
          </cell>
        </row>
        <row r="572">
          <cell r="C572">
            <v>1</v>
          </cell>
          <cell r="G572">
            <v>1</v>
          </cell>
          <cell r="J572">
            <v>569</v>
          </cell>
          <cell r="K572">
            <v>3</v>
          </cell>
          <cell r="M572">
            <v>2</v>
          </cell>
          <cell r="N572">
            <v>1</v>
          </cell>
          <cell r="O572">
            <v>6</v>
          </cell>
          <cell r="R572">
            <v>3.8934426229508197</v>
          </cell>
        </row>
        <row r="573">
          <cell r="C573">
            <v>1</v>
          </cell>
          <cell r="G573">
            <v>1</v>
          </cell>
          <cell r="J573">
            <v>94</v>
          </cell>
          <cell r="K573">
            <v>3</v>
          </cell>
          <cell r="M573">
            <v>2</v>
          </cell>
          <cell r="N573">
            <v>2</v>
          </cell>
          <cell r="O573">
            <v>1</v>
          </cell>
          <cell r="R573">
            <v>3.8934426229508197</v>
          </cell>
        </row>
        <row r="574">
          <cell r="C574">
            <v>1</v>
          </cell>
          <cell r="G574">
            <v>1</v>
          </cell>
          <cell r="J574">
            <v>315</v>
          </cell>
          <cell r="K574">
            <v>1</v>
          </cell>
          <cell r="M574">
            <v>1</v>
          </cell>
          <cell r="N574">
            <v>1</v>
          </cell>
          <cell r="O574">
            <v>4</v>
          </cell>
          <cell r="R574">
            <v>3.8934426229508197</v>
          </cell>
        </row>
        <row r="575">
          <cell r="C575">
            <v>1</v>
          </cell>
          <cell r="G575">
            <v>1</v>
          </cell>
          <cell r="J575">
            <v>202.2</v>
          </cell>
          <cell r="K575">
            <v>1</v>
          </cell>
          <cell r="M575">
            <v>1</v>
          </cell>
          <cell r="N575">
            <v>2</v>
          </cell>
          <cell r="O575">
            <v>4</v>
          </cell>
          <cell r="R575">
            <v>3.8934426229508197</v>
          </cell>
        </row>
        <row r="576">
          <cell r="C576">
            <v>1</v>
          </cell>
          <cell r="G576">
            <v>1</v>
          </cell>
          <cell r="J576">
            <v>276.2</v>
          </cell>
          <cell r="K576">
            <v>3</v>
          </cell>
          <cell r="M576">
            <v>2</v>
          </cell>
          <cell r="N576">
            <v>1</v>
          </cell>
          <cell r="O576">
            <v>3</v>
          </cell>
          <cell r="R576">
            <v>3.8934426229508197</v>
          </cell>
        </row>
        <row r="577">
          <cell r="C577">
            <v>1</v>
          </cell>
          <cell r="G577">
            <v>1</v>
          </cell>
          <cell r="J577">
            <v>210.3</v>
          </cell>
          <cell r="K577">
            <v>1</v>
          </cell>
          <cell r="M577">
            <v>1</v>
          </cell>
          <cell r="N577">
            <v>1</v>
          </cell>
          <cell r="O577">
            <v>2</v>
          </cell>
          <cell r="R577">
            <v>3.8934426229508197</v>
          </cell>
        </row>
        <row r="578">
          <cell r="C578">
            <v>1</v>
          </cell>
          <cell r="G578">
            <v>7</v>
          </cell>
          <cell r="J578">
            <v>294</v>
          </cell>
          <cell r="K578">
            <v>1</v>
          </cell>
          <cell r="M578">
            <v>1</v>
          </cell>
          <cell r="N578">
            <v>1</v>
          </cell>
          <cell r="O578">
            <v>20</v>
          </cell>
          <cell r="R578">
            <v>2.9752475247524752</v>
          </cell>
        </row>
        <row r="579">
          <cell r="C579">
            <v>1</v>
          </cell>
          <cell r="G579">
            <v>1</v>
          </cell>
          <cell r="J579">
            <v>149.30000000000001</v>
          </cell>
          <cell r="K579">
            <v>1</v>
          </cell>
          <cell r="M579">
            <v>1</v>
          </cell>
          <cell r="N579">
            <v>2</v>
          </cell>
          <cell r="O579">
            <v>5</v>
          </cell>
          <cell r="R579">
            <v>3.8934426229508197</v>
          </cell>
        </row>
        <row r="580">
          <cell r="C580">
            <v>1</v>
          </cell>
          <cell r="G580">
            <v>7</v>
          </cell>
          <cell r="J580">
            <v>122.8</v>
          </cell>
          <cell r="K580">
            <v>1</v>
          </cell>
          <cell r="M580">
            <v>1</v>
          </cell>
          <cell r="N580">
            <v>2</v>
          </cell>
          <cell r="O580">
            <v>54</v>
          </cell>
          <cell r="R580">
            <v>2.9752475247524752</v>
          </cell>
        </row>
        <row r="581">
          <cell r="C581">
            <v>1</v>
          </cell>
          <cell r="G581">
            <v>7</v>
          </cell>
          <cell r="J581">
            <v>94</v>
          </cell>
          <cell r="K581">
            <v>1</v>
          </cell>
          <cell r="M581">
            <v>2</v>
          </cell>
          <cell r="N581">
            <v>1</v>
          </cell>
          <cell r="O581">
            <v>16</v>
          </cell>
          <cell r="R581">
            <v>2.9752475247524752</v>
          </cell>
        </row>
        <row r="582">
          <cell r="C582">
            <v>1</v>
          </cell>
          <cell r="G582">
            <v>1</v>
          </cell>
          <cell r="J582">
            <v>531</v>
          </cell>
          <cell r="K582">
            <v>3</v>
          </cell>
          <cell r="M582">
            <v>1</v>
          </cell>
          <cell r="N582">
            <v>2</v>
          </cell>
          <cell r="O582">
            <v>4</v>
          </cell>
          <cell r="R582">
            <v>3.8934426229508197</v>
          </cell>
        </row>
        <row r="583">
          <cell r="C583">
            <v>1</v>
          </cell>
          <cell r="G583">
            <v>1</v>
          </cell>
          <cell r="J583">
            <v>238.2</v>
          </cell>
          <cell r="K583">
            <v>1</v>
          </cell>
          <cell r="M583">
            <v>2</v>
          </cell>
          <cell r="N583">
            <v>1</v>
          </cell>
          <cell r="O583">
            <v>4</v>
          </cell>
          <cell r="R583">
            <v>3.8934426229508197</v>
          </cell>
        </row>
        <row r="584">
          <cell r="C584">
            <v>1</v>
          </cell>
          <cell r="G584">
            <v>1</v>
          </cell>
          <cell r="J584">
            <v>120.3</v>
          </cell>
          <cell r="K584">
            <v>3</v>
          </cell>
          <cell r="M584">
            <v>2</v>
          </cell>
          <cell r="N584">
            <v>2</v>
          </cell>
          <cell r="O584">
            <v>3</v>
          </cell>
          <cell r="R584">
            <v>3.8934426229508197</v>
          </cell>
        </row>
        <row r="585">
          <cell r="C585">
            <v>1</v>
          </cell>
          <cell r="G585">
            <v>1</v>
          </cell>
          <cell r="J585">
            <v>210.3</v>
          </cell>
          <cell r="K585">
            <v>3</v>
          </cell>
          <cell r="M585">
            <v>2</v>
          </cell>
          <cell r="N585">
            <v>2</v>
          </cell>
          <cell r="O585">
            <v>3</v>
          </cell>
          <cell r="R585">
            <v>3.8934426229508197</v>
          </cell>
        </row>
        <row r="586">
          <cell r="C586">
            <v>1</v>
          </cell>
          <cell r="G586">
            <v>1</v>
          </cell>
          <cell r="J586">
            <v>94</v>
          </cell>
          <cell r="K586">
            <v>3</v>
          </cell>
          <cell r="M586">
            <v>1</v>
          </cell>
          <cell r="N586">
            <v>1</v>
          </cell>
          <cell r="O586">
            <v>1</v>
          </cell>
          <cell r="R586">
            <v>3.8934426229508197</v>
          </cell>
        </row>
        <row r="587">
          <cell r="C587">
            <v>1</v>
          </cell>
          <cell r="G587">
            <v>1</v>
          </cell>
          <cell r="J587">
            <v>28.1</v>
          </cell>
          <cell r="K587">
            <v>1</v>
          </cell>
          <cell r="M587">
            <v>2</v>
          </cell>
          <cell r="N587">
            <v>2</v>
          </cell>
          <cell r="O587">
            <v>4</v>
          </cell>
          <cell r="R587">
            <v>3.8934426229508197</v>
          </cell>
        </row>
        <row r="588">
          <cell r="C588">
            <v>1</v>
          </cell>
          <cell r="G588">
            <v>1</v>
          </cell>
          <cell r="J588">
            <v>794</v>
          </cell>
          <cell r="K588">
            <v>3</v>
          </cell>
          <cell r="M588">
            <v>2</v>
          </cell>
          <cell r="N588">
            <v>1</v>
          </cell>
          <cell r="O588">
            <v>2</v>
          </cell>
          <cell r="R588">
            <v>3.8934426229508197</v>
          </cell>
        </row>
        <row r="589">
          <cell r="C589">
            <v>1</v>
          </cell>
          <cell r="G589">
            <v>1</v>
          </cell>
          <cell r="J589">
            <v>305</v>
          </cell>
          <cell r="K589">
            <v>3</v>
          </cell>
          <cell r="M589">
            <v>1</v>
          </cell>
          <cell r="N589">
            <v>1</v>
          </cell>
          <cell r="O589">
            <v>4</v>
          </cell>
          <cell r="R589">
            <v>3.8934426229508197</v>
          </cell>
        </row>
        <row r="590">
          <cell r="C590">
            <v>1</v>
          </cell>
          <cell r="G590">
            <v>1</v>
          </cell>
          <cell r="J590">
            <v>307.2</v>
          </cell>
          <cell r="K590">
            <v>1</v>
          </cell>
          <cell r="M590">
            <v>2</v>
          </cell>
          <cell r="N590">
            <v>2</v>
          </cell>
          <cell r="O590">
            <v>7</v>
          </cell>
          <cell r="R590">
            <v>3.8934426229508197</v>
          </cell>
        </row>
        <row r="591">
          <cell r="C591">
            <v>1</v>
          </cell>
          <cell r="G591">
            <v>1</v>
          </cell>
          <cell r="J591">
            <v>259.2</v>
          </cell>
          <cell r="K591">
            <v>3</v>
          </cell>
          <cell r="M591">
            <v>1</v>
          </cell>
          <cell r="N591">
            <v>1</v>
          </cell>
          <cell r="O591">
            <v>1</v>
          </cell>
          <cell r="R591">
            <v>3.8934426229508197</v>
          </cell>
        </row>
        <row r="592">
          <cell r="C592">
            <v>1</v>
          </cell>
          <cell r="G592">
            <v>1</v>
          </cell>
          <cell r="J592">
            <v>28.1</v>
          </cell>
          <cell r="K592">
            <v>1</v>
          </cell>
          <cell r="M592">
            <v>2</v>
          </cell>
          <cell r="N592">
            <v>1</v>
          </cell>
          <cell r="O592">
            <v>1</v>
          </cell>
          <cell r="R592">
            <v>3.8934426229508197</v>
          </cell>
        </row>
        <row r="593">
          <cell r="C593">
            <v>1</v>
          </cell>
          <cell r="G593">
            <v>1</v>
          </cell>
          <cell r="J593">
            <v>28.1</v>
          </cell>
          <cell r="K593">
            <v>3</v>
          </cell>
          <cell r="M593">
            <v>1</v>
          </cell>
          <cell r="N593">
            <v>2</v>
          </cell>
          <cell r="O593">
            <v>2</v>
          </cell>
          <cell r="R593">
            <v>3.8934426229508197</v>
          </cell>
        </row>
        <row r="594">
          <cell r="C594">
            <v>1</v>
          </cell>
          <cell r="G594">
            <v>1</v>
          </cell>
          <cell r="J594">
            <v>276.2</v>
          </cell>
          <cell r="K594">
            <v>1</v>
          </cell>
          <cell r="M594">
            <v>1</v>
          </cell>
          <cell r="N594">
            <v>1</v>
          </cell>
          <cell r="O594">
            <v>2</v>
          </cell>
          <cell r="R594">
            <v>3.8934426229508197</v>
          </cell>
        </row>
        <row r="595">
          <cell r="C595">
            <v>1</v>
          </cell>
          <cell r="G595">
            <v>1</v>
          </cell>
          <cell r="J595">
            <v>366.8</v>
          </cell>
          <cell r="K595">
            <v>1</v>
          </cell>
          <cell r="M595">
            <v>1</v>
          </cell>
          <cell r="N595">
            <v>1</v>
          </cell>
          <cell r="O595">
            <v>7</v>
          </cell>
          <cell r="R595">
            <v>3.8934426229508197</v>
          </cell>
        </row>
        <row r="596">
          <cell r="C596">
            <v>1</v>
          </cell>
          <cell r="G596">
            <v>1</v>
          </cell>
          <cell r="J596">
            <v>276.2</v>
          </cell>
          <cell r="K596">
            <v>1</v>
          </cell>
          <cell r="M596">
            <v>1</v>
          </cell>
          <cell r="N596">
            <v>1</v>
          </cell>
          <cell r="O596">
            <v>3</v>
          </cell>
          <cell r="R596">
            <v>3.8934426229508197</v>
          </cell>
        </row>
        <row r="597">
          <cell r="C597">
            <v>1</v>
          </cell>
          <cell r="G597">
            <v>1</v>
          </cell>
          <cell r="J597">
            <v>28.1</v>
          </cell>
          <cell r="K597">
            <v>3</v>
          </cell>
          <cell r="M597">
            <v>2</v>
          </cell>
          <cell r="N597">
            <v>2</v>
          </cell>
          <cell r="O597">
            <v>4</v>
          </cell>
          <cell r="R597">
            <v>3.8934426229508197</v>
          </cell>
        </row>
        <row r="598">
          <cell r="C598">
            <v>1</v>
          </cell>
          <cell r="G598">
            <v>1</v>
          </cell>
          <cell r="J598">
            <v>28.1</v>
          </cell>
          <cell r="K598">
            <v>3</v>
          </cell>
          <cell r="M598">
            <v>2</v>
          </cell>
          <cell r="N598">
            <v>1</v>
          </cell>
          <cell r="O598">
            <v>3</v>
          </cell>
          <cell r="R598">
            <v>3.8934426229508197</v>
          </cell>
        </row>
        <row r="599">
          <cell r="C599">
            <v>1</v>
          </cell>
          <cell r="G599">
            <v>1</v>
          </cell>
          <cell r="J599">
            <v>276.2</v>
          </cell>
          <cell r="K599">
            <v>3</v>
          </cell>
          <cell r="M599">
            <v>2</v>
          </cell>
          <cell r="N599">
            <v>2</v>
          </cell>
          <cell r="O599">
            <v>3</v>
          </cell>
          <cell r="R599">
            <v>3.8934426229508197</v>
          </cell>
        </row>
        <row r="600">
          <cell r="C600">
            <v>1</v>
          </cell>
          <cell r="G600">
            <v>1</v>
          </cell>
          <cell r="J600">
            <v>256.39999999999998</v>
          </cell>
          <cell r="K600">
            <v>3</v>
          </cell>
          <cell r="M600">
            <v>2</v>
          </cell>
          <cell r="N600">
            <v>1</v>
          </cell>
          <cell r="O600">
            <v>3</v>
          </cell>
          <cell r="R600">
            <v>3.8934426229508197</v>
          </cell>
        </row>
        <row r="601">
          <cell r="C601">
            <v>1</v>
          </cell>
          <cell r="G601">
            <v>1</v>
          </cell>
          <cell r="J601">
            <v>256.39999999999998</v>
          </cell>
          <cell r="K601">
            <v>3</v>
          </cell>
          <cell r="M601">
            <v>2</v>
          </cell>
          <cell r="N601">
            <v>2</v>
          </cell>
          <cell r="O601">
            <v>2</v>
          </cell>
          <cell r="R601">
            <v>3.8934426229508197</v>
          </cell>
        </row>
        <row r="602">
          <cell r="C602">
            <v>1</v>
          </cell>
          <cell r="G602">
            <v>1</v>
          </cell>
          <cell r="J602">
            <v>186.2</v>
          </cell>
          <cell r="K602">
            <v>3</v>
          </cell>
          <cell r="M602">
            <v>2</v>
          </cell>
          <cell r="N602">
            <v>1</v>
          </cell>
          <cell r="O602">
            <v>2</v>
          </cell>
          <cell r="R602">
            <v>3.8934426229508197</v>
          </cell>
        </row>
        <row r="603">
          <cell r="C603">
            <v>1</v>
          </cell>
          <cell r="G603">
            <v>7</v>
          </cell>
          <cell r="J603">
            <v>794</v>
          </cell>
          <cell r="K603">
            <v>3</v>
          </cell>
          <cell r="M603">
            <v>2</v>
          </cell>
          <cell r="N603">
            <v>1</v>
          </cell>
          <cell r="O603">
            <v>30</v>
          </cell>
          <cell r="R603">
            <v>2.9752475247524752</v>
          </cell>
        </row>
        <row r="604">
          <cell r="C604">
            <v>1</v>
          </cell>
          <cell r="G604">
            <v>1</v>
          </cell>
          <cell r="J604">
            <v>756</v>
          </cell>
          <cell r="K604">
            <v>3</v>
          </cell>
          <cell r="M604">
            <v>2</v>
          </cell>
          <cell r="N604">
            <v>2</v>
          </cell>
          <cell r="O604">
            <v>5</v>
          </cell>
          <cell r="R604">
            <v>3.8934426229508197</v>
          </cell>
        </row>
        <row r="605">
          <cell r="C605">
            <v>1</v>
          </cell>
          <cell r="G605">
            <v>1</v>
          </cell>
          <cell r="J605">
            <v>256.39999999999998</v>
          </cell>
          <cell r="K605">
            <v>3</v>
          </cell>
          <cell r="M605">
            <v>2</v>
          </cell>
          <cell r="N605">
            <v>1</v>
          </cell>
          <cell r="O605">
            <v>1</v>
          </cell>
          <cell r="R605">
            <v>3.8934426229508197</v>
          </cell>
        </row>
        <row r="606">
          <cell r="C606">
            <v>1</v>
          </cell>
          <cell r="G606">
            <v>1</v>
          </cell>
          <cell r="J606">
            <v>256.39999999999998</v>
          </cell>
          <cell r="K606">
            <v>3</v>
          </cell>
          <cell r="M606">
            <v>2</v>
          </cell>
          <cell r="N606">
            <v>1</v>
          </cell>
          <cell r="O606">
            <v>3</v>
          </cell>
          <cell r="R606">
            <v>3.8934426229508197</v>
          </cell>
        </row>
        <row r="607">
          <cell r="C607">
            <v>1</v>
          </cell>
          <cell r="G607">
            <v>7</v>
          </cell>
          <cell r="J607">
            <v>94</v>
          </cell>
          <cell r="K607">
            <v>1</v>
          </cell>
          <cell r="M607">
            <v>1</v>
          </cell>
          <cell r="N607">
            <v>2</v>
          </cell>
          <cell r="O607">
            <v>35</v>
          </cell>
          <cell r="R607">
            <v>2.9752475247524752</v>
          </cell>
        </row>
        <row r="608">
          <cell r="C608">
            <v>1</v>
          </cell>
          <cell r="G608">
            <v>1</v>
          </cell>
          <cell r="J608">
            <v>94</v>
          </cell>
          <cell r="K608">
            <v>1</v>
          </cell>
          <cell r="M608">
            <v>1</v>
          </cell>
          <cell r="N608">
            <v>2</v>
          </cell>
          <cell r="O608">
            <v>3</v>
          </cell>
          <cell r="R608">
            <v>3.8934426229508197</v>
          </cell>
        </row>
        <row r="609">
          <cell r="C609">
            <v>1</v>
          </cell>
          <cell r="G609">
            <v>1</v>
          </cell>
          <cell r="J609">
            <v>580.20000000000005</v>
          </cell>
          <cell r="K609">
            <v>3</v>
          </cell>
          <cell r="M609">
            <v>2</v>
          </cell>
          <cell r="N609">
            <v>1</v>
          </cell>
          <cell r="O609">
            <v>3</v>
          </cell>
          <cell r="R609">
            <v>3.8934426229508197</v>
          </cell>
        </row>
        <row r="610">
          <cell r="C610">
            <v>1</v>
          </cell>
          <cell r="G610">
            <v>1</v>
          </cell>
          <cell r="J610">
            <v>28.1</v>
          </cell>
          <cell r="K610">
            <v>3</v>
          </cell>
          <cell r="M610">
            <v>2</v>
          </cell>
          <cell r="N610">
            <v>2</v>
          </cell>
          <cell r="O610">
            <v>2</v>
          </cell>
          <cell r="R610">
            <v>3.8934426229508197</v>
          </cell>
        </row>
        <row r="611">
          <cell r="C611">
            <v>1</v>
          </cell>
          <cell r="G611">
            <v>1</v>
          </cell>
          <cell r="J611">
            <v>256.39999999999998</v>
          </cell>
          <cell r="K611">
            <v>3</v>
          </cell>
          <cell r="M611">
            <v>2</v>
          </cell>
          <cell r="N611">
            <v>1</v>
          </cell>
          <cell r="O611">
            <v>3</v>
          </cell>
          <cell r="R611">
            <v>3.8934426229508197</v>
          </cell>
        </row>
        <row r="612">
          <cell r="C612">
            <v>1</v>
          </cell>
          <cell r="G612">
            <v>7</v>
          </cell>
          <cell r="J612">
            <v>305</v>
          </cell>
          <cell r="K612">
            <v>3</v>
          </cell>
          <cell r="M612">
            <v>2</v>
          </cell>
          <cell r="N612">
            <v>1</v>
          </cell>
          <cell r="O612">
            <v>50</v>
          </cell>
          <cell r="R612">
            <v>2.9752475247524752</v>
          </cell>
        </row>
        <row r="613">
          <cell r="C613">
            <v>1</v>
          </cell>
          <cell r="G613">
            <v>1</v>
          </cell>
          <cell r="J613">
            <v>28.1</v>
          </cell>
          <cell r="K613">
            <v>1</v>
          </cell>
          <cell r="M613">
            <v>1</v>
          </cell>
          <cell r="N613">
            <v>2</v>
          </cell>
          <cell r="O613">
            <v>3</v>
          </cell>
          <cell r="R613">
            <v>3.8934426229508197</v>
          </cell>
        </row>
        <row r="614">
          <cell r="C614">
            <v>1</v>
          </cell>
          <cell r="G614">
            <v>1</v>
          </cell>
          <cell r="J614">
            <v>276.2</v>
          </cell>
          <cell r="K614">
            <v>1</v>
          </cell>
          <cell r="M614">
            <v>1</v>
          </cell>
          <cell r="N614">
            <v>1</v>
          </cell>
          <cell r="O614">
            <v>4</v>
          </cell>
          <cell r="R614">
            <v>3.8934426229508197</v>
          </cell>
        </row>
        <row r="615">
          <cell r="C615">
            <v>1</v>
          </cell>
          <cell r="G615">
            <v>1</v>
          </cell>
          <cell r="J615">
            <v>689</v>
          </cell>
          <cell r="K615">
            <v>3</v>
          </cell>
          <cell r="M615">
            <v>2</v>
          </cell>
          <cell r="N615">
            <v>2</v>
          </cell>
          <cell r="O615">
            <v>2</v>
          </cell>
          <cell r="R615">
            <v>3.8934426229508197</v>
          </cell>
        </row>
        <row r="616">
          <cell r="C616">
            <v>1</v>
          </cell>
          <cell r="G616">
            <v>7</v>
          </cell>
          <cell r="J616">
            <v>364.2</v>
          </cell>
          <cell r="K616">
            <v>2</v>
          </cell>
          <cell r="M616">
            <v>1</v>
          </cell>
          <cell r="N616">
            <v>1</v>
          </cell>
          <cell r="O616">
            <v>32</v>
          </cell>
          <cell r="R616">
            <v>2.9752475247524752</v>
          </cell>
        </row>
        <row r="617">
          <cell r="C617">
            <v>1</v>
          </cell>
          <cell r="G617">
            <v>1</v>
          </cell>
          <cell r="J617">
            <v>94</v>
          </cell>
          <cell r="K617">
            <v>2</v>
          </cell>
          <cell r="M617">
            <v>1</v>
          </cell>
          <cell r="N617">
            <v>1</v>
          </cell>
          <cell r="O617">
            <v>1</v>
          </cell>
          <cell r="R617">
            <v>3.8934426229508197</v>
          </cell>
        </row>
        <row r="618">
          <cell r="C618">
            <v>1</v>
          </cell>
          <cell r="G618">
            <v>1</v>
          </cell>
          <cell r="J618">
            <v>64.7</v>
          </cell>
          <cell r="K618">
            <v>3</v>
          </cell>
          <cell r="M618">
            <v>2</v>
          </cell>
          <cell r="N618">
            <v>1</v>
          </cell>
          <cell r="O618">
            <v>2</v>
          </cell>
          <cell r="R618">
            <v>3.8934426229508197</v>
          </cell>
        </row>
        <row r="619">
          <cell r="C619">
            <v>1</v>
          </cell>
          <cell r="G619">
            <v>1</v>
          </cell>
          <cell r="J619">
            <v>159.4</v>
          </cell>
          <cell r="K619">
            <v>2</v>
          </cell>
          <cell r="M619">
            <v>1</v>
          </cell>
          <cell r="N619">
            <v>1</v>
          </cell>
          <cell r="O619">
            <v>4</v>
          </cell>
          <cell r="R619">
            <v>3.8934426229508197</v>
          </cell>
        </row>
        <row r="620">
          <cell r="C620">
            <v>1</v>
          </cell>
          <cell r="G620">
            <v>1</v>
          </cell>
          <cell r="J620">
            <v>251.3</v>
          </cell>
          <cell r="K620">
            <v>3</v>
          </cell>
          <cell r="M620">
            <v>2</v>
          </cell>
          <cell r="N620">
            <v>2</v>
          </cell>
          <cell r="O620">
            <v>1</v>
          </cell>
          <cell r="R620">
            <v>3.8934426229508197</v>
          </cell>
        </row>
        <row r="621">
          <cell r="C621">
            <v>1</v>
          </cell>
          <cell r="G621">
            <v>1</v>
          </cell>
          <cell r="J621">
            <v>137.4</v>
          </cell>
          <cell r="K621">
            <v>3</v>
          </cell>
          <cell r="M621">
            <v>2</v>
          </cell>
          <cell r="N621">
            <v>1</v>
          </cell>
          <cell r="O621">
            <v>3</v>
          </cell>
          <cell r="R621">
            <v>3.8934426229508197</v>
          </cell>
        </row>
        <row r="622">
          <cell r="C622">
            <v>1</v>
          </cell>
          <cell r="G622">
            <v>1</v>
          </cell>
          <cell r="J622">
            <v>28.1</v>
          </cell>
          <cell r="K622">
            <v>2</v>
          </cell>
          <cell r="M622">
            <v>1</v>
          </cell>
          <cell r="N622">
            <v>2</v>
          </cell>
          <cell r="O622">
            <v>4</v>
          </cell>
          <cell r="R622">
            <v>3.8934426229508197</v>
          </cell>
        </row>
        <row r="623">
          <cell r="C623">
            <v>1</v>
          </cell>
          <cell r="G623">
            <v>1</v>
          </cell>
          <cell r="J623">
            <v>276.2</v>
          </cell>
          <cell r="K623">
            <v>2</v>
          </cell>
          <cell r="M623">
            <v>1</v>
          </cell>
          <cell r="N623">
            <v>1</v>
          </cell>
          <cell r="O623">
            <v>2</v>
          </cell>
          <cell r="R623">
            <v>3.8934426229508197</v>
          </cell>
        </row>
        <row r="624">
          <cell r="C624">
            <v>1</v>
          </cell>
          <cell r="G624">
            <v>1</v>
          </cell>
          <cell r="J624">
            <v>330.3</v>
          </cell>
          <cell r="K624">
            <v>3</v>
          </cell>
          <cell r="M624">
            <v>2</v>
          </cell>
          <cell r="N624">
            <v>2</v>
          </cell>
          <cell r="O624">
            <v>3</v>
          </cell>
          <cell r="R624">
            <v>3.8934426229508197</v>
          </cell>
        </row>
        <row r="625">
          <cell r="C625">
            <v>1</v>
          </cell>
          <cell r="G625">
            <v>1</v>
          </cell>
          <cell r="J625">
            <v>239.4</v>
          </cell>
          <cell r="K625">
            <v>2</v>
          </cell>
          <cell r="M625">
            <v>2</v>
          </cell>
          <cell r="N625">
            <v>1</v>
          </cell>
          <cell r="O625">
            <v>1</v>
          </cell>
          <cell r="R625">
            <v>3.8934426229508197</v>
          </cell>
        </row>
        <row r="626">
          <cell r="C626">
            <v>1</v>
          </cell>
          <cell r="G626">
            <v>7</v>
          </cell>
          <cell r="J626">
            <v>94</v>
          </cell>
          <cell r="K626">
            <v>3</v>
          </cell>
          <cell r="M626">
            <v>2</v>
          </cell>
          <cell r="N626">
            <v>1</v>
          </cell>
          <cell r="O626">
            <v>35</v>
          </cell>
          <cell r="R626">
            <v>2.9752475247524752</v>
          </cell>
        </row>
        <row r="627">
          <cell r="C627">
            <v>1</v>
          </cell>
          <cell r="G627">
            <v>1</v>
          </cell>
          <cell r="J627">
            <v>94</v>
          </cell>
          <cell r="K627">
            <v>3</v>
          </cell>
          <cell r="M627">
            <v>2</v>
          </cell>
          <cell r="N627">
            <v>1</v>
          </cell>
          <cell r="O627">
            <v>2</v>
          </cell>
          <cell r="R627">
            <v>3.8934426229508197</v>
          </cell>
        </row>
        <row r="628">
          <cell r="C628">
            <v>1</v>
          </cell>
          <cell r="G628">
            <v>1</v>
          </cell>
          <cell r="J628">
            <v>276.2</v>
          </cell>
          <cell r="K628">
            <v>2</v>
          </cell>
          <cell r="M628">
            <v>1</v>
          </cell>
          <cell r="N628">
            <v>1</v>
          </cell>
          <cell r="O628">
            <v>2</v>
          </cell>
          <cell r="R628">
            <v>3.8934426229508197</v>
          </cell>
        </row>
        <row r="629">
          <cell r="C629">
            <v>1</v>
          </cell>
          <cell r="G629">
            <v>1</v>
          </cell>
          <cell r="J629">
            <v>136.30000000000001</v>
          </cell>
          <cell r="K629">
            <v>3</v>
          </cell>
          <cell r="M629">
            <v>2</v>
          </cell>
          <cell r="N629">
            <v>1</v>
          </cell>
          <cell r="O629">
            <v>10</v>
          </cell>
          <cell r="R629">
            <v>3.8934426229508197</v>
          </cell>
        </row>
        <row r="630">
          <cell r="C630">
            <v>1</v>
          </cell>
          <cell r="G630">
            <v>1</v>
          </cell>
          <cell r="J630">
            <v>94</v>
          </cell>
          <cell r="K630">
            <v>2</v>
          </cell>
          <cell r="M630">
            <v>1</v>
          </cell>
          <cell r="N630">
            <v>2</v>
          </cell>
          <cell r="O630">
            <v>4</v>
          </cell>
          <cell r="R630">
            <v>3.8934426229508197</v>
          </cell>
        </row>
        <row r="631">
          <cell r="C631">
            <v>1</v>
          </cell>
          <cell r="G631">
            <v>1</v>
          </cell>
          <cell r="J631">
            <v>386.8</v>
          </cell>
          <cell r="K631">
            <v>3</v>
          </cell>
          <cell r="M631">
            <v>2</v>
          </cell>
          <cell r="N631">
            <v>1</v>
          </cell>
          <cell r="O631">
            <v>4</v>
          </cell>
          <cell r="R631">
            <v>3.8934426229508197</v>
          </cell>
        </row>
        <row r="632">
          <cell r="C632">
            <v>1</v>
          </cell>
          <cell r="G632">
            <v>1</v>
          </cell>
          <cell r="J632">
            <v>267</v>
          </cell>
          <cell r="K632">
            <v>3</v>
          </cell>
          <cell r="M632">
            <v>2</v>
          </cell>
          <cell r="N632">
            <v>1</v>
          </cell>
          <cell r="O632">
            <v>2</v>
          </cell>
          <cell r="R632">
            <v>3.8934426229508197</v>
          </cell>
        </row>
        <row r="633">
          <cell r="C633">
            <v>1</v>
          </cell>
          <cell r="G633">
            <v>1</v>
          </cell>
          <cell r="J633">
            <v>94</v>
          </cell>
          <cell r="K633">
            <v>2</v>
          </cell>
          <cell r="M633">
            <v>2</v>
          </cell>
          <cell r="N633">
            <v>1</v>
          </cell>
          <cell r="O633">
            <v>2</v>
          </cell>
          <cell r="R633">
            <v>3.8934426229508197</v>
          </cell>
        </row>
        <row r="634">
          <cell r="C634">
            <v>1</v>
          </cell>
          <cell r="G634">
            <v>1</v>
          </cell>
          <cell r="J634">
            <v>28.1</v>
          </cell>
          <cell r="K634">
            <v>3</v>
          </cell>
          <cell r="M634">
            <v>2</v>
          </cell>
          <cell r="N634">
            <v>1</v>
          </cell>
          <cell r="O634">
            <v>4</v>
          </cell>
          <cell r="R634">
            <v>3.8934426229508197</v>
          </cell>
        </row>
        <row r="635">
          <cell r="C635">
            <v>1</v>
          </cell>
          <cell r="G635">
            <v>1</v>
          </cell>
          <cell r="J635">
            <v>386.8</v>
          </cell>
          <cell r="K635">
            <v>3</v>
          </cell>
          <cell r="M635">
            <v>2</v>
          </cell>
          <cell r="N635">
            <v>2</v>
          </cell>
          <cell r="O635">
            <v>1</v>
          </cell>
          <cell r="R635">
            <v>3.8934426229508197</v>
          </cell>
        </row>
        <row r="636">
          <cell r="C636">
            <v>1</v>
          </cell>
          <cell r="G636">
            <v>1</v>
          </cell>
          <cell r="J636">
            <v>28.1</v>
          </cell>
          <cell r="K636">
            <v>3</v>
          </cell>
          <cell r="M636">
            <v>2</v>
          </cell>
          <cell r="N636">
            <v>1</v>
          </cell>
          <cell r="O636">
            <v>2</v>
          </cell>
          <cell r="R636">
            <v>3.8934426229508197</v>
          </cell>
        </row>
        <row r="637">
          <cell r="C637">
            <v>1</v>
          </cell>
          <cell r="G637">
            <v>1</v>
          </cell>
          <cell r="J637">
            <v>202.2</v>
          </cell>
          <cell r="K637">
            <v>2</v>
          </cell>
          <cell r="M637">
            <v>1</v>
          </cell>
          <cell r="N637">
            <v>1</v>
          </cell>
          <cell r="O637">
            <v>4</v>
          </cell>
          <cell r="R637">
            <v>3.8934426229508197</v>
          </cell>
        </row>
        <row r="638">
          <cell r="C638">
            <v>1</v>
          </cell>
          <cell r="G638">
            <v>1</v>
          </cell>
          <cell r="J638">
            <v>256.39999999999998</v>
          </cell>
          <cell r="K638">
            <v>3</v>
          </cell>
          <cell r="M638">
            <v>2</v>
          </cell>
          <cell r="N638">
            <v>1</v>
          </cell>
          <cell r="O638">
            <v>4</v>
          </cell>
          <cell r="R638">
            <v>3.8934426229508197</v>
          </cell>
        </row>
        <row r="639">
          <cell r="C639">
            <v>1</v>
          </cell>
          <cell r="G639">
            <v>7</v>
          </cell>
          <cell r="J639">
            <v>28.1</v>
          </cell>
          <cell r="K639">
            <v>3</v>
          </cell>
          <cell r="M639">
            <v>2</v>
          </cell>
          <cell r="N639">
            <v>1</v>
          </cell>
          <cell r="O639">
            <v>45</v>
          </cell>
          <cell r="R639">
            <v>2.9752475247524752</v>
          </cell>
        </row>
        <row r="640">
          <cell r="C640">
            <v>1</v>
          </cell>
          <cell r="G640">
            <v>1</v>
          </cell>
          <cell r="J640">
            <v>276.2</v>
          </cell>
          <cell r="K640">
            <v>2</v>
          </cell>
          <cell r="M640">
            <v>2</v>
          </cell>
          <cell r="N640">
            <v>2</v>
          </cell>
          <cell r="O640">
            <v>3</v>
          </cell>
          <cell r="R640">
            <v>3.8934426229508197</v>
          </cell>
        </row>
        <row r="641">
          <cell r="C641">
            <v>1</v>
          </cell>
          <cell r="G641">
            <v>1</v>
          </cell>
          <cell r="J641">
            <v>94</v>
          </cell>
          <cell r="K641">
            <v>3</v>
          </cell>
          <cell r="M641">
            <v>2</v>
          </cell>
          <cell r="N641">
            <v>1</v>
          </cell>
          <cell r="O641">
            <v>10</v>
          </cell>
          <cell r="R641">
            <v>3.8934426229508197</v>
          </cell>
        </row>
        <row r="642">
          <cell r="C642">
            <v>1</v>
          </cell>
          <cell r="G642">
            <v>1</v>
          </cell>
          <cell r="J642">
            <v>508</v>
          </cell>
          <cell r="K642">
            <v>1</v>
          </cell>
          <cell r="M642">
            <v>1</v>
          </cell>
          <cell r="N642">
            <v>1</v>
          </cell>
          <cell r="O642">
            <v>3</v>
          </cell>
          <cell r="R642">
            <v>3.8934426229508197</v>
          </cell>
        </row>
        <row r="643">
          <cell r="C643">
            <v>1</v>
          </cell>
          <cell r="G643">
            <v>1</v>
          </cell>
          <cell r="J643">
            <v>94</v>
          </cell>
          <cell r="K643">
            <v>3</v>
          </cell>
          <cell r="M643">
            <v>2</v>
          </cell>
          <cell r="N643">
            <v>1</v>
          </cell>
          <cell r="O643">
            <v>3</v>
          </cell>
          <cell r="R643">
            <v>3.8934426229508197</v>
          </cell>
        </row>
        <row r="644">
          <cell r="C644">
            <v>1</v>
          </cell>
          <cell r="G644">
            <v>1</v>
          </cell>
          <cell r="J644">
            <v>94</v>
          </cell>
          <cell r="K644">
            <v>3</v>
          </cell>
          <cell r="M644">
            <v>2</v>
          </cell>
          <cell r="N644">
            <v>1</v>
          </cell>
          <cell r="O644">
            <v>3</v>
          </cell>
          <cell r="R644">
            <v>3.8934426229508197</v>
          </cell>
        </row>
        <row r="645">
          <cell r="C645">
            <v>1</v>
          </cell>
          <cell r="G645">
            <v>7</v>
          </cell>
          <cell r="J645">
            <v>94</v>
          </cell>
          <cell r="K645">
            <v>3</v>
          </cell>
          <cell r="M645">
            <v>2</v>
          </cell>
          <cell r="N645">
            <v>1</v>
          </cell>
          <cell r="O645">
            <v>48</v>
          </cell>
          <cell r="R645">
            <v>2.9752475247524752</v>
          </cell>
        </row>
        <row r="646">
          <cell r="C646">
            <v>1</v>
          </cell>
          <cell r="G646">
            <v>1</v>
          </cell>
          <cell r="J646">
            <v>136.30000000000001</v>
          </cell>
          <cell r="K646">
            <v>2</v>
          </cell>
          <cell r="M646">
            <v>1</v>
          </cell>
          <cell r="N646">
            <v>2</v>
          </cell>
          <cell r="O646">
            <v>4</v>
          </cell>
          <cell r="R646">
            <v>3.8934426229508197</v>
          </cell>
        </row>
        <row r="647">
          <cell r="C647">
            <v>1</v>
          </cell>
          <cell r="G647">
            <v>7</v>
          </cell>
          <cell r="J647">
            <v>276.2</v>
          </cell>
          <cell r="K647">
            <v>3</v>
          </cell>
          <cell r="M647">
            <v>2</v>
          </cell>
          <cell r="N647">
            <v>1</v>
          </cell>
          <cell r="O647">
            <v>50</v>
          </cell>
          <cell r="R647">
            <v>2.9752475247524752</v>
          </cell>
        </row>
        <row r="648">
          <cell r="C648">
            <v>1</v>
          </cell>
          <cell r="G648">
            <v>1</v>
          </cell>
          <cell r="J648">
            <v>28.1</v>
          </cell>
          <cell r="K648">
            <v>2</v>
          </cell>
          <cell r="M648">
            <v>1</v>
          </cell>
          <cell r="N648">
            <v>2</v>
          </cell>
          <cell r="O648">
            <v>4</v>
          </cell>
          <cell r="R648">
            <v>3.8934426229508197</v>
          </cell>
        </row>
        <row r="649">
          <cell r="C649">
            <v>1</v>
          </cell>
          <cell r="G649">
            <v>1</v>
          </cell>
          <cell r="J649">
            <v>276.2</v>
          </cell>
          <cell r="K649">
            <v>3</v>
          </cell>
          <cell r="M649">
            <v>2</v>
          </cell>
          <cell r="N649">
            <v>1</v>
          </cell>
          <cell r="O649">
            <v>4</v>
          </cell>
          <cell r="R649">
            <v>3.8934426229508197</v>
          </cell>
        </row>
        <row r="650">
          <cell r="C650">
            <v>1</v>
          </cell>
          <cell r="G650">
            <v>1</v>
          </cell>
          <cell r="J650">
            <v>278.8</v>
          </cell>
          <cell r="K650">
            <v>2</v>
          </cell>
          <cell r="M650">
            <v>2</v>
          </cell>
          <cell r="N650">
            <v>1</v>
          </cell>
          <cell r="O650">
            <v>2</v>
          </cell>
          <cell r="R650">
            <v>3.8934426229508197</v>
          </cell>
        </row>
        <row r="651">
          <cell r="C651">
            <v>1</v>
          </cell>
          <cell r="G651">
            <v>1</v>
          </cell>
          <cell r="J651">
            <v>221.2</v>
          </cell>
          <cell r="K651">
            <v>3</v>
          </cell>
          <cell r="M651">
            <v>2</v>
          </cell>
          <cell r="N651">
            <v>1</v>
          </cell>
          <cell r="O651">
            <v>2</v>
          </cell>
          <cell r="R651">
            <v>3.8934426229508197</v>
          </cell>
        </row>
        <row r="652">
          <cell r="C652">
            <v>1</v>
          </cell>
          <cell r="G652">
            <v>1</v>
          </cell>
          <cell r="J652">
            <v>276.2</v>
          </cell>
          <cell r="K652">
            <v>3</v>
          </cell>
          <cell r="M652">
            <v>2</v>
          </cell>
          <cell r="N652">
            <v>1</v>
          </cell>
          <cell r="O652">
            <v>1</v>
          </cell>
          <cell r="R652">
            <v>3.8934426229508197</v>
          </cell>
        </row>
        <row r="653">
          <cell r="C653">
            <v>1</v>
          </cell>
          <cell r="G653">
            <v>1</v>
          </cell>
          <cell r="J653">
            <v>94</v>
          </cell>
          <cell r="K653">
            <v>3</v>
          </cell>
          <cell r="M653">
            <v>2</v>
          </cell>
          <cell r="N653">
            <v>1</v>
          </cell>
          <cell r="O653">
            <v>4</v>
          </cell>
          <cell r="R653">
            <v>3.8934426229508197</v>
          </cell>
        </row>
        <row r="654">
          <cell r="C654">
            <v>1</v>
          </cell>
          <cell r="G654">
            <v>1</v>
          </cell>
          <cell r="J654">
            <v>704</v>
          </cell>
          <cell r="K654">
            <v>1</v>
          </cell>
          <cell r="M654">
            <v>2</v>
          </cell>
          <cell r="N654">
            <v>1</v>
          </cell>
          <cell r="O654">
            <v>7</v>
          </cell>
          <cell r="R654">
            <v>3.8934426229508197</v>
          </cell>
        </row>
        <row r="655">
          <cell r="C655">
            <v>1</v>
          </cell>
          <cell r="G655">
            <v>1</v>
          </cell>
          <cell r="J655">
            <v>315</v>
          </cell>
          <cell r="K655">
            <v>3</v>
          </cell>
          <cell r="M655">
            <v>2</v>
          </cell>
          <cell r="N655">
            <v>1</v>
          </cell>
          <cell r="O655">
            <v>2</v>
          </cell>
          <cell r="R655">
            <v>3.8934426229508197</v>
          </cell>
        </row>
        <row r="656">
          <cell r="C656">
            <v>1</v>
          </cell>
          <cell r="G656">
            <v>1</v>
          </cell>
          <cell r="J656">
            <v>94</v>
          </cell>
          <cell r="K656">
            <v>3</v>
          </cell>
          <cell r="M656">
            <v>2</v>
          </cell>
          <cell r="N656">
            <v>1</v>
          </cell>
          <cell r="O656">
            <v>4</v>
          </cell>
          <cell r="R656">
            <v>3.8934426229508197</v>
          </cell>
        </row>
        <row r="657">
          <cell r="C657">
            <v>1</v>
          </cell>
          <cell r="G657">
            <v>1</v>
          </cell>
          <cell r="J657">
            <v>276.2</v>
          </cell>
          <cell r="K657">
            <v>2</v>
          </cell>
          <cell r="M657">
            <v>1</v>
          </cell>
          <cell r="N657">
            <v>2</v>
          </cell>
          <cell r="O657">
            <v>4</v>
          </cell>
          <cell r="R657">
            <v>3.8934426229508197</v>
          </cell>
        </row>
        <row r="658">
          <cell r="C658">
            <v>1</v>
          </cell>
          <cell r="G658">
            <v>1</v>
          </cell>
          <cell r="J658">
            <v>131</v>
          </cell>
          <cell r="K658">
            <v>3</v>
          </cell>
          <cell r="M658">
            <v>2</v>
          </cell>
          <cell r="N658">
            <v>1</v>
          </cell>
          <cell r="O658">
            <v>2</v>
          </cell>
          <cell r="R658">
            <v>3.8934426229508197</v>
          </cell>
        </row>
        <row r="659">
          <cell r="C659">
            <v>1</v>
          </cell>
          <cell r="G659">
            <v>7</v>
          </cell>
          <cell r="J659">
            <v>578</v>
          </cell>
          <cell r="K659">
            <v>3</v>
          </cell>
          <cell r="M659">
            <v>2</v>
          </cell>
          <cell r="N659">
            <v>1</v>
          </cell>
          <cell r="O659">
            <v>50</v>
          </cell>
          <cell r="R659">
            <v>2.9752475247524752</v>
          </cell>
        </row>
        <row r="660">
          <cell r="C660">
            <v>1</v>
          </cell>
          <cell r="G660">
            <v>1</v>
          </cell>
          <cell r="J660">
            <v>94</v>
          </cell>
          <cell r="K660">
            <v>3</v>
          </cell>
          <cell r="M660">
            <v>2</v>
          </cell>
          <cell r="N660">
            <v>1</v>
          </cell>
          <cell r="O660">
            <v>4</v>
          </cell>
          <cell r="R660">
            <v>3.8934426229508197</v>
          </cell>
        </row>
        <row r="661">
          <cell r="C661">
            <v>1</v>
          </cell>
          <cell r="G661">
            <v>1</v>
          </cell>
          <cell r="J661">
            <v>122.8</v>
          </cell>
          <cell r="K661">
            <v>2</v>
          </cell>
          <cell r="M661">
            <v>2</v>
          </cell>
          <cell r="N661">
            <v>2</v>
          </cell>
          <cell r="O661">
            <v>2</v>
          </cell>
          <cell r="R661">
            <v>3.8934426229508197</v>
          </cell>
        </row>
        <row r="662">
          <cell r="C662">
            <v>1</v>
          </cell>
          <cell r="G662">
            <v>1</v>
          </cell>
          <cell r="J662">
            <v>210.3</v>
          </cell>
          <cell r="K662">
            <v>3</v>
          </cell>
          <cell r="M662">
            <v>2</v>
          </cell>
          <cell r="N662">
            <v>1</v>
          </cell>
          <cell r="O662">
            <v>3</v>
          </cell>
          <cell r="R662">
            <v>3.8934426229508197</v>
          </cell>
        </row>
        <row r="663">
          <cell r="C663">
            <v>1</v>
          </cell>
          <cell r="G663">
            <v>1</v>
          </cell>
          <cell r="J663">
            <v>276.2</v>
          </cell>
          <cell r="K663">
            <v>4</v>
          </cell>
          <cell r="M663">
            <v>1</v>
          </cell>
          <cell r="N663">
            <v>1</v>
          </cell>
          <cell r="O663">
            <v>3</v>
          </cell>
          <cell r="R663">
            <v>3.8934426229508197</v>
          </cell>
        </row>
        <row r="664">
          <cell r="C664">
            <v>1</v>
          </cell>
          <cell r="G664">
            <v>1</v>
          </cell>
          <cell r="J664">
            <v>136.30000000000001</v>
          </cell>
          <cell r="K664">
            <v>3</v>
          </cell>
          <cell r="M664">
            <v>1</v>
          </cell>
          <cell r="N664">
            <v>1</v>
          </cell>
          <cell r="O664">
            <v>2</v>
          </cell>
          <cell r="R664">
            <v>3.8934426229508197</v>
          </cell>
        </row>
        <row r="665">
          <cell r="C665">
            <v>1</v>
          </cell>
          <cell r="G665">
            <v>1</v>
          </cell>
          <cell r="J665">
            <v>110.8</v>
          </cell>
          <cell r="K665">
            <v>3</v>
          </cell>
          <cell r="M665">
            <v>2</v>
          </cell>
          <cell r="N665">
            <v>1</v>
          </cell>
          <cell r="O665">
            <v>3</v>
          </cell>
          <cell r="R665">
            <v>3.8934426229508197</v>
          </cell>
        </row>
        <row r="666">
          <cell r="C666">
            <v>1</v>
          </cell>
          <cell r="G666">
            <v>1</v>
          </cell>
          <cell r="J666">
            <v>2051</v>
          </cell>
          <cell r="K666">
            <v>3</v>
          </cell>
          <cell r="M666">
            <v>1</v>
          </cell>
          <cell r="N666">
            <v>1</v>
          </cell>
          <cell r="O666">
            <v>3</v>
          </cell>
          <cell r="R666">
            <v>3.8934426229508197</v>
          </cell>
        </row>
        <row r="667">
          <cell r="C667">
            <v>1</v>
          </cell>
          <cell r="G667">
            <v>1</v>
          </cell>
          <cell r="J667">
            <v>28.1</v>
          </cell>
          <cell r="K667">
            <v>3</v>
          </cell>
          <cell r="M667">
            <v>1</v>
          </cell>
          <cell r="N667">
            <v>1</v>
          </cell>
          <cell r="O667">
            <v>3</v>
          </cell>
          <cell r="R667">
            <v>3.8934426229508197</v>
          </cell>
        </row>
        <row r="668">
          <cell r="C668">
            <v>1</v>
          </cell>
          <cell r="G668">
            <v>1</v>
          </cell>
          <cell r="J668">
            <v>94</v>
          </cell>
          <cell r="K668">
            <v>3</v>
          </cell>
          <cell r="M668">
            <v>2</v>
          </cell>
          <cell r="N668">
            <v>2</v>
          </cell>
          <cell r="O668">
            <v>2</v>
          </cell>
          <cell r="R668">
            <v>3.8934426229508197</v>
          </cell>
        </row>
        <row r="669">
          <cell r="C669">
            <v>1</v>
          </cell>
          <cell r="G669">
            <v>1</v>
          </cell>
          <cell r="J669">
            <v>188.3</v>
          </cell>
          <cell r="K669">
            <v>3</v>
          </cell>
          <cell r="M669">
            <v>1</v>
          </cell>
          <cell r="N669">
            <v>1</v>
          </cell>
          <cell r="O669">
            <v>2</v>
          </cell>
          <cell r="R669">
            <v>3.8934426229508197</v>
          </cell>
        </row>
        <row r="670">
          <cell r="C670">
            <v>1</v>
          </cell>
          <cell r="G670">
            <v>1</v>
          </cell>
          <cell r="J670">
            <v>315</v>
          </cell>
          <cell r="K670">
            <v>3</v>
          </cell>
          <cell r="M670">
            <v>2</v>
          </cell>
          <cell r="N670">
            <v>1</v>
          </cell>
          <cell r="O670">
            <v>4</v>
          </cell>
          <cell r="R670">
            <v>3.8934426229508197</v>
          </cell>
        </row>
        <row r="671">
          <cell r="C671">
            <v>1</v>
          </cell>
          <cell r="G671">
            <v>1</v>
          </cell>
          <cell r="J671">
            <v>254.2</v>
          </cell>
          <cell r="K671">
            <v>3</v>
          </cell>
          <cell r="M671">
            <v>1</v>
          </cell>
          <cell r="N671">
            <v>2</v>
          </cell>
          <cell r="O671">
            <v>2</v>
          </cell>
          <cell r="R671">
            <v>3.8934426229508197</v>
          </cell>
        </row>
        <row r="672">
          <cell r="C672">
            <v>1</v>
          </cell>
          <cell r="G672">
            <v>7</v>
          </cell>
          <cell r="J672">
            <v>794</v>
          </cell>
          <cell r="K672">
            <v>3</v>
          </cell>
          <cell r="M672">
            <v>2</v>
          </cell>
          <cell r="N672">
            <v>2</v>
          </cell>
          <cell r="O672">
            <v>40</v>
          </cell>
          <cell r="R672">
            <v>2.9752475247524752</v>
          </cell>
        </row>
        <row r="673">
          <cell r="C673">
            <v>1</v>
          </cell>
          <cell r="G673">
            <v>1</v>
          </cell>
          <cell r="J673">
            <v>28.1</v>
          </cell>
          <cell r="K673">
            <v>3</v>
          </cell>
          <cell r="M673">
            <v>2</v>
          </cell>
          <cell r="N673">
            <v>1</v>
          </cell>
          <cell r="O673">
            <v>4</v>
          </cell>
          <cell r="R673">
            <v>3.8934426229508197</v>
          </cell>
        </row>
        <row r="674">
          <cell r="C674">
            <v>1</v>
          </cell>
          <cell r="G674">
            <v>1</v>
          </cell>
          <cell r="J674">
            <v>28.1</v>
          </cell>
          <cell r="K674">
            <v>3</v>
          </cell>
          <cell r="M674">
            <v>2</v>
          </cell>
          <cell r="N674">
            <v>1</v>
          </cell>
          <cell r="O674">
            <v>2</v>
          </cell>
          <cell r="R674">
            <v>3.8934426229508197</v>
          </cell>
        </row>
        <row r="675">
          <cell r="C675">
            <v>1</v>
          </cell>
          <cell r="G675">
            <v>1</v>
          </cell>
          <cell r="J675">
            <v>92.7</v>
          </cell>
          <cell r="K675">
            <v>3</v>
          </cell>
          <cell r="M675">
            <v>2</v>
          </cell>
          <cell r="N675">
            <v>1</v>
          </cell>
          <cell r="O675">
            <v>3</v>
          </cell>
          <cell r="R675">
            <v>3.8934426229508197</v>
          </cell>
        </row>
        <row r="676">
          <cell r="C676">
            <v>1</v>
          </cell>
          <cell r="G676">
            <v>1</v>
          </cell>
          <cell r="J676">
            <v>202.2</v>
          </cell>
          <cell r="K676">
            <v>2</v>
          </cell>
          <cell r="M676">
            <v>2</v>
          </cell>
          <cell r="N676">
            <v>2</v>
          </cell>
          <cell r="O676">
            <v>4</v>
          </cell>
          <cell r="R676">
            <v>3.8934426229508197</v>
          </cell>
        </row>
        <row r="677">
          <cell r="C677">
            <v>1</v>
          </cell>
          <cell r="G677">
            <v>1</v>
          </cell>
          <cell r="J677">
            <v>39</v>
          </cell>
          <cell r="K677">
            <v>2</v>
          </cell>
          <cell r="M677">
            <v>2</v>
          </cell>
          <cell r="N677">
            <v>2</v>
          </cell>
          <cell r="O677">
            <v>3</v>
          </cell>
          <cell r="R677">
            <v>3.8934426229508197</v>
          </cell>
        </row>
        <row r="678">
          <cell r="C678">
            <v>1</v>
          </cell>
          <cell r="G678">
            <v>1</v>
          </cell>
          <cell r="J678">
            <v>276.2</v>
          </cell>
          <cell r="K678">
            <v>3</v>
          </cell>
          <cell r="M678">
            <v>1</v>
          </cell>
          <cell r="N678">
            <v>1</v>
          </cell>
          <cell r="O678">
            <v>2</v>
          </cell>
          <cell r="R678">
            <v>3.8934426229508197</v>
          </cell>
        </row>
        <row r="679">
          <cell r="C679">
            <v>1</v>
          </cell>
          <cell r="G679">
            <v>1</v>
          </cell>
          <cell r="J679">
            <v>188.3</v>
          </cell>
          <cell r="K679">
            <v>3</v>
          </cell>
          <cell r="M679">
            <v>1</v>
          </cell>
          <cell r="N679">
            <v>1</v>
          </cell>
          <cell r="O679">
            <v>5</v>
          </cell>
          <cell r="R679">
            <v>3.8934426229508197</v>
          </cell>
        </row>
        <row r="680">
          <cell r="C680">
            <v>1</v>
          </cell>
          <cell r="G680">
            <v>1</v>
          </cell>
          <cell r="J680">
            <v>94</v>
          </cell>
          <cell r="K680">
            <v>2</v>
          </cell>
          <cell r="M680">
            <v>2</v>
          </cell>
          <cell r="N680">
            <v>2</v>
          </cell>
          <cell r="O680">
            <v>3</v>
          </cell>
          <cell r="R680">
            <v>3.8934426229508197</v>
          </cell>
        </row>
        <row r="681">
          <cell r="C681">
            <v>1</v>
          </cell>
          <cell r="G681">
            <v>1</v>
          </cell>
          <cell r="J681">
            <v>94</v>
          </cell>
          <cell r="K681">
            <v>3</v>
          </cell>
          <cell r="M681">
            <v>2</v>
          </cell>
          <cell r="N681">
            <v>1</v>
          </cell>
          <cell r="O681">
            <v>3</v>
          </cell>
          <cell r="R681">
            <v>3.8934426229508197</v>
          </cell>
        </row>
        <row r="682">
          <cell r="C682">
            <v>1</v>
          </cell>
          <cell r="G682">
            <v>1</v>
          </cell>
          <cell r="J682">
            <v>28.1</v>
          </cell>
          <cell r="K682">
            <v>3</v>
          </cell>
          <cell r="M682">
            <v>2</v>
          </cell>
          <cell r="N682">
            <v>1</v>
          </cell>
          <cell r="O682">
            <v>4</v>
          </cell>
          <cell r="R682">
            <v>3.8934426229508197</v>
          </cell>
        </row>
        <row r="683">
          <cell r="C683">
            <v>1</v>
          </cell>
          <cell r="G683">
            <v>1</v>
          </cell>
          <cell r="J683">
            <v>351</v>
          </cell>
          <cell r="K683">
            <v>3</v>
          </cell>
          <cell r="M683">
            <v>1</v>
          </cell>
          <cell r="N683">
            <v>1</v>
          </cell>
          <cell r="O683">
            <v>3</v>
          </cell>
          <cell r="R683">
            <v>3.8934426229508197</v>
          </cell>
        </row>
        <row r="684">
          <cell r="C684">
            <v>1</v>
          </cell>
          <cell r="G684">
            <v>1</v>
          </cell>
          <cell r="J684">
            <v>176.3</v>
          </cell>
          <cell r="K684">
            <v>2</v>
          </cell>
          <cell r="M684">
            <v>1</v>
          </cell>
          <cell r="N684">
            <v>1</v>
          </cell>
          <cell r="O684">
            <v>3</v>
          </cell>
          <cell r="R684">
            <v>3.8934426229508197</v>
          </cell>
        </row>
        <row r="685">
          <cell r="C685">
            <v>1</v>
          </cell>
          <cell r="G685">
            <v>1</v>
          </cell>
          <cell r="J685">
            <v>259.2</v>
          </cell>
          <cell r="K685">
            <v>3</v>
          </cell>
          <cell r="M685">
            <v>2</v>
          </cell>
          <cell r="N685">
            <v>1</v>
          </cell>
          <cell r="O685">
            <v>2</v>
          </cell>
          <cell r="R685">
            <v>3.8934426229508197</v>
          </cell>
        </row>
        <row r="686">
          <cell r="C686">
            <v>1</v>
          </cell>
          <cell r="G686">
            <v>1</v>
          </cell>
          <cell r="J686">
            <v>276.2</v>
          </cell>
          <cell r="K686">
            <v>4</v>
          </cell>
          <cell r="M686">
            <v>1</v>
          </cell>
          <cell r="N686">
            <v>2</v>
          </cell>
          <cell r="O686">
            <v>4</v>
          </cell>
          <cell r="R686">
            <v>3.8934426229508197</v>
          </cell>
        </row>
        <row r="687">
          <cell r="C687">
            <v>1</v>
          </cell>
          <cell r="G687">
            <v>1</v>
          </cell>
          <cell r="J687">
            <v>210.3</v>
          </cell>
          <cell r="K687">
            <v>2</v>
          </cell>
          <cell r="M687">
            <v>1</v>
          </cell>
          <cell r="N687">
            <v>2</v>
          </cell>
          <cell r="O687">
            <v>3</v>
          </cell>
          <cell r="R687">
            <v>3.8934426229508197</v>
          </cell>
        </row>
        <row r="688">
          <cell r="C688">
            <v>1</v>
          </cell>
          <cell r="G688">
            <v>1</v>
          </cell>
          <cell r="J688">
            <v>94</v>
          </cell>
          <cell r="K688">
            <v>2</v>
          </cell>
          <cell r="M688">
            <v>1</v>
          </cell>
          <cell r="N688">
            <v>2</v>
          </cell>
          <cell r="O688">
            <v>1</v>
          </cell>
          <cell r="R688">
            <v>3.8934426229508197</v>
          </cell>
        </row>
        <row r="689">
          <cell r="C689">
            <v>1</v>
          </cell>
          <cell r="G689">
            <v>1</v>
          </cell>
          <cell r="J689">
            <v>81.8</v>
          </cell>
          <cell r="K689">
            <v>2</v>
          </cell>
          <cell r="M689">
            <v>2</v>
          </cell>
          <cell r="N689">
            <v>1</v>
          </cell>
          <cell r="O689">
            <v>1</v>
          </cell>
          <cell r="R689">
            <v>3.8934426229508197</v>
          </cell>
        </row>
        <row r="690">
          <cell r="C690">
            <v>1</v>
          </cell>
          <cell r="G690">
            <v>1</v>
          </cell>
          <cell r="J690">
            <v>22.3</v>
          </cell>
          <cell r="K690">
            <v>1</v>
          </cell>
          <cell r="M690">
            <v>1</v>
          </cell>
          <cell r="N690">
            <v>1</v>
          </cell>
          <cell r="O690">
            <v>3</v>
          </cell>
          <cell r="R690">
            <v>3.8934426229508197</v>
          </cell>
        </row>
        <row r="691">
          <cell r="C691">
            <v>1</v>
          </cell>
          <cell r="G691">
            <v>1</v>
          </cell>
          <cell r="J691">
            <v>276.2</v>
          </cell>
          <cell r="K691">
            <v>3</v>
          </cell>
          <cell r="M691">
            <v>2</v>
          </cell>
          <cell r="N691">
            <v>2</v>
          </cell>
          <cell r="O691">
            <v>6</v>
          </cell>
          <cell r="R691">
            <v>3.8934426229508197</v>
          </cell>
        </row>
        <row r="692">
          <cell r="C692">
            <v>1</v>
          </cell>
          <cell r="G692">
            <v>1</v>
          </cell>
          <cell r="J692">
            <v>275</v>
          </cell>
          <cell r="K692">
            <v>2</v>
          </cell>
          <cell r="M692">
            <v>1</v>
          </cell>
          <cell r="N692">
            <v>1</v>
          </cell>
          <cell r="O692">
            <v>3</v>
          </cell>
          <cell r="R692">
            <v>3.8934426229508197</v>
          </cell>
        </row>
        <row r="693">
          <cell r="C693">
            <v>1</v>
          </cell>
          <cell r="G693">
            <v>1</v>
          </cell>
          <cell r="J693">
            <v>193.3</v>
          </cell>
          <cell r="K693">
            <v>2</v>
          </cell>
          <cell r="M693">
            <v>1</v>
          </cell>
          <cell r="N693">
            <v>1</v>
          </cell>
          <cell r="O693">
            <v>4</v>
          </cell>
          <cell r="R693">
            <v>3.8934426229508197</v>
          </cell>
        </row>
        <row r="694">
          <cell r="C694">
            <v>1</v>
          </cell>
          <cell r="G694">
            <v>1</v>
          </cell>
          <cell r="J694">
            <v>511</v>
          </cell>
          <cell r="K694">
            <v>2</v>
          </cell>
          <cell r="M694">
            <v>1</v>
          </cell>
          <cell r="N694">
            <v>1</v>
          </cell>
          <cell r="O694">
            <v>3</v>
          </cell>
          <cell r="R694">
            <v>3.8934426229508197</v>
          </cell>
        </row>
        <row r="695">
          <cell r="C695">
            <v>1</v>
          </cell>
          <cell r="G695">
            <v>1</v>
          </cell>
          <cell r="J695">
            <v>210.3</v>
          </cell>
          <cell r="K695">
            <v>3</v>
          </cell>
          <cell r="M695">
            <v>2</v>
          </cell>
          <cell r="N695">
            <v>2</v>
          </cell>
          <cell r="O695">
            <v>3</v>
          </cell>
          <cell r="R695">
            <v>3.8934426229508197</v>
          </cell>
        </row>
        <row r="696">
          <cell r="C696">
            <v>1</v>
          </cell>
          <cell r="G696">
            <v>1</v>
          </cell>
          <cell r="J696">
            <v>166.2</v>
          </cell>
          <cell r="K696">
            <v>3</v>
          </cell>
          <cell r="M696">
            <v>2</v>
          </cell>
          <cell r="N696">
            <v>1</v>
          </cell>
          <cell r="O696">
            <v>3</v>
          </cell>
          <cell r="R696">
            <v>3.8934426229508197</v>
          </cell>
        </row>
        <row r="697">
          <cell r="C697">
            <v>1</v>
          </cell>
          <cell r="G697">
            <v>1</v>
          </cell>
          <cell r="J697">
            <v>28.1</v>
          </cell>
          <cell r="K697">
            <v>2</v>
          </cell>
          <cell r="M697">
            <v>1</v>
          </cell>
          <cell r="N697">
            <v>1</v>
          </cell>
          <cell r="O697">
            <v>3</v>
          </cell>
          <cell r="R697">
            <v>3.8934426229508197</v>
          </cell>
        </row>
        <row r="698">
          <cell r="C698">
            <v>1</v>
          </cell>
          <cell r="G698">
            <v>1</v>
          </cell>
          <cell r="J698">
            <v>199.2</v>
          </cell>
          <cell r="K698">
            <v>3</v>
          </cell>
          <cell r="M698">
            <v>2</v>
          </cell>
          <cell r="N698">
            <v>1</v>
          </cell>
          <cell r="O698">
            <v>3</v>
          </cell>
          <cell r="R698">
            <v>3.8934426229508197</v>
          </cell>
        </row>
        <row r="699">
          <cell r="C699">
            <v>1</v>
          </cell>
          <cell r="G699">
            <v>1</v>
          </cell>
          <cell r="J699">
            <v>28.1</v>
          </cell>
          <cell r="K699">
            <v>2</v>
          </cell>
          <cell r="M699">
            <v>1</v>
          </cell>
          <cell r="N699">
            <v>1</v>
          </cell>
          <cell r="O699">
            <v>4</v>
          </cell>
          <cell r="R699">
            <v>3.8934426229508197</v>
          </cell>
        </row>
        <row r="700">
          <cell r="C700">
            <v>1</v>
          </cell>
          <cell r="G700">
            <v>1</v>
          </cell>
          <cell r="J700">
            <v>511</v>
          </cell>
          <cell r="K700">
            <v>2</v>
          </cell>
          <cell r="M700">
            <v>1</v>
          </cell>
          <cell r="N700">
            <v>2</v>
          </cell>
          <cell r="O700">
            <v>1</v>
          </cell>
          <cell r="R700">
            <v>3.8934426229508197</v>
          </cell>
        </row>
        <row r="701">
          <cell r="C701">
            <v>1</v>
          </cell>
          <cell r="G701">
            <v>1</v>
          </cell>
          <cell r="J701">
            <v>275</v>
          </cell>
          <cell r="K701">
            <v>3</v>
          </cell>
          <cell r="M701">
            <v>2</v>
          </cell>
          <cell r="N701">
            <v>2</v>
          </cell>
          <cell r="O701">
            <v>2</v>
          </cell>
          <cell r="R701">
            <v>3.8934426229508197</v>
          </cell>
        </row>
        <row r="702">
          <cell r="C702">
            <v>1</v>
          </cell>
          <cell r="G702">
            <v>1</v>
          </cell>
          <cell r="J702">
            <v>580.20000000000005</v>
          </cell>
          <cell r="K702">
            <v>3</v>
          </cell>
          <cell r="M702">
            <v>2</v>
          </cell>
          <cell r="N702">
            <v>2</v>
          </cell>
          <cell r="O702">
            <v>2</v>
          </cell>
          <cell r="R702">
            <v>3.8934426229508197</v>
          </cell>
        </row>
        <row r="703">
          <cell r="C703">
            <v>1</v>
          </cell>
          <cell r="G703">
            <v>1</v>
          </cell>
          <cell r="J703">
            <v>94</v>
          </cell>
          <cell r="K703">
            <v>2</v>
          </cell>
          <cell r="M703">
            <v>2</v>
          </cell>
          <cell r="N703">
            <v>1</v>
          </cell>
          <cell r="O703">
            <v>4</v>
          </cell>
          <cell r="R703">
            <v>3.8934426229508197</v>
          </cell>
        </row>
        <row r="704">
          <cell r="C704">
            <v>1</v>
          </cell>
          <cell r="G704">
            <v>1</v>
          </cell>
          <cell r="J704">
            <v>78.899999999999991</v>
          </cell>
          <cell r="K704">
            <v>3</v>
          </cell>
          <cell r="M704">
            <v>2</v>
          </cell>
          <cell r="N704">
            <v>1</v>
          </cell>
          <cell r="O704">
            <v>3</v>
          </cell>
          <cell r="R704">
            <v>3.8934426229508197</v>
          </cell>
        </row>
        <row r="705">
          <cell r="C705">
            <v>1</v>
          </cell>
          <cell r="G705">
            <v>1</v>
          </cell>
          <cell r="J705">
            <v>147.19999999999999</v>
          </cell>
          <cell r="K705">
            <v>3</v>
          </cell>
          <cell r="M705">
            <v>2</v>
          </cell>
          <cell r="N705">
            <v>2</v>
          </cell>
          <cell r="O705">
            <v>6</v>
          </cell>
          <cell r="R705">
            <v>3.8934426229508197</v>
          </cell>
        </row>
        <row r="706">
          <cell r="C706">
            <v>1</v>
          </cell>
          <cell r="G706">
            <v>1</v>
          </cell>
          <cell r="J706">
            <v>22.3</v>
          </cell>
          <cell r="K706">
            <v>3</v>
          </cell>
          <cell r="M706">
            <v>2</v>
          </cell>
          <cell r="N706">
            <v>2</v>
          </cell>
          <cell r="O706">
            <v>2</v>
          </cell>
          <cell r="R706">
            <v>3.8934426229508197</v>
          </cell>
        </row>
        <row r="707">
          <cell r="C707">
            <v>1</v>
          </cell>
          <cell r="G707">
            <v>1</v>
          </cell>
          <cell r="J707">
            <v>94</v>
          </cell>
          <cell r="K707">
            <v>3</v>
          </cell>
          <cell r="M707">
            <v>1</v>
          </cell>
          <cell r="N707">
            <v>1</v>
          </cell>
          <cell r="O707">
            <v>1</v>
          </cell>
          <cell r="R707">
            <v>3.8934426229508197</v>
          </cell>
        </row>
        <row r="708">
          <cell r="C708">
            <v>1</v>
          </cell>
          <cell r="G708">
            <v>1</v>
          </cell>
          <cell r="J708">
            <v>256.39999999999998</v>
          </cell>
          <cell r="K708">
            <v>3</v>
          </cell>
          <cell r="M708">
            <v>2</v>
          </cell>
          <cell r="N708">
            <v>1</v>
          </cell>
          <cell r="O708">
            <v>3</v>
          </cell>
          <cell r="R708">
            <v>3.8934426229508197</v>
          </cell>
        </row>
        <row r="709">
          <cell r="C709">
            <v>1</v>
          </cell>
          <cell r="G709">
            <v>1</v>
          </cell>
          <cell r="J709">
            <v>276.2</v>
          </cell>
          <cell r="K709">
            <v>2</v>
          </cell>
          <cell r="M709">
            <v>1</v>
          </cell>
          <cell r="N709">
            <v>1</v>
          </cell>
          <cell r="O709">
            <v>3</v>
          </cell>
          <cell r="R709">
            <v>3.8934426229508197</v>
          </cell>
        </row>
        <row r="710">
          <cell r="C710">
            <v>1</v>
          </cell>
          <cell r="G710">
            <v>1</v>
          </cell>
          <cell r="J710">
            <v>276.2</v>
          </cell>
          <cell r="K710">
            <v>1</v>
          </cell>
          <cell r="M710">
            <v>1</v>
          </cell>
          <cell r="N710">
            <v>2</v>
          </cell>
          <cell r="O710">
            <v>6</v>
          </cell>
          <cell r="R710">
            <v>3.8934426229508197</v>
          </cell>
        </row>
        <row r="711">
          <cell r="C711">
            <v>1</v>
          </cell>
          <cell r="G711">
            <v>7</v>
          </cell>
          <cell r="J711">
            <v>794</v>
          </cell>
          <cell r="K711">
            <v>1</v>
          </cell>
          <cell r="M711">
            <v>1</v>
          </cell>
          <cell r="N711">
            <v>1</v>
          </cell>
          <cell r="O711">
            <v>52</v>
          </cell>
          <cell r="R711">
            <v>2.9752475247524752</v>
          </cell>
        </row>
        <row r="712">
          <cell r="C712">
            <v>1</v>
          </cell>
          <cell r="G712">
            <v>1</v>
          </cell>
          <cell r="J712">
            <v>202.2</v>
          </cell>
          <cell r="K712">
            <v>3</v>
          </cell>
          <cell r="M712">
            <v>2</v>
          </cell>
          <cell r="N712">
            <v>1</v>
          </cell>
          <cell r="O712">
            <v>2</v>
          </cell>
          <cell r="R712">
            <v>3.8934426229508197</v>
          </cell>
        </row>
        <row r="713">
          <cell r="C713">
            <v>1</v>
          </cell>
          <cell r="G713">
            <v>1</v>
          </cell>
          <cell r="J713">
            <v>237.3</v>
          </cell>
          <cell r="K713">
            <v>3</v>
          </cell>
          <cell r="M713">
            <v>2</v>
          </cell>
          <cell r="N713">
            <v>1</v>
          </cell>
          <cell r="O713">
            <v>1</v>
          </cell>
          <cell r="R713">
            <v>3.8934426229508197</v>
          </cell>
        </row>
        <row r="714">
          <cell r="C714">
            <v>1</v>
          </cell>
          <cell r="G714">
            <v>1</v>
          </cell>
          <cell r="J714">
            <v>28.1</v>
          </cell>
          <cell r="K714">
            <v>3</v>
          </cell>
          <cell r="M714">
            <v>2</v>
          </cell>
          <cell r="N714">
            <v>1</v>
          </cell>
          <cell r="O714">
            <v>4</v>
          </cell>
          <cell r="R714">
            <v>3.8934426229508197</v>
          </cell>
        </row>
        <row r="715">
          <cell r="C715">
            <v>1</v>
          </cell>
          <cell r="G715">
            <v>1</v>
          </cell>
          <cell r="J715">
            <v>94</v>
          </cell>
          <cell r="K715">
            <v>3</v>
          </cell>
          <cell r="M715">
            <v>2</v>
          </cell>
          <cell r="N715">
            <v>1</v>
          </cell>
          <cell r="O715">
            <v>3</v>
          </cell>
          <cell r="R715">
            <v>3.8934426229508197</v>
          </cell>
        </row>
        <row r="716">
          <cell r="C716">
            <v>1</v>
          </cell>
          <cell r="G716">
            <v>7</v>
          </cell>
          <cell r="J716">
            <v>578</v>
          </cell>
          <cell r="K716">
            <v>3</v>
          </cell>
          <cell r="M716">
            <v>2</v>
          </cell>
          <cell r="N716">
            <v>2</v>
          </cell>
          <cell r="O716">
            <v>45</v>
          </cell>
          <cell r="R716">
            <v>2.9752475247524752</v>
          </cell>
        </row>
        <row r="717">
          <cell r="C717">
            <v>1</v>
          </cell>
          <cell r="G717">
            <v>1</v>
          </cell>
          <cell r="J717">
            <v>28.1</v>
          </cell>
          <cell r="K717">
            <v>3</v>
          </cell>
          <cell r="M717">
            <v>2</v>
          </cell>
          <cell r="N717">
            <v>1</v>
          </cell>
          <cell r="O717">
            <v>2</v>
          </cell>
          <cell r="R717">
            <v>3.8934426229508197</v>
          </cell>
        </row>
        <row r="718">
          <cell r="C718">
            <v>1</v>
          </cell>
          <cell r="G718">
            <v>1</v>
          </cell>
          <cell r="J718">
            <v>28.1</v>
          </cell>
          <cell r="K718">
            <v>3</v>
          </cell>
          <cell r="M718">
            <v>2</v>
          </cell>
          <cell r="N718">
            <v>1</v>
          </cell>
          <cell r="O718">
            <v>1</v>
          </cell>
          <cell r="R718">
            <v>3.8934426229508197</v>
          </cell>
        </row>
        <row r="719">
          <cell r="C719">
            <v>1</v>
          </cell>
          <cell r="G719">
            <v>1</v>
          </cell>
          <cell r="J719">
            <v>64.7</v>
          </cell>
          <cell r="K719">
            <v>3</v>
          </cell>
          <cell r="M719">
            <v>2</v>
          </cell>
          <cell r="N719">
            <v>1</v>
          </cell>
          <cell r="O719">
            <v>2</v>
          </cell>
          <cell r="R719">
            <v>3.8934426229508197</v>
          </cell>
        </row>
        <row r="720">
          <cell r="C720">
            <v>1</v>
          </cell>
          <cell r="G720">
            <v>1</v>
          </cell>
          <cell r="J720">
            <v>396.2</v>
          </cell>
          <cell r="K720">
            <v>3</v>
          </cell>
          <cell r="M720">
            <v>2</v>
          </cell>
          <cell r="N720">
            <v>1</v>
          </cell>
          <cell r="O720">
            <v>3</v>
          </cell>
          <cell r="R720">
            <v>3.8934426229508197</v>
          </cell>
        </row>
        <row r="721">
          <cell r="C721">
            <v>1</v>
          </cell>
          <cell r="G721">
            <v>1</v>
          </cell>
          <cell r="J721">
            <v>256.39999999999998</v>
          </cell>
          <cell r="K721">
            <v>3</v>
          </cell>
          <cell r="M721">
            <v>1</v>
          </cell>
          <cell r="N721">
            <v>1</v>
          </cell>
          <cell r="O721">
            <v>4</v>
          </cell>
          <cell r="R721">
            <v>3.8934426229508197</v>
          </cell>
        </row>
        <row r="722">
          <cell r="C722">
            <v>1</v>
          </cell>
          <cell r="G722">
            <v>7</v>
          </cell>
          <cell r="J722">
            <v>794</v>
          </cell>
          <cell r="K722">
            <v>3</v>
          </cell>
          <cell r="M722">
            <v>2</v>
          </cell>
          <cell r="N722">
            <v>1</v>
          </cell>
          <cell r="O722">
            <v>45</v>
          </cell>
          <cell r="R722">
            <v>2.9752475247524752</v>
          </cell>
        </row>
        <row r="723">
          <cell r="C723">
            <v>1</v>
          </cell>
          <cell r="G723">
            <v>1</v>
          </cell>
          <cell r="J723">
            <v>276.2</v>
          </cell>
          <cell r="K723">
            <v>3</v>
          </cell>
          <cell r="M723">
            <v>2</v>
          </cell>
          <cell r="N723">
            <v>1</v>
          </cell>
          <cell r="O723">
            <v>3</v>
          </cell>
          <cell r="R723">
            <v>3.8934426229508197</v>
          </cell>
        </row>
        <row r="724">
          <cell r="C724">
            <v>1</v>
          </cell>
          <cell r="G724">
            <v>7</v>
          </cell>
          <cell r="J724">
            <v>253.7</v>
          </cell>
          <cell r="K724">
            <v>3</v>
          </cell>
          <cell r="M724">
            <v>2</v>
          </cell>
          <cell r="N724">
            <v>1</v>
          </cell>
          <cell r="O724">
            <v>40</v>
          </cell>
          <cell r="R724">
            <v>2.9752475247524752</v>
          </cell>
        </row>
        <row r="725">
          <cell r="C725">
            <v>1</v>
          </cell>
          <cell r="G725">
            <v>1</v>
          </cell>
          <cell r="J725">
            <v>94</v>
          </cell>
          <cell r="K725">
            <v>3</v>
          </cell>
          <cell r="M725">
            <v>2</v>
          </cell>
          <cell r="N725">
            <v>1</v>
          </cell>
          <cell r="O725">
            <v>2</v>
          </cell>
          <cell r="R725">
            <v>3.8934426229508197</v>
          </cell>
        </row>
        <row r="726">
          <cell r="C726">
            <v>1</v>
          </cell>
          <cell r="G726">
            <v>1</v>
          </cell>
          <cell r="J726">
            <v>28.1</v>
          </cell>
          <cell r="K726">
            <v>3</v>
          </cell>
          <cell r="M726">
            <v>2</v>
          </cell>
          <cell r="N726">
            <v>1</v>
          </cell>
          <cell r="O726">
            <v>3</v>
          </cell>
          <cell r="R726">
            <v>3.8934426229508197</v>
          </cell>
        </row>
        <row r="727">
          <cell r="C727">
            <v>1</v>
          </cell>
          <cell r="G727">
            <v>1</v>
          </cell>
          <cell r="J727">
            <v>202.2</v>
          </cell>
          <cell r="K727">
            <v>3</v>
          </cell>
          <cell r="M727">
            <v>2</v>
          </cell>
          <cell r="N727">
            <v>1</v>
          </cell>
          <cell r="O727">
            <v>2</v>
          </cell>
          <cell r="R727">
            <v>3.8934426229508197</v>
          </cell>
        </row>
        <row r="728">
          <cell r="C728">
            <v>1</v>
          </cell>
          <cell r="G728">
            <v>1</v>
          </cell>
          <cell r="J728">
            <v>28.1</v>
          </cell>
          <cell r="K728">
            <v>3</v>
          </cell>
          <cell r="M728">
            <v>2</v>
          </cell>
          <cell r="N728">
            <v>1</v>
          </cell>
          <cell r="O728">
            <v>1</v>
          </cell>
          <cell r="R728">
            <v>3.8934426229508197</v>
          </cell>
        </row>
        <row r="729">
          <cell r="C729">
            <v>1</v>
          </cell>
          <cell r="G729">
            <v>1</v>
          </cell>
          <cell r="J729">
            <v>873</v>
          </cell>
          <cell r="K729">
            <v>3</v>
          </cell>
          <cell r="M729">
            <v>1</v>
          </cell>
          <cell r="N729">
            <v>1</v>
          </cell>
          <cell r="O729">
            <v>2</v>
          </cell>
          <cell r="R729">
            <v>3.8934426229508197</v>
          </cell>
        </row>
        <row r="730">
          <cell r="C730">
            <v>1</v>
          </cell>
          <cell r="G730">
            <v>1</v>
          </cell>
          <cell r="J730">
            <v>74.2</v>
          </cell>
          <cell r="K730">
            <v>3</v>
          </cell>
          <cell r="M730">
            <v>2</v>
          </cell>
          <cell r="N730">
            <v>1</v>
          </cell>
          <cell r="O730">
            <v>1</v>
          </cell>
          <cell r="R730">
            <v>3.8934426229508197</v>
          </cell>
        </row>
        <row r="731">
          <cell r="C731">
            <v>1</v>
          </cell>
          <cell r="G731">
            <v>1</v>
          </cell>
          <cell r="J731">
            <v>71.5</v>
          </cell>
          <cell r="K731">
            <v>3</v>
          </cell>
          <cell r="M731">
            <v>2</v>
          </cell>
          <cell r="N731">
            <v>1</v>
          </cell>
          <cell r="O731">
            <v>4</v>
          </cell>
          <cell r="R731">
            <v>3.8934426229508197</v>
          </cell>
        </row>
        <row r="732">
          <cell r="C732">
            <v>1</v>
          </cell>
          <cell r="G732">
            <v>1</v>
          </cell>
          <cell r="J732">
            <v>64.7</v>
          </cell>
          <cell r="K732">
            <v>3</v>
          </cell>
          <cell r="M732">
            <v>1</v>
          </cell>
          <cell r="N732">
            <v>1</v>
          </cell>
          <cell r="O732">
            <v>1</v>
          </cell>
          <cell r="R732">
            <v>3.8934426229508197</v>
          </cell>
        </row>
        <row r="733">
          <cell r="C733">
            <v>1</v>
          </cell>
          <cell r="G733">
            <v>1</v>
          </cell>
          <cell r="J733">
            <v>28.1</v>
          </cell>
          <cell r="K733">
            <v>1</v>
          </cell>
          <cell r="M733">
            <v>1</v>
          </cell>
          <cell r="N733">
            <v>1</v>
          </cell>
          <cell r="O733">
            <v>2</v>
          </cell>
          <cell r="R733">
            <v>3.8934426229508197</v>
          </cell>
        </row>
        <row r="734">
          <cell r="C734">
            <v>1</v>
          </cell>
          <cell r="G734">
            <v>1</v>
          </cell>
          <cell r="J734">
            <v>256.39999999999998</v>
          </cell>
          <cell r="K734">
            <v>4</v>
          </cell>
          <cell r="M734">
            <v>1</v>
          </cell>
          <cell r="N734">
            <v>1</v>
          </cell>
          <cell r="O734">
            <v>3</v>
          </cell>
          <cell r="R734">
            <v>3.8934426229508197</v>
          </cell>
        </row>
        <row r="735">
          <cell r="C735">
            <v>1</v>
          </cell>
          <cell r="G735">
            <v>1</v>
          </cell>
          <cell r="J735">
            <v>28.1</v>
          </cell>
          <cell r="K735">
            <v>1</v>
          </cell>
          <cell r="M735">
            <v>1</v>
          </cell>
          <cell r="N735">
            <v>1</v>
          </cell>
          <cell r="O735">
            <v>3</v>
          </cell>
          <cell r="R735">
            <v>3.8934426229508197</v>
          </cell>
        </row>
        <row r="736">
          <cell r="C736">
            <v>1</v>
          </cell>
          <cell r="G736">
            <v>1</v>
          </cell>
          <cell r="J736">
            <v>50.7</v>
          </cell>
          <cell r="K736">
            <v>3</v>
          </cell>
          <cell r="M736">
            <v>2</v>
          </cell>
          <cell r="N736">
            <v>1</v>
          </cell>
          <cell r="O736">
            <v>9</v>
          </cell>
          <cell r="R736">
            <v>3.8934426229508197</v>
          </cell>
        </row>
        <row r="737">
          <cell r="C737">
            <v>1</v>
          </cell>
          <cell r="G737">
            <v>1</v>
          </cell>
          <cell r="J737">
            <v>28.1</v>
          </cell>
          <cell r="K737">
            <v>3</v>
          </cell>
          <cell r="M737">
            <v>2</v>
          </cell>
          <cell r="N737">
            <v>3</v>
          </cell>
          <cell r="O737">
            <v>1</v>
          </cell>
          <cell r="R737">
            <v>3.8934426229508197</v>
          </cell>
        </row>
        <row r="738">
          <cell r="C738">
            <v>1</v>
          </cell>
          <cell r="G738">
            <v>1</v>
          </cell>
          <cell r="J738">
            <v>122.8</v>
          </cell>
          <cell r="K738">
            <v>3</v>
          </cell>
          <cell r="M738">
            <v>2</v>
          </cell>
          <cell r="N738">
            <v>1</v>
          </cell>
          <cell r="O738">
            <v>1</v>
          </cell>
          <cell r="R738">
            <v>3.8934426229508197</v>
          </cell>
        </row>
        <row r="739">
          <cell r="C739">
            <v>1</v>
          </cell>
          <cell r="G739">
            <v>1</v>
          </cell>
          <cell r="J739">
            <v>210.3</v>
          </cell>
          <cell r="K739">
            <v>3</v>
          </cell>
          <cell r="M739">
            <v>2</v>
          </cell>
          <cell r="N739">
            <v>1</v>
          </cell>
          <cell r="O739">
            <v>3</v>
          </cell>
          <cell r="R739">
            <v>3.8934426229508197</v>
          </cell>
        </row>
        <row r="740">
          <cell r="C740">
            <v>1</v>
          </cell>
          <cell r="G740">
            <v>1</v>
          </cell>
          <cell r="J740">
            <v>94</v>
          </cell>
          <cell r="K740">
            <v>2</v>
          </cell>
          <cell r="M740">
            <v>2</v>
          </cell>
          <cell r="N740">
            <v>1</v>
          </cell>
          <cell r="O740">
            <v>4</v>
          </cell>
          <cell r="R740">
            <v>3.8934426229508197</v>
          </cell>
        </row>
        <row r="741">
          <cell r="C741">
            <v>1</v>
          </cell>
          <cell r="G741">
            <v>1</v>
          </cell>
          <cell r="J741">
            <v>172.3</v>
          </cell>
          <cell r="K741">
            <v>3</v>
          </cell>
          <cell r="M741">
            <v>2</v>
          </cell>
          <cell r="N741">
            <v>1</v>
          </cell>
          <cell r="O741">
            <v>2</v>
          </cell>
          <cell r="R741">
            <v>3.8934426229508197</v>
          </cell>
        </row>
        <row r="742">
          <cell r="C742">
            <v>1</v>
          </cell>
          <cell r="G742">
            <v>1</v>
          </cell>
          <cell r="J742">
            <v>578</v>
          </cell>
          <cell r="K742">
            <v>3</v>
          </cell>
          <cell r="M742">
            <v>2</v>
          </cell>
          <cell r="N742">
            <v>1</v>
          </cell>
          <cell r="O742">
            <v>5</v>
          </cell>
          <cell r="R742">
            <v>3.8934426229508197</v>
          </cell>
        </row>
        <row r="743">
          <cell r="C743">
            <v>1</v>
          </cell>
          <cell r="G743">
            <v>1</v>
          </cell>
          <cell r="J743">
            <v>39</v>
          </cell>
          <cell r="K743">
            <v>2</v>
          </cell>
          <cell r="M743">
            <v>2</v>
          </cell>
          <cell r="N743">
            <v>1</v>
          </cell>
          <cell r="O743">
            <v>3</v>
          </cell>
          <cell r="R743">
            <v>3.8934426229508197</v>
          </cell>
        </row>
        <row r="744">
          <cell r="C744">
            <v>1</v>
          </cell>
          <cell r="G744">
            <v>1</v>
          </cell>
          <cell r="J744">
            <v>28.1</v>
          </cell>
          <cell r="K744">
            <v>3</v>
          </cell>
          <cell r="M744">
            <v>2</v>
          </cell>
          <cell r="N744">
            <v>3</v>
          </cell>
          <cell r="O744">
            <v>4</v>
          </cell>
          <cell r="R744">
            <v>3.8934426229508197</v>
          </cell>
        </row>
        <row r="745">
          <cell r="C745">
            <v>1</v>
          </cell>
          <cell r="G745">
            <v>1</v>
          </cell>
          <cell r="J745">
            <v>110.8</v>
          </cell>
          <cell r="K745">
            <v>3</v>
          </cell>
          <cell r="M745">
            <v>2</v>
          </cell>
          <cell r="N745">
            <v>1</v>
          </cell>
          <cell r="O745">
            <v>2</v>
          </cell>
          <cell r="R745">
            <v>3.8934426229508197</v>
          </cell>
        </row>
        <row r="746">
          <cell r="C746">
            <v>1</v>
          </cell>
          <cell r="G746">
            <v>1</v>
          </cell>
          <cell r="J746">
            <v>210.3</v>
          </cell>
          <cell r="K746">
            <v>3</v>
          </cell>
          <cell r="M746">
            <v>2</v>
          </cell>
          <cell r="N746">
            <v>1</v>
          </cell>
          <cell r="O746">
            <v>2</v>
          </cell>
          <cell r="R746">
            <v>3.8934426229508197</v>
          </cell>
        </row>
        <row r="747">
          <cell r="C747">
            <v>1</v>
          </cell>
          <cell r="G747">
            <v>1</v>
          </cell>
          <cell r="J747">
            <v>94</v>
          </cell>
          <cell r="K747">
            <v>3</v>
          </cell>
          <cell r="M747">
            <v>2</v>
          </cell>
          <cell r="N747">
            <v>1</v>
          </cell>
          <cell r="O747">
            <v>3</v>
          </cell>
          <cell r="R747">
            <v>3.8934426229508197</v>
          </cell>
        </row>
        <row r="748">
          <cell r="C748">
            <v>1</v>
          </cell>
          <cell r="G748">
            <v>1</v>
          </cell>
          <cell r="J748">
            <v>159.4</v>
          </cell>
          <cell r="K748">
            <v>2</v>
          </cell>
          <cell r="M748">
            <v>2</v>
          </cell>
          <cell r="N748">
            <v>3</v>
          </cell>
          <cell r="O748">
            <v>3</v>
          </cell>
          <cell r="R748">
            <v>3.8934426229508197</v>
          </cell>
        </row>
        <row r="749">
          <cell r="C749">
            <v>1</v>
          </cell>
          <cell r="G749">
            <v>1</v>
          </cell>
          <cell r="J749">
            <v>504</v>
          </cell>
          <cell r="K749">
            <v>3</v>
          </cell>
          <cell r="M749">
            <v>2</v>
          </cell>
          <cell r="N749">
            <v>1</v>
          </cell>
          <cell r="O749">
            <v>1</v>
          </cell>
          <cell r="R749">
            <v>3.8934426229508197</v>
          </cell>
        </row>
        <row r="750">
          <cell r="C750">
            <v>1</v>
          </cell>
          <cell r="G750">
            <v>1</v>
          </cell>
          <cell r="J750">
            <v>28.1</v>
          </cell>
          <cell r="K750">
            <v>2</v>
          </cell>
          <cell r="M750">
            <v>2</v>
          </cell>
          <cell r="N750">
            <v>1</v>
          </cell>
          <cell r="O750">
            <v>3</v>
          </cell>
          <cell r="R750">
            <v>3.8934426229508197</v>
          </cell>
        </row>
        <row r="751">
          <cell r="C751">
            <v>1</v>
          </cell>
          <cell r="G751">
            <v>1</v>
          </cell>
          <cell r="J751">
            <v>578</v>
          </cell>
          <cell r="K751">
            <v>3</v>
          </cell>
          <cell r="M751">
            <v>2</v>
          </cell>
          <cell r="N751">
            <v>1</v>
          </cell>
          <cell r="O751">
            <v>4</v>
          </cell>
          <cell r="R751">
            <v>3.8934426229508197</v>
          </cell>
        </row>
        <row r="752">
          <cell r="C752">
            <v>1</v>
          </cell>
          <cell r="G752">
            <v>1</v>
          </cell>
          <cell r="J752">
            <v>569</v>
          </cell>
          <cell r="K752">
            <v>3</v>
          </cell>
          <cell r="M752">
            <v>2</v>
          </cell>
          <cell r="N752">
            <v>1</v>
          </cell>
          <cell r="O752">
            <v>5</v>
          </cell>
          <cell r="R752">
            <v>3.8934426229508197</v>
          </cell>
        </row>
        <row r="753">
          <cell r="C753">
            <v>1</v>
          </cell>
          <cell r="G753">
            <v>1</v>
          </cell>
          <cell r="J753">
            <v>28.1</v>
          </cell>
          <cell r="K753">
            <v>3</v>
          </cell>
          <cell r="M753">
            <v>2</v>
          </cell>
          <cell r="N753">
            <v>1</v>
          </cell>
          <cell r="O753">
            <v>4</v>
          </cell>
          <cell r="R753">
            <v>3.8934426229508197</v>
          </cell>
        </row>
        <row r="754">
          <cell r="C754">
            <v>1</v>
          </cell>
          <cell r="G754">
            <v>1</v>
          </cell>
          <cell r="J754">
            <v>276.2</v>
          </cell>
          <cell r="K754">
            <v>2</v>
          </cell>
          <cell r="M754">
            <v>2</v>
          </cell>
          <cell r="N754">
            <v>1</v>
          </cell>
          <cell r="O754">
            <v>3</v>
          </cell>
          <cell r="R754">
            <v>3.8934426229508197</v>
          </cell>
        </row>
        <row r="755">
          <cell r="C755">
            <v>1</v>
          </cell>
          <cell r="G755">
            <v>1</v>
          </cell>
          <cell r="J755">
            <v>276.2</v>
          </cell>
          <cell r="K755">
            <v>2</v>
          </cell>
          <cell r="M755">
            <v>1</v>
          </cell>
          <cell r="N755">
            <v>2</v>
          </cell>
          <cell r="O755">
            <v>5</v>
          </cell>
          <cell r="R755">
            <v>3.8934426229508197</v>
          </cell>
        </row>
        <row r="756">
          <cell r="C756">
            <v>1</v>
          </cell>
          <cell r="G756">
            <v>7</v>
          </cell>
          <cell r="J756">
            <v>256.39999999999998</v>
          </cell>
          <cell r="K756">
            <v>2</v>
          </cell>
          <cell r="M756">
            <v>1</v>
          </cell>
          <cell r="N756">
            <v>2</v>
          </cell>
          <cell r="O756">
            <v>20</v>
          </cell>
          <cell r="R756">
            <v>2.9752475247524752</v>
          </cell>
        </row>
        <row r="757">
          <cell r="C757">
            <v>1</v>
          </cell>
          <cell r="G757">
            <v>1</v>
          </cell>
          <cell r="J757">
            <v>794</v>
          </cell>
          <cell r="K757">
            <v>1</v>
          </cell>
          <cell r="M757">
            <v>1</v>
          </cell>
          <cell r="N757">
            <v>2</v>
          </cell>
          <cell r="O757">
            <v>26</v>
          </cell>
          <cell r="R757">
            <v>3.8934426229508197</v>
          </cell>
        </row>
        <row r="758">
          <cell r="C758">
            <v>1</v>
          </cell>
          <cell r="G758">
            <v>1</v>
          </cell>
          <cell r="J758">
            <v>569</v>
          </cell>
          <cell r="K758">
            <v>1</v>
          </cell>
          <cell r="M758">
            <v>1</v>
          </cell>
          <cell r="N758">
            <v>1</v>
          </cell>
          <cell r="O758">
            <v>2</v>
          </cell>
          <cell r="R758">
            <v>3.8934426229508197</v>
          </cell>
        </row>
        <row r="759">
          <cell r="C759">
            <v>1</v>
          </cell>
          <cell r="G759">
            <v>1</v>
          </cell>
          <cell r="J759">
            <v>569</v>
          </cell>
          <cell r="K759">
            <v>2</v>
          </cell>
          <cell r="M759">
            <v>1</v>
          </cell>
          <cell r="N759">
            <v>1</v>
          </cell>
          <cell r="O759">
            <v>1</v>
          </cell>
          <cell r="R759">
            <v>3.8934426229508197</v>
          </cell>
        </row>
        <row r="760">
          <cell r="C760">
            <v>1</v>
          </cell>
          <cell r="G760">
            <v>1</v>
          </cell>
          <cell r="J760">
            <v>94</v>
          </cell>
          <cell r="K760">
            <v>1</v>
          </cell>
          <cell r="M760">
            <v>1</v>
          </cell>
          <cell r="N760">
            <v>1</v>
          </cell>
          <cell r="O760">
            <v>5</v>
          </cell>
          <cell r="R760">
            <v>3.8934426229508197</v>
          </cell>
        </row>
        <row r="761">
          <cell r="C761">
            <v>1</v>
          </cell>
          <cell r="G761">
            <v>1</v>
          </cell>
          <cell r="J761">
            <v>386.8</v>
          </cell>
          <cell r="K761">
            <v>2</v>
          </cell>
          <cell r="M761">
            <v>1</v>
          </cell>
          <cell r="N761">
            <v>2</v>
          </cell>
          <cell r="O761">
            <v>5</v>
          </cell>
          <cell r="R761">
            <v>3.8934426229508197</v>
          </cell>
        </row>
        <row r="762">
          <cell r="C762">
            <v>1</v>
          </cell>
          <cell r="G762">
            <v>7</v>
          </cell>
          <cell r="J762">
            <v>276.2</v>
          </cell>
          <cell r="K762">
            <v>1</v>
          </cell>
          <cell r="M762">
            <v>1</v>
          </cell>
          <cell r="N762">
            <v>2</v>
          </cell>
          <cell r="O762">
            <v>25</v>
          </cell>
          <cell r="R762">
            <v>2.9752475247524752</v>
          </cell>
        </row>
        <row r="763">
          <cell r="C763">
            <v>1</v>
          </cell>
          <cell r="G763">
            <v>1</v>
          </cell>
          <cell r="J763">
            <v>720</v>
          </cell>
          <cell r="K763">
            <v>2</v>
          </cell>
          <cell r="M763">
            <v>1</v>
          </cell>
          <cell r="N763">
            <v>1</v>
          </cell>
          <cell r="O763">
            <v>6</v>
          </cell>
          <cell r="R763">
            <v>3.8934426229508197</v>
          </cell>
        </row>
        <row r="764">
          <cell r="C764">
            <v>1</v>
          </cell>
          <cell r="G764">
            <v>7</v>
          </cell>
          <cell r="J764">
            <v>210.3</v>
          </cell>
          <cell r="K764">
            <v>1</v>
          </cell>
          <cell r="M764">
            <v>1</v>
          </cell>
          <cell r="N764">
            <v>1</v>
          </cell>
          <cell r="O764">
            <v>20</v>
          </cell>
          <cell r="R764">
            <v>2.9752475247524752</v>
          </cell>
        </row>
        <row r="765">
          <cell r="C765">
            <v>1</v>
          </cell>
          <cell r="G765">
            <v>1</v>
          </cell>
          <cell r="J765">
            <v>276.2</v>
          </cell>
          <cell r="K765">
            <v>2</v>
          </cell>
          <cell r="M765">
            <v>1</v>
          </cell>
          <cell r="N765">
            <v>1</v>
          </cell>
          <cell r="O765">
            <v>4</v>
          </cell>
          <cell r="R765">
            <v>3.8934426229508197</v>
          </cell>
        </row>
        <row r="766">
          <cell r="C766">
            <v>1</v>
          </cell>
          <cell r="G766">
            <v>1</v>
          </cell>
          <cell r="J766">
            <v>569</v>
          </cell>
          <cell r="K766">
            <v>2</v>
          </cell>
          <cell r="M766">
            <v>1</v>
          </cell>
          <cell r="N766">
            <v>2</v>
          </cell>
          <cell r="O766">
            <v>4</v>
          </cell>
          <cell r="R766">
            <v>3.8934426229508197</v>
          </cell>
        </row>
        <row r="767">
          <cell r="C767">
            <v>1</v>
          </cell>
          <cell r="G767">
            <v>1</v>
          </cell>
          <cell r="J767">
            <v>215.2</v>
          </cell>
          <cell r="K767">
            <v>2</v>
          </cell>
          <cell r="M767">
            <v>2</v>
          </cell>
          <cell r="N767">
            <v>2</v>
          </cell>
          <cell r="O767">
            <v>5</v>
          </cell>
          <cell r="R767">
            <v>3.8934426229508197</v>
          </cell>
        </row>
        <row r="768">
          <cell r="C768">
            <v>1</v>
          </cell>
          <cell r="G768">
            <v>1</v>
          </cell>
          <cell r="J768">
            <v>215.2</v>
          </cell>
          <cell r="K768">
            <v>2</v>
          </cell>
          <cell r="M768">
            <v>1</v>
          </cell>
          <cell r="N768">
            <v>2</v>
          </cell>
          <cell r="O768">
            <v>6</v>
          </cell>
          <cell r="R768">
            <v>3.8934426229508197</v>
          </cell>
        </row>
        <row r="769">
          <cell r="C769">
            <v>1</v>
          </cell>
          <cell r="G769">
            <v>1</v>
          </cell>
          <cell r="J769">
            <v>215.2</v>
          </cell>
          <cell r="K769">
            <v>2</v>
          </cell>
          <cell r="M769">
            <v>1</v>
          </cell>
          <cell r="N769">
            <v>2</v>
          </cell>
          <cell r="O769">
            <v>7</v>
          </cell>
          <cell r="R769">
            <v>3.8934426229508197</v>
          </cell>
        </row>
        <row r="770">
          <cell r="C770">
            <v>1</v>
          </cell>
          <cell r="G770">
            <v>1</v>
          </cell>
          <cell r="J770">
            <v>215.2</v>
          </cell>
          <cell r="K770">
            <v>1</v>
          </cell>
          <cell r="M770">
            <v>1</v>
          </cell>
          <cell r="N770">
            <v>1</v>
          </cell>
          <cell r="O770">
            <v>8</v>
          </cell>
          <cell r="R770">
            <v>3.8934426229508197</v>
          </cell>
        </row>
        <row r="771">
          <cell r="C771">
            <v>1</v>
          </cell>
          <cell r="G771">
            <v>1</v>
          </cell>
          <cell r="J771">
            <v>276.2</v>
          </cell>
          <cell r="K771">
            <v>3</v>
          </cell>
          <cell r="M771">
            <v>2</v>
          </cell>
          <cell r="N771">
            <v>1</v>
          </cell>
          <cell r="O771">
            <v>5</v>
          </cell>
          <cell r="R771">
            <v>3.8934426229508197</v>
          </cell>
        </row>
        <row r="772">
          <cell r="C772">
            <v>1</v>
          </cell>
          <cell r="G772">
            <v>1</v>
          </cell>
          <cell r="J772">
            <v>22.3</v>
          </cell>
          <cell r="K772">
            <v>1</v>
          </cell>
          <cell r="M772">
            <v>1</v>
          </cell>
          <cell r="N772">
            <v>1</v>
          </cell>
          <cell r="O772">
            <v>8</v>
          </cell>
          <cell r="R772">
            <v>3.8934426229508197</v>
          </cell>
        </row>
        <row r="773">
          <cell r="C773">
            <v>1</v>
          </cell>
          <cell r="G773">
            <v>7</v>
          </cell>
          <cell r="J773">
            <v>698</v>
          </cell>
          <cell r="K773">
            <v>1</v>
          </cell>
          <cell r="M773">
            <v>1</v>
          </cell>
          <cell r="N773">
            <v>2</v>
          </cell>
          <cell r="O773">
            <v>20</v>
          </cell>
          <cell r="R773">
            <v>2.9752475247524752</v>
          </cell>
        </row>
        <row r="774">
          <cell r="C774">
            <v>1</v>
          </cell>
          <cell r="G774">
            <v>7</v>
          </cell>
          <cell r="J774">
            <v>276.2</v>
          </cell>
          <cell r="K774">
            <v>1</v>
          </cell>
          <cell r="M774">
            <v>1</v>
          </cell>
          <cell r="N774">
            <v>2</v>
          </cell>
          <cell r="O774">
            <v>20</v>
          </cell>
          <cell r="R774">
            <v>2.9752475247524752</v>
          </cell>
        </row>
        <row r="775">
          <cell r="C775">
            <v>1</v>
          </cell>
          <cell r="G775">
            <v>1</v>
          </cell>
          <cell r="J775">
            <v>276.2</v>
          </cell>
          <cell r="K775">
            <v>3</v>
          </cell>
          <cell r="M775">
            <v>2</v>
          </cell>
          <cell r="N775">
            <v>2</v>
          </cell>
          <cell r="O775">
            <v>4</v>
          </cell>
          <cell r="R775">
            <v>3.8934426229508197</v>
          </cell>
        </row>
        <row r="776">
          <cell r="C776">
            <v>1</v>
          </cell>
          <cell r="G776">
            <v>1</v>
          </cell>
          <cell r="J776">
            <v>569</v>
          </cell>
          <cell r="K776">
            <v>3</v>
          </cell>
          <cell r="M776">
            <v>2</v>
          </cell>
          <cell r="N776">
            <v>1</v>
          </cell>
          <cell r="O776">
            <v>5</v>
          </cell>
          <cell r="R776">
            <v>3.8934426229508197</v>
          </cell>
        </row>
        <row r="777">
          <cell r="C777">
            <v>1</v>
          </cell>
          <cell r="G777">
            <v>7</v>
          </cell>
          <cell r="J777">
            <v>393</v>
          </cell>
          <cell r="K777">
            <v>1</v>
          </cell>
          <cell r="M777">
            <v>1</v>
          </cell>
          <cell r="N777">
            <v>2</v>
          </cell>
          <cell r="O777">
            <v>40</v>
          </cell>
          <cell r="R777">
            <v>2.9752475247524752</v>
          </cell>
        </row>
        <row r="778">
          <cell r="C778">
            <v>1</v>
          </cell>
          <cell r="G778">
            <v>1</v>
          </cell>
          <cell r="J778">
            <v>276.2</v>
          </cell>
          <cell r="K778">
            <v>3</v>
          </cell>
          <cell r="M778">
            <v>2</v>
          </cell>
          <cell r="N778">
            <v>1</v>
          </cell>
          <cell r="O778">
            <v>1</v>
          </cell>
          <cell r="R778">
            <v>3.8934426229508197</v>
          </cell>
        </row>
        <row r="779">
          <cell r="C779">
            <v>1</v>
          </cell>
          <cell r="G779">
            <v>1</v>
          </cell>
          <cell r="J779">
            <v>94</v>
          </cell>
          <cell r="K779">
            <v>3</v>
          </cell>
          <cell r="M779">
            <v>2</v>
          </cell>
          <cell r="N779">
            <v>1</v>
          </cell>
          <cell r="O779">
            <v>2</v>
          </cell>
          <cell r="R779">
            <v>3.8934426229508197</v>
          </cell>
        </row>
        <row r="780">
          <cell r="C780">
            <v>1</v>
          </cell>
          <cell r="G780">
            <v>1</v>
          </cell>
          <cell r="J780">
            <v>28.1</v>
          </cell>
          <cell r="K780">
            <v>1</v>
          </cell>
          <cell r="M780">
            <v>1</v>
          </cell>
          <cell r="N780">
            <v>1</v>
          </cell>
          <cell r="O780">
            <v>2</v>
          </cell>
          <cell r="R780">
            <v>3.8934426229508197</v>
          </cell>
        </row>
        <row r="781">
          <cell r="C781">
            <v>1</v>
          </cell>
          <cell r="G781">
            <v>1</v>
          </cell>
          <cell r="J781">
            <v>94</v>
          </cell>
          <cell r="K781">
            <v>1</v>
          </cell>
          <cell r="M781">
            <v>1</v>
          </cell>
          <cell r="N781">
            <v>1</v>
          </cell>
          <cell r="O781">
            <v>2</v>
          </cell>
          <cell r="R781">
            <v>3.8934426229508197</v>
          </cell>
        </row>
        <row r="782">
          <cell r="C782">
            <v>1</v>
          </cell>
          <cell r="G782">
            <v>1</v>
          </cell>
          <cell r="J782">
            <v>122.8</v>
          </cell>
          <cell r="K782">
            <v>3</v>
          </cell>
          <cell r="M782">
            <v>2</v>
          </cell>
          <cell r="N782">
            <v>2</v>
          </cell>
          <cell r="O782">
            <v>2</v>
          </cell>
          <cell r="R782">
            <v>3.8934426229508197</v>
          </cell>
        </row>
        <row r="783">
          <cell r="C783">
            <v>1</v>
          </cell>
          <cell r="G783">
            <v>1</v>
          </cell>
          <cell r="J783">
            <v>238.2</v>
          </cell>
          <cell r="K783">
            <v>3</v>
          </cell>
          <cell r="M783">
            <v>2</v>
          </cell>
          <cell r="N783">
            <v>1</v>
          </cell>
          <cell r="O783">
            <v>2</v>
          </cell>
          <cell r="R783">
            <v>3.8934426229508197</v>
          </cell>
        </row>
        <row r="784">
          <cell r="C784">
            <v>1</v>
          </cell>
          <cell r="G784">
            <v>1</v>
          </cell>
          <cell r="J784">
            <v>238.2</v>
          </cell>
          <cell r="K784">
            <v>3</v>
          </cell>
          <cell r="M784">
            <v>2</v>
          </cell>
          <cell r="N784">
            <v>1</v>
          </cell>
          <cell r="O784">
            <v>4</v>
          </cell>
          <cell r="R784">
            <v>3.8934426229508197</v>
          </cell>
        </row>
        <row r="785">
          <cell r="C785">
            <v>1</v>
          </cell>
          <cell r="G785">
            <v>1</v>
          </cell>
          <cell r="J785">
            <v>569</v>
          </cell>
          <cell r="K785">
            <v>3</v>
          </cell>
          <cell r="M785">
            <v>2</v>
          </cell>
          <cell r="N785">
            <v>2</v>
          </cell>
          <cell r="O785">
            <v>6</v>
          </cell>
          <cell r="R785">
            <v>3.8934426229508197</v>
          </cell>
        </row>
        <row r="786">
          <cell r="C786">
            <v>1</v>
          </cell>
          <cell r="G786">
            <v>1</v>
          </cell>
          <cell r="J786">
            <v>210.3</v>
          </cell>
          <cell r="K786">
            <v>3</v>
          </cell>
          <cell r="M786">
            <v>1</v>
          </cell>
          <cell r="N786">
            <v>1</v>
          </cell>
          <cell r="O786">
            <v>3</v>
          </cell>
          <cell r="R786">
            <v>3.8934426229508197</v>
          </cell>
        </row>
        <row r="787">
          <cell r="C787">
            <v>1</v>
          </cell>
          <cell r="G787">
            <v>1</v>
          </cell>
          <cell r="J787">
            <v>276.2</v>
          </cell>
          <cell r="K787">
            <v>3</v>
          </cell>
          <cell r="M787">
            <v>2</v>
          </cell>
          <cell r="N787">
            <v>1</v>
          </cell>
          <cell r="O787">
            <v>1</v>
          </cell>
          <cell r="R787">
            <v>3.8934426229508197</v>
          </cell>
        </row>
        <row r="788">
          <cell r="C788">
            <v>1</v>
          </cell>
          <cell r="G788">
            <v>7</v>
          </cell>
          <cell r="J788">
            <v>794</v>
          </cell>
          <cell r="K788">
            <v>3</v>
          </cell>
          <cell r="M788">
            <v>2</v>
          </cell>
          <cell r="N788">
            <v>2</v>
          </cell>
          <cell r="O788">
            <v>40</v>
          </cell>
          <cell r="R788">
            <v>2.9752475247524752</v>
          </cell>
        </row>
        <row r="789">
          <cell r="C789">
            <v>1</v>
          </cell>
          <cell r="G789">
            <v>7</v>
          </cell>
          <cell r="J789">
            <v>569</v>
          </cell>
          <cell r="K789">
            <v>1</v>
          </cell>
          <cell r="M789">
            <v>1</v>
          </cell>
          <cell r="N789">
            <v>1</v>
          </cell>
          <cell r="O789">
            <v>40</v>
          </cell>
          <cell r="R789">
            <v>2.9752475247524752</v>
          </cell>
        </row>
        <row r="790">
          <cell r="C790">
            <v>1</v>
          </cell>
          <cell r="G790">
            <v>7</v>
          </cell>
          <cell r="J790">
            <v>569</v>
          </cell>
          <cell r="K790">
            <v>1</v>
          </cell>
          <cell r="M790">
            <v>1</v>
          </cell>
          <cell r="N790">
            <v>2</v>
          </cell>
          <cell r="O790">
            <v>40</v>
          </cell>
          <cell r="R790">
            <v>2.9752475247524752</v>
          </cell>
        </row>
        <row r="791">
          <cell r="C791">
            <v>1</v>
          </cell>
          <cell r="G791">
            <v>1</v>
          </cell>
          <cell r="J791">
            <v>376.4</v>
          </cell>
          <cell r="K791">
            <v>1</v>
          </cell>
          <cell r="M791">
            <v>1</v>
          </cell>
          <cell r="N791">
            <v>1</v>
          </cell>
          <cell r="O791">
            <v>8</v>
          </cell>
          <cell r="R791">
            <v>3.8934426229508197</v>
          </cell>
        </row>
        <row r="792">
          <cell r="C792">
            <v>1</v>
          </cell>
          <cell r="G792">
            <v>1</v>
          </cell>
          <cell r="J792">
            <v>578</v>
          </cell>
          <cell r="K792">
            <v>1</v>
          </cell>
          <cell r="M792">
            <v>1</v>
          </cell>
          <cell r="N792">
            <v>1</v>
          </cell>
          <cell r="O792">
            <v>6</v>
          </cell>
          <cell r="R792">
            <v>3.8934426229508197</v>
          </cell>
        </row>
        <row r="793">
          <cell r="C793">
            <v>1</v>
          </cell>
          <cell r="G793">
            <v>1</v>
          </cell>
          <cell r="J793">
            <v>218.4</v>
          </cell>
          <cell r="K793">
            <v>1</v>
          </cell>
          <cell r="M793">
            <v>1</v>
          </cell>
          <cell r="N793">
            <v>1</v>
          </cell>
          <cell r="O793">
            <v>6</v>
          </cell>
          <cell r="R793">
            <v>3.8934426229508197</v>
          </cell>
        </row>
        <row r="794">
          <cell r="C794">
            <v>1</v>
          </cell>
          <cell r="G794">
            <v>1</v>
          </cell>
          <cell r="J794">
            <v>315</v>
          </cell>
          <cell r="K794">
            <v>1</v>
          </cell>
          <cell r="M794">
            <v>1</v>
          </cell>
          <cell r="N794">
            <v>1</v>
          </cell>
          <cell r="O794">
            <v>8</v>
          </cell>
          <cell r="R794">
            <v>3.8934426229508197</v>
          </cell>
        </row>
        <row r="795">
          <cell r="C795">
            <v>1</v>
          </cell>
          <cell r="G795">
            <v>1</v>
          </cell>
          <cell r="J795">
            <v>307.2</v>
          </cell>
          <cell r="K795">
            <v>2</v>
          </cell>
          <cell r="M795">
            <v>1</v>
          </cell>
          <cell r="N795">
            <v>1</v>
          </cell>
          <cell r="O795">
            <v>1</v>
          </cell>
          <cell r="R795">
            <v>3.8934426229508197</v>
          </cell>
        </row>
        <row r="796">
          <cell r="C796">
            <v>1</v>
          </cell>
          <cell r="G796">
            <v>1</v>
          </cell>
          <cell r="J796">
            <v>276.2</v>
          </cell>
          <cell r="K796">
            <v>2</v>
          </cell>
          <cell r="M796">
            <v>1</v>
          </cell>
          <cell r="N796">
            <v>1</v>
          </cell>
          <cell r="O796">
            <v>2</v>
          </cell>
          <cell r="R796">
            <v>3.8934426229508197</v>
          </cell>
        </row>
        <row r="797">
          <cell r="C797">
            <v>1</v>
          </cell>
          <cell r="G797">
            <v>7</v>
          </cell>
          <cell r="J797">
            <v>210.3</v>
          </cell>
          <cell r="K797">
            <v>1</v>
          </cell>
          <cell r="M797">
            <v>1</v>
          </cell>
          <cell r="N797">
            <v>2</v>
          </cell>
          <cell r="O797">
            <v>35</v>
          </cell>
          <cell r="R797">
            <v>2.9752475247524752</v>
          </cell>
        </row>
        <row r="798">
          <cell r="C798">
            <v>1</v>
          </cell>
          <cell r="G798">
            <v>7</v>
          </cell>
          <cell r="J798">
            <v>256.39999999999998</v>
          </cell>
          <cell r="K798">
            <v>1</v>
          </cell>
          <cell r="M798">
            <v>1</v>
          </cell>
          <cell r="N798">
            <v>2</v>
          </cell>
          <cell r="O798">
            <v>40</v>
          </cell>
          <cell r="R798">
            <v>2.9752475247524752</v>
          </cell>
        </row>
        <row r="799">
          <cell r="C799">
            <v>1</v>
          </cell>
          <cell r="G799">
            <v>1</v>
          </cell>
          <cell r="J799">
            <v>166.2</v>
          </cell>
          <cell r="K799">
            <v>1</v>
          </cell>
          <cell r="M799">
            <v>1</v>
          </cell>
          <cell r="N799">
            <v>1</v>
          </cell>
          <cell r="O799">
            <v>3</v>
          </cell>
          <cell r="R799">
            <v>3.8934426229508197</v>
          </cell>
        </row>
        <row r="800">
          <cell r="C800">
            <v>1</v>
          </cell>
          <cell r="G800">
            <v>7</v>
          </cell>
          <cell r="J800">
            <v>794</v>
          </cell>
          <cell r="K800">
            <v>1</v>
          </cell>
          <cell r="M800">
            <v>1</v>
          </cell>
          <cell r="N800">
            <v>2</v>
          </cell>
          <cell r="O800">
            <v>35</v>
          </cell>
          <cell r="R800">
            <v>2.9752475247524752</v>
          </cell>
        </row>
        <row r="801">
          <cell r="C801">
            <v>1</v>
          </cell>
          <cell r="G801">
            <v>7</v>
          </cell>
          <cell r="J801">
            <v>305</v>
          </cell>
          <cell r="K801">
            <v>1</v>
          </cell>
          <cell r="M801">
            <v>1</v>
          </cell>
          <cell r="N801">
            <v>2</v>
          </cell>
          <cell r="O801">
            <v>30</v>
          </cell>
          <cell r="R801">
            <v>2.9752475247524752</v>
          </cell>
        </row>
        <row r="802">
          <cell r="C802">
            <v>1</v>
          </cell>
          <cell r="G802">
            <v>7</v>
          </cell>
          <cell r="J802">
            <v>580</v>
          </cell>
          <cell r="K802">
            <v>1</v>
          </cell>
          <cell r="M802">
            <v>1</v>
          </cell>
          <cell r="N802">
            <v>2</v>
          </cell>
          <cell r="O802">
            <v>35</v>
          </cell>
          <cell r="R802">
            <v>2.9752475247524752</v>
          </cell>
        </row>
        <row r="803">
          <cell r="C803">
            <v>1</v>
          </cell>
          <cell r="G803">
            <v>1</v>
          </cell>
          <cell r="J803">
            <v>28.1</v>
          </cell>
          <cell r="K803">
            <v>1</v>
          </cell>
          <cell r="M803">
            <v>1</v>
          </cell>
          <cell r="N803">
            <v>1</v>
          </cell>
          <cell r="O803">
            <v>5</v>
          </cell>
          <cell r="R803">
            <v>3.8934426229508197</v>
          </cell>
        </row>
        <row r="804">
          <cell r="C804">
            <v>1</v>
          </cell>
          <cell r="G804">
            <v>1</v>
          </cell>
          <cell r="J804">
            <v>28.1</v>
          </cell>
          <cell r="K804">
            <v>1</v>
          </cell>
          <cell r="M804">
            <v>1</v>
          </cell>
          <cell r="N804">
            <v>1</v>
          </cell>
          <cell r="O804">
            <v>3</v>
          </cell>
          <cell r="R804">
            <v>3.8934426229508197</v>
          </cell>
        </row>
        <row r="805">
          <cell r="C805">
            <v>1</v>
          </cell>
          <cell r="G805">
            <v>1</v>
          </cell>
          <cell r="J805">
            <v>137.4</v>
          </cell>
          <cell r="K805">
            <v>1</v>
          </cell>
          <cell r="M805">
            <v>1</v>
          </cell>
          <cell r="N805">
            <v>1</v>
          </cell>
          <cell r="O805">
            <v>3</v>
          </cell>
          <cell r="R805">
            <v>3.8934426229508197</v>
          </cell>
        </row>
        <row r="806">
          <cell r="C806">
            <v>1</v>
          </cell>
          <cell r="G806">
            <v>7</v>
          </cell>
          <cell r="J806">
            <v>794</v>
          </cell>
          <cell r="K806">
            <v>1</v>
          </cell>
          <cell r="M806">
            <v>1</v>
          </cell>
          <cell r="N806">
            <v>1</v>
          </cell>
          <cell r="O806">
            <v>35</v>
          </cell>
          <cell r="R806">
            <v>2.9752475247524752</v>
          </cell>
        </row>
        <row r="807">
          <cell r="C807">
            <v>1</v>
          </cell>
          <cell r="G807">
            <v>7</v>
          </cell>
          <cell r="J807">
            <v>794</v>
          </cell>
          <cell r="K807">
            <v>1</v>
          </cell>
          <cell r="M807">
            <v>1</v>
          </cell>
          <cell r="N807">
            <v>1</v>
          </cell>
          <cell r="O807">
            <v>30</v>
          </cell>
          <cell r="R807">
            <v>2.9752475247524752</v>
          </cell>
        </row>
        <row r="808">
          <cell r="C808">
            <v>1</v>
          </cell>
          <cell r="G808">
            <v>1</v>
          </cell>
          <cell r="J808">
            <v>71.5</v>
          </cell>
          <cell r="K808">
            <v>1</v>
          </cell>
          <cell r="M808">
            <v>1</v>
          </cell>
          <cell r="N808">
            <v>1</v>
          </cell>
          <cell r="O808">
            <v>3</v>
          </cell>
          <cell r="R808">
            <v>3.8934426229508197</v>
          </cell>
        </row>
        <row r="809">
          <cell r="C809">
            <v>1</v>
          </cell>
          <cell r="G809">
            <v>1</v>
          </cell>
          <cell r="J809">
            <v>276.2</v>
          </cell>
          <cell r="K809">
            <v>1</v>
          </cell>
          <cell r="M809">
            <v>1</v>
          </cell>
          <cell r="N809">
            <v>1</v>
          </cell>
          <cell r="O809">
            <v>4</v>
          </cell>
          <cell r="R809">
            <v>3.8934426229508197</v>
          </cell>
        </row>
        <row r="810">
          <cell r="C810">
            <v>1</v>
          </cell>
          <cell r="G810">
            <v>1</v>
          </cell>
          <cell r="J810">
            <v>137.4</v>
          </cell>
          <cell r="K810">
            <v>2</v>
          </cell>
          <cell r="M810">
            <v>1</v>
          </cell>
          <cell r="N810">
            <v>1</v>
          </cell>
          <cell r="O810">
            <v>5</v>
          </cell>
          <cell r="R810">
            <v>3.8934426229508197</v>
          </cell>
        </row>
        <row r="811">
          <cell r="C811">
            <v>1</v>
          </cell>
          <cell r="G811">
            <v>7</v>
          </cell>
          <cell r="J811">
            <v>610</v>
          </cell>
          <cell r="K811">
            <v>1</v>
          </cell>
          <cell r="M811">
            <v>1</v>
          </cell>
          <cell r="N811">
            <v>2</v>
          </cell>
          <cell r="O811">
            <v>35</v>
          </cell>
          <cell r="R811">
            <v>2.9752475247524752</v>
          </cell>
        </row>
        <row r="812">
          <cell r="C812">
            <v>1</v>
          </cell>
          <cell r="G812">
            <v>1</v>
          </cell>
          <cell r="J812">
            <v>71.5</v>
          </cell>
          <cell r="K812">
            <v>1</v>
          </cell>
          <cell r="M812">
            <v>1</v>
          </cell>
          <cell r="N812">
            <v>2</v>
          </cell>
          <cell r="O812">
            <v>4</v>
          </cell>
          <cell r="R812">
            <v>3.8934426229508197</v>
          </cell>
        </row>
        <row r="813">
          <cell r="C813">
            <v>1</v>
          </cell>
          <cell r="G813">
            <v>7</v>
          </cell>
          <cell r="J813">
            <v>578</v>
          </cell>
          <cell r="K813">
            <v>1</v>
          </cell>
          <cell r="M813">
            <v>1</v>
          </cell>
          <cell r="N813">
            <v>1</v>
          </cell>
          <cell r="O813">
            <v>35</v>
          </cell>
          <cell r="R813">
            <v>2.9752475247524752</v>
          </cell>
        </row>
        <row r="814">
          <cell r="C814">
            <v>1</v>
          </cell>
          <cell r="G814">
            <v>1</v>
          </cell>
          <cell r="J814">
            <v>137.4</v>
          </cell>
          <cell r="K814">
            <v>1</v>
          </cell>
          <cell r="M814">
            <v>1</v>
          </cell>
          <cell r="N814">
            <v>2</v>
          </cell>
          <cell r="O814">
            <v>2</v>
          </cell>
          <cell r="R814">
            <v>3.8934426229508197</v>
          </cell>
        </row>
        <row r="815">
          <cell r="C815">
            <v>1</v>
          </cell>
          <cell r="G815">
            <v>7</v>
          </cell>
          <cell r="J815">
            <v>315</v>
          </cell>
          <cell r="K815">
            <v>1</v>
          </cell>
          <cell r="M815">
            <v>1</v>
          </cell>
          <cell r="N815">
            <v>2</v>
          </cell>
          <cell r="O815">
            <v>40</v>
          </cell>
          <cell r="R815">
            <v>2.9752475247524752</v>
          </cell>
        </row>
        <row r="816">
          <cell r="C816">
            <v>1</v>
          </cell>
          <cell r="G816">
            <v>7</v>
          </cell>
          <cell r="J816">
            <v>569</v>
          </cell>
          <cell r="K816">
            <v>2</v>
          </cell>
          <cell r="M816">
            <v>2</v>
          </cell>
          <cell r="N816">
            <v>2</v>
          </cell>
          <cell r="O816">
            <v>35</v>
          </cell>
          <cell r="R816">
            <v>2.9752475247524752</v>
          </cell>
        </row>
        <row r="817">
          <cell r="C817">
            <v>1</v>
          </cell>
          <cell r="G817">
            <v>1</v>
          </cell>
          <cell r="J817">
            <v>315</v>
          </cell>
          <cell r="K817">
            <v>1</v>
          </cell>
          <cell r="M817">
            <v>1</v>
          </cell>
          <cell r="N817">
            <v>1</v>
          </cell>
          <cell r="O817">
            <v>1</v>
          </cell>
          <cell r="R817">
            <v>3.8934426229508197</v>
          </cell>
        </row>
        <row r="818">
          <cell r="C818">
            <v>1</v>
          </cell>
          <cell r="G818">
            <v>7</v>
          </cell>
          <cell r="J818">
            <v>569</v>
          </cell>
          <cell r="K818">
            <v>1</v>
          </cell>
          <cell r="M818">
            <v>1</v>
          </cell>
          <cell r="N818">
            <v>2</v>
          </cell>
          <cell r="O818">
            <v>35</v>
          </cell>
          <cell r="R818">
            <v>2.9752475247524752</v>
          </cell>
        </row>
        <row r="819">
          <cell r="C819">
            <v>1</v>
          </cell>
          <cell r="G819">
            <v>1</v>
          </cell>
          <cell r="J819">
            <v>294</v>
          </cell>
          <cell r="K819">
            <v>1</v>
          </cell>
          <cell r="M819">
            <v>2</v>
          </cell>
          <cell r="N819">
            <v>1</v>
          </cell>
          <cell r="O819">
            <v>1</v>
          </cell>
          <cell r="R819">
            <v>3.8934426229508197</v>
          </cell>
        </row>
        <row r="820">
          <cell r="C820">
            <v>1</v>
          </cell>
          <cell r="G820">
            <v>1</v>
          </cell>
          <cell r="J820">
            <v>210.3</v>
          </cell>
          <cell r="K820">
            <v>3</v>
          </cell>
          <cell r="M820">
            <v>2</v>
          </cell>
          <cell r="N820">
            <v>1</v>
          </cell>
          <cell r="O820">
            <v>5</v>
          </cell>
          <cell r="R820">
            <v>3.8934426229508197</v>
          </cell>
        </row>
        <row r="821">
          <cell r="C821">
            <v>1</v>
          </cell>
          <cell r="G821">
            <v>1</v>
          </cell>
          <cell r="J821">
            <v>74.2</v>
          </cell>
          <cell r="K821">
            <v>2</v>
          </cell>
          <cell r="M821">
            <v>2</v>
          </cell>
          <cell r="N821">
            <v>1</v>
          </cell>
          <cell r="O821">
            <v>2</v>
          </cell>
          <cell r="R821">
            <v>3.8934426229508197</v>
          </cell>
        </row>
        <row r="822">
          <cell r="C822">
            <v>1</v>
          </cell>
          <cell r="G822">
            <v>1</v>
          </cell>
          <cell r="J822">
            <v>28.1</v>
          </cell>
          <cell r="K822">
            <v>1</v>
          </cell>
          <cell r="M822">
            <v>1</v>
          </cell>
          <cell r="N822">
            <v>1</v>
          </cell>
          <cell r="O822">
            <v>2</v>
          </cell>
          <cell r="R822">
            <v>3.8934426229508197</v>
          </cell>
        </row>
        <row r="823">
          <cell r="C823">
            <v>1</v>
          </cell>
          <cell r="G823">
            <v>1</v>
          </cell>
          <cell r="J823">
            <v>238.2</v>
          </cell>
          <cell r="K823">
            <v>2</v>
          </cell>
          <cell r="M823">
            <v>2</v>
          </cell>
          <cell r="N823">
            <v>1</v>
          </cell>
          <cell r="O823">
            <v>2</v>
          </cell>
          <cell r="R823">
            <v>3.8934426229508197</v>
          </cell>
        </row>
        <row r="824">
          <cell r="C824">
            <v>1</v>
          </cell>
          <cell r="G824">
            <v>1</v>
          </cell>
          <cell r="J824">
            <v>569</v>
          </cell>
          <cell r="K824">
            <v>1</v>
          </cell>
          <cell r="M824">
            <v>1</v>
          </cell>
          <cell r="N824">
            <v>2</v>
          </cell>
          <cell r="O824">
            <v>2</v>
          </cell>
          <cell r="R824">
            <v>3.8934426229508197</v>
          </cell>
        </row>
        <row r="825">
          <cell r="C825">
            <v>1</v>
          </cell>
          <cell r="G825">
            <v>1</v>
          </cell>
          <cell r="J825">
            <v>368</v>
          </cell>
          <cell r="K825">
            <v>1</v>
          </cell>
          <cell r="M825">
            <v>1</v>
          </cell>
          <cell r="N825">
            <v>2</v>
          </cell>
          <cell r="O825">
            <v>4</v>
          </cell>
          <cell r="R825">
            <v>3.8934426229508197</v>
          </cell>
        </row>
        <row r="826">
          <cell r="C826">
            <v>1</v>
          </cell>
          <cell r="G826">
            <v>1</v>
          </cell>
          <cell r="J826">
            <v>94</v>
          </cell>
          <cell r="K826">
            <v>1</v>
          </cell>
          <cell r="M826">
            <v>1</v>
          </cell>
          <cell r="N826">
            <v>1</v>
          </cell>
          <cell r="O826">
            <v>2</v>
          </cell>
          <cell r="R826">
            <v>3.8934426229508197</v>
          </cell>
        </row>
        <row r="827">
          <cell r="C827">
            <v>1</v>
          </cell>
          <cell r="G827">
            <v>7</v>
          </cell>
          <cell r="J827">
            <v>368</v>
          </cell>
          <cell r="K827">
            <v>1</v>
          </cell>
          <cell r="M827">
            <v>1</v>
          </cell>
          <cell r="N827">
            <v>2</v>
          </cell>
          <cell r="O827">
            <v>35</v>
          </cell>
          <cell r="R827">
            <v>2.9752475247524752</v>
          </cell>
        </row>
        <row r="828">
          <cell r="C828">
            <v>1</v>
          </cell>
          <cell r="G828">
            <v>1</v>
          </cell>
          <cell r="J828">
            <v>28.1</v>
          </cell>
          <cell r="K828">
            <v>1</v>
          </cell>
          <cell r="M828">
            <v>1</v>
          </cell>
          <cell r="N828">
            <v>1</v>
          </cell>
          <cell r="O828">
            <v>1</v>
          </cell>
          <cell r="R828">
            <v>3.8934426229508197</v>
          </cell>
        </row>
        <row r="829">
          <cell r="C829">
            <v>1</v>
          </cell>
          <cell r="G829">
            <v>1</v>
          </cell>
          <cell r="J829">
            <v>276.2</v>
          </cell>
          <cell r="K829">
            <v>3</v>
          </cell>
          <cell r="M829">
            <v>2</v>
          </cell>
          <cell r="N829">
            <v>1</v>
          </cell>
          <cell r="O829">
            <v>1</v>
          </cell>
          <cell r="R829">
            <v>3.8934426229508197</v>
          </cell>
        </row>
        <row r="830">
          <cell r="C830">
            <v>1</v>
          </cell>
          <cell r="G830">
            <v>1</v>
          </cell>
          <cell r="J830">
            <v>28.1</v>
          </cell>
          <cell r="K830">
            <v>1</v>
          </cell>
          <cell r="M830">
            <v>1</v>
          </cell>
          <cell r="N830">
            <v>2</v>
          </cell>
          <cell r="O830">
            <v>4</v>
          </cell>
          <cell r="R830">
            <v>3.8934426229508197</v>
          </cell>
        </row>
        <row r="831">
          <cell r="C831">
            <v>1</v>
          </cell>
          <cell r="G831">
            <v>7</v>
          </cell>
          <cell r="J831">
            <v>256.39999999999998</v>
          </cell>
          <cell r="K831">
            <v>1</v>
          </cell>
          <cell r="M831">
            <v>1</v>
          </cell>
          <cell r="N831">
            <v>1</v>
          </cell>
          <cell r="O831">
            <v>35</v>
          </cell>
          <cell r="R831">
            <v>2.9752475247524752</v>
          </cell>
        </row>
        <row r="832">
          <cell r="C832">
            <v>1</v>
          </cell>
          <cell r="G832">
            <v>7</v>
          </cell>
          <cell r="J832">
            <v>256.39999999999998</v>
          </cell>
          <cell r="K832">
            <v>1</v>
          </cell>
          <cell r="M832">
            <v>1</v>
          </cell>
          <cell r="N832">
            <v>1</v>
          </cell>
          <cell r="O832">
            <v>35</v>
          </cell>
          <cell r="R832">
            <v>2.9752475247524752</v>
          </cell>
        </row>
        <row r="833">
          <cell r="C833">
            <v>1</v>
          </cell>
          <cell r="G833">
            <v>1</v>
          </cell>
          <cell r="J833">
            <v>172.3</v>
          </cell>
          <cell r="K833">
            <v>1</v>
          </cell>
          <cell r="M833">
            <v>1</v>
          </cell>
          <cell r="N833">
            <v>1</v>
          </cell>
          <cell r="O833">
            <v>2</v>
          </cell>
          <cell r="R833">
            <v>3.8934426229508197</v>
          </cell>
        </row>
        <row r="834">
          <cell r="C834">
            <v>1</v>
          </cell>
          <cell r="G834">
            <v>7</v>
          </cell>
          <cell r="J834">
            <v>254.2</v>
          </cell>
          <cell r="K834">
            <v>1</v>
          </cell>
          <cell r="M834">
            <v>1</v>
          </cell>
          <cell r="N834">
            <v>1</v>
          </cell>
          <cell r="O834">
            <v>30</v>
          </cell>
          <cell r="R834">
            <v>2.9752475247524752</v>
          </cell>
        </row>
        <row r="835">
          <cell r="C835">
            <v>1</v>
          </cell>
          <cell r="G835">
            <v>1</v>
          </cell>
          <cell r="J835">
            <v>210.3</v>
          </cell>
          <cell r="K835">
            <v>2</v>
          </cell>
          <cell r="M835">
            <v>2</v>
          </cell>
          <cell r="N835">
            <v>1</v>
          </cell>
          <cell r="O835">
            <v>2</v>
          </cell>
          <cell r="R835">
            <v>3.8934426229508197</v>
          </cell>
        </row>
        <row r="836">
          <cell r="C836">
            <v>1</v>
          </cell>
          <cell r="G836">
            <v>1</v>
          </cell>
          <cell r="J836">
            <v>238.2</v>
          </cell>
          <cell r="K836">
            <v>2</v>
          </cell>
          <cell r="M836">
            <v>2</v>
          </cell>
          <cell r="N836">
            <v>1</v>
          </cell>
          <cell r="O836">
            <v>4</v>
          </cell>
          <cell r="R836">
            <v>3.8934426229508197</v>
          </cell>
        </row>
        <row r="837">
          <cell r="C837">
            <v>1</v>
          </cell>
          <cell r="G837">
            <v>1</v>
          </cell>
          <cell r="J837">
            <v>276.2</v>
          </cell>
          <cell r="K837">
            <v>2</v>
          </cell>
          <cell r="M837">
            <v>2</v>
          </cell>
          <cell r="N837">
            <v>1</v>
          </cell>
          <cell r="O837">
            <v>2</v>
          </cell>
          <cell r="R837">
            <v>3.8934426229508197</v>
          </cell>
        </row>
        <row r="838">
          <cell r="C838">
            <v>1</v>
          </cell>
          <cell r="G838">
            <v>1</v>
          </cell>
          <cell r="J838">
            <v>218.4</v>
          </cell>
          <cell r="K838">
            <v>2</v>
          </cell>
          <cell r="M838">
            <v>2</v>
          </cell>
          <cell r="N838">
            <v>1</v>
          </cell>
          <cell r="O838">
            <v>2</v>
          </cell>
          <cell r="R838">
            <v>3.8934426229508197</v>
          </cell>
        </row>
        <row r="839">
          <cell r="C839">
            <v>1</v>
          </cell>
          <cell r="G839">
            <v>1</v>
          </cell>
          <cell r="J839">
            <v>94</v>
          </cell>
          <cell r="K839">
            <v>1</v>
          </cell>
          <cell r="M839">
            <v>1</v>
          </cell>
          <cell r="N839">
            <v>1</v>
          </cell>
          <cell r="O839">
            <v>2</v>
          </cell>
          <cell r="R839">
            <v>3.8934426229508197</v>
          </cell>
        </row>
        <row r="840">
          <cell r="C840">
            <v>1</v>
          </cell>
          <cell r="G840">
            <v>1</v>
          </cell>
          <cell r="J840">
            <v>28.1</v>
          </cell>
          <cell r="K840">
            <v>1</v>
          </cell>
          <cell r="M840">
            <v>1</v>
          </cell>
          <cell r="N840">
            <v>1</v>
          </cell>
          <cell r="O840">
            <v>4</v>
          </cell>
          <cell r="R840">
            <v>3.8934426229508197</v>
          </cell>
        </row>
        <row r="841">
          <cell r="C841">
            <v>1</v>
          </cell>
          <cell r="G841">
            <v>1</v>
          </cell>
          <cell r="J841">
            <v>238.2</v>
          </cell>
          <cell r="K841">
            <v>1</v>
          </cell>
          <cell r="M841">
            <v>1</v>
          </cell>
          <cell r="N841">
            <v>1</v>
          </cell>
          <cell r="O841">
            <v>6</v>
          </cell>
          <cell r="R841">
            <v>3.8934426229508197</v>
          </cell>
        </row>
        <row r="842">
          <cell r="C842">
            <v>1</v>
          </cell>
          <cell r="G842">
            <v>1</v>
          </cell>
          <cell r="J842">
            <v>305</v>
          </cell>
          <cell r="K842">
            <v>1</v>
          </cell>
          <cell r="M842">
            <v>1</v>
          </cell>
          <cell r="N842">
            <v>2</v>
          </cell>
          <cell r="O842">
            <v>5</v>
          </cell>
          <cell r="R842">
            <v>3.8934426229508197</v>
          </cell>
        </row>
        <row r="843">
          <cell r="C843">
            <v>1</v>
          </cell>
          <cell r="G843">
            <v>1</v>
          </cell>
          <cell r="J843">
            <v>276.2</v>
          </cell>
          <cell r="K843">
            <v>1</v>
          </cell>
          <cell r="M843">
            <v>1</v>
          </cell>
          <cell r="N843">
            <v>2</v>
          </cell>
          <cell r="O843">
            <v>2</v>
          </cell>
          <cell r="R843">
            <v>3.8934426229508197</v>
          </cell>
        </row>
        <row r="844">
          <cell r="C844">
            <v>1</v>
          </cell>
          <cell r="G844">
            <v>1</v>
          </cell>
          <cell r="J844">
            <v>238.2</v>
          </cell>
          <cell r="K844">
            <v>1</v>
          </cell>
          <cell r="M844">
            <v>1</v>
          </cell>
          <cell r="N844">
            <v>2</v>
          </cell>
          <cell r="O844">
            <v>2</v>
          </cell>
          <cell r="R844">
            <v>3.8934426229508197</v>
          </cell>
        </row>
        <row r="845">
          <cell r="C845">
            <v>1</v>
          </cell>
          <cell r="G845">
            <v>1</v>
          </cell>
          <cell r="J845">
            <v>276.2</v>
          </cell>
          <cell r="K845">
            <v>1</v>
          </cell>
          <cell r="M845">
            <v>1</v>
          </cell>
          <cell r="N845">
            <v>1</v>
          </cell>
          <cell r="O845">
            <v>4</v>
          </cell>
          <cell r="R845">
            <v>3.8934426229508197</v>
          </cell>
        </row>
        <row r="846">
          <cell r="C846">
            <v>1</v>
          </cell>
          <cell r="G846">
            <v>1</v>
          </cell>
          <cell r="J846">
            <v>276.2</v>
          </cell>
          <cell r="K846">
            <v>1</v>
          </cell>
          <cell r="M846">
            <v>1</v>
          </cell>
          <cell r="N846">
            <v>1</v>
          </cell>
          <cell r="O846">
            <v>5</v>
          </cell>
          <cell r="R846">
            <v>3.8934426229508197</v>
          </cell>
        </row>
        <row r="847">
          <cell r="C847">
            <v>1</v>
          </cell>
          <cell r="G847">
            <v>1</v>
          </cell>
          <cell r="J847">
            <v>94</v>
          </cell>
          <cell r="K847">
            <v>1</v>
          </cell>
          <cell r="M847">
            <v>1</v>
          </cell>
          <cell r="N847">
            <v>1</v>
          </cell>
          <cell r="O847">
            <v>2</v>
          </cell>
          <cell r="R847">
            <v>3.8934426229508197</v>
          </cell>
        </row>
        <row r="848">
          <cell r="C848">
            <v>1</v>
          </cell>
          <cell r="G848">
            <v>1</v>
          </cell>
          <cell r="J848">
            <v>94</v>
          </cell>
          <cell r="K848">
            <v>2</v>
          </cell>
          <cell r="M848">
            <v>2</v>
          </cell>
          <cell r="N848">
            <v>1</v>
          </cell>
          <cell r="O848">
            <v>2</v>
          </cell>
          <cell r="R848">
            <v>3.8934426229508197</v>
          </cell>
        </row>
        <row r="849">
          <cell r="C849">
            <v>1</v>
          </cell>
          <cell r="G849">
            <v>1</v>
          </cell>
          <cell r="J849">
            <v>396.2</v>
          </cell>
          <cell r="K849">
            <v>2</v>
          </cell>
          <cell r="M849">
            <v>2</v>
          </cell>
          <cell r="N849">
            <v>1</v>
          </cell>
          <cell r="O849">
            <v>4</v>
          </cell>
          <cell r="R849">
            <v>3.8934426229508197</v>
          </cell>
        </row>
        <row r="850">
          <cell r="C850">
            <v>1</v>
          </cell>
          <cell r="G850">
            <v>1</v>
          </cell>
          <cell r="J850">
            <v>315</v>
          </cell>
          <cell r="K850">
            <v>2</v>
          </cell>
          <cell r="M850">
            <v>1</v>
          </cell>
          <cell r="N850">
            <v>2</v>
          </cell>
          <cell r="O850">
            <v>3</v>
          </cell>
          <cell r="R850">
            <v>3.8934426229508197</v>
          </cell>
        </row>
        <row r="851">
          <cell r="C851">
            <v>1</v>
          </cell>
          <cell r="G851">
            <v>1</v>
          </cell>
          <cell r="J851">
            <v>256.39999999999998</v>
          </cell>
          <cell r="K851">
            <v>1</v>
          </cell>
          <cell r="M851">
            <v>2</v>
          </cell>
          <cell r="N851">
            <v>1</v>
          </cell>
          <cell r="O851">
            <v>4</v>
          </cell>
          <cell r="R851">
            <v>3.8934426229508197</v>
          </cell>
        </row>
        <row r="852">
          <cell r="C852">
            <v>1</v>
          </cell>
          <cell r="G852">
            <v>1</v>
          </cell>
          <cell r="J852">
            <v>549</v>
          </cell>
          <cell r="K852">
            <v>2</v>
          </cell>
          <cell r="M852">
            <v>2</v>
          </cell>
          <cell r="N852">
            <v>1</v>
          </cell>
          <cell r="O852">
            <v>4</v>
          </cell>
          <cell r="R852">
            <v>3.8934426229508197</v>
          </cell>
        </row>
        <row r="853">
          <cell r="C853">
            <v>1</v>
          </cell>
          <cell r="G853">
            <v>1</v>
          </cell>
          <cell r="J853">
            <v>238.2</v>
          </cell>
          <cell r="K853">
            <v>1</v>
          </cell>
          <cell r="M853">
            <v>1</v>
          </cell>
          <cell r="N853">
            <v>2</v>
          </cell>
          <cell r="O853">
            <v>6</v>
          </cell>
          <cell r="R853">
            <v>3.8934426229508197</v>
          </cell>
        </row>
        <row r="854">
          <cell r="C854">
            <v>1</v>
          </cell>
          <cell r="G854">
            <v>1</v>
          </cell>
          <cell r="J854">
            <v>531</v>
          </cell>
          <cell r="K854">
            <v>2</v>
          </cell>
          <cell r="M854">
            <v>2</v>
          </cell>
          <cell r="N854">
            <v>1</v>
          </cell>
          <cell r="O854">
            <v>4</v>
          </cell>
          <cell r="R854">
            <v>3.8934426229508197</v>
          </cell>
        </row>
        <row r="855">
          <cell r="C855">
            <v>1</v>
          </cell>
          <cell r="G855">
            <v>1</v>
          </cell>
          <cell r="J855">
            <v>28.1</v>
          </cell>
          <cell r="K855">
            <v>1</v>
          </cell>
          <cell r="M855">
            <v>1</v>
          </cell>
          <cell r="N855">
            <v>1</v>
          </cell>
          <cell r="O855">
            <v>6</v>
          </cell>
          <cell r="R855">
            <v>3.8934426229508197</v>
          </cell>
        </row>
        <row r="856">
          <cell r="C856">
            <v>1</v>
          </cell>
          <cell r="G856">
            <v>1</v>
          </cell>
          <cell r="J856">
            <v>237.3</v>
          </cell>
          <cell r="K856">
            <v>1</v>
          </cell>
          <cell r="M856">
            <v>1</v>
          </cell>
          <cell r="N856">
            <v>2</v>
          </cell>
          <cell r="O856">
            <v>4</v>
          </cell>
          <cell r="R856">
            <v>3.8934426229508197</v>
          </cell>
        </row>
        <row r="857">
          <cell r="C857">
            <v>1</v>
          </cell>
          <cell r="G857">
            <v>1</v>
          </cell>
          <cell r="J857">
            <v>94</v>
          </cell>
          <cell r="K857">
            <v>1</v>
          </cell>
          <cell r="M857">
            <v>1</v>
          </cell>
          <cell r="N857">
            <v>2</v>
          </cell>
          <cell r="O857">
            <v>4</v>
          </cell>
          <cell r="R857">
            <v>3.8934426229508197</v>
          </cell>
        </row>
        <row r="858">
          <cell r="C858">
            <v>1</v>
          </cell>
          <cell r="G858">
            <v>1</v>
          </cell>
          <cell r="J858">
            <v>172.3</v>
          </cell>
          <cell r="K858">
            <v>1</v>
          </cell>
          <cell r="M858">
            <v>1</v>
          </cell>
          <cell r="N858">
            <v>2</v>
          </cell>
          <cell r="O858">
            <v>4</v>
          </cell>
          <cell r="R858">
            <v>3.8934426229508197</v>
          </cell>
        </row>
        <row r="859">
          <cell r="C859">
            <v>1</v>
          </cell>
          <cell r="G859">
            <v>1</v>
          </cell>
          <cell r="J859">
            <v>28.1</v>
          </cell>
          <cell r="K859">
            <v>1</v>
          </cell>
          <cell r="M859">
            <v>1</v>
          </cell>
          <cell r="N859">
            <v>2</v>
          </cell>
          <cell r="O859">
            <v>8</v>
          </cell>
          <cell r="R859">
            <v>3.8934426229508197</v>
          </cell>
        </row>
        <row r="860">
          <cell r="C860">
            <v>1</v>
          </cell>
          <cell r="G860">
            <v>1</v>
          </cell>
          <cell r="J860">
            <v>28.1</v>
          </cell>
          <cell r="K860">
            <v>1</v>
          </cell>
          <cell r="M860">
            <v>1</v>
          </cell>
          <cell r="N860">
            <v>2</v>
          </cell>
          <cell r="O860">
            <v>6</v>
          </cell>
          <cell r="R860">
            <v>3.8934426229508197</v>
          </cell>
        </row>
        <row r="861">
          <cell r="C861">
            <v>1</v>
          </cell>
          <cell r="G861">
            <v>1</v>
          </cell>
          <cell r="J861">
            <v>549</v>
          </cell>
          <cell r="K861">
            <v>2</v>
          </cell>
          <cell r="M861">
            <v>2</v>
          </cell>
          <cell r="N861">
            <v>1</v>
          </cell>
          <cell r="O861">
            <v>4</v>
          </cell>
          <cell r="R861">
            <v>3.8934426229508197</v>
          </cell>
        </row>
        <row r="862">
          <cell r="C862">
            <v>1</v>
          </cell>
          <cell r="G862">
            <v>1</v>
          </cell>
          <cell r="J862">
            <v>94</v>
          </cell>
          <cell r="K862">
            <v>1</v>
          </cell>
          <cell r="M862">
            <v>1</v>
          </cell>
          <cell r="N862">
            <v>1</v>
          </cell>
          <cell r="O862">
            <v>4</v>
          </cell>
          <cell r="R862">
            <v>3.8934426229508197</v>
          </cell>
        </row>
        <row r="863">
          <cell r="C863">
            <v>1</v>
          </cell>
          <cell r="G863">
            <v>1</v>
          </cell>
          <cell r="J863">
            <v>125</v>
          </cell>
          <cell r="K863">
            <v>1</v>
          </cell>
          <cell r="M863">
            <v>1</v>
          </cell>
          <cell r="N863">
            <v>2</v>
          </cell>
          <cell r="O863">
            <v>5</v>
          </cell>
          <cell r="R863">
            <v>3.8934426229508197</v>
          </cell>
        </row>
        <row r="864">
          <cell r="C864">
            <v>1</v>
          </cell>
          <cell r="G864">
            <v>1</v>
          </cell>
          <cell r="J864">
            <v>234.4</v>
          </cell>
          <cell r="K864">
            <v>1</v>
          </cell>
          <cell r="M864">
            <v>1</v>
          </cell>
          <cell r="N864">
            <v>2</v>
          </cell>
          <cell r="O864">
            <v>5</v>
          </cell>
          <cell r="R864">
            <v>3.8934426229508197</v>
          </cell>
        </row>
        <row r="865">
          <cell r="C865">
            <v>1</v>
          </cell>
          <cell r="G865">
            <v>1</v>
          </cell>
          <cell r="J865">
            <v>234.4</v>
          </cell>
          <cell r="K865">
            <v>1</v>
          </cell>
          <cell r="M865">
            <v>1</v>
          </cell>
          <cell r="N865">
            <v>2</v>
          </cell>
          <cell r="O865">
            <v>4</v>
          </cell>
          <cell r="R865">
            <v>3.8934426229508197</v>
          </cell>
        </row>
        <row r="866">
          <cell r="C866">
            <v>1</v>
          </cell>
          <cell r="G866">
            <v>1</v>
          </cell>
          <cell r="J866">
            <v>238.2</v>
          </cell>
          <cell r="K866">
            <v>1</v>
          </cell>
          <cell r="M866">
            <v>1</v>
          </cell>
          <cell r="N866">
            <v>2</v>
          </cell>
          <cell r="O866">
            <v>5</v>
          </cell>
          <cell r="R866">
            <v>3.8934426229508197</v>
          </cell>
        </row>
        <row r="867">
          <cell r="C867">
            <v>1</v>
          </cell>
          <cell r="G867">
            <v>7</v>
          </cell>
          <cell r="J867">
            <v>276.2</v>
          </cell>
          <cell r="K867">
            <v>1</v>
          </cell>
          <cell r="M867">
            <v>1</v>
          </cell>
          <cell r="N867">
            <v>2</v>
          </cell>
          <cell r="O867">
            <v>35</v>
          </cell>
          <cell r="R867">
            <v>2.9752475247524752</v>
          </cell>
        </row>
        <row r="868">
          <cell r="C868">
            <v>1</v>
          </cell>
          <cell r="G868">
            <v>7</v>
          </cell>
          <cell r="J868">
            <v>210.3</v>
          </cell>
          <cell r="K868">
            <v>1</v>
          </cell>
          <cell r="M868">
            <v>1</v>
          </cell>
          <cell r="N868">
            <v>2</v>
          </cell>
          <cell r="O868">
            <v>30</v>
          </cell>
          <cell r="R868">
            <v>2.9752475247524752</v>
          </cell>
        </row>
        <row r="869">
          <cell r="C869">
            <v>1</v>
          </cell>
          <cell r="G869">
            <v>1</v>
          </cell>
          <cell r="J869">
            <v>94</v>
          </cell>
          <cell r="K869">
            <v>2</v>
          </cell>
          <cell r="M869">
            <v>2</v>
          </cell>
          <cell r="N869">
            <v>2</v>
          </cell>
          <cell r="O869">
            <v>4</v>
          </cell>
          <cell r="R869">
            <v>3.8934426229508197</v>
          </cell>
        </row>
        <row r="870">
          <cell r="C870">
            <v>1</v>
          </cell>
          <cell r="G870">
            <v>1</v>
          </cell>
          <cell r="J870">
            <v>276.2</v>
          </cell>
          <cell r="K870">
            <v>2</v>
          </cell>
          <cell r="M870">
            <v>2</v>
          </cell>
          <cell r="N870">
            <v>2</v>
          </cell>
          <cell r="O870">
            <v>4</v>
          </cell>
          <cell r="R870">
            <v>3.8934426229508197</v>
          </cell>
        </row>
        <row r="871">
          <cell r="C871">
            <v>1</v>
          </cell>
          <cell r="G871">
            <v>1</v>
          </cell>
          <cell r="J871">
            <v>569</v>
          </cell>
          <cell r="K871">
            <v>2</v>
          </cell>
          <cell r="M871">
            <v>2</v>
          </cell>
          <cell r="N871">
            <v>1</v>
          </cell>
          <cell r="O871">
            <v>4</v>
          </cell>
          <cell r="R871">
            <v>3.8934426229508197</v>
          </cell>
        </row>
        <row r="872">
          <cell r="C872">
            <v>1</v>
          </cell>
          <cell r="G872">
            <v>1</v>
          </cell>
          <cell r="J872">
            <v>71.5</v>
          </cell>
          <cell r="K872">
            <v>1</v>
          </cell>
          <cell r="M872">
            <v>1</v>
          </cell>
          <cell r="N872">
            <v>1</v>
          </cell>
          <cell r="O872">
            <v>4</v>
          </cell>
          <cell r="R872">
            <v>3.8934426229508197</v>
          </cell>
        </row>
        <row r="873">
          <cell r="C873">
            <v>1</v>
          </cell>
          <cell r="G873">
            <v>1</v>
          </cell>
          <cell r="J873">
            <v>28.1</v>
          </cell>
          <cell r="K873">
            <v>1</v>
          </cell>
          <cell r="M873">
            <v>1</v>
          </cell>
          <cell r="N873">
            <v>2</v>
          </cell>
          <cell r="O873">
            <v>8</v>
          </cell>
          <cell r="R873">
            <v>3.8934426229508197</v>
          </cell>
        </row>
        <row r="874">
          <cell r="C874">
            <v>1</v>
          </cell>
          <cell r="G874">
            <v>1</v>
          </cell>
          <cell r="J874">
            <v>276.2</v>
          </cell>
          <cell r="K874">
            <v>1</v>
          </cell>
          <cell r="M874">
            <v>1</v>
          </cell>
          <cell r="N874">
            <v>2</v>
          </cell>
          <cell r="O874">
            <v>6</v>
          </cell>
          <cell r="R874">
            <v>3.8934426229508197</v>
          </cell>
        </row>
        <row r="875">
          <cell r="C875">
            <v>1</v>
          </cell>
          <cell r="G875">
            <v>1</v>
          </cell>
          <cell r="J875">
            <v>185.8</v>
          </cell>
          <cell r="K875">
            <v>1</v>
          </cell>
          <cell r="M875">
            <v>1</v>
          </cell>
          <cell r="N875">
            <v>2</v>
          </cell>
          <cell r="O875">
            <v>4</v>
          </cell>
          <cell r="R875">
            <v>3.8934426229508197</v>
          </cell>
        </row>
        <row r="876">
          <cell r="C876">
            <v>1</v>
          </cell>
          <cell r="G876">
            <v>1</v>
          </cell>
          <cell r="J876">
            <v>276.2</v>
          </cell>
          <cell r="K876">
            <v>2</v>
          </cell>
          <cell r="M876">
            <v>2</v>
          </cell>
          <cell r="N876">
            <v>1</v>
          </cell>
          <cell r="O876">
            <v>2</v>
          </cell>
          <cell r="R876">
            <v>3.8934426229508197</v>
          </cell>
        </row>
        <row r="877">
          <cell r="C877">
            <v>1</v>
          </cell>
          <cell r="G877">
            <v>7</v>
          </cell>
          <cell r="J877">
            <v>125</v>
          </cell>
          <cell r="K877">
            <v>1</v>
          </cell>
          <cell r="M877">
            <v>1</v>
          </cell>
          <cell r="N877">
            <v>2</v>
          </cell>
          <cell r="O877">
            <v>35</v>
          </cell>
          <cell r="R877">
            <v>2.9752475247524752</v>
          </cell>
        </row>
        <row r="878">
          <cell r="C878">
            <v>1</v>
          </cell>
          <cell r="G878">
            <v>1</v>
          </cell>
          <cell r="J878">
            <v>28.1</v>
          </cell>
          <cell r="K878">
            <v>1</v>
          </cell>
          <cell r="M878">
            <v>1</v>
          </cell>
          <cell r="N878">
            <v>1</v>
          </cell>
          <cell r="O878">
            <v>2</v>
          </cell>
          <cell r="R878">
            <v>3.8934426229508197</v>
          </cell>
        </row>
        <row r="879">
          <cell r="C879">
            <v>1</v>
          </cell>
          <cell r="G879">
            <v>1</v>
          </cell>
          <cell r="J879">
            <v>94</v>
          </cell>
          <cell r="K879">
            <v>1</v>
          </cell>
          <cell r="M879">
            <v>1</v>
          </cell>
          <cell r="N879">
            <v>1</v>
          </cell>
          <cell r="O879">
            <v>1</v>
          </cell>
          <cell r="R879">
            <v>3.8934426229508197</v>
          </cell>
        </row>
        <row r="880">
          <cell r="C880">
            <v>1</v>
          </cell>
          <cell r="G880">
            <v>1</v>
          </cell>
          <cell r="J880">
            <v>256.39999999999998</v>
          </cell>
          <cell r="K880">
            <v>1</v>
          </cell>
          <cell r="M880">
            <v>1</v>
          </cell>
          <cell r="N880">
            <v>1</v>
          </cell>
          <cell r="O880">
            <v>2</v>
          </cell>
          <cell r="R880">
            <v>3.8934426229508197</v>
          </cell>
        </row>
        <row r="881">
          <cell r="C881">
            <v>1</v>
          </cell>
          <cell r="G881">
            <v>7</v>
          </cell>
          <cell r="J881">
            <v>234.4</v>
          </cell>
          <cell r="K881">
            <v>1</v>
          </cell>
          <cell r="M881">
            <v>1</v>
          </cell>
          <cell r="N881">
            <v>2</v>
          </cell>
          <cell r="O881">
            <v>35</v>
          </cell>
          <cell r="R881">
            <v>2.9752475247524752</v>
          </cell>
        </row>
        <row r="882">
          <cell r="C882">
            <v>1</v>
          </cell>
          <cell r="G882">
            <v>1</v>
          </cell>
          <cell r="J882">
            <v>276.2</v>
          </cell>
          <cell r="K882">
            <v>1</v>
          </cell>
          <cell r="M882">
            <v>2</v>
          </cell>
          <cell r="N882">
            <v>1</v>
          </cell>
          <cell r="O882">
            <v>2</v>
          </cell>
          <cell r="R882">
            <v>3.8934426229508197</v>
          </cell>
        </row>
        <row r="883">
          <cell r="C883">
            <v>1</v>
          </cell>
          <cell r="G883">
            <v>1</v>
          </cell>
          <cell r="J883">
            <v>276.2</v>
          </cell>
          <cell r="K883">
            <v>2</v>
          </cell>
          <cell r="M883">
            <v>1</v>
          </cell>
          <cell r="N883">
            <v>1</v>
          </cell>
          <cell r="O883">
            <v>4</v>
          </cell>
          <cell r="R883">
            <v>3.8934426229508197</v>
          </cell>
        </row>
        <row r="884">
          <cell r="C884">
            <v>1</v>
          </cell>
          <cell r="G884">
            <v>1</v>
          </cell>
          <cell r="J884">
            <v>172.3</v>
          </cell>
          <cell r="K884">
            <v>1</v>
          </cell>
          <cell r="M884">
            <v>1</v>
          </cell>
          <cell r="N884">
            <v>2</v>
          </cell>
          <cell r="O884">
            <v>4</v>
          </cell>
          <cell r="R884">
            <v>3.8934426229508197</v>
          </cell>
        </row>
        <row r="885">
          <cell r="C885">
            <v>1</v>
          </cell>
          <cell r="G885">
            <v>1</v>
          </cell>
          <cell r="J885">
            <v>218.4</v>
          </cell>
          <cell r="K885">
            <v>1</v>
          </cell>
          <cell r="M885">
            <v>1</v>
          </cell>
          <cell r="N885">
            <v>2</v>
          </cell>
          <cell r="O885">
            <v>6</v>
          </cell>
          <cell r="R885">
            <v>3.8934426229508197</v>
          </cell>
        </row>
        <row r="886">
          <cell r="C886">
            <v>1</v>
          </cell>
          <cell r="G886">
            <v>1</v>
          </cell>
          <cell r="J886">
            <v>94</v>
          </cell>
          <cell r="K886">
            <v>2</v>
          </cell>
          <cell r="M886">
            <v>1</v>
          </cell>
          <cell r="N886">
            <v>2</v>
          </cell>
          <cell r="O886">
            <v>4</v>
          </cell>
          <cell r="R886">
            <v>3.8934426229508197</v>
          </cell>
        </row>
        <row r="887">
          <cell r="C887">
            <v>1</v>
          </cell>
          <cell r="G887">
            <v>1</v>
          </cell>
          <cell r="J887">
            <v>276.2</v>
          </cell>
          <cell r="K887">
            <v>2</v>
          </cell>
          <cell r="M887">
            <v>1</v>
          </cell>
          <cell r="N887">
            <v>1</v>
          </cell>
          <cell r="O887">
            <v>2</v>
          </cell>
          <cell r="R887">
            <v>3.8934426229508197</v>
          </cell>
        </row>
        <row r="888">
          <cell r="C888">
            <v>1</v>
          </cell>
          <cell r="G888">
            <v>1</v>
          </cell>
          <cell r="J888">
            <v>71.5</v>
          </cell>
          <cell r="K888">
            <v>2</v>
          </cell>
          <cell r="M888">
            <v>1</v>
          </cell>
          <cell r="N888">
            <v>2</v>
          </cell>
          <cell r="O888">
            <v>1</v>
          </cell>
          <cell r="R888">
            <v>3.8934426229508197</v>
          </cell>
        </row>
        <row r="889">
          <cell r="C889">
            <v>1</v>
          </cell>
          <cell r="G889">
            <v>1</v>
          </cell>
          <cell r="J889">
            <v>238.2</v>
          </cell>
          <cell r="K889">
            <v>1</v>
          </cell>
          <cell r="M889">
            <v>1</v>
          </cell>
          <cell r="N889">
            <v>1</v>
          </cell>
          <cell r="O889">
            <v>3</v>
          </cell>
          <cell r="R889">
            <v>3.8934426229508197</v>
          </cell>
        </row>
        <row r="890">
          <cell r="C890">
            <v>1</v>
          </cell>
          <cell r="G890">
            <v>1</v>
          </cell>
          <cell r="J890">
            <v>254.2</v>
          </cell>
          <cell r="K890">
            <v>2</v>
          </cell>
          <cell r="M890">
            <v>1</v>
          </cell>
          <cell r="N890">
            <v>2</v>
          </cell>
          <cell r="O890">
            <v>5</v>
          </cell>
          <cell r="R890">
            <v>3.8934426229508197</v>
          </cell>
        </row>
        <row r="891">
          <cell r="C891">
            <v>1</v>
          </cell>
          <cell r="G891">
            <v>1</v>
          </cell>
          <cell r="J891">
            <v>28.1</v>
          </cell>
          <cell r="K891">
            <v>1</v>
          </cell>
          <cell r="M891">
            <v>1</v>
          </cell>
          <cell r="N891">
            <v>1</v>
          </cell>
          <cell r="O891">
            <v>4</v>
          </cell>
          <cell r="R891">
            <v>3.8934426229508197</v>
          </cell>
        </row>
        <row r="892">
          <cell r="C892">
            <v>1</v>
          </cell>
          <cell r="G892">
            <v>1</v>
          </cell>
          <cell r="J892">
            <v>28.1</v>
          </cell>
          <cell r="K892">
            <v>1</v>
          </cell>
          <cell r="M892">
            <v>1</v>
          </cell>
          <cell r="N892">
            <v>1</v>
          </cell>
          <cell r="O892">
            <v>2</v>
          </cell>
          <cell r="R892">
            <v>3.8934426229508197</v>
          </cell>
        </row>
        <row r="893">
          <cell r="C893">
            <v>1</v>
          </cell>
          <cell r="G893">
            <v>7</v>
          </cell>
          <cell r="J893">
            <v>368</v>
          </cell>
          <cell r="K893">
            <v>1</v>
          </cell>
          <cell r="M893">
            <v>2</v>
          </cell>
          <cell r="N893">
            <v>1</v>
          </cell>
          <cell r="O893">
            <v>40</v>
          </cell>
          <cell r="R893">
            <v>2.9752475247524752</v>
          </cell>
        </row>
        <row r="894">
          <cell r="C894">
            <v>1</v>
          </cell>
          <cell r="G894">
            <v>7</v>
          </cell>
          <cell r="J894">
            <v>276.2</v>
          </cell>
          <cell r="K894">
            <v>1</v>
          </cell>
          <cell r="M894">
            <v>2</v>
          </cell>
          <cell r="N894">
            <v>1</v>
          </cell>
          <cell r="O894">
            <v>30</v>
          </cell>
          <cell r="R894">
            <v>2.9752475247524752</v>
          </cell>
        </row>
        <row r="895">
          <cell r="C895">
            <v>1</v>
          </cell>
          <cell r="G895">
            <v>7</v>
          </cell>
          <cell r="J895">
            <v>2068</v>
          </cell>
          <cell r="K895">
            <v>2</v>
          </cell>
          <cell r="M895">
            <v>2</v>
          </cell>
          <cell r="N895">
            <v>1</v>
          </cell>
          <cell r="O895">
            <v>35</v>
          </cell>
          <cell r="R895">
            <v>2.9752475247524752</v>
          </cell>
        </row>
        <row r="896">
          <cell r="C896">
            <v>1</v>
          </cell>
          <cell r="G896">
            <v>1</v>
          </cell>
          <cell r="J896">
            <v>276.2</v>
          </cell>
          <cell r="K896">
            <v>1</v>
          </cell>
          <cell r="M896">
            <v>1</v>
          </cell>
          <cell r="N896">
            <v>1</v>
          </cell>
          <cell r="O896">
            <v>4</v>
          </cell>
          <cell r="R896">
            <v>3.8934426229508197</v>
          </cell>
        </row>
        <row r="897">
          <cell r="C897">
            <v>1</v>
          </cell>
          <cell r="G897">
            <v>1</v>
          </cell>
          <cell r="J897">
            <v>256.39999999999998</v>
          </cell>
          <cell r="K897">
            <v>2</v>
          </cell>
          <cell r="M897">
            <v>1</v>
          </cell>
          <cell r="N897">
            <v>1</v>
          </cell>
          <cell r="O897">
            <v>3</v>
          </cell>
          <cell r="R897">
            <v>3.8934426229508197</v>
          </cell>
        </row>
        <row r="898">
          <cell r="C898">
            <v>1</v>
          </cell>
          <cell r="G898">
            <v>1</v>
          </cell>
          <cell r="J898">
            <v>315</v>
          </cell>
          <cell r="K898">
            <v>2</v>
          </cell>
          <cell r="M898">
            <v>2</v>
          </cell>
          <cell r="N898">
            <v>1</v>
          </cell>
          <cell r="O898">
            <v>2</v>
          </cell>
          <cell r="R898">
            <v>3.8934426229508197</v>
          </cell>
        </row>
        <row r="899">
          <cell r="C899">
            <v>1</v>
          </cell>
          <cell r="G899">
            <v>1</v>
          </cell>
          <cell r="J899">
            <v>315</v>
          </cell>
          <cell r="K899">
            <v>2</v>
          </cell>
          <cell r="M899">
            <v>1</v>
          </cell>
          <cell r="N899">
            <v>1</v>
          </cell>
          <cell r="O899">
            <v>1</v>
          </cell>
          <cell r="R899">
            <v>3.8934426229508197</v>
          </cell>
        </row>
        <row r="900">
          <cell r="C900">
            <v>1</v>
          </cell>
          <cell r="G900">
            <v>1</v>
          </cell>
          <cell r="J900">
            <v>243.7</v>
          </cell>
          <cell r="K900">
            <v>2</v>
          </cell>
          <cell r="M900">
            <v>2</v>
          </cell>
          <cell r="N900">
            <v>1</v>
          </cell>
          <cell r="O900">
            <v>4</v>
          </cell>
          <cell r="R900">
            <v>3.8934426229508197</v>
          </cell>
        </row>
        <row r="901">
          <cell r="C901">
            <v>1</v>
          </cell>
          <cell r="G901">
            <v>1</v>
          </cell>
          <cell r="J901">
            <v>276.2</v>
          </cell>
          <cell r="K901">
            <v>2</v>
          </cell>
          <cell r="M901">
            <v>1</v>
          </cell>
          <cell r="N901">
            <v>1</v>
          </cell>
          <cell r="O901">
            <v>2</v>
          </cell>
          <cell r="R901">
            <v>3.8934426229508197</v>
          </cell>
        </row>
        <row r="902">
          <cell r="C902">
            <v>1</v>
          </cell>
          <cell r="G902">
            <v>1</v>
          </cell>
          <cell r="J902">
            <v>1495</v>
          </cell>
          <cell r="K902">
            <v>2</v>
          </cell>
          <cell r="M902">
            <v>2</v>
          </cell>
          <cell r="N902">
            <v>1</v>
          </cell>
          <cell r="O902">
            <v>5</v>
          </cell>
          <cell r="R902">
            <v>3.8934426229508197</v>
          </cell>
        </row>
        <row r="903">
          <cell r="C903">
            <v>1</v>
          </cell>
          <cell r="G903">
            <v>1</v>
          </cell>
          <cell r="J903">
            <v>74.2</v>
          </cell>
          <cell r="K903">
            <v>1</v>
          </cell>
          <cell r="M903">
            <v>1</v>
          </cell>
          <cell r="N903">
            <v>1</v>
          </cell>
          <cell r="O903">
            <v>3</v>
          </cell>
          <cell r="R903">
            <v>3.8934426229508197</v>
          </cell>
        </row>
        <row r="904">
          <cell r="C904">
            <v>1</v>
          </cell>
          <cell r="G904">
            <v>1</v>
          </cell>
          <cell r="J904">
            <v>276.2</v>
          </cell>
          <cell r="K904">
            <v>2</v>
          </cell>
          <cell r="M904">
            <v>1</v>
          </cell>
          <cell r="N904">
            <v>1</v>
          </cell>
          <cell r="O904">
            <v>4</v>
          </cell>
          <cell r="R904">
            <v>3.8934426229508197</v>
          </cell>
        </row>
        <row r="905">
          <cell r="C905">
            <v>1</v>
          </cell>
          <cell r="G905">
            <v>1</v>
          </cell>
          <cell r="J905">
            <v>794</v>
          </cell>
          <cell r="K905">
            <v>1</v>
          </cell>
          <cell r="M905">
            <v>2</v>
          </cell>
          <cell r="N905">
            <v>1</v>
          </cell>
          <cell r="O905">
            <v>2</v>
          </cell>
          <cell r="R905">
            <v>3.8934426229508197</v>
          </cell>
        </row>
        <row r="906">
          <cell r="C906">
            <v>1</v>
          </cell>
          <cell r="G906">
            <v>1</v>
          </cell>
          <cell r="J906">
            <v>215.2</v>
          </cell>
          <cell r="K906">
            <v>1</v>
          </cell>
          <cell r="M906">
            <v>1</v>
          </cell>
          <cell r="N906">
            <v>1</v>
          </cell>
          <cell r="O906">
            <v>4</v>
          </cell>
          <cell r="R906">
            <v>3.8934426229508197</v>
          </cell>
        </row>
        <row r="907">
          <cell r="C907">
            <v>1</v>
          </cell>
          <cell r="G907">
            <v>1</v>
          </cell>
          <cell r="J907">
            <v>368</v>
          </cell>
          <cell r="K907">
            <v>1</v>
          </cell>
          <cell r="M907">
            <v>2</v>
          </cell>
          <cell r="N907">
            <v>1</v>
          </cell>
          <cell r="O907">
            <v>5</v>
          </cell>
          <cell r="R907">
            <v>3.8934426229508197</v>
          </cell>
        </row>
        <row r="908">
          <cell r="C908">
            <v>1</v>
          </cell>
          <cell r="G908">
            <v>1</v>
          </cell>
          <cell r="J908">
            <v>560.4</v>
          </cell>
          <cell r="K908">
            <v>1</v>
          </cell>
          <cell r="M908">
            <v>2</v>
          </cell>
          <cell r="N908">
            <v>1</v>
          </cell>
          <cell r="O908">
            <v>1</v>
          </cell>
          <cell r="R908">
            <v>3.8934426229508197</v>
          </cell>
        </row>
        <row r="909">
          <cell r="C909">
            <v>1</v>
          </cell>
          <cell r="G909">
            <v>1</v>
          </cell>
          <cell r="J909">
            <v>28.1</v>
          </cell>
          <cell r="K909">
            <v>1</v>
          </cell>
          <cell r="M909">
            <v>1</v>
          </cell>
          <cell r="N909">
            <v>1</v>
          </cell>
          <cell r="O909">
            <v>2</v>
          </cell>
          <cell r="R909">
            <v>3.8934426229508197</v>
          </cell>
        </row>
        <row r="910">
          <cell r="C910">
            <v>1</v>
          </cell>
          <cell r="G910">
            <v>1</v>
          </cell>
          <cell r="J910">
            <v>283</v>
          </cell>
          <cell r="K910">
            <v>2</v>
          </cell>
          <cell r="M910">
            <v>2</v>
          </cell>
          <cell r="N910">
            <v>1</v>
          </cell>
          <cell r="O910">
            <v>4</v>
          </cell>
          <cell r="R910">
            <v>3.8934426229508197</v>
          </cell>
        </row>
        <row r="911">
          <cell r="C911">
            <v>1</v>
          </cell>
          <cell r="G911">
            <v>7</v>
          </cell>
          <cell r="J911">
            <v>294</v>
          </cell>
          <cell r="K911">
            <v>1</v>
          </cell>
          <cell r="M911">
            <v>1</v>
          </cell>
          <cell r="N911">
            <v>1</v>
          </cell>
          <cell r="O911">
            <v>35</v>
          </cell>
          <cell r="R911">
            <v>2.9752475247524752</v>
          </cell>
        </row>
        <row r="912">
          <cell r="C912">
            <v>1</v>
          </cell>
          <cell r="G912">
            <v>7</v>
          </cell>
          <cell r="J912">
            <v>305</v>
          </cell>
          <cell r="K912">
            <v>1</v>
          </cell>
          <cell r="M912">
            <v>1</v>
          </cell>
          <cell r="N912">
            <v>1</v>
          </cell>
          <cell r="O912">
            <v>35</v>
          </cell>
          <cell r="R912">
            <v>2.9752475247524752</v>
          </cell>
        </row>
        <row r="913">
          <cell r="C913">
            <v>1</v>
          </cell>
          <cell r="G913">
            <v>7</v>
          </cell>
          <cell r="J913">
            <v>276.2</v>
          </cell>
          <cell r="K913">
            <v>1</v>
          </cell>
          <cell r="M913">
            <v>1</v>
          </cell>
          <cell r="N913">
            <v>1</v>
          </cell>
          <cell r="O913">
            <v>40</v>
          </cell>
          <cell r="R913">
            <v>2.9752475247524752</v>
          </cell>
        </row>
        <row r="914">
          <cell r="C914">
            <v>1</v>
          </cell>
          <cell r="G914">
            <v>7</v>
          </cell>
          <cell r="J914">
            <v>125</v>
          </cell>
          <cell r="K914">
            <v>1</v>
          </cell>
          <cell r="M914">
            <v>1</v>
          </cell>
          <cell r="N914">
            <v>1</v>
          </cell>
          <cell r="O914">
            <v>38</v>
          </cell>
          <cell r="R914">
            <v>2.9752475247524752</v>
          </cell>
        </row>
        <row r="915">
          <cell r="C915">
            <v>1</v>
          </cell>
          <cell r="G915">
            <v>7</v>
          </cell>
          <cell r="J915">
            <v>28.1</v>
          </cell>
          <cell r="K915">
            <v>1</v>
          </cell>
          <cell r="M915">
            <v>1</v>
          </cell>
          <cell r="N915">
            <v>1</v>
          </cell>
          <cell r="O915">
            <v>35</v>
          </cell>
          <cell r="R915">
            <v>2.9752475247524752</v>
          </cell>
        </row>
        <row r="916">
          <cell r="C916">
            <v>1</v>
          </cell>
          <cell r="G916">
            <v>7</v>
          </cell>
          <cell r="J916">
            <v>28.1</v>
          </cell>
          <cell r="K916">
            <v>1</v>
          </cell>
          <cell r="M916">
            <v>1</v>
          </cell>
          <cell r="N916">
            <v>1</v>
          </cell>
          <cell r="O916">
            <v>30</v>
          </cell>
          <cell r="R916">
            <v>2.9752475247524752</v>
          </cell>
        </row>
        <row r="917">
          <cell r="C917">
            <v>1</v>
          </cell>
          <cell r="G917">
            <v>1</v>
          </cell>
          <cell r="J917">
            <v>94</v>
          </cell>
          <cell r="K917">
            <v>2</v>
          </cell>
          <cell r="M917">
            <v>1</v>
          </cell>
          <cell r="N917">
            <v>1</v>
          </cell>
          <cell r="O917">
            <v>4</v>
          </cell>
          <cell r="R917">
            <v>3.8934426229508197</v>
          </cell>
        </row>
        <row r="918">
          <cell r="C918">
            <v>1</v>
          </cell>
          <cell r="G918">
            <v>1</v>
          </cell>
          <cell r="J918">
            <v>298.3</v>
          </cell>
          <cell r="K918">
            <v>2</v>
          </cell>
          <cell r="M918">
            <v>1</v>
          </cell>
          <cell r="N918">
            <v>1</v>
          </cell>
          <cell r="O918">
            <v>15</v>
          </cell>
          <cell r="R918">
            <v>3.8934426229508197</v>
          </cell>
        </row>
        <row r="919">
          <cell r="C919">
            <v>1</v>
          </cell>
          <cell r="G919">
            <v>1</v>
          </cell>
          <cell r="J919">
            <v>71.5</v>
          </cell>
          <cell r="K919">
            <v>1</v>
          </cell>
          <cell r="M919">
            <v>1</v>
          </cell>
          <cell r="N919">
            <v>1</v>
          </cell>
          <cell r="O919">
            <v>4</v>
          </cell>
          <cell r="R919">
            <v>3.8934426229508197</v>
          </cell>
        </row>
        <row r="920">
          <cell r="C920">
            <v>1</v>
          </cell>
          <cell r="G920">
            <v>1</v>
          </cell>
          <cell r="J920">
            <v>94</v>
          </cell>
          <cell r="K920">
            <v>1</v>
          </cell>
          <cell r="M920">
            <v>1</v>
          </cell>
          <cell r="N920">
            <v>1</v>
          </cell>
          <cell r="O920">
            <v>2</v>
          </cell>
          <cell r="R920">
            <v>3.8934426229508197</v>
          </cell>
        </row>
        <row r="921">
          <cell r="C921">
            <v>1</v>
          </cell>
          <cell r="G921">
            <v>1</v>
          </cell>
          <cell r="J921">
            <v>330</v>
          </cell>
          <cell r="K921">
            <v>1</v>
          </cell>
          <cell r="M921">
            <v>1</v>
          </cell>
          <cell r="N921">
            <v>1</v>
          </cell>
          <cell r="O921">
            <v>4</v>
          </cell>
          <cell r="R921">
            <v>3.8934426229508197</v>
          </cell>
        </row>
        <row r="922">
          <cell r="C922">
            <v>1</v>
          </cell>
          <cell r="G922">
            <v>1</v>
          </cell>
          <cell r="J922">
            <v>210.3</v>
          </cell>
          <cell r="K922">
            <v>1</v>
          </cell>
          <cell r="M922">
            <v>2</v>
          </cell>
          <cell r="N922">
            <v>1</v>
          </cell>
          <cell r="O922">
            <v>2</v>
          </cell>
          <cell r="R922">
            <v>3.8934426229508197</v>
          </cell>
        </row>
        <row r="923">
          <cell r="C923">
            <v>1</v>
          </cell>
          <cell r="G923">
            <v>1</v>
          </cell>
          <cell r="J923">
            <v>330</v>
          </cell>
          <cell r="K923">
            <v>2</v>
          </cell>
          <cell r="M923">
            <v>2</v>
          </cell>
          <cell r="N923">
            <v>1</v>
          </cell>
          <cell r="O923">
            <v>3</v>
          </cell>
          <cell r="R923">
            <v>3.8934426229508197</v>
          </cell>
        </row>
        <row r="924">
          <cell r="C924">
            <v>1</v>
          </cell>
          <cell r="G924">
            <v>1</v>
          </cell>
          <cell r="J924">
            <v>619</v>
          </cell>
          <cell r="K924">
            <v>2</v>
          </cell>
          <cell r="M924">
            <v>2</v>
          </cell>
          <cell r="N924">
            <v>1</v>
          </cell>
          <cell r="O924">
            <v>4</v>
          </cell>
          <cell r="R924">
            <v>3.8934426229508197</v>
          </cell>
        </row>
        <row r="925">
          <cell r="C925">
            <v>1</v>
          </cell>
          <cell r="G925">
            <v>1</v>
          </cell>
          <cell r="J925">
            <v>276.2</v>
          </cell>
          <cell r="K925">
            <v>2</v>
          </cell>
          <cell r="M925">
            <v>2</v>
          </cell>
          <cell r="N925">
            <v>1</v>
          </cell>
          <cell r="O925">
            <v>4</v>
          </cell>
          <cell r="R925">
            <v>3.8934426229508197</v>
          </cell>
        </row>
        <row r="926">
          <cell r="C926">
            <v>1</v>
          </cell>
          <cell r="G926">
            <v>1</v>
          </cell>
          <cell r="J926">
            <v>94</v>
          </cell>
          <cell r="K926">
            <v>1</v>
          </cell>
          <cell r="M926">
            <v>1</v>
          </cell>
          <cell r="N926">
            <v>1</v>
          </cell>
          <cell r="O926">
            <v>3</v>
          </cell>
          <cell r="R926">
            <v>3.8934426229508197</v>
          </cell>
        </row>
        <row r="927">
          <cell r="C927">
            <v>1</v>
          </cell>
          <cell r="G927">
            <v>1</v>
          </cell>
          <cell r="J927">
            <v>28.1</v>
          </cell>
          <cell r="K927">
            <v>1</v>
          </cell>
          <cell r="M927">
            <v>1</v>
          </cell>
          <cell r="N927">
            <v>1</v>
          </cell>
          <cell r="O927">
            <v>4</v>
          </cell>
          <cell r="R927">
            <v>3.8934426229508197</v>
          </cell>
        </row>
        <row r="928">
          <cell r="C928">
            <v>1</v>
          </cell>
          <cell r="G928">
            <v>1</v>
          </cell>
          <cell r="J928">
            <v>238.2</v>
          </cell>
          <cell r="K928">
            <v>2</v>
          </cell>
          <cell r="M928">
            <v>1</v>
          </cell>
          <cell r="N928">
            <v>1</v>
          </cell>
          <cell r="O928">
            <v>5</v>
          </cell>
          <cell r="R928">
            <v>3.8934426229508197</v>
          </cell>
        </row>
        <row r="929">
          <cell r="C929">
            <v>1</v>
          </cell>
          <cell r="G929">
            <v>1</v>
          </cell>
          <cell r="J929">
            <v>283</v>
          </cell>
          <cell r="K929">
            <v>2</v>
          </cell>
          <cell r="M929">
            <v>2</v>
          </cell>
          <cell r="N929">
            <v>1</v>
          </cell>
          <cell r="O929">
            <v>6</v>
          </cell>
          <cell r="R929">
            <v>3.8934426229508197</v>
          </cell>
        </row>
        <row r="930">
          <cell r="C930">
            <v>1</v>
          </cell>
          <cell r="G930">
            <v>1</v>
          </cell>
          <cell r="J930">
            <v>117.6</v>
          </cell>
          <cell r="K930">
            <v>2</v>
          </cell>
          <cell r="M930">
            <v>1</v>
          </cell>
          <cell r="N930">
            <v>1</v>
          </cell>
          <cell r="O930">
            <v>8</v>
          </cell>
          <cell r="R930">
            <v>3.8934426229508197</v>
          </cell>
        </row>
        <row r="931">
          <cell r="C931">
            <v>1</v>
          </cell>
          <cell r="G931">
            <v>1</v>
          </cell>
          <cell r="J931">
            <v>186.2</v>
          </cell>
          <cell r="K931">
            <v>3</v>
          </cell>
          <cell r="M931">
            <v>2</v>
          </cell>
          <cell r="N931">
            <v>1</v>
          </cell>
          <cell r="O931">
            <v>2</v>
          </cell>
          <cell r="R931">
            <v>3.8934426229508197</v>
          </cell>
        </row>
        <row r="932">
          <cell r="C932">
            <v>1</v>
          </cell>
          <cell r="G932">
            <v>1</v>
          </cell>
          <cell r="J932">
            <v>137.4</v>
          </cell>
          <cell r="K932">
            <v>2</v>
          </cell>
          <cell r="M932">
            <v>2</v>
          </cell>
          <cell r="N932">
            <v>1</v>
          </cell>
          <cell r="O932">
            <v>2</v>
          </cell>
          <cell r="R932">
            <v>3.8934426229508197</v>
          </cell>
        </row>
        <row r="933">
          <cell r="C933">
            <v>1</v>
          </cell>
          <cell r="G933">
            <v>1</v>
          </cell>
          <cell r="J933">
            <v>238.2</v>
          </cell>
          <cell r="K933">
            <v>2</v>
          </cell>
          <cell r="M933">
            <v>2</v>
          </cell>
          <cell r="N933">
            <v>1</v>
          </cell>
          <cell r="O933">
            <v>2</v>
          </cell>
          <cell r="R933">
            <v>3.8934426229508197</v>
          </cell>
        </row>
        <row r="934">
          <cell r="C934">
            <v>1</v>
          </cell>
          <cell r="G934">
            <v>1</v>
          </cell>
          <cell r="J934">
            <v>195.4</v>
          </cell>
          <cell r="K934">
            <v>3</v>
          </cell>
          <cell r="M934">
            <v>2</v>
          </cell>
          <cell r="N934">
            <v>1</v>
          </cell>
          <cell r="O934">
            <v>1</v>
          </cell>
          <cell r="R934">
            <v>3.8934426229508197</v>
          </cell>
        </row>
        <row r="935">
          <cell r="C935">
            <v>1</v>
          </cell>
          <cell r="G935">
            <v>1</v>
          </cell>
          <cell r="J935">
            <v>28.1</v>
          </cell>
          <cell r="K935">
            <v>1</v>
          </cell>
          <cell r="M935">
            <v>1</v>
          </cell>
          <cell r="N935">
            <v>1</v>
          </cell>
          <cell r="O935">
            <v>2</v>
          </cell>
          <cell r="R935">
            <v>3.8934426229508197</v>
          </cell>
        </row>
        <row r="936">
          <cell r="C936">
            <v>1</v>
          </cell>
          <cell r="G936">
            <v>1</v>
          </cell>
          <cell r="J936">
            <v>185.8</v>
          </cell>
          <cell r="K936">
            <v>2</v>
          </cell>
          <cell r="M936">
            <v>2</v>
          </cell>
          <cell r="N936">
            <v>1</v>
          </cell>
          <cell r="O936">
            <v>2</v>
          </cell>
          <cell r="R936">
            <v>3.8934426229508197</v>
          </cell>
        </row>
        <row r="937">
          <cell r="C937">
            <v>1</v>
          </cell>
          <cell r="G937">
            <v>1</v>
          </cell>
          <cell r="J937">
            <v>704</v>
          </cell>
          <cell r="K937">
            <v>2</v>
          </cell>
          <cell r="M937">
            <v>2</v>
          </cell>
          <cell r="N937">
            <v>1</v>
          </cell>
          <cell r="O937">
            <v>3</v>
          </cell>
          <cell r="R937">
            <v>3.8934426229508197</v>
          </cell>
        </row>
        <row r="938">
          <cell r="C938">
            <v>1</v>
          </cell>
          <cell r="G938">
            <v>7</v>
          </cell>
          <cell r="J938">
            <v>125</v>
          </cell>
          <cell r="K938">
            <v>1</v>
          </cell>
          <cell r="M938">
            <v>1</v>
          </cell>
          <cell r="N938">
            <v>1</v>
          </cell>
          <cell r="O938">
            <v>35</v>
          </cell>
          <cell r="R938">
            <v>2.9752475247524752</v>
          </cell>
        </row>
        <row r="939">
          <cell r="C939">
            <v>1</v>
          </cell>
          <cell r="G939">
            <v>7</v>
          </cell>
          <cell r="J939">
            <v>276.2</v>
          </cell>
          <cell r="K939">
            <v>1</v>
          </cell>
          <cell r="M939">
            <v>1</v>
          </cell>
          <cell r="N939">
            <v>1</v>
          </cell>
          <cell r="O939">
            <v>35</v>
          </cell>
          <cell r="R939">
            <v>2.9752475247524752</v>
          </cell>
        </row>
        <row r="940">
          <cell r="C940">
            <v>1</v>
          </cell>
          <cell r="G940">
            <v>1</v>
          </cell>
          <cell r="J940">
            <v>256.39999999999998</v>
          </cell>
          <cell r="K940">
            <v>2</v>
          </cell>
          <cell r="M940">
            <v>2</v>
          </cell>
          <cell r="N940">
            <v>1</v>
          </cell>
          <cell r="O940">
            <v>4</v>
          </cell>
          <cell r="R940">
            <v>3.8934426229508197</v>
          </cell>
        </row>
        <row r="941">
          <cell r="C941">
            <v>1</v>
          </cell>
          <cell r="G941">
            <v>1</v>
          </cell>
          <cell r="J941">
            <v>315</v>
          </cell>
          <cell r="K941">
            <v>2</v>
          </cell>
          <cell r="M941">
            <v>2</v>
          </cell>
          <cell r="N941">
            <v>1</v>
          </cell>
          <cell r="O941">
            <v>3</v>
          </cell>
          <cell r="R941">
            <v>3.8934426229508197</v>
          </cell>
        </row>
        <row r="942">
          <cell r="C942">
            <v>1</v>
          </cell>
          <cell r="G942">
            <v>7</v>
          </cell>
          <cell r="J942">
            <v>578</v>
          </cell>
          <cell r="K942">
            <v>1</v>
          </cell>
          <cell r="M942">
            <v>2</v>
          </cell>
          <cell r="N942">
            <v>1</v>
          </cell>
          <cell r="O942">
            <v>30</v>
          </cell>
          <cell r="R942">
            <v>2.9752475247524752</v>
          </cell>
        </row>
        <row r="943">
          <cell r="C943">
            <v>1</v>
          </cell>
          <cell r="G943">
            <v>1</v>
          </cell>
          <cell r="J943">
            <v>28.1</v>
          </cell>
          <cell r="K943">
            <v>1</v>
          </cell>
          <cell r="M943">
            <v>1</v>
          </cell>
          <cell r="N943">
            <v>1</v>
          </cell>
          <cell r="O943">
            <v>4</v>
          </cell>
          <cell r="R943">
            <v>3.8934426229508197</v>
          </cell>
        </row>
        <row r="944">
          <cell r="C944">
            <v>1</v>
          </cell>
          <cell r="G944">
            <v>1</v>
          </cell>
          <cell r="J944">
            <v>368</v>
          </cell>
          <cell r="K944">
            <v>3</v>
          </cell>
          <cell r="M944">
            <v>2</v>
          </cell>
          <cell r="N944">
            <v>1</v>
          </cell>
          <cell r="O944">
            <v>1</v>
          </cell>
          <cell r="R944">
            <v>3.8934426229508197</v>
          </cell>
        </row>
        <row r="945">
          <cell r="C945">
            <v>1</v>
          </cell>
          <cell r="G945">
            <v>7</v>
          </cell>
          <cell r="J945">
            <v>243.7</v>
          </cell>
          <cell r="K945">
            <v>1</v>
          </cell>
          <cell r="M945">
            <v>1</v>
          </cell>
          <cell r="N945">
            <v>1</v>
          </cell>
          <cell r="O945">
            <v>30</v>
          </cell>
          <cell r="R945">
            <v>2.9752475247524752</v>
          </cell>
        </row>
        <row r="946">
          <cell r="C946">
            <v>1</v>
          </cell>
          <cell r="G946">
            <v>7</v>
          </cell>
          <cell r="J946">
            <v>28.1</v>
          </cell>
          <cell r="K946">
            <v>1</v>
          </cell>
          <cell r="M946">
            <v>1</v>
          </cell>
          <cell r="N946">
            <v>1</v>
          </cell>
          <cell r="O946">
            <v>30</v>
          </cell>
          <cell r="R946">
            <v>2.9752475247524752</v>
          </cell>
        </row>
        <row r="947">
          <cell r="C947">
            <v>1</v>
          </cell>
          <cell r="G947">
            <v>7</v>
          </cell>
          <cell r="J947">
            <v>215.2</v>
          </cell>
          <cell r="K947">
            <v>1</v>
          </cell>
          <cell r="M947">
            <v>1</v>
          </cell>
          <cell r="N947">
            <v>1</v>
          </cell>
          <cell r="O947">
            <v>35</v>
          </cell>
          <cell r="R947">
            <v>2.9752475247524752</v>
          </cell>
        </row>
        <row r="948">
          <cell r="C948">
            <v>1</v>
          </cell>
          <cell r="G948">
            <v>7</v>
          </cell>
          <cell r="J948">
            <v>407</v>
          </cell>
          <cell r="K948">
            <v>1</v>
          </cell>
          <cell r="M948">
            <v>1</v>
          </cell>
          <cell r="N948">
            <v>1</v>
          </cell>
          <cell r="O948">
            <v>35</v>
          </cell>
          <cell r="R948">
            <v>2.9752475247524752</v>
          </cell>
        </row>
        <row r="949">
          <cell r="C949">
            <v>1</v>
          </cell>
          <cell r="G949">
            <v>1</v>
          </cell>
          <cell r="J949">
            <v>172.3</v>
          </cell>
          <cell r="K949">
            <v>1</v>
          </cell>
          <cell r="M949">
            <v>1</v>
          </cell>
          <cell r="N949">
            <v>1</v>
          </cell>
          <cell r="O949">
            <v>2</v>
          </cell>
          <cell r="R949">
            <v>3.8934426229508197</v>
          </cell>
        </row>
        <row r="950">
          <cell r="C950">
            <v>1</v>
          </cell>
          <cell r="G950">
            <v>1</v>
          </cell>
          <cell r="J950">
            <v>71.5</v>
          </cell>
          <cell r="K950">
            <v>1</v>
          </cell>
          <cell r="M950">
            <v>2</v>
          </cell>
          <cell r="N950">
            <v>1</v>
          </cell>
          <cell r="O950">
            <v>2</v>
          </cell>
          <cell r="R950">
            <v>3.8934426229508197</v>
          </cell>
        </row>
        <row r="951">
          <cell r="C951">
            <v>1</v>
          </cell>
          <cell r="G951">
            <v>1</v>
          </cell>
          <cell r="J951">
            <v>368</v>
          </cell>
          <cell r="K951">
            <v>2</v>
          </cell>
          <cell r="M951">
            <v>1</v>
          </cell>
          <cell r="N951">
            <v>1</v>
          </cell>
          <cell r="O951">
            <v>6</v>
          </cell>
          <cell r="R951">
            <v>3.8934426229508197</v>
          </cell>
        </row>
        <row r="952">
          <cell r="C952">
            <v>1</v>
          </cell>
          <cell r="G952">
            <v>7</v>
          </cell>
          <cell r="J952">
            <v>276.2</v>
          </cell>
          <cell r="K952">
            <v>1</v>
          </cell>
          <cell r="M952">
            <v>1</v>
          </cell>
          <cell r="N952">
            <v>1</v>
          </cell>
          <cell r="O952">
            <v>35</v>
          </cell>
          <cell r="R952">
            <v>2.9752475247524752</v>
          </cell>
        </row>
        <row r="953">
          <cell r="C953">
            <v>1</v>
          </cell>
          <cell r="G953">
            <v>7</v>
          </cell>
          <cell r="J953">
            <v>569</v>
          </cell>
          <cell r="K953">
            <v>2</v>
          </cell>
          <cell r="M953">
            <v>1</v>
          </cell>
          <cell r="N953">
            <v>1</v>
          </cell>
          <cell r="O953">
            <v>35</v>
          </cell>
          <cell r="R953">
            <v>2.9752475247524752</v>
          </cell>
        </row>
        <row r="954">
          <cell r="C954">
            <v>1</v>
          </cell>
          <cell r="G954">
            <v>1</v>
          </cell>
          <cell r="J954">
            <v>28.1</v>
          </cell>
          <cell r="K954">
            <v>2</v>
          </cell>
          <cell r="M954">
            <v>2</v>
          </cell>
          <cell r="N954">
            <v>1</v>
          </cell>
          <cell r="O954">
            <v>8</v>
          </cell>
          <cell r="R954">
            <v>3.8934426229508197</v>
          </cell>
        </row>
        <row r="955">
          <cell r="C955">
            <v>1</v>
          </cell>
          <cell r="G955">
            <v>7</v>
          </cell>
          <cell r="J955">
            <v>305</v>
          </cell>
          <cell r="K955">
            <v>1</v>
          </cell>
          <cell r="M955">
            <v>2</v>
          </cell>
          <cell r="N955">
            <v>1</v>
          </cell>
          <cell r="O955">
            <v>35</v>
          </cell>
          <cell r="R955">
            <v>2.9752475247524752</v>
          </cell>
        </row>
        <row r="956">
          <cell r="C956">
            <v>1</v>
          </cell>
          <cell r="G956">
            <v>7</v>
          </cell>
          <cell r="J956">
            <v>495</v>
          </cell>
          <cell r="K956">
            <v>1</v>
          </cell>
          <cell r="M956">
            <v>2</v>
          </cell>
          <cell r="N956">
            <v>1</v>
          </cell>
          <cell r="O956">
            <v>30</v>
          </cell>
          <cell r="R956">
            <v>2.9752475247524752</v>
          </cell>
        </row>
        <row r="957">
          <cell r="C957">
            <v>1</v>
          </cell>
          <cell r="G957">
            <v>7</v>
          </cell>
          <cell r="J957">
            <v>276.2</v>
          </cell>
          <cell r="K957">
            <v>2</v>
          </cell>
          <cell r="M957">
            <v>2</v>
          </cell>
          <cell r="N957">
            <v>1</v>
          </cell>
          <cell r="O957">
            <v>50</v>
          </cell>
          <cell r="R957">
            <v>2.9752475247524752</v>
          </cell>
        </row>
        <row r="958">
          <cell r="C958">
            <v>1</v>
          </cell>
          <cell r="G958">
            <v>7</v>
          </cell>
          <cell r="J958">
            <v>276.2</v>
          </cell>
          <cell r="K958">
            <v>1</v>
          </cell>
          <cell r="M958">
            <v>1</v>
          </cell>
          <cell r="N958">
            <v>1</v>
          </cell>
          <cell r="O958">
            <v>35</v>
          </cell>
          <cell r="R958">
            <v>2.9752475247524752</v>
          </cell>
        </row>
        <row r="959">
          <cell r="C959">
            <v>1</v>
          </cell>
          <cell r="G959">
            <v>7</v>
          </cell>
          <cell r="J959">
            <v>276.2</v>
          </cell>
          <cell r="K959">
            <v>1</v>
          </cell>
          <cell r="M959">
            <v>2</v>
          </cell>
          <cell r="N959">
            <v>1</v>
          </cell>
          <cell r="O959">
            <v>35</v>
          </cell>
          <cell r="R959">
            <v>2.9752475247524752</v>
          </cell>
        </row>
        <row r="960">
          <cell r="C960">
            <v>1</v>
          </cell>
          <cell r="G960">
            <v>7</v>
          </cell>
          <cell r="J960">
            <v>276.2</v>
          </cell>
          <cell r="K960">
            <v>1</v>
          </cell>
          <cell r="M960">
            <v>2</v>
          </cell>
          <cell r="N960">
            <v>1</v>
          </cell>
          <cell r="O960">
            <v>25</v>
          </cell>
          <cell r="R960">
            <v>2.9752475247524752</v>
          </cell>
        </row>
        <row r="961">
          <cell r="C961">
            <v>1</v>
          </cell>
          <cell r="G961">
            <v>1</v>
          </cell>
          <cell r="J961">
            <v>172.3</v>
          </cell>
          <cell r="K961">
            <v>3</v>
          </cell>
          <cell r="M961">
            <v>2</v>
          </cell>
          <cell r="N961">
            <v>1</v>
          </cell>
          <cell r="O961">
            <v>4</v>
          </cell>
          <cell r="R961">
            <v>3.8934426229508197</v>
          </cell>
        </row>
        <row r="962">
          <cell r="C962">
            <v>1</v>
          </cell>
          <cell r="G962">
            <v>1</v>
          </cell>
          <cell r="J962">
            <v>407</v>
          </cell>
          <cell r="K962">
            <v>4</v>
          </cell>
          <cell r="M962">
            <v>2</v>
          </cell>
          <cell r="N962">
            <v>1</v>
          </cell>
          <cell r="O962">
            <v>2</v>
          </cell>
          <cell r="R962">
            <v>3.8934426229508197</v>
          </cell>
        </row>
        <row r="963">
          <cell r="C963">
            <v>1</v>
          </cell>
          <cell r="G963">
            <v>1</v>
          </cell>
          <cell r="J963">
            <v>256.39999999999998</v>
          </cell>
          <cell r="K963">
            <v>2</v>
          </cell>
          <cell r="M963">
            <v>1</v>
          </cell>
          <cell r="N963">
            <v>1</v>
          </cell>
          <cell r="O963">
            <v>1</v>
          </cell>
          <cell r="R963">
            <v>3.8934426229508197</v>
          </cell>
        </row>
        <row r="964">
          <cell r="C964">
            <v>1</v>
          </cell>
          <cell r="G964">
            <v>1</v>
          </cell>
          <cell r="J964">
            <v>71.5</v>
          </cell>
          <cell r="K964">
            <v>1</v>
          </cell>
          <cell r="M964">
            <v>1</v>
          </cell>
          <cell r="N964">
            <v>1</v>
          </cell>
          <cell r="O964">
            <v>4</v>
          </cell>
          <cell r="R964">
            <v>3.8934426229508197</v>
          </cell>
        </row>
        <row r="965">
          <cell r="C965">
            <v>1</v>
          </cell>
          <cell r="G965">
            <v>1</v>
          </cell>
          <cell r="J965">
            <v>210.3</v>
          </cell>
          <cell r="K965">
            <v>2</v>
          </cell>
          <cell r="M965">
            <v>1</v>
          </cell>
          <cell r="N965">
            <v>1</v>
          </cell>
          <cell r="O965">
            <v>3</v>
          </cell>
          <cell r="R965">
            <v>3.8934426229508197</v>
          </cell>
        </row>
        <row r="966">
          <cell r="C966">
            <v>1</v>
          </cell>
          <cell r="G966">
            <v>1</v>
          </cell>
          <cell r="J966">
            <v>137.4</v>
          </cell>
          <cell r="K966">
            <v>1</v>
          </cell>
          <cell r="M966">
            <v>2</v>
          </cell>
          <cell r="N966">
            <v>1</v>
          </cell>
          <cell r="O966">
            <v>4</v>
          </cell>
          <cell r="R966">
            <v>3.8934426229508197</v>
          </cell>
        </row>
        <row r="967">
          <cell r="C967">
            <v>1</v>
          </cell>
          <cell r="G967">
            <v>1</v>
          </cell>
          <cell r="J967">
            <v>136.30000000000001</v>
          </cell>
          <cell r="K967">
            <v>1</v>
          </cell>
          <cell r="M967">
            <v>2</v>
          </cell>
          <cell r="N967">
            <v>1</v>
          </cell>
          <cell r="O967">
            <v>2</v>
          </cell>
          <cell r="R967">
            <v>3.8934426229508197</v>
          </cell>
        </row>
        <row r="968">
          <cell r="C968">
            <v>1</v>
          </cell>
          <cell r="G968">
            <v>1</v>
          </cell>
          <cell r="J968">
            <v>364.2</v>
          </cell>
          <cell r="K968">
            <v>1</v>
          </cell>
          <cell r="M968">
            <v>2</v>
          </cell>
          <cell r="N968">
            <v>1</v>
          </cell>
          <cell r="O968">
            <v>1</v>
          </cell>
          <cell r="R968">
            <v>3.8934426229508197</v>
          </cell>
        </row>
        <row r="969">
          <cell r="C969">
            <v>1</v>
          </cell>
          <cell r="G969">
            <v>7</v>
          </cell>
          <cell r="J969">
            <v>315</v>
          </cell>
          <cell r="K969">
            <v>2</v>
          </cell>
          <cell r="M969">
            <v>2</v>
          </cell>
          <cell r="N969">
            <v>1</v>
          </cell>
          <cell r="O969">
            <v>35</v>
          </cell>
          <cell r="R969">
            <v>2.9752475247524752</v>
          </cell>
        </row>
        <row r="970">
          <cell r="C970">
            <v>1</v>
          </cell>
          <cell r="G970">
            <v>1</v>
          </cell>
          <cell r="J970">
            <v>210.3</v>
          </cell>
          <cell r="K970">
            <v>1</v>
          </cell>
          <cell r="M970">
            <v>2</v>
          </cell>
          <cell r="N970">
            <v>1</v>
          </cell>
          <cell r="O970">
            <v>1</v>
          </cell>
          <cell r="R970">
            <v>3.8934426229508197</v>
          </cell>
        </row>
        <row r="971">
          <cell r="C971">
            <v>1</v>
          </cell>
          <cell r="G971">
            <v>7</v>
          </cell>
          <cell r="J971">
            <v>393</v>
          </cell>
          <cell r="K971">
            <v>2</v>
          </cell>
          <cell r="M971">
            <v>2</v>
          </cell>
          <cell r="N971">
            <v>1</v>
          </cell>
          <cell r="O971">
            <v>40</v>
          </cell>
          <cell r="R971">
            <v>2.9752475247524752</v>
          </cell>
        </row>
        <row r="972">
          <cell r="C972">
            <v>1</v>
          </cell>
          <cell r="G972">
            <v>1</v>
          </cell>
          <cell r="J972">
            <v>94</v>
          </cell>
          <cell r="K972">
            <v>1</v>
          </cell>
          <cell r="M972">
            <v>2</v>
          </cell>
          <cell r="N972">
            <v>1</v>
          </cell>
          <cell r="O972">
            <v>4</v>
          </cell>
          <cell r="R972">
            <v>3.8934426229508197</v>
          </cell>
        </row>
        <row r="973">
          <cell r="C973">
            <v>1</v>
          </cell>
          <cell r="G973">
            <v>1</v>
          </cell>
          <cell r="J973">
            <v>364.2</v>
          </cell>
          <cell r="K973">
            <v>2</v>
          </cell>
          <cell r="M973">
            <v>2</v>
          </cell>
          <cell r="N973">
            <v>1</v>
          </cell>
          <cell r="O973">
            <v>2</v>
          </cell>
          <cell r="R973">
            <v>3.8934426229508197</v>
          </cell>
        </row>
        <row r="974">
          <cell r="C974">
            <v>1</v>
          </cell>
          <cell r="G974">
            <v>1</v>
          </cell>
          <cell r="J974">
            <v>238.2</v>
          </cell>
          <cell r="K974">
            <v>1</v>
          </cell>
          <cell r="M974">
            <v>2</v>
          </cell>
          <cell r="N974">
            <v>1</v>
          </cell>
          <cell r="O974">
            <v>1</v>
          </cell>
          <cell r="R974">
            <v>3.8934426229508197</v>
          </cell>
        </row>
        <row r="975">
          <cell r="C975">
            <v>1</v>
          </cell>
          <cell r="G975">
            <v>1</v>
          </cell>
          <cell r="J975">
            <v>28.1</v>
          </cell>
          <cell r="K975">
            <v>1</v>
          </cell>
          <cell r="M975">
            <v>1</v>
          </cell>
          <cell r="N975">
            <v>1</v>
          </cell>
          <cell r="O975">
            <v>4</v>
          </cell>
          <cell r="R975">
            <v>3.8934426229508197</v>
          </cell>
        </row>
        <row r="976">
          <cell r="C976">
            <v>1</v>
          </cell>
          <cell r="G976">
            <v>1</v>
          </cell>
          <cell r="J976">
            <v>256.39999999999998</v>
          </cell>
          <cell r="K976">
            <v>1</v>
          </cell>
          <cell r="M976">
            <v>1</v>
          </cell>
          <cell r="N976">
            <v>1</v>
          </cell>
          <cell r="O976">
            <v>2</v>
          </cell>
          <cell r="R976">
            <v>3.8934426229508197</v>
          </cell>
        </row>
        <row r="977">
          <cell r="C977">
            <v>1</v>
          </cell>
          <cell r="G977">
            <v>1</v>
          </cell>
          <cell r="J977">
            <v>276.2</v>
          </cell>
          <cell r="K977">
            <v>3</v>
          </cell>
          <cell r="M977">
            <v>2</v>
          </cell>
          <cell r="N977">
            <v>1</v>
          </cell>
          <cell r="O977">
            <v>2</v>
          </cell>
          <cell r="R977">
            <v>3.8934426229508197</v>
          </cell>
        </row>
        <row r="978">
          <cell r="C978">
            <v>1</v>
          </cell>
          <cell r="G978">
            <v>1</v>
          </cell>
          <cell r="J978">
            <v>315</v>
          </cell>
          <cell r="K978">
            <v>2</v>
          </cell>
          <cell r="M978">
            <v>1</v>
          </cell>
          <cell r="N978">
            <v>1</v>
          </cell>
          <cell r="O978">
            <v>4</v>
          </cell>
          <cell r="R978">
            <v>3.8934426229508197</v>
          </cell>
        </row>
        <row r="979">
          <cell r="C979">
            <v>1</v>
          </cell>
          <cell r="G979">
            <v>1</v>
          </cell>
          <cell r="J979">
            <v>315</v>
          </cell>
          <cell r="K979">
            <v>2</v>
          </cell>
          <cell r="M979">
            <v>1</v>
          </cell>
          <cell r="N979">
            <v>1</v>
          </cell>
          <cell r="O979">
            <v>4</v>
          </cell>
          <cell r="R979">
            <v>3.8934426229508197</v>
          </cell>
        </row>
        <row r="980">
          <cell r="C980">
            <v>1</v>
          </cell>
          <cell r="G980">
            <v>7</v>
          </cell>
          <cell r="J980">
            <v>256.39999999999998</v>
          </cell>
          <cell r="K980">
            <v>1</v>
          </cell>
          <cell r="M980">
            <v>2</v>
          </cell>
          <cell r="N980">
            <v>1</v>
          </cell>
          <cell r="O980">
            <v>35</v>
          </cell>
          <cell r="R980">
            <v>2.9752475247524752</v>
          </cell>
        </row>
        <row r="981">
          <cell r="C981">
            <v>1</v>
          </cell>
          <cell r="G981">
            <v>7</v>
          </cell>
          <cell r="J981">
            <v>578</v>
          </cell>
          <cell r="K981">
            <v>1</v>
          </cell>
          <cell r="M981">
            <v>1</v>
          </cell>
          <cell r="N981">
            <v>1</v>
          </cell>
          <cell r="O981">
            <v>30</v>
          </cell>
          <cell r="R981">
            <v>2.9752475247524752</v>
          </cell>
        </row>
        <row r="982">
          <cell r="C982">
            <v>1</v>
          </cell>
          <cell r="G982">
            <v>7</v>
          </cell>
          <cell r="J982">
            <v>182.4</v>
          </cell>
          <cell r="K982">
            <v>1</v>
          </cell>
          <cell r="M982">
            <v>1</v>
          </cell>
          <cell r="N982">
            <v>2</v>
          </cell>
          <cell r="O982">
            <v>35</v>
          </cell>
          <cell r="R982">
            <v>2.9752475247524752</v>
          </cell>
        </row>
        <row r="983">
          <cell r="C983">
            <v>1</v>
          </cell>
          <cell r="G983">
            <v>7</v>
          </cell>
          <cell r="J983">
            <v>305</v>
          </cell>
          <cell r="K983">
            <v>1</v>
          </cell>
          <cell r="M983">
            <v>1</v>
          </cell>
          <cell r="N983">
            <v>1</v>
          </cell>
          <cell r="O983">
            <v>38</v>
          </cell>
          <cell r="R983">
            <v>2.9752475247524752</v>
          </cell>
        </row>
        <row r="984">
          <cell r="C984">
            <v>1</v>
          </cell>
          <cell r="G984">
            <v>1</v>
          </cell>
          <cell r="J984">
            <v>210.3</v>
          </cell>
          <cell r="K984">
            <v>2</v>
          </cell>
          <cell r="M984">
            <v>1</v>
          </cell>
          <cell r="N984">
            <v>1</v>
          </cell>
          <cell r="O984">
            <v>2</v>
          </cell>
          <cell r="R984">
            <v>3.8934426229508197</v>
          </cell>
        </row>
        <row r="985">
          <cell r="C985">
            <v>1</v>
          </cell>
          <cell r="G985">
            <v>7</v>
          </cell>
          <cell r="J985">
            <v>276.2</v>
          </cell>
          <cell r="K985">
            <v>1</v>
          </cell>
          <cell r="M985">
            <v>1</v>
          </cell>
          <cell r="N985">
            <v>1</v>
          </cell>
          <cell r="O985">
            <v>30</v>
          </cell>
          <cell r="R985">
            <v>2.9752475247524752</v>
          </cell>
        </row>
        <row r="986">
          <cell r="C986">
            <v>1</v>
          </cell>
          <cell r="G986">
            <v>1</v>
          </cell>
          <cell r="J986">
            <v>210.3</v>
          </cell>
          <cell r="K986">
            <v>1</v>
          </cell>
          <cell r="M986">
            <v>2</v>
          </cell>
          <cell r="N986">
            <v>1</v>
          </cell>
          <cell r="O986">
            <v>2</v>
          </cell>
          <cell r="R986">
            <v>3.8934426229508197</v>
          </cell>
        </row>
        <row r="987">
          <cell r="C987">
            <v>1</v>
          </cell>
          <cell r="G987">
            <v>1</v>
          </cell>
          <cell r="J987">
            <v>276.2</v>
          </cell>
          <cell r="K987">
            <v>1</v>
          </cell>
          <cell r="M987">
            <v>1</v>
          </cell>
          <cell r="N987">
            <v>1</v>
          </cell>
          <cell r="O987">
            <v>4</v>
          </cell>
          <cell r="R987">
            <v>3.8934426229508197</v>
          </cell>
        </row>
        <row r="988">
          <cell r="C988">
            <v>1</v>
          </cell>
          <cell r="G988">
            <v>1</v>
          </cell>
          <cell r="J988">
            <v>560.4</v>
          </cell>
          <cell r="K988">
            <v>3</v>
          </cell>
          <cell r="M988">
            <v>2</v>
          </cell>
          <cell r="N988">
            <v>1</v>
          </cell>
          <cell r="O988">
            <v>8</v>
          </cell>
          <cell r="R988">
            <v>3.8934426229508197</v>
          </cell>
        </row>
        <row r="989">
          <cell r="C989">
            <v>1</v>
          </cell>
          <cell r="G989">
            <v>1</v>
          </cell>
          <cell r="J989">
            <v>215.2</v>
          </cell>
          <cell r="K989">
            <v>1</v>
          </cell>
          <cell r="M989">
            <v>2</v>
          </cell>
          <cell r="N989">
            <v>1</v>
          </cell>
          <cell r="O989">
            <v>3</v>
          </cell>
          <cell r="R989">
            <v>3.8934426229508197</v>
          </cell>
        </row>
        <row r="990">
          <cell r="C990">
            <v>1</v>
          </cell>
          <cell r="G990">
            <v>1</v>
          </cell>
          <cell r="J990">
            <v>305</v>
          </cell>
          <cell r="K990">
            <v>2</v>
          </cell>
          <cell r="M990">
            <v>1</v>
          </cell>
          <cell r="N990">
            <v>1</v>
          </cell>
          <cell r="O990">
            <v>4</v>
          </cell>
          <cell r="R990">
            <v>3.8934426229508197</v>
          </cell>
        </row>
        <row r="991">
          <cell r="C991">
            <v>1</v>
          </cell>
          <cell r="G991">
            <v>1</v>
          </cell>
          <cell r="J991">
            <v>276.2</v>
          </cell>
          <cell r="K991">
            <v>2</v>
          </cell>
          <cell r="M991">
            <v>1</v>
          </cell>
          <cell r="N991">
            <v>1</v>
          </cell>
          <cell r="O991">
            <v>4</v>
          </cell>
          <cell r="R991">
            <v>3.8934426229508197</v>
          </cell>
        </row>
        <row r="992">
          <cell r="C992">
            <v>1</v>
          </cell>
          <cell r="G992">
            <v>1</v>
          </cell>
          <cell r="J992">
            <v>307</v>
          </cell>
          <cell r="K992">
            <v>2</v>
          </cell>
          <cell r="M992">
            <v>1</v>
          </cell>
          <cell r="N992">
            <v>1</v>
          </cell>
          <cell r="O992">
            <v>2</v>
          </cell>
          <cell r="R992">
            <v>3.8934426229508197</v>
          </cell>
        </row>
        <row r="993">
          <cell r="C993">
            <v>1</v>
          </cell>
          <cell r="G993">
            <v>7</v>
          </cell>
          <cell r="J993">
            <v>122.8</v>
          </cell>
          <cell r="K993">
            <v>1</v>
          </cell>
          <cell r="M993">
            <v>1</v>
          </cell>
          <cell r="N993">
            <v>1</v>
          </cell>
          <cell r="O993">
            <v>30</v>
          </cell>
          <cell r="R993">
            <v>2.9752475247524752</v>
          </cell>
        </row>
        <row r="994">
          <cell r="C994">
            <v>1</v>
          </cell>
          <cell r="G994">
            <v>1</v>
          </cell>
          <cell r="J994">
            <v>569</v>
          </cell>
          <cell r="K994">
            <v>2</v>
          </cell>
          <cell r="M994">
            <v>1</v>
          </cell>
          <cell r="N994">
            <v>1</v>
          </cell>
          <cell r="O994">
            <v>4</v>
          </cell>
          <cell r="R994">
            <v>3.8934426229508197</v>
          </cell>
        </row>
        <row r="995">
          <cell r="C995">
            <v>1</v>
          </cell>
          <cell r="G995">
            <v>1</v>
          </cell>
          <cell r="J995">
            <v>137.4</v>
          </cell>
          <cell r="K995">
            <v>2</v>
          </cell>
          <cell r="M995">
            <v>1</v>
          </cell>
          <cell r="N995">
            <v>1</v>
          </cell>
          <cell r="O995">
            <v>3</v>
          </cell>
          <cell r="R995">
            <v>3.8934426229508197</v>
          </cell>
        </row>
        <row r="996">
          <cell r="C996">
            <v>1</v>
          </cell>
          <cell r="G996">
            <v>1</v>
          </cell>
          <cell r="J996">
            <v>357.3</v>
          </cell>
          <cell r="K996">
            <v>2</v>
          </cell>
          <cell r="M996">
            <v>2</v>
          </cell>
          <cell r="N996">
            <v>1</v>
          </cell>
          <cell r="O996">
            <v>4</v>
          </cell>
          <cell r="R996">
            <v>3.8934426229508197</v>
          </cell>
        </row>
        <row r="997">
          <cell r="C997">
            <v>1</v>
          </cell>
          <cell r="G997">
            <v>1</v>
          </cell>
          <cell r="J997">
            <v>488</v>
          </cell>
          <cell r="K997">
            <v>2</v>
          </cell>
          <cell r="M997">
            <v>1</v>
          </cell>
          <cell r="N997">
            <v>1</v>
          </cell>
          <cell r="O997">
            <v>2</v>
          </cell>
          <cell r="R997">
            <v>3.8934426229508197</v>
          </cell>
        </row>
        <row r="998">
          <cell r="C998">
            <v>1</v>
          </cell>
          <cell r="G998">
            <v>1</v>
          </cell>
          <cell r="J998">
            <v>94</v>
          </cell>
          <cell r="K998">
            <v>3</v>
          </cell>
          <cell r="M998">
            <v>2</v>
          </cell>
          <cell r="N998">
            <v>1</v>
          </cell>
          <cell r="O998">
            <v>1</v>
          </cell>
          <cell r="R998">
            <v>3.8934426229508197</v>
          </cell>
        </row>
        <row r="999">
          <cell r="C999">
            <v>1</v>
          </cell>
          <cell r="G999">
            <v>1</v>
          </cell>
          <cell r="J999">
            <v>364.2</v>
          </cell>
          <cell r="K999">
            <v>2</v>
          </cell>
          <cell r="M999">
            <v>1</v>
          </cell>
          <cell r="N999">
            <v>1</v>
          </cell>
          <cell r="O999">
            <v>4</v>
          </cell>
          <cell r="R999">
            <v>3.8934426229508197</v>
          </cell>
        </row>
        <row r="1000">
          <cell r="C1000">
            <v>1</v>
          </cell>
          <cell r="G1000">
            <v>1</v>
          </cell>
          <cell r="J1000">
            <v>215.2</v>
          </cell>
          <cell r="K1000">
            <v>1</v>
          </cell>
          <cell r="M1000">
            <v>1</v>
          </cell>
          <cell r="N1000">
            <v>1</v>
          </cell>
          <cell r="O1000">
            <v>2</v>
          </cell>
          <cell r="R1000">
            <v>3.8934426229508197</v>
          </cell>
        </row>
        <row r="1001">
          <cell r="C1001">
            <v>1</v>
          </cell>
          <cell r="G1001">
            <v>1</v>
          </cell>
          <cell r="J1001">
            <v>132.80000000000001</v>
          </cell>
          <cell r="K1001">
            <v>3</v>
          </cell>
          <cell r="M1001">
            <v>2</v>
          </cell>
          <cell r="N1001">
            <v>1</v>
          </cell>
          <cell r="O1001">
            <v>1</v>
          </cell>
          <cell r="R1001">
            <v>3.8934426229508197</v>
          </cell>
        </row>
        <row r="1002">
          <cell r="C1002">
            <v>1</v>
          </cell>
          <cell r="G1002">
            <v>1</v>
          </cell>
          <cell r="J1002">
            <v>117.6</v>
          </cell>
          <cell r="K1002">
            <v>1</v>
          </cell>
          <cell r="M1002">
            <v>1</v>
          </cell>
          <cell r="N1002">
            <v>1</v>
          </cell>
          <cell r="O1002">
            <v>2</v>
          </cell>
          <cell r="R1002">
            <v>3.8934426229508197</v>
          </cell>
        </row>
        <row r="1003">
          <cell r="C1003">
            <v>1</v>
          </cell>
          <cell r="G1003">
            <v>1</v>
          </cell>
          <cell r="J1003">
            <v>117.6</v>
          </cell>
          <cell r="K1003">
            <v>2</v>
          </cell>
          <cell r="M1003">
            <v>1</v>
          </cell>
          <cell r="N1003">
            <v>1</v>
          </cell>
          <cell r="O1003">
            <v>2</v>
          </cell>
          <cell r="R1003">
            <v>3.8934426229508197</v>
          </cell>
        </row>
        <row r="1004">
          <cell r="C1004">
            <v>1</v>
          </cell>
          <cell r="G1004">
            <v>1</v>
          </cell>
          <cell r="J1004">
            <v>298.3</v>
          </cell>
          <cell r="K1004">
            <v>1</v>
          </cell>
          <cell r="M1004">
            <v>1</v>
          </cell>
          <cell r="N1004">
            <v>1</v>
          </cell>
          <cell r="O1004">
            <v>1</v>
          </cell>
          <cell r="R1004">
            <v>3.8934426229508197</v>
          </cell>
        </row>
        <row r="1005">
          <cell r="C1005">
            <v>1</v>
          </cell>
          <cell r="G1005">
            <v>1</v>
          </cell>
          <cell r="J1005">
            <v>514.29999999999995</v>
          </cell>
          <cell r="K1005">
            <v>2</v>
          </cell>
          <cell r="M1005">
            <v>2</v>
          </cell>
          <cell r="N1005">
            <v>1</v>
          </cell>
          <cell r="O1005">
            <v>1</v>
          </cell>
          <cell r="R1005">
            <v>3.8934426229508197</v>
          </cell>
        </row>
        <row r="1006">
          <cell r="C1006">
            <v>1</v>
          </cell>
          <cell r="G1006">
            <v>1</v>
          </cell>
          <cell r="J1006">
            <v>149.30000000000001</v>
          </cell>
          <cell r="K1006">
            <v>2</v>
          </cell>
          <cell r="M1006">
            <v>2</v>
          </cell>
          <cell r="N1006">
            <v>1</v>
          </cell>
          <cell r="O1006">
            <v>4</v>
          </cell>
          <cell r="R1006">
            <v>3.8934426229508197</v>
          </cell>
        </row>
        <row r="1007">
          <cell r="C1007">
            <v>1</v>
          </cell>
          <cell r="G1007">
            <v>1</v>
          </cell>
          <cell r="J1007">
            <v>276.2</v>
          </cell>
          <cell r="K1007">
            <v>3</v>
          </cell>
          <cell r="M1007">
            <v>2</v>
          </cell>
          <cell r="N1007">
            <v>1</v>
          </cell>
          <cell r="O1007">
            <v>4</v>
          </cell>
          <cell r="R1007">
            <v>3.8934426229508197</v>
          </cell>
        </row>
        <row r="1008">
          <cell r="C1008">
            <v>1</v>
          </cell>
          <cell r="G1008">
            <v>1</v>
          </cell>
          <cell r="J1008">
            <v>210.3</v>
          </cell>
          <cell r="K1008">
            <v>1</v>
          </cell>
          <cell r="M1008">
            <v>1</v>
          </cell>
          <cell r="N1008">
            <v>1</v>
          </cell>
          <cell r="O1008">
            <v>6</v>
          </cell>
          <cell r="R1008">
            <v>3.8934426229508197</v>
          </cell>
        </row>
        <row r="1009">
          <cell r="C1009">
            <v>1</v>
          </cell>
          <cell r="G1009">
            <v>1</v>
          </cell>
          <cell r="J1009">
            <v>276.2</v>
          </cell>
          <cell r="K1009">
            <v>2</v>
          </cell>
          <cell r="M1009">
            <v>1</v>
          </cell>
          <cell r="N1009">
            <v>1</v>
          </cell>
          <cell r="O1009">
            <v>4</v>
          </cell>
          <cell r="R1009">
            <v>3.8934426229508197</v>
          </cell>
        </row>
        <row r="1010">
          <cell r="C1010">
            <v>1</v>
          </cell>
          <cell r="G1010">
            <v>1</v>
          </cell>
          <cell r="J1010">
            <v>94</v>
          </cell>
          <cell r="K1010">
            <v>1</v>
          </cell>
          <cell r="M1010">
            <v>1</v>
          </cell>
          <cell r="N1010">
            <v>1</v>
          </cell>
          <cell r="O1010">
            <v>2</v>
          </cell>
          <cell r="R1010">
            <v>3.8934426229508197</v>
          </cell>
        </row>
        <row r="1011">
          <cell r="C1011">
            <v>1</v>
          </cell>
          <cell r="G1011">
            <v>1</v>
          </cell>
          <cell r="J1011">
            <v>28.1</v>
          </cell>
          <cell r="K1011">
            <v>1</v>
          </cell>
          <cell r="M1011">
            <v>1</v>
          </cell>
          <cell r="N1011">
            <v>1</v>
          </cell>
          <cell r="O1011">
            <v>2</v>
          </cell>
          <cell r="R1011">
            <v>3.8934426229508197</v>
          </cell>
        </row>
        <row r="1012">
          <cell r="C1012">
            <v>1</v>
          </cell>
          <cell r="G1012">
            <v>1</v>
          </cell>
          <cell r="J1012">
            <v>315</v>
          </cell>
          <cell r="K1012">
            <v>2</v>
          </cell>
          <cell r="M1012">
            <v>1</v>
          </cell>
          <cell r="N1012">
            <v>1</v>
          </cell>
          <cell r="O1012">
            <v>8</v>
          </cell>
          <cell r="R1012">
            <v>3.8934426229508197</v>
          </cell>
        </row>
        <row r="1013">
          <cell r="C1013">
            <v>1</v>
          </cell>
          <cell r="G1013">
            <v>1</v>
          </cell>
          <cell r="J1013">
            <v>315</v>
          </cell>
          <cell r="K1013">
            <v>2</v>
          </cell>
          <cell r="M1013">
            <v>1</v>
          </cell>
          <cell r="N1013">
            <v>1</v>
          </cell>
          <cell r="O1013">
            <v>8</v>
          </cell>
          <cell r="R1013">
            <v>3.8934426229508197</v>
          </cell>
        </row>
        <row r="1014">
          <cell r="C1014">
            <v>1</v>
          </cell>
          <cell r="G1014">
            <v>7</v>
          </cell>
          <cell r="J1014">
            <v>256.39999999999998</v>
          </cell>
          <cell r="K1014">
            <v>1</v>
          </cell>
          <cell r="M1014">
            <v>1</v>
          </cell>
          <cell r="N1014">
            <v>1</v>
          </cell>
          <cell r="O1014">
            <v>35</v>
          </cell>
          <cell r="R1014">
            <v>2.9752475247524752</v>
          </cell>
        </row>
        <row r="1015">
          <cell r="C1015">
            <v>1</v>
          </cell>
          <cell r="G1015">
            <v>1</v>
          </cell>
          <cell r="J1015">
            <v>172.3</v>
          </cell>
          <cell r="K1015">
            <v>2</v>
          </cell>
          <cell r="M1015">
            <v>2</v>
          </cell>
          <cell r="N1015">
            <v>1</v>
          </cell>
          <cell r="O1015">
            <v>2</v>
          </cell>
          <cell r="R1015">
            <v>3.8934426229508197</v>
          </cell>
        </row>
        <row r="1016">
          <cell r="C1016">
            <v>1</v>
          </cell>
          <cell r="G1016">
            <v>1</v>
          </cell>
          <cell r="J1016">
            <v>172.3</v>
          </cell>
          <cell r="K1016">
            <v>2</v>
          </cell>
          <cell r="M1016">
            <v>1</v>
          </cell>
          <cell r="N1016">
            <v>1</v>
          </cell>
          <cell r="O1016">
            <v>4</v>
          </cell>
          <cell r="R1016">
            <v>3.8934426229508197</v>
          </cell>
        </row>
        <row r="1017">
          <cell r="C1017">
            <v>1</v>
          </cell>
          <cell r="G1017">
            <v>1</v>
          </cell>
          <cell r="J1017">
            <v>28.1</v>
          </cell>
          <cell r="K1017">
            <v>1</v>
          </cell>
          <cell r="M1017">
            <v>1</v>
          </cell>
          <cell r="N1017">
            <v>1</v>
          </cell>
          <cell r="O1017">
            <v>6</v>
          </cell>
          <cell r="R1017">
            <v>3.8934426229508197</v>
          </cell>
        </row>
        <row r="1018">
          <cell r="C1018">
            <v>1</v>
          </cell>
          <cell r="G1018">
            <v>1</v>
          </cell>
          <cell r="J1018">
            <v>117.6</v>
          </cell>
          <cell r="K1018">
            <v>1</v>
          </cell>
          <cell r="M1018">
            <v>1</v>
          </cell>
          <cell r="N1018">
            <v>1</v>
          </cell>
          <cell r="O1018">
            <v>4</v>
          </cell>
          <cell r="R1018">
            <v>3.8934426229508197</v>
          </cell>
        </row>
        <row r="1019">
          <cell r="C1019">
            <v>1</v>
          </cell>
          <cell r="G1019">
            <v>1</v>
          </cell>
          <cell r="J1019">
            <v>368.2</v>
          </cell>
          <cell r="K1019">
            <v>1</v>
          </cell>
          <cell r="M1019">
            <v>2</v>
          </cell>
          <cell r="N1019">
            <v>1</v>
          </cell>
          <cell r="O1019">
            <v>4</v>
          </cell>
          <cell r="R1019">
            <v>3.8934426229508197</v>
          </cell>
        </row>
        <row r="1020">
          <cell r="C1020">
            <v>1</v>
          </cell>
          <cell r="G1020">
            <v>1</v>
          </cell>
          <cell r="J1020">
            <v>256.39999999999998</v>
          </cell>
          <cell r="K1020">
            <v>3</v>
          </cell>
          <cell r="M1020">
            <v>1</v>
          </cell>
          <cell r="N1020">
            <v>1</v>
          </cell>
          <cell r="O1020">
            <v>4</v>
          </cell>
          <cell r="R1020">
            <v>3.8934426229508197</v>
          </cell>
        </row>
        <row r="1021">
          <cell r="C1021">
            <v>1</v>
          </cell>
          <cell r="G1021">
            <v>1</v>
          </cell>
          <cell r="J1021">
            <v>215.2</v>
          </cell>
          <cell r="K1021">
            <v>3</v>
          </cell>
          <cell r="M1021">
            <v>1</v>
          </cell>
          <cell r="N1021">
            <v>1</v>
          </cell>
          <cell r="O1021">
            <v>5</v>
          </cell>
          <cell r="R1021">
            <v>3.8934426229508197</v>
          </cell>
        </row>
        <row r="1022">
          <cell r="C1022">
            <v>1</v>
          </cell>
          <cell r="G1022">
            <v>1</v>
          </cell>
          <cell r="J1022">
            <v>205.7</v>
          </cell>
          <cell r="K1022">
            <v>2</v>
          </cell>
          <cell r="M1022">
            <v>2</v>
          </cell>
          <cell r="N1022">
            <v>1</v>
          </cell>
          <cell r="O1022">
            <v>3</v>
          </cell>
          <cell r="R1022">
            <v>3.8934426229508197</v>
          </cell>
        </row>
        <row r="1023">
          <cell r="C1023">
            <v>1</v>
          </cell>
          <cell r="G1023">
            <v>1</v>
          </cell>
          <cell r="J1023">
            <v>237.3</v>
          </cell>
          <cell r="K1023">
            <v>3</v>
          </cell>
          <cell r="M1023">
            <v>1</v>
          </cell>
          <cell r="N1023">
            <v>1</v>
          </cell>
          <cell r="O1023">
            <v>4</v>
          </cell>
          <cell r="R1023">
            <v>3.8934426229508197</v>
          </cell>
        </row>
        <row r="1024">
          <cell r="C1024">
            <v>1</v>
          </cell>
          <cell r="G1024">
            <v>7</v>
          </cell>
          <cell r="J1024">
            <v>210.3</v>
          </cell>
          <cell r="K1024">
            <v>1</v>
          </cell>
          <cell r="M1024">
            <v>1</v>
          </cell>
          <cell r="N1024">
            <v>1</v>
          </cell>
          <cell r="O1024">
            <v>40</v>
          </cell>
          <cell r="R1024">
            <v>2.9752475247524752</v>
          </cell>
        </row>
        <row r="1025">
          <cell r="C1025">
            <v>1</v>
          </cell>
          <cell r="G1025">
            <v>7</v>
          </cell>
          <cell r="J1025">
            <v>403</v>
          </cell>
          <cell r="K1025">
            <v>1</v>
          </cell>
          <cell r="M1025">
            <v>2</v>
          </cell>
          <cell r="N1025">
            <v>1</v>
          </cell>
          <cell r="O1025">
            <v>40</v>
          </cell>
          <cell r="R1025">
            <v>2.9752475247524752</v>
          </cell>
        </row>
        <row r="1026">
          <cell r="C1026">
            <v>1</v>
          </cell>
          <cell r="G1026">
            <v>1</v>
          </cell>
          <cell r="J1026">
            <v>259.2</v>
          </cell>
          <cell r="K1026">
            <v>2</v>
          </cell>
          <cell r="M1026">
            <v>1</v>
          </cell>
          <cell r="N1026">
            <v>1</v>
          </cell>
          <cell r="O1026">
            <v>2</v>
          </cell>
          <cell r="R1026">
            <v>3.8934426229508197</v>
          </cell>
        </row>
        <row r="1027">
          <cell r="C1027">
            <v>1</v>
          </cell>
          <cell r="G1027">
            <v>1</v>
          </cell>
          <cell r="J1027">
            <v>460</v>
          </cell>
          <cell r="K1027">
            <v>3</v>
          </cell>
          <cell r="M1027">
            <v>1</v>
          </cell>
          <cell r="N1027">
            <v>1</v>
          </cell>
          <cell r="O1027">
            <v>3</v>
          </cell>
          <cell r="R1027">
            <v>3.8934426229508197</v>
          </cell>
        </row>
        <row r="1028">
          <cell r="C1028">
            <v>1</v>
          </cell>
          <cell r="G1028">
            <v>1</v>
          </cell>
          <cell r="J1028">
            <v>315</v>
          </cell>
          <cell r="K1028">
            <v>2</v>
          </cell>
          <cell r="M1028">
            <v>2</v>
          </cell>
          <cell r="N1028">
            <v>1</v>
          </cell>
          <cell r="O1028">
            <v>2</v>
          </cell>
          <cell r="R1028">
            <v>3.8934426229508197</v>
          </cell>
        </row>
        <row r="1029">
          <cell r="C1029">
            <v>1</v>
          </cell>
          <cell r="G1029">
            <v>1</v>
          </cell>
          <cell r="J1029">
            <v>276.2</v>
          </cell>
          <cell r="R1029">
            <v>3.8934426229508197</v>
          </cell>
        </row>
        <row r="1030">
          <cell r="C1030">
            <v>1</v>
          </cell>
          <cell r="G1030">
            <v>7</v>
          </cell>
          <cell r="J1030">
            <v>276.2</v>
          </cell>
          <cell r="K1030">
            <v>1</v>
          </cell>
          <cell r="M1030">
            <v>1</v>
          </cell>
          <cell r="N1030">
            <v>1</v>
          </cell>
          <cell r="O1030">
            <v>50</v>
          </cell>
          <cell r="R1030">
            <v>2.9752475247524752</v>
          </cell>
        </row>
        <row r="1031">
          <cell r="C1031">
            <v>1</v>
          </cell>
          <cell r="G1031">
            <v>1</v>
          </cell>
          <cell r="J1031">
            <v>28.1</v>
          </cell>
          <cell r="K1031">
            <v>3</v>
          </cell>
          <cell r="M1031">
            <v>1</v>
          </cell>
          <cell r="N1031">
            <v>1</v>
          </cell>
          <cell r="O1031">
            <v>2</v>
          </cell>
          <cell r="R1031">
            <v>3.8934426229508197</v>
          </cell>
        </row>
        <row r="1032">
          <cell r="C1032">
            <v>1</v>
          </cell>
          <cell r="G1032">
            <v>1</v>
          </cell>
          <cell r="J1032">
            <v>276.2</v>
          </cell>
          <cell r="K1032">
            <v>3</v>
          </cell>
          <cell r="M1032">
            <v>2</v>
          </cell>
          <cell r="N1032">
            <v>1</v>
          </cell>
          <cell r="O1032">
            <v>4</v>
          </cell>
          <cell r="R1032">
            <v>3.8934426229508197</v>
          </cell>
        </row>
        <row r="1033">
          <cell r="C1033">
            <v>1</v>
          </cell>
          <cell r="G1033">
            <v>1</v>
          </cell>
          <cell r="J1033">
            <v>446.6</v>
          </cell>
          <cell r="K1033">
            <v>3</v>
          </cell>
          <cell r="M1033">
            <v>1</v>
          </cell>
          <cell r="N1033">
            <v>1</v>
          </cell>
          <cell r="O1033">
            <v>3</v>
          </cell>
          <cell r="R1033">
            <v>3.8934426229508197</v>
          </cell>
        </row>
        <row r="1034">
          <cell r="C1034">
            <v>1</v>
          </cell>
          <cell r="G1034">
            <v>1</v>
          </cell>
          <cell r="J1034">
            <v>346</v>
          </cell>
          <cell r="K1034">
            <v>3</v>
          </cell>
          <cell r="M1034">
            <v>2</v>
          </cell>
          <cell r="N1034">
            <v>1</v>
          </cell>
          <cell r="O1034">
            <v>4</v>
          </cell>
          <cell r="R1034">
            <v>3.8934426229508197</v>
          </cell>
        </row>
        <row r="1035">
          <cell r="C1035">
            <v>1</v>
          </cell>
          <cell r="G1035">
            <v>1</v>
          </cell>
          <cell r="J1035">
            <v>215.2</v>
          </cell>
          <cell r="K1035">
            <v>3</v>
          </cell>
          <cell r="M1035">
            <v>2</v>
          </cell>
          <cell r="N1035">
            <v>1</v>
          </cell>
          <cell r="O1035">
            <v>5</v>
          </cell>
          <cell r="R1035">
            <v>3.8934426229508197</v>
          </cell>
        </row>
        <row r="1036">
          <cell r="C1036">
            <v>1</v>
          </cell>
          <cell r="G1036">
            <v>1</v>
          </cell>
          <cell r="J1036">
            <v>276.2</v>
          </cell>
          <cell r="K1036">
            <v>3</v>
          </cell>
          <cell r="M1036">
            <v>1</v>
          </cell>
          <cell r="N1036">
            <v>1</v>
          </cell>
          <cell r="O1036">
            <v>4</v>
          </cell>
          <cell r="R1036">
            <v>3.8934426229508197</v>
          </cell>
        </row>
        <row r="1037">
          <cell r="C1037">
            <v>1</v>
          </cell>
          <cell r="G1037">
            <v>1</v>
          </cell>
          <cell r="J1037">
            <v>330.3</v>
          </cell>
          <cell r="K1037">
            <v>3</v>
          </cell>
          <cell r="M1037">
            <v>2</v>
          </cell>
          <cell r="N1037">
            <v>1</v>
          </cell>
          <cell r="O1037">
            <v>2</v>
          </cell>
          <cell r="R1037">
            <v>3.8934426229508197</v>
          </cell>
        </row>
        <row r="1038">
          <cell r="C1038">
            <v>1</v>
          </cell>
          <cell r="G1038">
            <v>1</v>
          </cell>
          <cell r="J1038">
            <v>137.4</v>
          </cell>
          <cell r="K1038">
            <v>3</v>
          </cell>
          <cell r="M1038">
            <v>1</v>
          </cell>
          <cell r="N1038">
            <v>1</v>
          </cell>
          <cell r="O1038">
            <v>4</v>
          </cell>
          <cell r="R1038">
            <v>3.8934426229508197</v>
          </cell>
        </row>
        <row r="1039">
          <cell r="C1039">
            <v>1</v>
          </cell>
          <cell r="G1039">
            <v>7</v>
          </cell>
          <cell r="J1039">
            <v>210.3</v>
          </cell>
          <cell r="K1039">
            <v>3</v>
          </cell>
          <cell r="M1039">
            <v>2</v>
          </cell>
          <cell r="N1039">
            <v>1</v>
          </cell>
          <cell r="O1039">
            <v>48</v>
          </cell>
          <cell r="R1039">
            <v>2.9752475247524752</v>
          </cell>
        </row>
        <row r="1040">
          <cell r="C1040">
            <v>1</v>
          </cell>
          <cell r="G1040">
            <v>1</v>
          </cell>
          <cell r="J1040">
            <v>276.2</v>
          </cell>
          <cell r="K1040">
            <v>2</v>
          </cell>
          <cell r="M1040">
            <v>1</v>
          </cell>
          <cell r="N1040">
            <v>1</v>
          </cell>
          <cell r="O1040">
            <v>2</v>
          </cell>
          <cell r="R1040">
            <v>3.8934426229508197</v>
          </cell>
        </row>
        <row r="1041">
          <cell r="C1041">
            <v>1</v>
          </cell>
          <cell r="G1041">
            <v>7</v>
          </cell>
          <cell r="J1041">
            <v>344.4</v>
          </cell>
          <cell r="K1041">
            <v>1</v>
          </cell>
          <cell r="M1041">
            <v>1</v>
          </cell>
          <cell r="N1041">
            <v>1</v>
          </cell>
          <cell r="O1041">
            <v>50</v>
          </cell>
          <cell r="R1041">
            <v>2.9752475247524752</v>
          </cell>
        </row>
        <row r="1042">
          <cell r="C1042">
            <v>1</v>
          </cell>
          <cell r="G1042">
            <v>1</v>
          </cell>
          <cell r="J1042">
            <v>171.9</v>
          </cell>
          <cell r="K1042">
            <v>2</v>
          </cell>
          <cell r="M1042">
            <v>2</v>
          </cell>
          <cell r="N1042">
            <v>1</v>
          </cell>
          <cell r="O1042">
            <v>2</v>
          </cell>
          <cell r="R1042">
            <v>3.8934426229508197</v>
          </cell>
        </row>
        <row r="1043">
          <cell r="C1043">
            <v>1</v>
          </cell>
          <cell r="G1043">
            <v>1</v>
          </cell>
          <cell r="J1043">
            <v>413</v>
          </cell>
          <cell r="K1043">
            <v>3</v>
          </cell>
          <cell r="M1043">
            <v>1</v>
          </cell>
          <cell r="N1043">
            <v>1</v>
          </cell>
          <cell r="O1043">
            <v>4</v>
          </cell>
          <cell r="R1043">
            <v>3.8934426229508197</v>
          </cell>
        </row>
        <row r="1044">
          <cell r="C1044">
            <v>1</v>
          </cell>
          <cell r="G1044">
            <v>7</v>
          </cell>
          <cell r="J1044">
            <v>578</v>
          </cell>
          <cell r="K1044">
            <v>1</v>
          </cell>
          <cell r="M1044">
            <v>1</v>
          </cell>
          <cell r="N1044">
            <v>1</v>
          </cell>
          <cell r="O1044">
            <v>50</v>
          </cell>
          <cell r="R1044">
            <v>2.9752475247524752</v>
          </cell>
        </row>
        <row r="1045">
          <cell r="C1045">
            <v>1</v>
          </cell>
          <cell r="G1045">
            <v>1</v>
          </cell>
          <cell r="J1045">
            <v>276.2</v>
          </cell>
          <cell r="K1045">
            <v>2</v>
          </cell>
          <cell r="M1045">
            <v>1</v>
          </cell>
          <cell r="N1045">
            <v>1</v>
          </cell>
          <cell r="O1045">
            <v>4</v>
          </cell>
          <cell r="R1045">
            <v>3.8934426229508197</v>
          </cell>
        </row>
        <row r="1046">
          <cell r="C1046">
            <v>1</v>
          </cell>
          <cell r="G1046">
            <v>7</v>
          </cell>
          <cell r="J1046">
            <v>777</v>
          </cell>
          <cell r="K1046">
            <v>1</v>
          </cell>
          <cell r="M1046">
            <v>2</v>
          </cell>
          <cell r="N1046">
            <v>1</v>
          </cell>
          <cell r="O1046">
            <v>50</v>
          </cell>
          <cell r="R1046">
            <v>2.9752475247524752</v>
          </cell>
        </row>
        <row r="1047">
          <cell r="C1047">
            <v>1</v>
          </cell>
          <cell r="G1047">
            <v>1</v>
          </cell>
          <cell r="J1047">
            <v>210.3</v>
          </cell>
          <cell r="K1047">
            <v>3</v>
          </cell>
          <cell r="M1047">
            <v>1</v>
          </cell>
          <cell r="N1047">
            <v>1</v>
          </cell>
          <cell r="O1047">
            <v>2</v>
          </cell>
          <cell r="R1047">
            <v>3.8934426229508197</v>
          </cell>
        </row>
        <row r="1048">
          <cell r="C1048">
            <v>1</v>
          </cell>
          <cell r="G1048">
            <v>7</v>
          </cell>
          <cell r="J1048">
            <v>2068</v>
          </cell>
          <cell r="K1048">
            <v>1</v>
          </cell>
          <cell r="M1048">
            <v>2</v>
          </cell>
          <cell r="N1048">
            <v>1</v>
          </cell>
          <cell r="O1048">
            <v>35</v>
          </cell>
          <cell r="R1048">
            <v>2.9752475247524752</v>
          </cell>
        </row>
        <row r="1049">
          <cell r="C1049">
            <v>1</v>
          </cell>
          <cell r="G1049">
            <v>1</v>
          </cell>
          <cell r="J1049">
            <v>215.2</v>
          </cell>
          <cell r="K1049">
            <v>2</v>
          </cell>
          <cell r="M1049">
            <v>2</v>
          </cell>
          <cell r="N1049">
            <v>1</v>
          </cell>
          <cell r="O1049">
            <v>3</v>
          </cell>
          <cell r="R1049">
            <v>3.8934426229508197</v>
          </cell>
        </row>
        <row r="1050">
          <cell r="C1050">
            <v>1</v>
          </cell>
          <cell r="G1050">
            <v>7</v>
          </cell>
          <cell r="J1050">
            <v>210.3</v>
          </cell>
          <cell r="K1050">
            <v>3</v>
          </cell>
          <cell r="M1050">
            <v>2</v>
          </cell>
          <cell r="N1050">
            <v>1</v>
          </cell>
          <cell r="O1050">
            <v>50</v>
          </cell>
          <cell r="R1050">
            <v>2.9752475247524752</v>
          </cell>
        </row>
        <row r="1051">
          <cell r="C1051">
            <v>1</v>
          </cell>
          <cell r="G1051">
            <v>1</v>
          </cell>
          <cell r="J1051">
            <v>149.30000000000001</v>
          </cell>
          <cell r="K1051">
            <v>2</v>
          </cell>
          <cell r="M1051">
            <v>1</v>
          </cell>
          <cell r="N1051">
            <v>1</v>
          </cell>
          <cell r="O1051">
            <v>4</v>
          </cell>
          <cell r="R1051">
            <v>3.8934426229508197</v>
          </cell>
        </row>
        <row r="1052">
          <cell r="C1052">
            <v>1</v>
          </cell>
          <cell r="G1052">
            <v>1</v>
          </cell>
          <cell r="J1052">
            <v>276.2</v>
          </cell>
          <cell r="K1052">
            <v>3</v>
          </cell>
          <cell r="M1052">
            <v>1</v>
          </cell>
          <cell r="N1052">
            <v>1</v>
          </cell>
          <cell r="O1052">
            <v>3</v>
          </cell>
          <cell r="R1052">
            <v>3.8934426229508197</v>
          </cell>
        </row>
        <row r="1053">
          <cell r="C1053">
            <v>1</v>
          </cell>
          <cell r="G1053">
            <v>1</v>
          </cell>
          <cell r="J1053">
            <v>873</v>
          </cell>
          <cell r="K1053">
            <v>1</v>
          </cell>
          <cell r="M1053">
            <v>2</v>
          </cell>
          <cell r="N1053">
            <v>1</v>
          </cell>
          <cell r="O1053">
            <v>2</v>
          </cell>
          <cell r="R1053">
            <v>3.8934426229508197</v>
          </cell>
        </row>
        <row r="1054">
          <cell r="C1054">
            <v>1</v>
          </cell>
          <cell r="G1054">
            <v>7</v>
          </cell>
          <cell r="J1054">
            <v>305</v>
          </cell>
          <cell r="K1054">
            <v>1</v>
          </cell>
          <cell r="M1054">
            <v>2</v>
          </cell>
          <cell r="N1054">
            <v>1</v>
          </cell>
          <cell r="O1054">
            <v>50</v>
          </cell>
          <cell r="R1054">
            <v>2.9752475247524752</v>
          </cell>
        </row>
        <row r="1055">
          <cell r="C1055">
            <v>1</v>
          </cell>
          <cell r="G1055">
            <v>1</v>
          </cell>
          <cell r="J1055">
            <v>215.2</v>
          </cell>
          <cell r="K1055">
            <v>1</v>
          </cell>
          <cell r="M1055">
            <v>2</v>
          </cell>
          <cell r="N1055">
            <v>1</v>
          </cell>
          <cell r="O1055">
            <v>3</v>
          </cell>
          <cell r="R1055">
            <v>3.8934426229508197</v>
          </cell>
        </row>
        <row r="1056">
          <cell r="C1056">
            <v>1</v>
          </cell>
          <cell r="G1056">
            <v>1</v>
          </cell>
          <cell r="J1056">
            <v>569</v>
          </cell>
          <cell r="K1056">
            <v>3</v>
          </cell>
          <cell r="M1056">
            <v>1</v>
          </cell>
          <cell r="N1056">
            <v>1</v>
          </cell>
          <cell r="O1056">
            <v>7</v>
          </cell>
          <cell r="R1056">
            <v>3.8934426229508197</v>
          </cell>
        </row>
        <row r="1057">
          <cell r="C1057">
            <v>1</v>
          </cell>
          <cell r="G1057">
            <v>7</v>
          </cell>
          <cell r="J1057">
            <v>517</v>
          </cell>
          <cell r="K1057">
            <v>1</v>
          </cell>
          <cell r="M1057">
            <v>2</v>
          </cell>
          <cell r="N1057">
            <v>1</v>
          </cell>
          <cell r="O1057">
            <v>40</v>
          </cell>
          <cell r="R1057">
            <v>2.9752475247524752</v>
          </cell>
        </row>
        <row r="1058">
          <cell r="C1058">
            <v>1</v>
          </cell>
          <cell r="G1058">
            <v>1</v>
          </cell>
          <cell r="J1058">
            <v>2068</v>
          </cell>
          <cell r="K1058">
            <v>1</v>
          </cell>
          <cell r="M1058">
            <v>2</v>
          </cell>
          <cell r="N1058">
            <v>1</v>
          </cell>
          <cell r="O1058">
            <v>3</v>
          </cell>
          <cell r="R1058">
            <v>3.8934426229508197</v>
          </cell>
        </row>
        <row r="1059">
          <cell r="C1059">
            <v>1</v>
          </cell>
          <cell r="G1059">
            <v>1</v>
          </cell>
          <cell r="J1059">
            <v>276.2</v>
          </cell>
          <cell r="K1059">
            <v>1</v>
          </cell>
          <cell r="M1059">
            <v>2</v>
          </cell>
          <cell r="N1059">
            <v>1</v>
          </cell>
          <cell r="O1059">
            <v>2</v>
          </cell>
          <cell r="R1059">
            <v>3.8934426229508197</v>
          </cell>
        </row>
        <row r="1060">
          <cell r="C1060">
            <v>1</v>
          </cell>
          <cell r="G1060">
            <v>1</v>
          </cell>
          <cell r="J1060">
            <v>396.2</v>
          </cell>
          <cell r="K1060">
            <v>2</v>
          </cell>
          <cell r="M1060">
            <v>1</v>
          </cell>
          <cell r="N1060">
            <v>1</v>
          </cell>
          <cell r="O1060">
            <v>3</v>
          </cell>
          <cell r="R1060">
            <v>3.8934426229508197</v>
          </cell>
        </row>
        <row r="1061">
          <cell r="C1061">
            <v>1</v>
          </cell>
          <cell r="G1061">
            <v>1</v>
          </cell>
          <cell r="J1061">
            <v>2068</v>
          </cell>
          <cell r="K1061">
            <v>2</v>
          </cell>
          <cell r="M1061">
            <v>1</v>
          </cell>
          <cell r="N1061">
            <v>1</v>
          </cell>
          <cell r="O1061">
            <v>4</v>
          </cell>
          <cell r="R1061">
            <v>3.8934426229508197</v>
          </cell>
        </row>
        <row r="1062">
          <cell r="C1062">
            <v>1</v>
          </cell>
          <cell r="G1062">
            <v>1</v>
          </cell>
          <cell r="J1062">
            <v>508</v>
          </cell>
          <cell r="K1062">
            <v>2</v>
          </cell>
          <cell r="M1062">
            <v>1</v>
          </cell>
          <cell r="N1062">
            <v>1</v>
          </cell>
          <cell r="O1062">
            <v>3</v>
          </cell>
          <cell r="R1062">
            <v>3.8934426229508197</v>
          </cell>
        </row>
        <row r="1063">
          <cell r="C1063">
            <v>1</v>
          </cell>
          <cell r="G1063">
            <v>1</v>
          </cell>
          <cell r="J1063">
            <v>484</v>
          </cell>
          <cell r="K1063">
            <v>2</v>
          </cell>
          <cell r="M1063">
            <v>1</v>
          </cell>
          <cell r="N1063">
            <v>1</v>
          </cell>
          <cell r="O1063">
            <v>4</v>
          </cell>
          <cell r="R1063">
            <v>3.8934426229508197</v>
          </cell>
        </row>
        <row r="1064">
          <cell r="C1064">
            <v>1</v>
          </cell>
          <cell r="G1064">
            <v>1</v>
          </cell>
          <cell r="J1064">
            <v>421</v>
          </cell>
          <cell r="K1064">
            <v>2</v>
          </cell>
          <cell r="M1064">
            <v>2</v>
          </cell>
          <cell r="N1064">
            <v>1</v>
          </cell>
          <cell r="O1064">
            <v>3</v>
          </cell>
          <cell r="R1064">
            <v>3.8934426229508197</v>
          </cell>
        </row>
        <row r="1065">
          <cell r="C1065">
            <v>1</v>
          </cell>
          <cell r="G1065">
            <v>1</v>
          </cell>
          <cell r="J1065">
            <v>92.7</v>
          </cell>
          <cell r="K1065">
            <v>2</v>
          </cell>
          <cell r="M1065">
            <v>1</v>
          </cell>
          <cell r="N1065">
            <v>1</v>
          </cell>
          <cell r="O1065">
            <v>4</v>
          </cell>
          <cell r="R1065">
            <v>3.8934426229508197</v>
          </cell>
        </row>
        <row r="1066">
          <cell r="C1066">
            <v>1</v>
          </cell>
          <cell r="G1066">
            <v>1</v>
          </cell>
          <cell r="J1066">
            <v>162.6</v>
          </cell>
          <cell r="K1066">
            <v>3</v>
          </cell>
          <cell r="M1066">
            <v>1</v>
          </cell>
          <cell r="N1066">
            <v>1</v>
          </cell>
          <cell r="O1066">
            <v>1</v>
          </cell>
          <cell r="R1066">
            <v>3.8934426229508197</v>
          </cell>
        </row>
        <row r="1067">
          <cell r="C1067">
            <v>1</v>
          </cell>
          <cell r="G1067">
            <v>7</v>
          </cell>
          <cell r="J1067">
            <v>2068</v>
          </cell>
          <cell r="K1067">
            <v>1</v>
          </cell>
          <cell r="M1067">
            <v>1</v>
          </cell>
          <cell r="N1067">
            <v>1</v>
          </cell>
          <cell r="O1067">
            <v>35</v>
          </cell>
          <cell r="R1067">
            <v>2.9752475247524752</v>
          </cell>
        </row>
        <row r="1068">
          <cell r="C1068">
            <v>1</v>
          </cell>
          <cell r="G1068">
            <v>1</v>
          </cell>
          <cell r="J1068">
            <v>392.2</v>
          </cell>
          <cell r="K1068">
            <v>2</v>
          </cell>
          <cell r="M1068">
            <v>1</v>
          </cell>
          <cell r="N1068">
            <v>1</v>
          </cell>
          <cell r="O1068">
            <v>2</v>
          </cell>
          <cell r="R1068">
            <v>3.8934426229508197</v>
          </cell>
        </row>
        <row r="1069">
          <cell r="C1069">
            <v>1</v>
          </cell>
          <cell r="G1069">
            <v>1</v>
          </cell>
          <cell r="J1069">
            <v>540</v>
          </cell>
          <cell r="K1069">
            <v>2</v>
          </cell>
          <cell r="M1069">
            <v>1</v>
          </cell>
          <cell r="N1069">
            <v>1</v>
          </cell>
          <cell r="O1069">
            <v>4</v>
          </cell>
          <cell r="R1069">
            <v>3.8934426229508197</v>
          </cell>
        </row>
        <row r="1070">
          <cell r="C1070">
            <v>1</v>
          </cell>
          <cell r="G1070">
            <v>1</v>
          </cell>
          <cell r="J1070">
            <v>28.1</v>
          </cell>
          <cell r="K1070">
            <v>1</v>
          </cell>
          <cell r="M1070">
            <v>1</v>
          </cell>
          <cell r="N1070">
            <v>1</v>
          </cell>
          <cell r="O1070">
            <v>2</v>
          </cell>
          <cell r="R1070">
            <v>3.8934426229508197</v>
          </cell>
        </row>
        <row r="1071">
          <cell r="C1071">
            <v>1</v>
          </cell>
          <cell r="G1071">
            <v>1</v>
          </cell>
          <cell r="J1071">
            <v>368</v>
          </cell>
          <cell r="K1071">
            <v>1</v>
          </cell>
          <cell r="M1071">
            <v>2</v>
          </cell>
          <cell r="N1071">
            <v>1</v>
          </cell>
          <cell r="O1071">
            <v>50</v>
          </cell>
          <cell r="R1071">
            <v>3.8934426229508197</v>
          </cell>
        </row>
        <row r="1072">
          <cell r="C1072">
            <v>1</v>
          </cell>
          <cell r="G1072">
            <v>1</v>
          </cell>
          <cell r="J1072">
            <v>315</v>
          </cell>
          <cell r="K1072">
            <v>1</v>
          </cell>
          <cell r="M1072">
            <v>2</v>
          </cell>
          <cell r="N1072">
            <v>1</v>
          </cell>
          <cell r="O1072">
            <v>40</v>
          </cell>
          <cell r="R1072">
            <v>3.8934426229508197</v>
          </cell>
        </row>
        <row r="1073">
          <cell r="C1073">
            <v>1</v>
          </cell>
          <cell r="G1073">
            <v>1</v>
          </cell>
          <cell r="J1073">
            <v>1475</v>
          </cell>
          <cell r="K1073">
            <v>2</v>
          </cell>
          <cell r="M1073">
            <v>1</v>
          </cell>
          <cell r="N1073">
            <v>1</v>
          </cell>
          <cell r="O1073">
            <v>40</v>
          </cell>
          <cell r="R1073">
            <v>3.8934426229508197</v>
          </cell>
        </row>
        <row r="1074">
          <cell r="C1074">
            <v>1</v>
          </cell>
          <cell r="G1074">
            <v>1</v>
          </cell>
          <cell r="J1074">
            <v>276.2</v>
          </cell>
          <cell r="K1074">
            <v>2</v>
          </cell>
          <cell r="M1074">
            <v>1</v>
          </cell>
          <cell r="N1074">
            <v>1</v>
          </cell>
          <cell r="O1074">
            <v>4</v>
          </cell>
          <cell r="R1074">
            <v>3.8934426229508197</v>
          </cell>
        </row>
        <row r="1075">
          <cell r="C1075">
            <v>1</v>
          </cell>
          <cell r="G1075">
            <v>1</v>
          </cell>
          <cell r="J1075">
            <v>578</v>
          </cell>
          <cell r="K1075">
            <v>2</v>
          </cell>
          <cell r="M1075">
            <v>1</v>
          </cell>
          <cell r="N1075">
            <v>1</v>
          </cell>
          <cell r="O1075">
            <v>2</v>
          </cell>
          <cell r="R1075">
            <v>3.8934426229508197</v>
          </cell>
        </row>
        <row r="1076">
          <cell r="C1076">
            <v>1</v>
          </cell>
          <cell r="G1076">
            <v>1</v>
          </cell>
          <cell r="J1076">
            <v>144.80000000000001</v>
          </cell>
          <cell r="K1076">
            <v>2</v>
          </cell>
          <cell r="M1076">
            <v>1</v>
          </cell>
          <cell r="N1076">
            <v>1</v>
          </cell>
          <cell r="O1076">
            <v>3</v>
          </cell>
          <cell r="R1076">
            <v>3.8934426229508197</v>
          </cell>
        </row>
        <row r="1077">
          <cell r="C1077">
            <v>1</v>
          </cell>
          <cell r="G1077">
            <v>1</v>
          </cell>
          <cell r="J1077">
            <v>243.7</v>
          </cell>
          <cell r="K1077">
            <v>2</v>
          </cell>
          <cell r="M1077">
            <v>2</v>
          </cell>
          <cell r="N1077">
            <v>1</v>
          </cell>
          <cell r="O1077">
            <v>2</v>
          </cell>
          <cell r="R1077">
            <v>3.8934426229508197</v>
          </cell>
        </row>
        <row r="1078">
          <cell r="C1078">
            <v>1</v>
          </cell>
          <cell r="G1078">
            <v>7</v>
          </cell>
          <cell r="J1078">
            <v>122.8</v>
          </cell>
          <cell r="K1078">
            <v>1</v>
          </cell>
          <cell r="M1078">
            <v>1</v>
          </cell>
          <cell r="N1078">
            <v>1</v>
          </cell>
          <cell r="O1078">
            <v>24</v>
          </cell>
          <cell r="R1078">
            <v>2.9752475247524752</v>
          </cell>
        </row>
        <row r="1079">
          <cell r="C1079">
            <v>1</v>
          </cell>
          <cell r="G1079">
            <v>7</v>
          </cell>
          <cell r="J1079">
            <v>2068</v>
          </cell>
          <cell r="K1079">
            <v>1</v>
          </cell>
          <cell r="M1079">
            <v>2</v>
          </cell>
          <cell r="N1079">
            <v>1</v>
          </cell>
          <cell r="O1079">
            <v>34</v>
          </cell>
          <cell r="R1079">
            <v>2.9752475247524752</v>
          </cell>
        </row>
        <row r="1080">
          <cell r="C1080">
            <v>1</v>
          </cell>
          <cell r="G1080">
            <v>1</v>
          </cell>
          <cell r="J1080">
            <v>94</v>
          </cell>
          <cell r="K1080">
            <v>3</v>
          </cell>
          <cell r="M1080">
            <v>1</v>
          </cell>
          <cell r="N1080">
            <v>1</v>
          </cell>
          <cell r="O1080">
            <v>2</v>
          </cell>
          <cell r="R1080">
            <v>3.8934426229508197</v>
          </cell>
        </row>
        <row r="1081">
          <cell r="C1081">
            <v>1</v>
          </cell>
          <cell r="G1081">
            <v>7</v>
          </cell>
          <cell r="J1081">
            <v>756</v>
          </cell>
          <cell r="K1081">
            <v>1</v>
          </cell>
          <cell r="M1081">
            <v>2</v>
          </cell>
          <cell r="N1081">
            <v>1</v>
          </cell>
          <cell r="O1081">
            <v>50</v>
          </cell>
          <cell r="R1081">
            <v>2.9752475247524752</v>
          </cell>
        </row>
        <row r="1082">
          <cell r="C1082">
            <v>1</v>
          </cell>
          <cell r="G1082">
            <v>1</v>
          </cell>
          <cell r="J1082">
            <v>392.2</v>
          </cell>
          <cell r="K1082">
            <v>2</v>
          </cell>
          <cell r="M1082">
            <v>1</v>
          </cell>
          <cell r="N1082">
            <v>1</v>
          </cell>
          <cell r="O1082">
            <v>2</v>
          </cell>
          <cell r="R1082">
            <v>3.8934426229508197</v>
          </cell>
        </row>
        <row r="1083">
          <cell r="C1083">
            <v>1</v>
          </cell>
          <cell r="G1083">
            <v>1</v>
          </cell>
          <cell r="J1083">
            <v>598</v>
          </cell>
          <cell r="K1083">
            <v>2</v>
          </cell>
          <cell r="M1083">
            <v>1</v>
          </cell>
          <cell r="N1083">
            <v>1</v>
          </cell>
          <cell r="O1083">
            <v>4</v>
          </cell>
          <cell r="R1083">
            <v>3.8934426229508197</v>
          </cell>
        </row>
        <row r="1084">
          <cell r="C1084">
            <v>1</v>
          </cell>
          <cell r="G1084">
            <v>1</v>
          </cell>
          <cell r="J1084">
            <v>276.2</v>
          </cell>
          <cell r="K1084">
            <v>3</v>
          </cell>
          <cell r="M1084">
            <v>1</v>
          </cell>
          <cell r="N1084">
            <v>1</v>
          </cell>
          <cell r="O1084">
            <v>1</v>
          </cell>
          <cell r="R1084">
            <v>3.8934426229508197</v>
          </cell>
        </row>
        <row r="1085">
          <cell r="C1085">
            <v>1</v>
          </cell>
          <cell r="G1085">
            <v>1</v>
          </cell>
          <cell r="J1085">
            <v>28.1</v>
          </cell>
          <cell r="K1085">
            <v>3</v>
          </cell>
          <cell r="M1085">
            <v>2</v>
          </cell>
          <cell r="N1085">
            <v>1</v>
          </cell>
          <cell r="O1085">
            <v>6</v>
          </cell>
          <cell r="R1085">
            <v>3.8934426229508197</v>
          </cell>
        </row>
        <row r="1086">
          <cell r="C1086">
            <v>1</v>
          </cell>
          <cell r="G1086">
            <v>1</v>
          </cell>
          <cell r="J1086">
            <v>276.2</v>
          </cell>
          <cell r="K1086">
            <v>4</v>
          </cell>
          <cell r="M1086">
            <v>1</v>
          </cell>
          <cell r="N1086">
            <v>1</v>
          </cell>
          <cell r="O1086">
            <v>5</v>
          </cell>
          <cell r="R1086">
            <v>3.8934426229508197</v>
          </cell>
        </row>
        <row r="1087">
          <cell r="C1087">
            <v>1</v>
          </cell>
          <cell r="G1087">
            <v>1</v>
          </cell>
          <cell r="J1087">
            <v>172.3</v>
          </cell>
          <cell r="K1087">
            <v>2</v>
          </cell>
          <cell r="M1087">
            <v>1</v>
          </cell>
          <cell r="N1087">
            <v>1</v>
          </cell>
          <cell r="O1087">
            <v>2</v>
          </cell>
          <cell r="R1087">
            <v>3.8934426229508197</v>
          </cell>
        </row>
        <row r="1088">
          <cell r="C1088">
            <v>1</v>
          </cell>
          <cell r="G1088">
            <v>1</v>
          </cell>
          <cell r="J1088">
            <v>315</v>
          </cell>
          <cell r="K1088">
            <v>3</v>
          </cell>
          <cell r="M1088">
            <v>2</v>
          </cell>
          <cell r="N1088">
            <v>1</v>
          </cell>
          <cell r="O1088">
            <v>4</v>
          </cell>
          <cell r="R1088">
            <v>3.8934426229508197</v>
          </cell>
        </row>
        <row r="1089">
          <cell r="C1089">
            <v>1</v>
          </cell>
          <cell r="G1089">
            <v>1</v>
          </cell>
          <cell r="J1089">
            <v>315</v>
          </cell>
          <cell r="K1089">
            <v>3</v>
          </cell>
          <cell r="M1089">
            <v>2</v>
          </cell>
          <cell r="N1089">
            <v>1</v>
          </cell>
          <cell r="O1089">
            <v>2</v>
          </cell>
          <cell r="R1089">
            <v>3.8934426229508197</v>
          </cell>
        </row>
        <row r="1090">
          <cell r="C1090">
            <v>1</v>
          </cell>
          <cell r="G1090">
            <v>1</v>
          </cell>
          <cell r="J1090">
            <v>569</v>
          </cell>
          <cell r="K1090">
            <v>3</v>
          </cell>
          <cell r="M1090">
            <v>1</v>
          </cell>
          <cell r="N1090">
            <v>1</v>
          </cell>
          <cell r="O1090">
            <v>2</v>
          </cell>
          <cell r="R1090">
            <v>3.8934426229508197</v>
          </cell>
        </row>
        <row r="1091">
          <cell r="C1091">
            <v>1</v>
          </cell>
          <cell r="G1091">
            <v>1</v>
          </cell>
          <cell r="J1091">
            <v>70.099999999999994</v>
          </cell>
          <cell r="K1091">
            <v>3</v>
          </cell>
          <cell r="M1091">
            <v>2</v>
          </cell>
          <cell r="N1091">
            <v>1</v>
          </cell>
          <cell r="O1091">
            <v>3</v>
          </cell>
          <cell r="R1091">
            <v>3.8934426229508197</v>
          </cell>
        </row>
        <row r="1092">
          <cell r="C1092">
            <v>1</v>
          </cell>
          <cell r="G1092">
            <v>1</v>
          </cell>
          <cell r="J1092">
            <v>396.2</v>
          </cell>
          <cell r="K1092">
            <v>3</v>
          </cell>
          <cell r="M1092">
            <v>1</v>
          </cell>
          <cell r="N1092">
            <v>1</v>
          </cell>
          <cell r="O1092">
            <v>4</v>
          </cell>
          <cell r="R1092">
            <v>3.8934426229508197</v>
          </cell>
        </row>
        <row r="1093">
          <cell r="C1093">
            <v>1</v>
          </cell>
          <cell r="G1093">
            <v>1</v>
          </cell>
          <cell r="J1093">
            <v>78.899999999999991</v>
          </cell>
          <cell r="K1093">
            <v>3</v>
          </cell>
          <cell r="M1093">
            <v>1</v>
          </cell>
          <cell r="N1093">
            <v>1</v>
          </cell>
          <cell r="O1093">
            <v>1</v>
          </cell>
          <cell r="R1093">
            <v>3.8934426229508197</v>
          </cell>
        </row>
        <row r="1094">
          <cell r="C1094">
            <v>1</v>
          </cell>
          <cell r="G1094">
            <v>1</v>
          </cell>
          <cell r="J1094">
            <v>578</v>
          </cell>
          <cell r="K1094">
            <v>3</v>
          </cell>
          <cell r="M1094">
            <v>1</v>
          </cell>
          <cell r="N1094">
            <v>1</v>
          </cell>
          <cell r="O1094">
            <v>1</v>
          </cell>
          <cell r="R1094">
            <v>3.8934426229508197</v>
          </cell>
        </row>
        <row r="1095">
          <cell r="C1095">
            <v>1</v>
          </cell>
          <cell r="G1095">
            <v>1</v>
          </cell>
          <cell r="J1095">
            <v>28.1</v>
          </cell>
          <cell r="K1095">
            <v>1</v>
          </cell>
          <cell r="M1095">
            <v>1</v>
          </cell>
          <cell r="N1095">
            <v>1</v>
          </cell>
          <cell r="O1095">
            <v>1</v>
          </cell>
          <cell r="R1095">
            <v>3.8934426229508197</v>
          </cell>
        </row>
        <row r="1096">
          <cell r="C1096">
            <v>1</v>
          </cell>
          <cell r="G1096">
            <v>1</v>
          </cell>
          <cell r="J1096">
            <v>28.1</v>
          </cell>
          <cell r="K1096">
            <v>1</v>
          </cell>
          <cell r="M1096">
            <v>1</v>
          </cell>
          <cell r="N1096">
            <v>1</v>
          </cell>
          <cell r="O1096">
            <v>2</v>
          </cell>
          <cell r="R1096">
            <v>3.8934426229508197</v>
          </cell>
        </row>
        <row r="1097">
          <cell r="C1097">
            <v>1</v>
          </cell>
          <cell r="G1097">
            <v>1</v>
          </cell>
          <cell r="J1097">
            <v>28.1</v>
          </cell>
          <cell r="K1097">
            <v>2</v>
          </cell>
          <cell r="M1097">
            <v>1</v>
          </cell>
          <cell r="N1097">
            <v>1</v>
          </cell>
          <cell r="O1097">
            <v>2</v>
          </cell>
          <cell r="R1097">
            <v>3.8934426229508197</v>
          </cell>
        </row>
        <row r="1098">
          <cell r="C1098">
            <v>1</v>
          </cell>
          <cell r="G1098">
            <v>1</v>
          </cell>
          <cell r="J1098">
            <v>28.1</v>
          </cell>
          <cell r="K1098">
            <v>2</v>
          </cell>
          <cell r="M1098">
            <v>1</v>
          </cell>
          <cell r="N1098">
            <v>1</v>
          </cell>
          <cell r="O1098">
            <v>6</v>
          </cell>
          <cell r="R1098">
            <v>3.8934426229508197</v>
          </cell>
        </row>
        <row r="1099">
          <cell r="C1099">
            <v>1</v>
          </cell>
          <cell r="G1099">
            <v>1</v>
          </cell>
          <cell r="J1099">
            <v>176.2</v>
          </cell>
          <cell r="K1099">
            <v>2</v>
          </cell>
          <cell r="M1099">
            <v>2</v>
          </cell>
          <cell r="N1099">
            <v>1</v>
          </cell>
          <cell r="O1099">
            <v>2</v>
          </cell>
          <cell r="R1099">
            <v>3.8934426229508197</v>
          </cell>
        </row>
        <row r="1100">
          <cell r="C1100">
            <v>1</v>
          </cell>
          <cell r="G1100">
            <v>1</v>
          </cell>
          <cell r="J1100">
            <v>435</v>
          </cell>
          <cell r="K1100">
            <v>3</v>
          </cell>
          <cell r="M1100">
            <v>2</v>
          </cell>
          <cell r="N1100">
            <v>1</v>
          </cell>
          <cell r="O1100">
            <v>4</v>
          </cell>
          <cell r="R1100">
            <v>3.8934426229508197</v>
          </cell>
        </row>
        <row r="1101">
          <cell r="C1101">
            <v>1</v>
          </cell>
          <cell r="G1101">
            <v>1</v>
          </cell>
          <cell r="J1101">
            <v>2068</v>
          </cell>
          <cell r="K1101">
            <v>3</v>
          </cell>
          <cell r="M1101">
            <v>1</v>
          </cell>
          <cell r="N1101">
            <v>1</v>
          </cell>
          <cell r="O1101">
            <v>6</v>
          </cell>
          <cell r="R1101">
            <v>3.8934426229508197</v>
          </cell>
        </row>
        <row r="1102">
          <cell r="C1102">
            <v>1</v>
          </cell>
          <cell r="G1102">
            <v>1</v>
          </cell>
          <cell r="J1102">
            <v>578</v>
          </cell>
          <cell r="K1102">
            <v>3</v>
          </cell>
          <cell r="M1102">
            <v>1</v>
          </cell>
          <cell r="N1102">
            <v>1</v>
          </cell>
          <cell r="O1102">
            <v>4</v>
          </cell>
          <cell r="R1102">
            <v>3.8934426229508197</v>
          </cell>
        </row>
        <row r="1103">
          <cell r="C1103">
            <v>1</v>
          </cell>
          <cell r="G1103">
            <v>1</v>
          </cell>
          <cell r="J1103">
            <v>619</v>
          </cell>
          <cell r="K1103">
            <v>4</v>
          </cell>
          <cell r="M1103">
            <v>1</v>
          </cell>
          <cell r="N1103">
            <v>1</v>
          </cell>
          <cell r="O1103">
            <v>6</v>
          </cell>
          <cell r="R1103">
            <v>3.8934426229508197</v>
          </cell>
        </row>
        <row r="1104">
          <cell r="C1104">
            <v>1</v>
          </cell>
          <cell r="G1104">
            <v>7</v>
          </cell>
          <cell r="J1104">
            <v>315</v>
          </cell>
          <cell r="K1104">
            <v>1</v>
          </cell>
          <cell r="M1104">
            <v>2</v>
          </cell>
          <cell r="N1104">
            <v>1</v>
          </cell>
          <cell r="O1104">
            <v>40</v>
          </cell>
          <cell r="R1104">
            <v>2.9752475247524752</v>
          </cell>
        </row>
        <row r="1105">
          <cell r="C1105">
            <v>1</v>
          </cell>
          <cell r="G1105">
            <v>1</v>
          </cell>
          <cell r="J1105">
            <v>149.30000000000001</v>
          </cell>
          <cell r="K1105">
            <v>2</v>
          </cell>
          <cell r="M1105">
            <v>1</v>
          </cell>
          <cell r="N1105">
            <v>1</v>
          </cell>
          <cell r="O1105">
            <v>3</v>
          </cell>
          <cell r="R1105">
            <v>3.8934426229508197</v>
          </cell>
        </row>
        <row r="1106">
          <cell r="C1106">
            <v>1</v>
          </cell>
          <cell r="G1106">
            <v>1</v>
          </cell>
          <cell r="J1106">
            <v>94</v>
          </cell>
          <cell r="K1106">
            <v>3</v>
          </cell>
          <cell r="M1106">
            <v>1</v>
          </cell>
          <cell r="N1106">
            <v>1</v>
          </cell>
          <cell r="O1106">
            <v>3</v>
          </cell>
          <cell r="R1106">
            <v>3.8934426229508197</v>
          </cell>
        </row>
        <row r="1107">
          <cell r="C1107">
            <v>1</v>
          </cell>
          <cell r="G1107">
            <v>1</v>
          </cell>
          <cell r="J1107">
            <v>28.1</v>
          </cell>
          <cell r="K1107">
            <v>2</v>
          </cell>
          <cell r="M1107">
            <v>1</v>
          </cell>
          <cell r="N1107">
            <v>1</v>
          </cell>
          <cell r="O1107">
            <v>4</v>
          </cell>
          <cell r="R1107">
            <v>3.8934426229508197</v>
          </cell>
        </row>
        <row r="1108">
          <cell r="C1108">
            <v>1</v>
          </cell>
          <cell r="G1108">
            <v>1</v>
          </cell>
          <cell r="J1108">
            <v>276.2</v>
          </cell>
          <cell r="K1108">
            <v>2</v>
          </cell>
          <cell r="M1108">
            <v>1</v>
          </cell>
          <cell r="N1108">
            <v>1</v>
          </cell>
          <cell r="O1108">
            <v>2</v>
          </cell>
          <cell r="R1108">
            <v>3.8934426229508197</v>
          </cell>
        </row>
        <row r="1109">
          <cell r="C1109">
            <v>1</v>
          </cell>
          <cell r="G1109">
            <v>1</v>
          </cell>
          <cell r="J1109">
            <v>276.2</v>
          </cell>
          <cell r="K1109">
            <v>3</v>
          </cell>
          <cell r="M1109">
            <v>2</v>
          </cell>
          <cell r="N1109">
            <v>1</v>
          </cell>
          <cell r="O1109">
            <v>3</v>
          </cell>
          <cell r="R1109">
            <v>3.8934426229508197</v>
          </cell>
        </row>
        <row r="1110">
          <cell r="C1110">
            <v>1</v>
          </cell>
          <cell r="G1110">
            <v>1</v>
          </cell>
          <cell r="J1110">
            <v>307</v>
          </cell>
          <cell r="K1110">
            <v>3</v>
          </cell>
          <cell r="M1110">
            <v>2</v>
          </cell>
          <cell r="N1110">
            <v>1</v>
          </cell>
          <cell r="O1110">
            <v>4</v>
          </cell>
          <cell r="R1110">
            <v>3.8934426229508197</v>
          </cell>
        </row>
        <row r="1111">
          <cell r="C1111">
            <v>1</v>
          </cell>
          <cell r="G1111">
            <v>1</v>
          </cell>
          <cell r="J1111">
            <v>202.2</v>
          </cell>
          <cell r="K1111">
            <v>3</v>
          </cell>
          <cell r="M1111">
            <v>1</v>
          </cell>
          <cell r="N1111">
            <v>1</v>
          </cell>
          <cell r="O1111">
            <v>6</v>
          </cell>
          <cell r="R1111">
            <v>3.8934426229508197</v>
          </cell>
        </row>
        <row r="1112">
          <cell r="C1112">
            <v>1</v>
          </cell>
          <cell r="G1112">
            <v>1</v>
          </cell>
          <cell r="J1112">
            <v>237.3</v>
          </cell>
          <cell r="K1112">
            <v>2</v>
          </cell>
          <cell r="M1112">
            <v>2</v>
          </cell>
          <cell r="N1112">
            <v>1</v>
          </cell>
          <cell r="O1112">
            <v>4</v>
          </cell>
          <cell r="R1112">
            <v>3.8934426229508197</v>
          </cell>
        </row>
        <row r="1113">
          <cell r="C1113">
            <v>1</v>
          </cell>
          <cell r="G1113">
            <v>1</v>
          </cell>
          <cell r="J1113">
            <v>276.2</v>
          </cell>
          <cell r="K1113">
            <v>2</v>
          </cell>
          <cell r="M1113">
            <v>1</v>
          </cell>
          <cell r="N1113">
            <v>1</v>
          </cell>
          <cell r="O1113">
            <v>2</v>
          </cell>
          <cell r="R1113">
            <v>3.8934426229508197</v>
          </cell>
        </row>
        <row r="1114">
          <cell r="C1114">
            <v>1</v>
          </cell>
          <cell r="G1114">
            <v>1</v>
          </cell>
          <cell r="J1114">
            <v>256.39999999999998</v>
          </cell>
          <cell r="K1114">
            <v>2</v>
          </cell>
          <cell r="M1114">
            <v>1</v>
          </cell>
          <cell r="N1114">
            <v>1</v>
          </cell>
          <cell r="O1114">
            <v>3</v>
          </cell>
          <cell r="R1114">
            <v>3.8934426229508197</v>
          </cell>
        </row>
        <row r="1115">
          <cell r="C1115">
            <v>1</v>
          </cell>
          <cell r="G1115">
            <v>1</v>
          </cell>
          <cell r="J1115">
            <v>149.30000000000001</v>
          </cell>
          <cell r="K1115">
            <v>2</v>
          </cell>
          <cell r="M1115">
            <v>1</v>
          </cell>
          <cell r="N1115">
            <v>1</v>
          </cell>
          <cell r="O1115">
            <v>3</v>
          </cell>
          <cell r="R1115">
            <v>3.8934426229508197</v>
          </cell>
        </row>
        <row r="1116">
          <cell r="C1116">
            <v>1</v>
          </cell>
          <cell r="G1116">
            <v>1</v>
          </cell>
          <cell r="J1116">
            <v>357.3</v>
          </cell>
          <cell r="K1116">
            <v>2</v>
          </cell>
          <cell r="M1116">
            <v>1</v>
          </cell>
          <cell r="N1116">
            <v>1</v>
          </cell>
          <cell r="O1116">
            <v>3</v>
          </cell>
          <cell r="R1116">
            <v>3.8934426229508197</v>
          </cell>
        </row>
        <row r="1117">
          <cell r="C1117">
            <v>1</v>
          </cell>
          <cell r="G1117">
            <v>1</v>
          </cell>
          <cell r="J1117">
            <v>182.4</v>
          </cell>
          <cell r="K1117">
            <v>2</v>
          </cell>
          <cell r="M1117">
            <v>1</v>
          </cell>
          <cell r="N1117">
            <v>1</v>
          </cell>
          <cell r="O1117">
            <v>3</v>
          </cell>
          <cell r="R1117">
            <v>3.8934426229508197</v>
          </cell>
        </row>
        <row r="1118">
          <cell r="C1118">
            <v>1</v>
          </cell>
          <cell r="G1118">
            <v>1</v>
          </cell>
          <cell r="J1118">
            <v>28.1</v>
          </cell>
          <cell r="K1118">
            <v>2</v>
          </cell>
          <cell r="M1118">
            <v>1</v>
          </cell>
          <cell r="N1118">
            <v>1</v>
          </cell>
          <cell r="O1118">
            <v>4</v>
          </cell>
          <cell r="R1118">
            <v>3.8934426229508197</v>
          </cell>
        </row>
        <row r="1119">
          <cell r="C1119">
            <v>1</v>
          </cell>
          <cell r="G1119">
            <v>1</v>
          </cell>
          <cell r="J1119">
            <v>254.2</v>
          </cell>
          <cell r="K1119">
            <v>2</v>
          </cell>
          <cell r="M1119">
            <v>1</v>
          </cell>
          <cell r="N1119">
            <v>1</v>
          </cell>
          <cell r="O1119">
            <v>2</v>
          </cell>
          <cell r="R1119">
            <v>3.8934426229508197</v>
          </cell>
        </row>
        <row r="1120">
          <cell r="C1120">
            <v>1</v>
          </cell>
          <cell r="G1120">
            <v>1</v>
          </cell>
          <cell r="J1120">
            <v>55.099999999999994</v>
          </cell>
          <cell r="K1120">
            <v>2</v>
          </cell>
          <cell r="M1120">
            <v>1</v>
          </cell>
          <cell r="N1120">
            <v>1</v>
          </cell>
          <cell r="O1120">
            <v>2</v>
          </cell>
          <cell r="R1120">
            <v>3.8934426229508197</v>
          </cell>
        </row>
        <row r="1121">
          <cell r="C1121">
            <v>1</v>
          </cell>
          <cell r="G1121">
            <v>1</v>
          </cell>
          <cell r="J1121">
            <v>1385</v>
          </cell>
          <cell r="K1121">
            <v>2</v>
          </cell>
          <cell r="M1121">
            <v>2</v>
          </cell>
          <cell r="N1121">
            <v>1</v>
          </cell>
          <cell r="O1121">
            <v>4</v>
          </cell>
          <cell r="R1121">
            <v>3.8934426229508197</v>
          </cell>
        </row>
        <row r="1122">
          <cell r="C1122">
            <v>1</v>
          </cell>
          <cell r="G1122">
            <v>1</v>
          </cell>
          <cell r="J1122">
            <v>1453</v>
          </cell>
          <cell r="K1122">
            <v>2</v>
          </cell>
          <cell r="M1122">
            <v>2</v>
          </cell>
          <cell r="N1122">
            <v>1</v>
          </cell>
          <cell r="O1122">
            <v>4</v>
          </cell>
          <cell r="R1122">
            <v>3.8934426229508197</v>
          </cell>
        </row>
        <row r="1123">
          <cell r="C1123">
            <v>1</v>
          </cell>
          <cell r="G1123">
            <v>7</v>
          </cell>
          <cell r="J1123">
            <v>254.2</v>
          </cell>
          <cell r="K1123">
            <v>1</v>
          </cell>
          <cell r="M1123">
            <v>2</v>
          </cell>
          <cell r="N1123">
            <v>8</v>
          </cell>
          <cell r="O1123">
            <v>50</v>
          </cell>
          <cell r="R1123">
            <v>2.9752475247524752</v>
          </cell>
        </row>
        <row r="1124">
          <cell r="C1124">
            <v>1</v>
          </cell>
          <cell r="G1124">
            <v>1</v>
          </cell>
          <cell r="J1124">
            <v>215</v>
          </cell>
          <cell r="K1124">
            <v>3</v>
          </cell>
          <cell r="M1124">
            <v>1</v>
          </cell>
          <cell r="N1124">
            <v>1</v>
          </cell>
          <cell r="O1124">
            <v>6</v>
          </cell>
          <cell r="R1124">
            <v>3.8934426229508197</v>
          </cell>
        </row>
        <row r="1125">
          <cell r="C1125">
            <v>1</v>
          </cell>
          <cell r="G1125">
            <v>1</v>
          </cell>
          <cell r="J1125">
            <v>195.4</v>
          </cell>
          <cell r="K1125">
            <v>3</v>
          </cell>
          <cell r="M1125">
            <v>2</v>
          </cell>
          <cell r="N1125">
            <v>1</v>
          </cell>
          <cell r="O1125">
            <v>2</v>
          </cell>
          <cell r="R1125">
            <v>3.8934426229508197</v>
          </cell>
        </row>
        <row r="1126">
          <cell r="C1126">
            <v>1</v>
          </cell>
          <cell r="G1126">
            <v>1</v>
          </cell>
          <cell r="J1126">
            <v>569</v>
          </cell>
          <cell r="K1126">
            <v>2</v>
          </cell>
          <cell r="M1126">
            <v>2</v>
          </cell>
          <cell r="N1126">
            <v>1</v>
          </cell>
          <cell r="O1126">
            <v>4</v>
          </cell>
          <cell r="R1126">
            <v>3.8934426229508197</v>
          </cell>
        </row>
        <row r="1127">
          <cell r="C1127">
            <v>1</v>
          </cell>
          <cell r="G1127">
            <v>1</v>
          </cell>
          <cell r="J1127">
            <v>92.7</v>
          </cell>
          <cell r="K1127">
            <v>2</v>
          </cell>
          <cell r="M1127">
            <v>1</v>
          </cell>
          <cell r="N1127">
            <v>1</v>
          </cell>
          <cell r="O1127">
            <v>2</v>
          </cell>
          <cell r="R1127">
            <v>3.8934426229508197</v>
          </cell>
        </row>
        <row r="1128">
          <cell r="C1128">
            <v>1</v>
          </cell>
          <cell r="G1128">
            <v>1</v>
          </cell>
          <cell r="J1128">
            <v>122.8</v>
          </cell>
          <cell r="K1128">
            <v>2</v>
          </cell>
          <cell r="M1128">
            <v>1</v>
          </cell>
          <cell r="N1128">
            <v>1</v>
          </cell>
          <cell r="O1128">
            <v>2</v>
          </cell>
          <cell r="R1128">
            <v>3.8934426229508197</v>
          </cell>
        </row>
        <row r="1129">
          <cell r="C1129">
            <v>1</v>
          </cell>
          <cell r="G1129">
            <v>1</v>
          </cell>
          <cell r="J1129">
            <v>396.2</v>
          </cell>
          <cell r="K1129">
            <v>2</v>
          </cell>
          <cell r="M1129">
            <v>2</v>
          </cell>
          <cell r="N1129">
            <v>2</v>
          </cell>
          <cell r="O1129">
            <v>2</v>
          </cell>
          <cell r="R1129">
            <v>3.8934426229508197</v>
          </cell>
        </row>
        <row r="1130">
          <cell r="C1130">
            <v>1</v>
          </cell>
          <cell r="G1130">
            <v>1</v>
          </cell>
          <cell r="J1130">
            <v>794</v>
          </cell>
          <cell r="K1130">
            <v>3</v>
          </cell>
          <cell r="M1130">
            <v>2</v>
          </cell>
          <cell r="N1130">
            <v>1</v>
          </cell>
          <cell r="O1130">
            <v>2</v>
          </cell>
          <cell r="R1130">
            <v>3.8934426229508197</v>
          </cell>
        </row>
        <row r="1131">
          <cell r="C1131">
            <v>1</v>
          </cell>
          <cell r="G1131">
            <v>1</v>
          </cell>
          <cell r="J1131">
            <v>396.2</v>
          </cell>
          <cell r="K1131">
            <v>2</v>
          </cell>
          <cell r="M1131">
            <v>1</v>
          </cell>
          <cell r="N1131">
            <v>1</v>
          </cell>
          <cell r="O1131">
            <v>2</v>
          </cell>
          <cell r="R1131">
            <v>3.8934426229508197</v>
          </cell>
        </row>
        <row r="1132">
          <cell r="C1132">
            <v>1</v>
          </cell>
          <cell r="G1132">
            <v>1</v>
          </cell>
          <cell r="J1132">
            <v>138.80000000000001</v>
          </cell>
          <cell r="K1132">
            <v>4</v>
          </cell>
          <cell r="M1132">
            <v>1</v>
          </cell>
          <cell r="N1132">
            <v>4</v>
          </cell>
          <cell r="O1132">
            <v>4</v>
          </cell>
          <cell r="R1132">
            <v>3.8934426229508197</v>
          </cell>
        </row>
        <row r="1133">
          <cell r="C1133">
            <v>1</v>
          </cell>
          <cell r="G1133">
            <v>1</v>
          </cell>
          <cell r="J1133">
            <v>64.7</v>
          </cell>
          <cell r="K1133">
            <v>2</v>
          </cell>
          <cell r="M1133">
            <v>1</v>
          </cell>
          <cell r="N1133">
            <v>2</v>
          </cell>
          <cell r="O1133">
            <v>4</v>
          </cell>
          <cell r="R1133">
            <v>3.8934426229508197</v>
          </cell>
        </row>
        <row r="1134">
          <cell r="C1134">
            <v>1</v>
          </cell>
          <cell r="G1134">
            <v>1</v>
          </cell>
          <cell r="J1134">
            <v>28.1</v>
          </cell>
          <cell r="K1134">
            <v>1</v>
          </cell>
          <cell r="M1134">
            <v>1</v>
          </cell>
          <cell r="N1134">
            <v>8</v>
          </cell>
          <cell r="O1134">
            <v>20</v>
          </cell>
          <cell r="R1134">
            <v>3.8934426229508197</v>
          </cell>
        </row>
        <row r="1135">
          <cell r="C1135">
            <v>1</v>
          </cell>
          <cell r="G1135">
            <v>1</v>
          </cell>
          <cell r="J1135">
            <v>236.6</v>
          </cell>
          <cell r="K1135">
            <v>3</v>
          </cell>
          <cell r="M1135">
            <v>2</v>
          </cell>
          <cell r="N1135">
            <v>1</v>
          </cell>
          <cell r="O1135">
            <v>6</v>
          </cell>
          <cell r="R1135">
            <v>3.8934426229508197</v>
          </cell>
        </row>
        <row r="1136">
          <cell r="C1136">
            <v>1</v>
          </cell>
          <cell r="G1136">
            <v>1</v>
          </cell>
          <cell r="J1136">
            <v>238.2</v>
          </cell>
          <cell r="K1136">
            <v>2</v>
          </cell>
          <cell r="M1136">
            <v>1</v>
          </cell>
          <cell r="N1136">
            <v>3</v>
          </cell>
          <cell r="O1136">
            <v>3</v>
          </cell>
          <cell r="R1136">
            <v>3.8934426229508197</v>
          </cell>
        </row>
        <row r="1137">
          <cell r="C1137">
            <v>1</v>
          </cell>
          <cell r="G1137">
            <v>1</v>
          </cell>
          <cell r="J1137">
            <v>28.1</v>
          </cell>
          <cell r="K1137">
            <v>1</v>
          </cell>
          <cell r="M1137">
            <v>1</v>
          </cell>
          <cell r="N1137">
            <v>5</v>
          </cell>
          <cell r="O1137">
            <v>5</v>
          </cell>
          <cell r="R1137">
            <v>3.8934426229508197</v>
          </cell>
        </row>
        <row r="1138">
          <cell r="C1138">
            <v>1</v>
          </cell>
          <cell r="G1138">
            <v>1</v>
          </cell>
          <cell r="J1138">
            <v>215.9</v>
          </cell>
          <cell r="K1138">
            <v>2</v>
          </cell>
          <cell r="M1138">
            <v>2</v>
          </cell>
          <cell r="N1138">
            <v>2</v>
          </cell>
          <cell r="O1138">
            <v>2</v>
          </cell>
          <cell r="R1138">
            <v>3.8934426229508197</v>
          </cell>
        </row>
        <row r="1139">
          <cell r="C1139">
            <v>1</v>
          </cell>
          <cell r="G1139">
            <v>1</v>
          </cell>
          <cell r="J1139">
            <v>193.3</v>
          </cell>
          <cell r="K1139">
            <v>2</v>
          </cell>
          <cell r="M1139">
            <v>1</v>
          </cell>
          <cell r="N1139">
            <v>3</v>
          </cell>
          <cell r="O1139">
            <v>3</v>
          </cell>
          <cell r="R1139">
            <v>3.8934426229508197</v>
          </cell>
        </row>
        <row r="1140">
          <cell r="C1140">
            <v>1</v>
          </cell>
          <cell r="G1140">
            <v>1</v>
          </cell>
          <cell r="J1140">
            <v>610</v>
          </cell>
          <cell r="K1140">
            <v>3</v>
          </cell>
          <cell r="M1140">
            <v>1</v>
          </cell>
          <cell r="N1140">
            <v>2</v>
          </cell>
          <cell r="O1140">
            <v>3</v>
          </cell>
          <cell r="R1140">
            <v>3.8934426229508197</v>
          </cell>
        </row>
        <row r="1141">
          <cell r="C1141">
            <v>1</v>
          </cell>
          <cell r="G1141">
            <v>1</v>
          </cell>
          <cell r="J1141">
            <v>368</v>
          </cell>
          <cell r="K1141">
            <v>3</v>
          </cell>
          <cell r="M1141">
            <v>1</v>
          </cell>
          <cell r="N1141">
            <v>1</v>
          </cell>
          <cell r="O1141">
            <v>4</v>
          </cell>
          <cell r="R1141">
            <v>3.8934426229508197</v>
          </cell>
        </row>
        <row r="1142">
          <cell r="C1142">
            <v>1</v>
          </cell>
          <cell r="G1142">
            <v>1</v>
          </cell>
          <cell r="J1142">
            <v>185.8</v>
          </cell>
          <cell r="K1142">
            <v>2</v>
          </cell>
          <cell r="M1142">
            <v>2</v>
          </cell>
          <cell r="N1142">
            <v>2</v>
          </cell>
          <cell r="O1142">
            <v>3</v>
          </cell>
          <cell r="R1142">
            <v>3.8934426229508197</v>
          </cell>
        </row>
        <row r="1143">
          <cell r="C1143">
            <v>1</v>
          </cell>
          <cell r="G1143">
            <v>1</v>
          </cell>
          <cell r="J1143">
            <v>166.2</v>
          </cell>
          <cell r="K1143">
            <v>2</v>
          </cell>
          <cell r="M1143">
            <v>2</v>
          </cell>
          <cell r="N1143">
            <v>3</v>
          </cell>
          <cell r="O1143">
            <v>5</v>
          </cell>
          <cell r="R1143">
            <v>3.8934426229508197</v>
          </cell>
        </row>
        <row r="1144">
          <cell r="C1144">
            <v>1</v>
          </cell>
          <cell r="G1144">
            <v>1</v>
          </cell>
          <cell r="J1144">
            <v>403</v>
          </cell>
          <cell r="K1144">
            <v>2</v>
          </cell>
          <cell r="M1144">
            <v>2</v>
          </cell>
          <cell r="N1144">
            <v>1</v>
          </cell>
          <cell r="O1144">
            <v>2</v>
          </cell>
          <cell r="R1144">
            <v>3.8934426229508197</v>
          </cell>
        </row>
        <row r="1145">
          <cell r="C1145">
            <v>1</v>
          </cell>
          <cell r="G1145">
            <v>1</v>
          </cell>
          <cell r="J1145">
            <v>256.39999999999998</v>
          </cell>
          <cell r="K1145">
            <v>3</v>
          </cell>
          <cell r="M1145">
            <v>2</v>
          </cell>
          <cell r="N1145">
            <v>2</v>
          </cell>
          <cell r="O1145">
            <v>4</v>
          </cell>
          <cell r="R1145">
            <v>3.8934426229508197</v>
          </cell>
        </row>
        <row r="1146">
          <cell r="C1146">
            <v>1</v>
          </cell>
          <cell r="G1146">
            <v>1</v>
          </cell>
          <cell r="J1146">
            <v>276.2</v>
          </cell>
          <cell r="K1146">
            <v>2</v>
          </cell>
          <cell r="M1146">
            <v>2</v>
          </cell>
          <cell r="N1146">
            <v>1</v>
          </cell>
          <cell r="O1146">
            <v>5</v>
          </cell>
          <cell r="R1146">
            <v>3.8934426229508197</v>
          </cell>
        </row>
        <row r="1147">
          <cell r="C1147">
            <v>1</v>
          </cell>
          <cell r="G1147">
            <v>1</v>
          </cell>
          <cell r="J1147">
            <v>28.1</v>
          </cell>
          <cell r="K1147">
            <v>3</v>
          </cell>
          <cell r="M1147">
            <v>2</v>
          </cell>
          <cell r="N1147">
            <v>4</v>
          </cell>
          <cell r="O1147">
            <v>4</v>
          </cell>
          <cell r="R1147">
            <v>3.8934426229508197</v>
          </cell>
        </row>
        <row r="1148">
          <cell r="C1148">
            <v>1</v>
          </cell>
          <cell r="G1148">
            <v>1</v>
          </cell>
          <cell r="J1148">
            <v>94</v>
          </cell>
          <cell r="K1148">
            <v>1</v>
          </cell>
          <cell r="M1148">
            <v>2</v>
          </cell>
          <cell r="N1148">
            <v>2</v>
          </cell>
          <cell r="O1148">
            <v>3</v>
          </cell>
          <cell r="R1148">
            <v>3.8934426229508197</v>
          </cell>
        </row>
        <row r="1149">
          <cell r="C1149">
            <v>1</v>
          </cell>
          <cell r="G1149">
            <v>1</v>
          </cell>
          <cell r="J1149">
            <v>531</v>
          </cell>
          <cell r="K1149">
            <v>1</v>
          </cell>
          <cell r="M1149">
            <v>1</v>
          </cell>
          <cell r="N1149">
            <v>2</v>
          </cell>
          <cell r="O1149">
            <v>2</v>
          </cell>
          <cell r="R1149">
            <v>3.8934426229508197</v>
          </cell>
        </row>
        <row r="1150">
          <cell r="C1150">
            <v>1</v>
          </cell>
          <cell r="G1150">
            <v>1</v>
          </cell>
          <cell r="J1150">
            <v>28.1</v>
          </cell>
          <cell r="K1150">
            <v>1</v>
          </cell>
          <cell r="M1150">
            <v>1</v>
          </cell>
          <cell r="N1150">
            <v>2</v>
          </cell>
          <cell r="O1150">
            <v>1</v>
          </cell>
          <cell r="R1150">
            <v>3.8934426229508197</v>
          </cell>
        </row>
        <row r="1151">
          <cell r="C1151">
            <v>1</v>
          </cell>
          <cell r="G1151">
            <v>7</v>
          </cell>
          <cell r="J1151">
            <v>276.2</v>
          </cell>
          <cell r="K1151">
            <v>1</v>
          </cell>
          <cell r="M1151">
            <v>1</v>
          </cell>
          <cell r="N1151">
            <v>4</v>
          </cell>
          <cell r="O1151">
            <v>20</v>
          </cell>
          <cell r="R1151">
            <v>2.9752475247524752</v>
          </cell>
        </row>
        <row r="1152">
          <cell r="C1152">
            <v>1</v>
          </cell>
          <cell r="G1152">
            <v>7</v>
          </cell>
          <cell r="J1152">
            <v>569</v>
          </cell>
          <cell r="K1152">
            <v>1</v>
          </cell>
          <cell r="M1152">
            <v>1</v>
          </cell>
          <cell r="N1152">
            <v>4</v>
          </cell>
          <cell r="O1152">
            <v>15</v>
          </cell>
          <cell r="R1152">
            <v>2.9752475247524752</v>
          </cell>
        </row>
        <row r="1153">
          <cell r="C1153">
            <v>1</v>
          </cell>
          <cell r="G1153">
            <v>7</v>
          </cell>
          <cell r="J1153">
            <v>94</v>
          </cell>
          <cell r="K1153">
            <v>2</v>
          </cell>
          <cell r="M1153">
            <v>1</v>
          </cell>
          <cell r="N1153">
            <v>2</v>
          </cell>
          <cell r="O1153">
            <v>17</v>
          </cell>
          <cell r="R1153">
            <v>2.9752475247524752</v>
          </cell>
        </row>
        <row r="1154">
          <cell r="C1154">
            <v>1</v>
          </cell>
          <cell r="G1154">
            <v>1</v>
          </cell>
          <cell r="J1154">
            <v>386.8</v>
          </cell>
          <cell r="K1154">
            <v>2</v>
          </cell>
          <cell r="M1154">
            <v>2</v>
          </cell>
          <cell r="N1154">
            <v>1</v>
          </cell>
          <cell r="O1154">
            <v>4</v>
          </cell>
          <cell r="R1154">
            <v>3.8934426229508197</v>
          </cell>
        </row>
        <row r="1155">
          <cell r="C1155">
            <v>1</v>
          </cell>
          <cell r="G1155">
            <v>1</v>
          </cell>
          <cell r="J1155">
            <v>276.2</v>
          </cell>
          <cell r="K1155">
            <v>2</v>
          </cell>
          <cell r="M1155">
            <v>2</v>
          </cell>
          <cell r="N1155">
            <v>1</v>
          </cell>
          <cell r="O1155">
            <v>3</v>
          </cell>
          <cell r="R1155">
            <v>3.8934426229508197</v>
          </cell>
        </row>
        <row r="1156">
          <cell r="C1156">
            <v>1</v>
          </cell>
          <cell r="G1156">
            <v>1</v>
          </cell>
          <cell r="J1156">
            <v>276.2</v>
          </cell>
          <cell r="K1156">
            <v>2</v>
          </cell>
          <cell r="M1156">
            <v>2</v>
          </cell>
          <cell r="N1156">
            <v>2</v>
          </cell>
          <cell r="O1156">
            <v>4</v>
          </cell>
          <cell r="R1156">
            <v>3.8934426229508197</v>
          </cell>
        </row>
        <row r="1157">
          <cell r="C1157">
            <v>1</v>
          </cell>
          <cell r="G1157">
            <v>1</v>
          </cell>
          <cell r="J1157">
            <v>16.8</v>
          </cell>
          <cell r="K1157">
            <v>1</v>
          </cell>
          <cell r="M1157">
            <v>2</v>
          </cell>
          <cell r="N1157">
            <v>4</v>
          </cell>
          <cell r="O1157">
            <v>10</v>
          </cell>
          <cell r="R1157">
            <v>3.8934426229508197</v>
          </cell>
        </row>
        <row r="1158">
          <cell r="C1158">
            <v>1</v>
          </cell>
          <cell r="G1158">
            <v>1</v>
          </cell>
          <cell r="J1158">
            <v>569</v>
          </cell>
          <cell r="K1158">
            <v>3</v>
          </cell>
          <cell r="M1158">
            <v>2</v>
          </cell>
          <cell r="N1158">
            <v>1</v>
          </cell>
          <cell r="O1158">
            <v>4</v>
          </cell>
          <cell r="R1158">
            <v>3.8934426229508197</v>
          </cell>
        </row>
        <row r="1159">
          <cell r="C1159">
            <v>1</v>
          </cell>
          <cell r="G1159">
            <v>7</v>
          </cell>
          <cell r="J1159">
            <v>276.2</v>
          </cell>
          <cell r="K1159">
            <v>1</v>
          </cell>
          <cell r="M1159">
            <v>1</v>
          </cell>
          <cell r="N1159">
            <v>4</v>
          </cell>
          <cell r="O1159">
            <v>10</v>
          </cell>
          <cell r="R1159">
            <v>2.9752475247524752</v>
          </cell>
        </row>
        <row r="1160">
          <cell r="C1160">
            <v>1</v>
          </cell>
          <cell r="G1160">
            <v>1</v>
          </cell>
          <cell r="J1160">
            <v>386.8</v>
          </cell>
          <cell r="K1160">
            <v>3</v>
          </cell>
          <cell r="M1160">
            <v>2</v>
          </cell>
          <cell r="N1160">
            <v>2</v>
          </cell>
          <cell r="O1160">
            <v>6</v>
          </cell>
          <cell r="R1160">
            <v>3.8934426229508197</v>
          </cell>
        </row>
        <row r="1161">
          <cell r="C1161">
            <v>1</v>
          </cell>
          <cell r="G1161">
            <v>1</v>
          </cell>
          <cell r="J1161">
            <v>74.2</v>
          </cell>
          <cell r="K1161">
            <v>3</v>
          </cell>
          <cell r="M1161">
            <v>2</v>
          </cell>
          <cell r="N1161">
            <v>1</v>
          </cell>
          <cell r="O1161">
            <v>1</v>
          </cell>
          <cell r="R1161">
            <v>3.8934426229508197</v>
          </cell>
        </row>
        <row r="1162">
          <cell r="C1162">
            <v>1</v>
          </cell>
          <cell r="G1162">
            <v>1</v>
          </cell>
          <cell r="J1162">
            <v>386.8</v>
          </cell>
          <cell r="K1162">
            <v>3</v>
          </cell>
          <cell r="M1162">
            <v>2</v>
          </cell>
          <cell r="N1162">
            <v>1</v>
          </cell>
          <cell r="O1162">
            <v>3</v>
          </cell>
          <cell r="R1162">
            <v>3.8934426229508197</v>
          </cell>
        </row>
        <row r="1163">
          <cell r="C1163">
            <v>1</v>
          </cell>
          <cell r="G1163">
            <v>1</v>
          </cell>
          <cell r="J1163">
            <v>276.2</v>
          </cell>
          <cell r="K1163">
            <v>3</v>
          </cell>
          <cell r="M1163">
            <v>2</v>
          </cell>
          <cell r="N1163">
            <v>2</v>
          </cell>
          <cell r="O1163">
            <v>2</v>
          </cell>
          <cell r="R1163">
            <v>3.8934426229508197</v>
          </cell>
        </row>
        <row r="1164">
          <cell r="C1164">
            <v>1</v>
          </cell>
          <cell r="G1164">
            <v>1</v>
          </cell>
          <cell r="J1164">
            <v>254.2</v>
          </cell>
          <cell r="K1164">
            <v>3</v>
          </cell>
          <cell r="M1164">
            <v>2</v>
          </cell>
          <cell r="N1164">
            <v>4</v>
          </cell>
          <cell r="O1164">
            <v>5</v>
          </cell>
          <cell r="R1164">
            <v>3.8934426229508197</v>
          </cell>
        </row>
        <row r="1165">
          <cell r="C1165">
            <v>1</v>
          </cell>
          <cell r="G1165">
            <v>1</v>
          </cell>
          <cell r="J1165">
            <v>569</v>
          </cell>
          <cell r="K1165">
            <v>3</v>
          </cell>
          <cell r="M1165">
            <v>2</v>
          </cell>
          <cell r="N1165">
            <v>4</v>
          </cell>
          <cell r="O1165">
            <v>4</v>
          </cell>
          <cell r="R1165">
            <v>3.8934426229508197</v>
          </cell>
        </row>
        <row r="1166">
          <cell r="C1166">
            <v>1</v>
          </cell>
          <cell r="G1166">
            <v>1</v>
          </cell>
          <cell r="J1166">
            <v>276.2</v>
          </cell>
          <cell r="K1166">
            <v>1</v>
          </cell>
          <cell r="M1166">
            <v>1</v>
          </cell>
          <cell r="N1166">
            <v>1</v>
          </cell>
          <cell r="O1166">
            <v>1</v>
          </cell>
          <cell r="R1166">
            <v>3.8934426229508197</v>
          </cell>
        </row>
        <row r="1167">
          <cell r="C1167">
            <v>1</v>
          </cell>
          <cell r="G1167">
            <v>1</v>
          </cell>
          <cell r="J1167">
            <v>276.2</v>
          </cell>
          <cell r="K1167">
            <v>3</v>
          </cell>
          <cell r="M1167">
            <v>1</v>
          </cell>
          <cell r="N1167">
            <v>2</v>
          </cell>
          <cell r="O1167">
            <v>4</v>
          </cell>
          <cell r="R1167">
            <v>3.8934426229508197</v>
          </cell>
        </row>
        <row r="1168">
          <cell r="C1168">
            <v>1</v>
          </cell>
          <cell r="G1168">
            <v>7</v>
          </cell>
          <cell r="J1168">
            <v>276.2</v>
          </cell>
          <cell r="K1168">
            <v>3</v>
          </cell>
          <cell r="M1168">
            <v>1</v>
          </cell>
          <cell r="N1168">
            <v>1</v>
          </cell>
          <cell r="O1168">
            <v>10</v>
          </cell>
          <cell r="R1168">
            <v>2.9752475247524752</v>
          </cell>
        </row>
        <row r="1169">
          <cell r="C1169">
            <v>1</v>
          </cell>
          <cell r="G1169">
            <v>7</v>
          </cell>
          <cell r="J1169">
            <v>276.2</v>
          </cell>
          <cell r="K1169">
            <v>2</v>
          </cell>
          <cell r="M1169">
            <v>1</v>
          </cell>
          <cell r="N1169">
            <v>2</v>
          </cell>
          <cell r="O1169">
            <v>20</v>
          </cell>
          <cell r="R1169">
            <v>2.9752475247524752</v>
          </cell>
        </row>
        <row r="1170">
          <cell r="C1170">
            <v>1</v>
          </cell>
          <cell r="G1170">
            <v>1</v>
          </cell>
          <cell r="J1170">
            <v>210.3</v>
          </cell>
          <cell r="K1170">
            <v>2</v>
          </cell>
          <cell r="M1170">
            <v>2</v>
          </cell>
          <cell r="N1170">
            <v>4</v>
          </cell>
          <cell r="O1170">
            <v>4</v>
          </cell>
          <cell r="R1170">
            <v>3.8934426229508197</v>
          </cell>
        </row>
        <row r="1171">
          <cell r="C1171">
            <v>1</v>
          </cell>
          <cell r="G1171">
            <v>1</v>
          </cell>
          <cell r="J1171">
            <v>386.8</v>
          </cell>
          <cell r="K1171">
            <v>3</v>
          </cell>
          <cell r="M1171">
            <v>2</v>
          </cell>
          <cell r="N1171">
            <v>2</v>
          </cell>
          <cell r="O1171">
            <v>3</v>
          </cell>
          <cell r="R1171">
            <v>3.8934426229508197</v>
          </cell>
        </row>
        <row r="1172">
          <cell r="C1172">
            <v>1</v>
          </cell>
          <cell r="G1172">
            <v>7</v>
          </cell>
          <cell r="J1172">
            <v>28.1</v>
          </cell>
          <cell r="K1172">
            <v>1</v>
          </cell>
          <cell r="M1172">
            <v>1</v>
          </cell>
          <cell r="N1172">
            <v>1</v>
          </cell>
          <cell r="O1172">
            <v>20</v>
          </cell>
          <cell r="R1172">
            <v>2.9752475247524752</v>
          </cell>
        </row>
        <row r="1173">
          <cell r="C1173">
            <v>1</v>
          </cell>
          <cell r="G1173">
            <v>1</v>
          </cell>
          <cell r="J1173">
            <v>569</v>
          </cell>
          <cell r="K1173">
            <v>1</v>
          </cell>
          <cell r="M1173">
            <v>2</v>
          </cell>
          <cell r="N1173">
            <v>1</v>
          </cell>
          <cell r="O1173">
            <v>20</v>
          </cell>
          <cell r="R1173">
            <v>3.8934426229508197</v>
          </cell>
        </row>
        <row r="1174">
          <cell r="C1174">
            <v>1</v>
          </cell>
          <cell r="G1174">
            <v>1</v>
          </cell>
          <cell r="J1174">
            <v>276.2</v>
          </cell>
          <cell r="K1174">
            <v>3</v>
          </cell>
          <cell r="M1174">
            <v>2</v>
          </cell>
          <cell r="N1174">
            <v>2</v>
          </cell>
          <cell r="O1174">
            <v>4</v>
          </cell>
          <cell r="R1174">
            <v>3.8934426229508197</v>
          </cell>
        </row>
        <row r="1175">
          <cell r="C1175">
            <v>1</v>
          </cell>
          <cell r="G1175">
            <v>1</v>
          </cell>
          <cell r="J1175">
            <v>508</v>
          </cell>
          <cell r="K1175">
            <v>3</v>
          </cell>
          <cell r="M1175">
            <v>2</v>
          </cell>
          <cell r="N1175">
            <v>2</v>
          </cell>
          <cell r="O1175">
            <v>4</v>
          </cell>
          <cell r="R1175">
            <v>3.8934426229508197</v>
          </cell>
        </row>
        <row r="1176">
          <cell r="C1176">
            <v>1</v>
          </cell>
          <cell r="G1176">
            <v>1</v>
          </cell>
          <cell r="J1176">
            <v>195.4</v>
          </cell>
          <cell r="K1176">
            <v>3</v>
          </cell>
          <cell r="M1176">
            <v>2</v>
          </cell>
          <cell r="N1176">
            <v>4</v>
          </cell>
          <cell r="O1176">
            <v>2</v>
          </cell>
          <cell r="R1176">
            <v>3.8934426229508197</v>
          </cell>
        </row>
        <row r="1177">
          <cell r="C1177">
            <v>1</v>
          </cell>
          <cell r="G1177">
            <v>1</v>
          </cell>
          <cell r="J1177">
            <v>330.3</v>
          </cell>
          <cell r="K1177">
            <v>3</v>
          </cell>
          <cell r="M1177">
            <v>2</v>
          </cell>
          <cell r="N1177">
            <v>2</v>
          </cell>
          <cell r="O1177">
            <v>2</v>
          </cell>
          <cell r="R1177">
            <v>3.8934426229508197</v>
          </cell>
        </row>
        <row r="1178">
          <cell r="C1178">
            <v>1</v>
          </cell>
          <cell r="G1178">
            <v>1</v>
          </cell>
          <cell r="J1178">
            <v>276.2</v>
          </cell>
          <cell r="K1178">
            <v>3</v>
          </cell>
          <cell r="M1178">
            <v>2</v>
          </cell>
          <cell r="N1178">
            <v>1</v>
          </cell>
          <cell r="O1178">
            <v>3</v>
          </cell>
          <cell r="R1178">
            <v>3.8934426229508197</v>
          </cell>
        </row>
        <row r="1179">
          <cell r="C1179">
            <v>1</v>
          </cell>
          <cell r="G1179">
            <v>1</v>
          </cell>
          <cell r="J1179">
            <v>277</v>
          </cell>
          <cell r="K1179">
            <v>3</v>
          </cell>
          <cell r="M1179">
            <v>1</v>
          </cell>
          <cell r="N1179">
            <v>4</v>
          </cell>
          <cell r="O1179">
            <v>4</v>
          </cell>
          <cell r="R1179">
            <v>3.8934426229508197</v>
          </cell>
        </row>
        <row r="1180">
          <cell r="C1180">
            <v>1</v>
          </cell>
          <cell r="G1180">
            <v>1</v>
          </cell>
          <cell r="J1180">
            <v>28.1</v>
          </cell>
          <cell r="K1180">
            <v>1</v>
          </cell>
          <cell r="M1180">
            <v>2</v>
          </cell>
          <cell r="N1180">
            <v>2</v>
          </cell>
          <cell r="O1180">
            <v>4</v>
          </cell>
          <cell r="R1180">
            <v>3.8934426229508197</v>
          </cell>
        </row>
        <row r="1181">
          <cell r="C1181">
            <v>1</v>
          </cell>
          <cell r="G1181">
            <v>1</v>
          </cell>
          <cell r="J1181">
            <v>569</v>
          </cell>
          <cell r="K1181">
            <v>3</v>
          </cell>
          <cell r="M1181">
            <v>1</v>
          </cell>
          <cell r="N1181">
            <v>4</v>
          </cell>
          <cell r="O1181">
            <v>2</v>
          </cell>
          <cell r="R1181">
            <v>3.8934426229508197</v>
          </cell>
        </row>
        <row r="1182">
          <cell r="C1182">
            <v>1</v>
          </cell>
          <cell r="G1182">
            <v>1</v>
          </cell>
          <cell r="J1182">
            <v>149.30000000000001</v>
          </cell>
          <cell r="K1182">
            <v>1</v>
          </cell>
          <cell r="M1182">
            <v>1</v>
          </cell>
          <cell r="N1182">
            <v>2</v>
          </cell>
          <cell r="O1182">
            <v>4</v>
          </cell>
          <cell r="R1182">
            <v>3.8934426229508197</v>
          </cell>
        </row>
        <row r="1183">
          <cell r="C1183">
            <v>1</v>
          </cell>
          <cell r="G1183">
            <v>1</v>
          </cell>
          <cell r="J1183">
            <v>276.2</v>
          </cell>
          <cell r="K1183">
            <v>1</v>
          </cell>
          <cell r="M1183">
            <v>1</v>
          </cell>
          <cell r="N1183">
            <v>4</v>
          </cell>
          <cell r="O1183">
            <v>5</v>
          </cell>
          <cell r="R1183">
            <v>3.8934426229508197</v>
          </cell>
        </row>
        <row r="1184">
          <cell r="C1184">
            <v>1</v>
          </cell>
          <cell r="G1184">
            <v>1</v>
          </cell>
          <cell r="J1184">
            <v>28.1</v>
          </cell>
          <cell r="K1184">
            <v>1</v>
          </cell>
          <cell r="M1184">
            <v>1</v>
          </cell>
          <cell r="N1184">
            <v>2</v>
          </cell>
          <cell r="O1184">
            <v>5</v>
          </cell>
          <cell r="R1184">
            <v>3.8934426229508197</v>
          </cell>
        </row>
        <row r="1185">
          <cell r="C1185">
            <v>1</v>
          </cell>
          <cell r="G1185">
            <v>1</v>
          </cell>
          <cell r="J1185">
            <v>215.2</v>
          </cell>
          <cell r="K1185">
            <v>1</v>
          </cell>
          <cell r="M1185">
            <v>1</v>
          </cell>
          <cell r="N1185">
            <v>1</v>
          </cell>
          <cell r="O1185">
            <v>6</v>
          </cell>
          <cell r="R1185">
            <v>3.8934426229508197</v>
          </cell>
        </row>
        <row r="1186">
          <cell r="C1186">
            <v>1</v>
          </cell>
          <cell r="G1186">
            <v>1</v>
          </cell>
          <cell r="J1186">
            <v>276.2</v>
          </cell>
          <cell r="K1186">
            <v>3</v>
          </cell>
          <cell r="M1186">
            <v>2</v>
          </cell>
          <cell r="N1186">
            <v>2</v>
          </cell>
          <cell r="O1186">
            <v>4</v>
          </cell>
          <cell r="R1186">
            <v>3.8934426229508197</v>
          </cell>
        </row>
        <row r="1187">
          <cell r="C1187">
            <v>1</v>
          </cell>
          <cell r="G1187">
            <v>1</v>
          </cell>
          <cell r="J1187">
            <v>276.2</v>
          </cell>
          <cell r="K1187">
            <v>3</v>
          </cell>
          <cell r="M1187">
            <v>2</v>
          </cell>
          <cell r="N1187">
            <v>4</v>
          </cell>
          <cell r="O1187">
            <v>2</v>
          </cell>
          <cell r="R1187">
            <v>3.8934426229508197</v>
          </cell>
        </row>
        <row r="1188">
          <cell r="C1188">
            <v>1</v>
          </cell>
          <cell r="G1188">
            <v>1</v>
          </cell>
          <cell r="J1188">
            <v>74.2</v>
          </cell>
          <cell r="K1188">
            <v>3</v>
          </cell>
          <cell r="M1188">
            <v>2</v>
          </cell>
          <cell r="N1188">
            <v>1</v>
          </cell>
          <cell r="O1188">
            <v>8</v>
          </cell>
          <cell r="R1188">
            <v>3.8934426229508197</v>
          </cell>
        </row>
        <row r="1189">
          <cell r="C1189">
            <v>1</v>
          </cell>
          <cell r="G1189">
            <v>1</v>
          </cell>
          <cell r="J1189">
            <v>386.8</v>
          </cell>
          <cell r="K1189">
            <v>3</v>
          </cell>
          <cell r="M1189">
            <v>2</v>
          </cell>
          <cell r="N1189">
            <v>2</v>
          </cell>
          <cell r="O1189">
            <v>6</v>
          </cell>
          <cell r="R1189">
            <v>3.8934426229508197</v>
          </cell>
        </row>
        <row r="1190">
          <cell r="C1190">
            <v>1</v>
          </cell>
          <cell r="G1190">
            <v>1</v>
          </cell>
          <cell r="J1190">
            <v>215.2</v>
          </cell>
          <cell r="K1190">
            <v>3</v>
          </cell>
          <cell r="M1190">
            <v>2</v>
          </cell>
          <cell r="N1190">
            <v>1</v>
          </cell>
          <cell r="O1190">
            <v>4</v>
          </cell>
          <cell r="R1190">
            <v>3.8934426229508197</v>
          </cell>
        </row>
        <row r="1191">
          <cell r="C1191">
            <v>1</v>
          </cell>
          <cell r="G1191">
            <v>1</v>
          </cell>
          <cell r="J1191">
            <v>276.2</v>
          </cell>
          <cell r="K1191">
            <v>3</v>
          </cell>
          <cell r="M1191">
            <v>2</v>
          </cell>
          <cell r="N1191">
            <v>2</v>
          </cell>
          <cell r="O1191">
            <v>6</v>
          </cell>
          <cell r="R1191">
            <v>3.8934426229508197</v>
          </cell>
        </row>
        <row r="1192">
          <cell r="C1192">
            <v>1</v>
          </cell>
          <cell r="G1192">
            <v>1</v>
          </cell>
          <cell r="J1192">
            <v>238.2</v>
          </cell>
          <cell r="K1192">
            <v>3</v>
          </cell>
          <cell r="M1192">
            <v>2</v>
          </cell>
          <cell r="N1192">
            <v>1</v>
          </cell>
          <cell r="O1192">
            <v>4</v>
          </cell>
          <cell r="R1192">
            <v>3.8934426229508197</v>
          </cell>
        </row>
        <row r="1193">
          <cell r="C1193">
            <v>1</v>
          </cell>
          <cell r="G1193">
            <v>1</v>
          </cell>
          <cell r="J1193">
            <v>1591</v>
          </cell>
          <cell r="K1193">
            <v>3</v>
          </cell>
          <cell r="M1193">
            <v>2</v>
          </cell>
          <cell r="N1193">
            <v>4</v>
          </cell>
          <cell r="O1193">
            <v>4</v>
          </cell>
          <cell r="R1193">
            <v>3.8934426229508197</v>
          </cell>
        </row>
        <row r="1194">
          <cell r="C1194">
            <v>1</v>
          </cell>
          <cell r="G1194">
            <v>1</v>
          </cell>
          <cell r="J1194">
            <v>136.30000000000001</v>
          </cell>
          <cell r="K1194">
            <v>1</v>
          </cell>
          <cell r="M1194">
            <v>2</v>
          </cell>
          <cell r="N1194">
            <v>2</v>
          </cell>
          <cell r="O1194">
            <v>2</v>
          </cell>
          <cell r="R1194">
            <v>3.8934426229508197</v>
          </cell>
        </row>
        <row r="1195">
          <cell r="C1195">
            <v>1</v>
          </cell>
          <cell r="G1195">
            <v>1</v>
          </cell>
          <cell r="J1195">
            <v>188.3</v>
          </cell>
          <cell r="K1195">
            <v>3</v>
          </cell>
          <cell r="M1195">
            <v>1</v>
          </cell>
          <cell r="N1195">
            <v>4</v>
          </cell>
          <cell r="O1195">
            <v>3</v>
          </cell>
          <cell r="R1195">
            <v>3.8934426229508197</v>
          </cell>
        </row>
        <row r="1196">
          <cell r="C1196">
            <v>1</v>
          </cell>
          <cell r="G1196">
            <v>1</v>
          </cell>
          <cell r="J1196">
            <v>94</v>
          </cell>
          <cell r="K1196">
            <v>1</v>
          </cell>
          <cell r="M1196">
            <v>1</v>
          </cell>
          <cell r="N1196">
            <v>2</v>
          </cell>
          <cell r="O1196">
            <v>2</v>
          </cell>
          <cell r="R1196">
            <v>3.8934426229508197</v>
          </cell>
        </row>
        <row r="1197">
          <cell r="C1197">
            <v>1</v>
          </cell>
          <cell r="G1197">
            <v>1</v>
          </cell>
          <cell r="J1197">
            <v>305</v>
          </cell>
          <cell r="K1197">
            <v>3</v>
          </cell>
          <cell r="M1197">
            <v>2</v>
          </cell>
          <cell r="N1197">
            <v>4</v>
          </cell>
          <cell r="O1197">
            <v>2</v>
          </cell>
          <cell r="R1197">
            <v>3.8934426229508197</v>
          </cell>
        </row>
        <row r="1198">
          <cell r="C1198">
            <v>1</v>
          </cell>
          <cell r="G1198">
            <v>1</v>
          </cell>
          <cell r="J1198">
            <v>94</v>
          </cell>
          <cell r="K1198">
            <v>3</v>
          </cell>
          <cell r="M1198">
            <v>2</v>
          </cell>
          <cell r="N1198">
            <v>1</v>
          </cell>
          <cell r="O1198">
            <v>6</v>
          </cell>
          <cell r="R1198">
            <v>3.8934426229508197</v>
          </cell>
        </row>
        <row r="1199">
          <cell r="C1199">
            <v>1</v>
          </cell>
          <cell r="G1199">
            <v>1</v>
          </cell>
          <cell r="J1199">
            <v>276.2</v>
          </cell>
          <cell r="K1199">
            <v>3</v>
          </cell>
          <cell r="M1199">
            <v>2</v>
          </cell>
          <cell r="N1199">
            <v>2</v>
          </cell>
          <cell r="O1199">
            <v>4</v>
          </cell>
          <cell r="R1199">
            <v>3.8934426229508197</v>
          </cell>
        </row>
        <row r="1200">
          <cell r="C1200">
            <v>1</v>
          </cell>
          <cell r="G1200">
            <v>1</v>
          </cell>
          <cell r="J1200">
            <v>276.2</v>
          </cell>
          <cell r="K1200">
            <v>3</v>
          </cell>
          <cell r="M1200">
            <v>2</v>
          </cell>
          <cell r="N1200">
            <v>4</v>
          </cell>
          <cell r="O1200">
            <v>2</v>
          </cell>
          <cell r="R1200">
            <v>3.8934426229508197</v>
          </cell>
        </row>
        <row r="1201">
          <cell r="C1201">
            <v>1</v>
          </cell>
          <cell r="G1201">
            <v>1</v>
          </cell>
          <cell r="J1201">
            <v>276.2</v>
          </cell>
          <cell r="K1201">
            <v>3</v>
          </cell>
          <cell r="M1201">
            <v>2</v>
          </cell>
          <cell r="N1201">
            <v>2</v>
          </cell>
          <cell r="O1201">
            <v>6</v>
          </cell>
          <cell r="R1201">
            <v>3.8934426229508197</v>
          </cell>
        </row>
        <row r="1202">
          <cell r="C1202">
            <v>1</v>
          </cell>
          <cell r="G1202">
            <v>7</v>
          </cell>
          <cell r="J1202">
            <v>569</v>
          </cell>
          <cell r="K1202">
            <v>1</v>
          </cell>
          <cell r="M1202">
            <v>1</v>
          </cell>
          <cell r="N1202">
            <v>2</v>
          </cell>
          <cell r="O1202">
            <v>20</v>
          </cell>
          <cell r="R1202">
            <v>2.9752475247524752</v>
          </cell>
        </row>
        <row r="1203">
          <cell r="C1203">
            <v>1</v>
          </cell>
          <cell r="G1203">
            <v>1</v>
          </cell>
          <cell r="J1203">
            <v>305</v>
          </cell>
          <cell r="K1203">
            <v>3</v>
          </cell>
          <cell r="M1203">
            <v>2</v>
          </cell>
          <cell r="N1203">
            <v>1</v>
          </cell>
          <cell r="O1203">
            <v>4</v>
          </cell>
          <cell r="R1203">
            <v>3.8934426229508197</v>
          </cell>
        </row>
        <row r="1204">
          <cell r="C1204">
            <v>1</v>
          </cell>
          <cell r="G1204">
            <v>1</v>
          </cell>
          <cell r="J1204">
            <v>94</v>
          </cell>
          <cell r="K1204">
            <v>1</v>
          </cell>
          <cell r="M1204">
            <v>2</v>
          </cell>
          <cell r="N1204">
            <v>1</v>
          </cell>
          <cell r="O1204">
            <v>6</v>
          </cell>
          <cell r="R1204">
            <v>3.8934426229508197</v>
          </cell>
        </row>
        <row r="1205">
          <cell r="C1205">
            <v>1</v>
          </cell>
          <cell r="G1205">
            <v>1</v>
          </cell>
          <cell r="J1205">
            <v>215.2</v>
          </cell>
          <cell r="K1205">
            <v>3</v>
          </cell>
          <cell r="M1205">
            <v>2</v>
          </cell>
          <cell r="N1205">
            <v>2</v>
          </cell>
          <cell r="O1205">
            <v>4</v>
          </cell>
          <cell r="R1205">
            <v>3.8934426229508197</v>
          </cell>
        </row>
        <row r="1206">
          <cell r="C1206">
            <v>1</v>
          </cell>
          <cell r="G1206">
            <v>1</v>
          </cell>
          <cell r="J1206">
            <v>276.2</v>
          </cell>
          <cell r="K1206">
            <v>3</v>
          </cell>
          <cell r="M1206">
            <v>1</v>
          </cell>
          <cell r="N1206">
            <v>2</v>
          </cell>
          <cell r="O1206">
            <v>4</v>
          </cell>
          <cell r="R1206">
            <v>3.8934426229508197</v>
          </cell>
        </row>
        <row r="1207">
          <cell r="C1207">
            <v>1</v>
          </cell>
          <cell r="G1207">
            <v>1</v>
          </cell>
          <cell r="J1207">
            <v>210.3</v>
          </cell>
          <cell r="K1207">
            <v>3</v>
          </cell>
          <cell r="M1207">
            <v>1</v>
          </cell>
          <cell r="N1207">
            <v>4</v>
          </cell>
          <cell r="O1207">
            <v>2</v>
          </cell>
          <cell r="R1207">
            <v>3.8934426229508197</v>
          </cell>
        </row>
        <row r="1208">
          <cell r="C1208">
            <v>1</v>
          </cell>
          <cell r="G1208">
            <v>1</v>
          </cell>
          <cell r="J1208">
            <v>504</v>
          </cell>
          <cell r="K1208">
            <v>3</v>
          </cell>
          <cell r="M1208">
            <v>1</v>
          </cell>
          <cell r="N1208">
            <v>2</v>
          </cell>
          <cell r="O1208">
            <v>6</v>
          </cell>
          <cell r="R1208">
            <v>3.8934426229508197</v>
          </cell>
        </row>
        <row r="1209">
          <cell r="C1209">
            <v>1</v>
          </cell>
          <cell r="G1209">
            <v>7</v>
          </cell>
          <cell r="J1209">
            <v>794</v>
          </cell>
          <cell r="K1209">
            <v>1</v>
          </cell>
          <cell r="M1209">
            <v>1</v>
          </cell>
          <cell r="N1209">
            <v>4</v>
          </cell>
          <cell r="O1209">
            <v>20</v>
          </cell>
          <cell r="R1209">
            <v>2.9752475247524752</v>
          </cell>
        </row>
        <row r="1210">
          <cell r="C1210">
            <v>1</v>
          </cell>
          <cell r="G1210">
            <v>1</v>
          </cell>
          <cell r="J1210">
            <v>132.80000000000001</v>
          </cell>
          <cell r="K1210">
            <v>3</v>
          </cell>
          <cell r="M1210">
            <v>1</v>
          </cell>
          <cell r="N1210">
            <v>2</v>
          </cell>
          <cell r="O1210">
            <v>6</v>
          </cell>
          <cell r="R1210">
            <v>3.8934426229508197</v>
          </cell>
        </row>
        <row r="1211">
          <cell r="C1211">
            <v>1</v>
          </cell>
          <cell r="G1211">
            <v>7</v>
          </cell>
          <cell r="J1211">
            <v>1475</v>
          </cell>
          <cell r="K1211">
            <v>3</v>
          </cell>
          <cell r="M1211">
            <v>1</v>
          </cell>
          <cell r="N1211">
            <v>2</v>
          </cell>
          <cell r="O1211">
            <v>20</v>
          </cell>
          <cell r="R1211">
            <v>2.9752475247524752</v>
          </cell>
        </row>
        <row r="1212">
          <cell r="C1212">
            <v>1</v>
          </cell>
          <cell r="G1212">
            <v>1</v>
          </cell>
          <cell r="J1212">
            <v>569</v>
          </cell>
          <cell r="K1212">
            <v>3</v>
          </cell>
          <cell r="M1212">
            <v>1</v>
          </cell>
          <cell r="N1212">
            <v>2</v>
          </cell>
          <cell r="O1212">
            <v>4</v>
          </cell>
          <cell r="R1212">
            <v>3.8934426229508197</v>
          </cell>
        </row>
        <row r="1213">
          <cell r="C1213">
            <v>1</v>
          </cell>
          <cell r="G1213">
            <v>1</v>
          </cell>
          <cell r="J1213">
            <v>210.3</v>
          </cell>
          <cell r="K1213">
            <v>3</v>
          </cell>
          <cell r="M1213">
            <v>1</v>
          </cell>
          <cell r="N1213">
            <v>4</v>
          </cell>
          <cell r="O1213">
            <v>2</v>
          </cell>
          <cell r="R1213">
            <v>3.8934426229508197</v>
          </cell>
        </row>
        <row r="1214">
          <cell r="C1214">
            <v>1</v>
          </cell>
          <cell r="G1214">
            <v>7</v>
          </cell>
          <cell r="J1214">
            <v>794</v>
          </cell>
          <cell r="K1214">
            <v>1</v>
          </cell>
          <cell r="M1214">
            <v>1</v>
          </cell>
          <cell r="N1214">
            <v>2</v>
          </cell>
          <cell r="O1214">
            <v>20</v>
          </cell>
          <cell r="R1214">
            <v>2.9752475247524752</v>
          </cell>
        </row>
        <row r="1215">
          <cell r="C1215">
            <v>1</v>
          </cell>
          <cell r="G1215">
            <v>1</v>
          </cell>
          <cell r="J1215">
            <v>251.3</v>
          </cell>
          <cell r="K1215">
            <v>1</v>
          </cell>
          <cell r="M1215">
            <v>1</v>
          </cell>
          <cell r="N1215">
            <v>2</v>
          </cell>
          <cell r="O1215">
            <v>4</v>
          </cell>
          <cell r="R1215">
            <v>3.8934426229508197</v>
          </cell>
        </row>
        <row r="1216">
          <cell r="C1216">
            <v>1</v>
          </cell>
          <cell r="G1216">
            <v>1</v>
          </cell>
          <cell r="J1216">
            <v>193.3</v>
          </cell>
          <cell r="K1216">
            <v>3</v>
          </cell>
          <cell r="M1216">
            <v>2</v>
          </cell>
          <cell r="N1216">
            <v>2</v>
          </cell>
          <cell r="O1216">
            <v>4</v>
          </cell>
          <cell r="R1216">
            <v>3.8934426229508197</v>
          </cell>
        </row>
        <row r="1217">
          <cell r="C1217">
            <v>1</v>
          </cell>
          <cell r="G1217">
            <v>1</v>
          </cell>
          <cell r="J1217">
            <v>315</v>
          </cell>
          <cell r="K1217">
            <v>3</v>
          </cell>
          <cell r="M1217">
            <v>2</v>
          </cell>
          <cell r="N1217">
            <v>4</v>
          </cell>
          <cell r="O1217">
            <v>2</v>
          </cell>
          <cell r="R1217">
            <v>3.8934426229508197</v>
          </cell>
        </row>
        <row r="1218">
          <cell r="C1218">
            <v>1</v>
          </cell>
          <cell r="G1218">
            <v>1</v>
          </cell>
          <cell r="J1218">
            <v>578</v>
          </cell>
          <cell r="K1218">
            <v>3</v>
          </cell>
          <cell r="M1218">
            <v>2</v>
          </cell>
          <cell r="N1218">
            <v>2</v>
          </cell>
          <cell r="O1218">
            <v>4</v>
          </cell>
          <cell r="R1218">
            <v>3.8934426229508197</v>
          </cell>
        </row>
        <row r="1219">
          <cell r="C1219">
            <v>1</v>
          </cell>
          <cell r="G1219">
            <v>7</v>
          </cell>
          <cell r="J1219">
            <v>1885.8</v>
          </cell>
          <cell r="K1219">
            <v>1</v>
          </cell>
          <cell r="M1219">
            <v>1</v>
          </cell>
          <cell r="N1219">
            <v>4</v>
          </cell>
          <cell r="O1219">
            <v>17</v>
          </cell>
          <cell r="R1219">
            <v>2.9752475247524752</v>
          </cell>
        </row>
        <row r="1220">
          <cell r="C1220">
            <v>1</v>
          </cell>
          <cell r="G1220">
            <v>7</v>
          </cell>
          <cell r="J1220">
            <v>386.8</v>
          </cell>
          <cell r="K1220">
            <v>1</v>
          </cell>
          <cell r="M1220">
            <v>1</v>
          </cell>
          <cell r="N1220">
            <v>4</v>
          </cell>
          <cell r="O1220">
            <v>20</v>
          </cell>
          <cell r="R1220">
            <v>2.9752475247524752</v>
          </cell>
        </row>
        <row r="1221">
          <cell r="C1221">
            <v>1</v>
          </cell>
          <cell r="G1221">
            <v>7</v>
          </cell>
          <cell r="J1221">
            <v>461</v>
          </cell>
          <cell r="K1221">
            <v>1</v>
          </cell>
          <cell r="M1221">
            <v>2</v>
          </cell>
          <cell r="N1221">
            <v>2</v>
          </cell>
          <cell r="O1221">
            <v>12</v>
          </cell>
          <cell r="R1221">
            <v>2.9752475247524752</v>
          </cell>
        </row>
        <row r="1222">
          <cell r="C1222">
            <v>1</v>
          </cell>
          <cell r="G1222">
            <v>1</v>
          </cell>
          <cell r="J1222">
            <v>202.2</v>
          </cell>
          <cell r="K1222">
            <v>3</v>
          </cell>
          <cell r="M1222">
            <v>2</v>
          </cell>
          <cell r="N1222">
            <v>4</v>
          </cell>
          <cell r="O1222">
            <v>6</v>
          </cell>
          <cell r="R1222">
            <v>3.8934426229508197</v>
          </cell>
        </row>
        <row r="1223">
          <cell r="C1223">
            <v>1</v>
          </cell>
          <cell r="G1223">
            <v>1</v>
          </cell>
          <cell r="J1223">
            <v>294</v>
          </cell>
          <cell r="K1223">
            <v>3</v>
          </cell>
          <cell r="M1223">
            <v>2</v>
          </cell>
          <cell r="N1223">
            <v>2</v>
          </cell>
          <cell r="O1223">
            <v>1</v>
          </cell>
          <cell r="R1223">
            <v>3.8934426229508197</v>
          </cell>
        </row>
        <row r="1224">
          <cell r="C1224">
            <v>1</v>
          </cell>
          <cell r="G1224">
            <v>7</v>
          </cell>
          <cell r="J1224">
            <v>794</v>
          </cell>
          <cell r="K1224">
            <v>1</v>
          </cell>
          <cell r="M1224">
            <v>1</v>
          </cell>
          <cell r="N1224">
            <v>4</v>
          </cell>
          <cell r="O1224">
            <v>20</v>
          </cell>
          <cell r="R1224">
            <v>2.9752475247524752</v>
          </cell>
        </row>
        <row r="1225">
          <cell r="C1225">
            <v>1</v>
          </cell>
          <cell r="G1225">
            <v>1</v>
          </cell>
          <cell r="J1225">
            <v>1098</v>
          </cell>
          <cell r="K1225">
            <v>3</v>
          </cell>
          <cell r="M1225">
            <v>2</v>
          </cell>
          <cell r="N1225">
            <v>2</v>
          </cell>
          <cell r="O1225">
            <v>2</v>
          </cell>
          <cell r="R1225">
            <v>3.8934426229508197</v>
          </cell>
        </row>
        <row r="1226">
          <cell r="C1226">
            <v>1</v>
          </cell>
          <cell r="G1226">
            <v>1</v>
          </cell>
          <cell r="J1226">
            <v>28.1</v>
          </cell>
          <cell r="K1226">
            <v>3</v>
          </cell>
          <cell r="M1226">
            <v>2</v>
          </cell>
          <cell r="N1226">
            <v>2</v>
          </cell>
          <cell r="O1226">
            <v>2</v>
          </cell>
          <cell r="R1226">
            <v>3.8934426229508197</v>
          </cell>
        </row>
        <row r="1227">
          <cell r="C1227">
            <v>1</v>
          </cell>
          <cell r="G1227">
            <v>1</v>
          </cell>
          <cell r="J1227">
            <v>303</v>
          </cell>
          <cell r="K1227">
            <v>3</v>
          </cell>
          <cell r="M1227">
            <v>1</v>
          </cell>
          <cell r="N1227">
            <v>4</v>
          </cell>
          <cell r="O1227">
            <v>4</v>
          </cell>
          <cell r="R1227">
            <v>3.8934426229508197</v>
          </cell>
        </row>
        <row r="1228">
          <cell r="C1228">
            <v>1</v>
          </cell>
          <cell r="G1228">
            <v>1</v>
          </cell>
          <cell r="J1228">
            <v>276.2</v>
          </cell>
          <cell r="K1228">
            <v>2</v>
          </cell>
          <cell r="M1228">
            <v>2</v>
          </cell>
          <cell r="N1228">
            <v>4</v>
          </cell>
          <cell r="O1228">
            <v>6</v>
          </cell>
          <cell r="R1228">
            <v>3.8934426229508197</v>
          </cell>
        </row>
        <row r="1229">
          <cell r="C1229">
            <v>1</v>
          </cell>
          <cell r="G1229">
            <v>1</v>
          </cell>
          <cell r="J1229">
            <v>137.4</v>
          </cell>
          <cell r="K1229">
            <v>3</v>
          </cell>
          <cell r="M1229">
            <v>2</v>
          </cell>
          <cell r="N1229">
            <v>2</v>
          </cell>
          <cell r="O1229">
            <v>4</v>
          </cell>
          <cell r="R1229">
            <v>3.8934426229508197</v>
          </cell>
        </row>
        <row r="1230">
          <cell r="C1230">
            <v>1</v>
          </cell>
          <cell r="G1230">
            <v>7</v>
          </cell>
          <cell r="J1230">
            <v>386.8</v>
          </cell>
          <cell r="K1230">
            <v>1</v>
          </cell>
          <cell r="M1230">
            <v>1</v>
          </cell>
          <cell r="N1230">
            <v>2</v>
          </cell>
          <cell r="O1230">
            <v>21</v>
          </cell>
          <cell r="R1230">
            <v>2.9752475247524752</v>
          </cell>
        </row>
        <row r="1231">
          <cell r="C1231">
            <v>1</v>
          </cell>
          <cell r="G1231">
            <v>1</v>
          </cell>
          <cell r="J1231">
            <v>540</v>
          </cell>
          <cell r="K1231">
            <v>3</v>
          </cell>
          <cell r="M1231">
            <v>1</v>
          </cell>
          <cell r="N1231">
            <v>2</v>
          </cell>
          <cell r="O1231">
            <v>2</v>
          </cell>
          <cell r="R1231">
            <v>3.8934426229508197</v>
          </cell>
        </row>
        <row r="1232">
          <cell r="C1232">
            <v>1</v>
          </cell>
          <cell r="G1232">
            <v>1</v>
          </cell>
          <cell r="J1232">
            <v>276.2</v>
          </cell>
          <cell r="K1232">
            <v>3</v>
          </cell>
          <cell r="M1232">
            <v>1</v>
          </cell>
          <cell r="N1232">
            <v>4</v>
          </cell>
          <cell r="O1232">
            <v>6</v>
          </cell>
          <cell r="R1232">
            <v>3.8934426229508197</v>
          </cell>
        </row>
        <row r="1233">
          <cell r="C1233">
            <v>1</v>
          </cell>
          <cell r="G1233">
            <v>7</v>
          </cell>
          <cell r="J1233">
            <v>578</v>
          </cell>
          <cell r="K1233">
            <v>1</v>
          </cell>
          <cell r="M1233">
            <v>1</v>
          </cell>
          <cell r="N1233">
            <v>2</v>
          </cell>
          <cell r="O1233">
            <v>17</v>
          </cell>
          <cell r="R1233">
            <v>2.9752475247524752</v>
          </cell>
        </row>
        <row r="1234">
          <cell r="C1234">
            <v>1</v>
          </cell>
          <cell r="G1234">
            <v>1</v>
          </cell>
          <cell r="J1234">
            <v>276.2</v>
          </cell>
          <cell r="K1234">
            <v>3</v>
          </cell>
          <cell r="M1234">
            <v>2</v>
          </cell>
          <cell r="N1234">
            <v>2</v>
          </cell>
          <cell r="O1234">
            <v>4</v>
          </cell>
          <cell r="R1234">
            <v>3.8934426229508197</v>
          </cell>
        </row>
        <row r="1235">
          <cell r="C1235">
            <v>1</v>
          </cell>
          <cell r="G1235">
            <v>1</v>
          </cell>
          <cell r="J1235">
            <v>94</v>
          </cell>
          <cell r="K1235">
            <v>3</v>
          </cell>
          <cell r="M1235">
            <v>1</v>
          </cell>
          <cell r="N1235">
            <v>2</v>
          </cell>
          <cell r="O1235">
            <v>9</v>
          </cell>
          <cell r="R1235">
            <v>3.8934426229508197</v>
          </cell>
        </row>
        <row r="1236">
          <cell r="C1236">
            <v>1</v>
          </cell>
          <cell r="G1236">
            <v>1</v>
          </cell>
          <cell r="J1236">
            <v>508</v>
          </cell>
          <cell r="K1236">
            <v>3</v>
          </cell>
          <cell r="M1236">
            <v>2</v>
          </cell>
          <cell r="N1236">
            <v>4</v>
          </cell>
          <cell r="O1236">
            <v>2</v>
          </cell>
          <cell r="R1236">
            <v>3.8934426229508197</v>
          </cell>
        </row>
        <row r="1237">
          <cell r="C1237">
            <v>1</v>
          </cell>
          <cell r="G1237">
            <v>1</v>
          </cell>
          <cell r="J1237">
            <v>28.1</v>
          </cell>
          <cell r="K1237">
            <v>3</v>
          </cell>
          <cell r="M1237">
            <v>2</v>
          </cell>
          <cell r="N1237">
            <v>2</v>
          </cell>
          <cell r="O1237">
            <v>2</v>
          </cell>
          <cell r="R1237">
            <v>3.8934426229508197</v>
          </cell>
        </row>
        <row r="1238">
          <cell r="C1238">
            <v>1</v>
          </cell>
          <cell r="G1238">
            <v>1</v>
          </cell>
          <cell r="J1238">
            <v>276.2</v>
          </cell>
          <cell r="K1238">
            <v>3</v>
          </cell>
          <cell r="M1238">
            <v>2</v>
          </cell>
          <cell r="N1238">
            <v>2</v>
          </cell>
          <cell r="O1238">
            <v>4</v>
          </cell>
          <cell r="R1238">
            <v>3.8934426229508197</v>
          </cell>
        </row>
        <row r="1239">
          <cell r="C1239">
            <v>1</v>
          </cell>
          <cell r="G1239">
            <v>1</v>
          </cell>
          <cell r="J1239">
            <v>276.2</v>
          </cell>
          <cell r="K1239">
            <v>3</v>
          </cell>
          <cell r="M1239">
            <v>2</v>
          </cell>
          <cell r="N1239">
            <v>4</v>
          </cell>
          <cell r="O1239">
            <v>6</v>
          </cell>
          <cell r="R1239">
            <v>3.8934426229508197</v>
          </cell>
        </row>
        <row r="1240">
          <cell r="C1240">
            <v>1</v>
          </cell>
          <cell r="G1240">
            <v>1</v>
          </cell>
          <cell r="J1240">
            <v>94</v>
          </cell>
          <cell r="K1240">
            <v>1</v>
          </cell>
          <cell r="M1240">
            <v>1</v>
          </cell>
          <cell r="N1240">
            <v>2</v>
          </cell>
          <cell r="O1240">
            <v>2</v>
          </cell>
          <cell r="R1240">
            <v>3.8934426229508197</v>
          </cell>
        </row>
        <row r="1241">
          <cell r="C1241">
            <v>1</v>
          </cell>
          <cell r="G1241">
            <v>1</v>
          </cell>
          <cell r="J1241">
            <v>254.2</v>
          </cell>
          <cell r="K1241">
            <v>3</v>
          </cell>
          <cell r="M1241">
            <v>2</v>
          </cell>
          <cell r="N1241">
            <v>4</v>
          </cell>
          <cell r="O1241">
            <v>4</v>
          </cell>
          <cell r="R1241">
            <v>3.8934426229508197</v>
          </cell>
        </row>
        <row r="1242">
          <cell r="C1242">
            <v>1</v>
          </cell>
          <cell r="G1242">
            <v>1</v>
          </cell>
          <cell r="J1242">
            <v>254.2</v>
          </cell>
          <cell r="K1242">
            <v>3</v>
          </cell>
          <cell r="M1242">
            <v>2</v>
          </cell>
          <cell r="N1242">
            <v>4</v>
          </cell>
          <cell r="O1242">
            <v>6</v>
          </cell>
          <cell r="R1242">
            <v>3.8934426229508197</v>
          </cell>
        </row>
        <row r="1243">
          <cell r="C1243">
            <v>1</v>
          </cell>
          <cell r="G1243">
            <v>1</v>
          </cell>
          <cell r="J1243">
            <v>137.4</v>
          </cell>
          <cell r="K1243">
            <v>3</v>
          </cell>
          <cell r="M1243">
            <v>2</v>
          </cell>
          <cell r="N1243">
            <v>1</v>
          </cell>
          <cell r="O1243">
            <v>2</v>
          </cell>
          <cell r="R1243">
            <v>3.8934426229508197</v>
          </cell>
        </row>
        <row r="1244">
          <cell r="C1244">
            <v>1</v>
          </cell>
          <cell r="G1244">
            <v>1</v>
          </cell>
          <cell r="J1244">
            <v>94</v>
          </cell>
          <cell r="K1244">
            <v>1</v>
          </cell>
          <cell r="M1244">
            <v>1</v>
          </cell>
          <cell r="N1244">
            <v>2</v>
          </cell>
          <cell r="O1244">
            <v>4</v>
          </cell>
          <cell r="R1244">
            <v>3.8934426229508197</v>
          </cell>
        </row>
        <row r="1245">
          <cell r="C1245">
            <v>1</v>
          </cell>
          <cell r="G1245">
            <v>1</v>
          </cell>
          <cell r="J1245">
            <v>580.20000000000005</v>
          </cell>
          <cell r="K1245">
            <v>3</v>
          </cell>
          <cell r="M1245">
            <v>2</v>
          </cell>
          <cell r="N1245">
            <v>2</v>
          </cell>
          <cell r="O1245">
            <v>5</v>
          </cell>
          <cell r="R1245">
            <v>3.8934426229508197</v>
          </cell>
        </row>
        <row r="1246">
          <cell r="C1246">
            <v>1</v>
          </cell>
          <cell r="G1246">
            <v>1</v>
          </cell>
          <cell r="J1246">
            <v>28.1</v>
          </cell>
          <cell r="K1246">
            <v>3</v>
          </cell>
          <cell r="M1246">
            <v>2</v>
          </cell>
          <cell r="N1246">
            <v>4</v>
          </cell>
          <cell r="O1246">
            <v>4</v>
          </cell>
          <cell r="R1246">
            <v>3.8934426229508197</v>
          </cell>
        </row>
        <row r="1247">
          <cell r="C1247">
            <v>1</v>
          </cell>
          <cell r="G1247">
            <v>1</v>
          </cell>
          <cell r="J1247">
            <v>580.20000000000005</v>
          </cell>
          <cell r="K1247">
            <v>1</v>
          </cell>
          <cell r="M1247">
            <v>1</v>
          </cell>
          <cell r="N1247">
            <v>2</v>
          </cell>
          <cell r="O1247">
            <v>2</v>
          </cell>
          <cell r="R1247">
            <v>3.8934426229508197</v>
          </cell>
        </row>
        <row r="1248">
          <cell r="C1248">
            <v>1</v>
          </cell>
          <cell r="G1248">
            <v>1</v>
          </cell>
          <cell r="J1248">
            <v>294</v>
          </cell>
          <cell r="K1248">
            <v>3</v>
          </cell>
          <cell r="M1248">
            <v>2</v>
          </cell>
          <cell r="N1248">
            <v>1</v>
          </cell>
          <cell r="O1248">
            <v>5</v>
          </cell>
          <cell r="R1248">
            <v>3.8934426229508197</v>
          </cell>
        </row>
        <row r="1249">
          <cell r="C1249">
            <v>1</v>
          </cell>
          <cell r="G1249">
            <v>1</v>
          </cell>
          <cell r="J1249">
            <v>294</v>
          </cell>
          <cell r="K1249">
            <v>3</v>
          </cell>
          <cell r="M1249">
            <v>2</v>
          </cell>
          <cell r="N1249">
            <v>1</v>
          </cell>
          <cell r="O1249">
            <v>2</v>
          </cell>
          <cell r="R1249">
            <v>3.8934426229508197</v>
          </cell>
        </row>
        <row r="1250">
          <cell r="C1250">
            <v>1</v>
          </cell>
          <cell r="G1250">
            <v>7</v>
          </cell>
          <cell r="J1250">
            <v>1292.8</v>
          </cell>
          <cell r="K1250">
            <v>3</v>
          </cell>
          <cell r="M1250">
            <v>2</v>
          </cell>
          <cell r="N1250">
            <v>2</v>
          </cell>
          <cell r="O1250">
            <v>30</v>
          </cell>
          <cell r="R1250">
            <v>2.9752475247524752</v>
          </cell>
        </row>
        <row r="1251">
          <cell r="C1251">
            <v>1</v>
          </cell>
          <cell r="G1251">
            <v>1</v>
          </cell>
          <cell r="J1251">
            <v>569</v>
          </cell>
          <cell r="K1251">
            <v>3</v>
          </cell>
          <cell r="M1251">
            <v>2</v>
          </cell>
          <cell r="N1251">
            <v>2</v>
          </cell>
          <cell r="O1251">
            <v>4</v>
          </cell>
          <cell r="R1251">
            <v>3.8934426229508197</v>
          </cell>
        </row>
        <row r="1252">
          <cell r="C1252">
            <v>1</v>
          </cell>
          <cell r="G1252">
            <v>1</v>
          </cell>
          <cell r="J1252">
            <v>276.2</v>
          </cell>
          <cell r="K1252">
            <v>3</v>
          </cell>
          <cell r="M1252">
            <v>2</v>
          </cell>
          <cell r="N1252">
            <v>4</v>
          </cell>
          <cell r="O1252">
            <v>6</v>
          </cell>
          <cell r="R1252">
            <v>3.8934426229508197</v>
          </cell>
        </row>
        <row r="1253">
          <cell r="C1253">
            <v>1</v>
          </cell>
          <cell r="G1253">
            <v>1</v>
          </cell>
          <cell r="J1253">
            <v>569</v>
          </cell>
          <cell r="K1253">
            <v>3</v>
          </cell>
          <cell r="M1253">
            <v>2</v>
          </cell>
          <cell r="N1253">
            <v>4</v>
          </cell>
          <cell r="O1253">
            <v>6</v>
          </cell>
          <cell r="R1253">
            <v>3.8934426229508197</v>
          </cell>
        </row>
        <row r="1254">
          <cell r="C1254">
            <v>1</v>
          </cell>
          <cell r="G1254">
            <v>1</v>
          </cell>
          <cell r="J1254">
            <v>276.2</v>
          </cell>
          <cell r="K1254">
            <v>3</v>
          </cell>
          <cell r="M1254">
            <v>2</v>
          </cell>
          <cell r="N1254">
            <v>2</v>
          </cell>
          <cell r="O1254">
            <v>4</v>
          </cell>
          <cell r="R1254">
            <v>3.8934426229508197</v>
          </cell>
        </row>
        <row r="1255">
          <cell r="C1255">
            <v>1</v>
          </cell>
          <cell r="G1255">
            <v>1</v>
          </cell>
          <cell r="J1255">
            <v>92.7</v>
          </cell>
          <cell r="K1255">
            <v>3</v>
          </cell>
          <cell r="M1255">
            <v>2</v>
          </cell>
          <cell r="N1255">
            <v>1</v>
          </cell>
          <cell r="O1255">
            <v>1</v>
          </cell>
          <cell r="R1255">
            <v>3.8934426229508197</v>
          </cell>
        </row>
        <row r="1256">
          <cell r="C1256">
            <v>1</v>
          </cell>
          <cell r="G1256">
            <v>7</v>
          </cell>
          <cell r="J1256">
            <v>1475</v>
          </cell>
          <cell r="K1256">
            <v>1</v>
          </cell>
          <cell r="M1256">
            <v>1</v>
          </cell>
          <cell r="N1256">
            <v>2</v>
          </cell>
          <cell r="O1256">
            <v>10</v>
          </cell>
          <cell r="R1256">
            <v>2.9752475247524752</v>
          </cell>
        </row>
        <row r="1257">
          <cell r="C1257">
            <v>1</v>
          </cell>
          <cell r="G1257">
            <v>7</v>
          </cell>
          <cell r="J1257">
            <v>294</v>
          </cell>
          <cell r="K1257">
            <v>1</v>
          </cell>
          <cell r="M1257">
            <v>1</v>
          </cell>
          <cell r="N1257">
            <v>2</v>
          </cell>
          <cell r="O1257">
            <v>7</v>
          </cell>
          <cell r="R1257">
            <v>2.9752475247524752</v>
          </cell>
        </row>
        <row r="1258">
          <cell r="C1258">
            <v>1</v>
          </cell>
          <cell r="G1258">
            <v>1</v>
          </cell>
          <cell r="J1258">
            <v>28.1</v>
          </cell>
          <cell r="K1258">
            <v>3</v>
          </cell>
          <cell r="M1258">
            <v>2</v>
          </cell>
          <cell r="N1258">
            <v>2</v>
          </cell>
          <cell r="O1258">
            <v>3</v>
          </cell>
          <cell r="R1258">
            <v>3.8934426229508197</v>
          </cell>
        </row>
        <row r="1259">
          <cell r="C1259">
            <v>1</v>
          </cell>
          <cell r="G1259">
            <v>7</v>
          </cell>
          <cell r="J1259">
            <v>315</v>
          </cell>
          <cell r="K1259">
            <v>3</v>
          </cell>
          <cell r="M1259">
            <v>2</v>
          </cell>
          <cell r="N1259">
            <v>4</v>
          </cell>
          <cell r="O1259">
            <v>15</v>
          </cell>
          <cell r="R1259">
            <v>2.9752475247524752</v>
          </cell>
        </row>
        <row r="1260">
          <cell r="C1260">
            <v>1</v>
          </cell>
          <cell r="G1260">
            <v>7</v>
          </cell>
          <cell r="J1260">
            <v>600</v>
          </cell>
          <cell r="K1260">
            <v>3</v>
          </cell>
          <cell r="M1260">
            <v>2</v>
          </cell>
          <cell r="N1260">
            <v>2</v>
          </cell>
          <cell r="O1260">
            <v>30</v>
          </cell>
          <cell r="R1260">
            <v>2.9752475247524752</v>
          </cell>
        </row>
        <row r="1261">
          <cell r="C1261">
            <v>1</v>
          </cell>
          <cell r="G1261">
            <v>1</v>
          </cell>
          <cell r="J1261">
            <v>94</v>
          </cell>
          <cell r="K1261">
            <v>1</v>
          </cell>
          <cell r="M1261">
            <v>1</v>
          </cell>
          <cell r="N1261">
            <v>1</v>
          </cell>
          <cell r="O1261">
            <v>4</v>
          </cell>
          <cell r="R1261">
            <v>3.8934426229508197</v>
          </cell>
        </row>
        <row r="1262">
          <cell r="C1262">
            <v>1</v>
          </cell>
          <cell r="G1262">
            <v>1</v>
          </cell>
          <cell r="J1262">
            <v>298</v>
          </cell>
          <cell r="K1262">
            <v>3</v>
          </cell>
          <cell r="M1262">
            <v>2</v>
          </cell>
          <cell r="N1262">
            <v>2</v>
          </cell>
          <cell r="O1262">
            <v>4</v>
          </cell>
          <cell r="R1262">
            <v>3.8934426229508197</v>
          </cell>
        </row>
        <row r="1263">
          <cell r="C1263">
            <v>1</v>
          </cell>
          <cell r="G1263">
            <v>1</v>
          </cell>
          <cell r="J1263">
            <v>74.2</v>
          </cell>
          <cell r="K1263">
            <v>2</v>
          </cell>
          <cell r="M1263">
            <v>2</v>
          </cell>
          <cell r="N1263">
            <v>2</v>
          </cell>
          <cell r="O1263">
            <v>2</v>
          </cell>
          <cell r="R1263">
            <v>3.8934426229508197</v>
          </cell>
        </row>
        <row r="1264">
          <cell r="C1264">
            <v>1</v>
          </cell>
          <cell r="G1264">
            <v>7</v>
          </cell>
          <cell r="J1264">
            <v>569</v>
          </cell>
          <cell r="K1264">
            <v>1</v>
          </cell>
          <cell r="M1264">
            <v>1</v>
          </cell>
          <cell r="N1264">
            <v>2</v>
          </cell>
          <cell r="O1264">
            <v>16</v>
          </cell>
          <cell r="R1264">
            <v>2.9752475247524752</v>
          </cell>
        </row>
        <row r="1265">
          <cell r="C1265">
            <v>1</v>
          </cell>
          <cell r="G1265">
            <v>1</v>
          </cell>
          <cell r="J1265">
            <v>386.8</v>
          </cell>
          <cell r="K1265">
            <v>1</v>
          </cell>
          <cell r="M1265">
            <v>1</v>
          </cell>
          <cell r="N1265">
            <v>2</v>
          </cell>
          <cell r="O1265">
            <v>14</v>
          </cell>
          <cell r="R1265">
            <v>3.8934426229508197</v>
          </cell>
        </row>
        <row r="1266">
          <cell r="C1266">
            <v>1</v>
          </cell>
          <cell r="G1266">
            <v>7</v>
          </cell>
          <cell r="J1266">
            <v>276.2</v>
          </cell>
          <cell r="K1266">
            <v>2</v>
          </cell>
          <cell r="M1266">
            <v>2</v>
          </cell>
          <cell r="N1266">
            <v>2</v>
          </cell>
          <cell r="O1266">
            <v>4</v>
          </cell>
          <cell r="R1266">
            <v>2.9752475247524752</v>
          </cell>
        </row>
        <row r="1267">
          <cell r="C1267">
            <v>1</v>
          </cell>
          <cell r="G1267">
            <v>1</v>
          </cell>
          <cell r="J1267">
            <v>294</v>
          </cell>
          <cell r="K1267">
            <v>2</v>
          </cell>
          <cell r="M1267">
            <v>2</v>
          </cell>
          <cell r="N1267">
            <v>2</v>
          </cell>
          <cell r="O1267">
            <v>3</v>
          </cell>
          <cell r="R1267">
            <v>3.8934426229508197</v>
          </cell>
        </row>
        <row r="1268">
          <cell r="C1268">
            <v>1</v>
          </cell>
          <cell r="G1268">
            <v>7</v>
          </cell>
          <cell r="J1268">
            <v>569</v>
          </cell>
          <cell r="K1268">
            <v>1</v>
          </cell>
          <cell r="M1268">
            <v>1</v>
          </cell>
          <cell r="N1268">
            <v>3</v>
          </cell>
          <cell r="O1268">
            <v>37</v>
          </cell>
          <cell r="R1268">
            <v>2.9752475247524752</v>
          </cell>
        </row>
        <row r="1269">
          <cell r="C1269">
            <v>1</v>
          </cell>
          <cell r="G1269">
            <v>1</v>
          </cell>
          <cell r="J1269">
            <v>276.2</v>
          </cell>
          <cell r="K1269">
            <v>2</v>
          </cell>
          <cell r="M1269">
            <v>2</v>
          </cell>
          <cell r="N1269">
            <v>2</v>
          </cell>
          <cell r="O1269">
            <v>3</v>
          </cell>
          <cell r="R1269">
            <v>3.8934426229508197</v>
          </cell>
        </row>
        <row r="1270">
          <cell r="C1270">
            <v>1</v>
          </cell>
          <cell r="G1270">
            <v>1</v>
          </cell>
          <cell r="J1270">
            <v>94</v>
          </cell>
          <cell r="K1270">
            <v>2</v>
          </cell>
          <cell r="M1270">
            <v>2</v>
          </cell>
          <cell r="N1270">
            <v>1</v>
          </cell>
          <cell r="O1270">
            <v>4</v>
          </cell>
          <cell r="R1270">
            <v>3.8934426229508197</v>
          </cell>
        </row>
        <row r="1271">
          <cell r="C1271">
            <v>1</v>
          </cell>
          <cell r="G1271">
            <v>1</v>
          </cell>
          <cell r="J1271">
            <v>16.8</v>
          </cell>
          <cell r="K1271">
            <v>2</v>
          </cell>
          <cell r="M1271">
            <v>2</v>
          </cell>
          <cell r="N1271">
            <v>2</v>
          </cell>
          <cell r="O1271">
            <v>6</v>
          </cell>
          <cell r="R1271">
            <v>3.8934426229508197</v>
          </cell>
        </row>
        <row r="1272">
          <cell r="C1272">
            <v>1</v>
          </cell>
          <cell r="G1272">
            <v>1</v>
          </cell>
          <cell r="J1272">
            <v>386.8</v>
          </cell>
          <cell r="K1272">
            <v>2</v>
          </cell>
          <cell r="M1272">
            <v>2</v>
          </cell>
          <cell r="N1272">
            <v>2</v>
          </cell>
          <cell r="O1272">
            <v>2</v>
          </cell>
          <cell r="R1272">
            <v>3.8934426229508197</v>
          </cell>
        </row>
        <row r="1273">
          <cell r="C1273">
            <v>1</v>
          </cell>
          <cell r="G1273">
            <v>7</v>
          </cell>
          <cell r="J1273">
            <v>794</v>
          </cell>
          <cell r="K1273">
            <v>1</v>
          </cell>
          <cell r="M1273">
            <v>1</v>
          </cell>
          <cell r="N1273">
            <v>1</v>
          </cell>
          <cell r="O1273">
            <v>20</v>
          </cell>
          <cell r="R1273">
            <v>2.9752475247524752</v>
          </cell>
        </row>
        <row r="1274">
          <cell r="C1274">
            <v>1</v>
          </cell>
          <cell r="G1274">
            <v>7</v>
          </cell>
          <cell r="J1274">
            <v>425</v>
          </cell>
          <cell r="K1274">
            <v>1</v>
          </cell>
          <cell r="M1274">
            <v>1</v>
          </cell>
          <cell r="N1274">
            <v>2</v>
          </cell>
          <cell r="O1274">
            <v>12</v>
          </cell>
          <cell r="R1274">
            <v>2.9752475247524752</v>
          </cell>
        </row>
        <row r="1275">
          <cell r="C1275">
            <v>1</v>
          </cell>
          <cell r="G1275">
            <v>7</v>
          </cell>
          <cell r="J1275">
            <v>425</v>
          </cell>
          <cell r="K1275">
            <v>1</v>
          </cell>
          <cell r="M1275">
            <v>1</v>
          </cell>
          <cell r="N1275">
            <v>4</v>
          </cell>
          <cell r="O1275">
            <v>16</v>
          </cell>
          <cell r="R1275">
            <v>2.9752475247524752</v>
          </cell>
        </row>
        <row r="1276">
          <cell r="C1276">
            <v>1</v>
          </cell>
          <cell r="G1276">
            <v>1</v>
          </cell>
          <cell r="J1276">
            <v>368</v>
          </cell>
          <cell r="K1276">
            <v>1</v>
          </cell>
          <cell r="M1276">
            <v>1</v>
          </cell>
          <cell r="N1276">
            <v>2</v>
          </cell>
          <cell r="O1276">
            <v>17</v>
          </cell>
          <cell r="R1276">
            <v>3.8934426229508197</v>
          </cell>
        </row>
        <row r="1277">
          <cell r="C1277">
            <v>1</v>
          </cell>
          <cell r="G1277">
            <v>7</v>
          </cell>
          <cell r="J1277">
            <v>94</v>
          </cell>
          <cell r="K1277">
            <v>2</v>
          </cell>
          <cell r="M1277">
            <v>2</v>
          </cell>
          <cell r="N1277">
            <v>4</v>
          </cell>
          <cell r="O1277">
            <v>2</v>
          </cell>
          <cell r="R1277">
            <v>2.9752475247524752</v>
          </cell>
        </row>
        <row r="1278">
          <cell r="C1278">
            <v>1</v>
          </cell>
          <cell r="G1278">
            <v>1</v>
          </cell>
          <cell r="J1278">
            <v>569</v>
          </cell>
          <cell r="K1278">
            <v>2</v>
          </cell>
          <cell r="M1278">
            <v>2</v>
          </cell>
          <cell r="N1278">
            <v>2</v>
          </cell>
          <cell r="O1278">
            <v>4</v>
          </cell>
          <cell r="R1278">
            <v>3.8934426229508197</v>
          </cell>
        </row>
        <row r="1279">
          <cell r="C1279">
            <v>1</v>
          </cell>
          <cell r="G1279">
            <v>7</v>
          </cell>
          <cell r="J1279">
            <v>94</v>
          </cell>
          <cell r="K1279">
            <v>1</v>
          </cell>
          <cell r="M1279">
            <v>1</v>
          </cell>
          <cell r="N1279">
            <v>2</v>
          </cell>
          <cell r="O1279">
            <v>10</v>
          </cell>
          <cell r="R1279">
            <v>2.9752475247524752</v>
          </cell>
        </row>
        <row r="1280">
          <cell r="C1280">
            <v>1</v>
          </cell>
          <cell r="G1280">
            <v>1</v>
          </cell>
          <cell r="J1280">
            <v>94</v>
          </cell>
          <cell r="K1280">
            <v>2</v>
          </cell>
          <cell r="M1280">
            <v>2</v>
          </cell>
          <cell r="N1280">
            <v>2</v>
          </cell>
          <cell r="O1280">
            <v>3</v>
          </cell>
          <cell r="R1280">
            <v>3.8934426229508197</v>
          </cell>
        </row>
        <row r="1281">
          <cell r="C1281">
            <v>1</v>
          </cell>
          <cell r="G1281">
            <v>7</v>
          </cell>
          <cell r="J1281">
            <v>569</v>
          </cell>
          <cell r="K1281">
            <v>1</v>
          </cell>
          <cell r="M1281">
            <v>1</v>
          </cell>
          <cell r="N1281">
            <v>4</v>
          </cell>
          <cell r="O1281">
            <v>10</v>
          </cell>
          <cell r="R1281">
            <v>2.9752475247524752</v>
          </cell>
        </row>
        <row r="1282">
          <cell r="C1282">
            <v>1</v>
          </cell>
          <cell r="G1282">
            <v>1</v>
          </cell>
          <cell r="J1282">
            <v>569</v>
          </cell>
          <cell r="K1282">
            <v>2</v>
          </cell>
          <cell r="M1282">
            <v>2</v>
          </cell>
          <cell r="N1282">
            <v>2</v>
          </cell>
          <cell r="O1282">
            <v>3</v>
          </cell>
          <cell r="R1282">
            <v>3.8934426229508197</v>
          </cell>
        </row>
        <row r="1283">
          <cell r="C1283">
            <v>1</v>
          </cell>
          <cell r="G1283">
            <v>1</v>
          </cell>
          <cell r="J1283">
            <v>569</v>
          </cell>
          <cell r="K1283">
            <v>3</v>
          </cell>
          <cell r="M1283">
            <v>2</v>
          </cell>
          <cell r="N1283">
            <v>2</v>
          </cell>
          <cell r="O1283">
            <v>5</v>
          </cell>
          <cell r="R1283">
            <v>3.8934426229508197</v>
          </cell>
        </row>
        <row r="1284">
          <cell r="C1284">
            <v>1</v>
          </cell>
          <cell r="G1284">
            <v>1</v>
          </cell>
          <cell r="J1284">
            <v>276.2</v>
          </cell>
          <cell r="K1284">
            <v>3</v>
          </cell>
          <cell r="M1284">
            <v>2</v>
          </cell>
          <cell r="N1284">
            <v>2</v>
          </cell>
          <cell r="O1284">
            <v>4</v>
          </cell>
          <cell r="R1284">
            <v>3.8934426229508197</v>
          </cell>
        </row>
        <row r="1285">
          <cell r="C1285">
            <v>1</v>
          </cell>
          <cell r="G1285">
            <v>1</v>
          </cell>
          <cell r="J1285">
            <v>210.3</v>
          </cell>
          <cell r="K1285">
            <v>1</v>
          </cell>
          <cell r="M1285">
            <v>2</v>
          </cell>
          <cell r="N1285">
            <v>1</v>
          </cell>
          <cell r="O1285">
            <v>6</v>
          </cell>
          <cell r="R1285">
            <v>3.8934426229508197</v>
          </cell>
        </row>
        <row r="1286">
          <cell r="C1286">
            <v>1</v>
          </cell>
          <cell r="G1286">
            <v>1</v>
          </cell>
          <cell r="J1286">
            <v>256.39999999999998</v>
          </cell>
          <cell r="K1286">
            <v>3</v>
          </cell>
          <cell r="M1286">
            <v>1</v>
          </cell>
          <cell r="N1286">
            <v>2</v>
          </cell>
          <cell r="O1286">
            <v>3</v>
          </cell>
          <cell r="R1286">
            <v>3.8934426229508197</v>
          </cell>
        </row>
        <row r="1287">
          <cell r="C1287">
            <v>1</v>
          </cell>
          <cell r="G1287">
            <v>1</v>
          </cell>
          <cell r="J1287">
            <v>276.2</v>
          </cell>
          <cell r="K1287">
            <v>2</v>
          </cell>
          <cell r="M1287">
            <v>2</v>
          </cell>
          <cell r="N1287">
            <v>1</v>
          </cell>
          <cell r="O1287">
            <v>4</v>
          </cell>
          <cell r="R1287">
            <v>3.8934426229508197</v>
          </cell>
        </row>
        <row r="1288">
          <cell r="C1288">
            <v>1</v>
          </cell>
          <cell r="G1288">
            <v>1</v>
          </cell>
          <cell r="J1288">
            <v>1475</v>
          </cell>
          <cell r="K1288">
            <v>4</v>
          </cell>
          <cell r="M1288">
            <v>2</v>
          </cell>
          <cell r="N1288">
            <v>1</v>
          </cell>
          <cell r="O1288">
            <v>3</v>
          </cell>
          <cell r="R1288">
            <v>3.8934426229508197</v>
          </cell>
        </row>
        <row r="1289">
          <cell r="C1289">
            <v>1</v>
          </cell>
          <cell r="G1289">
            <v>7</v>
          </cell>
          <cell r="J1289">
            <v>276.2</v>
          </cell>
          <cell r="K1289">
            <v>1</v>
          </cell>
          <cell r="M1289">
            <v>2</v>
          </cell>
          <cell r="N1289">
            <v>2</v>
          </cell>
          <cell r="O1289">
            <v>13</v>
          </cell>
          <cell r="R1289">
            <v>2.9752475247524752</v>
          </cell>
        </row>
        <row r="1290">
          <cell r="C1290">
            <v>1</v>
          </cell>
          <cell r="G1290">
            <v>1</v>
          </cell>
          <cell r="J1290">
            <v>569</v>
          </cell>
          <cell r="K1290">
            <v>3</v>
          </cell>
          <cell r="M1290">
            <v>2</v>
          </cell>
          <cell r="N1290">
            <v>2</v>
          </cell>
          <cell r="O1290">
            <v>4</v>
          </cell>
          <cell r="R1290">
            <v>3.8934426229508197</v>
          </cell>
        </row>
        <row r="1291">
          <cell r="C1291">
            <v>1</v>
          </cell>
          <cell r="G1291">
            <v>1</v>
          </cell>
          <cell r="J1291">
            <v>94</v>
          </cell>
          <cell r="K1291">
            <v>3</v>
          </cell>
          <cell r="M1291">
            <v>2</v>
          </cell>
          <cell r="N1291">
            <v>1</v>
          </cell>
          <cell r="O1291">
            <v>2</v>
          </cell>
          <cell r="R1291">
            <v>3.8934426229508197</v>
          </cell>
        </row>
        <row r="1292">
          <cell r="C1292">
            <v>1</v>
          </cell>
          <cell r="G1292">
            <v>1</v>
          </cell>
          <cell r="J1292">
            <v>560.4</v>
          </cell>
          <cell r="K1292">
            <v>2</v>
          </cell>
          <cell r="M1292">
            <v>2</v>
          </cell>
          <cell r="N1292">
            <v>2</v>
          </cell>
          <cell r="O1292">
            <v>2</v>
          </cell>
          <cell r="R1292">
            <v>3.8934426229508197</v>
          </cell>
        </row>
        <row r="1293">
          <cell r="C1293">
            <v>1</v>
          </cell>
          <cell r="G1293">
            <v>1</v>
          </cell>
          <cell r="J1293">
            <v>873</v>
          </cell>
          <cell r="K1293">
            <v>3</v>
          </cell>
          <cell r="M1293">
            <v>2</v>
          </cell>
          <cell r="N1293">
            <v>1</v>
          </cell>
          <cell r="O1293">
            <v>4</v>
          </cell>
          <cell r="R1293">
            <v>3.8934426229508197</v>
          </cell>
        </row>
        <row r="1294">
          <cell r="C1294">
            <v>1</v>
          </cell>
          <cell r="G1294">
            <v>7</v>
          </cell>
          <cell r="J1294">
            <v>276.2</v>
          </cell>
          <cell r="K1294">
            <v>1</v>
          </cell>
          <cell r="M1294">
            <v>2</v>
          </cell>
          <cell r="N1294">
            <v>2</v>
          </cell>
          <cell r="O1294">
            <v>10</v>
          </cell>
          <cell r="R1294">
            <v>2.9752475247524752</v>
          </cell>
        </row>
        <row r="1295">
          <cell r="C1295">
            <v>1</v>
          </cell>
          <cell r="G1295">
            <v>7</v>
          </cell>
          <cell r="J1295">
            <v>531</v>
          </cell>
          <cell r="K1295">
            <v>1</v>
          </cell>
          <cell r="M1295">
            <v>2</v>
          </cell>
          <cell r="N1295">
            <v>4</v>
          </cell>
          <cell r="O1295">
            <v>16</v>
          </cell>
          <cell r="R1295">
            <v>2.9752475247524752</v>
          </cell>
        </row>
        <row r="1296">
          <cell r="C1296">
            <v>1</v>
          </cell>
          <cell r="G1296">
            <v>1</v>
          </cell>
          <cell r="J1296">
            <v>256.39999999999998</v>
          </cell>
          <cell r="K1296">
            <v>3</v>
          </cell>
          <cell r="M1296">
            <v>2</v>
          </cell>
          <cell r="N1296">
            <v>2</v>
          </cell>
          <cell r="O1296">
            <v>4</v>
          </cell>
          <cell r="R1296">
            <v>3.8934426229508197</v>
          </cell>
        </row>
        <row r="1297">
          <cell r="C1297">
            <v>1</v>
          </cell>
          <cell r="G1297">
            <v>1</v>
          </cell>
          <cell r="J1297">
            <v>28.1</v>
          </cell>
          <cell r="K1297">
            <v>2</v>
          </cell>
          <cell r="M1297">
            <v>2</v>
          </cell>
          <cell r="N1297">
            <v>2</v>
          </cell>
          <cell r="O1297">
            <v>3</v>
          </cell>
          <cell r="R1297">
            <v>3.8934426229508197</v>
          </cell>
        </row>
        <row r="1298">
          <cell r="C1298">
            <v>1</v>
          </cell>
          <cell r="G1298">
            <v>7</v>
          </cell>
          <cell r="J1298">
            <v>495</v>
          </cell>
          <cell r="K1298">
            <v>1</v>
          </cell>
          <cell r="M1298">
            <v>1</v>
          </cell>
          <cell r="N1298">
            <v>1</v>
          </cell>
          <cell r="O1298">
            <v>20</v>
          </cell>
          <cell r="R1298">
            <v>2.9752475247524752</v>
          </cell>
        </row>
        <row r="1299">
          <cell r="C1299">
            <v>1</v>
          </cell>
          <cell r="G1299">
            <v>1</v>
          </cell>
          <cell r="J1299">
            <v>561</v>
          </cell>
          <cell r="K1299">
            <v>3</v>
          </cell>
          <cell r="M1299">
            <v>2</v>
          </cell>
          <cell r="N1299">
            <v>2</v>
          </cell>
          <cell r="O1299">
            <v>3</v>
          </cell>
          <cell r="R1299">
            <v>3.8934426229508197</v>
          </cell>
        </row>
        <row r="1300">
          <cell r="C1300">
            <v>1</v>
          </cell>
          <cell r="G1300">
            <v>7</v>
          </cell>
          <cell r="J1300">
            <v>569</v>
          </cell>
          <cell r="K1300">
            <v>1</v>
          </cell>
          <cell r="M1300">
            <v>1</v>
          </cell>
          <cell r="N1300">
            <v>1</v>
          </cell>
          <cell r="O1300">
            <v>15</v>
          </cell>
          <cell r="R1300">
            <v>2.9752475247524752</v>
          </cell>
        </row>
        <row r="1301">
          <cell r="C1301">
            <v>1</v>
          </cell>
          <cell r="G1301">
            <v>1</v>
          </cell>
          <cell r="J1301">
            <v>276.2</v>
          </cell>
          <cell r="K1301">
            <v>3</v>
          </cell>
          <cell r="M1301">
            <v>2</v>
          </cell>
          <cell r="N1301">
            <v>2</v>
          </cell>
          <cell r="O1301">
            <v>4</v>
          </cell>
          <cell r="R1301">
            <v>3.8934426229508197</v>
          </cell>
        </row>
        <row r="1302">
          <cell r="C1302">
            <v>1</v>
          </cell>
          <cell r="G1302">
            <v>1</v>
          </cell>
          <cell r="J1302">
            <v>238.2</v>
          </cell>
          <cell r="K1302">
            <v>2</v>
          </cell>
          <cell r="M1302">
            <v>2</v>
          </cell>
          <cell r="N1302">
            <v>1</v>
          </cell>
          <cell r="O1302">
            <v>4</v>
          </cell>
          <cell r="R1302">
            <v>3.8934426229508197</v>
          </cell>
        </row>
        <row r="1303">
          <cell r="C1303">
            <v>1</v>
          </cell>
          <cell r="G1303">
            <v>1</v>
          </cell>
          <cell r="J1303">
            <v>137.4</v>
          </cell>
          <cell r="K1303">
            <v>3</v>
          </cell>
          <cell r="M1303">
            <v>2</v>
          </cell>
          <cell r="N1303">
            <v>1</v>
          </cell>
          <cell r="O1303">
            <v>3</v>
          </cell>
          <cell r="R1303">
            <v>3.8934426229508197</v>
          </cell>
        </row>
        <row r="1304">
          <cell r="C1304">
            <v>1</v>
          </cell>
          <cell r="G1304">
            <v>7</v>
          </cell>
          <cell r="J1304">
            <v>386.8</v>
          </cell>
          <cell r="K1304">
            <v>1</v>
          </cell>
          <cell r="M1304">
            <v>1</v>
          </cell>
          <cell r="N1304">
            <v>2</v>
          </cell>
          <cell r="O1304">
            <v>10</v>
          </cell>
          <cell r="R1304">
            <v>2.9752475247524752</v>
          </cell>
        </row>
        <row r="1305">
          <cell r="C1305">
            <v>1</v>
          </cell>
          <cell r="G1305">
            <v>7</v>
          </cell>
          <cell r="J1305">
            <v>386.8</v>
          </cell>
          <cell r="K1305">
            <v>1</v>
          </cell>
          <cell r="M1305">
            <v>1</v>
          </cell>
          <cell r="N1305">
            <v>2</v>
          </cell>
          <cell r="O1305">
            <v>10</v>
          </cell>
          <cell r="R1305">
            <v>2.9752475247524752</v>
          </cell>
        </row>
        <row r="1306">
          <cell r="C1306">
            <v>1</v>
          </cell>
          <cell r="G1306">
            <v>1</v>
          </cell>
          <cell r="J1306">
            <v>276.2</v>
          </cell>
          <cell r="K1306" t="str">
            <v>M</v>
          </cell>
          <cell r="M1306" t="str">
            <v>N</v>
          </cell>
          <cell r="N1306">
            <v>1</v>
          </cell>
          <cell r="R1306">
            <v>3.2264150943396226</v>
          </cell>
        </row>
        <row r="1307">
          <cell r="C1307">
            <v>1</v>
          </cell>
          <cell r="G1307">
            <v>1</v>
          </cell>
          <cell r="J1307">
            <v>28.1</v>
          </cell>
          <cell r="K1307" t="str">
            <v>D</v>
          </cell>
          <cell r="M1307" t="str">
            <v>Y</v>
          </cell>
          <cell r="N1307">
            <v>2</v>
          </cell>
          <cell r="R1307">
            <v>3.2264150943396226</v>
          </cell>
        </row>
        <row r="1308">
          <cell r="C1308">
            <v>1</v>
          </cell>
          <cell r="G1308">
            <v>7</v>
          </cell>
          <cell r="J1308">
            <v>276.2</v>
          </cell>
          <cell r="K1308" t="str">
            <v>D</v>
          </cell>
          <cell r="M1308" t="str">
            <v>Y</v>
          </cell>
          <cell r="N1308">
            <v>4</v>
          </cell>
          <cell r="R1308">
            <v>2.2593984962406015</v>
          </cell>
        </row>
        <row r="1309">
          <cell r="C1309">
            <v>1</v>
          </cell>
          <cell r="G1309">
            <v>1</v>
          </cell>
          <cell r="J1309">
            <v>94</v>
          </cell>
          <cell r="K1309" t="str">
            <v>D</v>
          </cell>
          <cell r="M1309" t="str">
            <v>Y</v>
          </cell>
          <cell r="N1309">
            <v>1</v>
          </cell>
          <cell r="R1309">
            <v>3.2264150943396226</v>
          </cell>
        </row>
        <row r="1310">
          <cell r="C1310">
            <v>1</v>
          </cell>
          <cell r="G1310">
            <v>7</v>
          </cell>
          <cell r="J1310">
            <v>276.2</v>
          </cell>
          <cell r="K1310" t="str">
            <v>D</v>
          </cell>
          <cell r="M1310" t="str">
            <v>N</v>
          </cell>
          <cell r="N1310">
            <v>1</v>
          </cell>
          <cell r="R1310">
            <v>2.2593984962406015</v>
          </cell>
        </row>
        <row r="1311">
          <cell r="C1311">
            <v>1</v>
          </cell>
          <cell r="G1311">
            <v>1</v>
          </cell>
          <cell r="J1311">
            <v>330.3</v>
          </cell>
          <cell r="K1311" t="str">
            <v>W</v>
          </cell>
          <cell r="M1311" t="str">
            <v>N</v>
          </cell>
          <cell r="N1311">
            <v>2</v>
          </cell>
          <cell r="R1311">
            <v>3.2264150943396226</v>
          </cell>
        </row>
        <row r="1312">
          <cell r="C1312">
            <v>1</v>
          </cell>
          <cell r="G1312">
            <v>1</v>
          </cell>
          <cell r="J1312">
            <v>210.3</v>
          </cell>
          <cell r="K1312" t="str">
            <v>W</v>
          </cell>
          <cell r="M1312" t="str">
            <v>Y</v>
          </cell>
          <cell r="N1312">
            <v>7</v>
          </cell>
          <cell r="R1312">
            <v>3.2264150943396226</v>
          </cell>
        </row>
        <row r="1313">
          <cell r="C1313">
            <v>1</v>
          </cell>
          <cell r="G1313">
            <v>1</v>
          </cell>
          <cell r="J1313">
            <v>28.1</v>
          </cell>
          <cell r="K1313" t="str">
            <v>D</v>
          </cell>
          <cell r="M1313" t="str">
            <v>Y</v>
          </cell>
          <cell r="N1313">
            <v>1</v>
          </cell>
          <cell r="R1313">
            <v>3.2264150943396226</v>
          </cell>
        </row>
        <row r="1314">
          <cell r="C1314">
            <v>1</v>
          </cell>
          <cell r="G1314">
            <v>1</v>
          </cell>
          <cell r="J1314">
            <v>82.4</v>
          </cell>
          <cell r="K1314" t="str">
            <v>D</v>
          </cell>
          <cell r="M1314" t="str">
            <v>Y</v>
          </cell>
          <cell r="N1314">
            <v>1</v>
          </cell>
          <cell r="R1314">
            <v>3.2264150943396226</v>
          </cell>
        </row>
        <row r="1315">
          <cell r="C1315">
            <v>1</v>
          </cell>
          <cell r="G1315">
            <v>1</v>
          </cell>
          <cell r="J1315">
            <v>569</v>
          </cell>
          <cell r="K1315" t="str">
            <v>W</v>
          </cell>
          <cell r="M1315" t="str">
            <v>N</v>
          </cell>
          <cell r="N1315">
            <v>2</v>
          </cell>
          <cell r="R1315">
            <v>3.2264150943396226</v>
          </cell>
        </row>
        <row r="1316">
          <cell r="C1316">
            <v>1</v>
          </cell>
          <cell r="G1316">
            <v>1</v>
          </cell>
          <cell r="J1316">
            <v>28.1</v>
          </cell>
          <cell r="K1316" t="str">
            <v>D</v>
          </cell>
          <cell r="M1316" t="str">
            <v>Y</v>
          </cell>
          <cell r="N1316">
            <v>2</v>
          </cell>
          <cell r="R1316">
            <v>3.2264150943396226</v>
          </cell>
        </row>
        <row r="1317">
          <cell r="C1317">
            <v>1</v>
          </cell>
          <cell r="G1317">
            <v>1</v>
          </cell>
          <cell r="J1317">
            <v>94</v>
          </cell>
          <cell r="K1317" t="str">
            <v>D</v>
          </cell>
          <cell r="M1317" t="str">
            <v>Y</v>
          </cell>
          <cell r="N1317">
            <v>1</v>
          </cell>
          <cell r="R1317">
            <v>3.2264150943396226</v>
          </cell>
        </row>
        <row r="1318">
          <cell r="C1318">
            <v>1</v>
          </cell>
          <cell r="G1318">
            <v>1</v>
          </cell>
          <cell r="J1318">
            <v>395.8</v>
          </cell>
          <cell r="K1318" t="str">
            <v>D</v>
          </cell>
          <cell r="M1318" t="str">
            <v>Y</v>
          </cell>
          <cell r="N1318">
            <v>1</v>
          </cell>
          <cell r="R1318">
            <v>3.2264150943396226</v>
          </cell>
        </row>
        <row r="1319">
          <cell r="C1319">
            <v>1</v>
          </cell>
          <cell r="G1319">
            <v>7</v>
          </cell>
          <cell r="J1319">
            <v>569</v>
          </cell>
          <cell r="K1319" t="str">
            <v>W</v>
          </cell>
          <cell r="M1319" t="str">
            <v>N</v>
          </cell>
          <cell r="N1319">
            <v>1</v>
          </cell>
          <cell r="R1319">
            <v>2.2593984962406015</v>
          </cell>
        </row>
        <row r="1320">
          <cell r="C1320">
            <v>1</v>
          </cell>
          <cell r="G1320">
            <v>1</v>
          </cell>
          <cell r="J1320">
            <v>276.2</v>
          </cell>
          <cell r="K1320" t="str">
            <v>D</v>
          </cell>
          <cell r="M1320" t="str">
            <v>N</v>
          </cell>
          <cell r="N1320">
            <v>1</v>
          </cell>
          <cell r="R1320">
            <v>3.2264150943396226</v>
          </cell>
        </row>
        <row r="1321">
          <cell r="C1321">
            <v>1</v>
          </cell>
          <cell r="G1321">
            <v>1</v>
          </cell>
          <cell r="J1321">
            <v>71.5</v>
          </cell>
          <cell r="K1321" t="str">
            <v>D</v>
          </cell>
          <cell r="M1321" t="str">
            <v>N</v>
          </cell>
          <cell r="N1321">
            <v>8</v>
          </cell>
          <cell r="R1321">
            <v>3.2264150943396226</v>
          </cell>
        </row>
        <row r="1322">
          <cell r="C1322">
            <v>1</v>
          </cell>
          <cell r="G1322">
            <v>7</v>
          </cell>
          <cell r="J1322">
            <v>276.2</v>
          </cell>
          <cell r="K1322" t="str">
            <v>W</v>
          </cell>
          <cell r="M1322" t="str">
            <v>N</v>
          </cell>
          <cell r="N1322">
            <v>1</v>
          </cell>
          <cell r="R1322">
            <v>2.2593984962406015</v>
          </cell>
        </row>
        <row r="1323">
          <cell r="C1323">
            <v>1</v>
          </cell>
          <cell r="G1323">
            <v>1</v>
          </cell>
          <cell r="J1323">
            <v>92.7</v>
          </cell>
          <cell r="K1323" t="str">
            <v>W</v>
          </cell>
          <cell r="M1323" t="str">
            <v>N</v>
          </cell>
          <cell r="N1323">
            <v>1</v>
          </cell>
          <cell r="R1323">
            <v>3.2264150943396226</v>
          </cell>
        </row>
        <row r="1324">
          <cell r="C1324">
            <v>1</v>
          </cell>
          <cell r="G1324">
            <v>1</v>
          </cell>
          <cell r="J1324">
            <v>569</v>
          </cell>
          <cell r="K1324" t="str">
            <v>W</v>
          </cell>
          <cell r="M1324" t="str">
            <v>N</v>
          </cell>
          <cell r="N1324">
            <v>1</v>
          </cell>
          <cell r="R1324">
            <v>3.2264150943396226</v>
          </cell>
        </row>
        <row r="1325">
          <cell r="C1325">
            <v>1</v>
          </cell>
          <cell r="G1325">
            <v>1</v>
          </cell>
          <cell r="J1325">
            <v>386.8</v>
          </cell>
          <cell r="K1325" t="str">
            <v>D</v>
          </cell>
          <cell r="M1325" t="str">
            <v>Y</v>
          </cell>
          <cell r="N1325">
            <v>8</v>
          </cell>
          <cell r="R1325">
            <v>3.2264150943396226</v>
          </cell>
        </row>
        <row r="1326">
          <cell r="C1326">
            <v>1</v>
          </cell>
          <cell r="G1326">
            <v>7</v>
          </cell>
          <cell r="J1326">
            <v>276.2</v>
          </cell>
          <cell r="K1326" t="str">
            <v>D</v>
          </cell>
          <cell r="M1326" t="str">
            <v>Y</v>
          </cell>
          <cell r="N1326">
            <v>1</v>
          </cell>
          <cell r="R1326">
            <v>2.2593984962406015</v>
          </cell>
        </row>
        <row r="1327">
          <cell r="C1327">
            <v>1</v>
          </cell>
          <cell r="G1327">
            <v>1</v>
          </cell>
          <cell r="J1327">
            <v>578</v>
          </cell>
          <cell r="K1327" t="str">
            <v>W</v>
          </cell>
          <cell r="M1327" t="str">
            <v>N</v>
          </cell>
          <cell r="N1327">
            <v>1</v>
          </cell>
          <cell r="R1327">
            <v>3.2264150943396226</v>
          </cell>
        </row>
        <row r="1328">
          <cell r="C1328">
            <v>1</v>
          </cell>
          <cell r="G1328">
            <v>1</v>
          </cell>
          <cell r="J1328">
            <v>137.4</v>
          </cell>
          <cell r="K1328" t="str">
            <v>D</v>
          </cell>
          <cell r="M1328" t="str">
            <v>Y</v>
          </cell>
          <cell r="N1328">
            <v>1</v>
          </cell>
          <cell r="R1328">
            <v>3.2264150943396226</v>
          </cell>
        </row>
        <row r="1329">
          <cell r="C1329">
            <v>1</v>
          </cell>
          <cell r="G1329">
            <v>1</v>
          </cell>
          <cell r="J1329">
            <v>298</v>
          </cell>
          <cell r="K1329" t="str">
            <v>W</v>
          </cell>
          <cell r="M1329" t="str">
            <v>N</v>
          </cell>
          <cell r="N1329">
            <v>2</v>
          </cell>
          <cell r="R1329">
            <v>3.2264150943396226</v>
          </cell>
        </row>
        <row r="1330">
          <cell r="C1330">
            <v>1</v>
          </cell>
          <cell r="G1330">
            <v>7</v>
          </cell>
          <cell r="J1330">
            <v>137.4</v>
          </cell>
          <cell r="K1330" t="str">
            <v>D</v>
          </cell>
          <cell r="M1330" t="str">
            <v>Y</v>
          </cell>
          <cell r="N1330">
            <v>2</v>
          </cell>
          <cell r="R1330">
            <v>2.2593984962406015</v>
          </cell>
        </row>
        <row r="1331">
          <cell r="C1331">
            <v>1</v>
          </cell>
          <cell r="G1331">
            <v>7</v>
          </cell>
          <cell r="J1331">
            <v>578</v>
          </cell>
          <cell r="K1331" t="str">
            <v>W</v>
          </cell>
          <cell r="M1331" t="str">
            <v>N</v>
          </cell>
          <cell r="N1331">
            <v>1</v>
          </cell>
          <cell r="R1331">
            <v>2.2593984962406015</v>
          </cell>
        </row>
        <row r="1332">
          <cell r="C1332">
            <v>1</v>
          </cell>
          <cell r="G1332">
            <v>7</v>
          </cell>
          <cell r="J1332">
            <v>276.2</v>
          </cell>
          <cell r="K1332" t="str">
            <v>D</v>
          </cell>
          <cell r="M1332" t="str">
            <v>Y</v>
          </cell>
          <cell r="N1332">
            <v>7</v>
          </cell>
          <cell r="R1332">
            <v>2.2593984962406015</v>
          </cell>
        </row>
        <row r="1333">
          <cell r="C1333">
            <v>1</v>
          </cell>
          <cell r="G1333">
            <v>7</v>
          </cell>
          <cell r="J1333">
            <v>195.4</v>
          </cell>
          <cell r="K1333" t="str">
            <v>W</v>
          </cell>
          <cell r="M1333" t="str">
            <v>N</v>
          </cell>
          <cell r="N1333">
            <v>1</v>
          </cell>
          <cell r="R1333">
            <v>2.2593984962406015</v>
          </cell>
        </row>
        <row r="1334">
          <cell r="C1334">
            <v>1</v>
          </cell>
          <cell r="G1334">
            <v>1</v>
          </cell>
          <cell r="J1334">
            <v>71.5</v>
          </cell>
          <cell r="K1334" t="str">
            <v>D</v>
          </cell>
          <cell r="M1334" t="str">
            <v>Y</v>
          </cell>
          <cell r="N1334">
            <v>5</v>
          </cell>
          <cell r="R1334">
            <v>3.2264150943396226</v>
          </cell>
        </row>
        <row r="1335">
          <cell r="C1335">
            <v>1</v>
          </cell>
          <cell r="G1335">
            <v>1</v>
          </cell>
          <cell r="J1335">
            <v>611.79999999999995</v>
          </cell>
          <cell r="K1335" t="str">
            <v>M</v>
          </cell>
          <cell r="M1335" t="str">
            <v>N</v>
          </cell>
          <cell r="N1335">
            <v>1</v>
          </cell>
          <cell r="R1335">
            <v>3.2264150943396226</v>
          </cell>
        </row>
        <row r="1336">
          <cell r="C1336">
            <v>1</v>
          </cell>
          <cell r="G1336">
            <v>1</v>
          </cell>
          <cell r="J1336">
            <v>28.1</v>
          </cell>
          <cell r="K1336" t="str">
            <v>D</v>
          </cell>
          <cell r="M1336" t="str">
            <v>Y</v>
          </cell>
          <cell r="N1336">
            <v>1</v>
          </cell>
          <cell r="R1336">
            <v>3.2264150943396226</v>
          </cell>
        </row>
        <row r="1337">
          <cell r="C1337">
            <v>1</v>
          </cell>
          <cell r="G1337">
            <v>7</v>
          </cell>
          <cell r="J1337">
            <v>28.1</v>
          </cell>
          <cell r="K1337" t="str">
            <v>D</v>
          </cell>
          <cell r="M1337" t="str">
            <v>Y</v>
          </cell>
          <cell r="N1337">
            <v>1</v>
          </cell>
          <cell r="R1337">
            <v>2.2593984962406015</v>
          </cell>
        </row>
        <row r="1338">
          <cell r="C1338">
            <v>1</v>
          </cell>
          <cell r="G1338">
            <v>7</v>
          </cell>
          <cell r="J1338">
            <v>210.3</v>
          </cell>
          <cell r="K1338" t="str">
            <v>D</v>
          </cell>
          <cell r="M1338" t="str">
            <v>Y</v>
          </cell>
          <cell r="N1338">
            <v>1</v>
          </cell>
          <cell r="R1338">
            <v>2.2593984962406015</v>
          </cell>
        </row>
        <row r="1339">
          <cell r="C1339">
            <v>1</v>
          </cell>
          <cell r="G1339">
            <v>1</v>
          </cell>
          <cell r="J1339">
            <v>94</v>
          </cell>
          <cell r="K1339" t="str">
            <v>D</v>
          </cell>
          <cell r="M1339" t="str">
            <v>Y</v>
          </cell>
          <cell r="N1339">
            <v>8</v>
          </cell>
          <cell r="R1339">
            <v>3.2264150943396226</v>
          </cell>
        </row>
        <row r="1340">
          <cell r="C1340">
            <v>1</v>
          </cell>
          <cell r="G1340">
            <v>1</v>
          </cell>
          <cell r="J1340">
            <v>94</v>
          </cell>
          <cell r="K1340" t="str">
            <v>D</v>
          </cell>
          <cell r="M1340" t="str">
            <v>Y</v>
          </cell>
          <cell r="N1340">
            <v>1</v>
          </cell>
          <cell r="R1340">
            <v>3.2264150943396226</v>
          </cell>
        </row>
        <row r="1341">
          <cell r="C1341">
            <v>1</v>
          </cell>
          <cell r="G1341">
            <v>7</v>
          </cell>
          <cell r="J1341">
            <v>794</v>
          </cell>
          <cell r="K1341" t="str">
            <v>D</v>
          </cell>
          <cell r="M1341" t="str">
            <v>Y</v>
          </cell>
          <cell r="N1341">
            <v>1</v>
          </cell>
          <cell r="R1341">
            <v>2.2593984962406015</v>
          </cell>
        </row>
        <row r="1342">
          <cell r="C1342">
            <v>1</v>
          </cell>
          <cell r="G1342">
            <v>1</v>
          </cell>
          <cell r="J1342">
            <v>28.1</v>
          </cell>
          <cell r="K1342" t="str">
            <v>D</v>
          </cell>
          <cell r="M1342" t="str">
            <v>Y</v>
          </cell>
          <cell r="N1342">
            <v>1</v>
          </cell>
          <cell r="R1342">
            <v>3.2264150943396226</v>
          </cell>
        </row>
        <row r="1343">
          <cell r="C1343">
            <v>1</v>
          </cell>
          <cell r="G1343">
            <v>1</v>
          </cell>
          <cell r="J1343">
            <v>610</v>
          </cell>
          <cell r="K1343" t="str">
            <v>D</v>
          </cell>
          <cell r="M1343" t="str">
            <v>Y</v>
          </cell>
          <cell r="N1343">
            <v>1</v>
          </cell>
          <cell r="R1343">
            <v>3.2264150943396226</v>
          </cell>
        </row>
        <row r="1344">
          <cell r="C1344">
            <v>1</v>
          </cell>
          <cell r="G1344">
            <v>1</v>
          </cell>
          <cell r="J1344">
            <v>276.2</v>
          </cell>
          <cell r="K1344" t="str">
            <v>W</v>
          </cell>
          <cell r="M1344" t="str">
            <v>N</v>
          </cell>
          <cell r="N1344">
            <v>1</v>
          </cell>
          <cell r="R1344">
            <v>3.2264150943396226</v>
          </cell>
        </row>
        <row r="1345">
          <cell r="C1345">
            <v>1</v>
          </cell>
          <cell r="G1345">
            <v>1</v>
          </cell>
          <cell r="J1345">
            <v>569</v>
          </cell>
          <cell r="K1345" t="str">
            <v>W</v>
          </cell>
          <cell r="M1345" t="str">
            <v>N</v>
          </cell>
          <cell r="N1345">
            <v>1</v>
          </cell>
          <cell r="R1345">
            <v>3.2264150943396226</v>
          </cell>
        </row>
        <row r="1346">
          <cell r="C1346">
            <v>1</v>
          </cell>
          <cell r="G1346">
            <v>1</v>
          </cell>
          <cell r="J1346">
            <v>55.099999999999994</v>
          </cell>
          <cell r="K1346" t="str">
            <v>W</v>
          </cell>
          <cell r="M1346" t="str">
            <v>N</v>
          </cell>
          <cell r="N1346">
            <v>2</v>
          </cell>
          <cell r="R1346">
            <v>3.2264150943396226</v>
          </cell>
        </row>
        <row r="1347">
          <cell r="C1347">
            <v>1</v>
          </cell>
          <cell r="G1347">
            <v>1</v>
          </cell>
          <cell r="J1347">
            <v>94</v>
          </cell>
          <cell r="K1347" t="str">
            <v>D</v>
          </cell>
          <cell r="M1347" t="str">
            <v>N</v>
          </cell>
          <cell r="N1347">
            <v>1</v>
          </cell>
          <cell r="R1347">
            <v>3.2264150943396226</v>
          </cell>
        </row>
        <row r="1348">
          <cell r="C1348">
            <v>1</v>
          </cell>
          <cell r="G1348">
            <v>1</v>
          </cell>
          <cell r="J1348">
            <v>569</v>
          </cell>
          <cell r="K1348" t="str">
            <v>W</v>
          </cell>
          <cell r="M1348" t="str">
            <v>N</v>
          </cell>
          <cell r="N1348">
            <v>1</v>
          </cell>
          <cell r="R1348">
            <v>3.2264150943396226</v>
          </cell>
        </row>
        <row r="1349">
          <cell r="C1349">
            <v>1</v>
          </cell>
          <cell r="G1349">
            <v>1</v>
          </cell>
          <cell r="J1349">
            <v>689</v>
          </cell>
          <cell r="K1349" t="str">
            <v>W</v>
          </cell>
          <cell r="M1349" t="str">
            <v>N</v>
          </cell>
          <cell r="N1349">
            <v>2</v>
          </cell>
          <cell r="R1349">
            <v>3.2264150943396226</v>
          </cell>
        </row>
        <row r="1350">
          <cell r="C1350">
            <v>1</v>
          </cell>
          <cell r="G1350">
            <v>7</v>
          </cell>
          <cell r="J1350">
            <v>578</v>
          </cell>
          <cell r="K1350" t="str">
            <v>D</v>
          </cell>
          <cell r="M1350" t="str">
            <v>Y</v>
          </cell>
          <cell r="N1350">
            <v>2</v>
          </cell>
          <cell r="R1350">
            <v>2.2593984962406015</v>
          </cell>
        </row>
        <row r="1351">
          <cell r="C1351">
            <v>1</v>
          </cell>
          <cell r="G1351">
            <v>7</v>
          </cell>
          <cell r="J1351">
            <v>461</v>
          </cell>
          <cell r="K1351" t="str">
            <v>D</v>
          </cell>
          <cell r="M1351" t="str">
            <v>Y</v>
          </cell>
          <cell r="N1351">
            <v>1</v>
          </cell>
          <cell r="R1351">
            <v>2.2593984962406015</v>
          </cell>
        </row>
        <row r="1352">
          <cell r="C1352">
            <v>1</v>
          </cell>
          <cell r="G1352">
            <v>7</v>
          </cell>
          <cell r="J1352">
            <v>94</v>
          </cell>
          <cell r="K1352" t="str">
            <v>D</v>
          </cell>
          <cell r="M1352" t="str">
            <v>Y</v>
          </cell>
          <cell r="N1352">
            <v>1</v>
          </cell>
          <cell r="R1352">
            <v>2.2593984962406015</v>
          </cell>
        </row>
        <row r="1353">
          <cell r="C1353">
            <v>1</v>
          </cell>
          <cell r="G1353">
            <v>1</v>
          </cell>
          <cell r="J1353">
            <v>580.20000000000005</v>
          </cell>
          <cell r="K1353" t="str">
            <v>M</v>
          </cell>
          <cell r="M1353" t="str">
            <v>N</v>
          </cell>
          <cell r="N1353">
            <v>3</v>
          </cell>
          <cell r="R1353">
            <v>3.2264150943396226</v>
          </cell>
        </row>
        <row r="1354">
          <cell r="C1354">
            <v>1</v>
          </cell>
          <cell r="G1354">
            <v>7</v>
          </cell>
          <cell r="J1354">
            <v>94</v>
          </cell>
          <cell r="K1354" t="str">
            <v>D</v>
          </cell>
          <cell r="M1354" t="str">
            <v>Y</v>
          </cell>
          <cell r="N1354">
            <v>1</v>
          </cell>
          <cell r="R1354">
            <v>2.2593984962406015</v>
          </cell>
        </row>
        <row r="1355">
          <cell r="C1355">
            <v>1</v>
          </cell>
          <cell r="G1355">
            <v>1</v>
          </cell>
          <cell r="J1355">
            <v>71.5</v>
          </cell>
          <cell r="K1355" t="str">
            <v>D</v>
          </cell>
          <cell r="M1355" t="str">
            <v>Y</v>
          </cell>
          <cell r="N1355">
            <v>1</v>
          </cell>
          <cell r="R1355">
            <v>3.2264150943396226</v>
          </cell>
        </row>
        <row r="1356">
          <cell r="C1356">
            <v>1</v>
          </cell>
          <cell r="G1356">
            <v>7</v>
          </cell>
          <cell r="J1356">
            <v>569</v>
          </cell>
          <cell r="K1356" t="str">
            <v>W</v>
          </cell>
          <cell r="M1356" t="str">
            <v>N</v>
          </cell>
          <cell r="N1356">
            <v>23</v>
          </cell>
          <cell r="R1356">
            <v>2.2593984962406015</v>
          </cell>
        </row>
        <row r="1357">
          <cell r="C1357">
            <v>1</v>
          </cell>
          <cell r="G1357">
            <v>1</v>
          </cell>
          <cell r="J1357">
            <v>74.2</v>
          </cell>
          <cell r="K1357" t="str">
            <v>D</v>
          </cell>
          <cell r="M1357" t="str">
            <v>Y</v>
          </cell>
          <cell r="N1357">
            <v>5</v>
          </cell>
          <cell r="R1357">
            <v>3.2264150943396226</v>
          </cell>
        </row>
        <row r="1358">
          <cell r="C1358">
            <v>1</v>
          </cell>
          <cell r="G1358">
            <v>1</v>
          </cell>
          <cell r="J1358">
            <v>307.2</v>
          </cell>
          <cell r="K1358" t="str">
            <v>W</v>
          </cell>
          <cell r="M1358" t="str">
            <v>N</v>
          </cell>
          <cell r="N1358">
            <v>1</v>
          </cell>
          <cell r="R1358">
            <v>3.2264150943396226</v>
          </cell>
        </row>
        <row r="1359">
          <cell r="C1359">
            <v>1</v>
          </cell>
          <cell r="G1359">
            <v>1</v>
          </cell>
          <cell r="J1359">
            <v>122.8</v>
          </cell>
          <cell r="K1359" t="str">
            <v>D</v>
          </cell>
          <cell r="M1359" t="str">
            <v>Y</v>
          </cell>
          <cell r="N1359">
            <v>1</v>
          </cell>
          <cell r="R1359">
            <v>3.2264150943396226</v>
          </cell>
        </row>
        <row r="1360">
          <cell r="C1360">
            <v>1</v>
          </cell>
          <cell r="G1360">
            <v>1</v>
          </cell>
          <cell r="J1360">
            <v>137.4</v>
          </cell>
          <cell r="K1360" t="str">
            <v>W</v>
          </cell>
          <cell r="M1360" t="str">
            <v>N</v>
          </cell>
          <cell r="N1360">
            <v>1</v>
          </cell>
          <cell r="R1360">
            <v>3.2264150943396226</v>
          </cell>
        </row>
        <row r="1361">
          <cell r="C1361">
            <v>1</v>
          </cell>
          <cell r="G1361">
            <v>1</v>
          </cell>
          <cell r="J1361">
            <v>28.1</v>
          </cell>
          <cell r="K1361" t="str">
            <v>D</v>
          </cell>
          <cell r="M1361" t="str">
            <v>Y</v>
          </cell>
          <cell r="N1361">
            <v>2</v>
          </cell>
          <cell r="R1361">
            <v>3.2264150943396226</v>
          </cell>
        </row>
        <row r="1362">
          <cell r="C1362">
            <v>1</v>
          </cell>
          <cell r="G1362">
            <v>1</v>
          </cell>
          <cell r="J1362">
            <v>430.2</v>
          </cell>
          <cell r="K1362" t="str">
            <v>W</v>
          </cell>
          <cell r="M1362" t="str">
            <v>N</v>
          </cell>
          <cell r="N1362">
            <v>1</v>
          </cell>
          <cell r="R1362">
            <v>3.2264150943396226</v>
          </cell>
        </row>
        <row r="1363">
          <cell r="C1363">
            <v>1</v>
          </cell>
          <cell r="G1363">
            <v>1</v>
          </cell>
          <cell r="J1363">
            <v>55.099999999999994</v>
          </cell>
          <cell r="K1363" t="str">
            <v>D</v>
          </cell>
          <cell r="M1363" t="str">
            <v>Y</v>
          </cell>
          <cell r="N1363">
            <v>2</v>
          </cell>
          <cell r="R1363">
            <v>3.2264150943396226</v>
          </cell>
        </row>
        <row r="1364">
          <cell r="C1364">
            <v>1</v>
          </cell>
          <cell r="G1364">
            <v>1</v>
          </cell>
          <cell r="J1364">
            <v>94</v>
          </cell>
          <cell r="K1364" t="str">
            <v>W</v>
          </cell>
          <cell r="M1364" t="str">
            <v>N</v>
          </cell>
          <cell r="N1364">
            <v>2</v>
          </cell>
          <cell r="R1364">
            <v>3.2264150943396226</v>
          </cell>
        </row>
        <row r="1365">
          <cell r="C1365">
            <v>1</v>
          </cell>
          <cell r="G1365">
            <v>7</v>
          </cell>
          <cell r="J1365">
            <v>556</v>
          </cell>
          <cell r="K1365" t="str">
            <v>D</v>
          </cell>
          <cell r="M1365" t="str">
            <v>Y</v>
          </cell>
          <cell r="N1365">
            <v>1</v>
          </cell>
          <cell r="R1365">
            <v>2.2593984962406015</v>
          </cell>
        </row>
        <row r="1366">
          <cell r="C1366">
            <v>1</v>
          </cell>
          <cell r="G1366">
            <v>7</v>
          </cell>
          <cell r="J1366">
            <v>276.2</v>
          </cell>
          <cell r="K1366" t="str">
            <v>D</v>
          </cell>
          <cell r="M1366" t="str">
            <v>Y</v>
          </cell>
          <cell r="N1366">
            <v>1</v>
          </cell>
          <cell r="R1366">
            <v>2.2593984962406015</v>
          </cell>
        </row>
        <row r="1367">
          <cell r="C1367">
            <v>1</v>
          </cell>
          <cell r="G1367">
            <v>7</v>
          </cell>
          <cell r="J1367">
            <v>237.3</v>
          </cell>
          <cell r="K1367" t="str">
            <v>D</v>
          </cell>
          <cell r="M1367" t="str">
            <v>Y</v>
          </cell>
          <cell r="N1367">
            <v>2</v>
          </cell>
          <cell r="R1367">
            <v>2.2593984962406015</v>
          </cell>
        </row>
        <row r="1368">
          <cell r="C1368">
            <v>1</v>
          </cell>
          <cell r="G1368">
            <v>1</v>
          </cell>
          <cell r="J1368">
            <v>461</v>
          </cell>
          <cell r="K1368" t="str">
            <v>W</v>
          </cell>
          <cell r="M1368" t="str">
            <v>N</v>
          </cell>
          <cell r="N1368">
            <v>1</v>
          </cell>
          <cell r="R1368">
            <v>3.2264150943396226</v>
          </cell>
        </row>
        <row r="1369">
          <cell r="C1369">
            <v>1</v>
          </cell>
          <cell r="G1369">
            <v>1</v>
          </cell>
          <cell r="J1369">
            <v>166.2</v>
          </cell>
          <cell r="K1369" t="str">
            <v>D</v>
          </cell>
          <cell r="M1369" t="str">
            <v>Y</v>
          </cell>
          <cell r="N1369">
            <v>1</v>
          </cell>
          <cell r="R1369">
            <v>3.2264150943396226</v>
          </cell>
        </row>
        <row r="1370">
          <cell r="C1370">
            <v>1</v>
          </cell>
          <cell r="G1370">
            <v>1</v>
          </cell>
          <cell r="J1370">
            <v>276.2</v>
          </cell>
          <cell r="K1370" t="str">
            <v>W</v>
          </cell>
          <cell r="M1370" t="str">
            <v>N</v>
          </cell>
          <cell r="N1370">
            <v>3</v>
          </cell>
          <cell r="R1370">
            <v>3.2264150943396226</v>
          </cell>
        </row>
        <row r="1371">
          <cell r="C1371">
            <v>1</v>
          </cell>
          <cell r="G1371">
            <v>7</v>
          </cell>
          <cell r="J1371">
            <v>578</v>
          </cell>
          <cell r="K1371" t="str">
            <v>D</v>
          </cell>
          <cell r="M1371" t="str">
            <v>Y</v>
          </cell>
          <cell r="N1371">
            <v>1</v>
          </cell>
          <cell r="R1371">
            <v>2.2593984962406015</v>
          </cell>
        </row>
        <row r="1372">
          <cell r="C1372">
            <v>1</v>
          </cell>
          <cell r="G1372">
            <v>1</v>
          </cell>
          <cell r="J1372">
            <v>210.3</v>
          </cell>
          <cell r="K1372" t="str">
            <v>W</v>
          </cell>
          <cell r="M1372" t="str">
            <v>N</v>
          </cell>
          <cell r="N1372">
            <v>2</v>
          </cell>
          <cell r="R1372">
            <v>3.2264150943396226</v>
          </cell>
        </row>
        <row r="1373">
          <cell r="C1373">
            <v>1</v>
          </cell>
          <cell r="G1373">
            <v>1</v>
          </cell>
          <cell r="J1373">
            <v>71.5</v>
          </cell>
          <cell r="K1373" t="str">
            <v>D</v>
          </cell>
          <cell r="M1373" t="str">
            <v>Y</v>
          </cell>
          <cell r="N1373">
            <v>2</v>
          </cell>
          <cell r="R1373">
            <v>3.2264150943396226</v>
          </cell>
        </row>
        <row r="1374">
          <cell r="C1374">
            <v>1</v>
          </cell>
          <cell r="G1374">
            <v>7</v>
          </cell>
          <cell r="J1374">
            <v>305</v>
          </cell>
          <cell r="K1374" t="str">
            <v>D</v>
          </cell>
          <cell r="M1374" t="str">
            <v>Y</v>
          </cell>
          <cell r="N1374">
            <v>1</v>
          </cell>
          <cell r="R1374">
            <v>2.2593984962406015</v>
          </cell>
        </row>
        <row r="1375">
          <cell r="C1375">
            <v>1</v>
          </cell>
          <cell r="G1375">
            <v>1</v>
          </cell>
          <cell r="J1375">
            <v>94</v>
          </cell>
          <cell r="K1375" t="str">
            <v>D</v>
          </cell>
          <cell r="M1375" t="str">
            <v>Y</v>
          </cell>
          <cell r="N1375">
            <v>1</v>
          </cell>
          <cell r="R1375">
            <v>3.2264150943396226</v>
          </cell>
        </row>
        <row r="1376">
          <cell r="C1376">
            <v>1</v>
          </cell>
          <cell r="G1376">
            <v>7</v>
          </cell>
          <cell r="J1376">
            <v>94</v>
          </cell>
          <cell r="K1376" t="str">
            <v>D</v>
          </cell>
          <cell r="M1376" t="str">
            <v>Y</v>
          </cell>
          <cell r="N1376">
            <v>1</v>
          </cell>
          <cell r="R1376">
            <v>2.2593984962406015</v>
          </cell>
        </row>
        <row r="1377">
          <cell r="C1377">
            <v>1</v>
          </cell>
          <cell r="G1377">
            <v>7</v>
          </cell>
          <cell r="J1377">
            <v>276.2</v>
          </cell>
          <cell r="K1377" t="str">
            <v>W</v>
          </cell>
          <cell r="M1377" t="str">
            <v>N</v>
          </cell>
          <cell r="N1377">
            <v>2</v>
          </cell>
          <cell r="R1377">
            <v>2.2593984962406015</v>
          </cell>
        </row>
        <row r="1378">
          <cell r="C1378">
            <v>1</v>
          </cell>
          <cell r="G1378">
            <v>1</v>
          </cell>
          <cell r="J1378">
            <v>386.8</v>
          </cell>
          <cell r="K1378" t="str">
            <v>W</v>
          </cell>
          <cell r="M1378" t="str">
            <v>N</v>
          </cell>
          <cell r="N1378">
            <v>3</v>
          </cell>
          <cell r="R1378">
            <v>3.2264150943396226</v>
          </cell>
        </row>
        <row r="1379">
          <cell r="C1379">
            <v>1</v>
          </cell>
          <cell r="G1379">
            <v>1</v>
          </cell>
          <cell r="J1379">
            <v>276.2</v>
          </cell>
          <cell r="K1379" t="str">
            <v>W</v>
          </cell>
          <cell r="M1379" t="str">
            <v>N</v>
          </cell>
          <cell r="N1379">
            <v>2</v>
          </cell>
          <cell r="R1379">
            <v>3.2264150943396226</v>
          </cell>
        </row>
        <row r="1380">
          <cell r="C1380">
            <v>1</v>
          </cell>
          <cell r="G1380">
            <v>1</v>
          </cell>
          <cell r="J1380">
            <v>305</v>
          </cell>
          <cell r="K1380" t="str">
            <v>Y</v>
          </cell>
          <cell r="M1380" t="str">
            <v>N</v>
          </cell>
          <cell r="N1380">
            <v>1</v>
          </cell>
          <cell r="R1380">
            <v>3.2264150943396226</v>
          </cell>
        </row>
        <row r="1381">
          <cell r="C1381">
            <v>1</v>
          </cell>
          <cell r="G1381">
            <v>1</v>
          </cell>
          <cell r="J1381">
            <v>202.2</v>
          </cell>
          <cell r="K1381" t="str">
            <v>M</v>
          </cell>
          <cell r="M1381" t="str">
            <v>N</v>
          </cell>
          <cell r="N1381">
            <v>1</v>
          </cell>
          <cell r="R1381">
            <v>3.2264150943396226</v>
          </cell>
        </row>
        <row r="1382">
          <cell r="C1382">
            <v>1</v>
          </cell>
          <cell r="G1382">
            <v>1</v>
          </cell>
          <cell r="J1382">
            <v>149.30000000000001</v>
          </cell>
          <cell r="K1382" t="str">
            <v>M</v>
          </cell>
          <cell r="M1382" t="str">
            <v>N</v>
          </cell>
          <cell r="N1382">
            <v>1</v>
          </cell>
          <cell r="R1382">
            <v>3.2264150943396226</v>
          </cell>
        </row>
        <row r="1383">
          <cell r="C1383">
            <v>1</v>
          </cell>
          <cell r="G1383">
            <v>1</v>
          </cell>
          <cell r="J1383">
            <v>28.1</v>
          </cell>
          <cell r="K1383" t="str">
            <v>M</v>
          </cell>
          <cell r="M1383" t="str">
            <v>N</v>
          </cell>
          <cell r="N1383">
            <v>1</v>
          </cell>
          <cell r="R1383">
            <v>3.2264150943396226</v>
          </cell>
        </row>
        <row r="1384">
          <cell r="C1384">
            <v>1</v>
          </cell>
          <cell r="G1384">
            <v>1</v>
          </cell>
          <cell r="J1384">
            <v>298.3</v>
          </cell>
          <cell r="K1384" t="str">
            <v>W</v>
          </cell>
          <cell r="M1384" t="str">
            <v>N</v>
          </cell>
          <cell r="N1384">
            <v>2</v>
          </cell>
          <cell r="R1384">
            <v>3.2264150943396226</v>
          </cell>
        </row>
        <row r="1385">
          <cell r="C1385">
            <v>1</v>
          </cell>
          <cell r="G1385">
            <v>1</v>
          </cell>
          <cell r="J1385">
            <v>28.1</v>
          </cell>
          <cell r="K1385" t="str">
            <v>D</v>
          </cell>
          <cell r="M1385" t="str">
            <v>Y</v>
          </cell>
          <cell r="N1385">
            <v>1</v>
          </cell>
          <cell r="R1385">
            <v>3.2264150943396226</v>
          </cell>
        </row>
        <row r="1386">
          <cell r="C1386">
            <v>1</v>
          </cell>
          <cell r="G1386">
            <v>1</v>
          </cell>
          <cell r="J1386">
            <v>94</v>
          </cell>
          <cell r="K1386" t="str">
            <v>W</v>
          </cell>
          <cell r="M1386" t="str">
            <v>N</v>
          </cell>
          <cell r="N1386">
            <v>1</v>
          </cell>
          <cell r="R1386">
            <v>3.2264150943396226</v>
          </cell>
        </row>
        <row r="1387">
          <cell r="C1387">
            <v>1</v>
          </cell>
          <cell r="G1387">
            <v>7</v>
          </cell>
          <cell r="J1387">
            <v>122.8</v>
          </cell>
          <cell r="K1387" t="str">
            <v>D</v>
          </cell>
          <cell r="M1387" t="str">
            <v>Y</v>
          </cell>
          <cell r="N1387">
            <v>2</v>
          </cell>
          <cell r="R1387">
            <v>2.2593984962406015</v>
          </cell>
        </row>
        <row r="1388">
          <cell r="C1388">
            <v>1</v>
          </cell>
          <cell r="G1388">
            <v>1</v>
          </cell>
          <cell r="J1388">
            <v>94</v>
          </cell>
          <cell r="K1388" t="str">
            <v>M</v>
          </cell>
          <cell r="M1388" t="str">
            <v>N</v>
          </cell>
          <cell r="N1388">
            <v>2</v>
          </cell>
          <cell r="R1388">
            <v>3.2264150943396226</v>
          </cell>
        </row>
        <row r="1389">
          <cell r="C1389">
            <v>1</v>
          </cell>
          <cell r="G1389">
            <v>1</v>
          </cell>
          <cell r="J1389">
            <v>28.1</v>
          </cell>
          <cell r="K1389" t="str">
            <v>D</v>
          </cell>
          <cell r="M1389" t="str">
            <v>Y</v>
          </cell>
          <cell r="N1389">
            <v>1</v>
          </cell>
          <cell r="R1389">
            <v>3.2264150943396226</v>
          </cell>
        </row>
        <row r="1390">
          <cell r="C1390">
            <v>1</v>
          </cell>
          <cell r="G1390">
            <v>7</v>
          </cell>
          <cell r="J1390">
            <v>578</v>
          </cell>
          <cell r="K1390" t="str">
            <v>D</v>
          </cell>
          <cell r="M1390" t="str">
            <v>Y</v>
          </cell>
          <cell r="N1390">
            <v>5</v>
          </cell>
          <cell r="R1390">
            <v>2.2593984962406015</v>
          </cell>
        </row>
        <row r="1391">
          <cell r="C1391">
            <v>1</v>
          </cell>
          <cell r="G1391">
            <v>1</v>
          </cell>
          <cell r="J1391">
            <v>94</v>
          </cell>
          <cell r="K1391" t="str">
            <v>D</v>
          </cell>
          <cell r="M1391" t="str">
            <v>Y</v>
          </cell>
          <cell r="N1391">
            <v>2</v>
          </cell>
          <cell r="R1391">
            <v>3.2264150943396226</v>
          </cell>
        </row>
        <row r="1392">
          <cell r="C1392">
            <v>1</v>
          </cell>
          <cell r="G1392">
            <v>1</v>
          </cell>
          <cell r="J1392">
            <v>276.2</v>
          </cell>
          <cell r="K1392" t="str">
            <v>W</v>
          </cell>
          <cell r="M1392" t="str">
            <v>N</v>
          </cell>
          <cell r="N1392">
            <v>1</v>
          </cell>
          <cell r="R1392">
            <v>3.2264150943396226</v>
          </cell>
        </row>
        <row r="1393">
          <cell r="C1393">
            <v>1</v>
          </cell>
          <cell r="G1393">
            <v>1</v>
          </cell>
          <cell r="J1393">
            <v>215.2</v>
          </cell>
          <cell r="K1393" t="str">
            <v>W</v>
          </cell>
          <cell r="M1393" t="str">
            <v>N</v>
          </cell>
          <cell r="N1393">
            <v>1</v>
          </cell>
          <cell r="R1393">
            <v>3.2264150943396226</v>
          </cell>
        </row>
        <row r="1394">
          <cell r="C1394">
            <v>1</v>
          </cell>
          <cell r="G1394">
            <v>1</v>
          </cell>
          <cell r="J1394">
            <v>330.3</v>
          </cell>
          <cell r="K1394" t="str">
            <v>W</v>
          </cell>
          <cell r="M1394" t="str">
            <v>N</v>
          </cell>
          <cell r="N1394">
            <v>1</v>
          </cell>
          <cell r="R1394">
            <v>3.2264150943396226</v>
          </cell>
        </row>
        <row r="1395">
          <cell r="C1395">
            <v>1</v>
          </cell>
          <cell r="G1395">
            <v>1</v>
          </cell>
          <cell r="J1395">
            <v>71.5</v>
          </cell>
          <cell r="K1395" t="str">
            <v>W</v>
          </cell>
          <cell r="M1395" t="str">
            <v>N</v>
          </cell>
          <cell r="N1395">
            <v>2</v>
          </cell>
          <cell r="R1395">
            <v>3.2264150943396226</v>
          </cell>
        </row>
        <row r="1396">
          <cell r="C1396">
            <v>1</v>
          </cell>
          <cell r="G1396">
            <v>7</v>
          </cell>
          <cell r="J1396">
            <v>94</v>
          </cell>
          <cell r="K1396" t="str">
            <v>D</v>
          </cell>
          <cell r="M1396" t="str">
            <v>Y</v>
          </cell>
          <cell r="N1396">
            <v>1</v>
          </cell>
          <cell r="R1396">
            <v>2.2593984962406015</v>
          </cell>
        </row>
        <row r="1397">
          <cell r="C1397">
            <v>1</v>
          </cell>
          <cell r="G1397">
            <v>7</v>
          </cell>
          <cell r="J1397">
            <v>28.1</v>
          </cell>
          <cell r="K1397" t="str">
            <v>D</v>
          </cell>
          <cell r="M1397" t="str">
            <v>Y</v>
          </cell>
          <cell r="N1397">
            <v>2</v>
          </cell>
          <cell r="R1397">
            <v>2.2593984962406015</v>
          </cell>
        </row>
        <row r="1398">
          <cell r="C1398">
            <v>1</v>
          </cell>
          <cell r="G1398">
            <v>7</v>
          </cell>
          <cell r="J1398">
            <v>276.2</v>
          </cell>
          <cell r="K1398" t="str">
            <v>D</v>
          </cell>
          <cell r="M1398" t="str">
            <v>Y</v>
          </cell>
          <cell r="N1398">
            <v>4</v>
          </cell>
          <cell r="R1398">
            <v>2.2593984962406015</v>
          </cell>
        </row>
        <row r="1399">
          <cell r="C1399">
            <v>1</v>
          </cell>
          <cell r="G1399">
            <v>1</v>
          </cell>
          <cell r="J1399">
            <v>94</v>
          </cell>
          <cell r="K1399" t="str">
            <v>W</v>
          </cell>
          <cell r="M1399" t="str">
            <v>N</v>
          </cell>
          <cell r="N1399">
            <v>1</v>
          </cell>
          <cell r="R1399">
            <v>3.2264150943396226</v>
          </cell>
        </row>
        <row r="1400">
          <cell r="C1400">
            <v>1</v>
          </cell>
          <cell r="G1400">
            <v>1</v>
          </cell>
          <cell r="J1400">
            <v>569</v>
          </cell>
          <cell r="K1400" t="str">
            <v>D</v>
          </cell>
          <cell r="M1400" t="str">
            <v>Y</v>
          </cell>
          <cell r="N1400">
            <v>2</v>
          </cell>
          <cell r="R1400">
            <v>3.2264150943396226</v>
          </cell>
        </row>
        <row r="1401">
          <cell r="C1401">
            <v>1</v>
          </cell>
          <cell r="G1401">
            <v>1</v>
          </cell>
          <cell r="J1401">
            <v>71.5</v>
          </cell>
          <cell r="K1401" t="str">
            <v>D</v>
          </cell>
          <cell r="M1401" t="str">
            <v>Y</v>
          </cell>
          <cell r="N1401">
            <v>2</v>
          </cell>
          <cell r="R1401">
            <v>3.2264150943396226</v>
          </cell>
        </row>
        <row r="1402">
          <cell r="C1402">
            <v>1</v>
          </cell>
          <cell r="G1402">
            <v>1</v>
          </cell>
          <cell r="J1402">
            <v>94</v>
          </cell>
          <cell r="K1402" t="str">
            <v>D</v>
          </cell>
          <cell r="M1402" t="str">
            <v>Y</v>
          </cell>
          <cell r="N1402">
            <v>1</v>
          </cell>
          <cell r="R1402">
            <v>3.2264150943396226</v>
          </cell>
        </row>
        <row r="1403">
          <cell r="C1403">
            <v>1</v>
          </cell>
          <cell r="G1403">
            <v>1</v>
          </cell>
          <cell r="J1403">
            <v>28.1</v>
          </cell>
          <cell r="K1403" t="str">
            <v>D</v>
          </cell>
          <cell r="M1403" t="str">
            <v>Y</v>
          </cell>
          <cell r="N1403">
            <v>7</v>
          </cell>
          <cell r="R1403">
            <v>3.2264150943396226</v>
          </cell>
        </row>
        <row r="1404">
          <cell r="C1404">
            <v>1</v>
          </cell>
          <cell r="G1404">
            <v>7</v>
          </cell>
          <cell r="J1404">
            <v>256.39999999999998</v>
          </cell>
          <cell r="K1404" t="str">
            <v>D</v>
          </cell>
          <cell r="M1404" t="str">
            <v>Y</v>
          </cell>
          <cell r="N1404">
            <v>1</v>
          </cell>
          <cell r="R1404">
            <v>2.2593984962406015</v>
          </cell>
        </row>
        <row r="1405">
          <cell r="C1405">
            <v>1</v>
          </cell>
          <cell r="G1405">
            <v>1</v>
          </cell>
          <cell r="J1405">
            <v>28.1</v>
          </cell>
          <cell r="K1405" t="str">
            <v>D</v>
          </cell>
          <cell r="M1405" t="str">
            <v>Y</v>
          </cell>
          <cell r="N1405">
            <v>1</v>
          </cell>
          <cell r="R1405">
            <v>3.2264150943396226</v>
          </cell>
        </row>
        <row r="1406">
          <cell r="C1406">
            <v>1</v>
          </cell>
          <cell r="G1406">
            <v>1</v>
          </cell>
          <cell r="J1406">
            <v>317.2</v>
          </cell>
          <cell r="K1406" t="str">
            <v>W</v>
          </cell>
          <cell r="M1406" t="str">
            <v>N</v>
          </cell>
          <cell r="N1406">
            <v>1</v>
          </cell>
          <cell r="R1406">
            <v>3.2264150943396226</v>
          </cell>
        </row>
        <row r="1407">
          <cell r="C1407">
            <v>1</v>
          </cell>
          <cell r="G1407">
            <v>1</v>
          </cell>
          <cell r="J1407">
            <v>276.2</v>
          </cell>
          <cell r="K1407" t="str">
            <v>W</v>
          </cell>
          <cell r="M1407" t="str">
            <v>N</v>
          </cell>
          <cell r="N1407">
            <v>2</v>
          </cell>
          <cell r="R1407">
            <v>3.2264150943396226</v>
          </cell>
        </row>
        <row r="1408">
          <cell r="C1408">
            <v>1</v>
          </cell>
          <cell r="G1408">
            <v>1</v>
          </cell>
          <cell r="J1408">
            <v>28.1</v>
          </cell>
          <cell r="K1408" t="str">
            <v>D</v>
          </cell>
          <cell r="M1408" t="str">
            <v>N</v>
          </cell>
          <cell r="N1408">
            <v>3</v>
          </cell>
          <cell r="R1408">
            <v>3.2264150943396226</v>
          </cell>
        </row>
        <row r="1409">
          <cell r="C1409">
            <v>1</v>
          </cell>
          <cell r="G1409">
            <v>1</v>
          </cell>
          <cell r="J1409">
            <v>266.7</v>
          </cell>
          <cell r="K1409" t="str">
            <v>M</v>
          </cell>
          <cell r="M1409" t="str">
            <v>N</v>
          </cell>
          <cell r="N1409">
            <v>2</v>
          </cell>
          <cell r="R1409">
            <v>3.2264150943396226</v>
          </cell>
        </row>
        <row r="1410">
          <cell r="C1410">
            <v>1</v>
          </cell>
          <cell r="G1410">
            <v>1</v>
          </cell>
          <cell r="J1410">
            <v>172.3</v>
          </cell>
          <cell r="K1410" t="str">
            <v>M</v>
          </cell>
          <cell r="M1410" t="str">
            <v>N</v>
          </cell>
          <cell r="N1410">
            <v>1</v>
          </cell>
          <cell r="R1410">
            <v>3.2264150943396226</v>
          </cell>
        </row>
        <row r="1411">
          <cell r="C1411">
            <v>1</v>
          </cell>
          <cell r="G1411">
            <v>1</v>
          </cell>
          <cell r="J1411">
            <v>28.1</v>
          </cell>
          <cell r="K1411" t="str">
            <v>D</v>
          </cell>
          <cell r="M1411" t="str">
            <v>Y</v>
          </cell>
          <cell r="N1411">
            <v>2</v>
          </cell>
          <cell r="R1411">
            <v>3.2264150943396226</v>
          </cell>
        </row>
        <row r="1412">
          <cell r="C1412">
            <v>1</v>
          </cell>
          <cell r="G1412">
            <v>1</v>
          </cell>
          <cell r="J1412">
            <v>28.1</v>
          </cell>
          <cell r="K1412" t="str">
            <v>D</v>
          </cell>
          <cell r="M1412" t="str">
            <v>Y</v>
          </cell>
          <cell r="N1412">
            <v>1</v>
          </cell>
          <cell r="R1412">
            <v>3.2264150943396226</v>
          </cell>
        </row>
        <row r="1413">
          <cell r="C1413">
            <v>1</v>
          </cell>
          <cell r="G1413">
            <v>1</v>
          </cell>
          <cell r="J1413">
            <v>149.30000000000001</v>
          </cell>
          <cell r="K1413" t="str">
            <v>w</v>
          </cell>
          <cell r="M1413" t="str">
            <v>N</v>
          </cell>
          <cell r="N1413">
            <v>1</v>
          </cell>
          <cell r="R1413">
            <v>3.2264150943396226</v>
          </cell>
        </row>
        <row r="1414">
          <cell r="C1414">
            <v>1</v>
          </cell>
          <cell r="G1414">
            <v>1</v>
          </cell>
          <cell r="J1414">
            <v>341.2</v>
          </cell>
          <cell r="K1414" t="str">
            <v>w</v>
          </cell>
          <cell r="M1414" t="str">
            <v>N</v>
          </cell>
          <cell r="N1414">
            <v>1</v>
          </cell>
          <cell r="R1414">
            <v>3.2264150943396226</v>
          </cell>
        </row>
        <row r="1415">
          <cell r="C1415">
            <v>1</v>
          </cell>
          <cell r="G1415">
            <v>1</v>
          </cell>
          <cell r="J1415">
            <v>122.8</v>
          </cell>
          <cell r="K1415" t="str">
            <v>D</v>
          </cell>
          <cell r="M1415" t="str">
            <v>Y</v>
          </cell>
          <cell r="N1415">
            <v>1</v>
          </cell>
          <cell r="R1415">
            <v>3.2264150943396226</v>
          </cell>
        </row>
        <row r="1416">
          <cell r="C1416">
            <v>1</v>
          </cell>
          <cell r="G1416">
            <v>1</v>
          </cell>
          <cell r="J1416">
            <v>386.8</v>
          </cell>
          <cell r="K1416" t="str">
            <v>M</v>
          </cell>
          <cell r="M1416" t="str">
            <v>N</v>
          </cell>
          <cell r="N1416">
            <v>1</v>
          </cell>
          <cell r="R1416">
            <v>3.2264150943396226</v>
          </cell>
        </row>
        <row r="1417">
          <cell r="C1417">
            <v>1</v>
          </cell>
          <cell r="G1417">
            <v>1</v>
          </cell>
          <cell r="J1417">
            <v>256.39999999999998</v>
          </cell>
          <cell r="K1417" t="str">
            <v>W</v>
          </cell>
          <cell r="M1417" t="str">
            <v>N</v>
          </cell>
          <cell r="N1417">
            <v>1</v>
          </cell>
          <cell r="R1417">
            <v>3.2264150943396226</v>
          </cell>
        </row>
        <row r="1418">
          <cell r="C1418">
            <v>1</v>
          </cell>
          <cell r="G1418">
            <v>1</v>
          </cell>
          <cell r="J1418">
            <v>569</v>
          </cell>
          <cell r="K1418" t="str">
            <v>D</v>
          </cell>
          <cell r="M1418" t="str">
            <v>Y</v>
          </cell>
          <cell r="N1418">
            <v>1</v>
          </cell>
          <cell r="R1418">
            <v>3.2264150943396226</v>
          </cell>
        </row>
        <row r="1419">
          <cell r="C1419">
            <v>1</v>
          </cell>
          <cell r="G1419">
            <v>7</v>
          </cell>
          <cell r="J1419">
            <v>276.2</v>
          </cell>
          <cell r="K1419" t="str">
            <v>D</v>
          </cell>
          <cell r="M1419" t="str">
            <v>Y</v>
          </cell>
          <cell r="N1419">
            <v>1</v>
          </cell>
          <cell r="R1419">
            <v>2.2593984962406015</v>
          </cell>
        </row>
        <row r="1420">
          <cell r="C1420">
            <v>1</v>
          </cell>
          <cell r="G1420">
            <v>7</v>
          </cell>
          <cell r="J1420">
            <v>94</v>
          </cell>
          <cell r="K1420" t="str">
            <v>D</v>
          </cell>
          <cell r="M1420" t="str">
            <v>Y</v>
          </cell>
          <cell r="N1420">
            <v>1</v>
          </cell>
          <cell r="R1420">
            <v>2.2593984962406015</v>
          </cell>
        </row>
        <row r="1421">
          <cell r="C1421">
            <v>1</v>
          </cell>
          <cell r="G1421">
            <v>1</v>
          </cell>
          <cell r="J1421">
            <v>28.1</v>
          </cell>
          <cell r="K1421" t="str">
            <v>D</v>
          </cell>
          <cell r="M1421" t="str">
            <v>Y</v>
          </cell>
          <cell r="N1421">
            <v>1</v>
          </cell>
          <cell r="R1421">
            <v>3.2264150943396226</v>
          </cell>
        </row>
        <row r="1422">
          <cell r="C1422">
            <v>1</v>
          </cell>
          <cell r="G1422">
            <v>7</v>
          </cell>
          <cell r="J1422">
            <v>276.2</v>
          </cell>
          <cell r="K1422" t="str">
            <v>D</v>
          </cell>
          <cell r="M1422" t="str">
            <v>Y</v>
          </cell>
          <cell r="N1422">
            <v>1</v>
          </cell>
          <cell r="R1422">
            <v>2.2593984962406015</v>
          </cell>
        </row>
        <row r="1423">
          <cell r="C1423">
            <v>1</v>
          </cell>
          <cell r="G1423">
            <v>1</v>
          </cell>
          <cell r="J1423">
            <v>94</v>
          </cell>
          <cell r="K1423" t="str">
            <v>Y</v>
          </cell>
          <cell r="M1423" t="str">
            <v>N</v>
          </cell>
          <cell r="N1423">
            <v>1</v>
          </cell>
          <cell r="R1423">
            <v>3.2264150943396226</v>
          </cell>
        </row>
        <row r="1424">
          <cell r="C1424">
            <v>1</v>
          </cell>
          <cell r="G1424">
            <v>1</v>
          </cell>
          <cell r="J1424">
            <v>136.30000000000001</v>
          </cell>
          <cell r="K1424" t="str">
            <v>D</v>
          </cell>
          <cell r="M1424" t="str">
            <v>Y</v>
          </cell>
          <cell r="N1424">
            <v>1</v>
          </cell>
          <cell r="R1424">
            <v>3.2264150943396226</v>
          </cell>
        </row>
        <row r="1425">
          <cell r="C1425">
            <v>1</v>
          </cell>
          <cell r="G1425">
            <v>1</v>
          </cell>
          <cell r="J1425">
            <v>210.3</v>
          </cell>
          <cell r="K1425" t="str">
            <v>M</v>
          </cell>
          <cell r="M1425" t="str">
            <v>N</v>
          </cell>
          <cell r="N1425">
            <v>2</v>
          </cell>
          <cell r="R1425">
            <v>3.2264150943396226</v>
          </cell>
        </row>
        <row r="1426">
          <cell r="C1426">
            <v>1</v>
          </cell>
          <cell r="G1426">
            <v>1</v>
          </cell>
          <cell r="J1426">
            <v>305</v>
          </cell>
          <cell r="K1426" t="str">
            <v>W</v>
          </cell>
          <cell r="M1426" t="str">
            <v>N</v>
          </cell>
          <cell r="N1426">
            <v>2</v>
          </cell>
          <cell r="R1426">
            <v>3.2264150943396226</v>
          </cell>
        </row>
        <row r="1427">
          <cell r="C1427">
            <v>1</v>
          </cell>
          <cell r="G1427">
            <v>1</v>
          </cell>
          <cell r="J1427">
            <v>439.2</v>
          </cell>
          <cell r="K1427" t="str">
            <v>D</v>
          </cell>
          <cell r="M1427" t="str">
            <v>Y</v>
          </cell>
          <cell r="N1427">
            <v>5</v>
          </cell>
          <cell r="R1427">
            <v>3.2264150943396226</v>
          </cell>
        </row>
        <row r="1428">
          <cell r="C1428">
            <v>1</v>
          </cell>
          <cell r="G1428">
            <v>1</v>
          </cell>
          <cell r="J1428">
            <v>28.1</v>
          </cell>
          <cell r="K1428" t="str">
            <v>D</v>
          </cell>
          <cell r="M1428" t="str">
            <v>Y</v>
          </cell>
          <cell r="N1428">
            <v>5</v>
          </cell>
          <cell r="R1428">
            <v>3.2264150943396226</v>
          </cell>
        </row>
        <row r="1429">
          <cell r="C1429">
            <v>1</v>
          </cell>
          <cell r="G1429">
            <v>1</v>
          </cell>
          <cell r="J1429">
            <v>315</v>
          </cell>
          <cell r="K1429" t="str">
            <v>W</v>
          </cell>
          <cell r="M1429" t="str">
            <v>N</v>
          </cell>
          <cell r="N1429">
            <v>3</v>
          </cell>
          <cell r="R1429">
            <v>3.2264150943396226</v>
          </cell>
        </row>
        <row r="1430">
          <cell r="C1430">
            <v>1</v>
          </cell>
          <cell r="G1430">
            <v>1</v>
          </cell>
          <cell r="J1430">
            <v>144.80000000000001</v>
          </cell>
          <cell r="K1430" t="str">
            <v>W</v>
          </cell>
          <cell r="M1430" t="str">
            <v>N</v>
          </cell>
          <cell r="N1430">
            <v>2</v>
          </cell>
          <cell r="R1430">
            <v>3.2264150943396226</v>
          </cell>
        </row>
        <row r="1431">
          <cell r="C1431">
            <v>1</v>
          </cell>
          <cell r="G1431">
            <v>1</v>
          </cell>
          <cell r="J1431">
            <v>28.1</v>
          </cell>
          <cell r="K1431" t="str">
            <v>D</v>
          </cell>
          <cell r="M1431" t="str">
            <v>Y</v>
          </cell>
          <cell r="N1431">
            <v>7</v>
          </cell>
          <cell r="R1431">
            <v>3.2264150943396226</v>
          </cell>
        </row>
        <row r="1432">
          <cell r="C1432">
            <v>1</v>
          </cell>
          <cell r="G1432">
            <v>1</v>
          </cell>
          <cell r="J1432">
            <v>276.2</v>
          </cell>
          <cell r="K1432" t="str">
            <v>D</v>
          </cell>
          <cell r="M1432" t="str">
            <v>Y</v>
          </cell>
          <cell r="N1432">
            <v>1</v>
          </cell>
          <cell r="R1432">
            <v>3.2264150943396226</v>
          </cell>
        </row>
        <row r="1433">
          <cell r="C1433">
            <v>1</v>
          </cell>
          <cell r="G1433">
            <v>1</v>
          </cell>
          <cell r="J1433">
            <v>210.3</v>
          </cell>
          <cell r="K1433" t="str">
            <v>W</v>
          </cell>
          <cell r="M1433" t="str">
            <v>N</v>
          </cell>
          <cell r="N1433">
            <v>1</v>
          </cell>
          <cell r="R1433">
            <v>3.2264150943396226</v>
          </cell>
        </row>
        <row r="1434">
          <cell r="C1434">
            <v>1</v>
          </cell>
          <cell r="G1434">
            <v>1</v>
          </cell>
          <cell r="J1434">
            <v>210.3</v>
          </cell>
          <cell r="K1434" t="str">
            <v>W</v>
          </cell>
          <cell r="M1434" t="str">
            <v>N</v>
          </cell>
          <cell r="N1434">
            <v>1</v>
          </cell>
          <cell r="R1434">
            <v>3.2264150943396226</v>
          </cell>
        </row>
        <row r="1435">
          <cell r="C1435">
            <v>1</v>
          </cell>
          <cell r="G1435">
            <v>1</v>
          </cell>
          <cell r="J1435">
            <v>74.2</v>
          </cell>
          <cell r="K1435" t="str">
            <v>D</v>
          </cell>
          <cell r="M1435" t="str">
            <v>Y</v>
          </cell>
          <cell r="N1435">
            <v>2</v>
          </cell>
          <cell r="R1435">
            <v>3.2264150943396226</v>
          </cell>
        </row>
        <row r="1436">
          <cell r="C1436">
            <v>1</v>
          </cell>
          <cell r="G1436">
            <v>7</v>
          </cell>
          <cell r="J1436">
            <v>137.4</v>
          </cell>
          <cell r="K1436" t="str">
            <v>D</v>
          </cell>
          <cell r="M1436" t="str">
            <v>Y</v>
          </cell>
          <cell r="N1436">
            <v>2</v>
          </cell>
          <cell r="R1436">
            <v>2.2593984962406015</v>
          </cell>
        </row>
        <row r="1437">
          <cell r="C1437">
            <v>1</v>
          </cell>
          <cell r="G1437">
            <v>7</v>
          </cell>
          <cell r="J1437">
            <v>210.3</v>
          </cell>
          <cell r="K1437" t="str">
            <v>D</v>
          </cell>
          <cell r="M1437" t="str">
            <v>Y</v>
          </cell>
          <cell r="N1437">
            <v>2</v>
          </cell>
          <cell r="R1437">
            <v>2.2593984962406015</v>
          </cell>
        </row>
        <row r="1438">
          <cell r="C1438">
            <v>1</v>
          </cell>
          <cell r="G1438">
            <v>7</v>
          </cell>
          <cell r="J1438">
            <v>55.099999999999994</v>
          </cell>
          <cell r="K1438" t="str">
            <v>D</v>
          </cell>
          <cell r="M1438" t="str">
            <v>Y</v>
          </cell>
          <cell r="N1438">
            <v>1</v>
          </cell>
          <cell r="R1438">
            <v>2.2593984962406015</v>
          </cell>
        </row>
        <row r="1439">
          <cell r="C1439">
            <v>1</v>
          </cell>
          <cell r="G1439">
            <v>7</v>
          </cell>
          <cell r="J1439">
            <v>276.2</v>
          </cell>
          <cell r="K1439" t="str">
            <v>D</v>
          </cell>
          <cell r="M1439" t="str">
            <v>Y</v>
          </cell>
          <cell r="N1439">
            <v>5</v>
          </cell>
          <cell r="R1439">
            <v>2.2593984962406015</v>
          </cell>
        </row>
        <row r="1440">
          <cell r="C1440">
            <v>1</v>
          </cell>
          <cell r="G1440">
            <v>1</v>
          </cell>
          <cell r="J1440">
            <v>94</v>
          </cell>
          <cell r="K1440" t="str">
            <v>D</v>
          </cell>
          <cell r="M1440" t="str">
            <v>Y</v>
          </cell>
          <cell r="N1440">
            <v>6</v>
          </cell>
          <cell r="R1440">
            <v>3.2264150943396226</v>
          </cell>
        </row>
        <row r="1441">
          <cell r="C1441">
            <v>1</v>
          </cell>
          <cell r="G1441">
            <v>1</v>
          </cell>
          <cell r="J1441">
            <v>276.2</v>
          </cell>
          <cell r="K1441" t="str">
            <v>W</v>
          </cell>
          <cell r="M1441" t="str">
            <v>N</v>
          </cell>
          <cell r="N1441">
            <v>1</v>
          </cell>
          <cell r="R1441">
            <v>3.2264150943396226</v>
          </cell>
        </row>
        <row r="1442">
          <cell r="C1442">
            <v>1</v>
          </cell>
          <cell r="G1442">
            <v>1</v>
          </cell>
          <cell r="J1442">
            <v>188.3</v>
          </cell>
          <cell r="K1442" t="str">
            <v>W</v>
          </cell>
          <cell r="M1442" t="str">
            <v>N</v>
          </cell>
          <cell r="N1442">
            <v>1</v>
          </cell>
          <cell r="R1442">
            <v>3.2264150943396226</v>
          </cell>
        </row>
        <row r="1443">
          <cell r="C1443">
            <v>1</v>
          </cell>
          <cell r="G1443">
            <v>1</v>
          </cell>
          <cell r="J1443">
            <v>495</v>
          </cell>
          <cell r="K1443" t="str">
            <v>W</v>
          </cell>
          <cell r="M1443" t="str">
            <v>Y</v>
          </cell>
          <cell r="N1443">
            <v>2</v>
          </cell>
          <cell r="R1443">
            <v>3.2264150943396226</v>
          </cell>
        </row>
        <row r="1444">
          <cell r="C1444">
            <v>1</v>
          </cell>
          <cell r="G1444">
            <v>1</v>
          </cell>
          <cell r="J1444">
            <v>400</v>
          </cell>
          <cell r="K1444" t="str">
            <v>W</v>
          </cell>
          <cell r="M1444" t="str">
            <v>N</v>
          </cell>
          <cell r="N1444">
            <v>1</v>
          </cell>
          <cell r="R1444">
            <v>3.2264150943396226</v>
          </cell>
        </row>
        <row r="1445">
          <cell r="C1445">
            <v>1</v>
          </cell>
          <cell r="G1445">
            <v>1</v>
          </cell>
          <cell r="J1445">
            <v>136.30000000000001</v>
          </cell>
          <cell r="K1445" t="str">
            <v>W</v>
          </cell>
          <cell r="M1445" t="str">
            <v>N</v>
          </cell>
          <cell r="N1445">
            <v>1</v>
          </cell>
          <cell r="R1445">
            <v>3.2264150943396226</v>
          </cell>
        </row>
        <row r="1446">
          <cell r="C1446">
            <v>1</v>
          </cell>
          <cell r="G1446">
            <v>7</v>
          </cell>
          <cell r="J1446">
            <v>122.8</v>
          </cell>
          <cell r="K1446" t="str">
            <v>D</v>
          </cell>
          <cell r="M1446" t="str">
            <v>Y</v>
          </cell>
          <cell r="N1446">
            <v>1</v>
          </cell>
          <cell r="R1446">
            <v>2.2593984962406015</v>
          </cell>
        </row>
        <row r="1447">
          <cell r="C1447">
            <v>1</v>
          </cell>
          <cell r="G1447">
            <v>1</v>
          </cell>
          <cell r="J1447">
            <v>28.1</v>
          </cell>
          <cell r="K1447" t="str">
            <v>D</v>
          </cell>
          <cell r="M1447" t="str">
            <v>Y</v>
          </cell>
          <cell r="N1447">
            <v>1</v>
          </cell>
          <cell r="R1447">
            <v>3.2264150943396226</v>
          </cell>
        </row>
        <row r="1448">
          <cell r="C1448">
            <v>1</v>
          </cell>
          <cell r="G1448">
            <v>1</v>
          </cell>
          <cell r="J1448">
            <v>305</v>
          </cell>
          <cell r="K1448" t="str">
            <v>W</v>
          </cell>
          <cell r="M1448" t="str">
            <v>Y</v>
          </cell>
          <cell r="N1448">
            <v>2</v>
          </cell>
          <cell r="R1448">
            <v>3.2264150943396226</v>
          </cell>
        </row>
        <row r="1449">
          <cell r="C1449">
            <v>1</v>
          </cell>
          <cell r="G1449">
            <v>1</v>
          </cell>
          <cell r="J1449">
            <v>94</v>
          </cell>
          <cell r="K1449" t="str">
            <v>W</v>
          </cell>
          <cell r="M1449" t="str">
            <v>Y</v>
          </cell>
          <cell r="N1449">
            <v>7</v>
          </cell>
          <cell r="R1449">
            <v>3.2264150943396226</v>
          </cell>
        </row>
        <row r="1450">
          <cell r="C1450">
            <v>1</v>
          </cell>
          <cell r="G1450">
            <v>1</v>
          </cell>
          <cell r="J1450">
            <v>117.6</v>
          </cell>
          <cell r="K1450" t="str">
            <v>D</v>
          </cell>
          <cell r="M1450" t="str">
            <v>Y</v>
          </cell>
          <cell r="N1450">
            <v>1</v>
          </cell>
          <cell r="R1450">
            <v>3.2264150943396226</v>
          </cell>
        </row>
        <row r="1451">
          <cell r="C1451">
            <v>1</v>
          </cell>
          <cell r="G1451">
            <v>1</v>
          </cell>
          <cell r="J1451">
            <v>94</v>
          </cell>
          <cell r="K1451" t="str">
            <v>M</v>
          </cell>
          <cell r="M1451" t="str">
            <v>N</v>
          </cell>
          <cell r="N1451">
            <v>1</v>
          </cell>
          <cell r="R1451">
            <v>3.2264150943396226</v>
          </cell>
        </row>
        <row r="1452">
          <cell r="C1452">
            <v>1</v>
          </cell>
          <cell r="G1452">
            <v>1</v>
          </cell>
          <cell r="J1452">
            <v>210.3</v>
          </cell>
          <cell r="K1452" t="str">
            <v>M</v>
          </cell>
          <cell r="M1452" t="str">
            <v>N</v>
          </cell>
          <cell r="N1452">
            <v>1</v>
          </cell>
          <cell r="R1452">
            <v>3.2264150943396226</v>
          </cell>
        </row>
        <row r="1453">
          <cell r="C1453">
            <v>1</v>
          </cell>
          <cell r="G1453">
            <v>1</v>
          </cell>
          <cell r="J1453">
            <v>28.1</v>
          </cell>
          <cell r="K1453" t="str">
            <v>D</v>
          </cell>
          <cell r="M1453" t="str">
            <v>Y</v>
          </cell>
          <cell r="N1453">
            <v>1</v>
          </cell>
          <cell r="R1453">
            <v>3.2264150943396226</v>
          </cell>
        </row>
        <row r="1454">
          <cell r="C1454">
            <v>1</v>
          </cell>
          <cell r="G1454">
            <v>1</v>
          </cell>
          <cell r="J1454">
            <v>210.3</v>
          </cell>
          <cell r="K1454" t="str">
            <v>M</v>
          </cell>
          <cell r="M1454" t="str">
            <v>N</v>
          </cell>
          <cell r="N1454">
            <v>1</v>
          </cell>
          <cell r="R1454">
            <v>3.2264150943396226</v>
          </cell>
        </row>
        <row r="1455">
          <cell r="C1455">
            <v>1</v>
          </cell>
          <cell r="G1455">
            <v>1</v>
          </cell>
          <cell r="J1455">
            <v>74.2</v>
          </cell>
          <cell r="K1455" t="str">
            <v>W</v>
          </cell>
          <cell r="M1455" t="str">
            <v>N</v>
          </cell>
          <cell r="N1455">
            <v>1</v>
          </cell>
          <cell r="R1455">
            <v>3.2264150943396226</v>
          </cell>
        </row>
        <row r="1456">
          <cell r="C1456">
            <v>1</v>
          </cell>
          <cell r="G1456">
            <v>1</v>
          </cell>
          <cell r="J1456">
            <v>256.39999999999998</v>
          </cell>
          <cell r="K1456" t="str">
            <v>M</v>
          </cell>
          <cell r="M1456" t="str">
            <v>N</v>
          </cell>
          <cell r="N1456">
            <v>1</v>
          </cell>
          <cell r="R1456">
            <v>3.2264150943396226</v>
          </cell>
        </row>
        <row r="1457">
          <cell r="C1457">
            <v>1</v>
          </cell>
          <cell r="G1457">
            <v>1</v>
          </cell>
          <cell r="J1457">
            <v>149.30000000000001</v>
          </cell>
          <cell r="K1457" t="str">
            <v>W</v>
          </cell>
          <cell r="M1457" t="str">
            <v>N</v>
          </cell>
          <cell r="N1457">
            <v>2</v>
          </cell>
          <cell r="R1457">
            <v>3.2264150943396226</v>
          </cell>
        </row>
        <row r="1458">
          <cell r="C1458">
            <v>1</v>
          </cell>
          <cell r="G1458">
            <v>1</v>
          </cell>
          <cell r="J1458">
            <v>276.2</v>
          </cell>
          <cell r="K1458" t="str">
            <v>M</v>
          </cell>
          <cell r="M1458" t="str">
            <v>N</v>
          </cell>
          <cell r="N1458">
            <v>2</v>
          </cell>
          <cell r="R1458">
            <v>3.2264150943396226</v>
          </cell>
        </row>
        <row r="1459">
          <cell r="C1459">
            <v>1</v>
          </cell>
          <cell r="G1459">
            <v>1</v>
          </cell>
          <cell r="J1459">
            <v>210.3</v>
          </cell>
          <cell r="K1459" t="str">
            <v>W</v>
          </cell>
          <cell r="M1459" t="str">
            <v>N</v>
          </cell>
          <cell r="N1459">
            <v>2</v>
          </cell>
          <cell r="R1459">
            <v>3.2264150943396226</v>
          </cell>
        </row>
        <row r="1460">
          <cell r="C1460">
            <v>1</v>
          </cell>
          <cell r="G1460">
            <v>1</v>
          </cell>
          <cell r="J1460">
            <v>94</v>
          </cell>
          <cell r="K1460" t="str">
            <v>D</v>
          </cell>
          <cell r="M1460" t="str">
            <v>Y</v>
          </cell>
          <cell r="N1460">
            <v>2</v>
          </cell>
          <cell r="R1460">
            <v>3.2264150943396226</v>
          </cell>
        </row>
        <row r="1461">
          <cell r="C1461">
            <v>1</v>
          </cell>
          <cell r="G1461">
            <v>1</v>
          </cell>
          <cell r="J1461">
            <v>28.1</v>
          </cell>
          <cell r="K1461" t="str">
            <v>D</v>
          </cell>
          <cell r="M1461" t="str">
            <v>Y</v>
          </cell>
          <cell r="N1461">
            <v>1</v>
          </cell>
          <cell r="R1461">
            <v>3.2264150943396226</v>
          </cell>
        </row>
        <row r="1462">
          <cell r="C1462">
            <v>1</v>
          </cell>
          <cell r="G1462">
            <v>1</v>
          </cell>
          <cell r="J1462">
            <v>569</v>
          </cell>
          <cell r="K1462" t="str">
            <v>W</v>
          </cell>
          <cell r="M1462" t="str">
            <v>N</v>
          </cell>
          <cell r="N1462">
            <v>1</v>
          </cell>
          <cell r="R1462">
            <v>3.2264150943396226</v>
          </cell>
        </row>
        <row r="1463">
          <cell r="C1463">
            <v>1</v>
          </cell>
          <cell r="G1463">
            <v>1</v>
          </cell>
          <cell r="J1463">
            <v>794</v>
          </cell>
          <cell r="K1463" t="str">
            <v>W</v>
          </cell>
          <cell r="M1463" t="str">
            <v>N</v>
          </cell>
          <cell r="N1463">
            <v>1</v>
          </cell>
          <cell r="R1463">
            <v>3.2264150943396226</v>
          </cell>
        </row>
        <row r="1464">
          <cell r="C1464">
            <v>1</v>
          </cell>
          <cell r="G1464">
            <v>1</v>
          </cell>
          <cell r="J1464">
            <v>376.4</v>
          </cell>
          <cell r="K1464" t="str">
            <v>Y</v>
          </cell>
          <cell r="M1464" t="str">
            <v>N</v>
          </cell>
          <cell r="N1464">
            <v>1</v>
          </cell>
          <cell r="R1464">
            <v>3.2264150943396226</v>
          </cell>
        </row>
        <row r="1465">
          <cell r="C1465">
            <v>1</v>
          </cell>
          <cell r="G1465">
            <v>7</v>
          </cell>
          <cell r="J1465">
            <v>794</v>
          </cell>
          <cell r="K1465" t="str">
            <v>D</v>
          </cell>
          <cell r="M1465" t="str">
            <v>Y</v>
          </cell>
          <cell r="N1465">
            <v>1</v>
          </cell>
          <cell r="R1465">
            <v>2.2593984962406015</v>
          </cell>
        </row>
        <row r="1466">
          <cell r="C1466">
            <v>1</v>
          </cell>
          <cell r="G1466">
            <v>1</v>
          </cell>
          <cell r="J1466">
            <v>28.1</v>
          </cell>
          <cell r="K1466" t="str">
            <v>D</v>
          </cell>
          <cell r="M1466" t="str">
            <v>Y</v>
          </cell>
          <cell r="N1466">
            <v>5</v>
          </cell>
          <cell r="R1466">
            <v>3.2264150943396226</v>
          </cell>
        </row>
        <row r="1467">
          <cell r="C1467">
            <v>1</v>
          </cell>
          <cell r="G1467">
            <v>1</v>
          </cell>
          <cell r="J1467">
            <v>185.8</v>
          </cell>
          <cell r="K1467" t="str">
            <v>W</v>
          </cell>
          <cell r="M1467" t="str">
            <v>N</v>
          </cell>
          <cell r="N1467">
            <v>5</v>
          </cell>
          <cell r="R1467">
            <v>3.2264150943396226</v>
          </cell>
        </row>
        <row r="1468">
          <cell r="C1468">
            <v>1</v>
          </cell>
          <cell r="G1468">
            <v>1</v>
          </cell>
          <cell r="J1468">
            <v>276.2</v>
          </cell>
          <cell r="K1468" t="str">
            <v>M</v>
          </cell>
          <cell r="M1468" t="str">
            <v>N</v>
          </cell>
          <cell r="N1468">
            <v>2</v>
          </cell>
          <cell r="R1468">
            <v>3.2264150943396226</v>
          </cell>
        </row>
        <row r="1469">
          <cell r="C1469">
            <v>1</v>
          </cell>
          <cell r="G1469">
            <v>7</v>
          </cell>
          <cell r="J1469">
            <v>531</v>
          </cell>
          <cell r="K1469" t="str">
            <v>W</v>
          </cell>
          <cell r="M1469" t="str">
            <v>N</v>
          </cell>
          <cell r="N1469">
            <v>6</v>
          </cell>
          <cell r="R1469">
            <v>2.2593984962406015</v>
          </cell>
        </row>
        <row r="1470">
          <cell r="C1470">
            <v>1</v>
          </cell>
          <cell r="G1470">
            <v>1</v>
          </cell>
          <cell r="J1470">
            <v>241.3</v>
          </cell>
          <cell r="K1470" t="str">
            <v>W</v>
          </cell>
          <cell r="M1470" t="str">
            <v>N</v>
          </cell>
          <cell r="N1470">
            <v>1</v>
          </cell>
          <cell r="R1470">
            <v>3.2264150943396226</v>
          </cell>
        </row>
        <row r="1471">
          <cell r="C1471">
            <v>1</v>
          </cell>
          <cell r="G1471">
            <v>1</v>
          </cell>
          <cell r="J1471">
            <v>50.7</v>
          </cell>
          <cell r="K1471" t="str">
            <v>W</v>
          </cell>
          <cell r="M1471" t="str">
            <v>N</v>
          </cell>
          <cell r="N1471">
            <v>1</v>
          </cell>
          <cell r="R1471">
            <v>3.2264150943396226</v>
          </cell>
        </row>
        <row r="1472">
          <cell r="C1472">
            <v>1</v>
          </cell>
          <cell r="G1472">
            <v>1</v>
          </cell>
          <cell r="J1472">
            <v>28.1</v>
          </cell>
          <cell r="K1472" t="str">
            <v>D</v>
          </cell>
          <cell r="M1472" t="str">
            <v>Y</v>
          </cell>
          <cell r="N1472">
            <v>7</v>
          </cell>
          <cell r="R1472">
            <v>3.2264150943396226</v>
          </cell>
        </row>
        <row r="1473">
          <cell r="C1473">
            <v>1</v>
          </cell>
          <cell r="G1473">
            <v>1</v>
          </cell>
          <cell r="J1473">
            <v>94</v>
          </cell>
          <cell r="K1473" t="str">
            <v>D</v>
          </cell>
          <cell r="M1473" t="str">
            <v>Y</v>
          </cell>
          <cell r="N1473">
            <v>2</v>
          </cell>
          <cell r="R1473">
            <v>3.2264150943396226</v>
          </cell>
        </row>
        <row r="1474">
          <cell r="C1474">
            <v>1</v>
          </cell>
          <cell r="G1474">
            <v>1</v>
          </cell>
          <cell r="J1474">
            <v>28.1</v>
          </cell>
          <cell r="K1474" t="str">
            <v>W</v>
          </cell>
          <cell r="M1474" t="str">
            <v>N</v>
          </cell>
          <cell r="N1474">
            <v>2</v>
          </cell>
          <cell r="R1474">
            <v>3.2264150943396226</v>
          </cell>
        </row>
        <row r="1475">
          <cell r="C1475">
            <v>1</v>
          </cell>
          <cell r="G1475">
            <v>1</v>
          </cell>
          <cell r="J1475">
            <v>28.1</v>
          </cell>
          <cell r="K1475" t="str">
            <v>W</v>
          </cell>
          <cell r="M1475" t="str">
            <v>Y</v>
          </cell>
          <cell r="N1475">
            <v>2</v>
          </cell>
          <cell r="R1475">
            <v>3.2264150943396226</v>
          </cell>
        </row>
        <row r="1476">
          <cell r="C1476">
            <v>1</v>
          </cell>
          <cell r="G1476">
            <v>1</v>
          </cell>
          <cell r="J1476">
            <v>98.5</v>
          </cell>
          <cell r="K1476" t="str">
            <v>D</v>
          </cell>
          <cell r="M1476" t="str">
            <v>Y</v>
          </cell>
          <cell r="N1476">
            <v>7</v>
          </cell>
          <cell r="R1476">
            <v>3.2264150943396226</v>
          </cell>
        </row>
        <row r="1477">
          <cell r="C1477">
            <v>1</v>
          </cell>
          <cell r="G1477">
            <v>1</v>
          </cell>
          <cell r="J1477">
            <v>396.2</v>
          </cell>
          <cell r="K1477" t="str">
            <v>W</v>
          </cell>
          <cell r="M1477" t="str">
            <v>N</v>
          </cell>
          <cell r="N1477">
            <v>1</v>
          </cell>
          <cell r="R1477">
            <v>3.2264150943396226</v>
          </cell>
        </row>
        <row r="1478">
          <cell r="C1478">
            <v>1</v>
          </cell>
          <cell r="G1478">
            <v>1</v>
          </cell>
          <cell r="J1478">
            <v>94</v>
          </cell>
          <cell r="K1478" t="str">
            <v>D</v>
          </cell>
          <cell r="M1478" t="str">
            <v>Y</v>
          </cell>
          <cell r="N1478">
            <v>7</v>
          </cell>
          <cell r="R1478">
            <v>3.2264150943396226</v>
          </cell>
        </row>
        <row r="1479">
          <cell r="C1479">
            <v>1</v>
          </cell>
          <cell r="G1479">
            <v>1</v>
          </cell>
          <cell r="J1479">
            <v>28.1</v>
          </cell>
          <cell r="K1479" t="str">
            <v>D</v>
          </cell>
          <cell r="M1479" t="str">
            <v>Y</v>
          </cell>
          <cell r="N1479">
            <v>2</v>
          </cell>
          <cell r="R1479">
            <v>3.2264150943396226</v>
          </cell>
        </row>
        <row r="1480">
          <cell r="C1480">
            <v>1</v>
          </cell>
          <cell r="G1480">
            <v>1</v>
          </cell>
          <cell r="J1480">
            <v>276.2</v>
          </cell>
          <cell r="K1480" t="str">
            <v>W</v>
          </cell>
          <cell r="M1480" t="str">
            <v>N</v>
          </cell>
          <cell r="N1480">
            <v>1</v>
          </cell>
          <cell r="R1480">
            <v>3.2264150943396226</v>
          </cell>
        </row>
        <row r="1481">
          <cell r="C1481">
            <v>1</v>
          </cell>
          <cell r="G1481">
            <v>1</v>
          </cell>
          <cell r="J1481">
            <v>137.4</v>
          </cell>
          <cell r="K1481" t="str">
            <v>D</v>
          </cell>
          <cell r="M1481" t="str">
            <v>Y</v>
          </cell>
          <cell r="N1481">
            <v>7</v>
          </cell>
          <cell r="R1481">
            <v>3.2264150943396226</v>
          </cell>
        </row>
        <row r="1482">
          <cell r="C1482">
            <v>1</v>
          </cell>
          <cell r="G1482">
            <v>1</v>
          </cell>
          <cell r="J1482">
            <v>218.4</v>
          </cell>
          <cell r="K1482" t="str">
            <v>W</v>
          </cell>
          <cell r="M1482" t="str">
            <v>N</v>
          </cell>
          <cell r="N1482">
            <v>2</v>
          </cell>
          <cell r="R1482">
            <v>3.2264150943396226</v>
          </cell>
        </row>
        <row r="1483">
          <cell r="C1483">
            <v>1</v>
          </cell>
          <cell r="G1483">
            <v>1</v>
          </cell>
          <cell r="J1483">
            <v>878</v>
          </cell>
          <cell r="K1483" t="str">
            <v>M</v>
          </cell>
          <cell r="M1483" t="str">
            <v>N</v>
          </cell>
          <cell r="N1483">
            <v>1</v>
          </cell>
          <cell r="R1483">
            <v>3.2264150943396226</v>
          </cell>
        </row>
        <row r="1484">
          <cell r="C1484">
            <v>1</v>
          </cell>
          <cell r="G1484">
            <v>1</v>
          </cell>
          <cell r="J1484">
            <v>237.3</v>
          </cell>
          <cell r="K1484" t="str">
            <v>W</v>
          </cell>
          <cell r="M1484" t="str">
            <v>N</v>
          </cell>
          <cell r="N1484">
            <v>2</v>
          </cell>
          <cell r="R1484">
            <v>3.2264150943396226</v>
          </cell>
        </row>
        <row r="1485">
          <cell r="C1485">
            <v>1</v>
          </cell>
          <cell r="G1485">
            <v>1</v>
          </cell>
          <cell r="J1485">
            <v>210.3</v>
          </cell>
          <cell r="K1485" t="str">
            <v>W</v>
          </cell>
          <cell r="M1485" t="str">
            <v>N</v>
          </cell>
          <cell r="N1485">
            <v>2</v>
          </cell>
          <cell r="R1485">
            <v>3.2264150943396226</v>
          </cell>
        </row>
        <row r="1486">
          <cell r="C1486">
            <v>1</v>
          </cell>
          <cell r="G1486">
            <v>1</v>
          </cell>
          <cell r="J1486">
            <v>531</v>
          </cell>
          <cell r="K1486" t="str">
            <v>M</v>
          </cell>
          <cell r="M1486" t="str">
            <v>N</v>
          </cell>
          <cell r="N1486">
            <v>3</v>
          </cell>
          <cell r="R1486">
            <v>3.2264150943396226</v>
          </cell>
        </row>
        <row r="1487">
          <cell r="C1487">
            <v>1</v>
          </cell>
          <cell r="G1487">
            <v>1</v>
          </cell>
          <cell r="J1487">
            <v>276.2</v>
          </cell>
          <cell r="K1487" t="str">
            <v>M</v>
          </cell>
          <cell r="M1487" t="str">
            <v>Y</v>
          </cell>
          <cell r="N1487">
            <v>2</v>
          </cell>
          <cell r="R1487">
            <v>3.2264150943396226</v>
          </cell>
        </row>
        <row r="1488">
          <cell r="C1488">
            <v>1</v>
          </cell>
          <cell r="G1488">
            <v>1</v>
          </cell>
          <cell r="J1488">
            <v>315</v>
          </cell>
          <cell r="K1488" t="str">
            <v>M</v>
          </cell>
          <cell r="M1488" t="str">
            <v>N</v>
          </cell>
          <cell r="N1488">
            <v>2</v>
          </cell>
          <cell r="R1488">
            <v>3.2264150943396226</v>
          </cell>
        </row>
        <row r="1489">
          <cell r="C1489">
            <v>1</v>
          </cell>
          <cell r="G1489">
            <v>1</v>
          </cell>
          <cell r="J1489">
            <v>28.1</v>
          </cell>
          <cell r="K1489" t="str">
            <v>W</v>
          </cell>
          <cell r="M1489" t="str">
            <v>N</v>
          </cell>
          <cell r="N1489">
            <v>5</v>
          </cell>
          <cell r="R1489">
            <v>3.2264150943396226</v>
          </cell>
        </row>
        <row r="1490">
          <cell r="C1490">
            <v>1</v>
          </cell>
          <cell r="G1490">
            <v>1</v>
          </cell>
          <cell r="J1490">
            <v>137.4</v>
          </cell>
          <cell r="K1490" t="str">
            <v>D</v>
          </cell>
          <cell r="M1490" t="str">
            <v>Y</v>
          </cell>
          <cell r="N1490">
            <v>1</v>
          </cell>
          <cell r="R1490">
            <v>3.2264150943396226</v>
          </cell>
        </row>
        <row r="1491">
          <cell r="C1491">
            <v>1</v>
          </cell>
          <cell r="G1491">
            <v>1</v>
          </cell>
          <cell r="J1491">
            <v>580.20000000000005</v>
          </cell>
          <cell r="K1491" t="str">
            <v>Y</v>
          </cell>
          <cell r="M1491" t="str">
            <v>N</v>
          </cell>
          <cell r="N1491">
            <v>1</v>
          </cell>
          <cell r="R1491">
            <v>3.2264150943396226</v>
          </cell>
        </row>
        <row r="1492">
          <cell r="C1492">
            <v>1</v>
          </cell>
          <cell r="G1492">
            <v>1</v>
          </cell>
          <cell r="J1492">
            <v>210.3</v>
          </cell>
          <cell r="K1492" t="str">
            <v>W</v>
          </cell>
          <cell r="M1492" t="str">
            <v>N</v>
          </cell>
          <cell r="N1492">
            <v>1</v>
          </cell>
          <cell r="R1492">
            <v>3.2264150943396226</v>
          </cell>
        </row>
        <row r="1493">
          <cell r="C1493">
            <v>1</v>
          </cell>
          <cell r="G1493">
            <v>7</v>
          </cell>
          <cell r="J1493">
            <v>315</v>
          </cell>
          <cell r="K1493" t="str">
            <v>D</v>
          </cell>
          <cell r="M1493" t="str">
            <v>Y</v>
          </cell>
          <cell r="N1493">
            <v>1</v>
          </cell>
          <cell r="R1493">
            <v>2.2593984962406015</v>
          </cell>
        </row>
        <row r="1494">
          <cell r="C1494">
            <v>1</v>
          </cell>
          <cell r="G1494">
            <v>1</v>
          </cell>
          <cell r="J1494">
            <v>276.2</v>
          </cell>
          <cell r="K1494" t="str">
            <v>W</v>
          </cell>
          <cell r="M1494" t="str">
            <v>N</v>
          </cell>
          <cell r="N1494">
            <v>2</v>
          </cell>
          <cell r="R1494">
            <v>3.2264150943396226</v>
          </cell>
        </row>
        <row r="1495">
          <cell r="C1495">
            <v>1</v>
          </cell>
          <cell r="G1495">
            <v>1</v>
          </cell>
          <cell r="J1495">
            <v>569</v>
          </cell>
          <cell r="K1495" t="str">
            <v>W</v>
          </cell>
          <cell r="M1495" t="str">
            <v>N</v>
          </cell>
          <cell r="N1495">
            <v>1</v>
          </cell>
          <cell r="R1495">
            <v>3.2264150943396226</v>
          </cell>
        </row>
        <row r="1496">
          <cell r="C1496">
            <v>1</v>
          </cell>
          <cell r="G1496">
            <v>1</v>
          </cell>
          <cell r="J1496">
            <v>276.2</v>
          </cell>
          <cell r="K1496" t="str">
            <v>M</v>
          </cell>
          <cell r="M1496" t="str">
            <v>N</v>
          </cell>
          <cell r="N1496">
            <v>2</v>
          </cell>
          <cell r="R1496">
            <v>3.2264150943396226</v>
          </cell>
        </row>
        <row r="1497">
          <cell r="C1497">
            <v>1</v>
          </cell>
          <cell r="G1497">
            <v>1</v>
          </cell>
          <cell r="J1497">
            <v>351</v>
          </cell>
          <cell r="K1497" t="str">
            <v>W</v>
          </cell>
          <cell r="M1497" t="str">
            <v>N</v>
          </cell>
          <cell r="N1497">
            <v>1</v>
          </cell>
          <cell r="R1497">
            <v>3.2264150943396226</v>
          </cell>
        </row>
        <row r="1498">
          <cell r="C1498">
            <v>1</v>
          </cell>
          <cell r="G1498">
            <v>1</v>
          </cell>
          <cell r="J1498">
            <v>94</v>
          </cell>
          <cell r="K1498" t="str">
            <v>D</v>
          </cell>
          <cell r="M1498" t="str">
            <v>Y</v>
          </cell>
          <cell r="N1498">
            <v>2</v>
          </cell>
          <cell r="R1498">
            <v>3.2264150943396226</v>
          </cell>
        </row>
        <row r="1499">
          <cell r="C1499">
            <v>1</v>
          </cell>
          <cell r="G1499">
            <v>1</v>
          </cell>
          <cell r="J1499">
            <v>71.5</v>
          </cell>
          <cell r="K1499" t="str">
            <v>D</v>
          </cell>
          <cell r="M1499" t="str">
            <v>Y</v>
          </cell>
          <cell r="N1499">
            <v>1</v>
          </cell>
          <cell r="R1499">
            <v>3.2264150943396226</v>
          </cell>
        </row>
        <row r="1500">
          <cell r="C1500">
            <v>1</v>
          </cell>
          <cell r="G1500">
            <v>1</v>
          </cell>
          <cell r="J1500">
            <v>315</v>
          </cell>
          <cell r="K1500" t="str">
            <v>W</v>
          </cell>
          <cell r="M1500" t="str">
            <v>N</v>
          </cell>
          <cell r="N1500">
            <v>1</v>
          </cell>
          <cell r="R1500">
            <v>3.2264150943396226</v>
          </cell>
        </row>
        <row r="1501">
          <cell r="C1501">
            <v>1</v>
          </cell>
          <cell r="G1501">
            <v>1</v>
          </cell>
          <cell r="J1501">
            <v>28.1</v>
          </cell>
          <cell r="K1501" t="str">
            <v>D</v>
          </cell>
          <cell r="M1501" t="str">
            <v>Y</v>
          </cell>
          <cell r="N1501">
            <v>7</v>
          </cell>
          <cell r="R1501">
            <v>3.2264150943396226</v>
          </cell>
        </row>
        <row r="1502">
          <cell r="C1502">
            <v>1</v>
          </cell>
          <cell r="G1502">
            <v>1</v>
          </cell>
          <cell r="J1502">
            <v>94</v>
          </cell>
          <cell r="K1502" t="str">
            <v>D</v>
          </cell>
          <cell r="M1502" t="str">
            <v>Y</v>
          </cell>
          <cell r="N1502">
            <v>1</v>
          </cell>
          <cell r="R1502">
            <v>3.2264150943396226</v>
          </cell>
        </row>
        <row r="1503">
          <cell r="C1503">
            <v>1</v>
          </cell>
          <cell r="G1503">
            <v>1</v>
          </cell>
          <cell r="J1503">
            <v>425</v>
          </cell>
          <cell r="K1503" t="str">
            <v>M</v>
          </cell>
          <cell r="M1503" t="str">
            <v>N</v>
          </cell>
          <cell r="N1503">
            <v>1</v>
          </cell>
          <cell r="R1503">
            <v>3.2264150943396226</v>
          </cell>
        </row>
        <row r="1504">
          <cell r="C1504">
            <v>1</v>
          </cell>
          <cell r="G1504">
            <v>1</v>
          </cell>
          <cell r="J1504">
            <v>28.1</v>
          </cell>
          <cell r="K1504" t="str">
            <v>D</v>
          </cell>
          <cell r="M1504" t="str">
            <v>Y</v>
          </cell>
          <cell r="N1504">
            <v>2</v>
          </cell>
          <cell r="R1504">
            <v>3.2264150943396226</v>
          </cell>
        </row>
        <row r="1505">
          <cell r="C1505">
            <v>1</v>
          </cell>
          <cell r="G1505">
            <v>1</v>
          </cell>
          <cell r="J1505">
            <v>117.6</v>
          </cell>
          <cell r="K1505" t="str">
            <v>W</v>
          </cell>
          <cell r="M1505" t="str">
            <v>N</v>
          </cell>
          <cell r="N1505">
            <v>2</v>
          </cell>
          <cell r="R1505">
            <v>3.2264150943396226</v>
          </cell>
        </row>
        <row r="1506">
          <cell r="C1506">
            <v>1</v>
          </cell>
          <cell r="G1506">
            <v>1</v>
          </cell>
          <cell r="J1506">
            <v>72</v>
          </cell>
          <cell r="K1506" t="str">
            <v>W</v>
          </cell>
          <cell r="M1506" t="str">
            <v>N</v>
          </cell>
          <cell r="N1506">
            <v>2</v>
          </cell>
          <cell r="R1506">
            <v>3.2264150943396226</v>
          </cell>
        </row>
        <row r="1507">
          <cell r="C1507">
            <v>1</v>
          </cell>
          <cell r="G1507">
            <v>1</v>
          </cell>
          <cell r="J1507">
            <v>28.1</v>
          </cell>
          <cell r="K1507" t="str">
            <v>D</v>
          </cell>
          <cell r="M1507" t="str">
            <v>N</v>
          </cell>
          <cell r="N1507">
            <v>7</v>
          </cell>
          <cell r="R1507">
            <v>3.2264150943396226</v>
          </cell>
        </row>
        <row r="1508">
          <cell r="C1508">
            <v>1</v>
          </cell>
          <cell r="G1508">
            <v>1</v>
          </cell>
          <cell r="J1508">
            <v>685.2</v>
          </cell>
          <cell r="K1508" t="str">
            <v>W</v>
          </cell>
          <cell r="M1508" t="str">
            <v>N</v>
          </cell>
          <cell r="N1508">
            <v>1</v>
          </cell>
          <cell r="R1508">
            <v>3.2264150943396226</v>
          </cell>
        </row>
        <row r="1509">
          <cell r="C1509">
            <v>1</v>
          </cell>
          <cell r="G1509">
            <v>1</v>
          </cell>
          <cell r="J1509">
            <v>758</v>
          </cell>
          <cell r="K1509" t="str">
            <v>W</v>
          </cell>
          <cell r="M1509" t="str">
            <v>N</v>
          </cell>
          <cell r="N1509">
            <v>1</v>
          </cell>
          <cell r="R1509">
            <v>3.2264150943396226</v>
          </cell>
        </row>
        <row r="1510">
          <cell r="C1510">
            <v>1</v>
          </cell>
          <cell r="G1510">
            <v>1</v>
          </cell>
          <cell r="J1510">
            <v>720</v>
          </cell>
          <cell r="K1510" t="str">
            <v>W</v>
          </cell>
          <cell r="M1510" t="str">
            <v>Y</v>
          </cell>
          <cell r="N1510">
            <v>5</v>
          </cell>
          <cell r="R1510">
            <v>3.2264150943396226</v>
          </cell>
        </row>
        <row r="1511">
          <cell r="C1511">
            <v>1</v>
          </cell>
          <cell r="G1511">
            <v>1</v>
          </cell>
          <cell r="J1511">
            <v>276.2</v>
          </cell>
          <cell r="K1511" t="str">
            <v>W</v>
          </cell>
          <cell r="M1511" t="str">
            <v>N</v>
          </cell>
          <cell r="N1511">
            <v>1</v>
          </cell>
          <cell r="R1511">
            <v>3.2264150943396226</v>
          </cell>
        </row>
        <row r="1512">
          <cell r="C1512">
            <v>1</v>
          </cell>
          <cell r="G1512">
            <v>1</v>
          </cell>
          <cell r="J1512">
            <v>569</v>
          </cell>
          <cell r="K1512" t="str">
            <v>W</v>
          </cell>
          <cell r="M1512" t="str">
            <v>N</v>
          </cell>
          <cell r="N1512">
            <v>2</v>
          </cell>
          <cell r="R1512">
            <v>3.2264150943396226</v>
          </cell>
        </row>
        <row r="1513">
          <cell r="C1513">
            <v>1</v>
          </cell>
          <cell r="G1513">
            <v>1</v>
          </cell>
          <cell r="J1513">
            <v>276.2</v>
          </cell>
          <cell r="K1513" t="str">
            <v>W</v>
          </cell>
          <cell r="M1513" t="str">
            <v>N</v>
          </cell>
          <cell r="N1513">
            <v>1</v>
          </cell>
          <cell r="R1513">
            <v>3.2264150943396226</v>
          </cell>
        </row>
        <row r="1514">
          <cell r="C1514">
            <v>1</v>
          </cell>
          <cell r="G1514">
            <v>1</v>
          </cell>
          <cell r="J1514">
            <v>978</v>
          </cell>
          <cell r="K1514" t="str">
            <v>W</v>
          </cell>
          <cell r="M1514" t="str">
            <v>N</v>
          </cell>
          <cell r="N1514">
            <v>1</v>
          </cell>
          <cell r="R1514">
            <v>3.2264150943396226</v>
          </cell>
        </row>
        <row r="1515">
          <cell r="C1515">
            <v>1</v>
          </cell>
          <cell r="G1515">
            <v>1</v>
          </cell>
          <cell r="J1515">
            <v>71.5</v>
          </cell>
          <cell r="K1515" t="str">
            <v>D</v>
          </cell>
          <cell r="M1515" t="str">
            <v>N</v>
          </cell>
          <cell r="N1515">
            <v>1</v>
          </cell>
          <cell r="R1515">
            <v>3.2264150943396226</v>
          </cell>
        </row>
        <row r="1516">
          <cell r="C1516">
            <v>1</v>
          </cell>
          <cell r="G1516">
            <v>1</v>
          </cell>
          <cell r="J1516">
            <v>315</v>
          </cell>
          <cell r="K1516" t="str">
            <v>W</v>
          </cell>
          <cell r="M1516" t="str">
            <v>N</v>
          </cell>
          <cell r="N1516">
            <v>1</v>
          </cell>
          <cell r="R1516">
            <v>3.2264150943396226</v>
          </cell>
        </row>
        <row r="1517">
          <cell r="C1517">
            <v>1</v>
          </cell>
          <cell r="G1517">
            <v>1</v>
          </cell>
          <cell r="J1517">
            <v>28.1</v>
          </cell>
          <cell r="K1517" t="str">
            <v>D</v>
          </cell>
          <cell r="M1517" t="str">
            <v>Y</v>
          </cell>
          <cell r="N1517">
            <v>1</v>
          </cell>
          <cell r="R1517">
            <v>3.2264150943396226</v>
          </cell>
        </row>
        <row r="1518">
          <cell r="C1518">
            <v>1</v>
          </cell>
          <cell r="G1518">
            <v>1</v>
          </cell>
          <cell r="J1518">
            <v>276.2</v>
          </cell>
          <cell r="K1518" t="str">
            <v>W</v>
          </cell>
          <cell r="M1518" t="str">
            <v>N</v>
          </cell>
          <cell r="N1518">
            <v>2</v>
          </cell>
          <cell r="R1518">
            <v>3.2264150943396226</v>
          </cell>
        </row>
        <row r="1519">
          <cell r="C1519">
            <v>1</v>
          </cell>
          <cell r="G1519">
            <v>1</v>
          </cell>
          <cell r="J1519">
            <v>600</v>
          </cell>
          <cell r="K1519" t="str">
            <v>W</v>
          </cell>
          <cell r="M1519" t="str">
            <v>N</v>
          </cell>
          <cell r="N1519">
            <v>7</v>
          </cell>
          <cell r="R1519">
            <v>3.2264150943396226</v>
          </cell>
        </row>
        <row r="1520">
          <cell r="C1520">
            <v>1</v>
          </cell>
          <cell r="G1520">
            <v>1</v>
          </cell>
          <cell r="J1520">
            <v>386.8</v>
          </cell>
          <cell r="K1520" t="str">
            <v>W</v>
          </cell>
          <cell r="M1520" t="str">
            <v>N</v>
          </cell>
          <cell r="N1520">
            <v>1</v>
          </cell>
          <cell r="R1520">
            <v>3.2264150943396226</v>
          </cell>
        </row>
        <row r="1521">
          <cell r="C1521">
            <v>1</v>
          </cell>
          <cell r="G1521">
            <v>1</v>
          </cell>
          <cell r="J1521">
            <v>569</v>
          </cell>
          <cell r="K1521" t="str">
            <v>W</v>
          </cell>
          <cell r="M1521" t="str">
            <v>N</v>
          </cell>
          <cell r="N1521">
            <v>1</v>
          </cell>
          <cell r="R1521">
            <v>3.2264150943396226</v>
          </cell>
        </row>
        <row r="1522">
          <cell r="C1522">
            <v>1</v>
          </cell>
          <cell r="G1522">
            <v>1</v>
          </cell>
          <cell r="J1522">
            <v>317.2</v>
          </cell>
          <cell r="K1522" t="str">
            <v>W</v>
          </cell>
          <cell r="M1522" t="str">
            <v>N</v>
          </cell>
          <cell r="N1522">
            <v>5</v>
          </cell>
          <cell r="R1522">
            <v>3.2264150943396226</v>
          </cell>
        </row>
        <row r="1523">
          <cell r="C1523">
            <v>1</v>
          </cell>
          <cell r="G1523">
            <v>1</v>
          </cell>
          <cell r="J1523">
            <v>132.80000000000001</v>
          </cell>
          <cell r="K1523" t="str">
            <v>W</v>
          </cell>
          <cell r="M1523" t="str">
            <v>N</v>
          </cell>
          <cell r="N1523">
            <v>1</v>
          </cell>
          <cell r="R1523">
            <v>3.2264150943396226</v>
          </cell>
        </row>
        <row r="1524">
          <cell r="C1524">
            <v>1</v>
          </cell>
          <cell r="G1524">
            <v>1</v>
          </cell>
          <cell r="J1524">
            <v>276.2</v>
          </cell>
          <cell r="K1524" t="str">
            <v>W</v>
          </cell>
          <cell r="M1524" t="str">
            <v>N</v>
          </cell>
          <cell r="N1524">
            <v>1</v>
          </cell>
          <cell r="R1524">
            <v>3.2264150943396226</v>
          </cell>
        </row>
        <row r="1525">
          <cell r="C1525">
            <v>1</v>
          </cell>
          <cell r="G1525">
            <v>1</v>
          </cell>
          <cell r="J1525">
            <v>144.80000000000001</v>
          </cell>
          <cell r="K1525" t="str">
            <v>W</v>
          </cell>
          <cell r="M1525" t="str">
            <v>N</v>
          </cell>
          <cell r="N1525">
            <v>1</v>
          </cell>
          <cell r="R1525">
            <v>3.2264150943396226</v>
          </cell>
        </row>
        <row r="1526">
          <cell r="C1526">
            <v>1</v>
          </cell>
          <cell r="G1526">
            <v>1</v>
          </cell>
          <cell r="J1526">
            <v>569</v>
          </cell>
          <cell r="K1526" t="str">
            <v>D</v>
          </cell>
          <cell r="M1526" t="str">
            <v>N</v>
          </cell>
          <cell r="N1526">
            <v>1</v>
          </cell>
          <cell r="R1526">
            <v>3.2264150943396226</v>
          </cell>
        </row>
        <row r="1527">
          <cell r="C1527">
            <v>1</v>
          </cell>
          <cell r="G1527">
            <v>1</v>
          </cell>
          <cell r="J1527">
            <v>185.8</v>
          </cell>
          <cell r="K1527" t="str">
            <v>W</v>
          </cell>
          <cell r="M1527" t="str">
            <v>N</v>
          </cell>
          <cell r="N1527">
            <v>1</v>
          </cell>
          <cell r="R1527">
            <v>3.2264150943396226</v>
          </cell>
        </row>
        <row r="1528">
          <cell r="C1528">
            <v>1</v>
          </cell>
          <cell r="G1528">
            <v>1</v>
          </cell>
          <cell r="J1528">
            <v>276.2</v>
          </cell>
          <cell r="K1528" t="str">
            <v>W</v>
          </cell>
          <cell r="M1528" t="str">
            <v>N</v>
          </cell>
          <cell r="N1528">
            <v>1</v>
          </cell>
          <cell r="R1528">
            <v>3.2264150943396226</v>
          </cell>
        </row>
        <row r="1529">
          <cell r="C1529">
            <v>1</v>
          </cell>
          <cell r="G1529">
            <v>1</v>
          </cell>
          <cell r="J1529">
            <v>315</v>
          </cell>
          <cell r="K1529" t="str">
            <v>M</v>
          </cell>
          <cell r="M1529" t="str">
            <v>N</v>
          </cell>
          <cell r="N1529">
            <v>1</v>
          </cell>
          <cell r="R1529">
            <v>3.2264150943396226</v>
          </cell>
        </row>
        <row r="1530">
          <cell r="C1530">
            <v>1</v>
          </cell>
          <cell r="G1530">
            <v>1</v>
          </cell>
          <cell r="J1530">
            <v>256.39999999999998</v>
          </cell>
          <cell r="K1530" t="str">
            <v>D</v>
          </cell>
          <cell r="M1530" t="str">
            <v>Y</v>
          </cell>
          <cell r="N1530">
            <v>1</v>
          </cell>
          <cell r="R1530">
            <v>3.2264150943396226</v>
          </cell>
        </row>
        <row r="1531">
          <cell r="C1531">
            <v>1</v>
          </cell>
          <cell r="G1531">
            <v>1</v>
          </cell>
          <cell r="J1531">
            <v>276.2</v>
          </cell>
          <cell r="K1531" t="str">
            <v>W</v>
          </cell>
          <cell r="M1531" t="str">
            <v>Y</v>
          </cell>
          <cell r="N1531">
            <v>2</v>
          </cell>
          <cell r="R1531">
            <v>3.2264150943396226</v>
          </cell>
        </row>
        <row r="1532">
          <cell r="C1532">
            <v>1</v>
          </cell>
          <cell r="G1532">
            <v>1</v>
          </cell>
          <cell r="J1532">
            <v>689</v>
          </cell>
          <cell r="K1532" t="str">
            <v>W</v>
          </cell>
          <cell r="M1532" t="str">
            <v>Y</v>
          </cell>
          <cell r="N1532">
            <v>1</v>
          </cell>
          <cell r="R1532">
            <v>3.2264150943396226</v>
          </cell>
        </row>
        <row r="1533">
          <cell r="C1533">
            <v>1</v>
          </cell>
          <cell r="G1533">
            <v>1</v>
          </cell>
          <cell r="J1533">
            <v>303</v>
          </cell>
          <cell r="K1533" t="str">
            <v>W</v>
          </cell>
          <cell r="M1533" t="str">
            <v>Y</v>
          </cell>
          <cell r="N1533">
            <v>1</v>
          </cell>
          <cell r="R1533">
            <v>3.2264150943396226</v>
          </cell>
        </row>
        <row r="1534">
          <cell r="C1534">
            <v>1</v>
          </cell>
          <cell r="G1534">
            <v>1</v>
          </cell>
          <cell r="J1534">
            <v>276.2</v>
          </cell>
          <cell r="K1534" t="str">
            <v>W</v>
          </cell>
          <cell r="M1534" t="str">
            <v>Y</v>
          </cell>
          <cell r="N1534">
            <v>1</v>
          </cell>
          <cell r="R1534">
            <v>3.2264150943396226</v>
          </cell>
        </row>
        <row r="1535">
          <cell r="C1535">
            <v>1</v>
          </cell>
          <cell r="G1535">
            <v>1</v>
          </cell>
          <cell r="J1535">
            <v>72</v>
          </cell>
          <cell r="K1535" t="str">
            <v>D</v>
          </cell>
          <cell r="M1535" t="str">
            <v>Y</v>
          </cell>
          <cell r="N1535">
            <v>1</v>
          </cell>
          <cell r="R1535">
            <v>3.2264150943396226</v>
          </cell>
        </row>
        <row r="1536">
          <cell r="C1536">
            <v>1</v>
          </cell>
          <cell r="G1536">
            <v>1</v>
          </cell>
          <cell r="J1536">
            <v>28.1</v>
          </cell>
          <cell r="K1536" t="str">
            <v>D</v>
          </cell>
          <cell r="M1536" t="str">
            <v>Y</v>
          </cell>
          <cell r="N1536">
            <v>1</v>
          </cell>
          <cell r="R1536">
            <v>3.2264150943396226</v>
          </cell>
        </row>
        <row r="1537">
          <cell r="C1537">
            <v>1</v>
          </cell>
          <cell r="G1537">
            <v>1</v>
          </cell>
          <cell r="J1537">
            <v>144.80000000000001</v>
          </cell>
          <cell r="K1537" t="str">
            <v>D</v>
          </cell>
          <cell r="M1537" t="str">
            <v>Y</v>
          </cell>
          <cell r="N1537">
            <v>2</v>
          </cell>
          <cell r="R1537">
            <v>3.2264150943396226</v>
          </cell>
        </row>
        <row r="1538">
          <cell r="C1538">
            <v>1</v>
          </cell>
          <cell r="G1538">
            <v>1</v>
          </cell>
          <cell r="J1538">
            <v>28.1</v>
          </cell>
          <cell r="K1538" t="str">
            <v>D</v>
          </cell>
          <cell r="M1538" t="str">
            <v>Y</v>
          </cell>
          <cell r="N1538">
            <v>1</v>
          </cell>
          <cell r="R1538">
            <v>3.2264150943396226</v>
          </cell>
        </row>
        <row r="1539">
          <cell r="C1539">
            <v>1</v>
          </cell>
          <cell r="G1539">
            <v>1</v>
          </cell>
          <cell r="J1539">
            <v>137.4</v>
          </cell>
          <cell r="K1539" t="str">
            <v>D</v>
          </cell>
          <cell r="M1539" t="str">
            <v>Y</v>
          </cell>
          <cell r="N1539">
            <v>2</v>
          </cell>
          <cell r="R1539">
            <v>3.2264150943396226</v>
          </cell>
        </row>
        <row r="1540">
          <cell r="C1540">
            <v>1</v>
          </cell>
          <cell r="G1540">
            <v>1</v>
          </cell>
          <cell r="J1540">
            <v>395.8</v>
          </cell>
          <cell r="K1540" t="str">
            <v>W</v>
          </cell>
          <cell r="M1540" t="str">
            <v>N</v>
          </cell>
          <cell r="N1540">
            <v>1</v>
          </cell>
          <cell r="R1540">
            <v>3.2264150943396226</v>
          </cell>
        </row>
        <row r="1541">
          <cell r="C1541">
            <v>1</v>
          </cell>
          <cell r="G1541">
            <v>1</v>
          </cell>
          <cell r="J1541">
            <v>52.099999999999994</v>
          </cell>
          <cell r="K1541" t="str">
            <v>W</v>
          </cell>
          <cell r="M1541" t="str">
            <v>Y</v>
          </cell>
          <cell r="N1541">
            <v>2</v>
          </cell>
          <cell r="R1541">
            <v>3.2264150943396226</v>
          </cell>
        </row>
        <row r="1542">
          <cell r="C1542">
            <v>1</v>
          </cell>
          <cell r="G1542">
            <v>1</v>
          </cell>
          <cell r="J1542">
            <v>71.5</v>
          </cell>
          <cell r="K1542" t="str">
            <v>W</v>
          </cell>
          <cell r="M1542" t="str">
            <v>Y</v>
          </cell>
          <cell r="N1542">
            <v>2</v>
          </cell>
          <cell r="R1542">
            <v>3.2264150943396226</v>
          </cell>
        </row>
        <row r="1543">
          <cell r="C1543">
            <v>1</v>
          </cell>
          <cell r="G1543">
            <v>1</v>
          </cell>
          <cell r="J1543">
            <v>276.2</v>
          </cell>
          <cell r="K1543" t="str">
            <v>W</v>
          </cell>
          <cell r="M1543" t="str">
            <v>N</v>
          </cell>
          <cell r="N1543">
            <v>1</v>
          </cell>
          <cell r="R1543">
            <v>3.2264150943396226</v>
          </cell>
        </row>
        <row r="1544">
          <cell r="C1544">
            <v>1</v>
          </cell>
          <cell r="G1544">
            <v>1</v>
          </cell>
          <cell r="J1544">
            <v>215.2</v>
          </cell>
          <cell r="K1544" t="str">
            <v>D</v>
          </cell>
          <cell r="M1544" t="str">
            <v>N</v>
          </cell>
          <cell r="N1544">
            <v>1</v>
          </cell>
          <cell r="R1544">
            <v>3.2264150943396226</v>
          </cell>
        </row>
        <row r="1545">
          <cell r="C1545">
            <v>1</v>
          </cell>
          <cell r="G1545">
            <v>1</v>
          </cell>
          <cell r="J1545">
            <v>386.8</v>
          </cell>
          <cell r="K1545" t="str">
            <v>W</v>
          </cell>
          <cell r="M1545" t="str">
            <v>N</v>
          </cell>
          <cell r="N1545">
            <v>1</v>
          </cell>
          <cell r="R1545">
            <v>3.2264150943396226</v>
          </cell>
        </row>
        <row r="1546">
          <cell r="C1546">
            <v>1</v>
          </cell>
          <cell r="G1546">
            <v>1</v>
          </cell>
          <cell r="J1546">
            <v>276.2</v>
          </cell>
          <cell r="K1546" t="str">
            <v>W</v>
          </cell>
          <cell r="M1546" t="str">
            <v>N</v>
          </cell>
          <cell r="N1546">
            <v>1</v>
          </cell>
          <cell r="R1546">
            <v>3.2264150943396226</v>
          </cell>
        </row>
        <row r="1547">
          <cell r="C1547">
            <v>1</v>
          </cell>
          <cell r="G1547">
            <v>1</v>
          </cell>
          <cell r="J1547">
            <v>569</v>
          </cell>
          <cell r="K1547" t="str">
            <v>W</v>
          </cell>
          <cell r="M1547" t="str">
            <v>N</v>
          </cell>
          <cell r="N1547">
            <v>1</v>
          </cell>
          <cell r="R1547">
            <v>3.2264150943396226</v>
          </cell>
        </row>
        <row r="1548">
          <cell r="C1548">
            <v>1</v>
          </cell>
          <cell r="G1548">
            <v>1</v>
          </cell>
          <cell r="J1548">
            <v>758</v>
          </cell>
          <cell r="K1548" t="str">
            <v>M</v>
          </cell>
          <cell r="M1548" t="str">
            <v>Y</v>
          </cell>
          <cell r="N1548">
            <v>1</v>
          </cell>
          <cell r="R1548">
            <v>3.2264150943396226</v>
          </cell>
        </row>
        <row r="1549">
          <cell r="C1549">
            <v>1</v>
          </cell>
          <cell r="G1549">
            <v>1</v>
          </cell>
          <cell r="J1549">
            <v>144.80000000000001</v>
          </cell>
          <cell r="K1549" t="str">
            <v>M</v>
          </cell>
          <cell r="M1549" t="str">
            <v>N</v>
          </cell>
          <cell r="N1549">
            <v>1</v>
          </cell>
          <cell r="R1549">
            <v>3.2264150943396226</v>
          </cell>
        </row>
        <row r="1550">
          <cell r="C1550">
            <v>1</v>
          </cell>
          <cell r="G1550">
            <v>1</v>
          </cell>
          <cell r="J1550">
            <v>28.1</v>
          </cell>
          <cell r="K1550" t="str">
            <v>D</v>
          </cell>
          <cell r="M1550" t="str">
            <v>Y</v>
          </cell>
          <cell r="N1550">
            <v>2</v>
          </cell>
          <cell r="R1550">
            <v>3.2264150943396226</v>
          </cell>
        </row>
        <row r="1551">
          <cell r="C1551">
            <v>1</v>
          </cell>
          <cell r="G1551">
            <v>1</v>
          </cell>
          <cell r="J1551">
            <v>758</v>
          </cell>
          <cell r="K1551" t="str">
            <v>W</v>
          </cell>
          <cell r="M1551" t="str">
            <v>N</v>
          </cell>
          <cell r="N1551">
            <v>1</v>
          </cell>
          <cell r="R1551">
            <v>3.2264150943396226</v>
          </cell>
        </row>
        <row r="1552">
          <cell r="C1552">
            <v>1</v>
          </cell>
          <cell r="G1552">
            <v>7</v>
          </cell>
          <cell r="J1552">
            <v>94</v>
          </cell>
          <cell r="K1552" t="str">
            <v>D</v>
          </cell>
          <cell r="M1552" t="str">
            <v>Y</v>
          </cell>
          <cell r="N1552">
            <v>3</v>
          </cell>
          <cell r="R1552">
            <v>2.2593984962406015</v>
          </cell>
        </row>
        <row r="1553">
          <cell r="C1553">
            <v>1</v>
          </cell>
          <cell r="G1553">
            <v>7</v>
          </cell>
          <cell r="J1553">
            <v>94</v>
          </cell>
          <cell r="K1553" t="str">
            <v>D</v>
          </cell>
          <cell r="M1553" t="str">
            <v>N</v>
          </cell>
          <cell r="N1553">
            <v>6</v>
          </cell>
          <cell r="R1553">
            <v>2.2593984962406015</v>
          </cell>
        </row>
        <row r="1554">
          <cell r="C1554">
            <v>1</v>
          </cell>
          <cell r="G1554">
            <v>1</v>
          </cell>
          <cell r="J1554">
            <v>276.2</v>
          </cell>
          <cell r="K1554" t="str">
            <v>D</v>
          </cell>
          <cell r="M1554" t="str">
            <v>Y</v>
          </cell>
          <cell r="N1554">
            <v>7</v>
          </cell>
          <cell r="R1554">
            <v>3.2264150943396226</v>
          </cell>
        </row>
        <row r="1555">
          <cell r="C1555">
            <v>1</v>
          </cell>
          <cell r="G1555">
            <v>1</v>
          </cell>
          <cell r="J1555">
            <v>144.80000000000001</v>
          </cell>
          <cell r="K1555" t="str">
            <v>W</v>
          </cell>
          <cell r="M1555" t="str">
            <v>Y</v>
          </cell>
          <cell r="N1555">
            <v>1</v>
          </cell>
          <cell r="R1555">
            <v>3.2264150943396226</v>
          </cell>
        </row>
        <row r="1556">
          <cell r="C1556">
            <v>1</v>
          </cell>
          <cell r="G1556">
            <v>1</v>
          </cell>
          <cell r="J1556">
            <v>186.2</v>
          </cell>
          <cell r="K1556" t="str">
            <v>D</v>
          </cell>
          <cell r="M1556" t="str">
            <v>N</v>
          </cell>
          <cell r="N1556">
            <v>3</v>
          </cell>
          <cell r="R1556">
            <v>3.2264150943396226</v>
          </cell>
        </row>
        <row r="1557">
          <cell r="C1557">
            <v>1</v>
          </cell>
          <cell r="G1557">
            <v>1</v>
          </cell>
          <cell r="J1557">
            <v>238.2</v>
          </cell>
          <cell r="K1557" t="str">
            <v>D</v>
          </cell>
          <cell r="M1557" t="str">
            <v>N</v>
          </cell>
          <cell r="N1557">
            <v>1</v>
          </cell>
          <cell r="R1557">
            <v>3.2264150943396226</v>
          </cell>
        </row>
        <row r="1558">
          <cell r="C1558">
            <v>1</v>
          </cell>
          <cell r="G1558">
            <v>1</v>
          </cell>
          <cell r="J1558">
            <v>276.2</v>
          </cell>
          <cell r="K1558" t="str">
            <v>D</v>
          </cell>
          <cell r="M1558" t="str">
            <v>N</v>
          </cell>
          <cell r="N1558">
            <v>7</v>
          </cell>
          <cell r="R1558">
            <v>3.2264150943396226</v>
          </cell>
        </row>
        <row r="1559">
          <cell r="C1559">
            <v>1</v>
          </cell>
          <cell r="G1559">
            <v>1</v>
          </cell>
          <cell r="J1559">
            <v>396.2</v>
          </cell>
          <cell r="K1559" t="str">
            <v>W</v>
          </cell>
          <cell r="M1559" t="str">
            <v>Y</v>
          </cell>
          <cell r="N1559">
            <v>1</v>
          </cell>
          <cell r="R1559">
            <v>3.2264150943396226</v>
          </cell>
        </row>
        <row r="1560">
          <cell r="C1560">
            <v>1</v>
          </cell>
          <cell r="G1560">
            <v>1</v>
          </cell>
          <cell r="J1560">
            <v>28.1</v>
          </cell>
          <cell r="K1560" t="str">
            <v>W</v>
          </cell>
          <cell r="M1560" t="str">
            <v>Y</v>
          </cell>
          <cell r="N1560">
            <v>4</v>
          </cell>
          <cell r="R1560">
            <v>3.2264150943396226</v>
          </cell>
        </row>
        <row r="1561">
          <cell r="C1561">
            <v>1</v>
          </cell>
          <cell r="G1561">
            <v>1</v>
          </cell>
          <cell r="J1561">
            <v>221.2</v>
          </cell>
          <cell r="K1561" t="str">
            <v>D</v>
          </cell>
          <cell r="M1561" t="str">
            <v>N</v>
          </cell>
          <cell r="N1561">
            <v>5</v>
          </cell>
          <cell r="R1561">
            <v>3.2264150943396226</v>
          </cell>
        </row>
        <row r="1562">
          <cell r="C1562">
            <v>1</v>
          </cell>
          <cell r="G1562">
            <v>1</v>
          </cell>
          <cell r="J1562">
            <v>28.1</v>
          </cell>
          <cell r="K1562" t="str">
            <v>D</v>
          </cell>
          <cell r="M1562" t="str">
            <v>Y</v>
          </cell>
          <cell r="N1562">
            <v>2</v>
          </cell>
          <cell r="R1562">
            <v>3.2264150943396226</v>
          </cell>
        </row>
        <row r="1563">
          <cell r="C1563">
            <v>1</v>
          </cell>
          <cell r="G1563">
            <v>1</v>
          </cell>
          <cell r="J1563">
            <v>64.7</v>
          </cell>
          <cell r="K1563" t="str">
            <v>D</v>
          </cell>
          <cell r="M1563" t="str">
            <v>N</v>
          </cell>
          <cell r="N1563">
            <v>4</v>
          </cell>
          <cell r="R1563">
            <v>3.2264150943396226</v>
          </cell>
        </row>
        <row r="1564">
          <cell r="C1564">
            <v>1</v>
          </cell>
          <cell r="G1564">
            <v>1</v>
          </cell>
          <cell r="J1564">
            <v>50.7</v>
          </cell>
          <cell r="K1564" t="str">
            <v>D</v>
          </cell>
          <cell r="M1564" t="str">
            <v>Y</v>
          </cell>
          <cell r="N1564">
            <v>5</v>
          </cell>
          <cell r="R1564">
            <v>3.2264150943396226</v>
          </cell>
        </row>
        <row r="1565">
          <cell r="C1565">
            <v>1</v>
          </cell>
          <cell r="G1565">
            <v>1</v>
          </cell>
          <cell r="J1565">
            <v>186.2</v>
          </cell>
          <cell r="K1565" t="str">
            <v>W</v>
          </cell>
          <cell r="M1565" t="str">
            <v>Y</v>
          </cell>
          <cell r="N1565">
            <v>4</v>
          </cell>
          <cell r="R1565">
            <v>3.2264150943396226</v>
          </cell>
        </row>
        <row r="1566">
          <cell r="C1566">
            <v>1</v>
          </cell>
          <cell r="G1566">
            <v>1</v>
          </cell>
          <cell r="J1566">
            <v>210.3</v>
          </cell>
          <cell r="K1566" t="str">
            <v>D</v>
          </cell>
          <cell r="M1566" t="str">
            <v>Y</v>
          </cell>
          <cell r="N1566">
            <v>6</v>
          </cell>
          <cell r="R1566">
            <v>3.2264150943396226</v>
          </cell>
        </row>
        <row r="1567">
          <cell r="C1567">
            <v>1</v>
          </cell>
          <cell r="G1567">
            <v>1</v>
          </cell>
          <cell r="J1567">
            <v>232.9</v>
          </cell>
          <cell r="K1567" t="str">
            <v>W</v>
          </cell>
          <cell r="M1567" t="str">
            <v>Y</v>
          </cell>
          <cell r="N1567">
            <v>7</v>
          </cell>
          <cell r="R1567">
            <v>3.2264150943396226</v>
          </cell>
        </row>
        <row r="1568">
          <cell r="C1568">
            <v>1</v>
          </cell>
          <cell r="G1568">
            <v>1</v>
          </cell>
          <cell r="J1568">
            <v>28.1</v>
          </cell>
          <cell r="K1568" t="str">
            <v>D</v>
          </cell>
          <cell r="M1568" t="str">
            <v>Y</v>
          </cell>
          <cell r="N1568">
            <v>6</v>
          </cell>
          <cell r="R1568">
            <v>3.2264150943396226</v>
          </cell>
        </row>
        <row r="1569">
          <cell r="C1569">
            <v>1</v>
          </cell>
          <cell r="G1569">
            <v>1</v>
          </cell>
          <cell r="J1569">
            <v>28.1</v>
          </cell>
          <cell r="K1569" t="str">
            <v>W</v>
          </cell>
          <cell r="M1569" t="str">
            <v>N</v>
          </cell>
          <cell r="N1569">
            <v>7</v>
          </cell>
          <cell r="R1569">
            <v>3.2264150943396226</v>
          </cell>
        </row>
        <row r="1570">
          <cell r="C1570">
            <v>1</v>
          </cell>
          <cell r="G1570">
            <v>1</v>
          </cell>
          <cell r="J1570">
            <v>668</v>
          </cell>
          <cell r="K1570" t="str">
            <v>D</v>
          </cell>
          <cell r="M1570" t="str">
            <v>Y</v>
          </cell>
          <cell r="N1570">
            <v>3</v>
          </cell>
          <cell r="R1570">
            <v>3.2264150943396226</v>
          </cell>
        </row>
        <row r="1571">
          <cell r="C1571">
            <v>1</v>
          </cell>
          <cell r="G1571">
            <v>1</v>
          </cell>
          <cell r="J1571">
            <v>120.3</v>
          </cell>
          <cell r="K1571" t="str">
            <v>D</v>
          </cell>
          <cell r="M1571" t="str">
            <v>Y</v>
          </cell>
          <cell r="N1571">
            <v>2</v>
          </cell>
          <cell r="R1571">
            <v>3.2264150943396226</v>
          </cell>
        </row>
        <row r="1572">
          <cell r="C1572">
            <v>1</v>
          </cell>
          <cell r="G1572">
            <v>1</v>
          </cell>
          <cell r="J1572">
            <v>186.2</v>
          </cell>
          <cell r="K1572" t="str">
            <v>D</v>
          </cell>
          <cell r="M1572" t="str">
            <v>Y</v>
          </cell>
          <cell r="N1572">
            <v>2</v>
          </cell>
          <cell r="R1572">
            <v>3.2264150943396226</v>
          </cell>
        </row>
        <row r="1573">
          <cell r="C1573">
            <v>1</v>
          </cell>
          <cell r="G1573">
            <v>1</v>
          </cell>
          <cell r="J1573">
            <v>364.2</v>
          </cell>
          <cell r="K1573" t="str">
            <v>D</v>
          </cell>
          <cell r="M1573" t="str">
            <v>Y</v>
          </cell>
          <cell r="N1573">
            <v>4</v>
          </cell>
          <cell r="R1573">
            <v>3.2264150943396226</v>
          </cell>
        </row>
        <row r="1574">
          <cell r="C1574">
            <v>1</v>
          </cell>
          <cell r="G1574">
            <v>1</v>
          </cell>
          <cell r="J1574">
            <v>352.9</v>
          </cell>
          <cell r="K1574" t="str">
            <v>D</v>
          </cell>
          <cell r="M1574" t="str">
            <v>Y</v>
          </cell>
          <cell r="N1574">
            <v>6</v>
          </cell>
          <cell r="R1574">
            <v>3.2264150943396226</v>
          </cell>
        </row>
        <row r="1575">
          <cell r="C1575">
            <v>1</v>
          </cell>
          <cell r="G1575">
            <v>1</v>
          </cell>
          <cell r="J1575">
            <v>210.3</v>
          </cell>
          <cell r="K1575" t="str">
            <v>W</v>
          </cell>
          <cell r="M1575" t="str">
            <v>N</v>
          </cell>
          <cell r="N1575">
            <v>3</v>
          </cell>
          <cell r="R1575">
            <v>3.2264150943396226</v>
          </cell>
        </row>
        <row r="1576">
          <cell r="C1576">
            <v>1</v>
          </cell>
          <cell r="G1576">
            <v>1</v>
          </cell>
          <cell r="J1576">
            <v>276.2</v>
          </cell>
          <cell r="K1576" t="str">
            <v>W</v>
          </cell>
          <cell r="M1576" t="str">
            <v>N</v>
          </cell>
          <cell r="N1576">
            <v>4</v>
          </cell>
          <cell r="R1576">
            <v>3.2264150943396226</v>
          </cell>
        </row>
        <row r="1577">
          <cell r="C1577">
            <v>1</v>
          </cell>
          <cell r="G1577">
            <v>1</v>
          </cell>
          <cell r="J1577">
            <v>210.3</v>
          </cell>
          <cell r="K1577" t="str">
            <v>W</v>
          </cell>
          <cell r="M1577" t="str">
            <v>Y</v>
          </cell>
          <cell r="N1577">
            <v>6</v>
          </cell>
          <cell r="R1577">
            <v>3.2264150943396226</v>
          </cell>
        </row>
        <row r="1578">
          <cell r="C1578">
            <v>1</v>
          </cell>
          <cell r="G1578">
            <v>1</v>
          </cell>
          <cell r="J1578">
            <v>188.3</v>
          </cell>
          <cell r="K1578" t="str">
            <v>D</v>
          </cell>
          <cell r="M1578" t="str">
            <v>Y</v>
          </cell>
          <cell r="N1578">
            <v>3</v>
          </cell>
          <cell r="R1578">
            <v>3.2264150943396226</v>
          </cell>
        </row>
        <row r="1579">
          <cell r="C1579">
            <v>1</v>
          </cell>
          <cell r="G1579">
            <v>1</v>
          </cell>
          <cell r="J1579">
            <v>142.9</v>
          </cell>
          <cell r="K1579" t="str">
            <v>W</v>
          </cell>
          <cell r="M1579" t="str">
            <v>N</v>
          </cell>
          <cell r="N1579">
            <v>4</v>
          </cell>
          <cell r="R1579">
            <v>3.2264150943396226</v>
          </cell>
        </row>
        <row r="1580">
          <cell r="C1580">
            <v>1</v>
          </cell>
          <cell r="G1580">
            <v>1</v>
          </cell>
          <cell r="J1580">
            <v>238.2</v>
          </cell>
          <cell r="K1580" t="str">
            <v>D</v>
          </cell>
          <cell r="M1580" t="str">
            <v>N</v>
          </cell>
          <cell r="N1580">
            <v>3</v>
          </cell>
          <cell r="R1580">
            <v>3.2264150943396226</v>
          </cell>
        </row>
        <row r="1581">
          <cell r="C1581">
            <v>1</v>
          </cell>
          <cell r="G1581">
            <v>1</v>
          </cell>
          <cell r="J1581">
            <v>276.2</v>
          </cell>
          <cell r="K1581" t="str">
            <v>D</v>
          </cell>
          <cell r="M1581" t="str">
            <v>Y</v>
          </cell>
          <cell r="N1581">
            <v>2</v>
          </cell>
          <cell r="R1581">
            <v>3.2264150943396226</v>
          </cell>
        </row>
        <row r="1582">
          <cell r="C1582">
            <v>1</v>
          </cell>
          <cell r="G1582">
            <v>1</v>
          </cell>
          <cell r="J1582">
            <v>188.3</v>
          </cell>
          <cell r="K1582" t="str">
            <v>D</v>
          </cell>
          <cell r="M1582" t="str">
            <v>Y</v>
          </cell>
          <cell r="N1582">
            <v>5</v>
          </cell>
          <cell r="R1582">
            <v>3.2264150943396226</v>
          </cell>
        </row>
        <row r="1583">
          <cell r="C1583">
            <v>1</v>
          </cell>
          <cell r="G1583">
            <v>1</v>
          </cell>
          <cell r="J1583">
            <v>232.9</v>
          </cell>
          <cell r="K1583" t="str">
            <v>D</v>
          </cell>
          <cell r="M1583" t="str">
            <v>N</v>
          </cell>
          <cell r="N1583">
            <v>2</v>
          </cell>
          <cell r="R1583">
            <v>3.2264150943396226</v>
          </cell>
        </row>
        <row r="1584">
          <cell r="C1584">
            <v>1</v>
          </cell>
          <cell r="G1584">
            <v>1</v>
          </cell>
          <cell r="J1584">
            <v>215.2</v>
          </cell>
          <cell r="K1584" t="str">
            <v>W</v>
          </cell>
          <cell r="M1584" t="str">
            <v>N</v>
          </cell>
          <cell r="N1584">
            <v>1</v>
          </cell>
          <cell r="R1584">
            <v>3.2264150943396226</v>
          </cell>
        </row>
        <row r="1585">
          <cell r="C1585">
            <v>1</v>
          </cell>
          <cell r="G1585">
            <v>1</v>
          </cell>
          <cell r="J1585">
            <v>243.7</v>
          </cell>
          <cell r="K1585" t="str">
            <v>W</v>
          </cell>
          <cell r="M1585" t="str">
            <v>N</v>
          </cell>
          <cell r="N1585">
            <v>3</v>
          </cell>
          <cell r="R1585">
            <v>3.2264150943396226</v>
          </cell>
        </row>
        <row r="1586">
          <cell r="C1586">
            <v>1</v>
          </cell>
          <cell r="G1586">
            <v>1</v>
          </cell>
          <cell r="J1586">
            <v>210.3</v>
          </cell>
          <cell r="K1586" t="str">
            <v>D</v>
          </cell>
          <cell r="M1586" t="str">
            <v>Y</v>
          </cell>
          <cell r="N1586">
            <v>2</v>
          </cell>
          <cell r="R1586">
            <v>3.2264150943396226</v>
          </cell>
        </row>
        <row r="1587">
          <cell r="C1587">
            <v>1</v>
          </cell>
          <cell r="G1587">
            <v>1</v>
          </cell>
          <cell r="J1587">
            <v>199.2</v>
          </cell>
          <cell r="K1587" t="str">
            <v>D</v>
          </cell>
          <cell r="M1587" t="str">
            <v>N</v>
          </cell>
          <cell r="N1587">
            <v>4</v>
          </cell>
          <cell r="R1587">
            <v>3.2264150943396226</v>
          </cell>
        </row>
        <row r="1588">
          <cell r="C1588">
            <v>1</v>
          </cell>
          <cell r="G1588">
            <v>1</v>
          </cell>
          <cell r="J1588">
            <v>94</v>
          </cell>
          <cell r="K1588" t="str">
            <v>D</v>
          </cell>
          <cell r="M1588" t="str">
            <v>Y</v>
          </cell>
          <cell r="N1588">
            <v>3</v>
          </cell>
          <cell r="R1588">
            <v>3.2264150943396226</v>
          </cell>
        </row>
        <row r="1589">
          <cell r="C1589">
            <v>1</v>
          </cell>
          <cell r="G1589">
            <v>1</v>
          </cell>
          <cell r="J1589">
            <v>94</v>
          </cell>
          <cell r="K1589" t="str">
            <v>D</v>
          </cell>
          <cell r="M1589" t="str">
            <v>Y</v>
          </cell>
          <cell r="N1589">
            <v>1</v>
          </cell>
          <cell r="R1589">
            <v>3.2264150943396226</v>
          </cell>
        </row>
        <row r="1590">
          <cell r="C1590">
            <v>1</v>
          </cell>
          <cell r="G1590">
            <v>1</v>
          </cell>
          <cell r="J1590">
            <v>137.4</v>
          </cell>
          <cell r="K1590" t="str">
            <v>W</v>
          </cell>
          <cell r="M1590" t="str">
            <v>N</v>
          </cell>
          <cell r="N1590">
            <v>2</v>
          </cell>
          <cell r="R1590">
            <v>3.2264150943396226</v>
          </cell>
        </row>
        <row r="1591">
          <cell r="C1591">
            <v>1</v>
          </cell>
          <cell r="G1591">
            <v>1</v>
          </cell>
          <cell r="J1591">
            <v>254.2</v>
          </cell>
          <cell r="K1591" t="str">
            <v>W</v>
          </cell>
          <cell r="M1591" t="str">
            <v>N</v>
          </cell>
          <cell r="N1591">
            <v>2</v>
          </cell>
          <cell r="R1591">
            <v>3.2264150943396226</v>
          </cell>
        </row>
        <row r="1592">
          <cell r="C1592">
            <v>1</v>
          </cell>
          <cell r="G1592">
            <v>1</v>
          </cell>
          <cell r="J1592">
            <v>330.3</v>
          </cell>
          <cell r="K1592" t="str">
            <v>D</v>
          </cell>
          <cell r="M1592" t="str">
            <v>N</v>
          </cell>
          <cell r="N1592">
            <v>2</v>
          </cell>
          <cell r="R1592">
            <v>3.2264150943396226</v>
          </cell>
        </row>
        <row r="1593">
          <cell r="C1593">
            <v>1</v>
          </cell>
          <cell r="G1593">
            <v>1</v>
          </cell>
          <cell r="J1593">
            <v>28.1</v>
          </cell>
          <cell r="K1593" t="str">
            <v>D</v>
          </cell>
          <cell r="M1593" t="str">
            <v>Y</v>
          </cell>
          <cell r="N1593">
            <v>2</v>
          </cell>
          <cell r="R1593">
            <v>3.2264150943396226</v>
          </cell>
        </row>
        <row r="1594">
          <cell r="C1594">
            <v>1</v>
          </cell>
          <cell r="G1594">
            <v>1</v>
          </cell>
          <cell r="J1594">
            <v>210.3</v>
          </cell>
          <cell r="K1594" t="str">
            <v>D</v>
          </cell>
          <cell r="M1594" t="str">
            <v>Y</v>
          </cell>
          <cell r="N1594">
            <v>2</v>
          </cell>
          <cell r="R1594">
            <v>3.2264150943396226</v>
          </cell>
        </row>
        <row r="1595">
          <cell r="C1595">
            <v>1</v>
          </cell>
          <cell r="G1595">
            <v>1</v>
          </cell>
          <cell r="J1595">
            <v>276.2</v>
          </cell>
          <cell r="K1595" t="str">
            <v>W</v>
          </cell>
          <cell r="M1595" t="str">
            <v>Y</v>
          </cell>
          <cell r="N1595">
            <v>2</v>
          </cell>
          <cell r="R1595">
            <v>3.2264150943396226</v>
          </cell>
        </row>
        <row r="1596">
          <cell r="C1596">
            <v>1</v>
          </cell>
          <cell r="G1596">
            <v>1</v>
          </cell>
          <cell r="J1596">
            <v>120.3</v>
          </cell>
          <cell r="K1596" t="str">
            <v>W</v>
          </cell>
          <cell r="M1596" t="str">
            <v>Y</v>
          </cell>
          <cell r="N1596">
            <v>1</v>
          </cell>
          <cell r="R1596">
            <v>3.2264150943396226</v>
          </cell>
        </row>
        <row r="1597">
          <cell r="C1597">
            <v>1</v>
          </cell>
          <cell r="G1597">
            <v>1</v>
          </cell>
          <cell r="J1597">
            <v>186.2</v>
          </cell>
          <cell r="K1597" t="str">
            <v>D</v>
          </cell>
          <cell r="M1597" t="str">
            <v>Y</v>
          </cell>
          <cell r="N1597">
            <v>2</v>
          </cell>
          <cell r="R1597">
            <v>3.2264150943396226</v>
          </cell>
        </row>
        <row r="1598">
          <cell r="C1598">
            <v>1</v>
          </cell>
          <cell r="G1598">
            <v>1</v>
          </cell>
          <cell r="J1598">
            <v>210.3</v>
          </cell>
          <cell r="K1598" t="str">
            <v>W</v>
          </cell>
          <cell r="M1598" t="str">
            <v>N</v>
          </cell>
          <cell r="N1598">
            <v>4</v>
          </cell>
          <cell r="R1598">
            <v>3.2264150943396226</v>
          </cell>
        </row>
        <row r="1599">
          <cell r="C1599">
            <v>1</v>
          </cell>
          <cell r="G1599">
            <v>1</v>
          </cell>
          <cell r="J1599">
            <v>188.3</v>
          </cell>
          <cell r="K1599" t="str">
            <v>D</v>
          </cell>
          <cell r="M1599" t="str">
            <v>N</v>
          </cell>
          <cell r="N1599">
            <v>2</v>
          </cell>
          <cell r="R1599">
            <v>3.2264150943396226</v>
          </cell>
        </row>
        <row r="1600">
          <cell r="C1600">
            <v>1</v>
          </cell>
          <cell r="G1600">
            <v>1</v>
          </cell>
          <cell r="J1600">
            <v>210.3</v>
          </cell>
          <cell r="K1600" t="str">
            <v>D</v>
          </cell>
          <cell r="M1600" t="str">
            <v>N</v>
          </cell>
          <cell r="N1600">
            <v>1</v>
          </cell>
          <cell r="R1600">
            <v>3.2264150943396226</v>
          </cell>
        </row>
        <row r="1601">
          <cell r="C1601">
            <v>1</v>
          </cell>
          <cell r="G1601">
            <v>1</v>
          </cell>
          <cell r="J1601">
            <v>94</v>
          </cell>
          <cell r="K1601" t="str">
            <v>D</v>
          </cell>
          <cell r="M1601" t="str">
            <v>Y</v>
          </cell>
          <cell r="N1601">
            <v>2</v>
          </cell>
          <cell r="R1601">
            <v>3.2264150943396226</v>
          </cell>
        </row>
        <row r="1602">
          <cell r="C1602">
            <v>1</v>
          </cell>
          <cell r="G1602">
            <v>1</v>
          </cell>
          <cell r="J1602">
            <v>210.3</v>
          </cell>
          <cell r="K1602" t="str">
            <v>D</v>
          </cell>
          <cell r="M1602" t="str">
            <v>Y</v>
          </cell>
          <cell r="N1602">
            <v>1</v>
          </cell>
          <cell r="R1602">
            <v>3.2264150943396226</v>
          </cell>
        </row>
        <row r="1603">
          <cell r="C1603">
            <v>1</v>
          </cell>
          <cell r="G1603">
            <v>1</v>
          </cell>
          <cell r="J1603">
            <v>276.2</v>
          </cell>
          <cell r="K1603" t="str">
            <v>W</v>
          </cell>
          <cell r="M1603" t="str">
            <v>N</v>
          </cell>
          <cell r="N1603">
            <v>2</v>
          </cell>
          <cell r="R1603">
            <v>3.2264150943396226</v>
          </cell>
        </row>
        <row r="1604">
          <cell r="C1604">
            <v>1</v>
          </cell>
          <cell r="G1604">
            <v>1</v>
          </cell>
          <cell r="J1604">
            <v>243.7</v>
          </cell>
          <cell r="K1604" t="str">
            <v>D</v>
          </cell>
          <cell r="M1604" t="str">
            <v>Y</v>
          </cell>
          <cell r="N1604">
            <v>1</v>
          </cell>
          <cell r="R1604">
            <v>3.2264150943396226</v>
          </cell>
        </row>
        <row r="1605">
          <cell r="C1605">
            <v>1</v>
          </cell>
          <cell r="G1605">
            <v>1</v>
          </cell>
          <cell r="J1605">
            <v>120.3</v>
          </cell>
          <cell r="K1605" t="str">
            <v>W</v>
          </cell>
          <cell r="M1605" t="str">
            <v>N</v>
          </cell>
          <cell r="N1605">
            <v>2</v>
          </cell>
          <cell r="R1605">
            <v>3.2264150943396226</v>
          </cell>
        </row>
        <row r="1606">
          <cell r="C1606">
            <v>1</v>
          </cell>
          <cell r="G1606">
            <v>1</v>
          </cell>
          <cell r="J1606">
            <v>396.2</v>
          </cell>
          <cell r="K1606" t="str">
            <v>D</v>
          </cell>
          <cell r="M1606" t="str">
            <v>Y</v>
          </cell>
          <cell r="N1606">
            <v>1</v>
          </cell>
          <cell r="R1606">
            <v>3.2264150943396226</v>
          </cell>
        </row>
        <row r="1607">
          <cell r="C1607">
            <v>1</v>
          </cell>
          <cell r="G1607">
            <v>1</v>
          </cell>
          <cell r="J1607">
            <v>232.9</v>
          </cell>
          <cell r="K1607" t="str">
            <v>D</v>
          </cell>
          <cell r="M1607" t="str">
            <v>Y</v>
          </cell>
          <cell r="N1607">
            <v>2</v>
          </cell>
          <cell r="R1607">
            <v>3.2264150943396226</v>
          </cell>
        </row>
        <row r="1608">
          <cell r="C1608">
            <v>1</v>
          </cell>
          <cell r="G1608">
            <v>1</v>
          </cell>
          <cell r="J1608">
            <v>194.9</v>
          </cell>
          <cell r="K1608" t="str">
            <v>D</v>
          </cell>
          <cell r="M1608" t="str">
            <v>Y</v>
          </cell>
          <cell r="N1608">
            <v>2</v>
          </cell>
          <cell r="R1608">
            <v>3.2264150943396226</v>
          </cell>
        </row>
        <row r="1609">
          <cell r="C1609">
            <v>1</v>
          </cell>
          <cell r="G1609">
            <v>1</v>
          </cell>
          <cell r="J1609">
            <v>28.1</v>
          </cell>
          <cell r="K1609" t="str">
            <v>D</v>
          </cell>
          <cell r="M1609" t="str">
            <v>Y</v>
          </cell>
          <cell r="N1609">
            <v>1</v>
          </cell>
          <cell r="R1609">
            <v>3.2264150943396226</v>
          </cell>
        </row>
        <row r="1610">
          <cell r="C1610">
            <v>1</v>
          </cell>
          <cell r="G1610">
            <v>1</v>
          </cell>
          <cell r="J1610">
            <v>315</v>
          </cell>
          <cell r="K1610" t="str">
            <v>D</v>
          </cell>
          <cell r="M1610" t="str">
            <v>Y</v>
          </cell>
          <cell r="N1610">
            <v>2</v>
          </cell>
          <cell r="R1610">
            <v>3.2264150943396226</v>
          </cell>
        </row>
        <row r="1611">
          <cell r="C1611">
            <v>1</v>
          </cell>
          <cell r="G1611">
            <v>1</v>
          </cell>
          <cell r="J1611">
            <v>276.2</v>
          </cell>
          <cell r="K1611" t="str">
            <v>D</v>
          </cell>
          <cell r="M1611" t="str">
            <v>Y</v>
          </cell>
          <cell r="N1611">
            <v>1</v>
          </cell>
          <cell r="R1611">
            <v>3.2264150943396226</v>
          </cell>
        </row>
        <row r="1612">
          <cell r="C1612">
            <v>1</v>
          </cell>
          <cell r="G1612">
            <v>1</v>
          </cell>
          <cell r="J1612">
            <v>276.2</v>
          </cell>
          <cell r="K1612" t="str">
            <v>W</v>
          </cell>
          <cell r="M1612" t="str">
            <v>N</v>
          </cell>
          <cell r="N1612">
            <v>2</v>
          </cell>
          <cell r="R1612">
            <v>3.2264150943396226</v>
          </cell>
        </row>
        <row r="1613">
          <cell r="C1613">
            <v>1</v>
          </cell>
          <cell r="G1613">
            <v>1</v>
          </cell>
          <cell r="J1613">
            <v>120.3</v>
          </cell>
          <cell r="K1613" t="str">
            <v>D</v>
          </cell>
          <cell r="M1613" t="str">
            <v>Y</v>
          </cell>
          <cell r="N1613">
            <v>2</v>
          </cell>
          <cell r="R1613">
            <v>3.2264150943396226</v>
          </cell>
        </row>
        <row r="1614">
          <cell r="C1614">
            <v>1</v>
          </cell>
          <cell r="G1614">
            <v>1</v>
          </cell>
          <cell r="J1614">
            <v>315</v>
          </cell>
          <cell r="K1614" t="str">
            <v>D</v>
          </cell>
          <cell r="M1614" t="str">
            <v>Y</v>
          </cell>
          <cell r="N1614">
            <v>1</v>
          </cell>
          <cell r="R1614">
            <v>3.2264150943396226</v>
          </cell>
        </row>
        <row r="1615">
          <cell r="C1615">
            <v>1</v>
          </cell>
          <cell r="G1615">
            <v>1</v>
          </cell>
          <cell r="J1615">
            <v>396.2</v>
          </cell>
          <cell r="K1615" t="str">
            <v>D</v>
          </cell>
          <cell r="M1615" t="str">
            <v>Y</v>
          </cell>
          <cell r="N1615">
            <v>2</v>
          </cell>
          <cell r="R1615">
            <v>3.2264150943396226</v>
          </cell>
        </row>
        <row r="1616">
          <cell r="C1616">
            <v>1</v>
          </cell>
          <cell r="G1616">
            <v>7</v>
          </cell>
          <cell r="J1616">
            <v>188.3</v>
          </cell>
          <cell r="K1616" t="str">
            <v>W</v>
          </cell>
          <cell r="M1616" t="str">
            <v>Y</v>
          </cell>
          <cell r="N1616">
            <v>1</v>
          </cell>
          <cell r="R1616">
            <v>2.2593984962406015</v>
          </cell>
        </row>
        <row r="1617">
          <cell r="C1617">
            <v>1</v>
          </cell>
          <cell r="G1617">
            <v>1</v>
          </cell>
          <cell r="J1617">
            <v>315</v>
          </cell>
          <cell r="K1617" t="str">
            <v>D</v>
          </cell>
          <cell r="M1617" t="str">
            <v>N</v>
          </cell>
          <cell r="N1617">
            <v>2</v>
          </cell>
          <cell r="R1617">
            <v>3.2264150943396226</v>
          </cell>
        </row>
        <row r="1618">
          <cell r="C1618">
            <v>1</v>
          </cell>
          <cell r="G1618">
            <v>1</v>
          </cell>
          <cell r="J1618">
            <v>276.2</v>
          </cell>
          <cell r="K1618" t="str">
            <v>W</v>
          </cell>
          <cell r="M1618" t="str">
            <v>Y</v>
          </cell>
          <cell r="N1618">
            <v>1</v>
          </cell>
          <cell r="R1618">
            <v>3.2264150943396226</v>
          </cell>
        </row>
        <row r="1619">
          <cell r="C1619">
            <v>1</v>
          </cell>
          <cell r="G1619">
            <v>1</v>
          </cell>
          <cell r="J1619">
            <v>28.1</v>
          </cell>
          <cell r="K1619" t="str">
            <v>W</v>
          </cell>
          <cell r="M1619" t="str">
            <v>N</v>
          </cell>
          <cell r="N1619">
            <v>1</v>
          </cell>
          <cell r="R1619">
            <v>3.2264150943396226</v>
          </cell>
        </row>
        <row r="1620">
          <cell r="C1620">
            <v>1</v>
          </cell>
          <cell r="G1620">
            <v>1</v>
          </cell>
          <cell r="J1620">
            <v>210.3</v>
          </cell>
          <cell r="K1620" t="str">
            <v>D</v>
          </cell>
          <cell r="M1620" t="str">
            <v>Y</v>
          </cell>
          <cell r="N1620">
            <v>2</v>
          </cell>
          <cell r="R1620">
            <v>3.2264150943396226</v>
          </cell>
        </row>
        <row r="1621">
          <cell r="C1621">
            <v>1</v>
          </cell>
          <cell r="G1621">
            <v>1</v>
          </cell>
          <cell r="J1621">
            <v>120.3</v>
          </cell>
          <cell r="K1621" t="str">
            <v>D</v>
          </cell>
          <cell r="M1621" t="str">
            <v>Y</v>
          </cell>
          <cell r="N1621">
            <v>2</v>
          </cell>
          <cell r="R1621">
            <v>3.2264150943396226</v>
          </cell>
        </row>
        <row r="1622">
          <cell r="C1622">
            <v>1</v>
          </cell>
          <cell r="G1622">
            <v>1</v>
          </cell>
          <cell r="J1622">
            <v>210.9</v>
          </cell>
          <cell r="K1622" t="str">
            <v>W</v>
          </cell>
          <cell r="M1622" t="str">
            <v>N</v>
          </cell>
          <cell r="N1622">
            <v>2</v>
          </cell>
          <cell r="R1622">
            <v>3.2264150943396226</v>
          </cell>
        </row>
        <row r="1623">
          <cell r="C1623">
            <v>1</v>
          </cell>
          <cell r="G1623">
            <v>1</v>
          </cell>
          <cell r="J1623">
            <v>276.2</v>
          </cell>
          <cell r="K1623" t="str">
            <v>D</v>
          </cell>
          <cell r="M1623" t="str">
            <v>Y</v>
          </cell>
          <cell r="N1623">
            <v>1</v>
          </cell>
          <cell r="R1623">
            <v>3.2264150943396226</v>
          </cell>
        </row>
        <row r="1624">
          <cell r="C1624">
            <v>1</v>
          </cell>
          <cell r="G1624">
            <v>1</v>
          </cell>
          <cell r="J1624">
            <v>186.2</v>
          </cell>
          <cell r="K1624" t="str">
            <v>D</v>
          </cell>
          <cell r="M1624" t="str">
            <v>Y</v>
          </cell>
          <cell r="N1624">
            <v>2</v>
          </cell>
          <cell r="R1624">
            <v>3.2264150943396226</v>
          </cell>
        </row>
        <row r="1625">
          <cell r="C1625">
            <v>1</v>
          </cell>
          <cell r="G1625">
            <v>1</v>
          </cell>
          <cell r="J1625">
            <v>28.1</v>
          </cell>
          <cell r="K1625" t="str">
            <v>D</v>
          </cell>
          <cell r="M1625" t="str">
            <v>N</v>
          </cell>
          <cell r="N1625">
            <v>2</v>
          </cell>
          <cell r="R1625">
            <v>3.2264150943396226</v>
          </cell>
        </row>
        <row r="1626">
          <cell r="C1626">
            <v>1</v>
          </cell>
          <cell r="G1626">
            <v>1</v>
          </cell>
          <cell r="J1626">
            <v>578</v>
          </cell>
          <cell r="K1626" t="str">
            <v>D</v>
          </cell>
          <cell r="M1626" t="str">
            <v>Y</v>
          </cell>
          <cell r="N1626">
            <v>2</v>
          </cell>
          <cell r="R1626">
            <v>3.2264150943396226</v>
          </cell>
        </row>
        <row r="1627">
          <cell r="C1627">
            <v>1</v>
          </cell>
          <cell r="G1627">
            <v>1</v>
          </cell>
          <cell r="J1627">
            <v>346</v>
          </cell>
          <cell r="K1627" t="str">
            <v>D</v>
          </cell>
          <cell r="M1627" t="str">
            <v>Y</v>
          </cell>
          <cell r="N1627">
            <v>1</v>
          </cell>
          <cell r="R1627">
            <v>3.2264150943396226</v>
          </cell>
        </row>
        <row r="1628">
          <cell r="C1628">
            <v>1</v>
          </cell>
          <cell r="G1628">
            <v>1</v>
          </cell>
          <cell r="J1628">
            <v>569</v>
          </cell>
          <cell r="K1628" t="str">
            <v>D</v>
          </cell>
          <cell r="M1628" t="str">
            <v>Y</v>
          </cell>
          <cell r="N1628">
            <v>2</v>
          </cell>
          <cell r="R1628">
            <v>3.2264150943396226</v>
          </cell>
        </row>
        <row r="1629">
          <cell r="C1629">
            <v>1</v>
          </cell>
          <cell r="G1629">
            <v>1</v>
          </cell>
          <cell r="J1629">
            <v>94</v>
          </cell>
          <cell r="K1629" t="str">
            <v>D</v>
          </cell>
          <cell r="M1629" t="str">
            <v>Y</v>
          </cell>
          <cell r="N1629">
            <v>2</v>
          </cell>
          <cell r="R1629">
            <v>3.2264150943396226</v>
          </cell>
        </row>
        <row r="1630">
          <cell r="C1630">
            <v>1</v>
          </cell>
          <cell r="G1630">
            <v>1</v>
          </cell>
          <cell r="J1630">
            <v>186.2</v>
          </cell>
          <cell r="K1630" t="str">
            <v>D</v>
          </cell>
          <cell r="M1630" t="str">
            <v>Y</v>
          </cell>
          <cell r="N1630">
            <v>2</v>
          </cell>
          <cell r="R1630">
            <v>3.2264150943396226</v>
          </cell>
        </row>
        <row r="1631">
          <cell r="C1631">
            <v>1</v>
          </cell>
          <cell r="G1631">
            <v>1</v>
          </cell>
          <cell r="J1631">
            <v>238.2</v>
          </cell>
          <cell r="K1631" t="str">
            <v>D</v>
          </cell>
          <cell r="M1631" t="str">
            <v>Y</v>
          </cell>
          <cell r="N1631">
            <v>4</v>
          </cell>
          <cell r="R1631">
            <v>3.2264150943396226</v>
          </cell>
        </row>
        <row r="1632">
          <cell r="C1632">
            <v>1</v>
          </cell>
          <cell r="G1632">
            <v>7</v>
          </cell>
          <cell r="J1632">
            <v>28.1</v>
          </cell>
          <cell r="K1632" t="str">
            <v>D</v>
          </cell>
          <cell r="M1632" t="str">
            <v>Y</v>
          </cell>
          <cell r="N1632">
            <v>1</v>
          </cell>
          <cell r="R1632">
            <v>2.2593984962406015</v>
          </cell>
        </row>
        <row r="1633">
          <cell r="C1633">
            <v>1</v>
          </cell>
          <cell r="G1633">
            <v>1</v>
          </cell>
          <cell r="J1633">
            <v>28.1</v>
          </cell>
          <cell r="K1633" t="str">
            <v>D</v>
          </cell>
          <cell r="M1633" t="str">
            <v>Y</v>
          </cell>
          <cell r="N1633">
            <v>2</v>
          </cell>
          <cell r="R1633">
            <v>3.2264150943396226</v>
          </cell>
        </row>
        <row r="1634">
          <cell r="C1634">
            <v>1</v>
          </cell>
          <cell r="G1634">
            <v>7</v>
          </cell>
          <cell r="J1634">
            <v>28.1</v>
          </cell>
          <cell r="K1634" t="str">
            <v>D</v>
          </cell>
          <cell r="M1634" t="str">
            <v>Y</v>
          </cell>
          <cell r="N1634">
            <v>2</v>
          </cell>
          <cell r="R1634">
            <v>2.2593984962406015</v>
          </cell>
        </row>
        <row r="1635">
          <cell r="C1635">
            <v>1</v>
          </cell>
          <cell r="G1635">
            <v>1</v>
          </cell>
          <cell r="J1635">
            <v>1347.2</v>
          </cell>
          <cell r="K1635" t="str">
            <v>D</v>
          </cell>
          <cell r="M1635" t="str">
            <v>Y</v>
          </cell>
          <cell r="N1635">
            <v>2</v>
          </cell>
          <cell r="R1635">
            <v>3.2264150943396226</v>
          </cell>
        </row>
        <row r="1636">
          <cell r="C1636">
            <v>1</v>
          </cell>
          <cell r="G1636">
            <v>7</v>
          </cell>
          <cell r="J1636">
            <v>276.2</v>
          </cell>
          <cell r="K1636" t="str">
            <v>D</v>
          </cell>
          <cell r="M1636" t="str">
            <v>Y</v>
          </cell>
          <cell r="N1636">
            <v>2</v>
          </cell>
          <cell r="R1636">
            <v>2.2593984962406015</v>
          </cell>
        </row>
        <row r="1637">
          <cell r="C1637">
            <v>1</v>
          </cell>
          <cell r="G1637">
            <v>1</v>
          </cell>
          <cell r="J1637">
            <v>221.7</v>
          </cell>
          <cell r="K1637" t="str">
            <v>D</v>
          </cell>
          <cell r="M1637" t="str">
            <v>Y</v>
          </cell>
          <cell r="N1637">
            <v>2</v>
          </cell>
          <cell r="R1637">
            <v>3.2264150943396226</v>
          </cell>
        </row>
        <row r="1638">
          <cell r="C1638">
            <v>1</v>
          </cell>
          <cell r="G1638">
            <v>1</v>
          </cell>
          <cell r="J1638">
            <v>120.3</v>
          </cell>
          <cell r="K1638" t="str">
            <v>W</v>
          </cell>
          <cell r="M1638" t="str">
            <v>N</v>
          </cell>
          <cell r="N1638">
            <v>2</v>
          </cell>
          <cell r="R1638">
            <v>3.2264150943396226</v>
          </cell>
        </row>
        <row r="1639">
          <cell r="C1639">
            <v>1</v>
          </cell>
          <cell r="G1639">
            <v>1</v>
          </cell>
          <cell r="J1639">
            <v>276.2</v>
          </cell>
          <cell r="K1639" t="str">
            <v>D</v>
          </cell>
          <cell r="M1639" t="str">
            <v>Y</v>
          </cell>
          <cell r="N1639">
            <v>4</v>
          </cell>
          <cell r="R1639">
            <v>3.2264150943396226</v>
          </cell>
        </row>
        <row r="1640">
          <cell r="C1640">
            <v>1</v>
          </cell>
          <cell r="G1640">
            <v>1</v>
          </cell>
          <cell r="J1640">
            <v>276.2</v>
          </cell>
          <cell r="K1640" t="str">
            <v>D</v>
          </cell>
          <cell r="M1640" t="str">
            <v>Y</v>
          </cell>
          <cell r="N1640">
            <v>2</v>
          </cell>
          <cell r="R1640">
            <v>3.2264150943396226</v>
          </cell>
        </row>
        <row r="1641">
          <cell r="C1641">
            <v>1</v>
          </cell>
          <cell r="G1641">
            <v>1</v>
          </cell>
          <cell r="J1641">
            <v>238.2</v>
          </cell>
          <cell r="K1641" t="str">
            <v>D</v>
          </cell>
          <cell r="M1641" t="str">
            <v>Y</v>
          </cell>
          <cell r="N1641">
            <v>2</v>
          </cell>
          <cell r="R1641">
            <v>3.2264150943396226</v>
          </cell>
        </row>
        <row r="1642">
          <cell r="C1642">
            <v>1</v>
          </cell>
          <cell r="G1642">
            <v>1</v>
          </cell>
          <cell r="J1642">
            <v>120.3</v>
          </cell>
          <cell r="K1642" t="str">
            <v>D</v>
          </cell>
          <cell r="M1642" t="str">
            <v>Y</v>
          </cell>
          <cell r="N1642">
            <v>2</v>
          </cell>
          <cell r="R1642">
            <v>3.2264150943396226</v>
          </cell>
        </row>
        <row r="1643">
          <cell r="C1643">
            <v>1</v>
          </cell>
          <cell r="G1643">
            <v>1</v>
          </cell>
          <cell r="J1643">
            <v>94.1</v>
          </cell>
          <cell r="K1643" t="str">
            <v>D</v>
          </cell>
          <cell r="M1643" t="str">
            <v>N</v>
          </cell>
          <cell r="N1643">
            <v>2</v>
          </cell>
          <cell r="R1643">
            <v>3.2264150943396226</v>
          </cell>
        </row>
        <row r="1644">
          <cell r="C1644">
            <v>1</v>
          </cell>
          <cell r="G1644">
            <v>7</v>
          </cell>
          <cell r="J1644">
            <v>276.2</v>
          </cell>
          <cell r="K1644" t="str">
            <v>W</v>
          </cell>
          <cell r="M1644" t="str">
            <v>Y</v>
          </cell>
          <cell r="N1644">
            <v>1</v>
          </cell>
          <cell r="R1644">
            <v>2.2593984962406015</v>
          </cell>
        </row>
        <row r="1645">
          <cell r="C1645">
            <v>1</v>
          </cell>
          <cell r="G1645">
            <v>7</v>
          </cell>
          <cell r="J1645">
            <v>238.2</v>
          </cell>
          <cell r="K1645" t="str">
            <v>W</v>
          </cell>
          <cell r="M1645" t="str">
            <v>Y</v>
          </cell>
          <cell r="N1645">
            <v>1</v>
          </cell>
          <cell r="R1645">
            <v>2.2593984962406015</v>
          </cell>
        </row>
        <row r="1646">
          <cell r="C1646">
            <v>1</v>
          </cell>
          <cell r="G1646">
            <v>7</v>
          </cell>
          <cell r="J1646">
            <v>149.30000000000001</v>
          </cell>
          <cell r="K1646" t="str">
            <v>D</v>
          </cell>
          <cell r="M1646" t="str">
            <v>Y</v>
          </cell>
          <cell r="N1646">
            <v>2</v>
          </cell>
          <cell r="R1646">
            <v>2.2593984962406015</v>
          </cell>
        </row>
        <row r="1647">
          <cell r="C1647">
            <v>1</v>
          </cell>
          <cell r="G1647">
            <v>7</v>
          </cell>
          <cell r="J1647">
            <v>210.3</v>
          </cell>
          <cell r="K1647" t="str">
            <v>D</v>
          </cell>
          <cell r="M1647" t="str">
            <v>Y</v>
          </cell>
          <cell r="N1647">
            <v>2</v>
          </cell>
          <cell r="R1647">
            <v>2.2593984962406015</v>
          </cell>
        </row>
        <row r="1648">
          <cell r="C1648">
            <v>1</v>
          </cell>
          <cell r="G1648">
            <v>1</v>
          </cell>
          <cell r="J1648">
            <v>194.9</v>
          </cell>
          <cell r="K1648" t="str">
            <v>D</v>
          </cell>
          <cell r="M1648" t="str">
            <v>N</v>
          </cell>
          <cell r="N1648">
            <v>2</v>
          </cell>
          <cell r="R1648">
            <v>3.2264150943396226</v>
          </cell>
        </row>
        <row r="1649">
          <cell r="C1649">
            <v>1</v>
          </cell>
          <cell r="G1649">
            <v>1</v>
          </cell>
          <cell r="J1649">
            <v>254.2</v>
          </cell>
          <cell r="K1649" t="str">
            <v>D</v>
          </cell>
          <cell r="M1649" t="str">
            <v>Y</v>
          </cell>
          <cell r="N1649">
            <v>3</v>
          </cell>
          <cell r="R1649">
            <v>3.2264150943396226</v>
          </cell>
        </row>
        <row r="1650">
          <cell r="C1650">
            <v>1</v>
          </cell>
          <cell r="G1650">
            <v>7</v>
          </cell>
          <cell r="J1650">
            <v>276.2</v>
          </cell>
          <cell r="K1650" t="str">
            <v>D</v>
          </cell>
          <cell r="M1650" t="str">
            <v>Y</v>
          </cell>
          <cell r="N1650">
            <v>2</v>
          </cell>
          <cell r="R1650">
            <v>2.2593984962406015</v>
          </cell>
        </row>
        <row r="1651">
          <cell r="C1651">
            <v>1</v>
          </cell>
          <cell r="G1651">
            <v>7</v>
          </cell>
          <cell r="J1651">
            <v>256.39999999999998</v>
          </cell>
          <cell r="K1651" t="str">
            <v>D</v>
          </cell>
          <cell r="M1651" t="str">
            <v>Y</v>
          </cell>
          <cell r="N1651">
            <v>3</v>
          </cell>
          <cell r="R1651">
            <v>2.2593984962406015</v>
          </cell>
        </row>
        <row r="1652">
          <cell r="C1652">
            <v>1</v>
          </cell>
          <cell r="G1652">
            <v>1</v>
          </cell>
          <cell r="J1652">
            <v>172.3</v>
          </cell>
          <cell r="K1652" t="str">
            <v>D</v>
          </cell>
          <cell r="M1652" t="str">
            <v>Y</v>
          </cell>
          <cell r="N1652">
            <v>2</v>
          </cell>
          <cell r="R1652">
            <v>3.2264150943396226</v>
          </cell>
        </row>
        <row r="1653">
          <cell r="C1653">
            <v>1</v>
          </cell>
          <cell r="G1653">
            <v>7</v>
          </cell>
          <cell r="J1653">
            <v>186.2</v>
          </cell>
          <cell r="K1653" t="str">
            <v>W</v>
          </cell>
          <cell r="M1653" t="str">
            <v>N</v>
          </cell>
          <cell r="N1653">
            <v>4</v>
          </cell>
          <cell r="R1653">
            <v>2.2593984962406015</v>
          </cell>
        </row>
        <row r="1654">
          <cell r="C1654">
            <v>1</v>
          </cell>
          <cell r="G1654">
            <v>1</v>
          </cell>
          <cell r="J1654">
            <v>243.7</v>
          </cell>
          <cell r="K1654" t="str">
            <v>D</v>
          </cell>
          <cell r="M1654" t="str">
            <v>Y</v>
          </cell>
          <cell r="N1654">
            <v>4</v>
          </cell>
          <cell r="R1654">
            <v>3.2264150943396226</v>
          </cell>
        </row>
        <row r="1655">
          <cell r="C1655">
            <v>1</v>
          </cell>
          <cell r="G1655">
            <v>7</v>
          </cell>
          <cell r="J1655">
            <v>137.4</v>
          </cell>
          <cell r="K1655" t="str">
            <v>D</v>
          </cell>
          <cell r="M1655" t="str">
            <v>Y</v>
          </cell>
          <cell r="N1655">
            <v>4</v>
          </cell>
          <cell r="R1655">
            <v>2.2593984962406015</v>
          </cell>
        </row>
        <row r="1656">
          <cell r="C1656">
            <v>1</v>
          </cell>
          <cell r="G1656">
            <v>1</v>
          </cell>
          <cell r="J1656">
            <v>364.2</v>
          </cell>
          <cell r="K1656" t="str">
            <v>W</v>
          </cell>
          <cell r="M1656" t="str">
            <v>N</v>
          </cell>
          <cell r="N1656">
            <v>3</v>
          </cell>
          <cell r="R1656">
            <v>3.2264150943396226</v>
          </cell>
        </row>
        <row r="1657">
          <cell r="C1657">
            <v>1</v>
          </cell>
          <cell r="G1657">
            <v>7</v>
          </cell>
          <cell r="J1657">
            <v>120.3</v>
          </cell>
          <cell r="K1657" t="str">
            <v>D</v>
          </cell>
          <cell r="M1657" t="str">
            <v>Y</v>
          </cell>
          <cell r="N1657">
            <v>2</v>
          </cell>
          <cell r="R1657">
            <v>2.2593984962406015</v>
          </cell>
        </row>
        <row r="1658">
          <cell r="C1658">
            <v>1</v>
          </cell>
          <cell r="G1658">
            <v>7</v>
          </cell>
          <cell r="J1658">
            <v>28.1</v>
          </cell>
          <cell r="K1658" t="str">
            <v>W</v>
          </cell>
          <cell r="M1658" t="str">
            <v>N</v>
          </cell>
          <cell r="N1658">
            <v>2</v>
          </cell>
          <cell r="R1658">
            <v>2.2593984962406015</v>
          </cell>
        </row>
        <row r="1659">
          <cell r="C1659">
            <v>1</v>
          </cell>
          <cell r="G1659">
            <v>7</v>
          </cell>
          <cell r="J1659">
            <v>188.3</v>
          </cell>
          <cell r="K1659" t="str">
            <v>D</v>
          </cell>
          <cell r="M1659" t="str">
            <v>Y</v>
          </cell>
          <cell r="N1659">
            <v>3</v>
          </cell>
          <cell r="R1659">
            <v>2.2593984962406015</v>
          </cell>
        </row>
        <row r="1660">
          <cell r="C1660">
            <v>1</v>
          </cell>
          <cell r="G1660">
            <v>1</v>
          </cell>
          <cell r="J1660">
            <v>94</v>
          </cell>
          <cell r="K1660" t="str">
            <v>D</v>
          </cell>
          <cell r="M1660" t="str">
            <v>N</v>
          </cell>
          <cell r="N1660">
            <v>4</v>
          </cell>
          <cell r="R1660">
            <v>3.2264150943396226</v>
          </cell>
        </row>
        <row r="1661">
          <cell r="C1661">
            <v>1</v>
          </cell>
          <cell r="G1661">
            <v>1</v>
          </cell>
          <cell r="J1661">
            <v>578</v>
          </cell>
          <cell r="K1661" t="str">
            <v>D</v>
          </cell>
          <cell r="M1661" t="str">
            <v>Y</v>
          </cell>
          <cell r="N1661">
            <v>2</v>
          </cell>
          <cell r="R1661">
            <v>3.2264150943396226</v>
          </cell>
        </row>
        <row r="1662">
          <cell r="C1662">
            <v>1</v>
          </cell>
          <cell r="G1662">
            <v>7</v>
          </cell>
          <cell r="J1662">
            <v>28.1</v>
          </cell>
          <cell r="K1662" t="str">
            <v>D</v>
          </cell>
          <cell r="M1662" t="str">
            <v>Y</v>
          </cell>
          <cell r="N1662">
            <v>2</v>
          </cell>
          <cell r="R1662">
            <v>2.2593984962406015</v>
          </cell>
        </row>
        <row r="1663">
          <cell r="C1663">
            <v>1</v>
          </cell>
          <cell r="G1663">
            <v>1</v>
          </cell>
          <cell r="J1663">
            <v>238.2</v>
          </cell>
          <cell r="K1663" t="str">
            <v>W</v>
          </cell>
          <cell r="M1663" t="str">
            <v>N</v>
          </cell>
          <cell r="N1663">
            <v>2</v>
          </cell>
          <cell r="R1663">
            <v>3.2264150943396226</v>
          </cell>
        </row>
        <row r="1664">
          <cell r="C1664">
            <v>1</v>
          </cell>
          <cell r="G1664">
            <v>1</v>
          </cell>
          <cell r="J1664">
            <v>403.8</v>
          </cell>
          <cell r="K1664" t="str">
            <v>W</v>
          </cell>
          <cell r="M1664" t="str">
            <v>N</v>
          </cell>
          <cell r="N1664">
            <v>2</v>
          </cell>
          <cell r="R1664">
            <v>3.2264150943396226</v>
          </cell>
        </row>
        <row r="1665">
          <cell r="C1665">
            <v>1</v>
          </cell>
          <cell r="G1665">
            <v>7</v>
          </cell>
          <cell r="J1665">
            <v>50.7</v>
          </cell>
          <cell r="K1665" t="str">
            <v>D</v>
          </cell>
          <cell r="M1665" t="str">
            <v>Y</v>
          </cell>
          <cell r="N1665">
            <v>2</v>
          </cell>
          <cell r="R1665">
            <v>2.2593984962406015</v>
          </cell>
        </row>
        <row r="1666">
          <cell r="C1666">
            <v>1</v>
          </cell>
          <cell r="G1666">
            <v>7</v>
          </cell>
          <cell r="J1666">
            <v>210.3</v>
          </cell>
          <cell r="K1666" t="str">
            <v>D</v>
          </cell>
          <cell r="M1666" t="str">
            <v>Y</v>
          </cell>
          <cell r="N1666">
            <v>4</v>
          </cell>
          <cell r="R1666">
            <v>2.2593984962406015</v>
          </cell>
        </row>
        <row r="1667">
          <cell r="C1667">
            <v>1</v>
          </cell>
          <cell r="G1667">
            <v>7</v>
          </cell>
          <cell r="J1667">
            <v>137.4</v>
          </cell>
          <cell r="K1667" t="str">
            <v>D</v>
          </cell>
          <cell r="M1667" t="str">
            <v>Y</v>
          </cell>
          <cell r="N1667">
            <v>3</v>
          </cell>
          <cell r="R1667">
            <v>2.2593984962406015</v>
          </cell>
        </row>
        <row r="1668">
          <cell r="C1668">
            <v>1</v>
          </cell>
          <cell r="G1668">
            <v>1</v>
          </cell>
          <cell r="J1668">
            <v>556</v>
          </cell>
          <cell r="K1668" t="str">
            <v>D</v>
          </cell>
          <cell r="M1668" t="str">
            <v>Y</v>
          </cell>
          <cell r="N1668">
            <v>3</v>
          </cell>
          <cell r="R1668">
            <v>3.2264150943396226</v>
          </cell>
        </row>
        <row r="1669">
          <cell r="C1669">
            <v>1</v>
          </cell>
          <cell r="G1669">
            <v>1</v>
          </cell>
          <cell r="J1669">
            <v>243.7</v>
          </cell>
          <cell r="K1669" t="str">
            <v>D</v>
          </cell>
          <cell r="M1669" t="str">
            <v>Y</v>
          </cell>
          <cell r="N1669">
            <v>4</v>
          </cell>
          <cell r="R1669">
            <v>3.2264150943396226</v>
          </cell>
        </row>
        <row r="1670">
          <cell r="C1670">
            <v>1</v>
          </cell>
          <cell r="G1670">
            <v>1</v>
          </cell>
          <cell r="J1670">
            <v>28.1</v>
          </cell>
          <cell r="K1670" t="str">
            <v>D</v>
          </cell>
          <cell r="M1670" t="str">
            <v>Y</v>
          </cell>
          <cell r="N1670">
            <v>2</v>
          </cell>
          <cell r="R1670">
            <v>3.2264150943396226</v>
          </cell>
        </row>
        <row r="1671">
          <cell r="C1671">
            <v>1</v>
          </cell>
          <cell r="G1671">
            <v>1</v>
          </cell>
          <cell r="J1671">
            <v>549</v>
          </cell>
          <cell r="K1671" t="str">
            <v>D</v>
          </cell>
          <cell r="M1671" t="str">
            <v>Y</v>
          </cell>
          <cell r="N1671">
            <v>2</v>
          </cell>
          <cell r="R1671">
            <v>3.2264150943396226</v>
          </cell>
        </row>
        <row r="1672">
          <cell r="C1672">
            <v>1</v>
          </cell>
          <cell r="G1672">
            <v>1</v>
          </cell>
          <cell r="J1672">
            <v>346</v>
          </cell>
          <cell r="K1672" t="str">
            <v>D</v>
          </cell>
          <cell r="M1672" t="str">
            <v>Y</v>
          </cell>
          <cell r="N1672">
            <v>1</v>
          </cell>
          <cell r="R1672">
            <v>3.2264150943396226</v>
          </cell>
        </row>
        <row r="1673">
          <cell r="C1673">
            <v>1</v>
          </cell>
          <cell r="G1673">
            <v>1</v>
          </cell>
          <cell r="J1673">
            <v>142.9</v>
          </cell>
          <cell r="K1673" t="str">
            <v>D</v>
          </cell>
          <cell r="M1673" t="str">
            <v>N</v>
          </cell>
          <cell r="N1673">
            <v>2</v>
          </cell>
          <cell r="R1673">
            <v>3.2264150943396226</v>
          </cell>
        </row>
        <row r="1674">
          <cell r="C1674">
            <v>1</v>
          </cell>
          <cell r="G1674">
            <v>7</v>
          </cell>
          <cell r="J1674">
            <v>254.2</v>
          </cell>
          <cell r="K1674" t="str">
            <v>W</v>
          </cell>
          <cell r="M1674" t="str">
            <v>N</v>
          </cell>
          <cell r="N1674">
            <v>2</v>
          </cell>
          <cell r="R1674">
            <v>2.2593984962406015</v>
          </cell>
        </row>
        <row r="1675">
          <cell r="C1675">
            <v>1</v>
          </cell>
          <cell r="G1675">
            <v>7</v>
          </cell>
          <cell r="J1675">
            <v>149.30000000000001</v>
          </cell>
          <cell r="K1675" t="str">
            <v>W</v>
          </cell>
          <cell r="M1675" t="str">
            <v>N</v>
          </cell>
          <cell r="N1675">
            <v>1</v>
          </cell>
          <cell r="R1675">
            <v>2.2593984962406015</v>
          </cell>
        </row>
        <row r="1676">
          <cell r="C1676">
            <v>1</v>
          </cell>
          <cell r="G1676">
            <v>7</v>
          </cell>
          <cell r="J1676">
            <v>549</v>
          </cell>
          <cell r="K1676" t="str">
            <v>W</v>
          </cell>
          <cell r="M1676" t="str">
            <v>N</v>
          </cell>
          <cell r="N1676">
            <v>1</v>
          </cell>
          <cell r="R1676">
            <v>2.2593984962406015</v>
          </cell>
        </row>
        <row r="1677">
          <cell r="C1677">
            <v>1</v>
          </cell>
          <cell r="G1677">
            <v>1</v>
          </cell>
          <cell r="J1677">
            <v>137.4</v>
          </cell>
          <cell r="K1677" t="str">
            <v>W</v>
          </cell>
          <cell r="M1677" t="str">
            <v>N</v>
          </cell>
          <cell r="N1677">
            <v>1</v>
          </cell>
          <cell r="R1677">
            <v>3.2264150943396226</v>
          </cell>
        </row>
        <row r="1678">
          <cell r="C1678">
            <v>1</v>
          </cell>
          <cell r="G1678">
            <v>1</v>
          </cell>
          <cell r="J1678">
            <v>120.3</v>
          </cell>
          <cell r="K1678" t="str">
            <v>D</v>
          </cell>
          <cell r="M1678" t="str">
            <v>N</v>
          </cell>
          <cell r="N1678">
            <v>2</v>
          </cell>
          <cell r="R1678">
            <v>3.2264150943396226</v>
          </cell>
        </row>
        <row r="1679">
          <cell r="C1679">
            <v>1</v>
          </cell>
          <cell r="G1679">
            <v>7</v>
          </cell>
          <cell r="J1679">
            <v>210.3</v>
          </cell>
          <cell r="K1679" t="str">
            <v>D</v>
          </cell>
          <cell r="M1679" t="str">
            <v>Y</v>
          </cell>
          <cell r="N1679">
            <v>2</v>
          </cell>
          <cell r="R1679">
            <v>2.2593984962406015</v>
          </cell>
        </row>
        <row r="1680">
          <cell r="C1680">
            <v>1</v>
          </cell>
          <cell r="G1680">
            <v>1</v>
          </cell>
          <cell r="J1680">
            <v>276.2</v>
          </cell>
          <cell r="K1680" t="str">
            <v>D</v>
          </cell>
          <cell r="M1680" t="str">
            <v>Y</v>
          </cell>
          <cell r="N1680">
            <v>2</v>
          </cell>
          <cell r="R1680">
            <v>3.2264150943396226</v>
          </cell>
        </row>
        <row r="1681">
          <cell r="C1681">
            <v>1</v>
          </cell>
          <cell r="G1681">
            <v>7</v>
          </cell>
          <cell r="J1681">
            <v>61.5</v>
          </cell>
          <cell r="K1681" t="str">
            <v>D</v>
          </cell>
          <cell r="M1681" t="str">
            <v>Y</v>
          </cell>
          <cell r="N1681">
            <v>1</v>
          </cell>
          <cell r="R1681">
            <v>2.2593984962406015</v>
          </cell>
        </row>
        <row r="1682">
          <cell r="C1682">
            <v>1</v>
          </cell>
          <cell r="G1682">
            <v>1</v>
          </cell>
          <cell r="J1682">
            <v>137.4</v>
          </cell>
          <cell r="K1682" t="str">
            <v>D</v>
          </cell>
          <cell r="M1682" t="str">
            <v>N</v>
          </cell>
          <cell r="N1682">
            <v>2</v>
          </cell>
          <cell r="R1682">
            <v>3.2264150943396226</v>
          </cell>
        </row>
        <row r="1683">
          <cell r="C1683">
            <v>1</v>
          </cell>
          <cell r="G1683">
            <v>1</v>
          </cell>
          <cell r="J1683">
            <v>210.3</v>
          </cell>
          <cell r="K1683" t="str">
            <v>D</v>
          </cell>
          <cell r="M1683" t="str">
            <v>N</v>
          </cell>
          <cell r="N1683">
            <v>2</v>
          </cell>
          <cell r="R1683">
            <v>3.2264150943396226</v>
          </cell>
        </row>
        <row r="1684">
          <cell r="C1684">
            <v>1</v>
          </cell>
          <cell r="G1684">
            <v>7</v>
          </cell>
          <cell r="J1684">
            <v>28.1</v>
          </cell>
          <cell r="K1684" t="str">
            <v>W</v>
          </cell>
          <cell r="M1684" t="str">
            <v>N</v>
          </cell>
          <cell r="N1684">
            <v>1</v>
          </cell>
          <cell r="R1684">
            <v>2.2593984962406015</v>
          </cell>
        </row>
        <row r="1685">
          <cell r="C1685">
            <v>1</v>
          </cell>
          <cell r="G1685">
            <v>7</v>
          </cell>
          <cell r="J1685">
            <v>254.2</v>
          </cell>
          <cell r="K1685" t="str">
            <v>D</v>
          </cell>
          <cell r="M1685" t="str">
            <v>Y</v>
          </cell>
          <cell r="N1685">
            <v>2</v>
          </cell>
          <cell r="R1685">
            <v>2.2593984962406015</v>
          </cell>
        </row>
        <row r="1686">
          <cell r="C1686">
            <v>1</v>
          </cell>
          <cell r="G1686">
            <v>7</v>
          </cell>
          <cell r="J1686">
            <v>578</v>
          </cell>
          <cell r="K1686" t="str">
            <v>D</v>
          </cell>
          <cell r="M1686" t="str">
            <v>N</v>
          </cell>
          <cell r="N1686">
            <v>1</v>
          </cell>
          <cell r="R1686">
            <v>2.2593984962406015</v>
          </cell>
        </row>
        <row r="1687">
          <cell r="C1687">
            <v>1</v>
          </cell>
          <cell r="G1687">
            <v>1</v>
          </cell>
          <cell r="J1687">
            <v>210.3</v>
          </cell>
          <cell r="K1687" t="str">
            <v>D</v>
          </cell>
          <cell r="M1687" t="str">
            <v>N</v>
          </cell>
          <cell r="N1687">
            <v>2</v>
          </cell>
          <cell r="R1687">
            <v>3.2264150943396226</v>
          </cell>
        </row>
        <row r="1688">
          <cell r="C1688">
            <v>1</v>
          </cell>
          <cell r="G1688">
            <v>1</v>
          </cell>
          <cell r="J1688">
            <v>254.2</v>
          </cell>
          <cell r="K1688" t="str">
            <v>D</v>
          </cell>
          <cell r="M1688" t="str">
            <v>N</v>
          </cell>
          <cell r="N1688">
            <v>2</v>
          </cell>
          <cell r="R1688">
            <v>3.2264150943396226</v>
          </cell>
        </row>
        <row r="1689">
          <cell r="C1689">
            <v>1</v>
          </cell>
          <cell r="G1689">
            <v>1</v>
          </cell>
          <cell r="J1689">
            <v>149.30000000000001</v>
          </cell>
          <cell r="K1689" t="str">
            <v>W</v>
          </cell>
          <cell r="M1689" t="str">
            <v>N</v>
          </cell>
          <cell r="N1689">
            <v>1</v>
          </cell>
          <cell r="R1689">
            <v>3.2264150943396226</v>
          </cell>
        </row>
        <row r="1690">
          <cell r="C1690">
            <v>1</v>
          </cell>
          <cell r="G1690">
            <v>7</v>
          </cell>
          <cell r="J1690">
            <v>578</v>
          </cell>
          <cell r="K1690" t="str">
            <v>W</v>
          </cell>
          <cell r="M1690" t="str">
            <v>N</v>
          </cell>
          <cell r="N1690">
            <v>2</v>
          </cell>
          <cell r="R1690">
            <v>2.2593984962406015</v>
          </cell>
        </row>
        <row r="1691">
          <cell r="C1691">
            <v>1</v>
          </cell>
          <cell r="G1691">
            <v>1</v>
          </cell>
          <cell r="J1691">
            <v>28.1</v>
          </cell>
          <cell r="K1691" t="str">
            <v>W</v>
          </cell>
          <cell r="M1691" t="str">
            <v>N</v>
          </cell>
          <cell r="N1691">
            <v>2</v>
          </cell>
          <cell r="R1691">
            <v>3.2264150943396226</v>
          </cell>
        </row>
        <row r="1692">
          <cell r="C1692">
            <v>1</v>
          </cell>
          <cell r="G1692">
            <v>7</v>
          </cell>
          <cell r="J1692">
            <v>94</v>
          </cell>
          <cell r="K1692" t="str">
            <v>D</v>
          </cell>
          <cell r="M1692" t="str">
            <v>Y</v>
          </cell>
          <cell r="N1692">
            <v>1</v>
          </cell>
          <cell r="R1692">
            <v>2.2593984962406015</v>
          </cell>
        </row>
        <row r="1693">
          <cell r="C1693">
            <v>1</v>
          </cell>
          <cell r="G1693">
            <v>7</v>
          </cell>
          <cell r="J1693">
            <v>94</v>
          </cell>
          <cell r="K1693" t="str">
            <v>D</v>
          </cell>
          <cell r="M1693" t="str">
            <v>Y</v>
          </cell>
          <cell r="N1693">
            <v>2</v>
          </cell>
          <cell r="R1693">
            <v>2.2593984962406015</v>
          </cell>
        </row>
        <row r="1694">
          <cell r="C1694">
            <v>1</v>
          </cell>
          <cell r="G1694">
            <v>7</v>
          </cell>
          <cell r="J1694">
            <v>556</v>
          </cell>
          <cell r="K1694" t="str">
            <v>W</v>
          </cell>
          <cell r="M1694" t="str">
            <v>N</v>
          </cell>
          <cell r="N1694">
            <v>2</v>
          </cell>
          <cell r="R1694">
            <v>2.2593984962406015</v>
          </cell>
        </row>
        <row r="1695">
          <cell r="C1695">
            <v>1</v>
          </cell>
          <cell r="G1695">
            <v>7</v>
          </cell>
          <cell r="J1695">
            <v>276.2</v>
          </cell>
          <cell r="K1695" t="str">
            <v>W</v>
          </cell>
          <cell r="M1695" t="str">
            <v>N</v>
          </cell>
          <cell r="N1695">
            <v>1</v>
          </cell>
          <cell r="R1695">
            <v>2.2593984962406015</v>
          </cell>
        </row>
        <row r="1696">
          <cell r="C1696">
            <v>1</v>
          </cell>
          <cell r="G1696">
            <v>1</v>
          </cell>
          <cell r="J1696">
            <v>243.7</v>
          </cell>
          <cell r="K1696" t="str">
            <v>W</v>
          </cell>
          <cell r="M1696" t="str">
            <v>N</v>
          </cell>
          <cell r="N1696">
            <v>2</v>
          </cell>
          <cell r="R1696">
            <v>3.2264150943396226</v>
          </cell>
        </row>
        <row r="1697">
          <cell r="C1697">
            <v>1</v>
          </cell>
          <cell r="G1697">
            <v>1</v>
          </cell>
          <cell r="J1697">
            <v>238.2</v>
          </cell>
          <cell r="K1697" t="str">
            <v>D</v>
          </cell>
          <cell r="M1697" t="str">
            <v>Y</v>
          </cell>
          <cell r="N1697">
            <v>2</v>
          </cell>
          <cell r="R1697">
            <v>3.2264150943396226</v>
          </cell>
        </row>
        <row r="1698">
          <cell r="C1698">
            <v>1</v>
          </cell>
          <cell r="G1698">
            <v>1</v>
          </cell>
          <cell r="J1698">
            <v>276.2</v>
          </cell>
          <cell r="K1698" t="str">
            <v>D</v>
          </cell>
          <cell r="M1698" t="str">
            <v>Y</v>
          </cell>
          <cell r="N1698">
            <v>1</v>
          </cell>
          <cell r="R1698">
            <v>3.2264150943396226</v>
          </cell>
        </row>
        <row r="1699">
          <cell r="C1699">
            <v>1</v>
          </cell>
          <cell r="G1699">
            <v>1</v>
          </cell>
          <cell r="J1699">
            <v>28.1</v>
          </cell>
          <cell r="K1699" t="str">
            <v>D</v>
          </cell>
          <cell r="M1699" t="str">
            <v>N</v>
          </cell>
          <cell r="N1699">
            <v>3</v>
          </cell>
          <cell r="R1699">
            <v>3.2264150943396226</v>
          </cell>
        </row>
        <row r="1700">
          <cell r="C1700">
            <v>1</v>
          </cell>
          <cell r="G1700">
            <v>1</v>
          </cell>
          <cell r="J1700">
            <v>210.9</v>
          </cell>
          <cell r="K1700" t="str">
            <v>W</v>
          </cell>
          <cell r="M1700" t="str">
            <v>N</v>
          </cell>
          <cell r="N1700">
            <v>2</v>
          </cell>
          <cell r="R1700">
            <v>3.2264150943396226</v>
          </cell>
        </row>
        <row r="1701">
          <cell r="C1701">
            <v>1</v>
          </cell>
          <cell r="G1701">
            <v>7</v>
          </cell>
          <cell r="J1701">
            <v>578</v>
          </cell>
          <cell r="K1701" t="str">
            <v>W</v>
          </cell>
          <cell r="M1701" t="str">
            <v>N</v>
          </cell>
          <cell r="N1701">
            <v>1</v>
          </cell>
          <cell r="R1701">
            <v>2.2593984962406015</v>
          </cell>
        </row>
        <row r="1702">
          <cell r="C1702">
            <v>1</v>
          </cell>
          <cell r="G1702">
            <v>7</v>
          </cell>
          <cell r="J1702">
            <v>794</v>
          </cell>
          <cell r="K1702" t="str">
            <v>D</v>
          </cell>
          <cell r="M1702" t="str">
            <v>N</v>
          </cell>
          <cell r="N1702">
            <v>2</v>
          </cell>
          <cell r="R1702">
            <v>2.2593984962406015</v>
          </cell>
        </row>
        <row r="1703">
          <cell r="C1703">
            <v>1</v>
          </cell>
          <cell r="G1703">
            <v>7</v>
          </cell>
          <cell r="J1703">
            <v>28.1</v>
          </cell>
          <cell r="K1703" t="str">
            <v>D</v>
          </cell>
          <cell r="M1703" t="str">
            <v>N</v>
          </cell>
          <cell r="N1703">
            <v>2</v>
          </cell>
          <cell r="R1703">
            <v>2.2593984962406015</v>
          </cell>
        </row>
        <row r="1704">
          <cell r="C1704">
            <v>1</v>
          </cell>
          <cell r="G1704">
            <v>1</v>
          </cell>
          <cell r="J1704">
            <v>65.099999999999994</v>
          </cell>
          <cell r="K1704" t="str">
            <v>D</v>
          </cell>
          <cell r="M1704" t="str">
            <v>Y</v>
          </cell>
          <cell r="N1704">
            <v>1</v>
          </cell>
          <cell r="R1704">
            <v>3.2264150943396226</v>
          </cell>
        </row>
        <row r="1705">
          <cell r="C1705">
            <v>1</v>
          </cell>
          <cell r="G1705">
            <v>1</v>
          </cell>
          <cell r="J1705">
            <v>120.3</v>
          </cell>
          <cell r="K1705" t="str">
            <v>D</v>
          </cell>
          <cell r="M1705" t="str">
            <v>Y</v>
          </cell>
          <cell r="N1705">
            <v>2</v>
          </cell>
          <cell r="R1705">
            <v>3.2264150943396226</v>
          </cell>
        </row>
        <row r="1706">
          <cell r="C1706">
            <v>1</v>
          </cell>
          <cell r="G1706">
            <v>1</v>
          </cell>
          <cell r="J1706">
            <v>396.2</v>
          </cell>
          <cell r="K1706" t="str">
            <v>D</v>
          </cell>
          <cell r="M1706" t="str">
            <v>Y</v>
          </cell>
          <cell r="N1706">
            <v>2</v>
          </cell>
          <cell r="R1706">
            <v>3.2264150943396226</v>
          </cell>
        </row>
        <row r="1707">
          <cell r="C1707">
            <v>1</v>
          </cell>
          <cell r="G1707">
            <v>1</v>
          </cell>
          <cell r="J1707">
            <v>276.2</v>
          </cell>
          <cell r="K1707" t="str">
            <v>D</v>
          </cell>
          <cell r="M1707" t="str">
            <v>Y</v>
          </cell>
          <cell r="N1707">
            <v>1</v>
          </cell>
          <cell r="R1707">
            <v>3.2264150943396226</v>
          </cell>
        </row>
        <row r="1708">
          <cell r="C1708">
            <v>1</v>
          </cell>
          <cell r="G1708">
            <v>7</v>
          </cell>
          <cell r="J1708">
            <v>210.3</v>
          </cell>
          <cell r="K1708" t="str">
            <v>W</v>
          </cell>
          <cell r="M1708" t="str">
            <v>N</v>
          </cell>
          <cell r="N1708">
            <v>2</v>
          </cell>
          <cell r="R1708">
            <v>2.2593984962406015</v>
          </cell>
        </row>
        <row r="1709">
          <cell r="C1709">
            <v>1</v>
          </cell>
          <cell r="G1709">
            <v>7</v>
          </cell>
          <cell r="J1709">
            <v>28.1</v>
          </cell>
          <cell r="K1709" t="str">
            <v>W</v>
          </cell>
          <cell r="M1709" t="str">
            <v>N</v>
          </cell>
          <cell r="N1709">
            <v>1</v>
          </cell>
          <cell r="R1709">
            <v>2.2593984962406015</v>
          </cell>
        </row>
        <row r="1710">
          <cell r="C1710">
            <v>1</v>
          </cell>
          <cell r="G1710">
            <v>1</v>
          </cell>
          <cell r="J1710">
            <v>364.2</v>
          </cell>
          <cell r="K1710" t="str">
            <v>D</v>
          </cell>
          <cell r="M1710" t="str">
            <v>Y</v>
          </cell>
          <cell r="N1710">
            <v>2</v>
          </cell>
          <cell r="R1710">
            <v>3.2264150943396226</v>
          </cell>
        </row>
        <row r="1711">
          <cell r="C1711">
            <v>1</v>
          </cell>
          <cell r="G1711">
            <v>7</v>
          </cell>
          <cell r="J1711">
            <v>28.1</v>
          </cell>
          <cell r="K1711" t="str">
            <v>W</v>
          </cell>
          <cell r="M1711" t="str">
            <v>Y</v>
          </cell>
          <cell r="N1711">
            <v>2</v>
          </cell>
          <cell r="R1711">
            <v>2.2593984962406015</v>
          </cell>
        </row>
        <row r="1712">
          <cell r="C1712">
            <v>1</v>
          </cell>
          <cell r="G1712">
            <v>1</v>
          </cell>
          <cell r="J1712">
            <v>276.2</v>
          </cell>
          <cell r="K1712" t="str">
            <v>D</v>
          </cell>
          <cell r="M1712" t="str">
            <v>N</v>
          </cell>
          <cell r="N1712">
            <v>2</v>
          </cell>
          <cell r="R1712">
            <v>3.2264150943396226</v>
          </cell>
        </row>
        <row r="1713">
          <cell r="C1713">
            <v>1</v>
          </cell>
          <cell r="G1713">
            <v>1</v>
          </cell>
          <cell r="J1713">
            <v>28.1</v>
          </cell>
          <cell r="K1713" t="str">
            <v>D</v>
          </cell>
          <cell r="M1713" t="str">
            <v>Y</v>
          </cell>
          <cell r="N1713">
            <v>2</v>
          </cell>
          <cell r="R1713">
            <v>3.2264150943396226</v>
          </cell>
        </row>
        <row r="1714">
          <cell r="C1714">
            <v>1</v>
          </cell>
          <cell r="G1714">
            <v>1</v>
          </cell>
          <cell r="J1714">
            <v>276.2</v>
          </cell>
          <cell r="K1714" t="str">
            <v>D</v>
          </cell>
          <cell r="M1714" t="str">
            <v>N</v>
          </cell>
          <cell r="N1714">
            <v>1</v>
          </cell>
          <cell r="R1714">
            <v>3.2264150943396226</v>
          </cell>
        </row>
        <row r="1715">
          <cell r="C1715">
            <v>1</v>
          </cell>
          <cell r="G1715">
            <v>1</v>
          </cell>
          <cell r="J1715">
            <v>205.7</v>
          </cell>
          <cell r="K1715" t="str">
            <v>D</v>
          </cell>
          <cell r="M1715" t="str">
            <v>Y</v>
          </cell>
          <cell r="N1715">
            <v>2</v>
          </cell>
          <cell r="R1715">
            <v>3.2264150943396226</v>
          </cell>
        </row>
        <row r="1716">
          <cell r="C1716">
            <v>1</v>
          </cell>
          <cell r="G1716">
            <v>7</v>
          </cell>
          <cell r="J1716">
            <v>50.7</v>
          </cell>
          <cell r="K1716" t="str">
            <v>D</v>
          </cell>
          <cell r="M1716" t="str">
            <v>N</v>
          </cell>
          <cell r="N1716">
            <v>2</v>
          </cell>
          <cell r="R1716">
            <v>2.2593984962406015</v>
          </cell>
        </row>
        <row r="1717">
          <cell r="C1717">
            <v>1</v>
          </cell>
          <cell r="G1717">
            <v>1</v>
          </cell>
          <cell r="J1717">
            <v>238.2</v>
          </cell>
          <cell r="K1717" t="str">
            <v>W</v>
          </cell>
          <cell r="M1717" t="str">
            <v>N</v>
          </cell>
          <cell r="N1717">
            <v>1</v>
          </cell>
          <cell r="R1717">
            <v>3.2264150943396226</v>
          </cell>
        </row>
        <row r="1718">
          <cell r="C1718">
            <v>1</v>
          </cell>
          <cell r="G1718">
            <v>1</v>
          </cell>
          <cell r="J1718">
            <v>111.19999999999999</v>
          </cell>
          <cell r="K1718" t="str">
            <v>W</v>
          </cell>
          <cell r="M1718" t="str">
            <v>N</v>
          </cell>
          <cell r="N1718">
            <v>2</v>
          </cell>
          <cell r="R1718">
            <v>3.2264150943396226</v>
          </cell>
        </row>
        <row r="1719">
          <cell r="C1719">
            <v>1</v>
          </cell>
          <cell r="G1719">
            <v>1</v>
          </cell>
          <cell r="J1719">
            <v>666</v>
          </cell>
          <cell r="K1719" t="str">
            <v>W</v>
          </cell>
          <cell r="M1719" t="str">
            <v>N</v>
          </cell>
          <cell r="N1719">
            <v>1</v>
          </cell>
          <cell r="R1719">
            <v>3.2264150943396226</v>
          </cell>
        </row>
        <row r="1720">
          <cell r="C1720">
            <v>1</v>
          </cell>
          <cell r="G1720">
            <v>1</v>
          </cell>
          <cell r="J1720">
            <v>215.2</v>
          </cell>
          <cell r="K1720" t="str">
            <v>D</v>
          </cell>
          <cell r="M1720" t="str">
            <v>N</v>
          </cell>
          <cell r="N1720">
            <v>2</v>
          </cell>
          <cell r="R1720">
            <v>3.2264150943396226</v>
          </cell>
        </row>
        <row r="1721">
          <cell r="C1721">
            <v>1</v>
          </cell>
          <cell r="G1721">
            <v>1</v>
          </cell>
          <cell r="J1721">
            <v>210.3</v>
          </cell>
          <cell r="K1721" t="str">
            <v>D</v>
          </cell>
          <cell r="M1721" t="str">
            <v>N</v>
          </cell>
          <cell r="N1721">
            <v>2</v>
          </cell>
          <cell r="R1721">
            <v>3.2264150943396226</v>
          </cell>
        </row>
        <row r="1722">
          <cell r="C1722">
            <v>1</v>
          </cell>
          <cell r="G1722">
            <v>1</v>
          </cell>
          <cell r="J1722">
            <v>315</v>
          </cell>
          <cell r="K1722" t="str">
            <v>D</v>
          </cell>
          <cell r="M1722" t="str">
            <v>Y</v>
          </cell>
          <cell r="N1722">
            <v>2</v>
          </cell>
          <cell r="R1722">
            <v>3.2264150943396226</v>
          </cell>
        </row>
        <row r="1723">
          <cell r="C1723">
            <v>1</v>
          </cell>
          <cell r="G1723">
            <v>1</v>
          </cell>
          <cell r="J1723">
            <v>276.2</v>
          </cell>
          <cell r="K1723" t="str">
            <v>D</v>
          </cell>
          <cell r="M1723" t="str">
            <v>N</v>
          </cell>
          <cell r="N1723">
            <v>1</v>
          </cell>
          <cell r="R1723">
            <v>3.2264150943396226</v>
          </cell>
        </row>
        <row r="1724">
          <cell r="C1724">
            <v>1</v>
          </cell>
          <cell r="G1724">
            <v>1</v>
          </cell>
          <cell r="J1724">
            <v>396.2</v>
          </cell>
          <cell r="K1724" t="str">
            <v>D</v>
          </cell>
          <cell r="M1724" t="str">
            <v>N</v>
          </cell>
          <cell r="N1724">
            <v>2</v>
          </cell>
          <cell r="R1724">
            <v>3.2264150943396226</v>
          </cell>
        </row>
        <row r="1725">
          <cell r="C1725">
            <v>1</v>
          </cell>
          <cell r="G1725">
            <v>1</v>
          </cell>
          <cell r="J1725">
            <v>298.3</v>
          </cell>
          <cell r="K1725" t="str">
            <v>D</v>
          </cell>
          <cell r="M1725" t="str">
            <v>N</v>
          </cell>
          <cell r="N1725">
            <v>1</v>
          </cell>
          <cell r="R1725">
            <v>3.2264150943396226</v>
          </cell>
        </row>
        <row r="1726">
          <cell r="C1726">
            <v>1</v>
          </cell>
          <cell r="G1726">
            <v>1</v>
          </cell>
          <cell r="J1726">
            <v>276.2</v>
          </cell>
          <cell r="K1726" t="str">
            <v>W</v>
          </cell>
          <cell r="M1726" t="str">
            <v>N</v>
          </cell>
          <cell r="N1726">
            <v>2</v>
          </cell>
          <cell r="R1726">
            <v>3.2264150943396226</v>
          </cell>
        </row>
        <row r="1727">
          <cell r="C1727">
            <v>1</v>
          </cell>
          <cell r="G1727">
            <v>1</v>
          </cell>
          <cell r="J1727">
            <v>65.099999999999994</v>
          </cell>
          <cell r="K1727" t="str">
            <v>W</v>
          </cell>
          <cell r="M1727" t="str">
            <v>N</v>
          </cell>
          <cell r="N1727">
            <v>1</v>
          </cell>
          <cell r="R1727">
            <v>3.2264150943396226</v>
          </cell>
        </row>
        <row r="1728">
          <cell r="C1728">
            <v>1</v>
          </cell>
          <cell r="G1728">
            <v>7</v>
          </cell>
          <cell r="J1728">
            <v>364.2</v>
          </cell>
          <cell r="K1728" t="str">
            <v>W</v>
          </cell>
          <cell r="M1728" t="str">
            <v>Y</v>
          </cell>
          <cell r="N1728">
            <v>1</v>
          </cell>
          <cell r="R1728">
            <v>2.2593984962406015</v>
          </cell>
        </row>
        <row r="1729">
          <cell r="C1729">
            <v>1</v>
          </cell>
          <cell r="G1729">
            <v>7</v>
          </cell>
          <cell r="J1729">
            <v>267</v>
          </cell>
          <cell r="K1729" t="str">
            <v>D</v>
          </cell>
          <cell r="M1729" t="str">
            <v>Y</v>
          </cell>
          <cell r="N1729">
            <v>2</v>
          </cell>
          <cell r="R1729">
            <v>2.2593984962406015</v>
          </cell>
        </row>
        <row r="1730">
          <cell r="C1730">
            <v>1</v>
          </cell>
          <cell r="G1730">
            <v>7</v>
          </cell>
          <cell r="J1730">
            <v>210.3</v>
          </cell>
          <cell r="K1730" t="str">
            <v>W</v>
          </cell>
          <cell r="M1730" t="str">
            <v>N</v>
          </cell>
          <cell r="N1730">
            <v>2</v>
          </cell>
          <cell r="R1730">
            <v>2.2593984962406015</v>
          </cell>
        </row>
        <row r="1731">
          <cell r="C1731">
            <v>1</v>
          </cell>
          <cell r="G1731">
            <v>1</v>
          </cell>
          <cell r="J1731">
            <v>276.2</v>
          </cell>
          <cell r="K1731" t="str">
            <v>D</v>
          </cell>
          <cell r="M1731" t="str">
            <v>N</v>
          </cell>
          <cell r="N1731">
            <v>2</v>
          </cell>
          <cell r="R1731">
            <v>3.2264150943396226</v>
          </cell>
        </row>
        <row r="1732">
          <cell r="C1732">
            <v>1</v>
          </cell>
          <cell r="G1732">
            <v>1</v>
          </cell>
          <cell r="J1732">
            <v>305</v>
          </cell>
          <cell r="K1732" t="str">
            <v>D</v>
          </cell>
          <cell r="M1732" t="str">
            <v>Y</v>
          </cell>
          <cell r="N1732">
            <v>2</v>
          </cell>
          <cell r="R1732">
            <v>3.2264150943396226</v>
          </cell>
        </row>
        <row r="1733">
          <cell r="C1733">
            <v>1</v>
          </cell>
          <cell r="G1733">
            <v>7</v>
          </cell>
          <cell r="J1733">
            <v>210.3</v>
          </cell>
          <cell r="K1733" t="str">
            <v>D</v>
          </cell>
          <cell r="M1733" t="str">
            <v>Y</v>
          </cell>
          <cell r="N1733">
            <v>1</v>
          </cell>
          <cell r="R1733">
            <v>2.2593984962406015</v>
          </cell>
        </row>
        <row r="1734">
          <cell r="C1734">
            <v>1</v>
          </cell>
          <cell r="G1734">
            <v>1</v>
          </cell>
          <cell r="J1734">
            <v>364.2</v>
          </cell>
          <cell r="K1734" t="str">
            <v>D</v>
          </cell>
          <cell r="M1734" t="str">
            <v>Y</v>
          </cell>
          <cell r="N1734">
            <v>2</v>
          </cell>
          <cell r="R1734">
            <v>3.2264150943396226</v>
          </cell>
        </row>
        <row r="1735">
          <cell r="C1735">
            <v>1</v>
          </cell>
          <cell r="G1735">
            <v>7</v>
          </cell>
          <cell r="J1735">
            <v>232.9</v>
          </cell>
          <cell r="K1735" t="str">
            <v>W</v>
          </cell>
          <cell r="M1735" t="str">
            <v>N</v>
          </cell>
          <cell r="N1735">
            <v>1</v>
          </cell>
          <cell r="R1735">
            <v>2.2593984962406015</v>
          </cell>
        </row>
        <row r="1736">
          <cell r="C1736">
            <v>1</v>
          </cell>
          <cell r="G1736">
            <v>7</v>
          </cell>
          <cell r="J1736">
            <v>172.3</v>
          </cell>
          <cell r="K1736" t="str">
            <v>W</v>
          </cell>
          <cell r="M1736" t="str">
            <v>N</v>
          </cell>
          <cell r="N1736">
            <v>2</v>
          </cell>
          <cell r="R1736">
            <v>2.2593984962406015</v>
          </cell>
        </row>
        <row r="1737">
          <cell r="C1737">
            <v>1</v>
          </cell>
          <cell r="G1737">
            <v>7</v>
          </cell>
          <cell r="J1737">
            <v>276.2</v>
          </cell>
          <cell r="K1737" t="str">
            <v>W</v>
          </cell>
          <cell r="M1737" t="str">
            <v>N</v>
          </cell>
          <cell r="N1737">
            <v>2</v>
          </cell>
          <cell r="R1737">
            <v>2.2593984962406015</v>
          </cell>
        </row>
        <row r="1738">
          <cell r="C1738">
            <v>1</v>
          </cell>
          <cell r="G1738">
            <v>1</v>
          </cell>
          <cell r="J1738">
            <v>517</v>
          </cell>
          <cell r="K1738" t="str">
            <v>W</v>
          </cell>
          <cell r="M1738" t="str">
            <v>N</v>
          </cell>
          <cell r="N1738">
            <v>2</v>
          </cell>
          <cell r="R1738">
            <v>3.2264150943396226</v>
          </cell>
        </row>
        <row r="1739">
          <cell r="C1739">
            <v>1</v>
          </cell>
          <cell r="G1739">
            <v>1</v>
          </cell>
          <cell r="J1739">
            <v>243.7</v>
          </cell>
          <cell r="K1739" t="str">
            <v>D</v>
          </cell>
          <cell r="M1739" t="str">
            <v>Y</v>
          </cell>
          <cell r="N1739">
            <v>1</v>
          </cell>
          <cell r="R1739">
            <v>3.2264150943396226</v>
          </cell>
        </row>
        <row r="1740">
          <cell r="C1740">
            <v>1</v>
          </cell>
          <cell r="G1740">
            <v>7</v>
          </cell>
          <cell r="J1740">
            <v>276.2</v>
          </cell>
          <cell r="K1740" t="str">
            <v>D</v>
          </cell>
          <cell r="M1740" t="str">
            <v>Y</v>
          </cell>
          <cell r="N1740">
            <v>2</v>
          </cell>
          <cell r="R1740">
            <v>2.2593984962406015</v>
          </cell>
        </row>
        <row r="1741">
          <cell r="C1741">
            <v>1</v>
          </cell>
          <cell r="G1741">
            <v>1</v>
          </cell>
          <cell r="J1741">
            <v>210.3</v>
          </cell>
          <cell r="K1741" t="str">
            <v>D</v>
          </cell>
          <cell r="M1741" t="str">
            <v>Y</v>
          </cell>
          <cell r="N1741">
            <v>1</v>
          </cell>
          <cell r="R1741">
            <v>3.2264150943396226</v>
          </cell>
        </row>
        <row r="1742">
          <cell r="C1742">
            <v>1</v>
          </cell>
          <cell r="G1742">
            <v>7</v>
          </cell>
          <cell r="J1742">
            <v>578</v>
          </cell>
          <cell r="K1742" t="str">
            <v>D</v>
          </cell>
          <cell r="M1742" t="str">
            <v>Y</v>
          </cell>
          <cell r="N1742">
            <v>2</v>
          </cell>
          <cell r="R1742">
            <v>2.2593984962406015</v>
          </cell>
        </row>
        <row r="1743">
          <cell r="C1743">
            <v>1</v>
          </cell>
          <cell r="G1743">
            <v>1</v>
          </cell>
          <cell r="J1743">
            <v>298.3</v>
          </cell>
          <cell r="K1743" t="str">
            <v>D</v>
          </cell>
          <cell r="M1743" t="str">
            <v>Y</v>
          </cell>
          <cell r="N1743">
            <v>1</v>
          </cell>
          <cell r="R1743">
            <v>3.2264150943396226</v>
          </cell>
        </row>
        <row r="1744">
          <cell r="C1744">
            <v>1</v>
          </cell>
          <cell r="G1744">
            <v>1</v>
          </cell>
          <cell r="J1744">
            <v>215.2</v>
          </cell>
          <cell r="K1744" t="str">
            <v>D</v>
          </cell>
          <cell r="M1744" t="str">
            <v>Y</v>
          </cell>
          <cell r="N1744">
            <v>2</v>
          </cell>
          <cell r="R1744">
            <v>3.2264150943396226</v>
          </cell>
        </row>
        <row r="1745">
          <cell r="C1745">
            <v>1</v>
          </cell>
          <cell r="G1745">
            <v>7</v>
          </cell>
          <cell r="J1745">
            <v>94</v>
          </cell>
          <cell r="K1745" t="str">
            <v>D</v>
          </cell>
          <cell r="M1745" t="str">
            <v>Y</v>
          </cell>
          <cell r="N1745">
            <v>1</v>
          </cell>
          <cell r="R1745">
            <v>2.2593984962406015</v>
          </cell>
        </row>
        <row r="1746">
          <cell r="C1746">
            <v>1</v>
          </cell>
          <cell r="G1746">
            <v>7</v>
          </cell>
          <cell r="J1746">
            <v>305</v>
          </cell>
          <cell r="K1746" t="str">
            <v>W</v>
          </cell>
          <cell r="M1746" t="str">
            <v>Y</v>
          </cell>
          <cell r="N1746">
            <v>1</v>
          </cell>
          <cell r="R1746">
            <v>2.2593984962406015</v>
          </cell>
        </row>
        <row r="1747">
          <cell r="C1747">
            <v>1</v>
          </cell>
          <cell r="G1747">
            <v>7</v>
          </cell>
          <cell r="J1747">
            <v>94</v>
          </cell>
          <cell r="K1747" t="str">
            <v>W</v>
          </cell>
          <cell r="M1747" t="str">
            <v>N</v>
          </cell>
          <cell r="N1747">
            <v>1</v>
          </cell>
          <cell r="R1747">
            <v>2.2593984962406015</v>
          </cell>
        </row>
        <row r="1748">
          <cell r="C1748">
            <v>1</v>
          </cell>
          <cell r="G1748">
            <v>7</v>
          </cell>
          <cell r="J1748">
            <v>215.2</v>
          </cell>
          <cell r="K1748" t="str">
            <v>W</v>
          </cell>
          <cell r="M1748" t="str">
            <v>N</v>
          </cell>
          <cell r="N1748">
            <v>2</v>
          </cell>
          <cell r="R1748">
            <v>2.2593984962406015</v>
          </cell>
        </row>
        <row r="1749">
          <cell r="C1749">
            <v>1</v>
          </cell>
          <cell r="G1749">
            <v>1</v>
          </cell>
          <cell r="J1749">
            <v>210.3</v>
          </cell>
          <cell r="K1749" t="str">
            <v>W</v>
          </cell>
          <cell r="M1749" t="str">
            <v>N</v>
          </cell>
          <cell r="N1749">
            <v>2</v>
          </cell>
          <cell r="R1749">
            <v>3.2264150943396226</v>
          </cell>
        </row>
        <row r="1750">
          <cell r="C1750">
            <v>1</v>
          </cell>
          <cell r="G1750">
            <v>7</v>
          </cell>
          <cell r="J1750">
            <v>210.3</v>
          </cell>
          <cell r="K1750" t="str">
            <v>W</v>
          </cell>
          <cell r="M1750" t="str">
            <v>N</v>
          </cell>
          <cell r="N1750">
            <v>1</v>
          </cell>
          <cell r="R1750">
            <v>2.2593984962406015</v>
          </cell>
        </row>
        <row r="1751">
          <cell r="C1751">
            <v>1</v>
          </cell>
          <cell r="G1751">
            <v>1</v>
          </cell>
          <cell r="J1751">
            <v>194.9</v>
          </cell>
          <cell r="K1751" t="str">
            <v>D</v>
          </cell>
          <cell r="M1751" t="str">
            <v>N</v>
          </cell>
          <cell r="N1751">
            <v>1</v>
          </cell>
          <cell r="R1751">
            <v>3.2264150943396226</v>
          </cell>
        </row>
        <row r="1752">
          <cell r="C1752">
            <v>1</v>
          </cell>
          <cell r="G1752">
            <v>1</v>
          </cell>
          <cell r="J1752">
            <v>403</v>
          </cell>
          <cell r="K1752" t="str">
            <v>W</v>
          </cell>
          <cell r="M1752" t="str">
            <v>N</v>
          </cell>
          <cell r="N1752">
            <v>2</v>
          </cell>
          <cell r="R1752">
            <v>3.2264150943396226</v>
          </cell>
        </row>
        <row r="1753">
          <cell r="C1753">
            <v>1</v>
          </cell>
          <cell r="G1753">
            <v>1</v>
          </cell>
          <cell r="J1753">
            <v>243.7</v>
          </cell>
          <cell r="K1753" t="str">
            <v>D</v>
          </cell>
          <cell r="M1753" t="str">
            <v>Y</v>
          </cell>
          <cell r="N1753">
            <v>1</v>
          </cell>
          <cell r="R1753">
            <v>3.2264150943396226</v>
          </cell>
        </row>
        <row r="1754">
          <cell r="C1754">
            <v>1</v>
          </cell>
          <cell r="G1754">
            <v>1</v>
          </cell>
          <cell r="J1754">
            <v>244</v>
          </cell>
          <cell r="K1754" t="str">
            <v>D</v>
          </cell>
          <cell r="M1754" t="str">
            <v>N</v>
          </cell>
          <cell r="N1754">
            <v>2</v>
          </cell>
          <cell r="R1754">
            <v>3.2264150943396226</v>
          </cell>
        </row>
        <row r="1755">
          <cell r="C1755">
            <v>1</v>
          </cell>
          <cell r="G1755">
            <v>7</v>
          </cell>
          <cell r="J1755">
            <v>94</v>
          </cell>
          <cell r="K1755" t="str">
            <v>W</v>
          </cell>
          <cell r="M1755" t="str">
            <v>Y</v>
          </cell>
          <cell r="N1755">
            <v>2</v>
          </cell>
          <cell r="R1755">
            <v>2.2593984962406015</v>
          </cell>
        </row>
        <row r="1756">
          <cell r="C1756">
            <v>1</v>
          </cell>
          <cell r="G1756">
            <v>1</v>
          </cell>
          <cell r="J1756">
            <v>315</v>
          </cell>
          <cell r="K1756" t="str">
            <v>W</v>
          </cell>
          <cell r="M1756" t="str">
            <v>N</v>
          </cell>
          <cell r="N1756">
            <v>1</v>
          </cell>
          <cell r="R1756">
            <v>3.2264150943396226</v>
          </cell>
        </row>
        <row r="1757">
          <cell r="C1757">
            <v>1</v>
          </cell>
          <cell r="G1757">
            <v>7</v>
          </cell>
          <cell r="J1757">
            <v>172.3</v>
          </cell>
          <cell r="K1757" t="str">
            <v>W</v>
          </cell>
          <cell r="M1757" t="str">
            <v>N</v>
          </cell>
          <cell r="N1757">
            <v>1</v>
          </cell>
          <cell r="R1757">
            <v>2.2593984962406015</v>
          </cell>
        </row>
        <row r="1758">
          <cell r="C1758">
            <v>1</v>
          </cell>
          <cell r="G1758">
            <v>7</v>
          </cell>
          <cell r="J1758">
            <v>94</v>
          </cell>
          <cell r="K1758" t="str">
            <v>W</v>
          </cell>
          <cell r="M1758" t="str">
            <v>Y</v>
          </cell>
          <cell r="N1758">
            <v>1</v>
          </cell>
          <cell r="R1758">
            <v>2.2593984962406015</v>
          </cell>
        </row>
        <row r="1759">
          <cell r="C1759">
            <v>1</v>
          </cell>
          <cell r="G1759">
            <v>7</v>
          </cell>
          <cell r="J1759">
            <v>556</v>
          </cell>
          <cell r="K1759" t="str">
            <v>D</v>
          </cell>
          <cell r="M1759" t="str">
            <v>Y</v>
          </cell>
          <cell r="N1759">
            <v>1</v>
          </cell>
          <cell r="R1759">
            <v>2.2593984962406015</v>
          </cell>
        </row>
        <row r="1760">
          <cell r="C1760">
            <v>1</v>
          </cell>
          <cell r="G1760">
            <v>1</v>
          </cell>
          <cell r="J1760">
            <v>276.2</v>
          </cell>
          <cell r="K1760" t="str">
            <v>D</v>
          </cell>
          <cell r="M1760" t="str">
            <v>Y</v>
          </cell>
          <cell r="N1760">
            <v>2</v>
          </cell>
          <cell r="R1760">
            <v>3.2264150943396226</v>
          </cell>
        </row>
        <row r="1761">
          <cell r="C1761">
            <v>1</v>
          </cell>
          <cell r="G1761">
            <v>1</v>
          </cell>
          <cell r="J1761">
            <v>28.1</v>
          </cell>
          <cell r="K1761" t="str">
            <v>D</v>
          </cell>
          <cell r="M1761" t="str">
            <v>Y</v>
          </cell>
          <cell r="N1761">
            <v>2</v>
          </cell>
          <cell r="R1761">
            <v>3.2264150943396226</v>
          </cell>
        </row>
        <row r="1762">
          <cell r="C1762">
            <v>1</v>
          </cell>
          <cell r="G1762">
            <v>7</v>
          </cell>
          <cell r="J1762">
            <v>276.2</v>
          </cell>
          <cell r="K1762" t="str">
            <v>D</v>
          </cell>
          <cell r="M1762" t="str">
            <v>Y</v>
          </cell>
          <cell r="N1762">
            <v>2</v>
          </cell>
          <cell r="R1762">
            <v>2.2593984962406015</v>
          </cell>
        </row>
        <row r="1763">
          <cell r="C1763">
            <v>1</v>
          </cell>
          <cell r="G1763">
            <v>7</v>
          </cell>
          <cell r="J1763">
            <v>28.1</v>
          </cell>
          <cell r="K1763" t="str">
            <v>D</v>
          </cell>
          <cell r="M1763" t="str">
            <v>Y</v>
          </cell>
          <cell r="N1763">
            <v>1</v>
          </cell>
          <cell r="R1763">
            <v>2.2593984962406015</v>
          </cell>
        </row>
        <row r="1764">
          <cell r="C1764">
            <v>1</v>
          </cell>
          <cell r="G1764">
            <v>7</v>
          </cell>
          <cell r="J1764">
            <v>215.3</v>
          </cell>
          <cell r="K1764" t="str">
            <v>W</v>
          </cell>
          <cell r="M1764" t="str">
            <v>N</v>
          </cell>
          <cell r="N1764">
            <v>2</v>
          </cell>
          <cell r="R1764">
            <v>2.2593984962406015</v>
          </cell>
        </row>
        <row r="1765">
          <cell r="C1765">
            <v>1</v>
          </cell>
          <cell r="G1765">
            <v>1</v>
          </cell>
          <cell r="J1765">
            <v>218.4</v>
          </cell>
          <cell r="K1765" t="str">
            <v>W</v>
          </cell>
          <cell r="M1765" t="str">
            <v>N</v>
          </cell>
          <cell r="N1765">
            <v>1</v>
          </cell>
          <cell r="R1765">
            <v>3.2264150943396226</v>
          </cell>
        </row>
        <row r="1766">
          <cell r="C1766">
            <v>1</v>
          </cell>
          <cell r="G1766">
            <v>1</v>
          </cell>
          <cell r="J1766">
            <v>276.2</v>
          </cell>
          <cell r="K1766" t="str">
            <v>W</v>
          </cell>
          <cell r="M1766" t="str">
            <v>N</v>
          </cell>
          <cell r="N1766">
            <v>1</v>
          </cell>
          <cell r="R1766">
            <v>3.2264150943396226</v>
          </cell>
        </row>
        <row r="1767">
          <cell r="C1767">
            <v>1</v>
          </cell>
          <cell r="G1767">
            <v>7</v>
          </cell>
          <cell r="J1767">
            <v>517</v>
          </cell>
          <cell r="K1767" t="str">
            <v>D</v>
          </cell>
          <cell r="M1767" t="str">
            <v>Y</v>
          </cell>
          <cell r="N1767">
            <v>1</v>
          </cell>
          <cell r="R1767">
            <v>2.2593984962406015</v>
          </cell>
        </row>
        <row r="1768">
          <cell r="C1768">
            <v>1</v>
          </cell>
          <cell r="G1768">
            <v>1</v>
          </cell>
          <cell r="J1768">
            <v>28.1</v>
          </cell>
          <cell r="K1768" t="str">
            <v>D</v>
          </cell>
          <cell r="M1768" t="str">
            <v>N</v>
          </cell>
          <cell r="N1768">
            <v>2</v>
          </cell>
          <cell r="R1768">
            <v>3.2264150943396226</v>
          </cell>
        </row>
        <row r="1769">
          <cell r="C1769">
            <v>1</v>
          </cell>
          <cell r="G1769">
            <v>1</v>
          </cell>
          <cell r="J1769">
            <v>276.2</v>
          </cell>
          <cell r="K1769" t="str">
            <v>W</v>
          </cell>
          <cell r="M1769" t="str">
            <v>N</v>
          </cell>
          <cell r="N1769">
            <v>1</v>
          </cell>
          <cell r="R1769">
            <v>3.2264150943396226</v>
          </cell>
        </row>
        <row r="1770">
          <cell r="C1770">
            <v>1</v>
          </cell>
          <cell r="G1770">
            <v>1</v>
          </cell>
          <cell r="J1770">
            <v>315</v>
          </cell>
          <cell r="K1770" t="str">
            <v>D</v>
          </cell>
          <cell r="M1770" t="str">
            <v>N</v>
          </cell>
          <cell r="N1770">
            <v>2</v>
          </cell>
          <cell r="R1770">
            <v>3.2264150943396226</v>
          </cell>
        </row>
        <row r="1771">
          <cell r="C1771">
            <v>1</v>
          </cell>
          <cell r="G1771">
            <v>7</v>
          </cell>
          <cell r="J1771">
            <v>364.2</v>
          </cell>
          <cell r="K1771" t="str">
            <v>D</v>
          </cell>
          <cell r="M1771" t="str">
            <v>Y</v>
          </cell>
          <cell r="N1771">
            <v>2</v>
          </cell>
          <cell r="R1771">
            <v>2.2593984962406015</v>
          </cell>
        </row>
        <row r="1772">
          <cell r="C1772">
            <v>1</v>
          </cell>
          <cell r="G1772">
            <v>1</v>
          </cell>
          <cell r="J1772">
            <v>305</v>
          </cell>
          <cell r="K1772" t="str">
            <v>D</v>
          </cell>
          <cell r="M1772" t="str">
            <v>Y</v>
          </cell>
          <cell r="N1772">
            <v>2</v>
          </cell>
          <cell r="R1772">
            <v>3.2264150943396226</v>
          </cell>
        </row>
        <row r="1773">
          <cell r="C1773">
            <v>1</v>
          </cell>
          <cell r="G1773">
            <v>1</v>
          </cell>
          <cell r="J1773">
            <v>221.7</v>
          </cell>
          <cell r="K1773" t="str">
            <v>D</v>
          </cell>
          <cell r="M1773" t="str">
            <v>Y</v>
          </cell>
          <cell r="N1773">
            <v>2</v>
          </cell>
          <cell r="R1773">
            <v>3.2264150943396226</v>
          </cell>
        </row>
        <row r="1774">
          <cell r="C1774">
            <v>1</v>
          </cell>
          <cell r="G1774">
            <v>1</v>
          </cell>
          <cell r="J1774">
            <v>637</v>
          </cell>
          <cell r="K1774" t="str">
            <v>W</v>
          </cell>
          <cell r="M1774" t="str">
            <v>N</v>
          </cell>
          <cell r="N1774">
            <v>1</v>
          </cell>
          <cell r="R1774">
            <v>3.2264150943396226</v>
          </cell>
        </row>
        <row r="1775">
          <cell r="C1775">
            <v>1</v>
          </cell>
          <cell r="G1775">
            <v>1</v>
          </cell>
          <cell r="J1775">
            <v>315</v>
          </cell>
          <cell r="K1775" t="str">
            <v>W</v>
          </cell>
          <cell r="M1775" t="str">
            <v>N</v>
          </cell>
          <cell r="N1775">
            <v>2</v>
          </cell>
          <cell r="R1775">
            <v>3.2264150943396226</v>
          </cell>
        </row>
        <row r="1776">
          <cell r="C1776">
            <v>1</v>
          </cell>
          <cell r="G1776">
            <v>1</v>
          </cell>
          <cell r="J1776">
            <v>28.1</v>
          </cell>
          <cell r="K1776" t="str">
            <v>W</v>
          </cell>
          <cell r="M1776" t="str">
            <v>N</v>
          </cell>
          <cell r="N1776">
            <v>1</v>
          </cell>
          <cell r="R1776">
            <v>3.2264150943396226</v>
          </cell>
        </row>
        <row r="1777">
          <cell r="C1777">
            <v>1</v>
          </cell>
          <cell r="G1777">
            <v>1</v>
          </cell>
          <cell r="J1777">
            <v>580.20000000000005</v>
          </cell>
          <cell r="K1777" t="str">
            <v>D</v>
          </cell>
          <cell r="M1777" t="str">
            <v>Y</v>
          </cell>
          <cell r="N1777">
            <v>2</v>
          </cell>
          <cell r="R1777">
            <v>3.2264150943396226</v>
          </cell>
        </row>
        <row r="1778">
          <cell r="C1778">
            <v>1</v>
          </cell>
          <cell r="G1778">
            <v>1</v>
          </cell>
          <cell r="J1778">
            <v>94</v>
          </cell>
          <cell r="K1778" t="str">
            <v>D</v>
          </cell>
          <cell r="M1778" t="str">
            <v>Y</v>
          </cell>
          <cell r="N1778">
            <v>2</v>
          </cell>
          <cell r="R1778">
            <v>3.2264150943396226</v>
          </cell>
        </row>
        <row r="1779">
          <cell r="C1779">
            <v>1</v>
          </cell>
          <cell r="G1779">
            <v>1</v>
          </cell>
          <cell r="J1779">
            <v>756</v>
          </cell>
          <cell r="K1779" t="str">
            <v>W</v>
          </cell>
          <cell r="M1779" t="str">
            <v>N</v>
          </cell>
          <cell r="N1779">
            <v>1</v>
          </cell>
          <cell r="R1779">
            <v>3.2264150943396226</v>
          </cell>
        </row>
        <row r="1780">
          <cell r="C1780">
            <v>1</v>
          </cell>
          <cell r="G1780">
            <v>1</v>
          </cell>
          <cell r="J1780">
            <v>256.39999999999998</v>
          </cell>
          <cell r="K1780" t="str">
            <v>D</v>
          </cell>
          <cell r="M1780" t="str">
            <v>Y</v>
          </cell>
          <cell r="N1780">
            <v>2</v>
          </cell>
          <cell r="R1780">
            <v>3.2264150943396226</v>
          </cell>
        </row>
        <row r="1781">
          <cell r="C1781">
            <v>1</v>
          </cell>
          <cell r="G1781">
            <v>1</v>
          </cell>
          <cell r="J1781">
            <v>527</v>
          </cell>
          <cell r="K1781" t="str">
            <v>D</v>
          </cell>
          <cell r="M1781" t="str">
            <v>Y</v>
          </cell>
          <cell r="N1781">
            <v>1</v>
          </cell>
          <cell r="R1781">
            <v>3.2264150943396226</v>
          </cell>
        </row>
        <row r="1782">
          <cell r="C1782">
            <v>1</v>
          </cell>
          <cell r="G1782">
            <v>1</v>
          </cell>
          <cell r="J1782">
            <v>276.2</v>
          </cell>
          <cell r="K1782" t="str">
            <v>D</v>
          </cell>
          <cell r="M1782" t="str">
            <v>Y</v>
          </cell>
          <cell r="N1782">
            <v>2</v>
          </cell>
          <cell r="R1782">
            <v>3.2264150943396226</v>
          </cell>
        </row>
        <row r="1783">
          <cell r="C1783">
            <v>1</v>
          </cell>
          <cell r="G1783">
            <v>1</v>
          </cell>
          <cell r="J1783">
            <v>315</v>
          </cell>
          <cell r="K1783" t="str">
            <v>W</v>
          </cell>
          <cell r="M1783" t="str">
            <v>N</v>
          </cell>
          <cell r="N1783">
            <v>1</v>
          </cell>
          <cell r="R1783">
            <v>3.2264150943396226</v>
          </cell>
        </row>
        <row r="1784">
          <cell r="C1784">
            <v>1</v>
          </cell>
          <cell r="G1784">
            <v>1</v>
          </cell>
          <cell r="J1784">
            <v>28.1</v>
          </cell>
          <cell r="K1784" t="str">
            <v>W</v>
          </cell>
          <cell r="M1784" t="str">
            <v>N</v>
          </cell>
          <cell r="N1784">
            <v>2</v>
          </cell>
          <cell r="R1784">
            <v>3.2264150943396226</v>
          </cell>
        </row>
        <row r="1785">
          <cell r="C1785">
            <v>1</v>
          </cell>
          <cell r="G1785">
            <v>1</v>
          </cell>
          <cell r="J1785">
            <v>315</v>
          </cell>
          <cell r="K1785" t="str">
            <v>D</v>
          </cell>
          <cell r="M1785" t="str">
            <v>Y</v>
          </cell>
          <cell r="N1785">
            <v>2</v>
          </cell>
          <cell r="R1785">
            <v>3.2264150943396226</v>
          </cell>
        </row>
        <row r="1786">
          <cell r="C1786">
            <v>1</v>
          </cell>
          <cell r="G1786">
            <v>1</v>
          </cell>
          <cell r="J1786">
            <v>364.2</v>
          </cell>
          <cell r="K1786" t="str">
            <v>D</v>
          </cell>
          <cell r="M1786" t="str">
            <v>Y</v>
          </cell>
          <cell r="N1786">
            <v>3</v>
          </cell>
          <cell r="R1786">
            <v>3.2264150943396226</v>
          </cell>
        </row>
        <row r="1787">
          <cell r="C1787">
            <v>1</v>
          </cell>
          <cell r="G1787">
            <v>1</v>
          </cell>
          <cell r="J1787">
            <v>172.3</v>
          </cell>
          <cell r="K1787" t="str">
            <v>W</v>
          </cell>
          <cell r="M1787" t="str">
            <v>N</v>
          </cell>
          <cell r="N1787">
            <v>2</v>
          </cell>
          <cell r="R1787">
            <v>3.2264150943396226</v>
          </cell>
        </row>
        <row r="1788">
          <cell r="C1788">
            <v>1</v>
          </cell>
          <cell r="G1788">
            <v>1</v>
          </cell>
          <cell r="J1788">
            <v>215.2</v>
          </cell>
          <cell r="K1788" t="str">
            <v>D</v>
          </cell>
          <cell r="M1788" t="str">
            <v>Y</v>
          </cell>
          <cell r="N1788">
            <v>1</v>
          </cell>
          <cell r="R1788">
            <v>3.2264150943396226</v>
          </cell>
        </row>
        <row r="1789">
          <cell r="C1789">
            <v>1</v>
          </cell>
          <cell r="G1789">
            <v>1</v>
          </cell>
          <cell r="J1789">
            <v>368</v>
          </cell>
          <cell r="K1789" t="str">
            <v>D</v>
          </cell>
          <cell r="M1789" t="str">
            <v>Y</v>
          </cell>
          <cell r="N1789">
            <v>1</v>
          </cell>
          <cell r="R1789">
            <v>3.2264150943396226</v>
          </cell>
        </row>
        <row r="1790">
          <cell r="C1790">
            <v>1</v>
          </cell>
          <cell r="G1790">
            <v>1</v>
          </cell>
          <cell r="J1790">
            <v>305</v>
          </cell>
          <cell r="K1790" t="str">
            <v>W</v>
          </cell>
          <cell r="M1790" t="str">
            <v>N</v>
          </cell>
          <cell r="N1790">
            <v>2</v>
          </cell>
          <cell r="R1790">
            <v>3.2264150943396226</v>
          </cell>
        </row>
        <row r="1791">
          <cell r="C1791">
            <v>1</v>
          </cell>
          <cell r="G1791">
            <v>1</v>
          </cell>
          <cell r="J1791">
            <v>137.4</v>
          </cell>
          <cell r="K1791" t="str">
            <v>D</v>
          </cell>
          <cell r="M1791" t="str">
            <v>Y</v>
          </cell>
          <cell r="N1791">
            <v>2</v>
          </cell>
          <cell r="R1791">
            <v>3.2264150943396226</v>
          </cell>
        </row>
      </sheetData>
      <sheetData sheetId="6" refreshError="1"/>
      <sheetData sheetId="7">
        <row r="6">
          <cell r="C6">
            <v>1</v>
          </cell>
          <cell r="G6">
            <v>10</v>
          </cell>
          <cell r="J6">
            <v>202.2</v>
          </cell>
          <cell r="K6">
            <v>3</v>
          </cell>
          <cell r="M6">
            <v>1</v>
          </cell>
          <cell r="N6">
            <v>3</v>
          </cell>
          <cell r="R6">
            <v>2.274626865671642</v>
          </cell>
        </row>
        <row r="7">
          <cell r="C7">
            <v>1</v>
          </cell>
          <cell r="G7">
            <v>11</v>
          </cell>
          <cell r="J7">
            <v>210.3</v>
          </cell>
          <cell r="K7">
            <v>3</v>
          </cell>
          <cell r="M7">
            <v>1</v>
          </cell>
          <cell r="N7">
            <v>4</v>
          </cell>
          <cell r="R7">
            <v>4.1304347826086953</v>
          </cell>
        </row>
        <row r="8">
          <cell r="C8">
            <v>1</v>
          </cell>
          <cell r="G8">
            <v>13</v>
          </cell>
          <cell r="J8">
            <v>853</v>
          </cell>
          <cell r="K8">
            <v>3</v>
          </cell>
          <cell r="M8">
            <v>2</v>
          </cell>
          <cell r="N8">
            <v>2</v>
          </cell>
          <cell r="R8">
            <v>3.7549019607843137</v>
          </cell>
        </row>
        <row r="9">
          <cell r="C9">
            <v>1</v>
          </cell>
          <cell r="G9">
            <v>13</v>
          </cell>
          <cell r="J9">
            <v>873</v>
          </cell>
          <cell r="K9">
            <v>3</v>
          </cell>
          <cell r="M9">
            <v>2</v>
          </cell>
          <cell r="N9">
            <v>2</v>
          </cell>
          <cell r="R9">
            <v>3.7549019607843137</v>
          </cell>
        </row>
        <row r="10">
          <cell r="C10">
            <v>1</v>
          </cell>
          <cell r="G10">
            <v>13</v>
          </cell>
          <cell r="J10">
            <v>549</v>
          </cell>
          <cell r="K10">
            <v>3</v>
          </cell>
          <cell r="M10">
            <v>2</v>
          </cell>
          <cell r="N10">
            <v>4</v>
          </cell>
          <cell r="R10">
            <v>3.7549019607843137</v>
          </cell>
        </row>
        <row r="11">
          <cell r="C11">
            <v>1</v>
          </cell>
          <cell r="G11">
            <v>13</v>
          </cell>
          <cell r="J11">
            <v>1595</v>
          </cell>
          <cell r="K11">
            <v>3</v>
          </cell>
          <cell r="M11">
            <v>2</v>
          </cell>
          <cell r="N11">
            <v>17</v>
          </cell>
          <cell r="R11">
            <v>3.7549019607843137</v>
          </cell>
        </row>
        <row r="12">
          <cell r="C12">
            <v>1</v>
          </cell>
          <cell r="G12">
            <v>13</v>
          </cell>
          <cell r="J12">
            <v>254.2</v>
          </cell>
          <cell r="K12">
            <v>3</v>
          </cell>
          <cell r="M12">
            <v>1</v>
          </cell>
          <cell r="N12">
            <v>11</v>
          </cell>
          <cell r="R12">
            <v>3.7549019607843137</v>
          </cell>
        </row>
        <row r="13">
          <cell r="C13">
            <v>1</v>
          </cell>
          <cell r="G13">
            <v>13</v>
          </cell>
          <cell r="J13">
            <v>144.80000000000001</v>
          </cell>
          <cell r="K13">
            <v>3</v>
          </cell>
          <cell r="M13">
            <v>1</v>
          </cell>
          <cell r="N13">
            <v>4</v>
          </cell>
          <cell r="R13">
            <v>3.7549019607843137</v>
          </cell>
        </row>
        <row r="14">
          <cell r="C14">
            <v>1</v>
          </cell>
          <cell r="G14">
            <v>13</v>
          </cell>
          <cell r="J14">
            <v>94</v>
          </cell>
          <cell r="K14">
            <v>1</v>
          </cell>
          <cell r="M14">
            <v>1</v>
          </cell>
          <cell r="N14">
            <v>1</v>
          </cell>
          <cell r="R14">
            <v>3.7549019607843137</v>
          </cell>
        </row>
        <row r="15">
          <cell r="C15">
            <v>1</v>
          </cell>
          <cell r="G15">
            <v>10</v>
          </cell>
          <cell r="J15">
            <v>172.3</v>
          </cell>
          <cell r="K15">
            <v>3</v>
          </cell>
          <cell r="M15">
            <v>1</v>
          </cell>
          <cell r="N15">
            <v>1</v>
          </cell>
          <cell r="R15">
            <v>2.274626865671642</v>
          </cell>
        </row>
        <row r="16">
          <cell r="C16">
            <v>1</v>
          </cell>
          <cell r="G16">
            <v>10</v>
          </cell>
          <cell r="J16">
            <v>28.1</v>
          </cell>
          <cell r="K16">
            <v>3</v>
          </cell>
          <cell r="M16">
            <v>2</v>
          </cell>
          <cell r="N16">
            <v>1</v>
          </cell>
          <cell r="R16">
            <v>2.274626865671642</v>
          </cell>
        </row>
        <row r="17">
          <cell r="C17">
            <v>1</v>
          </cell>
          <cell r="G17">
            <v>10</v>
          </cell>
          <cell r="J17">
            <v>28.1</v>
          </cell>
          <cell r="K17">
            <v>3</v>
          </cell>
          <cell r="M17">
            <v>1</v>
          </cell>
          <cell r="N17">
            <v>1</v>
          </cell>
          <cell r="R17">
            <v>2.274626865671642</v>
          </cell>
        </row>
        <row r="18">
          <cell r="C18">
            <v>1</v>
          </cell>
          <cell r="G18">
            <v>13</v>
          </cell>
          <cell r="J18">
            <v>210.3</v>
          </cell>
          <cell r="K18">
            <v>3</v>
          </cell>
          <cell r="M18">
            <v>1</v>
          </cell>
          <cell r="N18">
            <v>4</v>
          </cell>
          <cell r="R18">
            <v>3.7549019607843137</v>
          </cell>
        </row>
        <row r="19">
          <cell r="C19">
            <v>1</v>
          </cell>
          <cell r="G19">
            <v>10</v>
          </cell>
          <cell r="J19">
            <v>28.1</v>
          </cell>
          <cell r="K19">
            <v>1</v>
          </cell>
          <cell r="M19">
            <v>1</v>
          </cell>
          <cell r="N19">
            <v>1</v>
          </cell>
          <cell r="R19">
            <v>2.274626865671642</v>
          </cell>
        </row>
        <row r="20">
          <cell r="C20">
            <v>1</v>
          </cell>
          <cell r="G20">
            <v>10</v>
          </cell>
          <cell r="J20">
            <v>120.3</v>
          </cell>
          <cell r="K20">
            <v>1</v>
          </cell>
          <cell r="M20">
            <v>1</v>
          </cell>
          <cell r="N20">
            <v>1</v>
          </cell>
          <cell r="R20">
            <v>2.274626865671642</v>
          </cell>
        </row>
        <row r="21">
          <cell r="C21">
            <v>1</v>
          </cell>
          <cell r="G21">
            <v>10</v>
          </cell>
          <cell r="J21">
            <v>330.3</v>
          </cell>
          <cell r="K21">
            <v>2</v>
          </cell>
          <cell r="M21">
            <v>1</v>
          </cell>
          <cell r="N21">
            <v>4</v>
          </cell>
          <cell r="R21">
            <v>2.274626865671642</v>
          </cell>
        </row>
        <row r="22">
          <cell r="C22">
            <v>1</v>
          </cell>
          <cell r="G22">
            <v>10</v>
          </cell>
          <cell r="J22">
            <v>64.7</v>
          </cell>
          <cell r="K22">
            <v>3</v>
          </cell>
          <cell r="M22">
            <v>1</v>
          </cell>
          <cell r="N22">
            <v>1</v>
          </cell>
          <cell r="R22">
            <v>2.274626865671642</v>
          </cell>
        </row>
        <row r="23">
          <cell r="C23">
            <v>1</v>
          </cell>
          <cell r="G23">
            <v>10</v>
          </cell>
          <cell r="J23">
            <v>210.3</v>
          </cell>
          <cell r="K23">
            <v>1</v>
          </cell>
          <cell r="M23">
            <v>1</v>
          </cell>
          <cell r="N23">
            <v>1</v>
          </cell>
          <cell r="R23">
            <v>2.274626865671642</v>
          </cell>
        </row>
        <row r="24">
          <cell r="C24">
            <v>1</v>
          </cell>
          <cell r="G24">
            <v>13</v>
          </cell>
          <cell r="J24">
            <v>1495</v>
          </cell>
          <cell r="K24">
            <v>1</v>
          </cell>
          <cell r="M24">
            <v>1</v>
          </cell>
          <cell r="N24">
            <v>3</v>
          </cell>
          <cell r="R24">
            <v>3.7549019607843137</v>
          </cell>
        </row>
        <row r="25">
          <cell r="C25">
            <v>1</v>
          </cell>
          <cell r="G25">
            <v>13</v>
          </cell>
          <cell r="J25">
            <v>580.20000000000005</v>
          </cell>
          <cell r="K25">
            <v>2</v>
          </cell>
          <cell r="M25">
            <v>2</v>
          </cell>
          <cell r="N25">
            <v>9</v>
          </cell>
          <cell r="R25">
            <v>3.7549019607843137</v>
          </cell>
        </row>
        <row r="26">
          <cell r="C26">
            <v>1</v>
          </cell>
          <cell r="G26">
            <v>13</v>
          </cell>
          <cell r="J26">
            <v>54.7</v>
          </cell>
          <cell r="K26">
            <v>3</v>
          </cell>
          <cell r="M26">
            <v>1</v>
          </cell>
          <cell r="N26">
            <v>1</v>
          </cell>
          <cell r="R26">
            <v>3.7549019607843137</v>
          </cell>
        </row>
        <row r="27">
          <cell r="C27">
            <v>1</v>
          </cell>
          <cell r="G27">
            <v>13</v>
          </cell>
          <cell r="J27">
            <v>733</v>
          </cell>
          <cell r="K27">
            <v>2</v>
          </cell>
          <cell r="M27">
            <v>2</v>
          </cell>
          <cell r="N27">
            <v>4</v>
          </cell>
          <cell r="R27">
            <v>3.7549019607843137</v>
          </cell>
        </row>
        <row r="28">
          <cell r="C28">
            <v>1</v>
          </cell>
          <cell r="G28">
            <v>10</v>
          </cell>
          <cell r="J28">
            <v>94</v>
          </cell>
          <cell r="K28">
            <v>3</v>
          </cell>
          <cell r="M28">
            <v>1</v>
          </cell>
          <cell r="N28">
            <v>3</v>
          </cell>
          <cell r="R28">
            <v>2.274626865671642</v>
          </cell>
        </row>
        <row r="29">
          <cell r="C29">
            <v>1</v>
          </cell>
          <cell r="G29">
            <v>10</v>
          </cell>
          <cell r="J29">
            <v>28.1</v>
          </cell>
          <cell r="K29">
            <v>1</v>
          </cell>
          <cell r="M29">
            <v>1</v>
          </cell>
          <cell r="N29">
            <v>4</v>
          </cell>
          <cell r="R29">
            <v>2.274626865671642</v>
          </cell>
        </row>
        <row r="30">
          <cell r="C30">
            <v>1</v>
          </cell>
          <cell r="G30">
            <v>10</v>
          </cell>
          <cell r="J30">
            <v>28.1</v>
          </cell>
          <cell r="K30">
            <v>1</v>
          </cell>
          <cell r="M30">
            <v>1</v>
          </cell>
          <cell r="N30">
            <v>1</v>
          </cell>
          <cell r="R30">
            <v>2.274626865671642</v>
          </cell>
        </row>
        <row r="31">
          <cell r="C31">
            <v>1</v>
          </cell>
          <cell r="G31">
            <v>11</v>
          </cell>
          <cell r="J31">
            <v>210.3</v>
          </cell>
          <cell r="K31">
            <v>2</v>
          </cell>
          <cell r="M31">
            <v>1</v>
          </cell>
          <cell r="N31">
            <v>1</v>
          </cell>
          <cell r="R31">
            <v>4.1304347826086953</v>
          </cell>
        </row>
        <row r="32">
          <cell r="C32">
            <v>1</v>
          </cell>
          <cell r="G32">
            <v>10</v>
          </cell>
          <cell r="J32">
            <v>1062</v>
          </cell>
          <cell r="K32">
            <v>2</v>
          </cell>
          <cell r="M32">
            <v>2</v>
          </cell>
          <cell r="N32">
            <v>13</v>
          </cell>
          <cell r="R32">
            <v>2.274626865671642</v>
          </cell>
        </row>
        <row r="33">
          <cell r="C33">
            <v>1</v>
          </cell>
          <cell r="G33">
            <v>10</v>
          </cell>
          <cell r="J33">
            <v>517</v>
          </cell>
          <cell r="K33">
            <v>2</v>
          </cell>
          <cell r="M33">
            <v>1</v>
          </cell>
          <cell r="N33">
            <v>13</v>
          </cell>
          <cell r="R33">
            <v>2.274626865671642</v>
          </cell>
        </row>
        <row r="34">
          <cell r="C34">
            <v>1</v>
          </cell>
          <cell r="G34">
            <v>10</v>
          </cell>
          <cell r="J34">
            <v>2684.4</v>
          </cell>
          <cell r="K34">
            <v>2</v>
          </cell>
          <cell r="M34">
            <v>2</v>
          </cell>
          <cell r="N34">
            <v>13</v>
          </cell>
          <cell r="R34">
            <v>2.274626865671642</v>
          </cell>
        </row>
        <row r="35">
          <cell r="C35">
            <v>1</v>
          </cell>
          <cell r="G35">
            <v>10</v>
          </cell>
          <cell r="J35">
            <v>215.2</v>
          </cell>
          <cell r="K35">
            <v>1</v>
          </cell>
          <cell r="M35">
            <v>1</v>
          </cell>
          <cell r="N35">
            <v>6</v>
          </cell>
          <cell r="R35">
            <v>2.274626865671642</v>
          </cell>
        </row>
        <row r="36">
          <cell r="C36">
            <v>1</v>
          </cell>
          <cell r="G36">
            <v>10</v>
          </cell>
          <cell r="J36">
            <v>244</v>
          </cell>
          <cell r="K36">
            <v>1</v>
          </cell>
          <cell r="M36">
            <v>1</v>
          </cell>
          <cell r="N36">
            <v>10</v>
          </cell>
          <cell r="R36">
            <v>2.274626865671642</v>
          </cell>
        </row>
        <row r="37">
          <cell r="C37">
            <v>1</v>
          </cell>
          <cell r="G37">
            <v>10</v>
          </cell>
          <cell r="J37">
            <v>28.1</v>
          </cell>
          <cell r="K37">
            <v>2</v>
          </cell>
          <cell r="M37">
            <v>1</v>
          </cell>
          <cell r="N37">
            <v>1</v>
          </cell>
          <cell r="R37">
            <v>2.274626865671642</v>
          </cell>
        </row>
        <row r="38">
          <cell r="C38">
            <v>1</v>
          </cell>
          <cell r="G38">
            <v>10</v>
          </cell>
          <cell r="J38">
            <v>120.3</v>
          </cell>
          <cell r="K38">
            <v>3</v>
          </cell>
          <cell r="M38">
            <v>2</v>
          </cell>
          <cell r="N38">
            <v>1</v>
          </cell>
          <cell r="R38">
            <v>2.274626865671642</v>
          </cell>
        </row>
        <row r="39">
          <cell r="C39">
            <v>1</v>
          </cell>
          <cell r="G39">
            <v>10</v>
          </cell>
          <cell r="J39">
            <v>28.1</v>
          </cell>
          <cell r="K39">
            <v>1</v>
          </cell>
          <cell r="M39">
            <v>1</v>
          </cell>
          <cell r="N39">
            <v>13</v>
          </cell>
          <cell r="R39">
            <v>2.274626865671642</v>
          </cell>
        </row>
        <row r="40">
          <cell r="C40">
            <v>1</v>
          </cell>
          <cell r="G40">
            <v>10</v>
          </cell>
          <cell r="J40">
            <v>94</v>
          </cell>
          <cell r="K40">
            <v>2</v>
          </cell>
          <cell r="M40">
            <v>2</v>
          </cell>
          <cell r="N40">
            <v>1</v>
          </cell>
          <cell r="R40">
            <v>2.274626865671642</v>
          </cell>
        </row>
        <row r="41">
          <cell r="C41">
            <v>1</v>
          </cell>
          <cell r="G41">
            <v>13</v>
          </cell>
          <cell r="J41">
            <v>386.8</v>
          </cell>
          <cell r="K41">
            <v>2</v>
          </cell>
          <cell r="M41">
            <v>1</v>
          </cell>
          <cell r="N41">
            <v>13</v>
          </cell>
          <cell r="R41">
            <v>3.7549019607843137</v>
          </cell>
        </row>
        <row r="42">
          <cell r="C42">
            <v>1</v>
          </cell>
          <cell r="G42">
            <v>13</v>
          </cell>
          <cell r="J42">
            <v>437.6</v>
          </cell>
          <cell r="K42">
            <v>3</v>
          </cell>
          <cell r="M42">
            <v>2</v>
          </cell>
          <cell r="N42">
            <v>13</v>
          </cell>
          <cell r="R42">
            <v>3.7549019607843137</v>
          </cell>
        </row>
        <row r="43">
          <cell r="C43">
            <v>1</v>
          </cell>
          <cell r="G43">
            <v>13</v>
          </cell>
          <cell r="J43">
            <v>215.2</v>
          </cell>
          <cell r="K43">
            <v>1</v>
          </cell>
          <cell r="M43">
            <v>1</v>
          </cell>
          <cell r="N43">
            <v>3</v>
          </cell>
          <cell r="R43">
            <v>3.7549019607843137</v>
          </cell>
        </row>
        <row r="44">
          <cell r="C44">
            <v>1</v>
          </cell>
          <cell r="G44">
            <v>13</v>
          </cell>
          <cell r="J44">
            <v>1098</v>
          </cell>
          <cell r="K44">
            <v>3</v>
          </cell>
          <cell r="M44">
            <v>2</v>
          </cell>
          <cell r="N44">
            <v>12</v>
          </cell>
          <cell r="R44">
            <v>3.7549019607843137</v>
          </cell>
        </row>
        <row r="45">
          <cell r="C45">
            <v>1</v>
          </cell>
          <cell r="G45">
            <v>10</v>
          </cell>
          <cell r="J45">
            <v>78.899999999999991</v>
          </cell>
          <cell r="K45">
            <v>1</v>
          </cell>
          <cell r="M45">
            <v>1</v>
          </cell>
          <cell r="N45">
            <v>17</v>
          </cell>
          <cell r="R45">
            <v>2.274626865671642</v>
          </cell>
        </row>
        <row r="46">
          <cell r="C46">
            <v>1</v>
          </cell>
          <cell r="G46">
            <v>10</v>
          </cell>
          <cell r="J46">
            <v>435</v>
          </cell>
          <cell r="K46">
            <v>2</v>
          </cell>
          <cell r="M46">
            <v>1</v>
          </cell>
          <cell r="N46">
            <v>8</v>
          </cell>
          <cell r="R46">
            <v>2.274626865671642</v>
          </cell>
        </row>
        <row r="47">
          <cell r="C47">
            <v>1</v>
          </cell>
          <cell r="G47">
            <v>10</v>
          </cell>
          <cell r="J47">
            <v>239.4</v>
          </cell>
          <cell r="K47">
            <v>3</v>
          </cell>
          <cell r="M47">
            <v>2</v>
          </cell>
          <cell r="N47">
            <v>1</v>
          </cell>
          <cell r="R47">
            <v>2.274626865671642</v>
          </cell>
        </row>
        <row r="48">
          <cell r="C48">
            <v>1</v>
          </cell>
          <cell r="G48">
            <v>13</v>
          </cell>
          <cell r="J48">
            <v>914</v>
          </cell>
          <cell r="K48">
            <v>3</v>
          </cell>
          <cell r="M48">
            <v>2</v>
          </cell>
          <cell r="N48">
            <v>3</v>
          </cell>
          <cell r="R48">
            <v>3.7549019607843137</v>
          </cell>
        </row>
        <row r="49">
          <cell r="C49">
            <v>1</v>
          </cell>
          <cell r="G49">
            <v>10</v>
          </cell>
          <cell r="J49">
            <v>64.7</v>
          </cell>
          <cell r="K49">
            <v>2</v>
          </cell>
          <cell r="M49">
            <v>1</v>
          </cell>
          <cell r="N49">
            <v>1</v>
          </cell>
          <cell r="R49">
            <v>2.274626865671642</v>
          </cell>
        </row>
        <row r="50">
          <cell r="C50">
            <v>1</v>
          </cell>
          <cell r="G50">
            <v>10</v>
          </cell>
          <cell r="J50">
            <v>1191</v>
          </cell>
          <cell r="K50">
            <v>1</v>
          </cell>
          <cell r="M50">
            <v>2</v>
          </cell>
          <cell r="N50">
            <v>3</v>
          </cell>
          <cell r="R50">
            <v>2.274626865671642</v>
          </cell>
        </row>
        <row r="51">
          <cell r="C51">
            <v>1</v>
          </cell>
          <cell r="G51">
            <v>13</v>
          </cell>
          <cell r="J51">
            <v>74.2</v>
          </cell>
          <cell r="K51">
            <v>2</v>
          </cell>
          <cell r="M51">
            <v>1</v>
          </cell>
          <cell r="N51">
            <v>11</v>
          </cell>
          <cell r="R51">
            <v>3.7549019607843137</v>
          </cell>
        </row>
        <row r="52">
          <cell r="C52">
            <v>1</v>
          </cell>
          <cell r="G52">
            <v>13</v>
          </cell>
          <cell r="J52">
            <v>1311</v>
          </cell>
          <cell r="K52">
            <v>3</v>
          </cell>
          <cell r="M52">
            <v>2</v>
          </cell>
          <cell r="N52">
            <v>10</v>
          </cell>
          <cell r="R52">
            <v>3.7549019607843137</v>
          </cell>
        </row>
        <row r="53">
          <cell r="C53">
            <v>1</v>
          </cell>
          <cell r="G53">
            <v>11</v>
          </cell>
          <cell r="J53">
            <v>84.5</v>
          </cell>
          <cell r="K53">
            <v>1</v>
          </cell>
          <cell r="M53">
            <v>2</v>
          </cell>
          <cell r="N53">
            <v>6</v>
          </cell>
          <cell r="R53">
            <v>4.1304347826086953</v>
          </cell>
        </row>
        <row r="54">
          <cell r="C54">
            <v>1</v>
          </cell>
          <cell r="G54">
            <v>13</v>
          </cell>
          <cell r="J54">
            <v>125</v>
          </cell>
          <cell r="K54">
            <v>2</v>
          </cell>
          <cell r="M54">
            <v>1</v>
          </cell>
          <cell r="N54">
            <v>6</v>
          </cell>
          <cell r="R54">
            <v>3.7549019607843137</v>
          </cell>
        </row>
        <row r="55">
          <cell r="C55">
            <v>1</v>
          </cell>
          <cell r="G55">
            <v>13</v>
          </cell>
          <cell r="J55">
            <v>1191</v>
          </cell>
          <cell r="K55">
            <v>1</v>
          </cell>
          <cell r="M55">
            <v>2</v>
          </cell>
          <cell r="N55">
            <v>3</v>
          </cell>
          <cell r="R55">
            <v>3.7549019607843137</v>
          </cell>
        </row>
        <row r="56">
          <cell r="C56">
            <v>1</v>
          </cell>
          <cell r="G56">
            <v>11</v>
          </cell>
          <cell r="J56">
            <v>1279</v>
          </cell>
          <cell r="K56">
            <v>2</v>
          </cell>
          <cell r="M56">
            <v>2</v>
          </cell>
          <cell r="N56">
            <v>16</v>
          </cell>
          <cell r="R56">
            <v>4.1304347826086953</v>
          </cell>
        </row>
        <row r="57">
          <cell r="C57">
            <v>1</v>
          </cell>
          <cell r="G57">
            <v>11</v>
          </cell>
          <cell r="J57">
            <v>146.80000000000001</v>
          </cell>
          <cell r="K57">
            <v>1</v>
          </cell>
          <cell r="M57">
            <v>2</v>
          </cell>
          <cell r="N57">
            <v>11</v>
          </cell>
          <cell r="R57">
            <v>4.1304347826086953</v>
          </cell>
        </row>
        <row r="58">
          <cell r="C58">
            <v>1</v>
          </cell>
          <cell r="G58">
            <v>13</v>
          </cell>
          <cell r="J58">
            <v>873</v>
          </cell>
          <cell r="K58">
            <v>3</v>
          </cell>
          <cell r="M58">
            <v>1</v>
          </cell>
          <cell r="N58">
            <v>15</v>
          </cell>
          <cell r="R58">
            <v>3.7549019607843137</v>
          </cell>
        </row>
        <row r="59">
          <cell r="C59">
            <v>1</v>
          </cell>
          <cell r="G59">
            <v>11</v>
          </cell>
          <cell r="J59">
            <v>28.1</v>
          </cell>
          <cell r="K59">
            <v>1</v>
          </cell>
          <cell r="M59">
            <v>2</v>
          </cell>
          <cell r="N59">
            <v>1</v>
          </cell>
          <cell r="R59">
            <v>4.1304347826086953</v>
          </cell>
        </row>
        <row r="60">
          <cell r="C60">
            <v>1</v>
          </cell>
          <cell r="G60">
            <v>10</v>
          </cell>
          <cell r="J60">
            <v>186.2</v>
          </cell>
          <cell r="K60">
            <v>1</v>
          </cell>
          <cell r="M60">
            <v>2</v>
          </cell>
          <cell r="N60">
            <v>1</v>
          </cell>
          <cell r="R60">
            <v>2.274626865671642</v>
          </cell>
        </row>
        <row r="61">
          <cell r="C61">
            <v>1</v>
          </cell>
          <cell r="G61">
            <v>10</v>
          </cell>
          <cell r="J61">
            <v>28.1</v>
          </cell>
          <cell r="K61">
            <v>2</v>
          </cell>
          <cell r="M61">
            <v>1</v>
          </cell>
          <cell r="N61">
            <v>1</v>
          </cell>
          <cell r="R61">
            <v>2.274626865671642</v>
          </cell>
        </row>
        <row r="62">
          <cell r="C62">
            <v>1</v>
          </cell>
          <cell r="G62">
            <v>10</v>
          </cell>
          <cell r="J62">
            <v>1098</v>
          </cell>
          <cell r="K62">
            <v>2</v>
          </cell>
          <cell r="M62">
            <v>2</v>
          </cell>
          <cell r="N62">
            <v>2</v>
          </cell>
          <cell r="R62">
            <v>2.274626865671642</v>
          </cell>
        </row>
        <row r="63">
          <cell r="C63">
            <v>1</v>
          </cell>
          <cell r="G63">
            <v>11</v>
          </cell>
          <cell r="J63">
            <v>1042</v>
          </cell>
          <cell r="K63">
            <v>3</v>
          </cell>
          <cell r="M63">
            <v>2</v>
          </cell>
          <cell r="N63">
            <v>17</v>
          </cell>
          <cell r="R63">
            <v>4.1304347826086953</v>
          </cell>
        </row>
        <row r="64">
          <cell r="C64">
            <v>1</v>
          </cell>
          <cell r="G64">
            <v>13</v>
          </cell>
          <cell r="J64">
            <v>256.39999999999998</v>
          </cell>
          <cell r="K64">
            <v>3</v>
          </cell>
          <cell r="M64">
            <v>2</v>
          </cell>
          <cell r="N64">
            <v>14</v>
          </cell>
          <cell r="R64">
            <v>3.7549019607843137</v>
          </cell>
        </row>
        <row r="65">
          <cell r="C65">
            <v>1</v>
          </cell>
          <cell r="G65">
            <v>13</v>
          </cell>
          <cell r="J65">
            <v>28.1</v>
          </cell>
          <cell r="K65">
            <v>3</v>
          </cell>
          <cell r="M65">
            <v>1</v>
          </cell>
          <cell r="N65">
            <v>1</v>
          </cell>
          <cell r="R65">
            <v>3.7549019607843137</v>
          </cell>
        </row>
        <row r="66">
          <cell r="C66">
            <v>1</v>
          </cell>
          <cell r="G66">
            <v>13</v>
          </cell>
          <cell r="J66">
            <v>238.2</v>
          </cell>
          <cell r="K66">
            <v>1</v>
          </cell>
          <cell r="M66">
            <v>2</v>
          </cell>
          <cell r="N66">
            <v>6</v>
          </cell>
          <cell r="R66">
            <v>3.7549019607843137</v>
          </cell>
        </row>
        <row r="67">
          <cell r="C67">
            <v>1</v>
          </cell>
          <cell r="G67">
            <v>13</v>
          </cell>
          <cell r="J67">
            <v>28.1</v>
          </cell>
          <cell r="K67">
            <v>2</v>
          </cell>
          <cell r="M67">
            <v>2</v>
          </cell>
          <cell r="N67">
            <v>14</v>
          </cell>
          <cell r="R67">
            <v>3.7549019607843137</v>
          </cell>
        </row>
        <row r="68">
          <cell r="C68">
            <v>1</v>
          </cell>
          <cell r="G68">
            <v>10</v>
          </cell>
          <cell r="J68">
            <v>186.2</v>
          </cell>
          <cell r="K68">
            <v>3</v>
          </cell>
          <cell r="M68">
            <v>2</v>
          </cell>
          <cell r="N68">
            <v>1</v>
          </cell>
          <cell r="R68">
            <v>2.274626865671642</v>
          </cell>
        </row>
        <row r="69">
          <cell r="C69">
            <v>1</v>
          </cell>
          <cell r="G69">
            <v>13</v>
          </cell>
          <cell r="J69">
            <v>28.1</v>
          </cell>
          <cell r="K69">
            <v>3</v>
          </cell>
          <cell r="M69">
            <v>2</v>
          </cell>
          <cell r="N69">
            <v>1</v>
          </cell>
          <cell r="R69">
            <v>3.7549019607843137</v>
          </cell>
        </row>
        <row r="70">
          <cell r="C70">
            <v>1</v>
          </cell>
          <cell r="G70">
            <v>13</v>
          </cell>
          <cell r="J70">
            <v>720</v>
          </cell>
          <cell r="K70">
            <v>3</v>
          </cell>
          <cell r="M70">
            <v>2</v>
          </cell>
          <cell r="N70">
            <v>3</v>
          </cell>
          <cell r="R70">
            <v>3.7549019607843137</v>
          </cell>
        </row>
        <row r="71">
          <cell r="C71">
            <v>1</v>
          </cell>
          <cell r="G71">
            <v>10</v>
          </cell>
          <cell r="J71">
            <v>1169</v>
          </cell>
          <cell r="K71">
            <v>3</v>
          </cell>
          <cell r="M71">
            <v>2</v>
          </cell>
          <cell r="N71">
            <v>9</v>
          </cell>
          <cell r="R71">
            <v>2.274626865671642</v>
          </cell>
        </row>
        <row r="72">
          <cell r="C72">
            <v>1</v>
          </cell>
          <cell r="G72">
            <v>10</v>
          </cell>
          <cell r="J72">
            <v>756</v>
          </cell>
          <cell r="K72">
            <v>2</v>
          </cell>
          <cell r="M72">
            <v>1</v>
          </cell>
          <cell r="N72">
            <v>4</v>
          </cell>
          <cell r="R72">
            <v>2.274626865671642</v>
          </cell>
        </row>
        <row r="73">
          <cell r="C73">
            <v>1</v>
          </cell>
          <cell r="G73">
            <v>10</v>
          </cell>
          <cell r="J73">
            <v>689</v>
          </cell>
          <cell r="K73">
            <v>2</v>
          </cell>
          <cell r="M73">
            <v>2</v>
          </cell>
          <cell r="N73">
            <v>4</v>
          </cell>
          <cell r="R73">
            <v>2.274626865671642</v>
          </cell>
        </row>
        <row r="74">
          <cell r="C74">
            <v>1</v>
          </cell>
          <cell r="G74">
            <v>10</v>
          </cell>
          <cell r="J74">
            <v>689</v>
          </cell>
          <cell r="K74">
            <v>3</v>
          </cell>
          <cell r="M74">
            <v>1</v>
          </cell>
          <cell r="N74">
            <v>4</v>
          </cell>
          <cell r="R74">
            <v>2.274626865671642</v>
          </cell>
        </row>
        <row r="75">
          <cell r="C75">
            <v>1</v>
          </cell>
          <cell r="G75">
            <v>10</v>
          </cell>
          <cell r="J75">
            <v>298.3</v>
          </cell>
          <cell r="K75">
            <v>1</v>
          </cell>
          <cell r="N75">
            <v>4</v>
          </cell>
          <cell r="R75">
            <v>2.274626865671642</v>
          </cell>
        </row>
        <row r="76">
          <cell r="C76">
            <v>1</v>
          </cell>
          <cell r="G76">
            <v>10</v>
          </cell>
          <cell r="J76">
            <v>55.099999999999994</v>
          </cell>
          <cell r="K76">
            <v>2</v>
          </cell>
          <cell r="N76">
            <v>17</v>
          </cell>
          <cell r="R76">
            <v>2.274626865671642</v>
          </cell>
        </row>
        <row r="77">
          <cell r="C77">
            <v>1</v>
          </cell>
          <cell r="G77">
            <v>10</v>
          </cell>
          <cell r="J77">
            <v>1062</v>
          </cell>
          <cell r="K77">
            <v>1</v>
          </cell>
          <cell r="N77">
            <v>2</v>
          </cell>
          <cell r="R77">
            <v>2.274626865671642</v>
          </cell>
        </row>
        <row r="78">
          <cell r="C78">
            <v>1</v>
          </cell>
          <cell r="G78">
            <v>13</v>
          </cell>
          <cell r="J78">
            <v>1279</v>
          </cell>
          <cell r="K78">
            <v>3</v>
          </cell>
          <cell r="N78">
            <v>13</v>
          </cell>
          <cell r="R78">
            <v>3.7549019607843137</v>
          </cell>
        </row>
        <row r="79">
          <cell r="C79">
            <v>1</v>
          </cell>
          <cell r="G79">
            <v>10</v>
          </cell>
          <cell r="J79">
            <v>28.1</v>
          </cell>
          <cell r="K79">
            <v>1</v>
          </cell>
          <cell r="N79">
            <v>1</v>
          </cell>
          <cell r="R79">
            <v>2.274626865671642</v>
          </cell>
        </row>
        <row r="80">
          <cell r="C80">
            <v>1</v>
          </cell>
          <cell r="G80">
            <v>13</v>
          </cell>
          <cell r="J80">
            <v>28.1</v>
          </cell>
          <cell r="K80">
            <v>2</v>
          </cell>
          <cell r="M80">
            <v>1</v>
          </cell>
          <cell r="N80">
            <v>1</v>
          </cell>
          <cell r="R80">
            <v>3.7549019607843137</v>
          </cell>
        </row>
        <row r="81">
          <cell r="C81">
            <v>1</v>
          </cell>
          <cell r="G81">
            <v>11</v>
          </cell>
          <cell r="J81">
            <v>22.3</v>
          </cell>
          <cell r="K81">
            <v>3</v>
          </cell>
          <cell r="M81">
            <v>1</v>
          </cell>
          <cell r="N81">
            <v>6</v>
          </cell>
          <cell r="R81">
            <v>4.1304347826086953</v>
          </cell>
        </row>
        <row r="82">
          <cell r="C82">
            <v>1</v>
          </cell>
          <cell r="G82">
            <v>10</v>
          </cell>
          <cell r="J82">
            <v>78.899999999999991</v>
          </cell>
          <cell r="K82">
            <v>2</v>
          </cell>
          <cell r="M82">
            <v>2</v>
          </cell>
          <cell r="N82">
            <v>1</v>
          </cell>
          <cell r="R82">
            <v>2.274626865671642</v>
          </cell>
        </row>
        <row r="83">
          <cell r="C83">
            <v>1</v>
          </cell>
          <cell r="G83">
            <v>10</v>
          </cell>
          <cell r="J83">
            <v>364.2</v>
          </cell>
          <cell r="K83">
            <v>2</v>
          </cell>
          <cell r="M83">
            <v>2</v>
          </cell>
          <cell r="N83">
            <v>1</v>
          </cell>
          <cell r="R83">
            <v>2.274626865671642</v>
          </cell>
        </row>
        <row r="84">
          <cell r="C84">
            <v>1</v>
          </cell>
          <cell r="G84">
            <v>10</v>
          </cell>
          <cell r="J84">
            <v>28.1</v>
          </cell>
          <cell r="K84">
            <v>1</v>
          </cell>
          <cell r="M84">
            <v>1</v>
          </cell>
          <cell r="N84">
            <v>1</v>
          </cell>
          <cell r="R84">
            <v>2.274626865671642</v>
          </cell>
        </row>
        <row r="85">
          <cell r="C85">
            <v>1</v>
          </cell>
          <cell r="G85">
            <v>10</v>
          </cell>
          <cell r="J85">
            <v>244</v>
          </cell>
          <cell r="K85">
            <v>3</v>
          </cell>
          <cell r="M85">
            <v>1</v>
          </cell>
          <cell r="N85">
            <v>1</v>
          </cell>
          <cell r="R85">
            <v>2.274626865671642</v>
          </cell>
        </row>
        <row r="86">
          <cell r="C86">
            <v>1</v>
          </cell>
          <cell r="G86">
            <v>11</v>
          </cell>
          <cell r="J86">
            <v>1885.8</v>
          </cell>
          <cell r="K86">
            <v>3</v>
          </cell>
          <cell r="M86">
            <v>1</v>
          </cell>
          <cell r="N86">
            <v>17</v>
          </cell>
          <cell r="R86">
            <v>4.1304347826086953</v>
          </cell>
        </row>
        <row r="87">
          <cell r="C87">
            <v>1</v>
          </cell>
          <cell r="G87">
            <v>10</v>
          </cell>
          <cell r="J87">
            <v>136.30000000000001</v>
          </cell>
          <cell r="K87">
            <v>3</v>
          </cell>
          <cell r="M87">
            <v>2</v>
          </cell>
          <cell r="N87">
            <v>4</v>
          </cell>
          <cell r="R87">
            <v>2.274626865671642</v>
          </cell>
        </row>
        <row r="88">
          <cell r="C88">
            <v>1</v>
          </cell>
          <cell r="G88">
            <v>10</v>
          </cell>
          <cell r="J88">
            <v>122.8</v>
          </cell>
          <cell r="K88">
            <v>1</v>
          </cell>
          <cell r="M88">
            <v>1</v>
          </cell>
          <cell r="N88">
            <v>15</v>
          </cell>
          <cell r="R88">
            <v>2.274626865671642</v>
          </cell>
        </row>
        <row r="89">
          <cell r="C89">
            <v>1</v>
          </cell>
          <cell r="G89">
            <v>10</v>
          </cell>
          <cell r="J89">
            <v>28.1</v>
          </cell>
          <cell r="K89">
            <v>1</v>
          </cell>
          <cell r="M89">
            <v>1</v>
          </cell>
          <cell r="N89">
            <v>11</v>
          </cell>
          <cell r="R89">
            <v>2.274626865671642</v>
          </cell>
        </row>
        <row r="90">
          <cell r="C90">
            <v>1</v>
          </cell>
          <cell r="G90">
            <v>10</v>
          </cell>
          <cell r="J90">
            <v>569</v>
          </cell>
          <cell r="K90">
            <v>2</v>
          </cell>
          <cell r="M90">
            <v>2</v>
          </cell>
          <cell r="N90">
            <v>4</v>
          </cell>
          <cell r="R90">
            <v>2.274626865671642</v>
          </cell>
        </row>
        <row r="91">
          <cell r="C91">
            <v>1</v>
          </cell>
          <cell r="G91">
            <v>11</v>
          </cell>
          <cell r="J91">
            <v>122.8</v>
          </cell>
          <cell r="K91">
            <v>1</v>
          </cell>
          <cell r="M91">
            <v>1</v>
          </cell>
          <cell r="N91">
            <v>11</v>
          </cell>
          <cell r="R91">
            <v>4.1304347826086953</v>
          </cell>
        </row>
        <row r="92">
          <cell r="C92">
            <v>1</v>
          </cell>
          <cell r="G92">
            <v>10</v>
          </cell>
          <cell r="J92">
            <v>105.89999999999999</v>
          </cell>
          <cell r="K92">
            <v>3</v>
          </cell>
          <cell r="M92">
            <v>2</v>
          </cell>
          <cell r="N92">
            <v>7</v>
          </cell>
          <cell r="R92">
            <v>2.274626865671642</v>
          </cell>
        </row>
        <row r="93">
          <cell r="C93">
            <v>1</v>
          </cell>
          <cell r="G93">
            <v>10</v>
          </cell>
          <cell r="J93">
            <v>733</v>
          </cell>
          <cell r="K93">
            <v>3</v>
          </cell>
          <cell r="M93">
            <v>2</v>
          </cell>
          <cell r="N93">
            <v>7</v>
          </cell>
          <cell r="R93">
            <v>2.274626865671642</v>
          </cell>
        </row>
        <row r="94">
          <cell r="C94">
            <v>1</v>
          </cell>
          <cell r="G94">
            <v>10</v>
          </cell>
          <cell r="J94">
            <v>756</v>
          </cell>
          <cell r="K94">
            <v>2</v>
          </cell>
          <cell r="M94">
            <v>1</v>
          </cell>
          <cell r="N94">
            <v>1</v>
          </cell>
          <cell r="R94">
            <v>2.274626865671642</v>
          </cell>
        </row>
        <row r="95">
          <cell r="C95">
            <v>1</v>
          </cell>
          <cell r="G95">
            <v>10</v>
          </cell>
          <cell r="J95">
            <v>276.2</v>
          </cell>
          <cell r="K95">
            <v>1</v>
          </cell>
          <cell r="M95">
            <v>1</v>
          </cell>
          <cell r="N95">
            <v>1</v>
          </cell>
          <cell r="R95">
            <v>2.274626865671642</v>
          </cell>
        </row>
        <row r="96">
          <cell r="C96">
            <v>1</v>
          </cell>
          <cell r="G96">
            <v>11</v>
          </cell>
          <cell r="J96">
            <v>78.899999999999991</v>
          </cell>
          <cell r="K96">
            <v>3</v>
          </cell>
          <cell r="M96">
            <v>2</v>
          </cell>
          <cell r="N96">
            <v>7</v>
          </cell>
          <cell r="R96">
            <v>4.1304347826086953</v>
          </cell>
        </row>
        <row r="97">
          <cell r="C97">
            <v>1</v>
          </cell>
          <cell r="G97">
            <v>10</v>
          </cell>
          <cell r="J97">
            <v>366.8</v>
          </cell>
          <cell r="K97">
            <v>2</v>
          </cell>
          <cell r="M97">
            <v>2</v>
          </cell>
          <cell r="N97">
            <v>13</v>
          </cell>
          <cell r="R97">
            <v>2.274626865671642</v>
          </cell>
        </row>
        <row r="98">
          <cell r="C98">
            <v>1</v>
          </cell>
          <cell r="G98">
            <v>13</v>
          </cell>
          <cell r="J98">
            <v>580.20000000000005</v>
          </cell>
          <cell r="K98">
            <v>3</v>
          </cell>
          <cell r="M98">
            <v>2</v>
          </cell>
          <cell r="N98">
            <v>6</v>
          </cell>
          <cell r="R98">
            <v>3.7549019607843137</v>
          </cell>
        </row>
        <row r="99">
          <cell r="C99">
            <v>1</v>
          </cell>
          <cell r="G99">
            <v>13</v>
          </cell>
          <cell r="J99">
            <v>1779</v>
          </cell>
          <cell r="K99">
            <v>3</v>
          </cell>
          <cell r="M99">
            <v>2</v>
          </cell>
          <cell r="N99">
            <v>17</v>
          </cell>
          <cell r="R99">
            <v>3.7549019607843137</v>
          </cell>
        </row>
        <row r="100">
          <cell r="C100">
            <v>1</v>
          </cell>
          <cell r="G100">
            <v>13</v>
          </cell>
          <cell r="J100">
            <v>144.80000000000001</v>
          </cell>
          <cell r="K100">
            <v>1</v>
          </cell>
          <cell r="M100">
            <v>1</v>
          </cell>
          <cell r="N100">
            <v>8</v>
          </cell>
          <cell r="R100">
            <v>3.7549019607843137</v>
          </cell>
        </row>
        <row r="101">
          <cell r="C101">
            <v>1</v>
          </cell>
          <cell r="G101">
            <v>11</v>
          </cell>
          <cell r="J101">
            <v>1279</v>
          </cell>
          <cell r="K101">
            <v>2</v>
          </cell>
          <cell r="M101">
            <v>1</v>
          </cell>
          <cell r="N101">
            <v>10</v>
          </cell>
          <cell r="R101">
            <v>4.1304347826086953</v>
          </cell>
        </row>
        <row r="102">
          <cell r="C102">
            <v>1</v>
          </cell>
          <cell r="G102">
            <v>13</v>
          </cell>
          <cell r="J102">
            <v>117.6</v>
          </cell>
          <cell r="K102">
            <v>3</v>
          </cell>
          <cell r="M102">
            <v>2</v>
          </cell>
          <cell r="N102">
            <v>1</v>
          </cell>
          <cell r="R102">
            <v>3.7549019607843137</v>
          </cell>
        </row>
        <row r="103">
          <cell r="C103">
            <v>1</v>
          </cell>
          <cell r="G103">
            <v>10</v>
          </cell>
          <cell r="J103">
            <v>28.1</v>
          </cell>
          <cell r="K103">
            <v>3</v>
          </cell>
          <cell r="M103">
            <v>1</v>
          </cell>
          <cell r="N103">
            <v>13</v>
          </cell>
          <cell r="R103">
            <v>2.274626865671642</v>
          </cell>
        </row>
        <row r="104">
          <cell r="C104">
            <v>1</v>
          </cell>
          <cell r="G104">
            <v>10</v>
          </cell>
          <cell r="J104">
            <v>756</v>
          </cell>
          <cell r="K104">
            <v>2</v>
          </cell>
          <cell r="M104">
            <v>2</v>
          </cell>
          <cell r="N104">
            <v>13</v>
          </cell>
          <cell r="R104">
            <v>2.274626865671642</v>
          </cell>
        </row>
        <row r="105">
          <cell r="C105">
            <v>1</v>
          </cell>
          <cell r="G105">
            <v>11</v>
          </cell>
          <cell r="J105">
            <v>78.899999999999991</v>
          </cell>
          <cell r="K105">
            <v>3</v>
          </cell>
          <cell r="M105">
            <v>2</v>
          </cell>
          <cell r="N105">
            <v>7</v>
          </cell>
          <cell r="R105">
            <v>4.1304347826086953</v>
          </cell>
        </row>
        <row r="106">
          <cell r="C106">
            <v>1</v>
          </cell>
          <cell r="G106">
            <v>11</v>
          </cell>
          <cell r="J106">
            <v>846</v>
          </cell>
          <cell r="K106">
            <v>2</v>
          </cell>
          <cell r="M106">
            <v>2</v>
          </cell>
          <cell r="N106">
            <v>10</v>
          </cell>
          <cell r="R106">
            <v>4.1304347826086953</v>
          </cell>
        </row>
        <row r="107">
          <cell r="C107">
            <v>1</v>
          </cell>
          <cell r="G107">
            <v>13</v>
          </cell>
          <cell r="J107">
            <v>28.1</v>
          </cell>
          <cell r="K107">
            <v>3</v>
          </cell>
          <cell r="M107">
            <v>1</v>
          </cell>
          <cell r="N107">
            <v>8</v>
          </cell>
          <cell r="R107">
            <v>3.7549019607843137</v>
          </cell>
        </row>
        <row r="108">
          <cell r="C108">
            <v>1</v>
          </cell>
          <cell r="G108">
            <v>10</v>
          </cell>
          <cell r="J108">
            <v>569</v>
          </cell>
          <cell r="K108">
            <v>1</v>
          </cell>
          <cell r="M108">
            <v>1</v>
          </cell>
          <cell r="N108">
            <v>11</v>
          </cell>
          <cell r="R108">
            <v>2.274626865671642</v>
          </cell>
        </row>
        <row r="109">
          <cell r="C109">
            <v>1</v>
          </cell>
          <cell r="G109">
            <v>13</v>
          </cell>
          <cell r="J109">
            <v>28.1</v>
          </cell>
          <cell r="K109">
            <v>2</v>
          </cell>
          <cell r="M109">
            <v>2</v>
          </cell>
          <cell r="N109">
            <v>1</v>
          </cell>
          <cell r="R109">
            <v>3.7549019607843137</v>
          </cell>
        </row>
        <row r="110">
          <cell r="C110">
            <v>1</v>
          </cell>
          <cell r="G110">
            <v>10</v>
          </cell>
          <cell r="J110">
            <v>28.1</v>
          </cell>
          <cell r="K110">
            <v>1</v>
          </cell>
          <cell r="M110">
            <v>1</v>
          </cell>
          <cell r="N110">
            <v>10</v>
          </cell>
          <cell r="R110">
            <v>2.274626865671642</v>
          </cell>
        </row>
        <row r="111">
          <cell r="C111">
            <v>1</v>
          </cell>
          <cell r="G111">
            <v>13</v>
          </cell>
          <cell r="J111">
            <v>297.39999999999998</v>
          </cell>
          <cell r="K111">
            <v>3</v>
          </cell>
          <cell r="M111">
            <v>2</v>
          </cell>
          <cell r="N111">
            <v>4</v>
          </cell>
          <cell r="R111">
            <v>3.7549019607843137</v>
          </cell>
        </row>
        <row r="112">
          <cell r="C112">
            <v>1</v>
          </cell>
          <cell r="G112">
            <v>10</v>
          </cell>
          <cell r="J112">
            <v>110.8</v>
          </cell>
          <cell r="K112">
            <v>2</v>
          </cell>
          <cell r="M112">
            <v>1</v>
          </cell>
          <cell r="N112">
            <v>3</v>
          </cell>
          <cell r="R112">
            <v>2.274626865671642</v>
          </cell>
        </row>
        <row r="113">
          <cell r="C113">
            <v>1</v>
          </cell>
          <cell r="G113">
            <v>10</v>
          </cell>
          <cell r="J113">
            <v>28.1</v>
          </cell>
          <cell r="K113">
            <v>1</v>
          </cell>
          <cell r="M113">
            <v>1</v>
          </cell>
          <cell r="N113">
            <v>1</v>
          </cell>
          <cell r="R113">
            <v>2.274626865671642</v>
          </cell>
        </row>
        <row r="114">
          <cell r="C114">
            <v>1</v>
          </cell>
          <cell r="G114">
            <v>13</v>
          </cell>
          <cell r="J114">
            <v>1495</v>
          </cell>
          <cell r="K114">
            <v>3</v>
          </cell>
          <cell r="M114">
            <v>2</v>
          </cell>
          <cell r="N114">
            <v>4</v>
          </cell>
          <cell r="R114">
            <v>3.7549019607843137</v>
          </cell>
        </row>
        <row r="115">
          <cell r="C115">
            <v>1</v>
          </cell>
          <cell r="G115">
            <v>10</v>
          </cell>
          <cell r="J115">
            <v>94</v>
          </cell>
          <cell r="K115">
            <v>3</v>
          </cell>
          <cell r="M115">
            <v>1</v>
          </cell>
          <cell r="N115">
            <v>1</v>
          </cell>
          <cell r="R115">
            <v>2.274626865671642</v>
          </cell>
        </row>
        <row r="116">
          <cell r="C116">
            <v>1</v>
          </cell>
          <cell r="G116">
            <v>11</v>
          </cell>
          <cell r="J116">
            <v>238.2</v>
          </cell>
          <cell r="K116">
            <v>3</v>
          </cell>
          <cell r="M116">
            <v>1</v>
          </cell>
          <cell r="N116">
            <v>16</v>
          </cell>
          <cell r="R116">
            <v>4.1304347826086953</v>
          </cell>
        </row>
        <row r="117">
          <cell r="C117">
            <v>1</v>
          </cell>
          <cell r="G117">
            <v>13</v>
          </cell>
          <cell r="J117">
            <v>1779</v>
          </cell>
          <cell r="K117">
            <v>3</v>
          </cell>
          <cell r="M117">
            <v>1</v>
          </cell>
          <cell r="N117">
            <v>9</v>
          </cell>
          <cell r="R117">
            <v>3.7549019607843137</v>
          </cell>
        </row>
        <row r="118">
          <cell r="C118">
            <v>1</v>
          </cell>
          <cell r="G118">
            <v>10</v>
          </cell>
          <cell r="J118">
            <v>55.099999999999994</v>
          </cell>
          <cell r="K118">
            <v>3</v>
          </cell>
          <cell r="M118">
            <v>1</v>
          </cell>
          <cell r="N118">
            <v>1</v>
          </cell>
          <cell r="R118">
            <v>2.274626865671642</v>
          </cell>
        </row>
        <row r="119">
          <cell r="C119">
            <v>1</v>
          </cell>
          <cell r="G119">
            <v>13</v>
          </cell>
          <cell r="J119">
            <v>1347.2</v>
          </cell>
          <cell r="K119">
            <v>3</v>
          </cell>
          <cell r="M119">
            <v>1</v>
          </cell>
          <cell r="N119">
            <v>4</v>
          </cell>
          <cell r="R119">
            <v>3.7549019607843137</v>
          </cell>
        </row>
        <row r="120">
          <cell r="C120">
            <v>1</v>
          </cell>
          <cell r="G120">
            <v>10</v>
          </cell>
          <cell r="J120">
            <v>580.20000000000005</v>
          </cell>
          <cell r="K120">
            <v>3</v>
          </cell>
          <cell r="M120">
            <v>1</v>
          </cell>
          <cell r="N120">
            <v>13</v>
          </cell>
          <cell r="R120">
            <v>2.274626865671642</v>
          </cell>
        </row>
        <row r="121">
          <cell r="C121">
            <v>1</v>
          </cell>
          <cell r="G121">
            <v>10</v>
          </cell>
          <cell r="J121">
            <v>122.8</v>
          </cell>
          <cell r="K121">
            <v>3</v>
          </cell>
          <cell r="M121">
            <v>1</v>
          </cell>
          <cell r="N121">
            <v>15</v>
          </cell>
          <cell r="R121">
            <v>2.274626865671642</v>
          </cell>
        </row>
        <row r="122">
          <cell r="C122">
            <v>1</v>
          </cell>
          <cell r="G122">
            <v>10</v>
          </cell>
          <cell r="J122">
            <v>698</v>
          </cell>
          <cell r="K122">
            <v>3</v>
          </cell>
          <cell r="M122">
            <v>1</v>
          </cell>
          <cell r="N122">
            <v>15</v>
          </cell>
          <cell r="R122">
            <v>2.274626865671642</v>
          </cell>
        </row>
        <row r="123">
          <cell r="C123">
            <v>1</v>
          </cell>
          <cell r="G123">
            <v>10</v>
          </cell>
          <cell r="J123">
            <v>569</v>
          </cell>
          <cell r="K123">
            <v>3</v>
          </cell>
          <cell r="M123">
            <v>1</v>
          </cell>
          <cell r="N123">
            <v>12</v>
          </cell>
          <cell r="R123">
            <v>2.274626865671642</v>
          </cell>
        </row>
        <row r="124">
          <cell r="C124">
            <v>1</v>
          </cell>
          <cell r="G124">
            <v>10</v>
          </cell>
          <cell r="J124">
            <v>256.39999999999998</v>
          </cell>
          <cell r="K124">
            <v>3</v>
          </cell>
          <cell r="M124">
            <v>1</v>
          </cell>
          <cell r="N124">
            <v>13</v>
          </cell>
          <cell r="R124">
            <v>2.274626865671642</v>
          </cell>
        </row>
        <row r="125">
          <cell r="C125">
            <v>1</v>
          </cell>
          <cell r="G125">
            <v>10</v>
          </cell>
          <cell r="J125">
            <v>28.1</v>
          </cell>
          <cell r="K125">
            <v>3</v>
          </cell>
          <cell r="M125">
            <v>2</v>
          </cell>
          <cell r="N125">
            <v>13</v>
          </cell>
          <cell r="R125">
            <v>2.274626865671642</v>
          </cell>
        </row>
        <row r="126">
          <cell r="C126">
            <v>1</v>
          </cell>
          <cell r="G126">
            <v>13</v>
          </cell>
          <cell r="J126">
            <v>2109</v>
          </cell>
          <cell r="K126">
            <v>3</v>
          </cell>
          <cell r="M126">
            <v>2</v>
          </cell>
          <cell r="N126">
            <v>13</v>
          </cell>
          <cell r="R126">
            <v>3.7549019607843137</v>
          </cell>
        </row>
        <row r="127">
          <cell r="C127">
            <v>1</v>
          </cell>
          <cell r="G127">
            <v>13</v>
          </cell>
          <cell r="J127">
            <v>1311</v>
          </cell>
          <cell r="K127">
            <v>3</v>
          </cell>
          <cell r="M127">
            <v>2</v>
          </cell>
          <cell r="N127">
            <v>3</v>
          </cell>
          <cell r="R127">
            <v>3.7549019607843137</v>
          </cell>
        </row>
        <row r="128">
          <cell r="C128">
            <v>1</v>
          </cell>
          <cell r="G128">
            <v>10</v>
          </cell>
          <cell r="J128">
            <v>94</v>
          </cell>
          <cell r="K128">
            <v>3</v>
          </cell>
          <cell r="M128">
            <v>2</v>
          </cell>
          <cell r="N128">
            <v>1</v>
          </cell>
          <cell r="R128">
            <v>2.274626865671642</v>
          </cell>
        </row>
        <row r="129">
          <cell r="C129">
            <v>1</v>
          </cell>
          <cell r="G129">
            <v>10</v>
          </cell>
          <cell r="J129">
            <v>28.1</v>
          </cell>
          <cell r="K129">
            <v>3</v>
          </cell>
          <cell r="M129">
            <v>2</v>
          </cell>
          <cell r="N129">
            <v>1</v>
          </cell>
          <cell r="R129">
            <v>2.274626865671642</v>
          </cell>
        </row>
        <row r="130">
          <cell r="C130">
            <v>1</v>
          </cell>
          <cell r="G130">
            <v>10</v>
          </cell>
          <cell r="J130">
            <v>241.3</v>
          </cell>
          <cell r="K130">
            <v>3</v>
          </cell>
          <cell r="M130">
            <v>2</v>
          </cell>
          <cell r="N130">
            <v>4</v>
          </cell>
          <cell r="R130">
            <v>2.274626865671642</v>
          </cell>
        </row>
        <row r="131">
          <cell r="C131">
            <v>1</v>
          </cell>
          <cell r="G131">
            <v>11</v>
          </cell>
          <cell r="J131">
            <v>346</v>
          </cell>
          <cell r="K131">
            <v>3</v>
          </cell>
          <cell r="M131">
            <v>2</v>
          </cell>
          <cell r="N131">
            <v>4</v>
          </cell>
          <cell r="R131">
            <v>4.1304347826086953</v>
          </cell>
        </row>
        <row r="132">
          <cell r="C132">
            <v>1</v>
          </cell>
          <cell r="G132">
            <v>10</v>
          </cell>
          <cell r="J132">
            <v>256.39999999999998</v>
          </cell>
          <cell r="K132">
            <v>3</v>
          </cell>
          <cell r="M132">
            <v>2</v>
          </cell>
          <cell r="N132">
            <v>13</v>
          </cell>
          <cell r="R132">
            <v>2.274626865671642</v>
          </cell>
        </row>
        <row r="133">
          <cell r="C133">
            <v>1</v>
          </cell>
          <cell r="G133">
            <v>10</v>
          </cell>
          <cell r="J133">
            <v>256.39999999999998</v>
          </cell>
          <cell r="K133">
            <v>3</v>
          </cell>
          <cell r="M133">
            <v>2</v>
          </cell>
          <cell r="N133">
            <v>13</v>
          </cell>
          <cell r="R133">
            <v>2.274626865671642</v>
          </cell>
        </row>
        <row r="134">
          <cell r="C134">
            <v>1</v>
          </cell>
          <cell r="G134">
            <v>10</v>
          </cell>
          <cell r="J134">
            <v>376.4</v>
          </cell>
          <cell r="K134">
            <v>3</v>
          </cell>
          <cell r="M134">
            <v>2</v>
          </cell>
          <cell r="N134">
            <v>7</v>
          </cell>
          <cell r="R134">
            <v>2.274626865671642</v>
          </cell>
        </row>
        <row r="135">
          <cell r="C135">
            <v>1</v>
          </cell>
          <cell r="G135">
            <v>13</v>
          </cell>
          <cell r="J135">
            <v>28.1</v>
          </cell>
          <cell r="K135">
            <v>1</v>
          </cell>
          <cell r="M135">
            <v>1</v>
          </cell>
          <cell r="N135">
            <v>3</v>
          </cell>
          <cell r="R135">
            <v>3.7549019607843137</v>
          </cell>
        </row>
        <row r="136">
          <cell r="C136">
            <v>1</v>
          </cell>
          <cell r="G136">
            <v>10</v>
          </cell>
          <cell r="J136">
            <v>28.1</v>
          </cell>
          <cell r="K136">
            <v>1</v>
          </cell>
          <cell r="M136">
            <v>1</v>
          </cell>
          <cell r="N136">
            <v>3</v>
          </cell>
          <cell r="R136">
            <v>2.274626865671642</v>
          </cell>
        </row>
        <row r="137">
          <cell r="C137">
            <v>1</v>
          </cell>
          <cell r="G137">
            <v>11</v>
          </cell>
          <cell r="J137">
            <v>276.2</v>
          </cell>
          <cell r="K137">
            <v>3</v>
          </cell>
          <cell r="M137">
            <v>2</v>
          </cell>
          <cell r="N137">
            <v>9</v>
          </cell>
          <cell r="R137">
            <v>4.1304347826086953</v>
          </cell>
        </row>
        <row r="138">
          <cell r="C138">
            <v>1</v>
          </cell>
          <cell r="G138">
            <v>13</v>
          </cell>
          <cell r="J138">
            <v>28.1</v>
          </cell>
          <cell r="K138">
            <v>1</v>
          </cell>
          <cell r="M138">
            <v>1</v>
          </cell>
          <cell r="N138">
            <v>1</v>
          </cell>
          <cell r="R138">
            <v>3.7549019607843137</v>
          </cell>
        </row>
        <row r="139">
          <cell r="C139">
            <v>1</v>
          </cell>
          <cell r="G139">
            <v>11</v>
          </cell>
          <cell r="J139">
            <v>315</v>
          </cell>
          <cell r="K139">
            <v>3</v>
          </cell>
          <cell r="M139">
            <v>2</v>
          </cell>
          <cell r="N139">
            <v>2</v>
          </cell>
          <cell r="R139">
            <v>4.1304347826086953</v>
          </cell>
        </row>
        <row r="140">
          <cell r="C140">
            <v>1</v>
          </cell>
          <cell r="G140">
            <v>13</v>
          </cell>
          <cell r="J140">
            <v>94</v>
          </cell>
          <cell r="K140">
            <v>3</v>
          </cell>
          <cell r="M140">
            <v>2</v>
          </cell>
          <cell r="N140">
            <v>9</v>
          </cell>
          <cell r="R140">
            <v>3.7549019607843137</v>
          </cell>
        </row>
        <row r="141">
          <cell r="C141">
            <v>1</v>
          </cell>
          <cell r="G141">
            <v>10</v>
          </cell>
          <cell r="J141">
            <v>28.1</v>
          </cell>
          <cell r="K141">
            <v>1</v>
          </cell>
          <cell r="M141">
            <v>1</v>
          </cell>
          <cell r="N141">
            <v>13</v>
          </cell>
          <cell r="R141">
            <v>2.274626865671642</v>
          </cell>
        </row>
        <row r="142">
          <cell r="C142">
            <v>1</v>
          </cell>
          <cell r="G142">
            <v>10</v>
          </cell>
          <cell r="J142">
            <v>238.2</v>
          </cell>
          <cell r="K142">
            <v>3</v>
          </cell>
          <cell r="M142">
            <v>2</v>
          </cell>
          <cell r="N142">
            <v>15</v>
          </cell>
          <cell r="R142">
            <v>2.274626865671642</v>
          </cell>
        </row>
        <row r="143">
          <cell r="C143">
            <v>1</v>
          </cell>
          <cell r="G143">
            <v>10</v>
          </cell>
          <cell r="J143">
            <v>124.5</v>
          </cell>
          <cell r="K143">
            <v>3</v>
          </cell>
          <cell r="M143">
            <v>2</v>
          </cell>
          <cell r="N143">
            <v>14</v>
          </cell>
          <cell r="R143">
            <v>2.274626865671642</v>
          </cell>
        </row>
        <row r="144">
          <cell r="C144">
            <v>1</v>
          </cell>
          <cell r="G144">
            <v>10</v>
          </cell>
          <cell r="J144">
            <v>28.1</v>
          </cell>
          <cell r="K144">
            <v>2</v>
          </cell>
          <cell r="M144">
            <v>1</v>
          </cell>
          <cell r="N144">
            <v>3</v>
          </cell>
          <cell r="R144">
            <v>2.274626865671642</v>
          </cell>
        </row>
        <row r="145">
          <cell r="C145">
            <v>1</v>
          </cell>
          <cell r="G145">
            <v>10</v>
          </cell>
          <cell r="J145">
            <v>137.4</v>
          </cell>
          <cell r="K145">
            <v>2</v>
          </cell>
          <cell r="M145">
            <v>2</v>
          </cell>
          <cell r="N145">
            <v>1</v>
          </cell>
          <cell r="R145">
            <v>2.274626865671642</v>
          </cell>
        </row>
        <row r="146">
          <cell r="C146">
            <v>1</v>
          </cell>
          <cell r="G146">
            <v>11</v>
          </cell>
          <cell r="J146">
            <v>1064</v>
          </cell>
          <cell r="K146">
            <v>3</v>
          </cell>
          <cell r="M146">
            <v>2</v>
          </cell>
          <cell r="N146">
            <v>13</v>
          </cell>
          <cell r="R146">
            <v>4.1304347826086953</v>
          </cell>
        </row>
        <row r="147">
          <cell r="C147">
            <v>1</v>
          </cell>
          <cell r="G147">
            <v>10</v>
          </cell>
          <cell r="J147">
            <v>386.8</v>
          </cell>
          <cell r="K147">
            <v>3</v>
          </cell>
          <cell r="M147">
            <v>2</v>
          </cell>
          <cell r="N147">
            <v>13</v>
          </cell>
          <cell r="R147">
            <v>2.274626865671642</v>
          </cell>
        </row>
        <row r="148">
          <cell r="C148">
            <v>1</v>
          </cell>
          <cell r="G148">
            <v>10</v>
          </cell>
          <cell r="J148">
            <v>137.4</v>
          </cell>
          <cell r="K148">
            <v>3</v>
          </cell>
          <cell r="M148">
            <v>2</v>
          </cell>
          <cell r="N148">
            <v>17</v>
          </cell>
          <cell r="R148">
            <v>2.274626865671642</v>
          </cell>
        </row>
        <row r="149">
          <cell r="C149">
            <v>1</v>
          </cell>
          <cell r="G149">
            <v>10</v>
          </cell>
          <cell r="J149">
            <v>256.39999999999998</v>
          </cell>
          <cell r="K149">
            <v>3</v>
          </cell>
          <cell r="M149">
            <v>2</v>
          </cell>
          <cell r="N149">
            <v>4</v>
          </cell>
          <cell r="R149">
            <v>2.274626865671642</v>
          </cell>
        </row>
        <row r="150">
          <cell r="C150">
            <v>1</v>
          </cell>
          <cell r="G150">
            <v>13</v>
          </cell>
          <cell r="J150">
            <v>2068</v>
          </cell>
          <cell r="K150">
            <v>3</v>
          </cell>
          <cell r="M150">
            <v>2</v>
          </cell>
          <cell r="N150">
            <v>13</v>
          </cell>
          <cell r="R150">
            <v>3.7549019607843137</v>
          </cell>
        </row>
        <row r="151">
          <cell r="C151">
            <v>1</v>
          </cell>
          <cell r="G151">
            <v>10</v>
          </cell>
          <cell r="J151">
            <v>28.1</v>
          </cell>
          <cell r="K151">
            <v>1</v>
          </cell>
          <cell r="M151">
            <v>1</v>
          </cell>
          <cell r="N151">
            <v>1</v>
          </cell>
          <cell r="R151">
            <v>2.274626865671642</v>
          </cell>
        </row>
        <row r="152">
          <cell r="C152">
            <v>1</v>
          </cell>
          <cell r="G152">
            <v>11</v>
          </cell>
          <cell r="J152">
            <v>2188</v>
          </cell>
          <cell r="K152">
            <v>3</v>
          </cell>
          <cell r="M152">
            <v>2</v>
          </cell>
          <cell r="N152">
            <v>3</v>
          </cell>
          <cell r="R152">
            <v>4.1304347826086953</v>
          </cell>
        </row>
        <row r="153">
          <cell r="C153">
            <v>1</v>
          </cell>
          <cell r="G153">
            <v>10</v>
          </cell>
          <cell r="J153">
            <v>376.4</v>
          </cell>
          <cell r="K153">
            <v>3</v>
          </cell>
          <cell r="M153">
            <v>2</v>
          </cell>
          <cell r="N153">
            <v>13</v>
          </cell>
          <cell r="R153">
            <v>2.274626865671642</v>
          </cell>
        </row>
        <row r="154">
          <cell r="C154">
            <v>1</v>
          </cell>
          <cell r="G154">
            <v>11</v>
          </cell>
          <cell r="J154">
            <v>1779</v>
          </cell>
          <cell r="K154">
            <v>3</v>
          </cell>
          <cell r="M154">
            <v>2</v>
          </cell>
          <cell r="N154">
            <v>10</v>
          </cell>
          <cell r="R154">
            <v>4.1304347826086953</v>
          </cell>
        </row>
        <row r="155">
          <cell r="C155">
            <v>1</v>
          </cell>
          <cell r="G155">
            <v>11</v>
          </cell>
          <cell r="J155">
            <v>1779</v>
          </cell>
          <cell r="K155">
            <v>3</v>
          </cell>
          <cell r="M155">
            <v>2</v>
          </cell>
          <cell r="N155">
            <v>10</v>
          </cell>
          <cell r="R155">
            <v>4.1304347826086953</v>
          </cell>
        </row>
        <row r="156">
          <cell r="C156">
            <v>1</v>
          </cell>
          <cell r="G156">
            <v>10</v>
          </cell>
          <cell r="J156">
            <v>28.1</v>
          </cell>
          <cell r="K156">
            <v>3</v>
          </cell>
          <cell r="M156">
            <v>1</v>
          </cell>
          <cell r="N156">
            <v>1</v>
          </cell>
          <cell r="R156">
            <v>2.274626865671642</v>
          </cell>
        </row>
        <row r="157">
          <cell r="C157">
            <v>1</v>
          </cell>
          <cell r="G157">
            <v>13</v>
          </cell>
          <cell r="J157">
            <v>527</v>
          </cell>
          <cell r="K157">
            <v>3</v>
          </cell>
          <cell r="M157">
            <v>2</v>
          </cell>
          <cell r="N157">
            <v>13</v>
          </cell>
          <cell r="R157">
            <v>3.7549019607843137</v>
          </cell>
        </row>
        <row r="158">
          <cell r="C158">
            <v>1</v>
          </cell>
          <cell r="G158">
            <v>13</v>
          </cell>
          <cell r="J158">
            <v>94</v>
          </cell>
          <cell r="K158">
            <v>3</v>
          </cell>
          <cell r="M158">
            <v>1</v>
          </cell>
          <cell r="N158">
            <v>13</v>
          </cell>
          <cell r="R158">
            <v>3.7549019607843137</v>
          </cell>
        </row>
        <row r="159">
          <cell r="C159">
            <v>1</v>
          </cell>
          <cell r="G159">
            <v>11</v>
          </cell>
          <cell r="J159">
            <v>1098</v>
          </cell>
          <cell r="K159">
            <v>3</v>
          </cell>
          <cell r="M159">
            <v>2</v>
          </cell>
          <cell r="N159">
            <v>10</v>
          </cell>
          <cell r="R159">
            <v>4.1304347826086953</v>
          </cell>
        </row>
        <row r="160">
          <cell r="C160">
            <v>1</v>
          </cell>
          <cell r="G160">
            <v>11</v>
          </cell>
          <cell r="J160">
            <v>94</v>
          </cell>
          <cell r="K160">
            <v>3</v>
          </cell>
          <cell r="M160">
            <v>1</v>
          </cell>
          <cell r="N160">
            <v>1</v>
          </cell>
          <cell r="R160">
            <v>4.1304347826086953</v>
          </cell>
        </row>
        <row r="161">
          <cell r="C161">
            <v>1</v>
          </cell>
          <cell r="G161">
            <v>11</v>
          </cell>
          <cell r="J161">
            <v>1098</v>
          </cell>
          <cell r="K161">
            <v>3</v>
          </cell>
          <cell r="M161">
            <v>2</v>
          </cell>
          <cell r="N161">
            <v>10</v>
          </cell>
          <cell r="R161">
            <v>4.1304347826086953</v>
          </cell>
        </row>
        <row r="162">
          <cell r="C162">
            <v>1</v>
          </cell>
          <cell r="G162">
            <v>10</v>
          </cell>
          <cell r="J162">
            <v>94</v>
          </cell>
          <cell r="K162">
            <v>3</v>
          </cell>
          <cell r="M162">
            <v>1</v>
          </cell>
          <cell r="N162">
            <v>1</v>
          </cell>
          <cell r="R162">
            <v>2.274626865671642</v>
          </cell>
        </row>
        <row r="163">
          <cell r="C163">
            <v>1</v>
          </cell>
          <cell r="G163">
            <v>13</v>
          </cell>
          <cell r="J163">
            <v>689</v>
          </cell>
          <cell r="K163">
            <v>3</v>
          </cell>
          <cell r="M163">
            <v>2</v>
          </cell>
          <cell r="N163">
            <v>10</v>
          </cell>
          <cell r="R163">
            <v>3.7549019607843137</v>
          </cell>
        </row>
        <row r="164">
          <cell r="C164">
            <v>1</v>
          </cell>
          <cell r="G164">
            <v>10</v>
          </cell>
          <cell r="J164">
            <v>28.1</v>
          </cell>
          <cell r="K164">
            <v>3</v>
          </cell>
          <cell r="M164">
            <v>2</v>
          </cell>
          <cell r="N164">
            <v>1</v>
          </cell>
          <cell r="R164">
            <v>2.274626865671642</v>
          </cell>
        </row>
        <row r="165">
          <cell r="C165">
            <v>1</v>
          </cell>
          <cell r="G165">
            <v>10</v>
          </cell>
          <cell r="J165">
            <v>74.2</v>
          </cell>
          <cell r="K165">
            <v>3</v>
          </cell>
          <cell r="M165">
            <v>2</v>
          </cell>
          <cell r="N165">
            <v>13</v>
          </cell>
          <cell r="R165">
            <v>2.274626865671642</v>
          </cell>
        </row>
        <row r="166">
          <cell r="C166">
            <v>1</v>
          </cell>
          <cell r="G166">
            <v>13</v>
          </cell>
          <cell r="J166">
            <v>575.79999999999995</v>
          </cell>
          <cell r="K166">
            <v>3</v>
          </cell>
          <cell r="M166">
            <v>2</v>
          </cell>
          <cell r="N166">
            <v>2</v>
          </cell>
          <cell r="R166">
            <v>3.7549019607843137</v>
          </cell>
        </row>
        <row r="167">
          <cell r="C167">
            <v>1</v>
          </cell>
          <cell r="G167">
            <v>13</v>
          </cell>
          <cell r="J167">
            <v>1779</v>
          </cell>
          <cell r="K167">
            <v>3</v>
          </cell>
          <cell r="M167">
            <v>2</v>
          </cell>
          <cell r="N167">
            <v>17</v>
          </cell>
          <cell r="R167">
            <v>3.7549019607843137</v>
          </cell>
        </row>
        <row r="168">
          <cell r="C168">
            <v>1</v>
          </cell>
          <cell r="G168">
            <v>13</v>
          </cell>
          <cell r="J168">
            <v>1414</v>
          </cell>
          <cell r="K168">
            <v>3</v>
          </cell>
          <cell r="M168">
            <v>2</v>
          </cell>
          <cell r="N168">
            <v>6</v>
          </cell>
          <cell r="R168">
            <v>3.7549019607843137</v>
          </cell>
        </row>
        <row r="169">
          <cell r="C169">
            <v>1</v>
          </cell>
          <cell r="G169">
            <v>13</v>
          </cell>
          <cell r="J169">
            <v>560.4</v>
          </cell>
          <cell r="K169">
            <v>3</v>
          </cell>
          <cell r="M169">
            <v>2</v>
          </cell>
          <cell r="N169">
            <v>13</v>
          </cell>
          <cell r="R169">
            <v>3.7549019607843137</v>
          </cell>
        </row>
        <row r="170">
          <cell r="C170">
            <v>1</v>
          </cell>
          <cell r="G170">
            <v>13</v>
          </cell>
          <cell r="J170">
            <v>580.20000000000005</v>
          </cell>
          <cell r="K170">
            <v>3</v>
          </cell>
          <cell r="M170">
            <v>1</v>
          </cell>
          <cell r="N170">
            <v>2</v>
          </cell>
          <cell r="R170">
            <v>3.7549019607843137</v>
          </cell>
        </row>
        <row r="171">
          <cell r="C171">
            <v>1</v>
          </cell>
          <cell r="G171">
            <v>10</v>
          </cell>
          <cell r="J171">
            <v>94</v>
          </cell>
          <cell r="K171">
            <v>3</v>
          </cell>
          <cell r="M171">
            <v>1</v>
          </cell>
          <cell r="N171">
            <v>7</v>
          </cell>
          <cell r="R171">
            <v>2.274626865671642</v>
          </cell>
        </row>
        <row r="172">
          <cell r="C172">
            <v>1</v>
          </cell>
          <cell r="G172">
            <v>13</v>
          </cell>
          <cell r="J172">
            <v>364.2</v>
          </cell>
          <cell r="K172">
            <v>3</v>
          </cell>
          <cell r="M172">
            <v>2</v>
          </cell>
          <cell r="N172">
            <v>3</v>
          </cell>
          <cell r="R172">
            <v>3.7549019607843137</v>
          </cell>
        </row>
        <row r="173">
          <cell r="C173">
            <v>1</v>
          </cell>
          <cell r="G173">
            <v>10</v>
          </cell>
          <cell r="J173">
            <v>195.4</v>
          </cell>
          <cell r="K173">
            <v>3</v>
          </cell>
          <cell r="M173">
            <v>2</v>
          </cell>
          <cell r="N173">
            <v>13</v>
          </cell>
          <cell r="R173">
            <v>2.274626865671642</v>
          </cell>
        </row>
        <row r="174">
          <cell r="C174">
            <v>1</v>
          </cell>
          <cell r="G174">
            <v>13</v>
          </cell>
          <cell r="J174">
            <v>202.2</v>
          </cell>
          <cell r="K174">
            <v>3</v>
          </cell>
          <cell r="M174">
            <v>2</v>
          </cell>
          <cell r="N174">
            <v>2</v>
          </cell>
          <cell r="R174">
            <v>3.7549019607843137</v>
          </cell>
        </row>
        <row r="175">
          <cell r="C175">
            <v>1</v>
          </cell>
          <cell r="G175">
            <v>10</v>
          </cell>
          <cell r="J175">
            <v>215.2</v>
          </cell>
          <cell r="K175">
            <v>3</v>
          </cell>
          <cell r="M175">
            <v>2</v>
          </cell>
          <cell r="N175">
            <v>1</v>
          </cell>
          <cell r="R175">
            <v>2.274626865671642</v>
          </cell>
        </row>
        <row r="176">
          <cell r="C176">
            <v>1</v>
          </cell>
          <cell r="G176">
            <v>13</v>
          </cell>
          <cell r="J176">
            <v>61.5</v>
          </cell>
          <cell r="K176">
            <v>3</v>
          </cell>
          <cell r="M176">
            <v>1</v>
          </cell>
          <cell r="N176">
            <v>7</v>
          </cell>
          <cell r="R176">
            <v>3.7549019607843137</v>
          </cell>
        </row>
        <row r="177">
          <cell r="C177">
            <v>1</v>
          </cell>
          <cell r="G177">
            <v>13</v>
          </cell>
          <cell r="J177">
            <v>254.2</v>
          </cell>
          <cell r="K177">
            <v>3</v>
          </cell>
          <cell r="M177">
            <v>2</v>
          </cell>
          <cell r="N177">
            <v>11</v>
          </cell>
          <cell r="R177">
            <v>3.7549019607843137</v>
          </cell>
        </row>
        <row r="178">
          <cell r="C178">
            <v>1</v>
          </cell>
          <cell r="G178">
            <v>10</v>
          </cell>
          <cell r="J178">
            <v>238.2</v>
          </cell>
          <cell r="K178">
            <v>3</v>
          </cell>
          <cell r="M178">
            <v>1</v>
          </cell>
          <cell r="N178">
            <v>11</v>
          </cell>
          <cell r="R178">
            <v>2.274626865671642</v>
          </cell>
        </row>
        <row r="179">
          <cell r="C179">
            <v>1</v>
          </cell>
          <cell r="G179">
            <v>10</v>
          </cell>
          <cell r="J179">
            <v>64.7</v>
          </cell>
          <cell r="K179">
            <v>3</v>
          </cell>
          <cell r="M179">
            <v>1</v>
          </cell>
          <cell r="N179">
            <v>1</v>
          </cell>
          <cell r="R179">
            <v>2.274626865671642</v>
          </cell>
        </row>
        <row r="180">
          <cell r="C180">
            <v>1</v>
          </cell>
          <cell r="G180">
            <v>10</v>
          </cell>
          <cell r="J180">
            <v>835</v>
          </cell>
          <cell r="K180">
            <v>3</v>
          </cell>
          <cell r="M180">
            <v>2</v>
          </cell>
          <cell r="N180">
            <v>13</v>
          </cell>
          <cell r="R180">
            <v>2.274626865671642</v>
          </cell>
        </row>
        <row r="181">
          <cell r="C181">
            <v>1</v>
          </cell>
          <cell r="G181">
            <v>13</v>
          </cell>
          <cell r="J181">
            <v>94</v>
          </cell>
          <cell r="K181">
            <v>3</v>
          </cell>
          <cell r="M181">
            <v>1</v>
          </cell>
          <cell r="N181">
            <v>1</v>
          </cell>
          <cell r="R181">
            <v>3.7549019607843137</v>
          </cell>
        </row>
        <row r="182">
          <cell r="C182">
            <v>1</v>
          </cell>
          <cell r="G182">
            <v>10</v>
          </cell>
          <cell r="J182">
            <v>28.1</v>
          </cell>
          <cell r="K182">
            <v>3</v>
          </cell>
          <cell r="M182">
            <v>1</v>
          </cell>
          <cell r="N182">
            <v>1</v>
          </cell>
          <cell r="R182">
            <v>2.274626865671642</v>
          </cell>
        </row>
        <row r="183">
          <cell r="C183">
            <v>1</v>
          </cell>
          <cell r="G183">
            <v>13</v>
          </cell>
          <cell r="J183">
            <v>94</v>
          </cell>
          <cell r="K183">
            <v>3</v>
          </cell>
          <cell r="M183">
            <v>1</v>
          </cell>
          <cell r="N183">
            <v>1</v>
          </cell>
          <cell r="R183">
            <v>3.7549019607843137</v>
          </cell>
        </row>
        <row r="184">
          <cell r="C184">
            <v>1</v>
          </cell>
          <cell r="G184">
            <v>10</v>
          </cell>
          <cell r="J184">
            <v>94</v>
          </cell>
          <cell r="K184">
            <v>3</v>
          </cell>
          <cell r="M184">
            <v>2</v>
          </cell>
          <cell r="N184">
            <v>1</v>
          </cell>
          <cell r="R184">
            <v>2.274626865671642</v>
          </cell>
        </row>
        <row r="185">
          <cell r="C185">
            <v>1</v>
          </cell>
          <cell r="G185">
            <v>13</v>
          </cell>
          <cell r="J185">
            <v>2156</v>
          </cell>
          <cell r="K185">
            <v>3</v>
          </cell>
          <cell r="M185">
            <v>2</v>
          </cell>
          <cell r="N185">
            <v>4</v>
          </cell>
          <cell r="R185">
            <v>3.7549019607843137</v>
          </cell>
        </row>
        <row r="186">
          <cell r="C186">
            <v>1</v>
          </cell>
          <cell r="G186">
            <v>10</v>
          </cell>
          <cell r="J186">
            <v>210.3</v>
          </cell>
          <cell r="K186">
            <v>3</v>
          </cell>
          <cell r="M186">
            <v>1</v>
          </cell>
          <cell r="N186">
            <v>8</v>
          </cell>
          <cell r="R186">
            <v>2.274626865671642</v>
          </cell>
        </row>
        <row r="187">
          <cell r="C187">
            <v>1</v>
          </cell>
          <cell r="G187">
            <v>10</v>
          </cell>
          <cell r="J187">
            <v>94</v>
          </cell>
          <cell r="K187">
            <v>3</v>
          </cell>
          <cell r="M187">
            <v>1</v>
          </cell>
          <cell r="N187">
            <v>13</v>
          </cell>
          <cell r="R187">
            <v>2.274626865671642</v>
          </cell>
        </row>
        <row r="188">
          <cell r="C188">
            <v>1</v>
          </cell>
          <cell r="G188">
            <v>13</v>
          </cell>
          <cell r="J188">
            <v>94</v>
          </cell>
          <cell r="K188">
            <v>3</v>
          </cell>
          <cell r="M188">
            <v>1</v>
          </cell>
          <cell r="N188">
            <v>7</v>
          </cell>
          <cell r="R188">
            <v>3.7549019607843137</v>
          </cell>
        </row>
        <row r="189">
          <cell r="C189">
            <v>1</v>
          </cell>
          <cell r="G189">
            <v>11</v>
          </cell>
          <cell r="J189">
            <v>26.799999999999997</v>
          </cell>
          <cell r="K189">
            <v>3</v>
          </cell>
          <cell r="M189">
            <v>1</v>
          </cell>
          <cell r="N189">
            <v>3</v>
          </cell>
          <cell r="R189">
            <v>4.1304347826086953</v>
          </cell>
        </row>
        <row r="190">
          <cell r="C190">
            <v>1</v>
          </cell>
          <cell r="G190">
            <v>10</v>
          </cell>
          <cell r="J190">
            <v>94</v>
          </cell>
          <cell r="K190">
            <v>3</v>
          </cell>
          <cell r="M190">
            <v>1</v>
          </cell>
          <cell r="N190">
            <v>16</v>
          </cell>
          <cell r="R190">
            <v>2.274626865671642</v>
          </cell>
        </row>
        <row r="191">
          <cell r="C191">
            <v>1</v>
          </cell>
          <cell r="G191">
            <v>10</v>
          </cell>
          <cell r="J191">
            <v>276.2</v>
          </cell>
          <cell r="K191">
            <v>3</v>
          </cell>
          <cell r="M191">
            <v>2</v>
          </cell>
          <cell r="N191">
            <v>13</v>
          </cell>
          <cell r="R191">
            <v>2.274626865671642</v>
          </cell>
        </row>
        <row r="192">
          <cell r="C192">
            <v>1</v>
          </cell>
          <cell r="G192">
            <v>13</v>
          </cell>
          <cell r="J192">
            <v>1516</v>
          </cell>
          <cell r="K192">
            <v>3</v>
          </cell>
          <cell r="M192">
            <v>2</v>
          </cell>
          <cell r="N192">
            <v>10</v>
          </cell>
          <cell r="R192">
            <v>3.7549019607843137</v>
          </cell>
        </row>
        <row r="193">
          <cell r="C193">
            <v>1</v>
          </cell>
          <cell r="G193">
            <v>10</v>
          </cell>
          <cell r="J193">
            <v>94</v>
          </cell>
          <cell r="K193">
            <v>3</v>
          </cell>
          <cell r="M193">
            <v>1</v>
          </cell>
          <cell r="N193">
            <v>1</v>
          </cell>
          <cell r="R193">
            <v>2.274626865671642</v>
          </cell>
        </row>
        <row r="194">
          <cell r="C194">
            <v>1</v>
          </cell>
          <cell r="G194">
            <v>13</v>
          </cell>
          <cell r="J194">
            <v>238.2</v>
          </cell>
          <cell r="K194">
            <v>3</v>
          </cell>
          <cell r="M194">
            <v>1</v>
          </cell>
          <cell r="N194">
            <v>11</v>
          </cell>
          <cell r="R194">
            <v>3.7549019607843137</v>
          </cell>
        </row>
        <row r="195">
          <cell r="C195">
            <v>1</v>
          </cell>
          <cell r="G195">
            <v>13</v>
          </cell>
          <cell r="J195">
            <v>758</v>
          </cell>
          <cell r="K195">
            <v>3</v>
          </cell>
          <cell r="M195">
            <v>1</v>
          </cell>
          <cell r="N195">
            <v>11</v>
          </cell>
          <cell r="R195">
            <v>3.7549019607843137</v>
          </cell>
        </row>
        <row r="196">
          <cell r="C196">
            <v>1</v>
          </cell>
          <cell r="G196">
            <v>10</v>
          </cell>
          <cell r="J196">
            <v>182.7</v>
          </cell>
          <cell r="K196">
            <v>3</v>
          </cell>
          <cell r="M196">
            <v>1</v>
          </cell>
          <cell r="N196">
            <v>1</v>
          </cell>
          <cell r="R196">
            <v>2.274626865671642</v>
          </cell>
        </row>
        <row r="197">
          <cell r="C197">
            <v>1</v>
          </cell>
          <cell r="G197">
            <v>11</v>
          </cell>
          <cell r="J197">
            <v>1292.8</v>
          </cell>
          <cell r="K197">
            <v>3</v>
          </cell>
          <cell r="M197">
            <v>2</v>
          </cell>
          <cell r="N197">
            <v>13</v>
          </cell>
          <cell r="R197">
            <v>4.1304347826086953</v>
          </cell>
        </row>
        <row r="198">
          <cell r="C198">
            <v>1</v>
          </cell>
          <cell r="G198">
            <v>10</v>
          </cell>
          <cell r="J198">
            <v>169.7</v>
          </cell>
          <cell r="K198">
            <v>3</v>
          </cell>
          <cell r="M198">
            <v>1</v>
          </cell>
          <cell r="N198">
            <v>1</v>
          </cell>
          <cell r="R198">
            <v>2.274626865671642</v>
          </cell>
        </row>
        <row r="199">
          <cell r="C199">
            <v>1</v>
          </cell>
          <cell r="G199">
            <v>10</v>
          </cell>
          <cell r="J199">
            <v>74.2</v>
          </cell>
          <cell r="K199">
            <v>3</v>
          </cell>
          <cell r="M199">
            <v>1</v>
          </cell>
          <cell r="N199">
            <v>1</v>
          </cell>
          <cell r="R199">
            <v>2.274626865671642</v>
          </cell>
        </row>
        <row r="200">
          <cell r="C200">
            <v>1</v>
          </cell>
          <cell r="G200">
            <v>10</v>
          </cell>
          <cell r="J200">
            <v>94</v>
          </cell>
          <cell r="K200">
            <v>3</v>
          </cell>
          <cell r="M200">
            <v>1</v>
          </cell>
          <cell r="N200">
            <v>14</v>
          </cell>
          <cell r="R200">
            <v>2.274626865671642</v>
          </cell>
        </row>
        <row r="201">
          <cell r="C201">
            <v>1</v>
          </cell>
          <cell r="G201">
            <v>13</v>
          </cell>
          <cell r="J201">
            <v>202.2</v>
          </cell>
          <cell r="K201">
            <v>3</v>
          </cell>
          <cell r="M201">
            <v>1</v>
          </cell>
          <cell r="N201">
            <v>13</v>
          </cell>
          <cell r="R201">
            <v>3.7549019607843137</v>
          </cell>
        </row>
        <row r="202">
          <cell r="C202">
            <v>1</v>
          </cell>
          <cell r="G202">
            <v>10</v>
          </cell>
          <cell r="J202">
            <v>94</v>
          </cell>
          <cell r="K202">
            <v>3</v>
          </cell>
          <cell r="M202">
            <v>2</v>
          </cell>
          <cell r="N202">
            <v>1</v>
          </cell>
          <cell r="R202">
            <v>2.274626865671642</v>
          </cell>
        </row>
        <row r="203">
          <cell r="C203">
            <v>1</v>
          </cell>
          <cell r="G203">
            <v>10</v>
          </cell>
          <cell r="J203">
            <v>74.2</v>
          </cell>
          <cell r="K203">
            <v>3</v>
          </cell>
          <cell r="M203">
            <v>2</v>
          </cell>
          <cell r="N203">
            <v>1</v>
          </cell>
          <cell r="R203">
            <v>2.274626865671642</v>
          </cell>
        </row>
        <row r="204">
          <cell r="C204">
            <v>1</v>
          </cell>
          <cell r="G204">
            <v>10</v>
          </cell>
          <cell r="J204">
            <v>94</v>
          </cell>
          <cell r="K204">
            <v>3</v>
          </cell>
          <cell r="M204">
            <v>2</v>
          </cell>
          <cell r="N204">
            <v>10</v>
          </cell>
          <cell r="R204">
            <v>2.274626865671642</v>
          </cell>
        </row>
        <row r="205">
          <cell r="C205">
            <v>1</v>
          </cell>
          <cell r="G205">
            <v>10</v>
          </cell>
          <cell r="J205">
            <v>185.8</v>
          </cell>
          <cell r="K205">
            <v>3</v>
          </cell>
          <cell r="M205">
            <v>2</v>
          </cell>
          <cell r="N205">
            <v>1</v>
          </cell>
          <cell r="R205">
            <v>2.274626865671642</v>
          </cell>
        </row>
        <row r="206">
          <cell r="C206">
            <v>1</v>
          </cell>
          <cell r="G206">
            <v>10</v>
          </cell>
          <cell r="J206">
            <v>65.099999999999994</v>
          </cell>
          <cell r="K206">
            <v>3</v>
          </cell>
          <cell r="M206">
            <v>1</v>
          </cell>
          <cell r="N206">
            <v>9</v>
          </cell>
          <cell r="R206">
            <v>2.274626865671642</v>
          </cell>
        </row>
        <row r="207">
          <cell r="C207">
            <v>1</v>
          </cell>
          <cell r="G207">
            <v>13</v>
          </cell>
          <cell r="J207">
            <v>531</v>
          </cell>
          <cell r="K207">
            <v>3</v>
          </cell>
          <cell r="M207">
            <v>1</v>
          </cell>
          <cell r="N207">
            <v>4</v>
          </cell>
          <cell r="R207">
            <v>3.7549019607843137</v>
          </cell>
        </row>
        <row r="208">
          <cell r="C208">
            <v>1</v>
          </cell>
          <cell r="G208">
            <v>13</v>
          </cell>
          <cell r="J208">
            <v>16.8</v>
          </cell>
          <cell r="K208">
            <v>3</v>
          </cell>
          <cell r="M208">
            <v>1</v>
          </cell>
          <cell r="N208">
            <v>1</v>
          </cell>
          <cell r="R208">
            <v>3.7549019607843137</v>
          </cell>
        </row>
        <row r="209">
          <cell r="C209">
            <v>1</v>
          </cell>
          <cell r="G209">
            <v>11</v>
          </cell>
          <cell r="J209">
            <v>430.2</v>
          </cell>
          <cell r="K209">
            <v>3</v>
          </cell>
          <cell r="M209">
            <v>1</v>
          </cell>
          <cell r="N209">
            <v>10</v>
          </cell>
          <cell r="R209">
            <v>4.1304347826086953</v>
          </cell>
        </row>
        <row r="210">
          <cell r="C210">
            <v>1</v>
          </cell>
          <cell r="G210">
            <v>10</v>
          </cell>
          <cell r="J210">
            <v>28.1</v>
          </cell>
          <cell r="K210">
            <v>3</v>
          </cell>
          <cell r="M210">
            <v>1</v>
          </cell>
          <cell r="N210">
            <v>1</v>
          </cell>
          <cell r="R210">
            <v>2.274626865671642</v>
          </cell>
        </row>
        <row r="211">
          <cell r="C211">
            <v>1</v>
          </cell>
          <cell r="G211">
            <v>10</v>
          </cell>
          <cell r="J211">
            <v>94</v>
          </cell>
          <cell r="K211">
            <v>3</v>
          </cell>
          <cell r="M211">
            <v>1</v>
          </cell>
          <cell r="N211">
            <v>1</v>
          </cell>
          <cell r="R211">
            <v>2.274626865671642</v>
          </cell>
        </row>
        <row r="212">
          <cell r="C212">
            <v>1</v>
          </cell>
          <cell r="G212">
            <v>10</v>
          </cell>
          <cell r="J212">
            <v>238.2</v>
          </cell>
          <cell r="K212">
            <v>3</v>
          </cell>
          <cell r="M212">
            <v>1</v>
          </cell>
          <cell r="N212">
            <v>3</v>
          </cell>
          <cell r="R212">
            <v>2.274626865671642</v>
          </cell>
        </row>
        <row r="213">
          <cell r="C213">
            <v>1</v>
          </cell>
          <cell r="G213">
            <v>13</v>
          </cell>
          <cell r="J213">
            <v>222.8</v>
          </cell>
          <cell r="K213">
            <v>3</v>
          </cell>
          <cell r="M213">
            <v>1</v>
          </cell>
          <cell r="N213">
            <v>1</v>
          </cell>
          <cell r="R213">
            <v>3.7549019607843137</v>
          </cell>
        </row>
        <row r="214">
          <cell r="C214">
            <v>1</v>
          </cell>
          <cell r="G214">
            <v>13</v>
          </cell>
          <cell r="J214">
            <v>569</v>
          </cell>
          <cell r="K214">
            <v>3</v>
          </cell>
          <cell r="M214">
            <v>2</v>
          </cell>
          <cell r="N214">
            <v>10</v>
          </cell>
          <cell r="R214">
            <v>3.7549019607843137</v>
          </cell>
        </row>
        <row r="215">
          <cell r="C215">
            <v>1</v>
          </cell>
          <cell r="G215">
            <v>13</v>
          </cell>
          <cell r="J215">
            <v>393</v>
          </cell>
          <cell r="K215">
            <v>3</v>
          </cell>
          <cell r="M215">
            <v>2</v>
          </cell>
          <cell r="N215">
            <v>17</v>
          </cell>
          <cell r="R215">
            <v>3.7549019607843137</v>
          </cell>
        </row>
        <row r="216">
          <cell r="C216">
            <v>1</v>
          </cell>
          <cell r="G216">
            <v>10</v>
          </cell>
          <cell r="J216">
            <v>580.20000000000005</v>
          </cell>
          <cell r="K216">
            <v>3</v>
          </cell>
          <cell r="M216">
            <v>2</v>
          </cell>
          <cell r="N216">
            <v>3</v>
          </cell>
          <cell r="R216">
            <v>2.274626865671642</v>
          </cell>
        </row>
        <row r="217">
          <cell r="C217">
            <v>1</v>
          </cell>
          <cell r="G217">
            <v>10</v>
          </cell>
          <cell r="J217">
            <v>580.20000000000005</v>
          </cell>
          <cell r="K217">
            <v>3</v>
          </cell>
          <cell r="M217">
            <v>2</v>
          </cell>
          <cell r="N217">
            <v>3</v>
          </cell>
          <cell r="R217">
            <v>2.274626865671642</v>
          </cell>
        </row>
        <row r="218">
          <cell r="C218">
            <v>1</v>
          </cell>
          <cell r="G218">
            <v>10</v>
          </cell>
          <cell r="J218">
            <v>580.20000000000005</v>
          </cell>
          <cell r="K218">
            <v>3</v>
          </cell>
          <cell r="M218">
            <v>2</v>
          </cell>
          <cell r="N218">
            <v>3</v>
          </cell>
          <cell r="R218">
            <v>2.274626865671642</v>
          </cell>
        </row>
        <row r="219">
          <cell r="C219">
            <v>1</v>
          </cell>
          <cell r="G219">
            <v>10</v>
          </cell>
          <cell r="J219">
            <v>580.20000000000005</v>
          </cell>
          <cell r="K219">
            <v>3</v>
          </cell>
          <cell r="M219">
            <v>2</v>
          </cell>
          <cell r="N219">
            <v>3</v>
          </cell>
          <cell r="R219">
            <v>2.274626865671642</v>
          </cell>
        </row>
        <row r="220">
          <cell r="C220">
            <v>1</v>
          </cell>
          <cell r="G220">
            <v>10</v>
          </cell>
          <cell r="J220">
            <v>580.20000000000005</v>
          </cell>
          <cell r="K220">
            <v>3</v>
          </cell>
          <cell r="M220">
            <v>2</v>
          </cell>
          <cell r="N220">
            <v>3</v>
          </cell>
          <cell r="R220">
            <v>2.274626865671642</v>
          </cell>
        </row>
        <row r="221">
          <cell r="C221">
            <v>1</v>
          </cell>
          <cell r="G221">
            <v>10</v>
          </cell>
          <cell r="J221">
            <v>256.39999999999998</v>
          </cell>
          <cell r="K221">
            <v>3</v>
          </cell>
          <cell r="M221">
            <v>2</v>
          </cell>
          <cell r="N221">
            <v>1</v>
          </cell>
          <cell r="R221">
            <v>2.274626865671642</v>
          </cell>
        </row>
        <row r="222">
          <cell r="C222">
            <v>1</v>
          </cell>
          <cell r="G222">
            <v>13</v>
          </cell>
          <cell r="J222">
            <v>514.29999999999995</v>
          </cell>
          <cell r="K222">
            <v>3</v>
          </cell>
          <cell r="M222">
            <v>1</v>
          </cell>
          <cell r="N222">
            <v>11</v>
          </cell>
          <cell r="R222">
            <v>3.7549019607843137</v>
          </cell>
        </row>
        <row r="223">
          <cell r="C223">
            <v>1</v>
          </cell>
          <cell r="G223">
            <v>10</v>
          </cell>
          <cell r="J223">
            <v>393</v>
          </cell>
          <cell r="K223">
            <v>3</v>
          </cell>
          <cell r="M223">
            <v>1</v>
          </cell>
          <cell r="N223">
            <v>11</v>
          </cell>
          <cell r="R223">
            <v>2.274626865671642</v>
          </cell>
        </row>
        <row r="224">
          <cell r="C224">
            <v>1</v>
          </cell>
          <cell r="G224">
            <v>11</v>
          </cell>
          <cell r="J224">
            <v>309</v>
          </cell>
          <cell r="K224">
            <v>3</v>
          </cell>
          <cell r="M224">
            <v>2</v>
          </cell>
          <cell r="N224">
            <v>17</v>
          </cell>
          <cell r="R224">
            <v>4.1304347826086953</v>
          </cell>
        </row>
        <row r="225">
          <cell r="C225">
            <v>1</v>
          </cell>
          <cell r="G225">
            <v>13</v>
          </cell>
          <cell r="J225">
            <v>2372</v>
          </cell>
          <cell r="K225">
            <v>3</v>
          </cell>
          <cell r="M225">
            <v>1</v>
          </cell>
          <cell r="N225">
            <v>3</v>
          </cell>
          <cell r="R225">
            <v>3.7549019607843137</v>
          </cell>
        </row>
        <row r="226">
          <cell r="C226">
            <v>1</v>
          </cell>
          <cell r="G226">
            <v>11</v>
          </cell>
          <cell r="J226">
            <v>55.099999999999994</v>
          </cell>
          <cell r="K226">
            <v>3</v>
          </cell>
          <cell r="M226">
            <v>1</v>
          </cell>
          <cell r="N226">
            <v>1</v>
          </cell>
          <cell r="R226">
            <v>4.1304347826086953</v>
          </cell>
        </row>
        <row r="227">
          <cell r="C227">
            <v>1</v>
          </cell>
          <cell r="G227">
            <v>11</v>
          </cell>
          <cell r="J227">
            <v>55.099999999999994</v>
          </cell>
          <cell r="K227">
            <v>3</v>
          </cell>
          <cell r="M227">
            <v>1</v>
          </cell>
          <cell r="N227">
            <v>1</v>
          </cell>
          <cell r="R227">
            <v>4.1304347826086953</v>
          </cell>
        </row>
        <row r="228">
          <cell r="C228">
            <v>1</v>
          </cell>
          <cell r="G228">
            <v>10</v>
          </cell>
          <cell r="J228">
            <v>276.2</v>
          </cell>
          <cell r="K228">
            <v>3</v>
          </cell>
          <cell r="M228">
            <v>2</v>
          </cell>
          <cell r="N228">
            <v>3</v>
          </cell>
          <cell r="R228">
            <v>2.274626865671642</v>
          </cell>
        </row>
        <row r="229">
          <cell r="C229">
            <v>1</v>
          </cell>
          <cell r="G229">
            <v>13</v>
          </cell>
          <cell r="J229">
            <v>1098</v>
          </cell>
          <cell r="K229">
            <v>3</v>
          </cell>
          <cell r="M229">
            <v>2</v>
          </cell>
          <cell r="N229">
            <v>13</v>
          </cell>
          <cell r="R229">
            <v>3.7549019607843137</v>
          </cell>
        </row>
        <row r="230">
          <cell r="C230">
            <v>1</v>
          </cell>
          <cell r="G230">
            <v>10</v>
          </cell>
          <cell r="J230">
            <v>28.1</v>
          </cell>
          <cell r="K230">
            <v>3</v>
          </cell>
          <cell r="M230">
            <v>1</v>
          </cell>
          <cell r="N230">
            <v>13</v>
          </cell>
          <cell r="R230">
            <v>2.274626865671642</v>
          </cell>
        </row>
        <row r="231">
          <cell r="C231">
            <v>1</v>
          </cell>
          <cell r="G231">
            <v>13</v>
          </cell>
          <cell r="J231">
            <v>28.1</v>
          </cell>
          <cell r="K231">
            <v>3</v>
          </cell>
          <cell r="M231">
            <v>1</v>
          </cell>
          <cell r="N231">
            <v>13</v>
          </cell>
          <cell r="R231">
            <v>3.7549019607843137</v>
          </cell>
        </row>
        <row r="232">
          <cell r="C232">
            <v>1</v>
          </cell>
          <cell r="G232">
            <v>13</v>
          </cell>
          <cell r="J232">
            <v>569</v>
          </cell>
          <cell r="K232">
            <v>3</v>
          </cell>
          <cell r="M232">
            <v>2</v>
          </cell>
          <cell r="N232">
            <v>13</v>
          </cell>
          <cell r="R232">
            <v>3.7549019607843137</v>
          </cell>
        </row>
        <row r="233">
          <cell r="C233">
            <v>1</v>
          </cell>
          <cell r="G233">
            <v>10</v>
          </cell>
          <cell r="J233">
            <v>28.1</v>
          </cell>
          <cell r="K233">
            <v>3</v>
          </cell>
          <cell r="M233">
            <v>2</v>
          </cell>
          <cell r="N233">
            <v>1</v>
          </cell>
          <cell r="R233">
            <v>2.274626865671642</v>
          </cell>
        </row>
        <row r="234">
          <cell r="C234">
            <v>1</v>
          </cell>
          <cell r="G234">
            <v>10</v>
          </cell>
          <cell r="J234">
            <v>94</v>
          </cell>
          <cell r="K234">
            <v>3</v>
          </cell>
          <cell r="M234">
            <v>1</v>
          </cell>
          <cell r="N234">
            <v>15</v>
          </cell>
          <cell r="R234">
            <v>2.274626865671642</v>
          </cell>
        </row>
        <row r="235">
          <cell r="C235">
            <v>1</v>
          </cell>
          <cell r="G235">
            <v>11</v>
          </cell>
          <cell r="J235">
            <v>28.1</v>
          </cell>
          <cell r="K235">
            <v>3</v>
          </cell>
          <cell r="M235">
            <v>1</v>
          </cell>
          <cell r="N235">
            <v>1</v>
          </cell>
          <cell r="R235">
            <v>4.1304347826086953</v>
          </cell>
        </row>
        <row r="236">
          <cell r="C236">
            <v>1</v>
          </cell>
          <cell r="G236">
            <v>13</v>
          </cell>
          <cell r="J236">
            <v>794</v>
          </cell>
          <cell r="K236">
            <v>3</v>
          </cell>
          <cell r="M236">
            <v>2</v>
          </cell>
          <cell r="N236">
            <v>17</v>
          </cell>
          <cell r="R236">
            <v>3.7549019607843137</v>
          </cell>
        </row>
        <row r="237">
          <cell r="C237">
            <v>1</v>
          </cell>
          <cell r="G237">
            <v>13</v>
          </cell>
          <cell r="J237">
            <v>772</v>
          </cell>
          <cell r="K237">
            <v>3</v>
          </cell>
          <cell r="M237">
            <v>2</v>
          </cell>
          <cell r="N237">
            <v>13</v>
          </cell>
          <cell r="R237">
            <v>3.7549019607843137</v>
          </cell>
        </row>
        <row r="238">
          <cell r="C238">
            <v>1</v>
          </cell>
          <cell r="G238">
            <v>13</v>
          </cell>
          <cell r="J238">
            <v>772</v>
          </cell>
          <cell r="K238">
            <v>3</v>
          </cell>
          <cell r="M238">
            <v>2</v>
          </cell>
          <cell r="N238">
            <v>13</v>
          </cell>
          <cell r="R238">
            <v>3.7549019607843137</v>
          </cell>
        </row>
        <row r="239">
          <cell r="C239">
            <v>1</v>
          </cell>
          <cell r="G239">
            <v>13</v>
          </cell>
          <cell r="J239">
            <v>531</v>
          </cell>
          <cell r="K239">
            <v>3</v>
          </cell>
          <cell r="M239">
            <v>1</v>
          </cell>
          <cell r="N239">
            <v>13</v>
          </cell>
          <cell r="R239">
            <v>3.7549019607843137</v>
          </cell>
        </row>
        <row r="240">
          <cell r="C240">
            <v>1</v>
          </cell>
          <cell r="G240">
            <v>10</v>
          </cell>
          <cell r="J240">
            <v>569</v>
          </cell>
          <cell r="K240">
            <v>4</v>
          </cell>
          <cell r="M240">
            <v>2</v>
          </cell>
          <cell r="N240">
            <v>1</v>
          </cell>
          <cell r="R240">
            <v>2.274626865671642</v>
          </cell>
        </row>
        <row r="241">
          <cell r="C241">
            <v>1</v>
          </cell>
          <cell r="G241">
            <v>13</v>
          </cell>
          <cell r="J241">
            <v>210.3</v>
          </cell>
          <cell r="K241">
            <v>3</v>
          </cell>
          <cell r="M241">
            <v>1</v>
          </cell>
          <cell r="N241">
            <v>14</v>
          </cell>
          <cell r="R241">
            <v>3.7549019607843137</v>
          </cell>
        </row>
        <row r="242">
          <cell r="C242">
            <v>1</v>
          </cell>
          <cell r="G242">
            <v>11</v>
          </cell>
          <cell r="J242">
            <v>16.8</v>
          </cell>
          <cell r="K242">
            <v>3</v>
          </cell>
          <cell r="M242">
            <v>2</v>
          </cell>
          <cell r="N242">
            <v>1</v>
          </cell>
          <cell r="R242">
            <v>4.1304347826086953</v>
          </cell>
        </row>
        <row r="243">
          <cell r="C243">
            <v>1</v>
          </cell>
          <cell r="G243">
            <v>10</v>
          </cell>
          <cell r="J243">
            <v>569</v>
          </cell>
          <cell r="K243">
            <v>3</v>
          </cell>
          <cell r="M243">
            <v>2</v>
          </cell>
          <cell r="N243">
            <v>3</v>
          </cell>
          <cell r="R243">
            <v>2.274626865671642</v>
          </cell>
        </row>
        <row r="244">
          <cell r="C244">
            <v>1</v>
          </cell>
          <cell r="G244">
            <v>13</v>
          </cell>
          <cell r="J244">
            <v>724</v>
          </cell>
          <cell r="K244">
            <v>3</v>
          </cell>
          <cell r="M244">
            <v>1</v>
          </cell>
          <cell r="N244">
            <v>11</v>
          </cell>
          <cell r="R244">
            <v>3.7549019607843137</v>
          </cell>
        </row>
        <row r="245">
          <cell r="C245">
            <v>1</v>
          </cell>
          <cell r="G245">
            <v>13</v>
          </cell>
          <cell r="J245">
            <v>842</v>
          </cell>
          <cell r="K245">
            <v>3</v>
          </cell>
          <cell r="M245">
            <v>1</v>
          </cell>
          <cell r="N245">
            <v>3</v>
          </cell>
          <cell r="R245">
            <v>3.7549019607843137</v>
          </cell>
        </row>
        <row r="246">
          <cell r="C246">
            <v>1</v>
          </cell>
          <cell r="G246">
            <v>10</v>
          </cell>
          <cell r="J246">
            <v>396.2</v>
          </cell>
          <cell r="K246">
            <v>3</v>
          </cell>
          <cell r="M246">
            <v>1</v>
          </cell>
          <cell r="N246">
            <v>1</v>
          </cell>
          <cell r="R246">
            <v>2.274626865671642</v>
          </cell>
        </row>
        <row r="247">
          <cell r="C247">
            <v>1</v>
          </cell>
          <cell r="G247">
            <v>13</v>
          </cell>
          <cell r="J247">
            <v>724</v>
          </cell>
          <cell r="K247">
            <v>3</v>
          </cell>
          <cell r="M247">
            <v>1</v>
          </cell>
          <cell r="N247">
            <v>1</v>
          </cell>
          <cell r="R247">
            <v>3.7549019607843137</v>
          </cell>
        </row>
        <row r="248">
          <cell r="C248">
            <v>1</v>
          </cell>
          <cell r="G248">
            <v>13</v>
          </cell>
          <cell r="J248">
            <v>376.4</v>
          </cell>
          <cell r="K248">
            <v>3</v>
          </cell>
          <cell r="M248">
            <v>1</v>
          </cell>
          <cell r="N248">
            <v>15</v>
          </cell>
          <cell r="R248">
            <v>3.7549019607843137</v>
          </cell>
        </row>
        <row r="249">
          <cell r="C249">
            <v>1</v>
          </cell>
          <cell r="G249">
            <v>10</v>
          </cell>
          <cell r="J249">
            <v>137.4</v>
          </cell>
          <cell r="K249">
            <v>3</v>
          </cell>
          <cell r="M249">
            <v>1</v>
          </cell>
          <cell r="N249">
            <v>3</v>
          </cell>
          <cell r="R249">
            <v>2.274626865671642</v>
          </cell>
        </row>
        <row r="250">
          <cell r="C250">
            <v>1</v>
          </cell>
          <cell r="G250">
            <v>13</v>
          </cell>
          <cell r="J250">
            <v>1884</v>
          </cell>
          <cell r="K250">
            <v>3</v>
          </cell>
          <cell r="M250">
            <v>2</v>
          </cell>
          <cell r="N250">
            <v>3</v>
          </cell>
          <cell r="R250">
            <v>3.7549019607843137</v>
          </cell>
        </row>
        <row r="251">
          <cell r="C251">
            <v>1</v>
          </cell>
          <cell r="G251">
            <v>13</v>
          </cell>
          <cell r="J251">
            <v>239.4</v>
          </cell>
          <cell r="K251">
            <v>3</v>
          </cell>
          <cell r="M251">
            <v>2</v>
          </cell>
          <cell r="N251">
            <v>7</v>
          </cell>
          <cell r="R251">
            <v>3.7549019607843137</v>
          </cell>
        </row>
        <row r="252">
          <cell r="C252">
            <v>1</v>
          </cell>
          <cell r="G252">
            <v>10</v>
          </cell>
          <cell r="J252">
            <v>136.30000000000001</v>
          </cell>
          <cell r="K252">
            <v>1</v>
          </cell>
          <cell r="M252">
            <v>2</v>
          </cell>
          <cell r="N252">
            <v>4</v>
          </cell>
          <cell r="R252">
            <v>2.274626865671642</v>
          </cell>
        </row>
        <row r="253">
          <cell r="C253">
            <v>1</v>
          </cell>
          <cell r="G253">
            <v>10</v>
          </cell>
          <cell r="J253">
            <v>28.1</v>
          </cell>
          <cell r="K253">
            <v>1</v>
          </cell>
          <cell r="M253">
            <v>1</v>
          </cell>
          <cell r="N253">
            <v>13</v>
          </cell>
          <cell r="R253">
            <v>2.274626865671642</v>
          </cell>
        </row>
        <row r="254">
          <cell r="C254">
            <v>1</v>
          </cell>
          <cell r="G254">
            <v>10</v>
          </cell>
          <cell r="J254">
            <v>94</v>
          </cell>
          <cell r="K254">
            <v>1</v>
          </cell>
          <cell r="M254">
            <v>1</v>
          </cell>
          <cell r="N254">
            <v>1</v>
          </cell>
          <cell r="R254">
            <v>2.274626865671642</v>
          </cell>
        </row>
        <row r="255">
          <cell r="C255">
            <v>1</v>
          </cell>
          <cell r="G255">
            <v>13</v>
          </cell>
          <cell r="J255">
            <v>28.1</v>
          </cell>
          <cell r="K255">
            <v>3</v>
          </cell>
          <cell r="M255">
            <v>1</v>
          </cell>
          <cell r="N255">
            <v>4</v>
          </cell>
          <cell r="R255">
            <v>3.7549019607843137</v>
          </cell>
        </row>
        <row r="256">
          <cell r="C256">
            <v>1</v>
          </cell>
          <cell r="G256">
            <v>10</v>
          </cell>
          <cell r="J256">
            <v>55.099999999999994</v>
          </cell>
          <cell r="K256">
            <v>2</v>
          </cell>
          <cell r="M256">
            <v>2</v>
          </cell>
          <cell r="N256">
            <v>3</v>
          </cell>
          <cell r="R256">
            <v>2.274626865671642</v>
          </cell>
        </row>
        <row r="257">
          <cell r="C257">
            <v>1</v>
          </cell>
          <cell r="G257">
            <v>13</v>
          </cell>
          <cell r="J257">
            <v>210.3</v>
          </cell>
          <cell r="K257">
            <v>1</v>
          </cell>
          <cell r="M257">
            <v>2</v>
          </cell>
          <cell r="N257">
            <v>13</v>
          </cell>
          <cell r="R257">
            <v>3.7549019607843137</v>
          </cell>
        </row>
        <row r="258">
          <cell r="C258">
            <v>1</v>
          </cell>
          <cell r="G258">
            <v>10</v>
          </cell>
          <cell r="J258">
            <v>28.1</v>
          </cell>
          <cell r="K258">
            <v>1</v>
          </cell>
          <cell r="M258">
            <v>1</v>
          </cell>
          <cell r="N258">
            <v>13</v>
          </cell>
          <cell r="R258">
            <v>2.274626865671642</v>
          </cell>
        </row>
        <row r="259">
          <cell r="C259">
            <v>1</v>
          </cell>
          <cell r="G259">
            <v>13</v>
          </cell>
          <cell r="J259">
            <v>395.8</v>
          </cell>
          <cell r="K259">
            <v>3</v>
          </cell>
          <cell r="M259">
            <v>2</v>
          </cell>
          <cell r="N259">
            <v>1</v>
          </cell>
          <cell r="R259">
            <v>3.7549019607843137</v>
          </cell>
        </row>
        <row r="260">
          <cell r="C260">
            <v>1</v>
          </cell>
          <cell r="G260">
            <v>11</v>
          </cell>
          <cell r="J260">
            <v>172.3</v>
          </cell>
          <cell r="K260">
            <v>1</v>
          </cell>
          <cell r="M260">
            <v>1</v>
          </cell>
          <cell r="N260">
            <v>4</v>
          </cell>
          <cell r="R260">
            <v>4.1304347826086953</v>
          </cell>
        </row>
        <row r="261">
          <cell r="C261">
            <v>1</v>
          </cell>
          <cell r="G261">
            <v>13</v>
          </cell>
          <cell r="J261">
            <v>1595</v>
          </cell>
          <cell r="K261">
            <v>3</v>
          </cell>
          <cell r="M261">
            <v>2</v>
          </cell>
          <cell r="N261">
            <v>8</v>
          </cell>
          <cell r="R261">
            <v>3.7549019607843137</v>
          </cell>
        </row>
        <row r="262">
          <cell r="C262">
            <v>1</v>
          </cell>
          <cell r="G262">
            <v>13</v>
          </cell>
          <cell r="J262">
            <v>74.2</v>
          </cell>
          <cell r="K262">
            <v>3</v>
          </cell>
          <cell r="M262">
            <v>1</v>
          </cell>
          <cell r="N262">
            <v>12</v>
          </cell>
          <cell r="R262">
            <v>3.7549019607843137</v>
          </cell>
        </row>
        <row r="263">
          <cell r="C263">
            <v>1</v>
          </cell>
          <cell r="G263">
            <v>13</v>
          </cell>
          <cell r="J263">
            <v>1098</v>
          </cell>
          <cell r="K263">
            <v>3</v>
          </cell>
          <cell r="M263">
            <v>2</v>
          </cell>
          <cell r="N263">
            <v>12</v>
          </cell>
          <cell r="R263">
            <v>3.7549019607843137</v>
          </cell>
        </row>
        <row r="264">
          <cell r="C264">
            <v>1</v>
          </cell>
          <cell r="G264">
            <v>13</v>
          </cell>
          <cell r="J264">
            <v>1458</v>
          </cell>
          <cell r="K264">
            <v>3</v>
          </cell>
          <cell r="M264">
            <v>2</v>
          </cell>
          <cell r="N264">
            <v>3</v>
          </cell>
          <cell r="R264">
            <v>3.7549019607843137</v>
          </cell>
        </row>
        <row r="265">
          <cell r="C265">
            <v>1</v>
          </cell>
          <cell r="G265">
            <v>10</v>
          </cell>
          <cell r="J265">
            <v>531</v>
          </cell>
          <cell r="K265">
            <v>3</v>
          </cell>
          <cell r="M265">
            <v>2</v>
          </cell>
          <cell r="N265">
            <v>4</v>
          </cell>
          <cell r="R265">
            <v>2.274626865671642</v>
          </cell>
        </row>
        <row r="266">
          <cell r="C266">
            <v>1</v>
          </cell>
          <cell r="G266">
            <v>10</v>
          </cell>
          <cell r="J266">
            <v>94</v>
          </cell>
          <cell r="K266">
            <v>3</v>
          </cell>
          <cell r="M266">
            <v>1</v>
          </cell>
          <cell r="N266">
            <v>13</v>
          </cell>
          <cell r="R266">
            <v>2.274626865671642</v>
          </cell>
        </row>
        <row r="267">
          <cell r="C267">
            <v>1</v>
          </cell>
          <cell r="G267">
            <v>11</v>
          </cell>
          <cell r="J267">
            <v>873</v>
          </cell>
          <cell r="K267">
            <v>3</v>
          </cell>
          <cell r="M267">
            <v>2</v>
          </cell>
          <cell r="N267">
            <v>17</v>
          </cell>
          <cell r="R267">
            <v>4.1304347826086953</v>
          </cell>
        </row>
        <row r="268">
          <cell r="C268">
            <v>1</v>
          </cell>
          <cell r="G268">
            <v>10</v>
          </cell>
          <cell r="J268">
            <v>94</v>
          </cell>
          <cell r="K268">
            <v>2</v>
          </cell>
          <cell r="M268">
            <v>1</v>
          </cell>
          <cell r="N268">
            <v>13</v>
          </cell>
          <cell r="R268">
            <v>2.274626865671642</v>
          </cell>
        </row>
        <row r="269">
          <cell r="C269">
            <v>1</v>
          </cell>
          <cell r="G269">
            <v>10</v>
          </cell>
          <cell r="J269">
            <v>28.1</v>
          </cell>
          <cell r="K269">
            <v>2</v>
          </cell>
          <cell r="M269">
            <v>1</v>
          </cell>
          <cell r="N269">
            <v>2</v>
          </cell>
          <cell r="R269">
            <v>2.274626865671642</v>
          </cell>
        </row>
        <row r="270">
          <cell r="C270">
            <v>1</v>
          </cell>
          <cell r="G270">
            <v>10</v>
          </cell>
          <cell r="J270">
            <v>28.1</v>
          </cell>
          <cell r="K270">
            <v>1</v>
          </cell>
          <cell r="M270">
            <v>1</v>
          </cell>
          <cell r="N270">
            <v>13</v>
          </cell>
          <cell r="R270">
            <v>2.274626865671642</v>
          </cell>
        </row>
        <row r="271">
          <cell r="C271">
            <v>1</v>
          </cell>
          <cell r="G271">
            <v>10</v>
          </cell>
          <cell r="J271">
            <v>396.2</v>
          </cell>
          <cell r="K271">
            <v>2</v>
          </cell>
          <cell r="M271">
            <v>2</v>
          </cell>
          <cell r="N271">
            <v>3</v>
          </cell>
          <cell r="R271">
            <v>2.274626865671642</v>
          </cell>
        </row>
        <row r="272">
          <cell r="C272">
            <v>1</v>
          </cell>
          <cell r="G272">
            <v>13</v>
          </cell>
          <cell r="J272">
            <v>689</v>
          </cell>
          <cell r="K272">
            <v>3</v>
          </cell>
          <cell r="M272">
            <v>2</v>
          </cell>
          <cell r="N272">
            <v>1</v>
          </cell>
          <cell r="R272">
            <v>3.7549019607843137</v>
          </cell>
        </row>
        <row r="273">
          <cell r="C273">
            <v>1</v>
          </cell>
          <cell r="G273">
            <v>13</v>
          </cell>
          <cell r="J273">
            <v>80</v>
          </cell>
          <cell r="K273">
            <v>3</v>
          </cell>
          <cell r="M273">
            <v>2</v>
          </cell>
          <cell r="N273">
            <v>13</v>
          </cell>
          <cell r="R273">
            <v>3.7549019607843137</v>
          </cell>
        </row>
        <row r="274">
          <cell r="C274">
            <v>1</v>
          </cell>
          <cell r="G274">
            <v>10</v>
          </cell>
          <cell r="J274">
            <v>94</v>
          </cell>
          <cell r="K274">
            <v>2</v>
          </cell>
          <cell r="M274">
            <v>1</v>
          </cell>
          <cell r="N274">
            <v>3</v>
          </cell>
          <cell r="R274">
            <v>2.274626865671642</v>
          </cell>
        </row>
        <row r="275">
          <cell r="C275">
            <v>1</v>
          </cell>
          <cell r="G275">
            <v>13</v>
          </cell>
          <cell r="J275">
            <v>237.3</v>
          </cell>
          <cell r="K275">
            <v>2</v>
          </cell>
          <cell r="M275">
            <v>1</v>
          </cell>
          <cell r="N275">
            <v>7</v>
          </cell>
          <cell r="R275">
            <v>3.7549019607843137</v>
          </cell>
        </row>
        <row r="276">
          <cell r="C276">
            <v>1</v>
          </cell>
          <cell r="G276">
            <v>10</v>
          </cell>
          <cell r="J276">
            <v>238.2</v>
          </cell>
          <cell r="K276">
            <v>2</v>
          </cell>
          <cell r="M276">
            <v>2</v>
          </cell>
          <cell r="N276">
            <v>1</v>
          </cell>
          <cell r="R276">
            <v>2.274626865671642</v>
          </cell>
        </row>
        <row r="277">
          <cell r="C277">
            <v>1</v>
          </cell>
          <cell r="G277">
            <v>13</v>
          </cell>
          <cell r="J277">
            <v>1098</v>
          </cell>
          <cell r="K277">
            <v>3</v>
          </cell>
          <cell r="M277">
            <v>2</v>
          </cell>
          <cell r="N277">
            <v>2</v>
          </cell>
          <cell r="R277">
            <v>3.7549019607843137</v>
          </cell>
        </row>
        <row r="278">
          <cell r="C278">
            <v>1</v>
          </cell>
          <cell r="G278">
            <v>13</v>
          </cell>
          <cell r="J278">
            <v>611.79999999999995</v>
          </cell>
          <cell r="K278">
            <v>2</v>
          </cell>
          <cell r="M278">
            <v>2</v>
          </cell>
          <cell r="N278">
            <v>1</v>
          </cell>
          <cell r="R278">
            <v>3.7549019607843137</v>
          </cell>
        </row>
        <row r="279">
          <cell r="C279">
            <v>1</v>
          </cell>
          <cell r="G279">
            <v>10</v>
          </cell>
          <cell r="J279">
            <v>94</v>
          </cell>
          <cell r="K279">
            <v>2</v>
          </cell>
          <cell r="M279">
            <v>1</v>
          </cell>
          <cell r="N279">
            <v>13</v>
          </cell>
          <cell r="R279">
            <v>2.274626865671642</v>
          </cell>
        </row>
        <row r="280">
          <cell r="C280">
            <v>1</v>
          </cell>
          <cell r="G280">
            <v>10</v>
          </cell>
          <cell r="J280">
            <v>147.30000000000001</v>
          </cell>
          <cell r="K280">
            <v>2</v>
          </cell>
          <cell r="M280">
            <v>1</v>
          </cell>
          <cell r="N280">
            <v>9</v>
          </cell>
          <cell r="R280">
            <v>2.274626865671642</v>
          </cell>
        </row>
        <row r="281">
          <cell r="C281">
            <v>1</v>
          </cell>
          <cell r="G281">
            <v>13</v>
          </cell>
          <cell r="J281">
            <v>1779</v>
          </cell>
          <cell r="K281">
            <v>3</v>
          </cell>
          <cell r="M281">
            <v>2</v>
          </cell>
          <cell r="N281">
            <v>13</v>
          </cell>
          <cell r="R281">
            <v>3.7549019607843137</v>
          </cell>
        </row>
        <row r="282">
          <cell r="C282">
            <v>1</v>
          </cell>
          <cell r="G282">
            <v>13</v>
          </cell>
          <cell r="J282">
            <v>295.8</v>
          </cell>
          <cell r="K282">
            <v>3</v>
          </cell>
          <cell r="M282">
            <v>2</v>
          </cell>
          <cell r="N282">
            <v>13</v>
          </cell>
          <cell r="R282">
            <v>3.7549019607843137</v>
          </cell>
        </row>
        <row r="283">
          <cell r="C283">
            <v>1</v>
          </cell>
          <cell r="G283">
            <v>10</v>
          </cell>
          <cell r="J283">
            <v>74.2</v>
          </cell>
          <cell r="K283">
            <v>2</v>
          </cell>
          <cell r="M283">
            <v>2</v>
          </cell>
          <cell r="N283">
            <v>1</v>
          </cell>
          <cell r="R283">
            <v>2.274626865671642</v>
          </cell>
        </row>
        <row r="284">
          <cell r="C284">
            <v>1</v>
          </cell>
          <cell r="G284">
            <v>10</v>
          </cell>
          <cell r="J284">
            <v>22.3</v>
          </cell>
          <cell r="K284">
            <v>3</v>
          </cell>
          <cell r="M284">
            <v>1</v>
          </cell>
          <cell r="N284">
            <v>13</v>
          </cell>
          <cell r="R284">
            <v>2.274626865671642</v>
          </cell>
        </row>
        <row r="285">
          <cell r="C285">
            <v>1</v>
          </cell>
          <cell r="G285">
            <v>10</v>
          </cell>
          <cell r="J285">
            <v>28.1</v>
          </cell>
          <cell r="K285">
            <v>3</v>
          </cell>
          <cell r="M285">
            <v>2</v>
          </cell>
          <cell r="N285">
            <v>1</v>
          </cell>
          <cell r="R285">
            <v>2.274626865671642</v>
          </cell>
        </row>
        <row r="286">
          <cell r="C286">
            <v>1</v>
          </cell>
          <cell r="G286">
            <v>10</v>
          </cell>
          <cell r="J286">
            <v>186.2</v>
          </cell>
          <cell r="K286">
            <v>2</v>
          </cell>
          <cell r="M286">
            <v>2</v>
          </cell>
          <cell r="N286">
            <v>1</v>
          </cell>
          <cell r="R286">
            <v>2.274626865671642</v>
          </cell>
        </row>
        <row r="287">
          <cell r="C287">
            <v>1</v>
          </cell>
          <cell r="G287">
            <v>13</v>
          </cell>
          <cell r="J287">
            <v>39</v>
          </cell>
          <cell r="K287">
            <v>3</v>
          </cell>
          <cell r="M287">
            <v>2</v>
          </cell>
          <cell r="N287">
            <v>4</v>
          </cell>
          <cell r="R287">
            <v>3.7549019607843137</v>
          </cell>
        </row>
        <row r="288">
          <cell r="C288">
            <v>1</v>
          </cell>
          <cell r="G288">
            <v>10</v>
          </cell>
          <cell r="J288">
            <v>55.099999999999994</v>
          </cell>
          <cell r="K288">
            <v>2</v>
          </cell>
          <cell r="M288">
            <v>1</v>
          </cell>
          <cell r="N288">
            <v>9</v>
          </cell>
          <cell r="R288">
            <v>2.274626865671642</v>
          </cell>
        </row>
        <row r="289">
          <cell r="C289">
            <v>1</v>
          </cell>
          <cell r="G289">
            <v>13</v>
          </cell>
          <cell r="J289">
            <v>172.3</v>
          </cell>
          <cell r="K289">
            <v>3</v>
          </cell>
          <cell r="M289">
            <v>1</v>
          </cell>
          <cell r="N289">
            <v>7</v>
          </cell>
          <cell r="R289">
            <v>3.7549019607843137</v>
          </cell>
        </row>
        <row r="290">
          <cell r="C290">
            <v>1</v>
          </cell>
          <cell r="G290">
            <v>11</v>
          </cell>
          <cell r="J290">
            <v>580.20000000000005</v>
          </cell>
          <cell r="K290">
            <v>3</v>
          </cell>
          <cell r="M290">
            <v>2</v>
          </cell>
          <cell r="N290">
            <v>6</v>
          </cell>
          <cell r="R290">
            <v>4.1304347826086953</v>
          </cell>
        </row>
        <row r="291">
          <cell r="C291">
            <v>1</v>
          </cell>
          <cell r="G291">
            <v>13</v>
          </cell>
          <cell r="J291">
            <v>74.2</v>
          </cell>
          <cell r="K291">
            <v>3</v>
          </cell>
          <cell r="M291">
            <v>2</v>
          </cell>
          <cell r="N291">
            <v>1</v>
          </cell>
          <cell r="R291">
            <v>3.7549019607843137</v>
          </cell>
        </row>
        <row r="292">
          <cell r="C292">
            <v>1</v>
          </cell>
          <cell r="G292">
            <v>10</v>
          </cell>
          <cell r="J292">
            <v>94</v>
          </cell>
          <cell r="K292">
            <v>3</v>
          </cell>
          <cell r="M292">
            <v>2</v>
          </cell>
          <cell r="N292">
            <v>1</v>
          </cell>
          <cell r="R292">
            <v>2.274626865671642</v>
          </cell>
        </row>
        <row r="293">
          <cell r="C293">
            <v>1</v>
          </cell>
          <cell r="G293">
            <v>13</v>
          </cell>
          <cell r="J293">
            <v>1779</v>
          </cell>
          <cell r="K293">
            <v>3</v>
          </cell>
          <cell r="M293">
            <v>2</v>
          </cell>
          <cell r="N293">
            <v>10</v>
          </cell>
          <cell r="R293">
            <v>3.7549019607843137</v>
          </cell>
        </row>
        <row r="294">
          <cell r="C294">
            <v>1</v>
          </cell>
          <cell r="G294">
            <v>13</v>
          </cell>
          <cell r="J294">
            <v>2188</v>
          </cell>
          <cell r="K294">
            <v>3</v>
          </cell>
          <cell r="M294">
            <v>2</v>
          </cell>
          <cell r="N294">
            <v>2</v>
          </cell>
          <cell r="R294">
            <v>3.7549019607843137</v>
          </cell>
        </row>
        <row r="295">
          <cell r="C295">
            <v>1</v>
          </cell>
          <cell r="G295">
            <v>10</v>
          </cell>
          <cell r="J295">
            <v>94</v>
          </cell>
          <cell r="K295">
            <v>3</v>
          </cell>
          <cell r="M295">
            <v>1</v>
          </cell>
          <cell r="N295">
            <v>13</v>
          </cell>
          <cell r="R295">
            <v>2.274626865671642</v>
          </cell>
        </row>
        <row r="296">
          <cell r="C296">
            <v>1</v>
          </cell>
          <cell r="G296">
            <v>10</v>
          </cell>
          <cell r="J296">
            <v>611.79999999999995</v>
          </cell>
          <cell r="K296">
            <v>3</v>
          </cell>
          <cell r="M296">
            <v>2</v>
          </cell>
          <cell r="N296">
            <v>13</v>
          </cell>
          <cell r="R296">
            <v>2.274626865671642</v>
          </cell>
        </row>
        <row r="297">
          <cell r="C297">
            <v>1</v>
          </cell>
          <cell r="G297">
            <v>13</v>
          </cell>
          <cell r="J297">
            <v>256.39999999999998</v>
          </cell>
          <cell r="K297">
            <v>3</v>
          </cell>
          <cell r="M297">
            <v>2</v>
          </cell>
          <cell r="N297">
            <v>4</v>
          </cell>
          <cell r="R297">
            <v>3.7549019607843137</v>
          </cell>
        </row>
        <row r="298">
          <cell r="C298">
            <v>1</v>
          </cell>
          <cell r="G298">
            <v>10</v>
          </cell>
          <cell r="J298">
            <v>1101</v>
          </cell>
          <cell r="K298">
            <v>3</v>
          </cell>
          <cell r="M298">
            <v>2</v>
          </cell>
          <cell r="N298">
            <v>11</v>
          </cell>
          <cell r="R298">
            <v>2.274626865671642</v>
          </cell>
        </row>
        <row r="299">
          <cell r="C299">
            <v>1</v>
          </cell>
          <cell r="G299">
            <v>11</v>
          </cell>
          <cell r="J299">
            <v>580.20000000000005</v>
          </cell>
          <cell r="K299">
            <v>3</v>
          </cell>
          <cell r="M299">
            <v>2</v>
          </cell>
          <cell r="N299">
            <v>13</v>
          </cell>
          <cell r="R299">
            <v>4.1304347826086953</v>
          </cell>
        </row>
        <row r="300">
          <cell r="C300">
            <v>1</v>
          </cell>
          <cell r="G300">
            <v>13</v>
          </cell>
          <cell r="J300">
            <v>2030</v>
          </cell>
          <cell r="K300">
            <v>3</v>
          </cell>
          <cell r="M300">
            <v>2</v>
          </cell>
          <cell r="N300">
            <v>4</v>
          </cell>
          <cell r="R300">
            <v>3.7549019607843137</v>
          </cell>
        </row>
        <row r="301">
          <cell r="C301">
            <v>1</v>
          </cell>
          <cell r="G301">
            <v>10</v>
          </cell>
          <cell r="J301">
            <v>94</v>
          </cell>
          <cell r="K301">
            <v>3</v>
          </cell>
          <cell r="M301">
            <v>2</v>
          </cell>
          <cell r="N301">
            <v>1</v>
          </cell>
          <cell r="R301">
            <v>2.274626865671642</v>
          </cell>
        </row>
        <row r="302">
          <cell r="C302">
            <v>1</v>
          </cell>
          <cell r="G302">
            <v>13</v>
          </cell>
          <cell r="J302">
            <v>1994</v>
          </cell>
          <cell r="K302">
            <v>3</v>
          </cell>
          <cell r="M302">
            <v>2</v>
          </cell>
          <cell r="N302">
            <v>4</v>
          </cell>
          <cell r="R302">
            <v>3.7549019607843137</v>
          </cell>
        </row>
        <row r="303">
          <cell r="C303">
            <v>1</v>
          </cell>
          <cell r="G303">
            <v>13</v>
          </cell>
          <cell r="J303">
            <v>1978</v>
          </cell>
          <cell r="K303">
            <v>3</v>
          </cell>
          <cell r="M303">
            <v>2</v>
          </cell>
          <cell r="N303">
            <v>4</v>
          </cell>
          <cell r="R303">
            <v>3.7549019607843137</v>
          </cell>
        </row>
        <row r="304">
          <cell r="C304">
            <v>1</v>
          </cell>
          <cell r="G304">
            <v>10</v>
          </cell>
          <cell r="J304">
            <v>94</v>
          </cell>
          <cell r="K304">
            <v>3</v>
          </cell>
          <cell r="M304">
            <v>2</v>
          </cell>
          <cell r="N304">
            <v>1</v>
          </cell>
          <cell r="R304">
            <v>2.274626865671642</v>
          </cell>
        </row>
        <row r="305">
          <cell r="C305">
            <v>1</v>
          </cell>
          <cell r="G305">
            <v>13</v>
          </cell>
          <cell r="J305">
            <v>672</v>
          </cell>
          <cell r="K305">
            <v>3</v>
          </cell>
          <cell r="M305">
            <v>2</v>
          </cell>
          <cell r="N305">
            <v>18</v>
          </cell>
          <cell r="R305">
            <v>3.7549019607843137</v>
          </cell>
        </row>
        <row r="306">
          <cell r="C306">
            <v>1</v>
          </cell>
          <cell r="G306">
            <v>13</v>
          </cell>
          <cell r="J306">
            <v>74.2</v>
          </cell>
          <cell r="K306">
            <v>3</v>
          </cell>
          <cell r="M306">
            <v>2</v>
          </cell>
          <cell r="N306">
            <v>3</v>
          </cell>
          <cell r="R306">
            <v>3.7549019607843137</v>
          </cell>
        </row>
        <row r="307">
          <cell r="C307">
            <v>1</v>
          </cell>
          <cell r="G307">
            <v>13</v>
          </cell>
          <cell r="J307">
            <v>376.4</v>
          </cell>
          <cell r="K307">
            <v>3</v>
          </cell>
          <cell r="M307">
            <v>2</v>
          </cell>
          <cell r="N307">
            <v>7</v>
          </cell>
          <cell r="R307">
            <v>3.7549019607843137</v>
          </cell>
        </row>
        <row r="308">
          <cell r="C308">
            <v>1</v>
          </cell>
          <cell r="G308">
            <v>10</v>
          </cell>
          <cell r="J308">
            <v>94</v>
          </cell>
          <cell r="K308">
            <v>3</v>
          </cell>
          <cell r="M308">
            <v>2</v>
          </cell>
          <cell r="N308">
            <v>1</v>
          </cell>
          <cell r="R308">
            <v>2.274626865671642</v>
          </cell>
        </row>
        <row r="309">
          <cell r="C309">
            <v>1</v>
          </cell>
          <cell r="G309">
            <v>10</v>
          </cell>
          <cell r="J309">
            <v>238.2</v>
          </cell>
          <cell r="K309">
            <v>3</v>
          </cell>
          <cell r="M309">
            <v>1</v>
          </cell>
          <cell r="N309">
            <v>6</v>
          </cell>
          <cell r="R309">
            <v>2.274626865671642</v>
          </cell>
        </row>
        <row r="310">
          <cell r="C310">
            <v>1</v>
          </cell>
          <cell r="G310">
            <v>10</v>
          </cell>
          <cell r="J310">
            <v>569</v>
          </cell>
          <cell r="K310">
            <v>3</v>
          </cell>
          <cell r="M310">
            <v>2</v>
          </cell>
          <cell r="N310">
            <v>15</v>
          </cell>
          <cell r="R310">
            <v>2.274626865671642</v>
          </cell>
        </row>
        <row r="311">
          <cell r="C311">
            <v>1</v>
          </cell>
          <cell r="G311">
            <v>10</v>
          </cell>
          <cell r="J311">
            <v>94</v>
          </cell>
          <cell r="K311">
            <v>3</v>
          </cell>
          <cell r="M311">
            <v>1</v>
          </cell>
          <cell r="N311">
            <v>1</v>
          </cell>
          <cell r="R311">
            <v>2.274626865671642</v>
          </cell>
        </row>
        <row r="312">
          <cell r="C312">
            <v>1</v>
          </cell>
          <cell r="G312">
            <v>10</v>
          </cell>
          <cell r="J312">
            <v>186.2</v>
          </cell>
          <cell r="K312">
            <v>3</v>
          </cell>
          <cell r="M312">
            <v>1</v>
          </cell>
          <cell r="N312">
            <v>1</v>
          </cell>
          <cell r="R312">
            <v>2.274626865671642</v>
          </cell>
        </row>
        <row r="313">
          <cell r="C313">
            <v>1</v>
          </cell>
          <cell r="G313">
            <v>10</v>
          </cell>
          <cell r="J313">
            <v>531</v>
          </cell>
          <cell r="K313">
            <v>3</v>
          </cell>
          <cell r="M313">
            <v>2</v>
          </cell>
          <cell r="N313">
            <v>4</v>
          </cell>
          <cell r="R313">
            <v>2.274626865671642</v>
          </cell>
        </row>
        <row r="314">
          <cell r="C314">
            <v>1</v>
          </cell>
          <cell r="G314">
            <v>11</v>
          </cell>
          <cell r="J314">
            <v>74.2</v>
          </cell>
          <cell r="K314">
            <v>1</v>
          </cell>
          <cell r="M314">
            <v>2</v>
          </cell>
          <cell r="N314">
            <v>1</v>
          </cell>
          <cell r="R314">
            <v>4.1304347826086953</v>
          </cell>
        </row>
        <row r="315">
          <cell r="C315">
            <v>1</v>
          </cell>
          <cell r="G315">
            <v>13</v>
          </cell>
          <cell r="J315">
            <v>330.3</v>
          </cell>
          <cell r="K315">
            <v>2</v>
          </cell>
          <cell r="M315">
            <v>2</v>
          </cell>
          <cell r="N315">
            <v>4</v>
          </cell>
          <cell r="R315">
            <v>3.7549019607843137</v>
          </cell>
        </row>
        <row r="316">
          <cell r="C316">
            <v>1</v>
          </cell>
          <cell r="G316">
            <v>13</v>
          </cell>
          <cell r="J316">
            <v>764</v>
          </cell>
          <cell r="K316">
            <v>3</v>
          </cell>
          <cell r="M316">
            <v>2</v>
          </cell>
          <cell r="N316">
            <v>1</v>
          </cell>
          <cell r="R316">
            <v>3.7549019607843137</v>
          </cell>
        </row>
        <row r="317">
          <cell r="C317">
            <v>1</v>
          </cell>
          <cell r="G317">
            <v>11</v>
          </cell>
          <cell r="J317">
            <v>704</v>
          </cell>
          <cell r="K317">
            <v>3</v>
          </cell>
          <cell r="M317">
            <v>2</v>
          </cell>
          <cell r="N317">
            <v>17</v>
          </cell>
          <cell r="R317">
            <v>4.1304347826086953</v>
          </cell>
        </row>
        <row r="318">
          <cell r="C318">
            <v>1</v>
          </cell>
          <cell r="G318">
            <v>13</v>
          </cell>
          <cell r="J318">
            <v>1495</v>
          </cell>
          <cell r="K318">
            <v>3</v>
          </cell>
          <cell r="M318">
            <v>2</v>
          </cell>
          <cell r="N318">
            <v>13</v>
          </cell>
          <cell r="R318">
            <v>3.7549019607843137</v>
          </cell>
        </row>
        <row r="319">
          <cell r="C319">
            <v>1</v>
          </cell>
          <cell r="G319">
            <v>10</v>
          </cell>
          <cell r="J319">
            <v>28.1</v>
          </cell>
          <cell r="K319">
            <v>1</v>
          </cell>
          <cell r="M319">
            <v>1</v>
          </cell>
          <cell r="N319">
            <v>3</v>
          </cell>
          <cell r="R319">
            <v>2.274626865671642</v>
          </cell>
        </row>
        <row r="320">
          <cell r="C320">
            <v>1</v>
          </cell>
          <cell r="G320">
            <v>10</v>
          </cell>
          <cell r="J320">
            <v>22.3</v>
          </cell>
          <cell r="K320">
            <v>1</v>
          </cell>
          <cell r="M320">
            <v>1</v>
          </cell>
          <cell r="N320">
            <v>7</v>
          </cell>
          <cell r="R320">
            <v>2.274626865671642</v>
          </cell>
        </row>
        <row r="321">
          <cell r="C321">
            <v>1</v>
          </cell>
          <cell r="G321">
            <v>13</v>
          </cell>
          <cell r="J321">
            <v>1475</v>
          </cell>
          <cell r="K321">
            <v>3</v>
          </cell>
          <cell r="M321">
            <v>2</v>
          </cell>
          <cell r="N321">
            <v>13</v>
          </cell>
          <cell r="R321">
            <v>3.7549019607843137</v>
          </cell>
        </row>
        <row r="322">
          <cell r="C322">
            <v>1</v>
          </cell>
          <cell r="G322">
            <v>13</v>
          </cell>
          <cell r="J322">
            <v>1292.8</v>
          </cell>
          <cell r="K322">
            <v>3</v>
          </cell>
          <cell r="M322">
            <v>2</v>
          </cell>
          <cell r="N322">
            <v>4</v>
          </cell>
          <cell r="R322">
            <v>3.7549019607843137</v>
          </cell>
        </row>
        <row r="323">
          <cell r="C323">
            <v>1</v>
          </cell>
          <cell r="G323">
            <v>10</v>
          </cell>
          <cell r="J323">
            <v>28.1</v>
          </cell>
          <cell r="K323">
            <v>1</v>
          </cell>
          <cell r="M323">
            <v>1</v>
          </cell>
          <cell r="N323">
            <v>3</v>
          </cell>
          <cell r="R323">
            <v>2.274626865671642</v>
          </cell>
        </row>
        <row r="324">
          <cell r="C324">
            <v>1</v>
          </cell>
          <cell r="G324">
            <v>10</v>
          </cell>
          <cell r="J324">
            <v>55.099999999999994</v>
          </cell>
          <cell r="K324">
            <v>1</v>
          </cell>
          <cell r="M324">
            <v>1</v>
          </cell>
          <cell r="N324">
            <v>1</v>
          </cell>
          <cell r="R324">
            <v>2.274626865671642</v>
          </cell>
        </row>
        <row r="325">
          <cell r="C325">
            <v>1</v>
          </cell>
          <cell r="G325">
            <v>10</v>
          </cell>
          <cell r="J325">
            <v>94</v>
          </cell>
          <cell r="K325">
            <v>3</v>
          </cell>
          <cell r="M325">
            <v>2</v>
          </cell>
          <cell r="N325">
            <v>1</v>
          </cell>
          <cell r="R325">
            <v>2.274626865671642</v>
          </cell>
        </row>
        <row r="326">
          <cell r="C326">
            <v>1</v>
          </cell>
          <cell r="G326">
            <v>10</v>
          </cell>
          <cell r="J326">
            <v>210.3</v>
          </cell>
          <cell r="K326">
            <v>3</v>
          </cell>
          <cell r="M326">
            <v>2</v>
          </cell>
          <cell r="N326">
            <v>1</v>
          </cell>
          <cell r="R326">
            <v>2.274626865671642</v>
          </cell>
        </row>
        <row r="327">
          <cell r="C327">
            <v>1</v>
          </cell>
          <cell r="G327">
            <v>11</v>
          </cell>
          <cell r="J327">
            <v>259.2</v>
          </cell>
          <cell r="K327">
            <v>3</v>
          </cell>
          <cell r="M327">
            <v>2</v>
          </cell>
          <cell r="N327">
            <v>13</v>
          </cell>
          <cell r="R327">
            <v>4.1304347826086953</v>
          </cell>
        </row>
        <row r="328">
          <cell r="C328">
            <v>1</v>
          </cell>
          <cell r="G328">
            <v>13</v>
          </cell>
          <cell r="J328">
            <v>1191</v>
          </cell>
          <cell r="K328">
            <v>3</v>
          </cell>
          <cell r="M328">
            <v>2</v>
          </cell>
          <cell r="N328">
            <v>4</v>
          </cell>
          <cell r="R328">
            <v>3.7549019607843137</v>
          </cell>
        </row>
        <row r="329">
          <cell r="C329">
            <v>1</v>
          </cell>
          <cell r="G329">
            <v>11</v>
          </cell>
          <cell r="J329">
            <v>94</v>
          </cell>
          <cell r="K329">
            <v>3</v>
          </cell>
          <cell r="M329">
            <v>2</v>
          </cell>
          <cell r="N329">
            <v>1</v>
          </cell>
          <cell r="R329">
            <v>4.1304347826086953</v>
          </cell>
        </row>
        <row r="330">
          <cell r="C330">
            <v>1</v>
          </cell>
          <cell r="G330">
            <v>13</v>
          </cell>
          <cell r="J330">
            <v>276.2</v>
          </cell>
          <cell r="K330">
            <v>2</v>
          </cell>
          <cell r="M330">
            <v>2</v>
          </cell>
          <cell r="N330">
            <v>4</v>
          </cell>
          <cell r="R330">
            <v>3.7549019607843137</v>
          </cell>
        </row>
        <row r="331">
          <cell r="C331">
            <v>1</v>
          </cell>
          <cell r="G331">
            <v>10</v>
          </cell>
          <cell r="J331">
            <v>186.2</v>
          </cell>
          <cell r="K331">
            <v>3</v>
          </cell>
          <cell r="M331">
            <v>1</v>
          </cell>
          <cell r="N331">
            <v>1</v>
          </cell>
          <cell r="R331">
            <v>2.274626865671642</v>
          </cell>
        </row>
        <row r="332">
          <cell r="C332">
            <v>1</v>
          </cell>
          <cell r="G332">
            <v>11</v>
          </cell>
          <cell r="J332">
            <v>186.2</v>
          </cell>
          <cell r="K332">
            <v>1</v>
          </cell>
          <cell r="M332">
            <v>1</v>
          </cell>
          <cell r="N332">
            <v>7</v>
          </cell>
          <cell r="R332">
            <v>4.1304347826086953</v>
          </cell>
        </row>
        <row r="333">
          <cell r="C333">
            <v>1</v>
          </cell>
          <cell r="G333">
            <v>11</v>
          </cell>
          <cell r="J333">
            <v>238.2</v>
          </cell>
          <cell r="K333">
            <v>3</v>
          </cell>
          <cell r="M333">
            <v>2</v>
          </cell>
          <cell r="N333">
            <v>4</v>
          </cell>
          <cell r="R333">
            <v>4.1304347826086953</v>
          </cell>
        </row>
        <row r="334">
          <cell r="C334">
            <v>1</v>
          </cell>
          <cell r="G334">
            <v>13</v>
          </cell>
          <cell r="J334">
            <v>122.8</v>
          </cell>
          <cell r="K334">
            <v>3</v>
          </cell>
          <cell r="M334">
            <v>2</v>
          </cell>
          <cell r="N334">
            <v>1</v>
          </cell>
          <cell r="R334">
            <v>3.7549019607843137</v>
          </cell>
        </row>
        <row r="335">
          <cell r="C335">
            <v>1</v>
          </cell>
          <cell r="G335">
            <v>13</v>
          </cell>
          <cell r="J335">
            <v>882</v>
          </cell>
          <cell r="K335">
            <v>3</v>
          </cell>
          <cell r="M335">
            <v>2</v>
          </cell>
          <cell r="N335">
            <v>13</v>
          </cell>
          <cell r="R335">
            <v>3.7549019607843137</v>
          </cell>
        </row>
        <row r="336">
          <cell r="C336">
            <v>1</v>
          </cell>
          <cell r="G336">
            <v>10</v>
          </cell>
          <cell r="J336">
            <v>28.1</v>
          </cell>
          <cell r="K336">
            <v>1</v>
          </cell>
          <cell r="M336">
            <v>1</v>
          </cell>
          <cell r="N336">
            <v>1</v>
          </cell>
          <cell r="R336">
            <v>2.274626865671642</v>
          </cell>
        </row>
        <row r="337">
          <cell r="C337">
            <v>1</v>
          </cell>
          <cell r="G337">
            <v>10</v>
          </cell>
          <cell r="J337">
            <v>26.799999999999997</v>
          </cell>
          <cell r="K337">
            <v>2</v>
          </cell>
          <cell r="M337">
            <v>2</v>
          </cell>
          <cell r="N337">
            <v>4</v>
          </cell>
          <cell r="R337">
            <v>2.274626865671642</v>
          </cell>
        </row>
        <row r="338">
          <cell r="C338">
            <v>1</v>
          </cell>
          <cell r="G338">
            <v>11</v>
          </cell>
          <cell r="J338">
            <v>541.29999999999995</v>
          </cell>
          <cell r="K338">
            <v>3</v>
          </cell>
          <cell r="M338">
            <v>2</v>
          </cell>
          <cell r="N338">
            <v>6</v>
          </cell>
          <cell r="R338">
            <v>4.1304347826086953</v>
          </cell>
        </row>
        <row r="339">
          <cell r="C339">
            <v>1</v>
          </cell>
          <cell r="G339">
            <v>13</v>
          </cell>
          <cell r="J339">
            <v>1495</v>
          </cell>
          <cell r="K339">
            <v>3</v>
          </cell>
          <cell r="M339">
            <v>2</v>
          </cell>
          <cell r="N339">
            <v>11</v>
          </cell>
          <cell r="R339">
            <v>3.7549019607843137</v>
          </cell>
        </row>
        <row r="340">
          <cell r="C340">
            <v>1</v>
          </cell>
          <cell r="G340">
            <v>13</v>
          </cell>
          <cell r="J340">
            <v>1311</v>
          </cell>
          <cell r="K340">
            <v>3</v>
          </cell>
          <cell r="M340">
            <v>2</v>
          </cell>
          <cell r="N340">
            <v>2</v>
          </cell>
          <cell r="R340">
            <v>3.7549019607843137</v>
          </cell>
        </row>
        <row r="341">
          <cell r="C341">
            <v>1</v>
          </cell>
          <cell r="G341">
            <v>10</v>
          </cell>
          <cell r="J341">
            <v>873</v>
          </cell>
          <cell r="K341">
            <v>3</v>
          </cell>
          <cell r="M341">
            <v>2</v>
          </cell>
          <cell r="N341">
            <v>1</v>
          </cell>
          <cell r="R341">
            <v>2.274626865671642</v>
          </cell>
        </row>
        <row r="342">
          <cell r="C342">
            <v>1</v>
          </cell>
          <cell r="G342">
            <v>11</v>
          </cell>
          <cell r="J342">
            <v>689</v>
          </cell>
          <cell r="K342">
            <v>3</v>
          </cell>
          <cell r="M342">
            <v>2</v>
          </cell>
          <cell r="N342">
            <v>13</v>
          </cell>
          <cell r="R342">
            <v>4.1304347826086953</v>
          </cell>
        </row>
        <row r="343">
          <cell r="C343">
            <v>1</v>
          </cell>
          <cell r="G343">
            <v>10</v>
          </cell>
          <cell r="J343">
            <v>64.7</v>
          </cell>
          <cell r="K343">
            <v>3</v>
          </cell>
          <cell r="M343">
            <v>2</v>
          </cell>
          <cell r="N343">
            <v>1</v>
          </cell>
          <cell r="R343">
            <v>2.274626865671642</v>
          </cell>
        </row>
        <row r="344">
          <cell r="C344">
            <v>1</v>
          </cell>
          <cell r="G344">
            <v>11</v>
          </cell>
          <cell r="J344">
            <v>878</v>
          </cell>
          <cell r="K344">
            <v>3</v>
          </cell>
          <cell r="M344">
            <v>2</v>
          </cell>
          <cell r="N344">
            <v>17</v>
          </cell>
          <cell r="R344">
            <v>4.1304347826086953</v>
          </cell>
        </row>
        <row r="345">
          <cell r="C345">
            <v>1</v>
          </cell>
          <cell r="G345">
            <v>10</v>
          </cell>
          <cell r="J345">
            <v>172.3</v>
          </cell>
          <cell r="K345">
            <v>2</v>
          </cell>
          <cell r="M345">
            <v>2</v>
          </cell>
          <cell r="N345">
            <v>13</v>
          </cell>
          <cell r="R345">
            <v>2.274626865671642</v>
          </cell>
        </row>
        <row r="346">
          <cell r="C346">
            <v>1</v>
          </cell>
          <cell r="G346">
            <v>10</v>
          </cell>
          <cell r="J346">
            <v>600</v>
          </cell>
          <cell r="K346">
            <v>3</v>
          </cell>
          <cell r="M346">
            <v>2</v>
          </cell>
          <cell r="N346">
            <v>13</v>
          </cell>
          <cell r="R346">
            <v>2.274626865671642</v>
          </cell>
        </row>
        <row r="347">
          <cell r="C347">
            <v>1</v>
          </cell>
          <cell r="G347">
            <v>10</v>
          </cell>
          <cell r="J347">
            <v>28.1</v>
          </cell>
          <cell r="K347">
            <v>1</v>
          </cell>
          <cell r="M347">
            <v>1</v>
          </cell>
          <cell r="N347">
            <v>17</v>
          </cell>
          <cell r="R347">
            <v>2.274626865671642</v>
          </cell>
        </row>
        <row r="348">
          <cell r="C348">
            <v>1</v>
          </cell>
          <cell r="G348">
            <v>13</v>
          </cell>
          <cell r="J348">
            <v>186.2</v>
          </cell>
          <cell r="K348">
            <v>3</v>
          </cell>
          <cell r="M348">
            <v>2</v>
          </cell>
          <cell r="N348">
            <v>13</v>
          </cell>
          <cell r="R348">
            <v>3.7549019607843137</v>
          </cell>
        </row>
        <row r="349">
          <cell r="C349">
            <v>1</v>
          </cell>
          <cell r="G349">
            <v>13</v>
          </cell>
          <cell r="J349">
            <v>1045.4000000000001</v>
          </cell>
          <cell r="K349">
            <v>3</v>
          </cell>
          <cell r="M349">
            <v>2</v>
          </cell>
          <cell r="N349">
            <v>7</v>
          </cell>
          <cell r="R349">
            <v>3.7549019607843137</v>
          </cell>
        </row>
        <row r="350">
          <cell r="C350">
            <v>1</v>
          </cell>
          <cell r="G350">
            <v>11</v>
          </cell>
          <cell r="J350">
            <v>55.099999999999994</v>
          </cell>
          <cell r="K350">
            <v>3</v>
          </cell>
          <cell r="M350">
            <v>2</v>
          </cell>
          <cell r="N350">
            <v>13</v>
          </cell>
          <cell r="R350">
            <v>4.1304347826086953</v>
          </cell>
        </row>
        <row r="351">
          <cell r="C351">
            <v>1</v>
          </cell>
          <cell r="G351">
            <v>10</v>
          </cell>
          <cell r="J351">
            <v>366.8</v>
          </cell>
          <cell r="K351">
            <v>2</v>
          </cell>
          <cell r="M351">
            <v>2</v>
          </cell>
          <cell r="N351">
            <v>1</v>
          </cell>
          <cell r="R351">
            <v>2.274626865671642</v>
          </cell>
        </row>
        <row r="352">
          <cell r="C352">
            <v>1</v>
          </cell>
          <cell r="G352">
            <v>13</v>
          </cell>
          <cell r="J352">
            <v>28.1</v>
          </cell>
          <cell r="K352">
            <v>2</v>
          </cell>
          <cell r="M352">
            <v>1</v>
          </cell>
          <cell r="N352">
            <v>1</v>
          </cell>
          <cell r="R352">
            <v>3.7549019607843137</v>
          </cell>
        </row>
        <row r="353">
          <cell r="C353">
            <v>1</v>
          </cell>
          <cell r="G353">
            <v>11</v>
          </cell>
          <cell r="J353">
            <v>1475</v>
          </cell>
          <cell r="K353">
            <v>3</v>
          </cell>
          <cell r="M353">
            <v>1</v>
          </cell>
          <cell r="N353">
            <v>6</v>
          </cell>
          <cell r="R353">
            <v>4.1304347826086953</v>
          </cell>
        </row>
        <row r="354">
          <cell r="C354">
            <v>1</v>
          </cell>
          <cell r="G354">
            <v>10</v>
          </cell>
          <cell r="J354">
            <v>28.1</v>
          </cell>
          <cell r="K354">
            <v>1</v>
          </cell>
          <cell r="M354">
            <v>2</v>
          </cell>
          <cell r="N354">
            <v>1</v>
          </cell>
          <cell r="R354">
            <v>2.274626865671642</v>
          </cell>
        </row>
        <row r="355">
          <cell r="C355">
            <v>1</v>
          </cell>
          <cell r="G355">
            <v>10</v>
          </cell>
          <cell r="J355">
            <v>64.7</v>
          </cell>
          <cell r="K355">
            <v>1</v>
          </cell>
          <cell r="M355">
            <v>2</v>
          </cell>
          <cell r="N355">
            <v>3</v>
          </cell>
          <cell r="R355">
            <v>2.274626865671642</v>
          </cell>
        </row>
        <row r="356">
          <cell r="C356">
            <v>1</v>
          </cell>
          <cell r="G356">
            <v>11</v>
          </cell>
          <cell r="J356">
            <v>1885.8</v>
          </cell>
          <cell r="K356">
            <v>2</v>
          </cell>
          <cell r="M356">
            <v>2</v>
          </cell>
          <cell r="N356">
            <v>1</v>
          </cell>
          <cell r="R356">
            <v>4.1304347826086953</v>
          </cell>
        </row>
        <row r="357">
          <cell r="C357">
            <v>1</v>
          </cell>
          <cell r="G357">
            <v>13</v>
          </cell>
          <cell r="J357">
            <v>28.1</v>
          </cell>
          <cell r="K357">
            <v>2</v>
          </cell>
          <cell r="M357">
            <v>2</v>
          </cell>
          <cell r="N357">
            <v>1</v>
          </cell>
          <cell r="R357">
            <v>3.7549019607843137</v>
          </cell>
        </row>
        <row r="358">
          <cell r="C358">
            <v>1</v>
          </cell>
          <cell r="G358">
            <v>10</v>
          </cell>
          <cell r="J358">
            <v>120.3</v>
          </cell>
          <cell r="K358">
            <v>2</v>
          </cell>
          <cell r="M358">
            <v>2</v>
          </cell>
          <cell r="N358">
            <v>1</v>
          </cell>
          <cell r="R358">
            <v>2.274626865671642</v>
          </cell>
        </row>
        <row r="359">
          <cell r="C359">
            <v>1</v>
          </cell>
          <cell r="G359">
            <v>11</v>
          </cell>
          <cell r="J359">
            <v>210.3</v>
          </cell>
          <cell r="K359">
            <v>2</v>
          </cell>
          <cell r="M359">
            <v>2</v>
          </cell>
          <cell r="N359">
            <v>17</v>
          </cell>
          <cell r="R359">
            <v>4.1304347826086953</v>
          </cell>
        </row>
        <row r="360">
          <cell r="C360">
            <v>1</v>
          </cell>
          <cell r="G360">
            <v>13</v>
          </cell>
          <cell r="J360">
            <v>1191</v>
          </cell>
          <cell r="K360">
            <v>3</v>
          </cell>
          <cell r="M360">
            <v>2</v>
          </cell>
          <cell r="N360">
            <v>2</v>
          </cell>
          <cell r="R360">
            <v>3.7549019607843137</v>
          </cell>
        </row>
        <row r="361">
          <cell r="C361">
            <v>1</v>
          </cell>
          <cell r="G361">
            <v>10</v>
          </cell>
          <cell r="J361">
            <v>28.1</v>
          </cell>
          <cell r="K361">
            <v>2</v>
          </cell>
          <cell r="M361">
            <v>1</v>
          </cell>
          <cell r="N361">
            <v>1</v>
          </cell>
          <cell r="R361">
            <v>2.274626865671642</v>
          </cell>
        </row>
        <row r="362">
          <cell r="C362">
            <v>1</v>
          </cell>
          <cell r="G362">
            <v>10</v>
          </cell>
          <cell r="J362">
            <v>61.5</v>
          </cell>
          <cell r="K362">
            <v>3</v>
          </cell>
          <cell r="M362">
            <v>2</v>
          </cell>
          <cell r="N362">
            <v>17</v>
          </cell>
          <cell r="R362">
            <v>2.274626865671642</v>
          </cell>
        </row>
        <row r="363">
          <cell r="C363">
            <v>1</v>
          </cell>
          <cell r="G363">
            <v>11</v>
          </cell>
          <cell r="J363">
            <v>600</v>
          </cell>
          <cell r="K363">
            <v>2</v>
          </cell>
          <cell r="M363">
            <v>2</v>
          </cell>
          <cell r="N363">
            <v>17</v>
          </cell>
          <cell r="R363">
            <v>4.1304347826086953</v>
          </cell>
        </row>
        <row r="364">
          <cell r="C364">
            <v>1</v>
          </cell>
          <cell r="G364">
            <v>11</v>
          </cell>
          <cell r="J364">
            <v>789</v>
          </cell>
          <cell r="K364">
            <v>3</v>
          </cell>
          <cell r="M364">
            <v>2</v>
          </cell>
          <cell r="N364">
            <v>6</v>
          </cell>
          <cell r="R364">
            <v>4.1304347826086953</v>
          </cell>
        </row>
        <row r="365">
          <cell r="C365">
            <v>1</v>
          </cell>
          <cell r="G365">
            <v>10</v>
          </cell>
          <cell r="J365">
            <v>668</v>
          </cell>
          <cell r="K365">
            <v>3</v>
          </cell>
          <cell r="M365">
            <v>2</v>
          </cell>
          <cell r="N365">
            <v>4</v>
          </cell>
          <cell r="R365">
            <v>2.274626865671642</v>
          </cell>
        </row>
        <row r="366">
          <cell r="C366">
            <v>1</v>
          </cell>
          <cell r="G366">
            <v>10</v>
          </cell>
          <cell r="J366">
            <v>28.1</v>
          </cell>
          <cell r="K366">
            <v>1</v>
          </cell>
          <cell r="M366">
            <v>1</v>
          </cell>
          <cell r="N366">
            <v>1</v>
          </cell>
          <cell r="R366">
            <v>2.274626865671642</v>
          </cell>
        </row>
        <row r="367">
          <cell r="C367">
            <v>1</v>
          </cell>
          <cell r="G367">
            <v>11</v>
          </cell>
          <cell r="J367">
            <v>1495</v>
          </cell>
          <cell r="K367">
            <v>3</v>
          </cell>
          <cell r="M367">
            <v>2</v>
          </cell>
          <cell r="N367">
            <v>13</v>
          </cell>
          <cell r="R367">
            <v>4.1304347826086953</v>
          </cell>
        </row>
        <row r="368">
          <cell r="C368">
            <v>1</v>
          </cell>
          <cell r="G368">
            <v>13</v>
          </cell>
          <cell r="J368">
            <v>668</v>
          </cell>
          <cell r="K368">
            <v>3</v>
          </cell>
          <cell r="M368">
            <v>2</v>
          </cell>
          <cell r="N368">
            <v>1</v>
          </cell>
          <cell r="R368">
            <v>3.7549019607843137</v>
          </cell>
        </row>
        <row r="369">
          <cell r="C369">
            <v>1</v>
          </cell>
          <cell r="G369">
            <v>10</v>
          </cell>
          <cell r="J369">
            <v>28.1</v>
          </cell>
          <cell r="K369">
            <v>1</v>
          </cell>
          <cell r="M369">
            <v>1</v>
          </cell>
          <cell r="N369">
            <v>1</v>
          </cell>
          <cell r="R369">
            <v>2.274626865671642</v>
          </cell>
        </row>
        <row r="370">
          <cell r="C370">
            <v>1</v>
          </cell>
          <cell r="G370">
            <v>10</v>
          </cell>
          <cell r="J370">
            <v>238.2</v>
          </cell>
          <cell r="K370">
            <v>1</v>
          </cell>
          <cell r="M370">
            <v>1</v>
          </cell>
          <cell r="N370">
            <v>9</v>
          </cell>
          <cell r="R370">
            <v>2.274626865671642</v>
          </cell>
        </row>
        <row r="371">
          <cell r="C371">
            <v>1</v>
          </cell>
          <cell r="G371">
            <v>10</v>
          </cell>
          <cell r="J371">
            <v>28.1</v>
          </cell>
          <cell r="K371">
            <v>1</v>
          </cell>
          <cell r="M371">
            <v>1</v>
          </cell>
          <cell r="N371">
            <v>3</v>
          </cell>
          <cell r="R371">
            <v>2.274626865671642</v>
          </cell>
        </row>
        <row r="372">
          <cell r="C372">
            <v>1</v>
          </cell>
          <cell r="G372">
            <v>10</v>
          </cell>
          <cell r="J372">
            <v>28.1</v>
          </cell>
          <cell r="K372">
            <v>1</v>
          </cell>
          <cell r="M372">
            <v>1</v>
          </cell>
          <cell r="N372">
            <v>1</v>
          </cell>
          <cell r="R372">
            <v>2.274626865671642</v>
          </cell>
        </row>
        <row r="373">
          <cell r="C373">
            <v>1</v>
          </cell>
          <cell r="G373">
            <v>13</v>
          </cell>
          <cell r="J373">
            <v>569</v>
          </cell>
          <cell r="K373">
            <v>3</v>
          </cell>
          <cell r="M373">
            <v>2</v>
          </cell>
          <cell r="N373">
            <v>3</v>
          </cell>
          <cell r="R373">
            <v>3.7549019607843137</v>
          </cell>
        </row>
        <row r="374">
          <cell r="C374">
            <v>1</v>
          </cell>
          <cell r="G374">
            <v>11</v>
          </cell>
          <cell r="J374">
            <v>28.1</v>
          </cell>
          <cell r="K374">
            <v>3</v>
          </cell>
          <cell r="M374">
            <v>2</v>
          </cell>
          <cell r="N374">
            <v>1</v>
          </cell>
          <cell r="R374">
            <v>4.1304347826086953</v>
          </cell>
        </row>
        <row r="375">
          <cell r="C375">
            <v>1</v>
          </cell>
          <cell r="G375">
            <v>10</v>
          </cell>
          <cell r="J375">
            <v>94</v>
          </cell>
          <cell r="K375">
            <v>1</v>
          </cell>
          <cell r="M375">
            <v>1</v>
          </cell>
          <cell r="N375">
            <v>16</v>
          </cell>
          <cell r="R375">
            <v>2.274626865671642</v>
          </cell>
        </row>
        <row r="376">
          <cell r="C376">
            <v>1</v>
          </cell>
          <cell r="G376">
            <v>10</v>
          </cell>
          <cell r="J376">
            <v>28.1</v>
          </cell>
          <cell r="K376">
            <v>1</v>
          </cell>
          <cell r="M376">
            <v>1</v>
          </cell>
          <cell r="N376">
            <v>3</v>
          </cell>
          <cell r="R376">
            <v>2.274626865671642</v>
          </cell>
        </row>
        <row r="377">
          <cell r="C377">
            <v>1</v>
          </cell>
          <cell r="G377">
            <v>13</v>
          </cell>
          <cell r="J377">
            <v>1191</v>
          </cell>
          <cell r="K377">
            <v>3</v>
          </cell>
          <cell r="M377">
            <v>2</v>
          </cell>
          <cell r="N377">
            <v>16</v>
          </cell>
          <cell r="R377">
            <v>3.7549019607843137</v>
          </cell>
        </row>
        <row r="378">
          <cell r="C378">
            <v>1</v>
          </cell>
          <cell r="G378">
            <v>13</v>
          </cell>
          <cell r="J378">
            <v>305</v>
          </cell>
          <cell r="K378">
            <v>3</v>
          </cell>
          <cell r="M378">
            <v>2</v>
          </cell>
          <cell r="N378">
            <v>16</v>
          </cell>
          <cell r="R378">
            <v>3.7549019607843137</v>
          </cell>
        </row>
        <row r="379">
          <cell r="C379">
            <v>1</v>
          </cell>
          <cell r="G379">
            <v>10</v>
          </cell>
          <cell r="J379">
            <v>28.1</v>
          </cell>
          <cell r="K379">
            <v>3</v>
          </cell>
          <cell r="M379">
            <v>2</v>
          </cell>
          <cell r="N379">
            <v>1</v>
          </cell>
          <cell r="R379">
            <v>2.274626865671642</v>
          </cell>
        </row>
        <row r="380">
          <cell r="C380">
            <v>1</v>
          </cell>
          <cell r="G380">
            <v>13</v>
          </cell>
          <cell r="J380">
            <v>376.4</v>
          </cell>
          <cell r="K380">
            <v>3</v>
          </cell>
          <cell r="M380">
            <v>1</v>
          </cell>
          <cell r="N380">
            <v>4</v>
          </cell>
          <cell r="R380">
            <v>3.7549019607843137</v>
          </cell>
        </row>
        <row r="381">
          <cell r="C381">
            <v>1</v>
          </cell>
          <cell r="G381">
            <v>10</v>
          </cell>
          <cell r="J381">
            <v>210.3</v>
          </cell>
          <cell r="K381">
            <v>3</v>
          </cell>
          <cell r="M381">
            <v>1</v>
          </cell>
          <cell r="N381">
            <v>4</v>
          </cell>
          <cell r="R381">
            <v>2.274626865671642</v>
          </cell>
        </row>
        <row r="382">
          <cell r="C382">
            <v>1</v>
          </cell>
          <cell r="G382">
            <v>10</v>
          </cell>
          <cell r="J382">
            <v>1169</v>
          </cell>
          <cell r="K382">
            <v>3</v>
          </cell>
          <cell r="M382">
            <v>1</v>
          </cell>
          <cell r="N382">
            <v>13</v>
          </cell>
          <cell r="R382">
            <v>2.274626865671642</v>
          </cell>
        </row>
        <row r="383">
          <cell r="C383">
            <v>1</v>
          </cell>
          <cell r="G383">
            <v>13</v>
          </cell>
          <cell r="J383">
            <v>1495</v>
          </cell>
          <cell r="K383">
            <v>3</v>
          </cell>
          <cell r="M383">
            <v>2</v>
          </cell>
          <cell r="N383">
            <v>13</v>
          </cell>
          <cell r="R383">
            <v>3.7549019607843137</v>
          </cell>
        </row>
        <row r="384">
          <cell r="C384">
            <v>1</v>
          </cell>
          <cell r="G384">
            <v>13</v>
          </cell>
          <cell r="J384">
            <v>1008.8</v>
          </cell>
          <cell r="K384">
            <v>3</v>
          </cell>
          <cell r="M384">
            <v>1</v>
          </cell>
          <cell r="N384">
            <v>4</v>
          </cell>
          <cell r="R384">
            <v>3.7549019607843137</v>
          </cell>
        </row>
        <row r="385">
          <cell r="C385">
            <v>1</v>
          </cell>
          <cell r="G385">
            <v>13</v>
          </cell>
          <cell r="J385">
            <v>531</v>
          </cell>
          <cell r="K385">
            <v>3</v>
          </cell>
          <cell r="M385">
            <v>1</v>
          </cell>
          <cell r="N385">
            <v>4</v>
          </cell>
          <cell r="R385">
            <v>3.7549019607843137</v>
          </cell>
        </row>
        <row r="386">
          <cell r="C386">
            <v>1</v>
          </cell>
          <cell r="G386">
            <v>10</v>
          </cell>
          <cell r="J386">
            <v>549.20000000000005</v>
          </cell>
          <cell r="K386">
            <v>3</v>
          </cell>
          <cell r="M386">
            <v>2</v>
          </cell>
          <cell r="N386">
            <v>1</v>
          </cell>
          <cell r="R386">
            <v>2.274626865671642</v>
          </cell>
        </row>
        <row r="387">
          <cell r="C387">
            <v>1</v>
          </cell>
          <cell r="G387">
            <v>10</v>
          </cell>
          <cell r="J387">
            <v>1311</v>
          </cell>
          <cell r="K387">
            <v>3</v>
          </cell>
          <cell r="M387">
            <v>1</v>
          </cell>
          <cell r="N387">
            <v>4</v>
          </cell>
          <cell r="R387">
            <v>2.274626865671642</v>
          </cell>
        </row>
        <row r="388">
          <cell r="C388">
            <v>1</v>
          </cell>
          <cell r="G388">
            <v>13</v>
          </cell>
          <cell r="J388">
            <v>1153</v>
          </cell>
          <cell r="K388">
            <v>3</v>
          </cell>
          <cell r="M388">
            <v>1</v>
          </cell>
          <cell r="N388">
            <v>4</v>
          </cell>
          <cell r="R388">
            <v>3.7549019607843137</v>
          </cell>
        </row>
        <row r="389">
          <cell r="C389">
            <v>1</v>
          </cell>
          <cell r="G389">
            <v>13</v>
          </cell>
          <cell r="J389">
            <v>1008.8</v>
          </cell>
          <cell r="K389">
            <v>3</v>
          </cell>
          <cell r="M389">
            <v>1</v>
          </cell>
          <cell r="N389">
            <v>4</v>
          </cell>
          <cell r="R389">
            <v>3.7549019607843137</v>
          </cell>
        </row>
        <row r="390">
          <cell r="C390">
            <v>1</v>
          </cell>
          <cell r="G390">
            <v>13</v>
          </cell>
          <cell r="J390">
            <v>251.3</v>
          </cell>
          <cell r="K390">
            <v>3</v>
          </cell>
          <cell r="M390">
            <v>1</v>
          </cell>
          <cell r="N390">
            <v>3</v>
          </cell>
          <cell r="R390">
            <v>3.7549019607843137</v>
          </cell>
        </row>
        <row r="391">
          <cell r="C391">
            <v>1</v>
          </cell>
          <cell r="G391">
            <v>10</v>
          </cell>
          <cell r="J391">
            <v>22.3</v>
          </cell>
          <cell r="K391">
            <v>1</v>
          </cell>
          <cell r="M391">
            <v>1</v>
          </cell>
          <cell r="N391">
            <v>3</v>
          </cell>
          <cell r="R391">
            <v>2.274626865671642</v>
          </cell>
        </row>
        <row r="392">
          <cell r="C392">
            <v>1</v>
          </cell>
          <cell r="G392">
            <v>10</v>
          </cell>
          <cell r="J392">
            <v>28.1</v>
          </cell>
          <cell r="K392">
            <v>3</v>
          </cell>
          <cell r="M392">
            <v>2</v>
          </cell>
          <cell r="N392">
            <v>1</v>
          </cell>
          <cell r="R392">
            <v>2.274626865671642</v>
          </cell>
        </row>
        <row r="393">
          <cell r="C393">
            <v>1</v>
          </cell>
          <cell r="G393">
            <v>13</v>
          </cell>
          <cell r="J393">
            <v>1281.5</v>
          </cell>
          <cell r="K393">
            <v>3</v>
          </cell>
          <cell r="M393">
            <v>1</v>
          </cell>
          <cell r="N393">
            <v>4</v>
          </cell>
          <cell r="R393">
            <v>3.7549019607843137</v>
          </cell>
        </row>
        <row r="394">
          <cell r="C394">
            <v>1</v>
          </cell>
          <cell r="G394">
            <v>13</v>
          </cell>
          <cell r="J394">
            <v>756</v>
          </cell>
          <cell r="K394">
            <v>3</v>
          </cell>
          <cell r="M394">
            <v>1</v>
          </cell>
          <cell r="N394">
            <v>4</v>
          </cell>
          <cell r="R394">
            <v>3.7549019607843137</v>
          </cell>
        </row>
        <row r="395">
          <cell r="C395">
            <v>1</v>
          </cell>
          <cell r="G395">
            <v>10</v>
          </cell>
          <cell r="J395">
            <v>600</v>
          </cell>
          <cell r="K395">
            <v>3</v>
          </cell>
          <cell r="M395">
            <v>1</v>
          </cell>
          <cell r="N395">
            <v>4</v>
          </cell>
          <cell r="R395">
            <v>2.274626865671642</v>
          </cell>
        </row>
        <row r="396">
          <cell r="C396">
            <v>1</v>
          </cell>
          <cell r="G396">
            <v>13</v>
          </cell>
          <cell r="J396">
            <v>689</v>
          </cell>
          <cell r="K396">
            <v>3</v>
          </cell>
          <cell r="M396">
            <v>1</v>
          </cell>
          <cell r="N396">
            <v>3</v>
          </cell>
          <cell r="R396">
            <v>3.7549019607843137</v>
          </cell>
        </row>
        <row r="397">
          <cell r="C397">
            <v>1</v>
          </cell>
          <cell r="G397">
            <v>10</v>
          </cell>
          <cell r="J397">
            <v>28.1</v>
          </cell>
          <cell r="K397">
            <v>1</v>
          </cell>
          <cell r="M397">
            <v>1</v>
          </cell>
          <cell r="N397">
            <v>1</v>
          </cell>
          <cell r="R397">
            <v>2.274626865671642</v>
          </cell>
        </row>
        <row r="398">
          <cell r="C398">
            <v>1</v>
          </cell>
          <cell r="G398">
            <v>10</v>
          </cell>
          <cell r="J398">
            <v>28.1</v>
          </cell>
          <cell r="K398">
            <v>2</v>
          </cell>
          <cell r="M398">
            <v>2</v>
          </cell>
          <cell r="N398">
            <v>4</v>
          </cell>
          <cell r="R398">
            <v>2.274626865671642</v>
          </cell>
        </row>
        <row r="399">
          <cell r="C399">
            <v>1</v>
          </cell>
          <cell r="G399">
            <v>10</v>
          </cell>
          <cell r="J399">
            <v>531</v>
          </cell>
          <cell r="K399">
            <v>3</v>
          </cell>
          <cell r="M399">
            <v>1</v>
          </cell>
          <cell r="N399">
            <v>4</v>
          </cell>
          <cell r="R399">
            <v>2.274626865671642</v>
          </cell>
        </row>
        <row r="400">
          <cell r="C400">
            <v>1</v>
          </cell>
          <cell r="G400">
            <v>10</v>
          </cell>
          <cell r="J400">
            <v>376.4</v>
          </cell>
          <cell r="K400">
            <v>2</v>
          </cell>
          <cell r="M400">
            <v>1</v>
          </cell>
          <cell r="N400">
            <v>13</v>
          </cell>
          <cell r="R400">
            <v>2.274626865671642</v>
          </cell>
        </row>
        <row r="401">
          <cell r="C401">
            <v>1</v>
          </cell>
          <cell r="G401">
            <v>10</v>
          </cell>
          <cell r="J401">
            <v>16.8</v>
          </cell>
          <cell r="K401">
            <v>2</v>
          </cell>
          <cell r="M401">
            <v>1</v>
          </cell>
          <cell r="N401">
            <v>1</v>
          </cell>
          <cell r="R401">
            <v>2.274626865671642</v>
          </cell>
        </row>
        <row r="402">
          <cell r="C402">
            <v>1</v>
          </cell>
          <cell r="G402">
            <v>10</v>
          </cell>
          <cell r="J402">
            <v>376.4</v>
          </cell>
          <cell r="K402">
            <v>1</v>
          </cell>
          <cell r="M402">
            <v>1</v>
          </cell>
          <cell r="N402">
            <v>13</v>
          </cell>
          <cell r="R402">
            <v>2.274626865671642</v>
          </cell>
        </row>
        <row r="403">
          <cell r="C403">
            <v>1</v>
          </cell>
          <cell r="G403">
            <v>10</v>
          </cell>
          <cell r="J403">
            <v>376.4</v>
          </cell>
          <cell r="K403">
            <v>1</v>
          </cell>
          <cell r="M403">
            <v>1</v>
          </cell>
          <cell r="N403">
            <v>13</v>
          </cell>
          <cell r="R403">
            <v>2.274626865671642</v>
          </cell>
        </row>
        <row r="404">
          <cell r="C404">
            <v>1</v>
          </cell>
          <cell r="G404">
            <v>10</v>
          </cell>
          <cell r="J404">
            <v>28.1</v>
          </cell>
          <cell r="K404">
            <v>1</v>
          </cell>
          <cell r="M404">
            <v>1</v>
          </cell>
          <cell r="N404">
            <v>3</v>
          </cell>
          <cell r="R404">
            <v>2.274626865671642</v>
          </cell>
        </row>
        <row r="405">
          <cell r="C405">
            <v>1</v>
          </cell>
          <cell r="G405">
            <v>10</v>
          </cell>
          <cell r="J405">
            <v>28.1</v>
          </cell>
          <cell r="K405">
            <v>1</v>
          </cell>
          <cell r="M405">
            <v>1</v>
          </cell>
          <cell r="N405">
            <v>3</v>
          </cell>
          <cell r="R405">
            <v>2.274626865671642</v>
          </cell>
        </row>
        <row r="406">
          <cell r="C406">
            <v>1</v>
          </cell>
          <cell r="G406">
            <v>13</v>
          </cell>
          <cell r="J406">
            <v>665.4</v>
          </cell>
          <cell r="K406">
            <v>2</v>
          </cell>
          <cell r="M406">
            <v>1</v>
          </cell>
          <cell r="N406">
            <v>9</v>
          </cell>
          <cell r="R406">
            <v>3.7549019607843137</v>
          </cell>
        </row>
        <row r="407">
          <cell r="C407">
            <v>1</v>
          </cell>
          <cell r="G407">
            <v>13</v>
          </cell>
          <cell r="J407">
            <v>1008.8</v>
          </cell>
          <cell r="K407">
            <v>3</v>
          </cell>
          <cell r="M407">
            <v>1</v>
          </cell>
          <cell r="N407">
            <v>4</v>
          </cell>
          <cell r="R407">
            <v>3.7549019607843137</v>
          </cell>
        </row>
        <row r="408">
          <cell r="C408">
            <v>1</v>
          </cell>
          <cell r="G408">
            <v>10</v>
          </cell>
          <cell r="J408">
            <v>1153</v>
          </cell>
          <cell r="K408">
            <v>3</v>
          </cell>
          <cell r="M408">
            <v>1</v>
          </cell>
          <cell r="N408">
            <v>11</v>
          </cell>
          <cell r="R408">
            <v>2.274626865671642</v>
          </cell>
        </row>
        <row r="409">
          <cell r="C409">
            <v>1</v>
          </cell>
          <cell r="G409">
            <v>10</v>
          </cell>
          <cell r="J409">
            <v>94</v>
          </cell>
          <cell r="K409">
            <v>3</v>
          </cell>
          <cell r="M409">
            <v>1</v>
          </cell>
          <cell r="N409">
            <v>16</v>
          </cell>
          <cell r="R409">
            <v>2.274626865671642</v>
          </cell>
        </row>
        <row r="410">
          <cell r="C410">
            <v>1</v>
          </cell>
          <cell r="G410">
            <v>13</v>
          </cell>
          <cell r="J410">
            <v>1153</v>
          </cell>
          <cell r="K410">
            <v>3</v>
          </cell>
          <cell r="M410">
            <v>2</v>
          </cell>
          <cell r="N410">
            <v>4</v>
          </cell>
          <cell r="R410">
            <v>3.7549019607843137</v>
          </cell>
        </row>
        <row r="411">
          <cell r="C411">
            <v>1</v>
          </cell>
          <cell r="G411">
            <v>13</v>
          </cell>
          <cell r="J411">
            <v>71.5</v>
          </cell>
          <cell r="K411">
            <v>3</v>
          </cell>
          <cell r="M411">
            <v>2</v>
          </cell>
          <cell r="N411">
            <v>1</v>
          </cell>
          <cell r="R411">
            <v>3.7549019607843137</v>
          </cell>
        </row>
        <row r="412">
          <cell r="C412">
            <v>1</v>
          </cell>
          <cell r="G412">
            <v>13</v>
          </cell>
          <cell r="J412">
            <v>386.8</v>
          </cell>
          <cell r="K412">
            <v>3</v>
          </cell>
          <cell r="M412">
            <v>2</v>
          </cell>
          <cell r="N412">
            <v>15</v>
          </cell>
          <cell r="R412">
            <v>3.7549019607843137</v>
          </cell>
        </row>
        <row r="413">
          <cell r="C413">
            <v>1</v>
          </cell>
          <cell r="G413">
            <v>13</v>
          </cell>
          <cell r="J413">
            <v>386.8</v>
          </cell>
          <cell r="K413">
            <v>3</v>
          </cell>
          <cell r="M413">
            <v>2</v>
          </cell>
          <cell r="N413">
            <v>15</v>
          </cell>
          <cell r="R413">
            <v>3.7549019607843137</v>
          </cell>
        </row>
        <row r="414">
          <cell r="C414">
            <v>1</v>
          </cell>
          <cell r="G414">
            <v>13</v>
          </cell>
          <cell r="J414">
            <v>611.79999999999995</v>
          </cell>
          <cell r="K414">
            <v>3</v>
          </cell>
          <cell r="M414">
            <v>2</v>
          </cell>
          <cell r="N414">
            <v>4</v>
          </cell>
          <cell r="R414">
            <v>3.7549019607843137</v>
          </cell>
        </row>
        <row r="415">
          <cell r="C415">
            <v>1</v>
          </cell>
          <cell r="G415">
            <v>13</v>
          </cell>
          <cell r="J415">
            <v>1008.8</v>
          </cell>
          <cell r="K415">
            <v>3</v>
          </cell>
          <cell r="M415">
            <v>2</v>
          </cell>
          <cell r="N415">
            <v>4</v>
          </cell>
          <cell r="R415">
            <v>3.7549019607843137</v>
          </cell>
        </row>
        <row r="416">
          <cell r="C416">
            <v>1</v>
          </cell>
          <cell r="G416">
            <v>13</v>
          </cell>
          <cell r="J416">
            <v>1008.8</v>
          </cell>
          <cell r="K416">
            <v>3</v>
          </cell>
          <cell r="M416">
            <v>2</v>
          </cell>
          <cell r="N416">
            <v>4</v>
          </cell>
          <cell r="R416">
            <v>3.7549019607843137</v>
          </cell>
        </row>
        <row r="417">
          <cell r="C417">
            <v>1</v>
          </cell>
          <cell r="G417">
            <v>13</v>
          </cell>
          <cell r="J417">
            <v>756</v>
          </cell>
          <cell r="K417">
            <v>3</v>
          </cell>
          <cell r="M417">
            <v>2</v>
          </cell>
          <cell r="N417">
            <v>13</v>
          </cell>
          <cell r="R417">
            <v>3.7549019607843137</v>
          </cell>
        </row>
        <row r="418">
          <cell r="C418">
            <v>1</v>
          </cell>
          <cell r="G418">
            <v>13</v>
          </cell>
          <cell r="J418">
            <v>689</v>
          </cell>
          <cell r="K418">
            <v>3</v>
          </cell>
          <cell r="M418">
            <v>2</v>
          </cell>
          <cell r="N418">
            <v>13</v>
          </cell>
          <cell r="R418">
            <v>3.7549019607843137</v>
          </cell>
        </row>
        <row r="419">
          <cell r="C419">
            <v>1</v>
          </cell>
          <cell r="G419">
            <v>10</v>
          </cell>
          <cell r="J419">
            <v>1153</v>
          </cell>
          <cell r="K419">
            <v>3</v>
          </cell>
          <cell r="M419">
            <v>2</v>
          </cell>
          <cell r="N419">
            <v>4</v>
          </cell>
          <cell r="R419">
            <v>2.274626865671642</v>
          </cell>
        </row>
        <row r="420">
          <cell r="C420">
            <v>1</v>
          </cell>
          <cell r="G420">
            <v>13</v>
          </cell>
          <cell r="J420">
            <v>1191</v>
          </cell>
          <cell r="K420">
            <v>3</v>
          </cell>
          <cell r="M420">
            <v>2</v>
          </cell>
          <cell r="N420">
            <v>2</v>
          </cell>
          <cell r="R420">
            <v>3.7549019607843137</v>
          </cell>
        </row>
        <row r="421">
          <cell r="C421">
            <v>1</v>
          </cell>
          <cell r="G421">
            <v>10</v>
          </cell>
          <cell r="J421">
            <v>611.79999999999995</v>
          </cell>
          <cell r="K421">
            <v>3</v>
          </cell>
          <cell r="M421">
            <v>2</v>
          </cell>
          <cell r="N421">
            <v>3</v>
          </cell>
          <cell r="R421">
            <v>2.274626865671642</v>
          </cell>
        </row>
        <row r="422">
          <cell r="C422">
            <v>1</v>
          </cell>
          <cell r="G422">
            <v>10</v>
          </cell>
          <cell r="J422">
            <v>28.1</v>
          </cell>
          <cell r="K422">
            <v>3</v>
          </cell>
          <cell r="M422">
            <v>2</v>
          </cell>
          <cell r="N422">
            <v>1</v>
          </cell>
          <cell r="R422">
            <v>2.274626865671642</v>
          </cell>
        </row>
        <row r="423">
          <cell r="C423">
            <v>1</v>
          </cell>
          <cell r="G423">
            <v>13</v>
          </cell>
          <cell r="J423">
            <v>1153</v>
          </cell>
          <cell r="K423">
            <v>3</v>
          </cell>
          <cell r="M423">
            <v>2</v>
          </cell>
          <cell r="N423">
            <v>4</v>
          </cell>
          <cell r="R423">
            <v>3.7549019607843137</v>
          </cell>
        </row>
        <row r="424">
          <cell r="C424">
            <v>1</v>
          </cell>
          <cell r="G424">
            <v>13</v>
          </cell>
          <cell r="J424">
            <v>1153</v>
          </cell>
          <cell r="K424">
            <v>3</v>
          </cell>
          <cell r="M424">
            <v>2</v>
          </cell>
          <cell r="N424">
            <v>4</v>
          </cell>
          <cell r="R424">
            <v>3.7549019607843137</v>
          </cell>
        </row>
        <row r="425">
          <cell r="C425">
            <v>1</v>
          </cell>
          <cell r="G425">
            <v>13</v>
          </cell>
          <cell r="J425">
            <v>1153</v>
          </cell>
          <cell r="K425">
            <v>3</v>
          </cell>
          <cell r="M425">
            <v>2</v>
          </cell>
          <cell r="N425">
            <v>4</v>
          </cell>
          <cell r="R425">
            <v>3.7549019607843137</v>
          </cell>
        </row>
        <row r="426">
          <cell r="C426">
            <v>1</v>
          </cell>
          <cell r="G426">
            <v>10</v>
          </cell>
          <cell r="J426">
            <v>215.2</v>
          </cell>
          <cell r="K426">
            <v>2</v>
          </cell>
          <cell r="M426">
            <v>1</v>
          </cell>
          <cell r="N426">
            <v>4</v>
          </cell>
          <cell r="R426">
            <v>2.274626865671642</v>
          </cell>
        </row>
        <row r="427">
          <cell r="C427">
            <v>1</v>
          </cell>
          <cell r="G427">
            <v>13</v>
          </cell>
          <cell r="J427">
            <v>611.79999999999995</v>
          </cell>
          <cell r="K427">
            <v>3</v>
          </cell>
          <cell r="M427">
            <v>2</v>
          </cell>
          <cell r="N427">
            <v>1</v>
          </cell>
          <cell r="R427">
            <v>3.7549019607843137</v>
          </cell>
        </row>
        <row r="428">
          <cell r="C428">
            <v>1</v>
          </cell>
          <cell r="G428">
            <v>13</v>
          </cell>
          <cell r="J428">
            <v>1748</v>
          </cell>
          <cell r="K428">
            <v>3</v>
          </cell>
          <cell r="M428">
            <v>2</v>
          </cell>
          <cell r="N428">
            <v>4</v>
          </cell>
          <cell r="R428">
            <v>3.7549019607843137</v>
          </cell>
        </row>
        <row r="429">
          <cell r="C429">
            <v>1</v>
          </cell>
          <cell r="G429">
            <v>13</v>
          </cell>
          <cell r="J429">
            <v>531</v>
          </cell>
          <cell r="K429">
            <v>3</v>
          </cell>
          <cell r="M429">
            <v>2</v>
          </cell>
          <cell r="N429">
            <v>2</v>
          </cell>
          <cell r="R429">
            <v>3.7549019607843137</v>
          </cell>
        </row>
        <row r="430">
          <cell r="C430">
            <v>1</v>
          </cell>
          <cell r="G430">
            <v>13</v>
          </cell>
          <cell r="J430">
            <v>1191</v>
          </cell>
          <cell r="K430">
            <v>3</v>
          </cell>
          <cell r="M430">
            <v>2</v>
          </cell>
          <cell r="N430">
            <v>4</v>
          </cell>
          <cell r="R430">
            <v>3.7549019607843137</v>
          </cell>
        </row>
        <row r="431">
          <cell r="C431">
            <v>1</v>
          </cell>
          <cell r="G431">
            <v>13</v>
          </cell>
          <cell r="J431">
            <v>531</v>
          </cell>
          <cell r="K431">
            <v>3</v>
          </cell>
          <cell r="M431">
            <v>2</v>
          </cell>
          <cell r="N431">
            <v>3</v>
          </cell>
          <cell r="R431">
            <v>3.7549019607843137</v>
          </cell>
        </row>
        <row r="432">
          <cell r="C432">
            <v>1</v>
          </cell>
          <cell r="G432">
            <v>13</v>
          </cell>
          <cell r="J432">
            <v>1495</v>
          </cell>
          <cell r="K432">
            <v>3</v>
          </cell>
          <cell r="M432">
            <v>2</v>
          </cell>
          <cell r="N432">
            <v>13</v>
          </cell>
          <cell r="R432">
            <v>3.7549019607843137</v>
          </cell>
        </row>
        <row r="433">
          <cell r="C433">
            <v>1</v>
          </cell>
          <cell r="G433">
            <v>13</v>
          </cell>
          <cell r="J433">
            <v>1495</v>
          </cell>
          <cell r="K433">
            <v>3</v>
          </cell>
          <cell r="M433">
            <v>2</v>
          </cell>
          <cell r="N433">
            <v>13</v>
          </cell>
          <cell r="R433">
            <v>3.7549019607843137</v>
          </cell>
        </row>
        <row r="434">
          <cell r="C434">
            <v>1</v>
          </cell>
          <cell r="G434">
            <v>13</v>
          </cell>
          <cell r="J434">
            <v>386.8</v>
          </cell>
          <cell r="K434">
            <v>3</v>
          </cell>
          <cell r="M434">
            <v>2</v>
          </cell>
          <cell r="N434">
            <v>13</v>
          </cell>
          <cell r="R434">
            <v>3.7549019607843137</v>
          </cell>
        </row>
        <row r="435">
          <cell r="C435">
            <v>1</v>
          </cell>
          <cell r="G435">
            <v>13</v>
          </cell>
          <cell r="J435">
            <v>1008.8</v>
          </cell>
          <cell r="K435">
            <v>3</v>
          </cell>
          <cell r="M435">
            <v>2</v>
          </cell>
          <cell r="N435">
            <v>13</v>
          </cell>
          <cell r="R435">
            <v>3.7549019607843137</v>
          </cell>
        </row>
        <row r="436">
          <cell r="C436">
            <v>1</v>
          </cell>
          <cell r="G436">
            <v>10</v>
          </cell>
          <cell r="J436">
            <v>873</v>
          </cell>
          <cell r="K436">
            <v>3</v>
          </cell>
          <cell r="M436">
            <v>2</v>
          </cell>
          <cell r="N436">
            <v>13</v>
          </cell>
          <cell r="R436">
            <v>2.274626865671642</v>
          </cell>
        </row>
        <row r="437">
          <cell r="C437">
            <v>1</v>
          </cell>
          <cell r="G437">
            <v>10</v>
          </cell>
          <cell r="J437">
            <v>94</v>
          </cell>
          <cell r="K437">
            <v>3</v>
          </cell>
          <cell r="M437">
            <v>2</v>
          </cell>
          <cell r="N437">
            <v>1</v>
          </cell>
          <cell r="R437">
            <v>2.274626865671642</v>
          </cell>
        </row>
        <row r="438">
          <cell r="C438">
            <v>1</v>
          </cell>
          <cell r="G438">
            <v>10</v>
          </cell>
          <cell r="J438">
            <v>386.8</v>
          </cell>
          <cell r="K438">
            <v>3</v>
          </cell>
          <cell r="M438">
            <v>2</v>
          </cell>
          <cell r="N438">
            <v>4</v>
          </cell>
          <cell r="R438">
            <v>2.274626865671642</v>
          </cell>
        </row>
        <row r="439">
          <cell r="C439">
            <v>1</v>
          </cell>
          <cell r="G439">
            <v>10</v>
          </cell>
          <cell r="J439">
            <v>531</v>
          </cell>
          <cell r="K439">
            <v>3</v>
          </cell>
          <cell r="M439">
            <v>2</v>
          </cell>
          <cell r="N439">
            <v>4</v>
          </cell>
          <cell r="R439">
            <v>2.274626865671642</v>
          </cell>
        </row>
        <row r="440">
          <cell r="C440">
            <v>1</v>
          </cell>
          <cell r="G440">
            <v>10</v>
          </cell>
          <cell r="J440">
            <v>794</v>
          </cell>
          <cell r="K440">
            <v>3</v>
          </cell>
          <cell r="M440">
            <v>2</v>
          </cell>
          <cell r="N440">
            <v>13</v>
          </cell>
          <cell r="R440">
            <v>2.274626865671642</v>
          </cell>
        </row>
        <row r="441">
          <cell r="C441">
            <v>1</v>
          </cell>
          <cell r="G441">
            <v>13</v>
          </cell>
          <cell r="J441">
            <v>1368</v>
          </cell>
          <cell r="K441">
            <v>3</v>
          </cell>
          <cell r="M441">
            <v>2</v>
          </cell>
          <cell r="N441">
            <v>4</v>
          </cell>
          <cell r="R441">
            <v>3.7549019607843137</v>
          </cell>
        </row>
        <row r="442">
          <cell r="C442">
            <v>1</v>
          </cell>
          <cell r="G442">
            <v>10</v>
          </cell>
          <cell r="J442">
            <v>16.8</v>
          </cell>
          <cell r="K442">
            <v>1</v>
          </cell>
          <cell r="M442">
            <v>1</v>
          </cell>
          <cell r="N442">
            <v>4</v>
          </cell>
          <cell r="R442">
            <v>2.274626865671642</v>
          </cell>
        </row>
        <row r="443">
          <cell r="C443">
            <v>1</v>
          </cell>
          <cell r="G443">
            <v>13</v>
          </cell>
          <cell r="J443">
            <v>1779</v>
          </cell>
          <cell r="K443">
            <v>3</v>
          </cell>
          <cell r="M443">
            <v>2</v>
          </cell>
          <cell r="N443">
            <v>13</v>
          </cell>
          <cell r="R443">
            <v>3.7549019607843137</v>
          </cell>
        </row>
        <row r="444">
          <cell r="C444">
            <v>1</v>
          </cell>
          <cell r="G444">
            <v>10</v>
          </cell>
          <cell r="J444">
            <v>94</v>
          </cell>
          <cell r="K444">
            <v>1</v>
          </cell>
          <cell r="M444">
            <v>1</v>
          </cell>
          <cell r="N444">
            <v>10</v>
          </cell>
          <cell r="R444">
            <v>2.274626865671642</v>
          </cell>
        </row>
        <row r="445">
          <cell r="C445">
            <v>1</v>
          </cell>
          <cell r="G445">
            <v>13</v>
          </cell>
          <cell r="J445">
            <v>3342</v>
          </cell>
          <cell r="K445">
            <v>3</v>
          </cell>
          <cell r="M445">
            <v>2</v>
          </cell>
          <cell r="N445">
            <v>18</v>
          </cell>
          <cell r="R445">
            <v>3.7549019607843137</v>
          </cell>
        </row>
        <row r="446">
          <cell r="C446">
            <v>1</v>
          </cell>
          <cell r="G446">
            <v>10</v>
          </cell>
          <cell r="J446">
            <v>28.1</v>
          </cell>
          <cell r="K446">
            <v>1</v>
          </cell>
          <cell r="M446">
            <v>1</v>
          </cell>
          <cell r="N446">
            <v>1</v>
          </cell>
          <cell r="R446">
            <v>2.274626865671642</v>
          </cell>
        </row>
        <row r="447">
          <cell r="C447">
            <v>1</v>
          </cell>
          <cell r="G447">
            <v>11</v>
          </cell>
          <cell r="J447">
            <v>1153</v>
          </cell>
          <cell r="K447">
            <v>3</v>
          </cell>
          <cell r="M447">
            <v>2</v>
          </cell>
          <cell r="N447">
            <v>4</v>
          </cell>
          <cell r="R447">
            <v>4.1304347826086953</v>
          </cell>
        </row>
        <row r="448">
          <cell r="C448">
            <v>1</v>
          </cell>
          <cell r="G448">
            <v>13</v>
          </cell>
          <cell r="J448">
            <v>1495</v>
          </cell>
          <cell r="K448">
            <v>3</v>
          </cell>
          <cell r="M448">
            <v>2</v>
          </cell>
          <cell r="N448">
            <v>13</v>
          </cell>
          <cell r="R448">
            <v>3.7549019607843137</v>
          </cell>
        </row>
        <row r="449">
          <cell r="C449">
            <v>1</v>
          </cell>
          <cell r="G449">
            <v>13</v>
          </cell>
          <cell r="J449">
            <v>1008.8</v>
          </cell>
          <cell r="K449">
            <v>3</v>
          </cell>
          <cell r="M449">
            <v>2</v>
          </cell>
          <cell r="N449">
            <v>17</v>
          </cell>
          <cell r="R449">
            <v>3.7549019607843137</v>
          </cell>
        </row>
        <row r="450">
          <cell r="C450">
            <v>1</v>
          </cell>
          <cell r="G450">
            <v>13</v>
          </cell>
          <cell r="J450">
            <v>1292.8</v>
          </cell>
          <cell r="K450">
            <v>3</v>
          </cell>
          <cell r="M450">
            <v>2</v>
          </cell>
          <cell r="N450">
            <v>4</v>
          </cell>
          <cell r="R450">
            <v>3.7549019607843137</v>
          </cell>
        </row>
        <row r="451">
          <cell r="C451">
            <v>1</v>
          </cell>
          <cell r="G451">
            <v>13</v>
          </cell>
          <cell r="J451">
            <v>736</v>
          </cell>
          <cell r="K451">
            <v>3</v>
          </cell>
          <cell r="M451">
            <v>2</v>
          </cell>
          <cell r="N451">
            <v>13</v>
          </cell>
          <cell r="R451">
            <v>3.7549019607843137</v>
          </cell>
        </row>
        <row r="452">
          <cell r="C452">
            <v>1</v>
          </cell>
          <cell r="G452">
            <v>13</v>
          </cell>
          <cell r="J452">
            <v>736</v>
          </cell>
          <cell r="K452">
            <v>3</v>
          </cell>
          <cell r="M452">
            <v>2</v>
          </cell>
          <cell r="N452">
            <v>13</v>
          </cell>
          <cell r="R452">
            <v>3.7549019607843137</v>
          </cell>
        </row>
        <row r="453">
          <cell r="C453">
            <v>1</v>
          </cell>
          <cell r="G453">
            <v>10</v>
          </cell>
          <cell r="J453">
            <v>697</v>
          </cell>
          <cell r="K453">
            <v>3</v>
          </cell>
          <cell r="M453">
            <v>2</v>
          </cell>
          <cell r="N453">
            <v>4</v>
          </cell>
          <cell r="R453">
            <v>2.274626865671642</v>
          </cell>
        </row>
        <row r="454">
          <cell r="C454">
            <v>1</v>
          </cell>
          <cell r="G454">
            <v>13</v>
          </cell>
          <cell r="J454">
            <v>689</v>
          </cell>
          <cell r="K454">
            <v>3</v>
          </cell>
          <cell r="M454">
            <v>2</v>
          </cell>
          <cell r="N454">
            <v>10</v>
          </cell>
          <cell r="R454">
            <v>3.7549019607843137</v>
          </cell>
        </row>
        <row r="455">
          <cell r="C455">
            <v>1</v>
          </cell>
          <cell r="G455">
            <v>13</v>
          </cell>
          <cell r="J455">
            <v>1292.8</v>
          </cell>
          <cell r="K455">
            <v>3</v>
          </cell>
          <cell r="M455">
            <v>2</v>
          </cell>
          <cell r="N455">
            <v>11</v>
          </cell>
          <cell r="R455">
            <v>3.7549019607843137</v>
          </cell>
        </row>
        <row r="456">
          <cell r="C456">
            <v>1</v>
          </cell>
          <cell r="G456">
            <v>13</v>
          </cell>
          <cell r="J456">
            <v>611.79999999999995</v>
          </cell>
          <cell r="K456">
            <v>3</v>
          </cell>
          <cell r="M456">
            <v>2</v>
          </cell>
          <cell r="N456">
            <v>13</v>
          </cell>
          <cell r="R456">
            <v>3.7549019607843137</v>
          </cell>
        </row>
        <row r="457">
          <cell r="C457">
            <v>1</v>
          </cell>
          <cell r="G457">
            <v>10</v>
          </cell>
          <cell r="J457">
            <v>386.8</v>
          </cell>
          <cell r="K457">
            <v>3</v>
          </cell>
          <cell r="M457">
            <v>2</v>
          </cell>
          <cell r="N457">
            <v>17</v>
          </cell>
          <cell r="R457">
            <v>2.274626865671642</v>
          </cell>
        </row>
        <row r="458">
          <cell r="C458">
            <v>1</v>
          </cell>
          <cell r="G458">
            <v>13</v>
          </cell>
          <cell r="J458">
            <v>1292.8</v>
          </cell>
          <cell r="K458">
            <v>3</v>
          </cell>
          <cell r="M458">
            <v>2</v>
          </cell>
          <cell r="N458">
            <v>13</v>
          </cell>
          <cell r="R458">
            <v>3.7549019607843137</v>
          </cell>
        </row>
        <row r="459">
          <cell r="C459">
            <v>1</v>
          </cell>
          <cell r="G459">
            <v>10</v>
          </cell>
          <cell r="J459">
            <v>94</v>
          </cell>
          <cell r="K459">
            <v>3</v>
          </cell>
          <cell r="M459">
            <v>2</v>
          </cell>
          <cell r="N459">
            <v>3</v>
          </cell>
          <cell r="R459">
            <v>2.274626865671642</v>
          </cell>
        </row>
        <row r="460">
          <cell r="C460">
            <v>1</v>
          </cell>
          <cell r="G460">
            <v>10</v>
          </cell>
          <cell r="J460">
            <v>386.8</v>
          </cell>
          <cell r="K460">
            <v>3</v>
          </cell>
          <cell r="M460">
            <v>2</v>
          </cell>
          <cell r="N460">
            <v>13</v>
          </cell>
          <cell r="R460">
            <v>2.274626865671642</v>
          </cell>
        </row>
        <row r="461">
          <cell r="C461">
            <v>1</v>
          </cell>
          <cell r="G461">
            <v>13</v>
          </cell>
          <cell r="J461">
            <v>1292.8</v>
          </cell>
          <cell r="K461">
            <v>3</v>
          </cell>
          <cell r="M461">
            <v>2</v>
          </cell>
          <cell r="N461">
            <v>4</v>
          </cell>
          <cell r="R461">
            <v>3.7549019607843137</v>
          </cell>
        </row>
        <row r="462">
          <cell r="C462">
            <v>1</v>
          </cell>
          <cell r="G462">
            <v>13</v>
          </cell>
          <cell r="J462">
            <v>1475</v>
          </cell>
          <cell r="K462">
            <v>3</v>
          </cell>
          <cell r="M462">
            <v>2</v>
          </cell>
          <cell r="N462">
            <v>4</v>
          </cell>
          <cell r="R462">
            <v>3.7549019607843137</v>
          </cell>
        </row>
        <row r="463">
          <cell r="C463">
            <v>1</v>
          </cell>
          <cell r="G463">
            <v>13</v>
          </cell>
          <cell r="J463">
            <v>1191</v>
          </cell>
          <cell r="K463">
            <v>3</v>
          </cell>
          <cell r="M463">
            <v>2</v>
          </cell>
          <cell r="N463">
            <v>4</v>
          </cell>
          <cell r="R463">
            <v>3.7549019607843137</v>
          </cell>
        </row>
        <row r="464">
          <cell r="C464">
            <v>1</v>
          </cell>
          <cell r="G464">
            <v>13</v>
          </cell>
          <cell r="J464">
            <v>94</v>
          </cell>
          <cell r="K464">
            <v>1</v>
          </cell>
          <cell r="M464">
            <v>1</v>
          </cell>
          <cell r="N464">
            <v>11</v>
          </cell>
          <cell r="R464">
            <v>3.7549019607843137</v>
          </cell>
        </row>
        <row r="465">
          <cell r="C465">
            <v>1</v>
          </cell>
          <cell r="G465">
            <v>10</v>
          </cell>
          <cell r="J465">
            <v>94</v>
          </cell>
          <cell r="K465">
            <v>1</v>
          </cell>
          <cell r="M465">
            <v>1</v>
          </cell>
          <cell r="N465">
            <v>11</v>
          </cell>
          <cell r="R465">
            <v>2.274626865671642</v>
          </cell>
        </row>
        <row r="466">
          <cell r="C466">
            <v>1</v>
          </cell>
          <cell r="G466">
            <v>13</v>
          </cell>
          <cell r="J466">
            <v>1153</v>
          </cell>
          <cell r="K466">
            <v>3</v>
          </cell>
          <cell r="M466">
            <v>2</v>
          </cell>
          <cell r="N466">
            <v>13</v>
          </cell>
          <cell r="R466">
            <v>3.7549019607843137</v>
          </cell>
        </row>
        <row r="467">
          <cell r="C467">
            <v>1</v>
          </cell>
          <cell r="G467">
            <v>13</v>
          </cell>
          <cell r="J467">
            <v>1008.8</v>
          </cell>
          <cell r="K467">
            <v>3</v>
          </cell>
          <cell r="M467">
            <v>2</v>
          </cell>
          <cell r="N467">
            <v>17</v>
          </cell>
          <cell r="R467">
            <v>3.7549019607843137</v>
          </cell>
        </row>
        <row r="468">
          <cell r="C468">
            <v>1</v>
          </cell>
          <cell r="G468">
            <v>13</v>
          </cell>
          <cell r="J468">
            <v>1008.8</v>
          </cell>
          <cell r="K468">
            <v>3</v>
          </cell>
          <cell r="M468">
            <v>2</v>
          </cell>
          <cell r="N468">
            <v>17</v>
          </cell>
          <cell r="R468">
            <v>3.7549019607843137</v>
          </cell>
        </row>
        <row r="469">
          <cell r="C469">
            <v>1</v>
          </cell>
          <cell r="G469">
            <v>13</v>
          </cell>
          <cell r="J469">
            <v>28.1</v>
          </cell>
          <cell r="K469">
            <v>1</v>
          </cell>
          <cell r="M469">
            <v>2</v>
          </cell>
          <cell r="N469">
            <v>1</v>
          </cell>
          <cell r="R469">
            <v>3.7549019607843137</v>
          </cell>
        </row>
        <row r="470">
          <cell r="C470">
            <v>1</v>
          </cell>
          <cell r="G470">
            <v>13</v>
          </cell>
          <cell r="J470">
            <v>1153</v>
          </cell>
          <cell r="K470">
            <v>3</v>
          </cell>
          <cell r="M470">
            <v>2</v>
          </cell>
          <cell r="N470">
            <v>4</v>
          </cell>
          <cell r="R470">
            <v>3.7549019607843137</v>
          </cell>
        </row>
        <row r="471">
          <cell r="C471">
            <v>1</v>
          </cell>
          <cell r="G471">
            <v>13</v>
          </cell>
          <cell r="J471">
            <v>147.30000000000001</v>
          </cell>
          <cell r="K471">
            <v>1</v>
          </cell>
          <cell r="M471">
            <v>2</v>
          </cell>
          <cell r="N471">
            <v>3</v>
          </cell>
          <cell r="R471">
            <v>3.7549019607843137</v>
          </cell>
        </row>
        <row r="472">
          <cell r="C472">
            <v>1</v>
          </cell>
          <cell r="G472">
            <v>13</v>
          </cell>
          <cell r="J472">
            <v>1098</v>
          </cell>
          <cell r="K472">
            <v>3</v>
          </cell>
          <cell r="M472">
            <v>2</v>
          </cell>
          <cell r="N472">
            <v>4</v>
          </cell>
          <cell r="R472">
            <v>3.7549019607843137</v>
          </cell>
        </row>
        <row r="473">
          <cell r="C473">
            <v>1</v>
          </cell>
          <cell r="G473">
            <v>10</v>
          </cell>
          <cell r="J473">
            <v>94</v>
          </cell>
          <cell r="K473">
            <v>3</v>
          </cell>
          <cell r="M473">
            <v>2</v>
          </cell>
          <cell r="N473">
            <v>6</v>
          </cell>
          <cell r="R473">
            <v>2.274626865671642</v>
          </cell>
        </row>
        <row r="474">
          <cell r="C474">
            <v>1</v>
          </cell>
          <cell r="G474">
            <v>10</v>
          </cell>
          <cell r="J474">
            <v>1153</v>
          </cell>
          <cell r="K474">
            <v>3</v>
          </cell>
          <cell r="M474">
            <v>2</v>
          </cell>
          <cell r="N474">
            <v>4</v>
          </cell>
          <cell r="R474">
            <v>2.274626865671642</v>
          </cell>
        </row>
        <row r="475">
          <cell r="C475">
            <v>1</v>
          </cell>
          <cell r="G475">
            <v>13</v>
          </cell>
          <cell r="J475">
            <v>185.8</v>
          </cell>
          <cell r="K475">
            <v>3</v>
          </cell>
          <cell r="M475">
            <v>2</v>
          </cell>
          <cell r="N475">
            <v>1</v>
          </cell>
          <cell r="R475">
            <v>3.7549019607843137</v>
          </cell>
        </row>
        <row r="476">
          <cell r="C476">
            <v>1</v>
          </cell>
          <cell r="G476">
            <v>13</v>
          </cell>
          <cell r="J476">
            <v>1495</v>
          </cell>
          <cell r="K476">
            <v>3</v>
          </cell>
          <cell r="M476">
            <v>2</v>
          </cell>
          <cell r="N476">
            <v>13</v>
          </cell>
          <cell r="R476">
            <v>3.7549019607843137</v>
          </cell>
        </row>
        <row r="477">
          <cell r="C477">
            <v>1</v>
          </cell>
          <cell r="G477">
            <v>13</v>
          </cell>
          <cell r="J477">
            <v>1453</v>
          </cell>
          <cell r="K477">
            <v>3</v>
          </cell>
          <cell r="M477">
            <v>2</v>
          </cell>
          <cell r="N477">
            <v>13</v>
          </cell>
          <cell r="R477">
            <v>3.7549019607843137</v>
          </cell>
        </row>
        <row r="478">
          <cell r="C478">
            <v>1</v>
          </cell>
          <cell r="G478">
            <v>10</v>
          </cell>
          <cell r="J478">
            <v>94</v>
          </cell>
          <cell r="K478">
            <v>1</v>
          </cell>
          <cell r="M478">
            <v>1</v>
          </cell>
          <cell r="N478">
            <v>3</v>
          </cell>
          <cell r="R478">
            <v>2.274626865671642</v>
          </cell>
        </row>
        <row r="479">
          <cell r="C479">
            <v>1</v>
          </cell>
          <cell r="G479">
            <v>10</v>
          </cell>
          <cell r="J479">
            <v>756</v>
          </cell>
          <cell r="K479">
            <v>3</v>
          </cell>
          <cell r="M479">
            <v>2</v>
          </cell>
          <cell r="N479">
            <v>13</v>
          </cell>
          <cell r="R479">
            <v>2.274626865671642</v>
          </cell>
        </row>
        <row r="480">
          <cell r="C480">
            <v>1</v>
          </cell>
          <cell r="G480">
            <v>10</v>
          </cell>
          <cell r="J480">
            <v>55.099999999999994</v>
          </cell>
          <cell r="K480">
            <v>3</v>
          </cell>
          <cell r="M480">
            <v>2</v>
          </cell>
          <cell r="N480">
            <v>3</v>
          </cell>
          <cell r="R480">
            <v>2.274626865671642</v>
          </cell>
        </row>
        <row r="481">
          <cell r="C481">
            <v>1</v>
          </cell>
          <cell r="G481">
            <v>13</v>
          </cell>
          <cell r="J481">
            <v>74.2</v>
          </cell>
          <cell r="K481">
            <v>1</v>
          </cell>
          <cell r="M481">
            <v>2</v>
          </cell>
          <cell r="N481">
            <v>15</v>
          </cell>
          <cell r="R481">
            <v>3.7549019607843137</v>
          </cell>
        </row>
        <row r="482">
          <cell r="C482">
            <v>1</v>
          </cell>
          <cell r="G482">
            <v>13</v>
          </cell>
          <cell r="J482">
            <v>238.2</v>
          </cell>
          <cell r="K482">
            <v>2</v>
          </cell>
          <cell r="M482">
            <v>2</v>
          </cell>
          <cell r="N482">
            <v>13</v>
          </cell>
          <cell r="R482">
            <v>3.7549019607843137</v>
          </cell>
        </row>
        <row r="483">
          <cell r="C483">
            <v>1</v>
          </cell>
          <cell r="G483">
            <v>13</v>
          </cell>
          <cell r="J483">
            <v>756</v>
          </cell>
          <cell r="K483">
            <v>3</v>
          </cell>
          <cell r="M483">
            <v>2</v>
          </cell>
          <cell r="N483">
            <v>17</v>
          </cell>
          <cell r="R483">
            <v>3.7549019607843137</v>
          </cell>
        </row>
        <row r="484">
          <cell r="C484">
            <v>1</v>
          </cell>
          <cell r="G484">
            <v>13</v>
          </cell>
          <cell r="J484">
            <v>508</v>
          </cell>
          <cell r="K484">
            <v>3</v>
          </cell>
          <cell r="M484">
            <v>2</v>
          </cell>
          <cell r="N484">
            <v>13</v>
          </cell>
          <cell r="R484">
            <v>3.7549019607843137</v>
          </cell>
        </row>
        <row r="485">
          <cell r="C485">
            <v>1</v>
          </cell>
          <cell r="G485">
            <v>13</v>
          </cell>
          <cell r="J485">
            <v>1153</v>
          </cell>
          <cell r="K485">
            <v>3</v>
          </cell>
          <cell r="M485">
            <v>2</v>
          </cell>
          <cell r="N485">
            <v>4</v>
          </cell>
          <cell r="R485">
            <v>3.7549019607843137</v>
          </cell>
        </row>
        <row r="486">
          <cell r="C486">
            <v>1</v>
          </cell>
          <cell r="G486">
            <v>13</v>
          </cell>
          <cell r="J486">
            <v>1153</v>
          </cell>
          <cell r="K486">
            <v>3</v>
          </cell>
          <cell r="M486">
            <v>2</v>
          </cell>
          <cell r="N486">
            <v>4</v>
          </cell>
          <cell r="R486">
            <v>3.7549019607843137</v>
          </cell>
        </row>
        <row r="487">
          <cell r="C487">
            <v>1</v>
          </cell>
          <cell r="G487">
            <v>10</v>
          </cell>
          <cell r="J487">
            <v>508</v>
          </cell>
          <cell r="K487">
            <v>3</v>
          </cell>
          <cell r="M487">
            <v>2</v>
          </cell>
          <cell r="N487">
            <v>4</v>
          </cell>
          <cell r="R487">
            <v>2.274626865671642</v>
          </cell>
        </row>
        <row r="488">
          <cell r="C488">
            <v>1</v>
          </cell>
          <cell r="G488">
            <v>13</v>
          </cell>
          <cell r="J488">
            <v>1008.8</v>
          </cell>
          <cell r="K488">
            <v>3</v>
          </cell>
          <cell r="M488">
            <v>2</v>
          </cell>
          <cell r="N488">
            <v>2</v>
          </cell>
          <cell r="R488">
            <v>3.7549019607843137</v>
          </cell>
        </row>
        <row r="489">
          <cell r="C489">
            <v>1</v>
          </cell>
          <cell r="G489">
            <v>10</v>
          </cell>
          <cell r="J489">
            <v>733</v>
          </cell>
          <cell r="K489">
            <v>3</v>
          </cell>
          <cell r="M489">
            <v>2</v>
          </cell>
          <cell r="N489">
            <v>4</v>
          </cell>
          <cell r="R489">
            <v>2.274626865671642</v>
          </cell>
        </row>
        <row r="490">
          <cell r="C490">
            <v>1</v>
          </cell>
          <cell r="G490">
            <v>13</v>
          </cell>
          <cell r="J490">
            <v>1153</v>
          </cell>
          <cell r="K490">
            <v>3</v>
          </cell>
          <cell r="M490">
            <v>2</v>
          </cell>
          <cell r="N490">
            <v>4</v>
          </cell>
          <cell r="R490">
            <v>3.7549019607843137</v>
          </cell>
        </row>
        <row r="491">
          <cell r="C491">
            <v>1</v>
          </cell>
          <cell r="G491">
            <v>10</v>
          </cell>
          <cell r="J491">
            <v>508</v>
          </cell>
          <cell r="K491">
            <v>3</v>
          </cell>
          <cell r="M491">
            <v>2</v>
          </cell>
          <cell r="N491">
            <v>17</v>
          </cell>
          <cell r="R491">
            <v>2.274626865671642</v>
          </cell>
        </row>
        <row r="492">
          <cell r="C492">
            <v>1</v>
          </cell>
          <cell r="G492">
            <v>13</v>
          </cell>
          <cell r="J492">
            <v>1008.8</v>
          </cell>
          <cell r="K492">
            <v>3</v>
          </cell>
          <cell r="M492">
            <v>2</v>
          </cell>
          <cell r="N492">
            <v>4</v>
          </cell>
          <cell r="R492">
            <v>3.7549019607843137</v>
          </cell>
        </row>
        <row r="493">
          <cell r="C493">
            <v>1</v>
          </cell>
          <cell r="G493">
            <v>13</v>
          </cell>
          <cell r="J493">
            <v>531</v>
          </cell>
          <cell r="K493">
            <v>3</v>
          </cell>
          <cell r="M493">
            <v>2</v>
          </cell>
          <cell r="N493">
            <v>17</v>
          </cell>
          <cell r="R493">
            <v>3.7549019607843137</v>
          </cell>
        </row>
        <row r="494">
          <cell r="C494">
            <v>1</v>
          </cell>
          <cell r="G494">
            <v>10</v>
          </cell>
          <cell r="J494">
            <v>64.7</v>
          </cell>
          <cell r="K494">
            <v>2</v>
          </cell>
          <cell r="M494">
            <v>2</v>
          </cell>
          <cell r="N494">
            <v>1</v>
          </cell>
          <cell r="R494">
            <v>2.274626865671642</v>
          </cell>
        </row>
        <row r="495">
          <cell r="C495">
            <v>1</v>
          </cell>
          <cell r="G495">
            <v>10</v>
          </cell>
          <cell r="J495">
            <v>267.5</v>
          </cell>
          <cell r="K495">
            <v>2</v>
          </cell>
          <cell r="M495">
            <v>2</v>
          </cell>
          <cell r="N495">
            <v>2</v>
          </cell>
          <cell r="R495">
            <v>2.274626865671642</v>
          </cell>
        </row>
        <row r="496">
          <cell r="C496">
            <v>1</v>
          </cell>
          <cell r="G496">
            <v>10</v>
          </cell>
          <cell r="J496">
            <v>28.1</v>
          </cell>
          <cell r="K496">
            <v>1</v>
          </cell>
          <cell r="M496">
            <v>1</v>
          </cell>
          <cell r="N496">
            <v>1</v>
          </cell>
          <cell r="R496">
            <v>2.274626865671642</v>
          </cell>
        </row>
        <row r="497">
          <cell r="C497">
            <v>1</v>
          </cell>
          <cell r="G497">
            <v>10</v>
          </cell>
          <cell r="J497">
            <v>389.1</v>
          </cell>
          <cell r="K497">
            <v>2</v>
          </cell>
          <cell r="M497">
            <v>2</v>
          </cell>
          <cell r="N497">
            <v>1</v>
          </cell>
          <cell r="R497">
            <v>2.274626865671642</v>
          </cell>
        </row>
        <row r="498">
          <cell r="C498">
            <v>1</v>
          </cell>
          <cell r="G498">
            <v>13</v>
          </cell>
          <cell r="J498">
            <v>1311</v>
          </cell>
          <cell r="K498">
            <v>3</v>
          </cell>
          <cell r="M498">
            <v>2</v>
          </cell>
          <cell r="N498">
            <v>10</v>
          </cell>
          <cell r="R498">
            <v>3.7549019607843137</v>
          </cell>
        </row>
        <row r="499">
          <cell r="C499">
            <v>1</v>
          </cell>
          <cell r="G499">
            <v>13</v>
          </cell>
          <cell r="J499">
            <v>71.5</v>
          </cell>
          <cell r="K499">
            <v>3</v>
          </cell>
          <cell r="M499">
            <v>2</v>
          </cell>
          <cell r="N499">
            <v>8</v>
          </cell>
          <cell r="R499">
            <v>3.7549019607843137</v>
          </cell>
        </row>
        <row r="500">
          <cell r="C500">
            <v>1</v>
          </cell>
          <cell r="G500">
            <v>13</v>
          </cell>
          <cell r="J500">
            <v>1062</v>
          </cell>
          <cell r="K500">
            <v>3</v>
          </cell>
          <cell r="M500">
            <v>2</v>
          </cell>
          <cell r="N500">
            <v>6</v>
          </cell>
          <cell r="R500">
            <v>3.7549019607843137</v>
          </cell>
        </row>
        <row r="501">
          <cell r="C501">
            <v>1</v>
          </cell>
          <cell r="G501">
            <v>13</v>
          </cell>
          <cell r="J501">
            <v>1062</v>
          </cell>
          <cell r="K501">
            <v>3</v>
          </cell>
          <cell r="M501">
            <v>2</v>
          </cell>
          <cell r="N501">
            <v>6</v>
          </cell>
          <cell r="R501">
            <v>3.7549019607843137</v>
          </cell>
        </row>
        <row r="502">
          <cell r="C502">
            <v>1</v>
          </cell>
          <cell r="G502">
            <v>13</v>
          </cell>
          <cell r="J502">
            <v>531</v>
          </cell>
          <cell r="K502">
            <v>3</v>
          </cell>
          <cell r="M502">
            <v>2</v>
          </cell>
          <cell r="N502">
            <v>4</v>
          </cell>
          <cell r="R502">
            <v>3.7549019607843137</v>
          </cell>
        </row>
        <row r="503">
          <cell r="C503">
            <v>1</v>
          </cell>
          <cell r="G503">
            <v>13</v>
          </cell>
          <cell r="J503">
            <v>1779</v>
          </cell>
          <cell r="K503">
            <v>3</v>
          </cell>
          <cell r="M503">
            <v>2</v>
          </cell>
          <cell r="N503">
            <v>2</v>
          </cell>
          <cell r="R503">
            <v>3.7549019607843137</v>
          </cell>
        </row>
        <row r="504">
          <cell r="C504">
            <v>1</v>
          </cell>
          <cell r="G504">
            <v>11</v>
          </cell>
          <cell r="J504">
            <v>215.2</v>
          </cell>
          <cell r="K504">
            <v>1</v>
          </cell>
          <cell r="M504">
            <v>1</v>
          </cell>
          <cell r="N504">
            <v>16</v>
          </cell>
          <cell r="R504">
            <v>4.1304347826086953</v>
          </cell>
        </row>
        <row r="505">
          <cell r="C505">
            <v>1</v>
          </cell>
          <cell r="G505">
            <v>10</v>
          </cell>
          <cell r="J505">
            <v>28.1</v>
          </cell>
          <cell r="K505">
            <v>1</v>
          </cell>
          <cell r="M505">
            <v>2</v>
          </cell>
          <cell r="N505">
            <v>10</v>
          </cell>
          <cell r="R505">
            <v>2.274626865671642</v>
          </cell>
        </row>
        <row r="506">
          <cell r="C506">
            <v>1</v>
          </cell>
          <cell r="G506">
            <v>10</v>
          </cell>
          <cell r="J506">
            <v>78.899999999999991</v>
          </cell>
          <cell r="K506">
            <v>1</v>
          </cell>
          <cell r="M506">
            <v>3</v>
          </cell>
          <cell r="N506">
            <v>13</v>
          </cell>
          <cell r="R506">
            <v>2.274626865671642</v>
          </cell>
        </row>
        <row r="507">
          <cell r="C507">
            <v>1</v>
          </cell>
          <cell r="G507">
            <v>10</v>
          </cell>
          <cell r="J507">
            <v>1008.8</v>
          </cell>
          <cell r="K507">
            <v>3</v>
          </cell>
          <cell r="M507">
            <v>3</v>
          </cell>
          <cell r="N507">
            <v>4</v>
          </cell>
          <cell r="R507">
            <v>2.274626865671642</v>
          </cell>
        </row>
        <row r="508">
          <cell r="C508">
            <v>1</v>
          </cell>
          <cell r="G508">
            <v>10</v>
          </cell>
          <cell r="J508">
            <v>28.1</v>
          </cell>
          <cell r="K508">
            <v>1</v>
          </cell>
          <cell r="M508">
            <v>1</v>
          </cell>
          <cell r="N508">
            <v>3</v>
          </cell>
          <cell r="R508">
            <v>2.274626865671642</v>
          </cell>
        </row>
        <row r="509">
          <cell r="C509">
            <v>1</v>
          </cell>
          <cell r="G509">
            <v>13</v>
          </cell>
          <cell r="J509">
            <v>215.2</v>
          </cell>
          <cell r="K509">
            <v>2</v>
          </cell>
          <cell r="M509">
            <v>2</v>
          </cell>
          <cell r="N509">
            <v>1</v>
          </cell>
          <cell r="R509">
            <v>3.7549019607843137</v>
          </cell>
        </row>
        <row r="510">
          <cell r="C510">
            <v>1</v>
          </cell>
          <cell r="G510">
            <v>13</v>
          </cell>
          <cell r="J510">
            <v>569</v>
          </cell>
          <cell r="K510">
            <v>3</v>
          </cell>
          <cell r="M510">
            <v>3</v>
          </cell>
          <cell r="N510">
            <v>6</v>
          </cell>
          <cell r="R510">
            <v>3.7549019607843137</v>
          </cell>
        </row>
        <row r="511">
          <cell r="C511">
            <v>1</v>
          </cell>
          <cell r="G511">
            <v>10</v>
          </cell>
          <cell r="J511">
            <v>149.30000000000001</v>
          </cell>
          <cell r="K511">
            <v>2</v>
          </cell>
          <cell r="M511">
            <v>2</v>
          </cell>
          <cell r="N511">
            <v>18</v>
          </cell>
          <cell r="R511">
            <v>2.274626865671642</v>
          </cell>
        </row>
        <row r="512">
          <cell r="C512">
            <v>1</v>
          </cell>
          <cell r="G512">
            <v>10</v>
          </cell>
          <cell r="J512">
            <v>94</v>
          </cell>
          <cell r="K512">
            <v>2</v>
          </cell>
          <cell r="M512">
            <v>2</v>
          </cell>
          <cell r="N512">
            <v>1</v>
          </cell>
          <cell r="R512">
            <v>2.274626865671642</v>
          </cell>
        </row>
        <row r="513">
          <cell r="C513">
            <v>1</v>
          </cell>
          <cell r="G513">
            <v>13</v>
          </cell>
          <cell r="J513">
            <v>531</v>
          </cell>
          <cell r="K513">
            <v>3</v>
          </cell>
          <cell r="M513">
            <v>3</v>
          </cell>
          <cell r="N513">
            <v>17</v>
          </cell>
          <cell r="R513">
            <v>3.7549019607843137</v>
          </cell>
        </row>
        <row r="514">
          <cell r="C514">
            <v>1</v>
          </cell>
          <cell r="G514">
            <v>10</v>
          </cell>
          <cell r="J514">
            <v>432.4</v>
          </cell>
          <cell r="K514">
            <v>3</v>
          </cell>
          <cell r="M514">
            <v>3</v>
          </cell>
          <cell r="N514">
            <v>1</v>
          </cell>
          <cell r="R514">
            <v>2.274626865671642</v>
          </cell>
        </row>
        <row r="515">
          <cell r="C515">
            <v>1</v>
          </cell>
          <cell r="G515">
            <v>10</v>
          </cell>
          <cell r="J515">
            <v>256.39999999999998</v>
          </cell>
          <cell r="K515">
            <v>3</v>
          </cell>
          <cell r="M515">
            <v>3</v>
          </cell>
          <cell r="N515">
            <v>13</v>
          </cell>
          <cell r="R515">
            <v>2.274626865671642</v>
          </cell>
        </row>
        <row r="516">
          <cell r="C516">
            <v>1</v>
          </cell>
          <cell r="G516">
            <v>10</v>
          </cell>
          <cell r="J516">
            <v>28.1</v>
          </cell>
          <cell r="K516">
            <v>1</v>
          </cell>
          <cell r="M516">
            <v>1</v>
          </cell>
          <cell r="N516">
            <v>11</v>
          </cell>
          <cell r="R516">
            <v>2.274626865671642</v>
          </cell>
        </row>
        <row r="517">
          <cell r="C517">
            <v>1</v>
          </cell>
          <cell r="G517">
            <v>10</v>
          </cell>
          <cell r="J517">
            <v>120.3</v>
          </cell>
          <cell r="K517">
            <v>2</v>
          </cell>
          <cell r="M517">
            <v>2</v>
          </cell>
          <cell r="N517">
            <v>1</v>
          </cell>
          <cell r="R517">
            <v>2.274626865671642</v>
          </cell>
        </row>
        <row r="518">
          <cell r="C518">
            <v>1</v>
          </cell>
          <cell r="G518">
            <v>10</v>
          </cell>
          <cell r="J518">
            <v>28.1</v>
          </cell>
          <cell r="K518">
            <v>1</v>
          </cell>
          <cell r="M518">
            <v>1</v>
          </cell>
          <cell r="N518">
            <v>1</v>
          </cell>
          <cell r="R518">
            <v>2.274626865671642</v>
          </cell>
        </row>
        <row r="519">
          <cell r="C519">
            <v>1</v>
          </cell>
          <cell r="G519">
            <v>10</v>
          </cell>
          <cell r="J519">
            <v>28.1</v>
          </cell>
          <cell r="K519">
            <v>1</v>
          </cell>
          <cell r="M519">
            <v>1</v>
          </cell>
          <cell r="N519">
            <v>1</v>
          </cell>
          <cell r="R519">
            <v>2.274626865671642</v>
          </cell>
        </row>
        <row r="520">
          <cell r="C520">
            <v>1</v>
          </cell>
          <cell r="G520">
            <v>10</v>
          </cell>
          <cell r="J520">
            <v>149.30000000000001</v>
          </cell>
          <cell r="K520">
            <v>1</v>
          </cell>
          <cell r="M520">
            <v>1</v>
          </cell>
          <cell r="N520">
            <v>1</v>
          </cell>
          <cell r="R520">
            <v>2.274626865671642</v>
          </cell>
        </row>
        <row r="521">
          <cell r="C521">
            <v>1</v>
          </cell>
          <cell r="G521">
            <v>10</v>
          </cell>
          <cell r="J521">
            <v>94</v>
          </cell>
          <cell r="K521">
            <v>1</v>
          </cell>
          <cell r="M521">
            <v>1</v>
          </cell>
          <cell r="N521">
            <v>1</v>
          </cell>
          <cell r="R521">
            <v>2.274626865671642</v>
          </cell>
        </row>
        <row r="522">
          <cell r="C522">
            <v>1</v>
          </cell>
          <cell r="G522">
            <v>10</v>
          </cell>
          <cell r="J522">
            <v>22.3</v>
          </cell>
          <cell r="K522">
            <v>1</v>
          </cell>
          <cell r="M522">
            <v>1</v>
          </cell>
          <cell r="N522">
            <v>1</v>
          </cell>
          <cell r="R522">
            <v>2.274626865671642</v>
          </cell>
        </row>
        <row r="523">
          <cell r="C523">
            <v>1</v>
          </cell>
          <cell r="G523">
            <v>10</v>
          </cell>
          <cell r="J523">
            <v>386.8</v>
          </cell>
          <cell r="K523">
            <v>2</v>
          </cell>
          <cell r="M523">
            <v>2</v>
          </cell>
          <cell r="N523">
            <v>3</v>
          </cell>
          <cell r="R523">
            <v>2.274626865671642</v>
          </cell>
        </row>
        <row r="524">
          <cell r="C524">
            <v>1</v>
          </cell>
          <cell r="G524">
            <v>10</v>
          </cell>
          <cell r="J524">
            <v>1748</v>
          </cell>
          <cell r="K524">
            <v>3</v>
          </cell>
          <cell r="M524">
            <v>2</v>
          </cell>
          <cell r="N524">
            <v>3</v>
          </cell>
          <cell r="R524">
            <v>2.274626865671642</v>
          </cell>
        </row>
        <row r="525">
          <cell r="C525">
            <v>1</v>
          </cell>
          <cell r="G525">
            <v>13</v>
          </cell>
          <cell r="J525">
            <v>2477</v>
          </cell>
          <cell r="K525">
            <v>3</v>
          </cell>
          <cell r="M525">
            <v>2</v>
          </cell>
          <cell r="N525">
            <v>3</v>
          </cell>
          <cell r="R525">
            <v>3.7549019607843137</v>
          </cell>
        </row>
        <row r="526">
          <cell r="C526">
            <v>1</v>
          </cell>
          <cell r="G526">
            <v>10</v>
          </cell>
          <cell r="J526">
            <v>689</v>
          </cell>
          <cell r="K526">
            <v>3</v>
          </cell>
          <cell r="M526">
            <v>2</v>
          </cell>
          <cell r="N526">
            <v>12</v>
          </cell>
          <cell r="R526">
            <v>2.274626865671642</v>
          </cell>
        </row>
        <row r="527">
          <cell r="C527">
            <v>1</v>
          </cell>
          <cell r="G527">
            <v>11</v>
          </cell>
          <cell r="J527">
            <v>238.2</v>
          </cell>
          <cell r="K527">
            <v>3</v>
          </cell>
          <cell r="M527">
            <v>2</v>
          </cell>
          <cell r="N527">
            <v>10</v>
          </cell>
          <cell r="R527">
            <v>4.1304347826086953</v>
          </cell>
        </row>
        <row r="528">
          <cell r="C528">
            <v>1</v>
          </cell>
          <cell r="G528">
            <v>13</v>
          </cell>
          <cell r="J528">
            <v>396.2</v>
          </cell>
          <cell r="K528">
            <v>3</v>
          </cell>
          <cell r="M528">
            <v>2</v>
          </cell>
          <cell r="N528">
            <v>10</v>
          </cell>
          <cell r="R528">
            <v>3.7549019607843137</v>
          </cell>
        </row>
        <row r="529">
          <cell r="C529">
            <v>1</v>
          </cell>
          <cell r="G529">
            <v>10</v>
          </cell>
          <cell r="J529">
            <v>28.1</v>
          </cell>
          <cell r="K529">
            <v>1</v>
          </cell>
          <cell r="M529">
            <v>2</v>
          </cell>
          <cell r="N529">
            <v>1</v>
          </cell>
          <cell r="R529">
            <v>2.274626865671642</v>
          </cell>
        </row>
        <row r="530">
          <cell r="C530">
            <v>1</v>
          </cell>
          <cell r="G530">
            <v>13</v>
          </cell>
          <cell r="J530">
            <v>2051</v>
          </cell>
          <cell r="K530">
            <v>3</v>
          </cell>
          <cell r="M530">
            <v>2</v>
          </cell>
          <cell r="N530">
            <v>11</v>
          </cell>
          <cell r="R530">
            <v>3.7549019607843137</v>
          </cell>
        </row>
        <row r="531">
          <cell r="C531">
            <v>1</v>
          </cell>
          <cell r="G531">
            <v>13</v>
          </cell>
          <cell r="J531">
            <v>1994</v>
          </cell>
          <cell r="K531">
            <v>3</v>
          </cell>
          <cell r="M531">
            <v>2</v>
          </cell>
          <cell r="N531">
            <v>11</v>
          </cell>
          <cell r="R531">
            <v>3.7549019607843137</v>
          </cell>
        </row>
        <row r="532">
          <cell r="C532">
            <v>1</v>
          </cell>
          <cell r="G532">
            <v>13</v>
          </cell>
          <cell r="J532">
            <v>71.5</v>
          </cell>
          <cell r="K532">
            <v>3</v>
          </cell>
          <cell r="M532">
            <v>1</v>
          </cell>
          <cell r="N532">
            <v>1</v>
          </cell>
          <cell r="R532">
            <v>3.7549019607843137</v>
          </cell>
        </row>
        <row r="533">
          <cell r="C533">
            <v>1</v>
          </cell>
          <cell r="G533">
            <v>13</v>
          </cell>
          <cell r="J533">
            <v>575.79999999999995</v>
          </cell>
          <cell r="K533">
            <v>3</v>
          </cell>
          <cell r="M533">
            <v>2</v>
          </cell>
          <cell r="N533">
            <v>1</v>
          </cell>
          <cell r="R533">
            <v>3.7549019607843137</v>
          </cell>
        </row>
        <row r="534">
          <cell r="C534">
            <v>1</v>
          </cell>
          <cell r="G534">
            <v>13</v>
          </cell>
          <cell r="J534">
            <v>1516</v>
          </cell>
          <cell r="K534">
            <v>3</v>
          </cell>
          <cell r="M534">
            <v>2</v>
          </cell>
          <cell r="N534">
            <v>13</v>
          </cell>
          <cell r="R534">
            <v>3.7549019607843137</v>
          </cell>
        </row>
        <row r="535">
          <cell r="C535">
            <v>1</v>
          </cell>
          <cell r="G535">
            <v>13</v>
          </cell>
          <cell r="J535">
            <v>697</v>
          </cell>
          <cell r="K535">
            <v>3</v>
          </cell>
          <cell r="M535">
            <v>2</v>
          </cell>
          <cell r="N535">
            <v>13</v>
          </cell>
          <cell r="R535">
            <v>3.7549019607843137</v>
          </cell>
        </row>
        <row r="536">
          <cell r="C536">
            <v>1</v>
          </cell>
          <cell r="G536">
            <v>10</v>
          </cell>
          <cell r="J536">
            <v>94</v>
          </cell>
          <cell r="K536">
            <v>1</v>
          </cell>
          <cell r="M536">
            <v>1</v>
          </cell>
          <cell r="N536">
            <v>1</v>
          </cell>
          <cell r="R536">
            <v>2.274626865671642</v>
          </cell>
        </row>
        <row r="537">
          <cell r="C537">
            <v>1</v>
          </cell>
          <cell r="G537">
            <v>11</v>
          </cell>
          <cell r="J537">
            <v>873</v>
          </cell>
          <cell r="K537">
            <v>2</v>
          </cell>
          <cell r="M537">
            <v>2</v>
          </cell>
          <cell r="N537">
            <v>3</v>
          </cell>
          <cell r="R537">
            <v>4.1304347826086953</v>
          </cell>
        </row>
        <row r="538">
          <cell r="C538">
            <v>1</v>
          </cell>
          <cell r="G538">
            <v>10</v>
          </cell>
          <cell r="J538">
            <v>714</v>
          </cell>
          <cell r="K538">
            <v>2</v>
          </cell>
          <cell r="M538">
            <v>2</v>
          </cell>
          <cell r="N538">
            <v>12</v>
          </cell>
          <cell r="R538">
            <v>2.274626865671642</v>
          </cell>
        </row>
        <row r="539">
          <cell r="C539">
            <v>1</v>
          </cell>
          <cell r="G539">
            <v>13</v>
          </cell>
          <cell r="J539">
            <v>2188</v>
          </cell>
          <cell r="K539">
            <v>3</v>
          </cell>
          <cell r="M539">
            <v>2</v>
          </cell>
          <cell r="N539">
            <v>3</v>
          </cell>
          <cell r="R539">
            <v>3.7549019607843137</v>
          </cell>
        </row>
        <row r="540">
          <cell r="C540">
            <v>1</v>
          </cell>
          <cell r="G540">
            <v>13</v>
          </cell>
          <cell r="J540">
            <v>2188</v>
          </cell>
          <cell r="K540">
            <v>3</v>
          </cell>
          <cell r="M540">
            <v>2</v>
          </cell>
          <cell r="N540">
            <v>3</v>
          </cell>
          <cell r="R540">
            <v>3.7549019607843137</v>
          </cell>
        </row>
        <row r="541">
          <cell r="C541">
            <v>1</v>
          </cell>
          <cell r="G541">
            <v>11</v>
          </cell>
          <cell r="J541">
            <v>28.1</v>
          </cell>
          <cell r="K541">
            <v>2</v>
          </cell>
          <cell r="M541">
            <v>2</v>
          </cell>
          <cell r="N541">
            <v>1</v>
          </cell>
          <cell r="R541">
            <v>4.1304347826086953</v>
          </cell>
        </row>
        <row r="542">
          <cell r="C542">
            <v>1</v>
          </cell>
          <cell r="G542">
            <v>11</v>
          </cell>
          <cell r="J542">
            <v>376.4</v>
          </cell>
          <cell r="K542">
            <v>2</v>
          </cell>
          <cell r="M542">
            <v>2</v>
          </cell>
          <cell r="N542">
            <v>13</v>
          </cell>
          <cell r="R542">
            <v>4.1304347826086953</v>
          </cell>
        </row>
        <row r="543">
          <cell r="C543">
            <v>1</v>
          </cell>
          <cell r="G543">
            <v>13</v>
          </cell>
          <cell r="J543">
            <v>94</v>
          </cell>
          <cell r="K543">
            <v>3</v>
          </cell>
          <cell r="M543">
            <v>2</v>
          </cell>
          <cell r="N543">
            <v>1</v>
          </cell>
          <cell r="R543">
            <v>3.7549019607843137</v>
          </cell>
        </row>
        <row r="544">
          <cell r="C544">
            <v>1</v>
          </cell>
          <cell r="G544">
            <v>10</v>
          </cell>
          <cell r="J544">
            <v>186.2</v>
          </cell>
          <cell r="K544">
            <v>2</v>
          </cell>
          <cell r="M544">
            <v>2</v>
          </cell>
          <cell r="N544">
            <v>1</v>
          </cell>
          <cell r="R544">
            <v>2.274626865671642</v>
          </cell>
        </row>
        <row r="545">
          <cell r="C545">
            <v>1</v>
          </cell>
          <cell r="G545">
            <v>11</v>
          </cell>
          <cell r="J545">
            <v>305</v>
          </cell>
          <cell r="K545">
            <v>2</v>
          </cell>
          <cell r="M545">
            <v>2</v>
          </cell>
          <cell r="N545">
            <v>13</v>
          </cell>
          <cell r="R545">
            <v>4.1304347826086953</v>
          </cell>
        </row>
        <row r="546">
          <cell r="C546">
            <v>1</v>
          </cell>
          <cell r="G546">
            <v>11</v>
          </cell>
          <cell r="J546">
            <v>714</v>
          </cell>
          <cell r="K546">
            <v>2</v>
          </cell>
          <cell r="M546">
            <v>2</v>
          </cell>
          <cell r="N546">
            <v>13</v>
          </cell>
          <cell r="R546">
            <v>4.1304347826086953</v>
          </cell>
        </row>
        <row r="547">
          <cell r="C547">
            <v>1</v>
          </cell>
          <cell r="G547">
            <v>11</v>
          </cell>
          <cell r="J547">
            <v>386.8</v>
          </cell>
          <cell r="K547">
            <v>3</v>
          </cell>
          <cell r="M547">
            <v>2</v>
          </cell>
          <cell r="N547">
            <v>13</v>
          </cell>
          <cell r="R547">
            <v>4.1304347826086953</v>
          </cell>
        </row>
        <row r="548">
          <cell r="C548">
            <v>1</v>
          </cell>
          <cell r="G548">
            <v>10</v>
          </cell>
          <cell r="J548">
            <v>28.1</v>
          </cell>
          <cell r="K548">
            <v>1</v>
          </cell>
          <cell r="M548">
            <v>1</v>
          </cell>
          <cell r="N548">
            <v>12</v>
          </cell>
          <cell r="R548">
            <v>2.274626865671642</v>
          </cell>
        </row>
        <row r="549">
          <cell r="C549">
            <v>1</v>
          </cell>
          <cell r="G549">
            <v>13</v>
          </cell>
          <cell r="J549">
            <v>2477</v>
          </cell>
          <cell r="K549">
            <v>2</v>
          </cell>
          <cell r="M549">
            <v>2</v>
          </cell>
          <cell r="N549">
            <v>3</v>
          </cell>
          <cell r="R549">
            <v>3.7549019607843137</v>
          </cell>
        </row>
        <row r="550">
          <cell r="C550">
            <v>1</v>
          </cell>
          <cell r="G550">
            <v>13</v>
          </cell>
          <cell r="J550">
            <v>414</v>
          </cell>
          <cell r="K550">
            <v>3</v>
          </cell>
          <cell r="M550">
            <v>2</v>
          </cell>
          <cell r="N550">
            <v>7</v>
          </cell>
          <cell r="R550">
            <v>3.7549019607843137</v>
          </cell>
        </row>
        <row r="551">
          <cell r="C551">
            <v>1</v>
          </cell>
          <cell r="G551">
            <v>11</v>
          </cell>
          <cell r="J551">
            <v>1222</v>
          </cell>
          <cell r="K551">
            <v>2</v>
          </cell>
          <cell r="M551">
            <v>2</v>
          </cell>
          <cell r="N551">
            <v>3</v>
          </cell>
          <cell r="R551">
            <v>4.1304347826086953</v>
          </cell>
        </row>
        <row r="552">
          <cell r="C552">
            <v>1</v>
          </cell>
          <cell r="G552">
            <v>13</v>
          </cell>
          <cell r="J552">
            <v>28.1</v>
          </cell>
          <cell r="K552">
            <v>2</v>
          </cell>
          <cell r="M552">
            <v>2</v>
          </cell>
          <cell r="N552">
            <v>1</v>
          </cell>
          <cell r="R552">
            <v>3.7549019607843137</v>
          </cell>
        </row>
        <row r="553">
          <cell r="C553">
            <v>1</v>
          </cell>
          <cell r="G553">
            <v>10</v>
          </cell>
          <cell r="J553">
            <v>28.1</v>
          </cell>
          <cell r="K553">
            <v>1</v>
          </cell>
          <cell r="M553">
            <v>1</v>
          </cell>
          <cell r="N553">
            <v>4</v>
          </cell>
          <cell r="R553">
            <v>2.274626865671642</v>
          </cell>
        </row>
        <row r="554">
          <cell r="C554">
            <v>1</v>
          </cell>
          <cell r="G554">
            <v>10</v>
          </cell>
          <cell r="J554">
            <v>202.2</v>
          </cell>
          <cell r="K554">
            <v>1</v>
          </cell>
          <cell r="M554">
            <v>1</v>
          </cell>
          <cell r="N554">
            <v>4</v>
          </cell>
          <cell r="R554">
            <v>2.274626865671642</v>
          </cell>
        </row>
        <row r="555">
          <cell r="C555">
            <v>1</v>
          </cell>
          <cell r="G555">
            <v>10</v>
          </cell>
          <cell r="J555">
            <v>84.5</v>
          </cell>
          <cell r="K555">
            <v>1</v>
          </cell>
          <cell r="M555">
            <v>1</v>
          </cell>
          <cell r="N555">
            <v>1</v>
          </cell>
          <cell r="R555">
            <v>2.274626865671642</v>
          </cell>
        </row>
        <row r="556">
          <cell r="C556">
            <v>1</v>
          </cell>
          <cell r="G556">
            <v>10</v>
          </cell>
          <cell r="J556">
            <v>94</v>
          </cell>
          <cell r="K556">
            <v>1</v>
          </cell>
          <cell r="M556">
            <v>1</v>
          </cell>
          <cell r="N556">
            <v>1</v>
          </cell>
          <cell r="R556">
            <v>2.274626865671642</v>
          </cell>
        </row>
        <row r="557">
          <cell r="C557">
            <v>1</v>
          </cell>
          <cell r="G557">
            <v>11</v>
          </cell>
          <cell r="J557">
            <v>193.3</v>
          </cell>
          <cell r="K557">
            <v>2</v>
          </cell>
          <cell r="M557">
            <v>2</v>
          </cell>
          <cell r="N557">
            <v>13</v>
          </cell>
          <cell r="R557">
            <v>4.1304347826086953</v>
          </cell>
        </row>
        <row r="558">
          <cell r="C558">
            <v>1</v>
          </cell>
          <cell r="G558">
            <v>11</v>
          </cell>
          <cell r="J558">
            <v>376.4</v>
          </cell>
          <cell r="K558">
            <v>1</v>
          </cell>
          <cell r="M558">
            <v>1</v>
          </cell>
          <cell r="N558">
            <v>4</v>
          </cell>
          <cell r="R558">
            <v>4.1304347826086953</v>
          </cell>
        </row>
        <row r="559">
          <cell r="C559">
            <v>1</v>
          </cell>
          <cell r="G559">
            <v>13</v>
          </cell>
          <cell r="J559">
            <v>1495</v>
          </cell>
          <cell r="K559">
            <v>3</v>
          </cell>
          <cell r="M559">
            <v>2</v>
          </cell>
          <cell r="N559">
            <v>3</v>
          </cell>
          <cell r="R559">
            <v>3.7549019607843137</v>
          </cell>
        </row>
        <row r="560">
          <cell r="C560">
            <v>1</v>
          </cell>
          <cell r="G560">
            <v>11</v>
          </cell>
          <cell r="J560">
            <v>210.3</v>
          </cell>
          <cell r="K560">
            <v>2</v>
          </cell>
          <cell r="M560">
            <v>2</v>
          </cell>
          <cell r="N560">
            <v>4</v>
          </cell>
          <cell r="R560">
            <v>4.1304347826086953</v>
          </cell>
        </row>
        <row r="561">
          <cell r="C561">
            <v>1</v>
          </cell>
          <cell r="G561">
            <v>13</v>
          </cell>
          <cell r="J561">
            <v>1232</v>
          </cell>
          <cell r="K561">
            <v>2</v>
          </cell>
          <cell r="M561">
            <v>2</v>
          </cell>
          <cell r="N561">
            <v>15</v>
          </cell>
          <cell r="R561">
            <v>3.7549019607843137</v>
          </cell>
        </row>
        <row r="562">
          <cell r="C562">
            <v>1</v>
          </cell>
          <cell r="G562">
            <v>13</v>
          </cell>
          <cell r="J562">
            <v>2262</v>
          </cell>
          <cell r="K562">
            <v>3</v>
          </cell>
          <cell r="M562">
            <v>2</v>
          </cell>
          <cell r="N562">
            <v>3</v>
          </cell>
          <cell r="R562">
            <v>3.7549019607843137</v>
          </cell>
        </row>
        <row r="563">
          <cell r="C563">
            <v>1</v>
          </cell>
          <cell r="G563">
            <v>13</v>
          </cell>
          <cell r="J563">
            <v>1031</v>
          </cell>
          <cell r="K563">
            <v>2</v>
          </cell>
          <cell r="M563">
            <v>2</v>
          </cell>
          <cell r="N563">
            <v>3</v>
          </cell>
          <cell r="R563">
            <v>3.7549019607843137</v>
          </cell>
        </row>
        <row r="564">
          <cell r="C564">
            <v>1</v>
          </cell>
          <cell r="G564">
            <v>13</v>
          </cell>
          <cell r="J564">
            <v>580.20000000000005</v>
          </cell>
          <cell r="K564">
            <v>2</v>
          </cell>
          <cell r="M564">
            <v>2</v>
          </cell>
          <cell r="N564">
            <v>11</v>
          </cell>
          <cell r="R564">
            <v>3.7549019607843137</v>
          </cell>
        </row>
        <row r="565">
          <cell r="C565">
            <v>1</v>
          </cell>
          <cell r="G565">
            <v>13</v>
          </cell>
          <cell r="J565">
            <v>1748</v>
          </cell>
          <cell r="K565">
            <v>3</v>
          </cell>
          <cell r="M565">
            <v>2</v>
          </cell>
          <cell r="N565">
            <v>7</v>
          </cell>
          <cell r="R565">
            <v>3.7549019607843137</v>
          </cell>
        </row>
        <row r="566">
          <cell r="C566">
            <v>1</v>
          </cell>
          <cell r="G566">
            <v>13</v>
          </cell>
          <cell r="J566">
            <v>1748</v>
          </cell>
          <cell r="K566">
            <v>2</v>
          </cell>
          <cell r="M566">
            <v>2</v>
          </cell>
          <cell r="N566">
            <v>4</v>
          </cell>
          <cell r="R566">
            <v>3.7549019607843137</v>
          </cell>
        </row>
        <row r="567">
          <cell r="C567">
            <v>1</v>
          </cell>
          <cell r="G567">
            <v>11</v>
          </cell>
          <cell r="J567">
            <v>1885.8</v>
          </cell>
          <cell r="K567">
            <v>2</v>
          </cell>
          <cell r="M567">
            <v>2</v>
          </cell>
          <cell r="N567">
            <v>11</v>
          </cell>
          <cell r="R567">
            <v>4.1304347826086953</v>
          </cell>
        </row>
        <row r="568">
          <cell r="C568">
            <v>1</v>
          </cell>
          <cell r="G568">
            <v>13</v>
          </cell>
          <cell r="J568">
            <v>2188</v>
          </cell>
          <cell r="K568">
            <v>3</v>
          </cell>
          <cell r="M568">
            <v>2</v>
          </cell>
          <cell r="N568">
            <v>9</v>
          </cell>
          <cell r="R568">
            <v>3.7549019607843137</v>
          </cell>
        </row>
        <row r="569">
          <cell r="C569">
            <v>1</v>
          </cell>
          <cell r="G569">
            <v>10</v>
          </cell>
          <cell r="J569">
            <v>71.5</v>
          </cell>
          <cell r="K569">
            <v>2</v>
          </cell>
          <cell r="M569">
            <v>2</v>
          </cell>
          <cell r="N569">
            <v>1</v>
          </cell>
          <cell r="R569">
            <v>2.274626865671642</v>
          </cell>
        </row>
        <row r="570">
          <cell r="C570">
            <v>1</v>
          </cell>
          <cell r="G570">
            <v>11</v>
          </cell>
          <cell r="J570">
            <v>149.30000000000001</v>
          </cell>
          <cell r="K570">
            <v>1</v>
          </cell>
          <cell r="M570">
            <v>1</v>
          </cell>
          <cell r="N570">
            <v>1</v>
          </cell>
          <cell r="R570">
            <v>4.1304347826086953</v>
          </cell>
        </row>
        <row r="571">
          <cell r="C571">
            <v>1</v>
          </cell>
          <cell r="G571">
            <v>13</v>
          </cell>
          <cell r="J571">
            <v>376.4</v>
          </cell>
          <cell r="K571">
            <v>2</v>
          </cell>
          <cell r="M571">
            <v>2</v>
          </cell>
          <cell r="N571">
            <v>16</v>
          </cell>
          <cell r="R571">
            <v>3.7549019607843137</v>
          </cell>
        </row>
        <row r="572">
          <cell r="C572">
            <v>1</v>
          </cell>
          <cell r="G572">
            <v>13</v>
          </cell>
          <cell r="J572">
            <v>610</v>
          </cell>
          <cell r="K572">
            <v>3</v>
          </cell>
          <cell r="M572">
            <v>2</v>
          </cell>
          <cell r="N572">
            <v>4</v>
          </cell>
          <cell r="R572">
            <v>3.7549019607843137</v>
          </cell>
        </row>
        <row r="573">
          <cell r="C573">
            <v>1</v>
          </cell>
          <cell r="G573">
            <v>13</v>
          </cell>
          <cell r="J573">
            <v>2188</v>
          </cell>
          <cell r="K573">
            <v>3</v>
          </cell>
          <cell r="M573">
            <v>2</v>
          </cell>
          <cell r="N573">
            <v>17</v>
          </cell>
          <cell r="R573">
            <v>3.7549019607843137</v>
          </cell>
        </row>
        <row r="574">
          <cell r="C574">
            <v>1</v>
          </cell>
          <cell r="G574">
            <v>10</v>
          </cell>
          <cell r="J574">
            <v>238.2</v>
          </cell>
          <cell r="K574">
            <v>3</v>
          </cell>
          <cell r="M574">
            <v>2</v>
          </cell>
          <cell r="N574">
            <v>3</v>
          </cell>
          <cell r="R574">
            <v>2.274626865671642</v>
          </cell>
        </row>
        <row r="575">
          <cell r="C575">
            <v>1</v>
          </cell>
          <cell r="G575">
            <v>10</v>
          </cell>
          <cell r="J575">
            <v>94</v>
          </cell>
          <cell r="K575">
            <v>3</v>
          </cell>
          <cell r="M575">
            <v>2</v>
          </cell>
          <cell r="N575">
            <v>10</v>
          </cell>
          <cell r="R575">
            <v>2.274626865671642</v>
          </cell>
        </row>
        <row r="576">
          <cell r="C576">
            <v>1</v>
          </cell>
          <cell r="G576">
            <v>13</v>
          </cell>
          <cell r="J576">
            <v>1292.8</v>
          </cell>
          <cell r="K576">
            <v>3</v>
          </cell>
          <cell r="M576">
            <v>2</v>
          </cell>
          <cell r="N576">
            <v>4</v>
          </cell>
          <cell r="R576">
            <v>3.7549019607843137</v>
          </cell>
        </row>
        <row r="577">
          <cell r="C577">
            <v>1</v>
          </cell>
          <cell r="G577">
            <v>13</v>
          </cell>
          <cell r="J577">
            <v>611.79999999999995</v>
          </cell>
          <cell r="K577">
            <v>3</v>
          </cell>
          <cell r="M577">
            <v>2</v>
          </cell>
          <cell r="N577">
            <v>4</v>
          </cell>
          <cell r="R577">
            <v>3.7549019607843137</v>
          </cell>
        </row>
        <row r="578">
          <cell r="C578">
            <v>1</v>
          </cell>
          <cell r="G578">
            <v>10</v>
          </cell>
          <cell r="J578">
            <v>94</v>
          </cell>
          <cell r="K578">
            <v>3</v>
          </cell>
          <cell r="M578">
            <v>2</v>
          </cell>
          <cell r="N578">
            <v>13</v>
          </cell>
          <cell r="R578">
            <v>2.274626865671642</v>
          </cell>
        </row>
        <row r="579">
          <cell r="C579">
            <v>1</v>
          </cell>
          <cell r="G579">
            <v>10</v>
          </cell>
          <cell r="J579">
            <v>94</v>
          </cell>
          <cell r="K579">
            <v>3</v>
          </cell>
          <cell r="M579">
            <v>2</v>
          </cell>
          <cell r="N579">
            <v>1</v>
          </cell>
          <cell r="R579">
            <v>2.274626865671642</v>
          </cell>
        </row>
        <row r="580">
          <cell r="C580">
            <v>1</v>
          </cell>
          <cell r="G580">
            <v>10</v>
          </cell>
          <cell r="J580">
            <v>437.6</v>
          </cell>
          <cell r="K580">
            <v>2</v>
          </cell>
          <cell r="M580">
            <v>2</v>
          </cell>
          <cell r="N580">
            <v>12</v>
          </cell>
          <cell r="R580">
            <v>2.274626865671642</v>
          </cell>
        </row>
        <row r="581">
          <cell r="C581">
            <v>1</v>
          </cell>
          <cell r="G581">
            <v>13</v>
          </cell>
          <cell r="J581">
            <v>1153</v>
          </cell>
          <cell r="K581">
            <v>3</v>
          </cell>
          <cell r="M581">
            <v>2</v>
          </cell>
          <cell r="N581">
            <v>4</v>
          </cell>
          <cell r="R581">
            <v>3.7549019607843137</v>
          </cell>
        </row>
        <row r="582">
          <cell r="C582">
            <v>1</v>
          </cell>
          <cell r="G582">
            <v>10</v>
          </cell>
          <cell r="J582">
            <v>94</v>
          </cell>
          <cell r="K582">
            <v>2</v>
          </cell>
          <cell r="M582">
            <v>2</v>
          </cell>
          <cell r="N582">
            <v>1</v>
          </cell>
          <cell r="R582">
            <v>2.274626865671642</v>
          </cell>
        </row>
        <row r="583">
          <cell r="C583">
            <v>1</v>
          </cell>
          <cell r="G583">
            <v>10</v>
          </cell>
          <cell r="J583">
            <v>131</v>
          </cell>
          <cell r="K583">
            <v>3</v>
          </cell>
          <cell r="M583">
            <v>2</v>
          </cell>
          <cell r="N583">
            <v>1</v>
          </cell>
          <cell r="R583">
            <v>2.274626865671642</v>
          </cell>
        </row>
        <row r="584">
          <cell r="C584">
            <v>1</v>
          </cell>
          <cell r="G584">
            <v>10</v>
          </cell>
          <cell r="J584">
            <v>28.1</v>
          </cell>
          <cell r="K584">
            <v>3</v>
          </cell>
          <cell r="M584">
            <v>2</v>
          </cell>
          <cell r="N584">
            <v>1</v>
          </cell>
          <cell r="R584">
            <v>2.274626865671642</v>
          </cell>
        </row>
        <row r="585">
          <cell r="C585">
            <v>1</v>
          </cell>
          <cell r="G585">
            <v>10</v>
          </cell>
          <cell r="J585">
            <v>16.8</v>
          </cell>
          <cell r="K585">
            <v>3</v>
          </cell>
          <cell r="M585">
            <v>2</v>
          </cell>
          <cell r="N585">
            <v>1</v>
          </cell>
          <cell r="R585">
            <v>2.274626865671642</v>
          </cell>
        </row>
        <row r="586">
          <cell r="C586">
            <v>1</v>
          </cell>
          <cell r="G586">
            <v>10</v>
          </cell>
          <cell r="J586">
            <v>1311</v>
          </cell>
          <cell r="K586">
            <v>3</v>
          </cell>
          <cell r="M586">
            <v>2</v>
          </cell>
          <cell r="N586">
            <v>4</v>
          </cell>
          <cell r="R586">
            <v>2.274626865671642</v>
          </cell>
        </row>
        <row r="587">
          <cell r="C587">
            <v>1</v>
          </cell>
          <cell r="G587">
            <v>13</v>
          </cell>
          <cell r="J587">
            <v>71.5</v>
          </cell>
          <cell r="K587">
            <v>3</v>
          </cell>
          <cell r="M587">
            <v>2</v>
          </cell>
          <cell r="N587">
            <v>7</v>
          </cell>
          <cell r="R587">
            <v>3.7549019607843137</v>
          </cell>
        </row>
        <row r="588">
          <cell r="C588">
            <v>1</v>
          </cell>
          <cell r="G588">
            <v>13</v>
          </cell>
          <cell r="J588">
            <v>514.29999999999995</v>
          </cell>
          <cell r="K588">
            <v>3</v>
          </cell>
          <cell r="M588">
            <v>2</v>
          </cell>
          <cell r="N588">
            <v>13</v>
          </cell>
          <cell r="R588">
            <v>3.7549019607843137</v>
          </cell>
        </row>
        <row r="589">
          <cell r="C589">
            <v>1</v>
          </cell>
          <cell r="G589">
            <v>10</v>
          </cell>
          <cell r="J589">
            <v>28.1</v>
          </cell>
          <cell r="K589">
            <v>2</v>
          </cell>
          <cell r="M589">
            <v>2</v>
          </cell>
          <cell r="N589">
            <v>1</v>
          </cell>
          <cell r="R589">
            <v>2.274626865671642</v>
          </cell>
        </row>
        <row r="590">
          <cell r="C590">
            <v>1</v>
          </cell>
          <cell r="G590">
            <v>10</v>
          </cell>
          <cell r="J590">
            <v>28.1</v>
          </cell>
          <cell r="K590">
            <v>4</v>
          </cell>
          <cell r="M590">
            <v>1</v>
          </cell>
          <cell r="N590">
            <v>1</v>
          </cell>
          <cell r="R590">
            <v>2.274626865671642</v>
          </cell>
        </row>
        <row r="591">
          <cell r="C591">
            <v>1</v>
          </cell>
          <cell r="G591">
            <v>10</v>
          </cell>
          <cell r="J591">
            <v>130.6</v>
          </cell>
          <cell r="K591">
            <v>3</v>
          </cell>
          <cell r="M591">
            <v>2</v>
          </cell>
          <cell r="N591">
            <v>1</v>
          </cell>
          <cell r="R591">
            <v>2.274626865671642</v>
          </cell>
        </row>
        <row r="592">
          <cell r="C592">
            <v>1</v>
          </cell>
          <cell r="G592">
            <v>13</v>
          </cell>
          <cell r="J592">
            <v>28.1</v>
          </cell>
          <cell r="K592">
            <v>3</v>
          </cell>
          <cell r="M592">
            <v>2</v>
          </cell>
          <cell r="N592">
            <v>1</v>
          </cell>
          <cell r="R592">
            <v>3.7549019607843137</v>
          </cell>
        </row>
        <row r="593">
          <cell r="C593">
            <v>1</v>
          </cell>
          <cell r="G593">
            <v>10</v>
          </cell>
          <cell r="J593">
            <v>276.2</v>
          </cell>
          <cell r="K593">
            <v>3</v>
          </cell>
          <cell r="M593">
            <v>2</v>
          </cell>
          <cell r="N593">
            <v>13</v>
          </cell>
          <cell r="R593">
            <v>2.274626865671642</v>
          </cell>
        </row>
        <row r="594">
          <cell r="C594">
            <v>1</v>
          </cell>
          <cell r="G594">
            <v>13</v>
          </cell>
          <cell r="J594">
            <v>50.7</v>
          </cell>
          <cell r="K594">
            <v>3</v>
          </cell>
          <cell r="M594">
            <v>1</v>
          </cell>
          <cell r="N594">
            <v>11</v>
          </cell>
          <cell r="R594">
            <v>3.7549019607843137</v>
          </cell>
        </row>
        <row r="595">
          <cell r="C595">
            <v>1</v>
          </cell>
          <cell r="G595">
            <v>10</v>
          </cell>
          <cell r="J595">
            <v>94.1</v>
          </cell>
          <cell r="K595">
            <v>3</v>
          </cell>
          <cell r="M595">
            <v>1</v>
          </cell>
          <cell r="N595">
            <v>1</v>
          </cell>
          <cell r="R595">
            <v>2.274626865671642</v>
          </cell>
        </row>
        <row r="596">
          <cell r="C596">
            <v>1</v>
          </cell>
          <cell r="G596">
            <v>11</v>
          </cell>
          <cell r="J596">
            <v>842</v>
          </cell>
          <cell r="K596">
            <v>3</v>
          </cell>
          <cell r="M596">
            <v>2</v>
          </cell>
          <cell r="N596">
            <v>3</v>
          </cell>
          <cell r="R596">
            <v>4.1304347826086953</v>
          </cell>
        </row>
        <row r="597">
          <cell r="C597">
            <v>1</v>
          </cell>
          <cell r="G597">
            <v>10</v>
          </cell>
          <cell r="J597">
            <v>16.8</v>
          </cell>
          <cell r="K597">
            <v>2</v>
          </cell>
          <cell r="M597">
            <v>2</v>
          </cell>
          <cell r="N597">
            <v>13</v>
          </cell>
          <cell r="R597">
            <v>2.274626865671642</v>
          </cell>
        </row>
        <row r="598">
          <cell r="C598">
            <v>1</v>
          </cell>
          <cell r="G598">
            <v>13</v>
          </cell>
          <cell r="J598">
            <v>186.2</v>
          </cell>
          <cell r="K598">
            <v>2</v>
          </cell>
          <cell r="M598">
            <v>2</v>
          </cell>
          <cell r="N598">
            <v>7</v>
          </cell>
          <cell r="R598">
            <v>3.7549019607843137</v>
          </cell>
        </row>
        <row r="599">
          <cell r="C599">
            <v>1</v>
          </cell>
          <cell r="G599">
            <v>10</v>
          </cell>
          <cell r="J599">
            <v>873</v>
          </cell>
          <cell r="K599">
            <v>4</v>
          </cell>
          <cell r="M599">
            <v>2</v>
          </cell>
          <cell r="N599">
            <v>3</v>
          </cell>
          <cell r="R599">
            <v>2.274626865671642</v>
          </cell>
        </row>
        <row r="600">
          <cell r="C600">
            <v>1</v>
          </cell>
          <cell r="G600">
            <v>13</v>
          </cell>
          <cell r="J600">
            <v>1495</v>
          </cell>
          <cell r="K600">
            <v>3</v>
          </cell>
          <cell r="M600">
            <v>2</v>
          </cell>
          <cell r="N600">
            <v>13</v>
          </cell>
          <cell r="R600">
            <v>3.7549019607843137</v>
          </cell>
        </row>
        <row r="601">
          <cell r="C601">
            <v>1</v>
          </cell>
          <cell r="G601">
            <v>13</v>
          </cell>
          <cell r="J601">
            <v>1495</v>
          </cell>
          <cell r="K601">
            <v>3</v>
          </cell>
          <cell r="M601">
            <v>2</v>
          </cell>
          <cell r="N601">
            <v>13</v>
          </cell>
          <cell r="R601">
            <v>3.7549019607843137</v>
          </cell>
        </row>
        <row r="602">
          <cell r="C602">
            <v>1</v>
          </cell>
          <cell r="G602">
            <v>13</v>
          </cell>
          <cell r="J602">
            <v>600</v>
          </cell>
          <cell r="K602">
            <v>3</v>
          </cell>
          <cell r="M602">
            <v>2</v>
          </cell>
          <cell r="N602">
            <v>7</v>
          </cell>
          <cell r="R602">
            <v>3.7549019607843137</v>
          </cell>
        </row>
        <row r="603">
          <cell r="C603">
            <v>1</v>
          </cell>
          <cell r="G603">
            <v>11</v>
          </cell>
          <cell r="J603">
            <v>432.4</v>
          </cell>
          <cell r="K603">
            <v>2</v>
          </cell>
          <cell r="M603">
            <v>2</v>
          </cell>
          <cell r="N603">
            <v>6</v>
          </cell>
          <cell r="R603">
            <v>4.1304347826086953</v>
          </cell>
        </row>
        <row r="604">
          <cell r="C604">
            <v>1</v>
          </cell>
          <cell r="G604">
            <v>11</v>
          </cell>
          <cell r="J604">
            <v>432.4</v>
          </cell>
          <cell r="K604">
            <v>2</v>
          </cell>
          <cell r="M604">
            <v>2</v>
          </cell>
          <cell r="N604">
            <v>6</v>
          </cell>
          <cell r="R604">
            <v>4.1304347826086953</v>
          </cell>
        </row>
        <row r="605">
          <cell r="C605">
            <v>1</v>
          </cell>
          <cell r="G605">
            <v>13</v>
          </cell>
          <cell r="J605">
            <v>395.8</v>
          </cell>
          <cell r="K605">
            <v>2</v>
          </cell>
          <cell r="M605">
            <v>2</v>
          </cell>
          <cell r="N605">
            <v>1</v>
          </cell>
          <cell r="R605">
            <v>3.7549019607843137</v>
          </cell>
        </row>
        <row r="606">
          <cell r="C606">
            <v>1</v>
          </cell>
          <cell r="G606">
            <v>11</v>
          </cell>
          <cell r="J606">
            <v>136.30000000000001</v>
          </cell>
          <cell r="K606">
            <v>2</v>
          </cell>
          <cell r="M606">
            <v>2</v>
          </cell>
          <cell r="N606">
            <v>1</v>
          </cell>
          <cell r="R606">
            <v>4.1304347826086953</v>
          </cell>
        </row>
        <row r="607">
          <cell r="C607">
            <v>1</v>
          </cell>
          <cell r="G607">
            <v>10</v>
          </cell>
          <cell r="J607">
            <v>137.4</v>
          </cell>
          <cell r="K607">
            <v>1</v>
          </cell>
          <cell r="M607">
            <v>1</v>
          </cell>
          <cell r="N607">
            <v>1</v>
          </cell>
          <cell r="R607">
            <v>2.274626865671642</v>
          </cell>
        </row>
        <row r="608">
          <cell r="C608">
            <v>1</v>
          </cell>
          <cell r="G608">
            <v>10</v>
          </cell>
          <cell r="J608">
            <v>689</v>
          </cell>
          <cell r="K608">
            <v>2</v>
          </cell>
          <cell r="M608">
            <v>2</v>
          </cell>
          <cell r="N608">
            <v>4</v>
          </cell>
          <cell r="R608">
            <v>2.274626865671642</v>
          </cell>
        </row>
        <row r="609">
          <cell r="C609">
            <v>1</v>
          </cell>
          <cell r="G609">
            <v>10</v>
          </cell>
          <cell r="J609">
            <v>137.9</v>
          </cell>
          <cell r="K609">
            <v>1</v>
          </cell>
          <cell r="M609">
            <v>1</v>
          </cell>
          <cell r="N609">
            <v>1</v>
          </cell>
          <cell r="R609">
            <v>2.274626865671642</v>
          </cell>
        </row>
        <row r="610">
          <cell r="C610">
            <v>1</v>
          </cell>
          <cell r="G610">
            <v>10</v>
          </cell>
          <cell r="J610">
            <v>517</v>
          </cell>
          <cell r="K610">
            <v>4</v>
          </cell>
          <cell r="M610">
            <v>2</v>
          </cell>
          <cell r="N610">
            <v>17</v>
          </cell>
          <cell r="R610">
            <v>2.274626865671642</v>
          </cell>
        </row>
        <row r="611">
          <cell r="C611">
            <v>1</v>
          </cell>
          <cell r="G611">
            <v>13</v>
          </cell>
          <cell r="J611">
            <v>2046</v>
          </cell>
          <cell r="K611">
            <v>3</v>
          </cell>
          <cell r="M611">
            <v>2</v>
          </cell>
          <cell r="N611">
            <v>4</v>
          </cell>
          <cell r="R611">
            <v>3.7549019607843137</v>
          </cell>
        </row>
        <row r="612">
          <cell r="C612">
            <v>1</v>
          </cell>
          <cell r="G612">
            <v>13</v>
          </cell>
          <cell r="J612">
            <v>1885.8</v>
          </cell>
          <cell r="K612">
            <v>4</v>
          </cell>
          <cell r="M612">
            <v>2</v>
          </cell>
          <cell r="N612">
            <v>7</v>
          </cell>
          <cell r="R612">
            <v>3.7549019607843137</v>
          </cell>
        </row>
        <row r="613">
          <cell r="C613">
            <v>1</v>
          </cell>
          <cell r="G613">
            <v>13</v>
          </cell>
          <cell r="J613">
            <v>1495</v>
          </cell>
          <cell r="K613">
            <v>4</v>
          </cell>
          <cell r="M613">
            <v>2</v>
          </cell>
          <cell r="N613">
            <v>4</v>
          </cell>
          <cell r="R613">
            <v>3.7549019607843137</v>
          </cell>
        </row>
        <row r="614">
          <cell r="C614">
            <v>1</v>
          </cell>
          <cell r="G614">
            <v>10</v>
          </cell>
          <cell r="J614">
            <v>195.4</v>
          </cell>
          <cell r="K614">
            <v>3</v>
          </cell>
          <cell r="M614">
            <v>2</v>
          </cell>
          <cell r="N614">
            <v>4</v>
          </cell>
          <cell r="R614">
            <v>2.274626865671642</v>
          </cell>
        </row>
        <row r="615">
          <cell r="C615">
            <v>1</v>
          </cell>
          <cell r="G615">
            <v>13</v>
          </cell>
          <cell r="J615">
            <v>1062</v>
          </cell>
          <cell r="K615">
            <v>3</v>
          </cell>
          <cell r="M615">
            <v>2</v>
          </cell>
          <cell r="N615">
            <v>13</v>
          </cell>
          <cell r="R615">
            <v>3.7549019607843137</v>
          </cell>
        </row>
        <row r="616">
          <cell r="C616">
            <v>1</v>
          </cell>
          <cell r="G616">
            <v>13</v>
          </cell>
          <cell r="J616">
            <v>1779</v>
          </cell>
          <cell r="K616">
            <v>3</v>
          </cell>
          <cell r="M616">
            <v>2</v>
          </cell>
          <cell r="N616">
            <v>13</v>
          </cell>
          <cell r="R616">
            <v>3.7549019607843137</v>
          </cell>
        </row>
        <row r="617">
          <cell r="C617">
            <v>1</v>
          </cell>
          <cell r="G617">
            <v>13</v>
          </cell>
          <cell r="J617">
            <v>569</v>
          </cell>
          <cell r="K617">
            <v>3</v>
          </cell>
          <cell r="M617">
            <v>2</v>
          </cell>
          <cell r="N617">
            <v>8</v>
          </cell>
          <cell r="R617">
            <v>3.7549019607843137</v>
          </cell>
        </row>
        <row r="618">
          <cell r="C618">
            <v>1</v>
          </cell>
          <cell r="G618">
            <v>13</v>
          </cell>
          <cell r="J618">
            <v>386.8</v>
          </cell>
          <cell r="K618">
            <v>3</v>
          </cell>
          <cell r="M618">
            <v>2</v>
          </cell>
          <cell r="N618">
            <v>13</v>
          </cell>
          <cell r="R618">
            <v>3.7549019607843137</v>
          </cell>
        </row>
        <row r="619">
          <cell r="C619">
            <v>1</v>
          </cell>
          <cell r="G619">
            <v>13</v>
          </cell>
          <cell r="J619">
            <v>1779</v>
          </cell>
          <cell r="K619">
            <v>3</v>
          </cell>
          <cell r="M619">
            <v>2</v>
          </cell>
          <cell r="N619">
            <v>6</v>
          </cell>
          <cell r="R619">
            <v>3.7549019607843137</v>
          </cell>
        </row>
        <row r="620">
          <cell r="C620">
            <v>1</v>
          </cell>
          <cell r="G620">
            <v>10</v>
          </cell>
          <cell r="J620">
            <v>55.099999999999994</v>
          </cell>
          <cell r="K620">
            <v>2</v>
          </cell>
          <cell r="M620">
            <v>2</v>
          </cell>
          <cell r="N620">
            <v>17</v>
          </cell>
          <cell r="R620">
            <v>2.274626865671642</v>
          </cell>
        </row>
        <row r="621">
          <cell r="C621">
            <v>1</v>
          </cell>
          <cell r="G621">
            <v>13</v>
          </cell>
          <cell r="J621">
            <v>1008.8</v>
          </cell>
          <cell r="K621">
            <v>2</v>
          </cell>
          <cell r="M621">
            <v>2</v>
          </cell>
          <cell r="N621">
            <v>4</v>
          </cell>
          <cell r="R621">
            <v>3.7549019607843137</v>
          </cell>
        </row>
        <row r="622">
          <cell r="C622">
            <v>1</v>
          </cell>
          <cell r="G622">
            <v>13</v>
          </cell>
          <cell r="J622">
            <v>172.3</v>
          </cell>
          <cell r="K622">
            <v>1</v>
          </cell>
          <cell r="M622">
            <v>1</v>
          </cell>
          <cell r="N622">
            <v>4</v>
          </cell>
          <cell r="R622">
            <v>3.7549019607843137</v>
          </cell>
        </row>
        <row r="623">
          <cell r="C623">
            <v>1</v>
          </cell>
          <cell r="G623">
            <v>10</v>
          </cell>
          <cell r="J623">
            <v>28.1</v>
          </cell>
          <cell r="K623">
            <v>1</v>
          </cell>
          <cell r="M623">
            <v>1</v>
          </cell>
          <cell r="N623">
            <v>15</v>
          </cell>
          <cell r="R623">
            <v>2.274626865671642</v>
          </cell>
        </row>
        <row r="624">
          <cell r="C624">
            <v>1</v>
          </cell>
          <cell r="G624">
            <v>10</v>
          </cell>
          <cell r="J624">
            <v>276.2</v>
          </cell>
          <cell r="K624">
            <v>2</v>
          </cell>
          <cell r="M624">
            <v>2</v>
          </cell>
          <cell r="N624">
            <v>3</v>
          </cell>
          <cell r="R624">
            <v>2.274626865671642</v>
          </cell>
        </row>
        <row r="625">
          <cell r="C625">
            <v>1</v>
          </cell>
          <cell r="G625">
            <v>13</v>
          </cell>
          <cell r="J625">
            <v>1062</v>
          </cell>
          <cell r="K625">
            <v>2</v>
          </cell>
          <cell r="M625">
            <v>2</v>
          </cell>
          <cell r="N625">
            <v>13</v>
          </cell>
          <cell r="R625">
            <v>3.7549019607843137</v>
          </cell>
        </row>
        <row r="626">
          <cell r="C626">
            <v>1</v>
          </cell>
          <cell r="G626">
            <v>11</v>
          </cell>
          <cell r="J626">
            <v>94</v>
          </cell>
          <cell r="K626">
            <v>2</v>
          </cell>
          <cell r="M626">
            <v>2</v>
          </cell>
          <cell r="N626">
            <v>18</v>
          </cell>
          <cell r="R626">
            <v>4.1304347826086953</v>
          </cell>
        </row>
        <row r="627">
          <cell r="C627">
            <v>1</v>
          </cell>
          <cell r="G627">
            <v>10</v>
          </cell>
          <cell r="J627">
            <v>28.1</v>
          </cell>
          <cell r="K627">
            <v>2</v>
          </cell>
          <cell r="M627">
            <v>2</v>
          </cell>
          <cell r="N627">
            <v>1</v>
          </cell>
          <cell r="R627">
            <v>2.274626865671642</v>
          </cell>
        </row>
        <row r="628">
          <cell r="C628">
            <v>1</v>
          </cell>
          <cell r="G628">
            <v>10</v>
          </cell>
          <cell r="J628">
            <v>28.1</v>
          </cell>
          <cell r="K628">
            <v>1</v>
          </cell>
          <cell r="M628">
            <v>1</v>
          </cell>
          <cell r="N628">
            <v>1</v>
          </cell>
          <cell r="R628">
            <v>2.274626865671642</v>
          </cell>
        </row>
        <row r="629">
          <cell r="C629">
            <v>1</v>
          </cell>
          <cell r="G629">
            <v>10</v>
          </cell>
          <cell r="J629">
            <v>28.1</v>
          </cell>
          <cell r="K629">
            <v>1</v>
          </cell>
          <cell r="M629">
            <v>1</v>
          </cell>
          <cell r="N629">
            <v>1</v>
          </cell>
          <cell r="R629">
            <v>2.274626865671642</v>
          </cell>
        </row>
        <row r="630">
          <cell r="C630">
            <v>1</v>
          </cell>
          <cell r="G630">
            <v>10</v>
          </cell>
          <cell r="J630">
            <v>276.2</v>
          </cell>
          <cell r="K630">
            <v>1</v>
          </cell>
          <cell r="M630">
            <v>1</v>
          </cell>
          <cell r="N630">
            <v>9</v>
          </cell>
          <cell r="R630">
            <v>2.274626865671642</v>
          </cell>
        </row>
        <row r="631">
          <cell r="C631">
            <v>1</v>
          </cell>
          <cell r="G631">
            <v>11</v>
          </cell>
          <cell r="J631">
            <v>55.099999999999994</v>
          </cell>
          <cell r="K631">
            <v>2</v>
          </cell>
          <cell r="M631">
            <v>2</v>
          </cell>
          <cell r="N631">
            <v>3</v>
          </cell>
          <cell r="R631">
            <v>4.1304347826086953</v>
          </cell>
        </row>
        <row r="632">
          <cell r="C632">
            <v>1</v>
          </cell>
          <cell r="G632">
            <v>10</v>
          </cell>
          <cell r="J632">
            <v>74.2</v>
          </cell>
          <cell r="K632">
            <v>1</v>
          </cell>
          <cell r="M632">
            <v>1</v>
          </cell>
          <cell r="N632">
            <v>3</v>
          </cell>
          <cell r="R632">
            <v>2.274626865671642</v>
          </cell>
        </row>
        <row r="633">
          <cell r="C633">
            <v>1</v>
          </cell>
          <cell r="G633">
            <v>10</v>
          </cell>
          <cell r="J633">
            <v>210.3</v>
          </cell>
          <cell r="K633">
            <v>1</v>
          </cell>
          <cell r="M633">
            <v>1</v>
          </cell>
          <cell r="N633">
            <v>10</v>
          </cell>
          <cell r="R633">
            <v>2.274626865671642</v>
          </cell>
        </row>
        <row r="634">
          <cell r="C634">
            <v>1</v>
          </cell>
          <cell r="G634">
            <v>11</v>
          </cell>
          <cell r="J634">
            <v>28.1</v>
          </cell>
          <cell r="K634">
            <v>2</v>
          </cell>
          <cell r="M634">
            <v>2</v>
          </cell>
          <cell r="N634">
            <v>9</v>
          </cell>
          <cell r="R634">
            <v>4.1304347826086953</v>
          </cell>
        </row>
        <row r="635">
          <cell r="C635">
            <v>1</v>
          </cell>
          <cell r="G635">
            <v>13</v>
          </cell>
          <cell r="J635">
            <v>94</v>
          </cell>
          <cell r="K635">
            <v>1</v>
          </cell>
          <cell r="M635">
            <v>1</v>
          </cell>
          <cell r="N635">
            <v>3</v>
          </cell>
          <cell r="R635">
            <v>3.7549019607843137</v>
          </cell>
        </row>
        <row r="636">
          <cell r="C636">
            <v>1</v>
          </cell>
          <cell r="G636">
            <v>11</v>
          </cell>
          <cell r="J636">
            <v>195.4</v>
          </cell>
          <cell r="K636">
            <v>1</v>
          </cell>
          <cell r="M636">
            <v>1</v>
          </cell>
          <cell r="N636">
            <v>6</v>
          </cell>
          <cell r="R636">
            <v>4.1304347826086953</v>
          </cell>
        </row>
        <row r="637">
          <cell r="C637">
            <v>1</v>
          </cell>
          <cell r="G637">
            <v>10</v>
          </cell>
          <cell r="J637">
            <v>256.39999999999998</v>
          </cell>
          <cell r="K637">
            <v>2</v>
          </cell>
          <cell r="M637">
            <v>2</v>
          </cell>
          <cell r="N637">
            <v>10</v>
          </cell>
          <cell r="R637">
            <v>2.274626865671642</v>
          </cell>
        </row>
        <row r="638">
          <cell r="C638">
            <v>1</v>
          </cell>
          <cell r="G638">
            <v>10</v>
          </cell>
          <cell r="J638">
            <v>237.3</v>
          </cell>
          <cell r="K638">
            <v>1</v>
          </cell>
          <cell r="M638">
            <v>1</v>
          </cell>
          <cell r="N638">
            <v>9</v>
          </cell>
          <cell r="R638">
            <v>2.274626865671642</v>
          </cell>
        </row>
        <row r="639">
          <cell r="C639">
            <v>1</v>
          </cell>
          <cell r="G639">
            <v>10</v>
          </cell>
          <cell r="J639">
            <v>368</v>
          </cell>
          <cell r="K639">
            <v>1</v>
          </cell>
          <cell r="M639">
            <v>1</v>
          </cell>
          <cell r="N639">
            <v>10</v>
          </cell>
          <cell r="R639">
            <v>2.274626865671642</v>
          </cell>
        </row>
        <row r="640">
          <cell r="C640">
            <v>1</v>
          </cell>
          <cell r="G640">
            <v>10</v>
          </cell>
          <cell r="J640">
            <v>28.1</v>
          </cell>
          <cell r="K640">
            <v>1</v>
          </cell>
          <cell r="M640">
            <v>1</v>
          </cell>
          <cell r="N640">
            <v>9</v>
          </cell>
          <cell r="R640">
            <v>2.274626865671642</v>
          </cell>
        </row>
        <row r="641">
          <cell r="C641">
            <v>1</v>
          </cell>
          <cell r="G641">
            <v>13</v>
          </cell>
          <cell r="J641">
            <v>305</v>
          </cell>
          <cell r="K641">
            <v>1</v>
          </cell>
          <cell r="M641">
            <v>1</v>
          </cell>
          <cell r="N641">
            <v>1</v>
          </cell>
          <cell r="R641">
            <v>3.7549019607843137</v>
          </cell>
        </row>
        <row r="642">
          <cell r="C642">
            <v>1</v>
          </cell>
          <cell r="G642">
            <v>10</v>
          </cell>
          <cell r="J642">
            <v>646.29999999999995</v>
          </cell>
          <cell r="K642">
            <v>2</v>
          </cell>
          <cell r="M642">
            <v>2</v>
          </cell>
          <cell r="N642">
            <v>10</v>
          </cell>
          <cell r="R642">
            <v>2.274626865671642</v>
          </cell>
        </row>
        <row r="643">
          <cell r="C643">
            <v>1</v>
          </cell>
          <cell r="G643">
            <v>10</v>
          </cell>
          <cell r="J643">
            <v>28.1</v>
          </cell>
          <cell r="K643">
            <v>2</v>
          </cell>
          <cell r="M643">
            <v>2</v>
          </cell>
          <cell r="N643">
            <v>10</v>
          </cell>
          <cell r="R643">
            <v>2.274626865671642</v>
          </cell>
        </row>
        <row r="644">
          <cell r="C644">
            <v>1</v>
          </cell>
          <cell r="G644">
            <v>10</v>
          </cell>
          <cell r="J644">
            <v>28.1</v>
          </cell>
          <cell r="K644">
            <v>2</v>
          </cell>
          <cell r="M644">
            <v>2</v>
          </cell>
          <cell r="N644">
            <v>10</v>
          </cell>
          <cell r="R644">
            <v>2.274626865671642</v>
          </cell>
        </row>
        <row r="645">
          <cell r="C645">
            <v>1</v>
          </cell>
          <cell r="G645">
            <v>10</v>
          </cell>
          <cell r="J645">
            <v>195.4</v>
          </cell>
          <cell r="K645">
            <v>2</v>
          </cell>
          <cell r="M645">
            <v>2</v>
          </cell>
          <cell r="N645">
            <v>15</v>
          </cell>
          <cell r="R645">
            <v>2.274626865671642</v>
          </cell>
        </row>
        <row r="646">
          <cell r="C646">
            <v>1</v>
          </cell>
          <cell r="G646">
            <v>10</v>
          </cell>
          <cell r="J646">
            <v>149.30000000000001</v>
          </cell>
          <cell r="K646">
            <v>1</v>
          </cell>
          <cell r="M646">
            <v>1</v>
          </cell>
          <cell r="N646">
            <v>6</v>
          </cell>
          <cell r="R646">
            <v>2.274626865671642</v>
          </cell>
        </row>
        <row r="647">
          <cell r="C647">
            <v>1</v>
          </cell>
          <cell r="G647">
            <v>13</v>
          </cell>
          <cell r="J647">
            <v>733</v>
          </cell>
          <cell r="K647">
            <v>1</v>
          </cell>
          <cell r="M647">
            <v>2</v>
          </cell>
          <cell r="N647">
            <v>4</v>
          </cell>
          <cell r="R647">
            <v>3.7549019607843137</v>
          </cell>
        </row>
        <row r="648">
          <cell r="C648">
            <v>1</v>
          </cell>
          <cell r="G648">
            <v>13</v>
          </cell>
          <cell r="J648">
            <v>386.8</v>
          </cell>
          <cell r="K648">
            <v>1</v>
          </cell>
          <cell r="M648">
            <v>2</v>
          </cell>
          <cell r="N648">
            <v>1</v>
          </cell>
          <cell r="R648">
            <v>3.7549019607843137</v>
          </cell>
        </row>
        <row r="649">
          <cell r="C649">
            <v>1</v>
          </cell>
          <cell r="G649">
            <v>13</v>
          </cell>
          <cell r="J649">
            <v>166.2</v>
          </cell>
          <cell r="K649">
            <v>2</v>
          </cell>
          <cell r="M649">
            <v>2</v>
          </cell>
          <cell r="N649">
            <v>3</v>
          </cell>
          <cell r="R649">
            <v>3.7549019607843137</v>
          </cell>
        </row>
        <row r="650">
          <cell r="C650">
            <v>1</v>
          </cell>
          <cell r="G650">
            <v>13</v>
          </cell>
          <cell r="J650">
            <v>94</v>
          </cell>
          <cell r="K650">
            <v>1</v>
          </cell>
          <cell r="M650">
            <v>1</v>
          </cell>
          <cell r="N650">
            <v>11</v>
          </cell>
          <cell r="R650">
            <v>3.7549019607843137</v>
          </cell>
        </row>
        <row r="651">
          <cell r="C651">
            <v>1</v>
          </cell>
          <cell r="G651">
            <v>13</v>
          </cell>
          <cell r="J651">
            <v>395.8</v>
          </cell>
          <cell r="K651">
            <v>1</v>
          </cell>
          <cell r="M651">
            <v>1</v>
          </cell>
          <cell r="N651">
            <v>13</v>
          </cell>
          <cell r="R651">
            <v>3.7549019607843137</v>
          </cell>
        </row>
        <row r="652">
          <cell r="C652">
            <v>1</v>
          </cell>
          <cell r="G652">
            <v>13</v>
          </cell>
          <cell r="J652">
            <v>74.2</v>
          </cell>
          <cell r="K652">
            <v>3</v>
          </cell>
          <cell r="M652">
            <v>2</v>
          </cell>
          <cell r="N652">
            <v>1</v>
          </cell>
          <cell r="R652">
            <v>3.7549019607843137</v>
          </cell>
        </row>
        <row r="653">
          <cell r="C653">
            <v>1</v>
          </cell>
          <cell r="G653">
            <v>10</v>
          </cell>
          <cell r="J653">
            <v>117.6</v>
          </cell>
          <cell r="K653">
            <v>2</v>
          </cell>
          <cell r="M653">
            <v>1</v>
          </cell>
          <cell r="N653">
            <v>11</v>
          </cell>
          <cell r="R653">
            <v>2.274626865671642</v>
          </cell>
        </row>
        <row r="654">
          <cell r="C654">
            <v>1</v>
          </cell>
          <cell r="G654">
            <v>10</v>
          </cell>
          <cell r="J654">
            <v>297.39999999999998</v>
          </cell>
          <cell r="K654">
            <v>1</v>
          </cell>
          <cell r="M654">
            <v>1</v>
          </cell>
          <cell r="N654">
            <v>1</v>
          </cell>
          <cell r="R654">
            <v>2.274626865671642</v>
          </cell>
        </row>
        <row r="655">
          <cell r="C655">
            <v>1</v>
          </cell>
          <cell r="G655">
            <v>10</v>
          </cell>
          <cell r="J655">
            <v>215.2</v>
          </cell>
          <cell r="K655">
            <v>3</v>
          </cell>
          <cell r="M655">
            <v>2</v>
          </cell>
          <cell r="N655">
            <v>8</v>
          </cell>
          <cell r="R655">
            <v>2.274626865671642</v>
          </cell>
        </row>
        <row r="656">
          <cell r="C656">
            <v>1</v>
          </cell>
          <cell r="G656">
            <v>13</v>
          </cell>
          <cell r="J656">
            <v>71.5</v>
          </cell>
          <cell r="K656">
            <v>2</v>
          </cell>
          <cell r="M656">
            <v>2</v>
          </cell>
          <cell r="N656">
            <v>1</v>
          </cell>
          <cell r="R656">
            <v>3.7549019607843137</v>
          </cell>
        </row>
        <row r="657">
          <cell r="C657">
            <v>1</v>
          </cell>
          <cell r="G657">
            <v>13</v>
          </cell>
          <cell r="J657">
            <v>251.3</v>
          </cell>
          <cell r="K657">
            <v>1</v>
          </cell>
          <cell r="M657">
            <v>1</v>
          </cell>
          <cell r="N657">
            <v>1</v>
          </cell>
          <cell r="R657">
            <v>3.7549019607843137</v>
          </cell>
        </row>
        <row r="658">
          <cell r="C658">
            <v>1</v>
          </cell>
          <cell r="G658">
            <v>13</v>
          </cell>
          <cell r="J658">
            <v>251.3</v>
          </cell>
          <cell r="K658">
            <v>1</v>
          </cell>
          <cell r="M658">
            <v>1</v>
          </cell>
          <cell r="N658">
            <v>1</v>
          </cell>
          <cell r="R658">
            <v>3.7549019607843137</v>
          </cell>
        </row>
        <row r="659">
          <cell r="C659">
            <v>1</v>
          </cell>
          <cell r="G659">
            <v>13</v>
          </cell>
          <cell r="J659">
            <v>94</v>
          </cell>
          <cell r="K659">
            <v>1</v>
          </cell>
          <cell r="M659">
            <v>1</v>
          </cell>
          <cell r="N659">
            <v>3</v>
          </cell>
          <cell r="R659">
            <v>3.7549019607843137</v>
          </cell>
        </row>
        <row r="660">
          <cell r="C660">
            <v>1</v>
          </cell>
          <cell r="G660">
            <v>11</v>
          </cell>
          <cell r="J660">
            <v>28.1</v>
          </cell>
          <cell r="K660">
            <v>1</v>
          </cell>
          <cell r="M660">
            <v>1</v>
          </cell>
          <cell r="N660">
            <v>1</v>
          </cell>
          <cell r="R660">
            <v>4.1304347826086953</v>
          </cell>
        </row>
        <row r="661">
          <cell r="C661">
            <v>1</v>
          </cell>
          <cell r="G661">
            <v>13</v>
          </cell>
          <cell r="J661">
            <v>256.39999999999998</v>
          </cell>
          <cell r="K661">
            <v>3</v>
          </cell>
          <cell r="M661">
            <v>2</v>
          </cell>
          <cell r="N661">
            <v>11</v>
          </cell>
          <cell r="R661">
            <v>3.7549019607843137</v>
          </cell>
        </row>
        <row r="662">
          <cell r="C662">
            <v>1</v>
          </cell>
          <cell r="G662">
            <v>13</v>
          </cell>
          <cell r="J662">
            <v>98.5</v>
          </cell>
          <cell r="K662">
            <v>2</v>
          </cell>
          <cell r="M662">
            <v>1</v>
          </cell>
          <cell r="N662">
            <v>11</v>
          </cell>
          <cell r="R662">
            <v>3.7549019607843137</v>
          </cell>
        </row>
        <row r="663">
          <cell r="C663">
            <v>1</v>
          </cell>
          <cell r="G663">
            <v>13</v>
          </cell>
          <cell r="J663">
            <v>94</v>
          </cell>
          <cell r="K663">
            <v>3</v>
          </cell>
          <cell r="M663">
            <v>2</v>
          </cell>
          <cell r="N663">
            <v>11</v>
          </cell>
          <cell r="R663">
            <v>3.7549019607843137</v>
          </cell>
        </row>
        <row r="664">
          <cell r="C664">
            <v>1</v>
          </cell>
          <cell r="G664">
            <v>11</v>
          </cell>
          <cell r="J664">
            <v>305</v>
          </cell>
          <cell r="K664">
            <v>3</v>
          </cell>
          <cell r="M664">
            <v>2</v>
          </cell>
          <cell r="N664">
            <v>1</v>
          </cell>
          <cell r="R664">
            <v>4.1304347826086953</v>
          </cell>
        </row>
        <row r="665">
          <cell r="C665">
            <v>1</v>
          </cell>
          <cell r="G665">
            <v>11</v>
          </cell>
          <cell r="J665">
            <v>210.3</v>
          </cell>
          <cell r="K665">
            <v>2</v>
          </cell>
          <cell r="M665">
            <v>1</v>
          </cell>
          <cell r="N665">
            <v>4</v>
          </cell>
          <cell r="R665">
            <v>4.1304347826086953</v>
          </cell>
        </row>
        <row r="666">
          <cell r="C666">
            <v>1</v>
          </cell>
          <cell r="G666">
            <v>10</v>
          </cell>
          <cell r="J666">
            <v>276.2</v>
          </cell>
          <cell r="K666">
            <v>3</v>
          </cell>
          <cell r="M666">
            <v>2</v>
          </cell>
          <cell r="N666">
            <v>13</v>
          </cell>
          <cell r="R666">
            <v>2.274626865671642</v>
          </cell>
        </row>
        <row r="667">
          <cell r="C667">
            <v>1</v>
          </cell>
          <cell r="G667">
            <v>13</v>
          </cell>
          <cell r="J667">
            <v>28.1</v>
          </cell>
          <cell r="K667">
            <v>2</v>
          </cell>
          <cell r="M667">
            <v>1</v>
          </cell>
          <cell r="N667">
            <v>13</v>
          </cell>
          <cell r="R667">
            <v>3.7549019607843137</v>
          </cell>
        </row>
        <row r="668">
          <cell r="C668">
            <v>1</v>
          </cell>
          <cell r="G668">
            <v>13</v>
          </cell>
          <cell r="J668">
            <v>144.80000000000001</v>
          </cell>
          <cell r="K668">
            <v>3</v>
          </cell>
          <cell r="M668">
            <v>2</v>
          </cell>
          <cell r="N668">
            <v>13</v>
          </cell>
          <cell r="R668">
            <v>3.7549019607843137</v>
          </cell>
        </row>
        <row r="669">
          <cell r="C669">
            <v>1</v>
          </cell>
          <cell r="G669">
            <v>10</v>
          </cell>
          <cell r="J669">
            <v>137.4</v>
          </cell>
          <cell r="K669">
            <v>1</v>
          </cell>
          <cell r="M669">
            <v>2</v>
          </cell>
          <cell r="N669">
            <v>13</v>
          </cell>
          <cell r="R669">
            <v>2.274626865671642</v>
          </cell>
        </row>
        <row r="670">
          <cell r="C670">
            <v>1</v>
          </cell>
          <cell r="G670">
            <v>10</v>
          </cell>
          <cell r="J670">
            <v>78.899999999999991</v>
          </cell>
          <cell r="K670">
            <v>3</v>
          </cell>
          <cell r="M670">
            <v>2</v>
          </cell>
          <cell r="N670">
            <v>1</v>
          </cell>
          <cell r="R670">
            <v>2.274626865671642</v>
          </cell>
        </row>
        <row r="671">
          <cell r="C671">
            <v>1</v>
          </cell>
          <cell r="G671">
            <v>13</v>
          </cell>
          <cell r="J671">
            <v>186.2</v>
          </cell>
          <cell r="K671">
            <v>3</v>
          </cell>
          <cell r="M671">
            <v>1</v>
          </cell>
          <cell r="N671">
            <v>6</v>
          </cell>
          <cell r="R671">
            <v>3.7549019607843137</v>
          </cell>
        </row>
        <row r="672">
          <cell r="C672">
            <v>1</v>
          </cell>
          <cell r="G672">
            <v>11</v>
          </cell>
          <cell r="J672">
            <v>71.5</v>
          </cell>
          <cell r="K672">
            <v>2</v>
          </cell>
          <cell r="M672">
            <v>1</v>
          </cell>
          <cell r="N672">
            <v>11</v>
          </cell>
          <cell r="R672">
            <v>4.1304347826086953</v>
          </cell>
        </row>
        <row r="673">
          <cell r="C673">
            <v>1</v>
          </cell>
          <cell r="G673">
            <v>10</v>
          </cell>
          <cell r="J673">
            <v>276.2</v>
          </cell>
          <cell r="K673">
            <v>2</v>
          </cell>
          <cell r="M673">
            <v>2</v>
          </cell>
          <cell r="N673">
            <v>10</v>
          </cell>
          <cell r="R673">
            <v>2.274626865671642</v>
          </cell>
        </row>
        <row r="674">
          <cell r="C674">
            <v>1</v>
          </cell>
          <cell r="G674">
            <v>11</v>
          </cell>
          <cell r="J674">
            <v>276.2</v>
          </cell>
          <cell r="K674">
            <v>2</v>
          </cell>
          <cell r="M674">
            <v>2</v>
          </cell>
          <cell r="N674">
            <v>17</v>
          </cell>
          <cell r="R674">
            <v>4.1304347826086953</v>
          </cell>
        </row>
        <row r="675">
          <cell r="C675">
            <v>1</v>
          </cell>
          <cell r="G675">
            <v>10</v>
          </cell>
          <cell r="J675">
            <v>78.899999999999991</v>
          </cell>
          <cell r="K675">
            <v>1</v>
          </cell>
          <cell r="M675">
            <v>2</v>
          </cell>
          <cell r="N675">
            <v>1</v>
          </cell>
          <cell r="R675">
            <v>2.274626865671642</v>
          </cell>
        </row>
        <row r="676">
          <cell r="C676">
            <v>1</v>
          </cell>
          <cell r="G676">
            <v>11</v>
          </cell>
          <cell r="J676">
            <v>137.4</v>
          </cell>
          <cell r="K676">
            <v>3</v>
          </cell>
          <cell r="M676">
            <v>1</v>
          </cell>
          <cell r="N676">
            <v>11</v>
          </cell>
          <cell r="R676">
            <v>4.1304347826086953</v>
          </cell>
        </row>
        <row r="677">
          <cell r="C677">
            <v>1</v>
          </cell>
          <cell r="G677">
            <v>10</v>
          </cell>
          <cell r="J677">
            <v>28.1</v>
          </cell>
          <cell r="K677">
            <v>1</v>
          </cell>
          <cell r="M677">
            <v>2</v>
          </cell>
          <cell r="N677">
            <v>1</v>
          </cell>
          <cell r="R677">
            <v>2.274626865671642</v>
          </cell>
        </row>
        <row r="678">
          <cell r="C678">
            <v>1</v>
          </cell>
          <cell r="G678">
            <v>13</v>
          </cell>
          <cell r="J678">
            <v>149.30000000000001</v>
          </cell>
          <cell r="K678">
            <v>1</v>
          </cell>
          <cell r="M678">
            <v>2</v>
          </cell>
          <cell r="N678">
            <v>1</v>
          </cell>
          <cell r="R678">
            <v>3.7549019607843137</v>
          </cell>
        </row>
        <row r="679">
          <cell r="C679">
            <v>1</v>
          </cell>
          <cell r="G679">
            <v>10</v>
          </cell>
          <cell r="J679">
            <v>28.1</v>
          </cell>
          <cell r="K679">
            <v>1</v>
          </cell>
          <cell r="M679">
            <v>1</v>
          </cell>
          <cell r="N679">
            <v>3</v>
          </cell>
          <cell r="R679">
            <v>2.274626865671642</v>
          </cell>
        </row>
        <row r="680">
          <cell r="C680">
            <v>1</v>
          </cell>
          <cell r="G680">
            <v>10</v>
          </cell>
          <cell r="J680">
            <v>94</v>
          </cell>
          <cell r="K680">
            <v>1</v>
          </cell>
          <cell r="M680">
            <v>2</v>
          </cell>
          <cell r="N680">
            <v>4</v>
          </cell>
          <cell r="R680">
            <v>2.274626865671642</v>
          </cell>
        </row>
        <row r="681">
          <cell r="C681">
            <v>1</v>
          </cell>
          <cell r="G681">
            <v>13</v>
          </cell>
          <cell r="J681">
            <v>256.39999999999998</v>
          </cell>
          <cell r="K681">
            <v>3</v>
          </cell>
          <cell r="M681">
            <v>1</v>
          </cell>
          <cell r="N681">
            <v>7</v>
          </cell>
          <cell r="R681">
            <v>3.7549019607843137</v>
          </cell>
        </row>
        <row r="682">
          <cell r="C682">
            <v>1</v>
          </cell>
          <cell r="G682">
            <v>10</v>
          </cell>
          <cell r="J682">
            <v>74.2</v>
          </cell>
          <cell r="K682">
            <v>1</v>
          </cell>
          <cell r="M682">
            <v>2</v>
          </cell>
          <cell r="N682">
            <v>3</v>
          </cell>
          <cell r="R682">
            <v>2.274626865671642</v>
          </cell>
        </row>
        <row r="683">
          <cell r="C683">
            <v>1</v>
          </cell>
          <cell r="G683">
            <v>10</v>
          </cell>
          <cell r="J683">
            <v>368</v>
          </cell>
          <cell r="K683">
            <v>3</v>
          </cell>
          <cell r="M683">
            <v>1</v>
          </cell>
          <cell r="N683">
            <v>10</v>
          </cell>
          <cell r="R683">
            <v>2.274626865671642</v>
          </cell>
        </row>
        <row r="684">
          <cell r="C684">
            <v>1</v>
          </cell>
          <cell r="G684">
            <v>13</v>
          </cell>
          <cell r="J684">
            <v>256.39999999999998</v>
          </cell>
          <cell r="K684">
            <v>4</v>
          </cell>
          <cell r="M684">
            <v>2</v>
          </cell>
          <cell r="N684">
            <v>12</v>
          </cell>
          <cell r="R684">
            <v>3.7549019607843137</v>
          </cell>
        </row>
        <row r="685">
          <cell r="C685">
            <v>1</v>
          </cell>
          <cell r="G685">
            <v>10</v>
          </cell>
          <cell r="J685">
            <v>276.2</v>
          </cell>
          <cell r="K685">
            <v>3</v>
          </cell>
          <cell r="M685">
            <v>2</v>
          </cell>
          <cell r="N685">
            <v>10</v>
          </cell>
          <cell r="R685">
            <v>2.274626865671642</v>
          </cell>
        </row>
        <row r="686">
          <cell r="C686">
            <v>1</v>
          </cell>
          <cell r="G686">
            <v>13</v>
          </cell>
          <cell r="J686">
            <v>149.30000000000001</v>
          </cell>
          <cell r="K686">
            <v>3</v>
          </cell>
          <cell r="M686">
            <v>1</v>
          </cell>
          <cell r="N686">
            <v>3</v>
          </cell>
          <cell r="R686">
            <v>3.7549019607843137</v>
          </cell>
        </row>
        <row r="687">
          <cell r="C687">
            <v>1</v>
          </cell>
          <cell r="G687">
            <v>13</v>
          </cell>
          <cell r="J687">
            <v>210.3</v>
          </cell>
          <cell r="K687">
            <v>3</v>
          </cell>
          <cell r="M687">
            <v>1</v>
          </cell>
          <cell r="N687">
            <v>9</v>
          </cell>
          <cell r="R687">
            <v>3.7549019607843137</v>
          </cell>
        </row>
        <row r="688">
          <cell r="C688">
            <v>1</v>
          </cell>
          <cell r="G688">
            <v>13</v>
          </cell>
          <cell r="J688">
            <v>185.8</v>
          </cell>
          <cell r="K688">
            <v>2</v>
          </cell>
          <cell r="M688">
            <v>1</v>
          </cell>
          <cell r="N688">
            <v>13</v>
          </cell>
          <cell r="R688">
            <v>3.7549019607843137</v>
          </cell>
        </row>
        <row r="689">
          <cell r="C689">
            <v>1</v>
          </cell>
          <cell r="G689">
            <v>11</v>
          </cell>
          <cell r="J689">
            <v>125</v>
          </cell>
          <cell r="K689">
            <v>3</v>
          </cell>
          <cell r="M689">
            <v>1</v>
          </cell>
          <cell r="N689">
            <v>1</v>
          </cell>
          <cell r="R689">
            <v>4.1304347826086953</v>
          </cell>
        </row>
        <row r="690">
          <cell r="C690">
            <v>1</v>
          </cell>
          <cell r="G690">
            <v>13</v>
          </cell>
          <cell r="J690">
            <v>1368</v>
          </cell>
          <cell r="K690">
            <v>4</v>
          </cell>
          <cell r="M690">
            <v>1</v>
          </cell>
          <cell r="N690">
            <v>13</v>
          </cell>
          <cell r="R690">
            <v>3.7549019607843137</v>
          </cell>
        </row>
        <row r="691">
          <cell r="C691">
            <v>1</v>
          </cell>
          <cell r="G691">
            <v>11</v>
          </cell>
          <cell r="J691">
            <v>256.39999999999998</v>
          </cell>
          <cell r="K691">
            <v>3</v>
          </cell>
          <cell r="M691">
            <v>1</v>
          </cell>
          <cell r="N691">
            <v>13</v>
          </cell>
          <cell r="R691">
            <v>4.1304347826086953</v>
          </cell>
        </row>
        <row r="692">
          <cell r="C692">
            <v>1</v>
          </cell>
          <cell r="G692">
            <v>10</v>
          </cell>
          <cell r="J692">
            <v>137.4</v>
          </cell>
          <cell r="K692">
            <v>2</v>
          </cell>
          <cell r="M692">
            <v>1</v>
          </cell>
          <cell r="N692">
            <v>1</v>
          </cell>
          <cell r="R692">
            <v>2.274626865671642</v>
          </cell>
        </row>
        <row r="693">
          <cell r="C693">
            <v>1</v>
          </cell>
          <cell r="G693">
            <v>10</v>
          </cell>
          <cell r="J693">
            <v>176.3</v>
          </cell>
          <cell r="K693">
            <v>2</v>
          </cell>
          <cell r="M693">
            <v>1</v>
          </cell>
          <cell r="N693">
            <v>9</v>
          </cell>
          <cell r="R693">
            <v>2.274626865671642</v>
          </cell>
        </row>
        <row r="694">
          <cell r="C694">
            <v>1</v>
          </cell>
          <cell r="G694">
            <v>13</v>
          </cell>
          <cell r="J694">
            <v>28.1</v>
          </cell>
          <cell r="K694">
            <v>2</v>
          </cell>
          <cell r="M694">
            <v>1</v>
          </cell>
          <cell r="N694">
            <v>15</v>
          </cell>
          <cell r="R694">
            <v>3.7549019607843137</v>
          </cell>
        </row>
        <row r="695">
          <cell r="C695">
            <v>1</v>
          </cell>
          <cell r="G695">
            <v>13</v>
          </cell>
          <cell r="J695">
            <v>28.1</v>
          </cell>
          <cell r="K695">
            <v>2</v>
          </cell>
          <cell r="M695">
            <v>1</v>
          </cell>
          <cell r="N695">
            <v>15</v>
          </cell>
          <cell r="R695">
            <v>3.7549019607843137</v>
          </cell>
        </row>
        <row r="696">
          <cell r="C696">
            <v>1</v>
          </cell>
          <cell r="G696">
            <v>13</v>
          </cell>
          <cell r="J696">
            <v>307</v>
          </cell>
          <cell r="K696">
            <v>2</v>
          </cell>
          <cell r="M696">
            <v>1</v>
          </cell>
          <cell r="N696">
            <v>6</v>
          </cell>
          <cell r="R696">
            <v>3.7549019607843137</v>
          </cell>
        </row>
        <row r="697">
          <cell r="C697">
            <v>1</v>
          </cell>
          <cell r="G697">
            <v>13</v>
          </cell>
          <cell r="J697">
            <v>580.20000000000005</v>
          </cell>
          <cell r="K697">
            <v>4</v>
          </cell>
          <cell r="M697">
            <v>2</v>
          </cell>
          <cell r="N697">
            <v>13</v>
          </cell>
          <cell r="R697">
            <v>3.7549019607843137</v>
          </cell>
        </row>
        <row r="698">
          <cell r="C698">
            <v>1</v>
          </cell>
          <cell r="G698">
            <v>13</v>
          </cell>
          <cell r="J698">
            <v>580.20000000000005</v>
          </cell>
          <cell r="K698">
            <v>4</v>
          </cell>
          <cell r="M698">
            <v>1</v>
          </cell>
          <cell r="N698">
            <v>13</v>
          </cell>
          <cell r="R698">
            <v>3.7549019607843137</v>
          </cell>
        </row>
        <row r="699">
          <cell r="C699">
            <v>1</v>
          </cell>
          <cell r="G699">
            <v>13</v>
          </cell>
          <cell r="J699">
            <v>395.8</v>
          </cell>
          <cell r="K699">
            <v>3</v>
          </cell>
          <cell r="M699">
            <v>1</v>
          </cell>
          <cell r="N699">
            <v>12</v>
          </cell>
          <cell r="R699">
            <v>3.7549019607843137</v>
          </cell>
        </row>
        <row r="700">
          <cell r="C700">
            <v>1</v>
          </cell>
          <cell r="G700">
            <v>11</v>
          </cell>
          <cell r="J700">
            <v>71.5</v>
          </cell>
          <cell r="K700">
            <v>2</v>
          </cell>
          <cell r="M700">
            <v>2</v>
          </cell>
          <cell r="N700">
            <v>2</v>
          </cell>
          <cell r="R700">
            <v>4.1304347826086953</v>
          </cell>
        </row>
        <row r="701">
          <cell r="C701">
            <v>1</v>
          </cell>
          <cell r="G701">
            <v>10</v>
          </cell>
          <cell r="J701">
            <v>195.4</v>
          </cell>
          <cell r="K701">
            <v>2</v>
          </cell>
          <cell r="M701">
            <v>1</v>
          </cell>
          <cell r="N701">
            <v>3</v>
          </cell>
          <cell r="R701">
            <v>2.274626865671642</v>
          </cell>
        </row>
        <row r="702">
          <cell r="C702">
            <v>1</v>
          </cell>
          <cell r="G702">
            <v>10</v>
          </cell>
          <cell r="J702">
            <v>172.3</v>
          </cell>
          <cell r="K702">
            <v>2</v>
          </cell>
          <cell r="M702">
            <v>2</v>
          </cell>
          <cell r="N702">
            <v>10</v>
          </cell>
          <cell r="R702">
            <v>2.274626865671642</v>
          </cell>
        </row>
        <row r="703">
          <cell r="C703">
            <v>1</v>
          </cell>
          <cell r="G703">
            <v>11</v>
          </cell>
          <cell r="J703">
            <v>276.2</v>
          </cell>
          <cell r="K703">
            <v>2</v>
          </cell>
          <cell r="M703">
            <v>1</v>
          </cell>
          <cell r="N703">
            <v>3</v>
          </cell>
          <cell r="R703">
            <v>4.1304347826086953</v>
          </cell>
        </row>
        <row r="704">
          <cell r="C704">
            <v>1</v>
          </cell>
          <cell r="G704">
            <v>10</v>
          </cell>
          <cell r="J704">
            <v>71.5</v>
          </cell>
          <cell r="K704">
            <v>1</v>
          </cell>
          <cell r="M704">
            <v>2</v>
          </cell>
          <cell r="N704">
            <v>10</v>
          </cell>
          <cell r="R704">
            <v>2.274626865671642</v>
          </cell>
        </row>
        <row r="705">
          <cell r="C705">
            <v>1</v>
          </cell>
          <cell r="G705">
            <v>10</v>
          </cell>
          <cell r="J705">
            <v>144.80000000000001</v>
          </cell>
          <cell r="K705">
            <v>1</v>
          </cell>
          <cell r="M705">
            <v>2</v>
          </cell>
          <cell r="N705">
            <v>6</v>
          </cell>
          <cell r="R705">
            <v>2.274626865671642</v>
          </cell>
        </row>
        <row r="706">
          <cell r="C706">
            <v>1</v>
          </cell>
          <cell r="G706">
            <v>10</v>
          </cell>
          <cell r="J706">
            <v>28.1</v>
          </cell>
          <cell r="K706">
            <v>1</v>
          </cell>
          <cell r="M706">
            <v>2</v>
          </cell>
          <cell r="N706">
            <v>1</v>
          </cell>
          <cell r="R706">
            <v>2.274626865671642</v>
          </cell>
        </row>
        <row r="707">
          <cell r="C707">
            <v>1</v>
          </cell>
          <cell r="G707">
            <v>13</v>
          </cell>
          <cell r="J707">
            <v>229.2</v>
          </cell>
          <cell r="K707">
            <v>2</v>
          </cell>
          <cell r="M707">
            <v>1</v>
          </cell>
          <cell r="N707">
            <v>9</v>
          </cell>
          <cell r="R707">
            <v>3.7549019607843137</v>
          </cell>
        </row>
        <row r="708">
          <cell r="C708">
            <v>1</v>
          </cell>
          <cell r="G708">
            <v>10</v>
          </cell>
          <cell r="J708">
            <v>395.8</v>
          </cell>
          <cell r="K708">
            <v>2</v>
          </cell>
          <cell r="M708">
            <v>1</v>
          </cell>
          <cell r="N708">
            <v>6</v>
          </cell>
          <cell r="R708">
            <v>2.274626865671642</v>
          </cell>
        </row>
        <row r="709">
          <cell r="C709">
            <v>1</v>
          </cell>
          <cell r="G709">
            <v>13</v>
          </cell>
          <cell r="J709">
            <v>514.29999999999995</v>
          </cell>
          <cell r="K709">
            <v>3</v>
          </cell>
          <cell r="M709">
            <v>2</v>
          </cell>
          <cell r="N709">
            <v>13</v>
          </cell>
          <cell r="R709">
            <v>3.7549019607843137</v>
          </cell>
        </row>
        <row r="710">
          <cell r="C710">
            <v>1</v>
          </cell>
          <cell r="G710">
            <v>13</v>
          </cell>
          <cell r="J710">
            <v>560.4</v>
          </cell>
          <cell r="K710">
            <v>3</v>
          </cell>
          <cell r="M710">
            <v>2</v>
          </cell>
          <cell r="N710">
            <v>13</v>
          </cell>
          <cell r="R710">
            <v>3.7549019607843137</v>
          </cell>
        </row>
        <row r="711">
          <cell r="C711">
            <v>1</v>
          </cell>
          <cell r="G711">
            <v>13</v>
          </cell>
          <cell r="J711">
            <v>619.29999999999995</v>
          </cell>
          <cell r="K711">
            <v>4</v>
          </cell>
          <cell r="M711">
            <v>1</v>
          </cell>
          <cell r="N711">
            <v>17</v>
          </cell>
          <cell r="R711">
            <v>3.7549019607843137</v>
          </cell>
        </row>
        <row r="712">
          <cell r="C712">
            <v>1</v>
          </cell>
          <cell r="G712">
            <v>13</v>
          </cell>
          <cell r="J712">
            <v>541.29999999999995</v>
          </cell>
          <cell r="K712">
            <v>4</v>
          </cell>
          <cell r="M712">
            <v>1</v>
          </cell>
          <cell r="N712">
            <v>13</v>
          </cell>
          <cell r="R712">
            <v>3.7549019607843137</v>
          </cell>
        </row>
        <row r="713">
          <cell r="C713">
            <v>1</v>
          </cell>
          <cell r="G713">
            <v>13</v>
          </cell>
          <cell r="J713">
            <v>149.30000000000001</v>
          </cell>
          <cell r="K713">
            <v>3</v>
          </cell>
          <cell r="M713">
            <v>1</v>
          </cell>
          <cell r="N713">
            <v>1</v>
          </cell>
          <cell r="R713">
            <v>3.7549019607843137</v>
          </cell>
        </row>
        <row r="714">
          <cell r="C714">
            <v>1</v>
          </cell>
          <cell r="G714">
            <v>10</v>
          </cell>
          <cell r="J714">
            <v>176.3</v>
          </cell>
          <cell r="K714">
            <v>3</v>
          </cell>
          <cell r="M714">
            <v>1</v>
          </cell>
          <cell r="N714">
            <v>9</v>
          </cell>
          <cell r="R714">
            <v>2.274626865671642</v>
          </cell>
        </row>
        <row r="715">
          <cell r="C715">
            <v>1</v>
          </cell>
          <cell r="G715">
            <v>10</v>
          </cell>
          <cell r="J715">
            <v>71.5</v>
          </cell>
          <cell r="K715">
            <v>2</v>
          </cell>
          <cell r="M715">
            <v>2</v>
          </cell>
          <cell r="N715">
            <v>1</v>
          </cell>
          <cell r="R715">
            <v>2.274626865671642</v>
          </cell>
        </row>
        <row r="716">
          <cell r="C716">
            <v>1</v>
          </cell>
          <cell r="G716">
            <v>13</v>
          </cell>
          <cell r="J716">
            <v>560.4</v>
          </cell>
          <cell r="K716">
            <v>4</v>
          </cell>
          <cell r="M716">
            <v>2</v>
          </cell>
          <cell r="N716">
            <v>9</v>
          </cell>
          <cell r="R716">
            <v>3.7549019607843137</v>
          </cell>
        </row>
        <row r="717">
          <cell r="C717">
            <v>1</v>
          </cell>
          <cell r="G717">
            <v>13</v>
          </cell>
          <cell r="J717">
            <v>55.099999999999994</v>
          </cell>
          <cell r="K717">
            <v>3</v>
          </cell>
          <cell r="M717">
            <v>2</v>
          </cell>
          <cell r="N717">
            <v>17</v>
          </cell>
          <cell r="R717">
            <v>3.7549019607843137</v>
          </cell>
        </row>
        <row r="718">
          <cell r="C718">
            <v>1</v>
          </cell>
          <cell r="G718">
            <v>13</v>
          </cell>
          <cell r="J718">
            <v>210.3</v>
          </cell>
          <cell r="K718">
            <v>3</v>
          </cell>
          <cell r="M718">
            <v>1</v>
          </cell>
          <cell r="N718">
            <v>3</v>
          </cell>
          <cell r="R718">
            <v>3.7549019607843137</v>
          </cell>
        </row>
        <row r="719">
          <cell r="C719">
            <v>1</v>
          </cell>
          <cell r="G719">
            <v>13</v>
          </cell>
          <cell r="J719">
            <v>578</v>
          </cell>
          <cell r="K719">
            <v>3</v>
          </cell>
          <cell r="M719">
            <v>2</v>
          </cell>
          <cell r="N719">
            <v>10</v>
          </cell>
          <cell r="R719">
            <v>3.7549019607843137</v>
          </cell>
        </row>
        <row r="720">
          <cell r="C720">
            <v>1</v>
          </cell>
          <cell r="G720">
            <v>10</v>
          </cell>
          <cell r="J720">
            <v>28.1</v>
          </cell>
          <cell r="K720">
            <v>2</v>
          </cell>
          <cell r="M720">
            <v>1</v>
          </cell>
          <cell r="N720">
            <v>3</v>
          </cell>
          <cell r="R720">
            <v>2.274626865671642</v>
          </cell>
        </row>
        <row r="721">
          <cell r="C721">
            <v>1</v>
          </cell>
          <cell r="G721">
            <v>13</v>
          </cell>
          <cell r="J721">
            <v>78.899999999999991</v>
          </cell>
          <cell r="K721">
            <v>3</v>
          </cell>
          <cell r="M721">
            <v>1</v>
          </cell>
          <cell r="N721">
            <v>13</v>
          </cell>
          <cell r="R721">
            <v>3.7549019607843137</v>
          </cell>
        </row>
        <row r="722">
          <cell r="C722">
            <v>1</v>
          </cell>
          <cell r="G722">
            <v>10</v>
          </cell>
          <cell r="J722">
            <v>236.6</v>
          </cell>
          <cell r="K722">
            <v>3</v>
          </cell>
          <cell r="M722">
            <v>1</v>
          </cell>
          <cell r="N722">
            <v>11</v>
          </cell>
          <cell r="R722">
            <v>2.274626865671642</v>
          </cell>
        </row>
        <row r="723">
          <cell r="C723">
            <v>1</v>
          </cell>
          <cell r="G723">
            <v>11</v>
          </cell>
          <cell r="J723">
            <v>172.3</v>
          </cell>
          <cell r="K723">
            <v>2</v>
          </cell>
          <cell r="M723">
            <v>1</v>
          </cell>
          <cell r="N723">
            <v>6</v>
          </cell>
          <cell r="R723">
            <v>4.1304347826086953</v>
          </cell>
        </row>
        <row r="724">
          <cell r="C724">
            <v>1</v>
          </cell>
          <cell r="G724">
            <v>10</v>
          </cell>
          <cell r="J724">
            <v>578</v>
          </cell>
          <cell r="K724">
            <v>2</v>
          </cell>
          <cell r="M724">
            <v>2</v>
          </cell>
          <cell r="N724">
            <v>3</v>
          </cell>
          <cell r="R724">
            <v>2.274626865671642</v>
          </cell>
        </row>
        <row r="725">
          <cell r="C725">
            <v>1</v>
          </cell>
          <cell r="G725">
            <v>13</v>
          </cell>
          <cell r="J725">
            <v>2068</v>
          </cell>
          <cell r="K725">
            <v>4</v>
          </cell>
          <cell r="M725">
            <v>2</v>
          </cell>
          <cell r="N725">
            <v>6</v>
          </cell>
          <cell r="R725">
            <v>3.7549019607843137</v>
          </cell>
        </row>
        <row r="726">
          <cell r="C726">
            <v>1</v>
          </cell>
          <cell r="G726">
            <v>10</v>
          </cell>
          <cell r="J726">
            <v>172.3</v>
          </cell>
          <cell r="K726">
            <v>3</v>
          </cell>
          <cell r="M726">
            <v>2</v>
          </cell>
          <cell r="N726">
            <v>1</v>
          </cell>
          <cell r="R726">
            <v>2.274626865671642</v>
          </cell>
        </row>
        <row r="727">
          <cell r="C727">
            <v>1</v>
          </cell>
          <cell r="G727">
            <v>10</v>
          </cell>
          <cell r="J727">
            <v>218.4</v>
          </cell>
          <cell r="K727">
            <v>2</v>
          </cell>
          <cell r="M727">
            <v>1</v>
          </cell>
          <cell r="N727">
            <v>9</v>
          </cell>
          <cell r="R727">
            <v>2.274626865671642</v>
          </cell>
        </row>
        <row r="728">
          <cell r="C728">
            <v>1</v>
          </cell>
          <cell r="G728">
            <v>11</v>
          </cell>
          <cell r="J728">
            <v>987</v>
          </cell>
          <cell r="K728">
            <v>1</v>
          </cell>
          <cell r="M728">
            <v>1</v>
          </cell>
          <cell r="N728">
            <v>17</v>
          </cell>
          <cell r="R728">
            <v>4.1304347826086953</v>
          </cell>
        </row>
        <row r="729">
          <cell r="C729">
            <v>1</v>
          </cell>
          <cell r="G729">
            <v>13</v>
          </cell>
          <cell r="J729">
            <v>368</v>
          </cell>
          <cell r="K729">
            <v>3</v>
          </cell>
          <cell r="M729">
            <v>2</v>
          </cell>
          <cell r="N729">
            <v>6</v>
          </cell>
          <cell r="R729">
            <v>3.7549019607843137</v>
          </cell>
        </row>
        <row r="730">
          <cell r="C730">
            <v>1</v>
          </cell>
          <cell r="G730">
            <v>10</v>
          </cell>
          <cell r="J730">
            <v>218.4</v>
          </cell>
          <cell r="K730">
            <v>2</v>
          </cell>
          <cell r="M730">
            <v>2</v>
          </cell>
          <cell r="N730">
            <v>3</v>
          </cell>
          <cell r="R730">
            <v>2.274626865671642</v>
          </cell>
        </row>
        <row r="731">
          <cell r="C731">
            <v>1</v>
          </cell>
          <cell r="G731">
            <v>10</v>
          </cell>
          <cell r="J731">
            <v>195.4</v>
          </cell>
          <cell r="K731">
            <v>2</v>
          </cell>
          <cell r="M731">
            <v>2</v>
          </cell>
          <cell r="N731">
            <v>6</v>
          </cell>
          <cell r="R731">
            <v>2.274626865671642</v>
          </cell>
        </row>
        <row r="732">
          <cell r="C732">
            <v>1</v>
          </cell>
          <cell r="G732">
            <v>10</v>
          </cell>
          <cell r="J732">
            <v>172.3</v>
          </cell>
          <cell r="K732">
            <v>2</v>
          </cell>
          <cell r="M732">
            <v>2</v>
          </cell>
          <cell r="N732">
            <v>13</v>
          </cell>
          <cell r="R732">
            <v>2.274626865671642</v>
          </cell>
        </row>
        <row r="733">
          <cell r="C733">
            <v>1</v>
          </cell>
          <cell r="G733">
            <v>10</v>
          </cell>
          <cell r="J733">
            <v>756</v>
          </cell>
          <cell r="K733">
            <v>4</v>
          </cell>
          <cell r="M733">
            <v>2</v>
          </cell>
          <cell r="N733">
            <v>11</v>
          </cell>
          <cell r="R733">
            <v>2.274626865671642</v>
          </cell>
        </row>
        <row r="734">
          <cell r="C734">
            <v>1</v>
          </cell>
          <cell r="G734">
            <v>13</v>
          </cell>
          <cell r="J734">
            <v>556</v>
          </cell>
          <cell r="K734">
            <v>4</v>
          </cell>
          <cell r="M734">
            <v>2</v>
          </cell>
          <cell r="N734">
            <v>3</v>
          </cell>
          <cell r="R734">
            <v>3.7549019607843137</v>
          </cell>
        </row>
        <row r="735">
          <cell r="C735">
            <v>1</v>
          </cell>
          <cell r="G735">
            <v>13</v>
          </cell>
          <cell r="J735">
            <v>210.3</v>
          </cell>
          <cell r="K735">
            <v>3</v>
          </cell>
          <cell r="M735">
            <v>1</v>
          </cell>
          <cell r="N735">
            <v>3</v>
          </cell>
          <cell r="R735">
            <v>3.7549019607843137</v>
          </cell>
        </row>
        <row r="736">
          <cell r="C736">
            <v>1</v>
          </cell>
          <cell r="G736">
            <v>11</v>
          </cell>
          <cell r="J736">
            <v>665.4</v>
          </cell>
          <cell r="K736">
            <v>1</v>
          </cell>
          <cell r="M736">
            <v>2</v>
          </cell>
          <cell r="N736">
            <v>12</v>
          </cell>
          <cell r="R736">
            <v>4.1304347826086953</v>
          </cell>
        </row>
        <row r="737">
          <cell r="C737">
            <v>1</v>
          </cell>
          <cell r="G737">
            <v>11</v>
          </cell>
          <cell r="J737">
            <v>665.4</v>
          </cell>
          <cell r="K737">
            <v>1</v>
          </cell>
          <cell r="M737">
            <v>2</v>
          </cell>
          <cell r="N737">
            <v>12</v>
          </cell>
          <cell r="R737">
            <v>4.1304347826086953</v>
          </cell>
        </row>
        <row r="738">
          <cell r="C738">
            <v>1</v>
          </cell>
          <cell r="G738">
            <v>11</v>
          </cell>
          <cell r="J738">
            <v>665.4</v>
          </cell>
          <cell r="K738">
            <v>1</v>
          </cell>
          <cell r="M738">
            <v>2</v>
          </cell>
          <cell r="N738">
            <v>12</v>
          </cell>
          <cell r="R738">
            <v>4.1304347826086953</v>
          </cell>
        </row>
        <row r="739">
          <cell r="C739">
            <v>1</v>
          </cell>
          <cell r="G739">
            <v>10</v>
          </cell>
          <cell r="J739">
            <v>28.1</v>
          </cell>
          <cell r="K739" t="str">
            <v>W</v>
          </cell>
          <cell r="M739" t="str">
            <v>N</v>
          </cell>
          <cell r="N739">
            <v>7</v>
          </cell>
          <cell r="R739">
            <v>1.1124087591240877</v>
          </cell>
        </row>
        <row r="740">
          <cell r="C740">
            <v>1</v>
          </cell>
          <cell r="G740">
            <v>11</v>
          </cell>
          <cell r="J740">
            <v>1885.8</v>
          </cell>
          <cell r="K740" t="str">
            <v>Y</v>
          </cell>
          <cell r="M740" t="str">
            <v>N</v>
          </cell>
          <cell r="N740">
            <v>3</v>
          </cell>
          <cell r="R740">
            <v>1.3240418118466899</v>
          </cell>
        </row>
        <row r="741">
          <cell r="C741">
            <v>1</v>
          </cell>
          <cell r="G741">
            <v>11</v>
          </cell>
          <cell r="J741">
            <v>138.80000000000001</v>
          </cell>
          <cell r="K741" t="str">
            <v>D</v>
          </cell>
          <cell r="M741" t="str">
            <v>N</v>
          </cell>
          <cell r="N741">
            <v>13</v>
          </cell>
          <cell r="R741">
            <v>1.3240418118466899</v>
          </cell>
        </row>
        <row r="742">
          <cell r="C742">
            <v>1</v>
          </cell>
          <cell r="G742">
            <v>13</v>
          </cell>
          <cell r="J742">
            <v>386.8</v>
          </cell>
          <cell r="K742" t="str">
            <v>M</v>
          </cell>
          <cell r="M742" t="str">
            <v>N</v>
          </cell>
          <cell r="N742">
            <v>18</v>
          </cell>
          <cell r="R742">
            <v>1.6274787535410764</v>
          </cell>
        </row>
        <row r="743">
          <cell r="C743">
            <v>1</v>
          </cell>
          <cell r="G743">
            <v>13</v>
          </cell>
          <cell r="J743">
            <v>2372</v>
          </cell>
          <cell r="K743" t="str">
            <v>M</v>
          </cell>
          <cell r="M743" t="str">
            <v>N</v>
          </cell>
          <cell r="N743">
            <v>13</v>
          </cell>
          <cell r="R743">
            <v>1.6274787535410764</v>
          </cell>
        </row>
        <row r="744">
          <cell r="C744">
            <v>1</v>
          </cell>
          <cell r="G744">
            <v>11</v>
          </cell>
          <cell r="J744">
            <v>1885.8</v>
          </cell>
          <cell r="K744" t="str">
            <v>M</v>
          </cell>
          <cell r="M744" t="str">
            <v>N</v>
          </cell>
          <cell r="N744">
            <v>3</v>
          </cell>
          <cell r="R744">
            <v>1.3240418118466899</v>
          </cell>
        </row>
        <row r="745">
          <cell r="C745">
            <v>1</v>
          </cell>
          <cell r="G745">
            <v>13</v>
          </cell>
          <cell r="J745">
            <v>210.3</v>
          </cell>
          <cell r="K745" t="str">
            <v>Y</v>
          </cell>
          <cell r="M745" t="str">
            <v>N</v>
          </cell>
          <cell r="N745">
            <v>11</v>
          </cell>
          <cell r="R745">
            <v>1.6274787535410764</v>
          </cell>
        </row>
        <row r="746">
          <cell r="C746">
            <v>1</v>
          </cell>
          <cell r="G746">
            <v>10</v>
          </cell>
          <cell r="J746">
            <v>386.8</v>
          </cell>
          <cell r="K746" t="str">
            <v>Y</v>
          </cell>
          <cell r="M746" t="str">
            <v>N</v>
          </cell>
          <cell r="N746">
            <v>13</v>
          </cell>
          <cell r="R746">
            <v>1.1124087591240877</v>
          </cell>
        </row>
        <row r="747">
          <cell r="C747">
            <v>1</v>
          </cell>
          <cell r="G747">
            <v>10</v>
          </cell>
          <cell r="J747">
            <v>210.3</v>
          </cell>
          <cell r="K747" t="str">
            <v>D</v>
          </cell>
          <cell r="M747" t="str">
            <v>Y</v>
          </cell>
          <cell r="N747">
            <v>11</v>
          </cell>
          <cell r="R747">
            <v>1.1124087591240877</v>
          </cell>
        </row>
        <row r="748">
          <cell r="C748">
            <v>1</v>
          </cell>
          <cell r="G748">
            <v>10</v>
          </cell>
          <cell r="J748">
            <v>28.1</v>
          </cell>
          <cell r="K748" t="str">
            <v>D</v>
          </cell>
          <cell r="M748" t="str">
            <v>N</v>
          </cell>
          <cell r="N748">
            <v>7</v>
          </cell>
          <cell r="R748">
            <v>1.1124087591240877</v>
          </cell>
        </row>
        <row r="749">
          <cell r="C749">
            <v>1</v>
          </cell>
          <cell r="G749">
            <v>13</v>
          </cell>
          <cell r="J749">
            <v>1495</v>
          </cell>
          <cell r="K749" t="str">
            <v>W</v>
          </cell>
          <cell r="M749" t="str">
            <v>N</v>
          </cell>
          <cell r="N749">
            <v>2</v>
          </cell>
          <cell r="R749">
            <v>1.6274787535410764</v>
          </cell>
        </row>
        <row r="750">
          <cell r="C750">
            <v>1</v>
          </cell>
          <cell r="G750">
            <v>13</v>
          </cell>
          <cell r="J750">
            <v>386.8</v>
          </cell>
          <cell r="K750" t="str">
            <v>M</v>
          </cell>
          <cell r="M750" t="str">
            <v>N</v>
          </cell>
          <cell r="N750">
            <v>11</v>
          </cell>
          <cell r="R750">
            <v>1.6274787535410764</v>
          </cell>
        </row>
        <row r="751">
          <cell r="C751">
            <v>1</v>
          </cell>
          <cell r="G751">
            <v>10</v>
          </cell>
          <cell r="J751">
            <v>28.1</v>
          </cell>
          <cell r="K751" t="str">
            <v>D</v>
          </cell>
          <cell r="M751" t="str">
            <v>N</v>
          </cell>
          <cell r="N751">
            <v>3</v>
          </cell>
          <cell r="R751">
            <v>1.1124087591240877</v>
          </cell>
        </row>
        <row r="752">
          <cell r="C752">
            <v>1</v>
          </cell>
          <cell r="G752">
            <v>10</v>
          </cell>
          <cell r="J752">
            <v>28.1</v>
          </cell>
          <cell r="K752" t="str">
            <v>W</v>
          </cell>
          <cell r="M752" t="str">
            <v>N</v>
          </cell>
          <cell r="N752">
            <v>7</v>
          </cell>
          <cell r="R752">
            <v>1.1124087591240877</v>
          </cell>
        </row>
        <row r="753">
          <cell r="C753">
            <v>1</v>
          </cell>
          <cell r="G753">
            <v>10</v>
          </cell>
          <cell r="J753">
            <v>28.1</v>
          </cell>
          <cell r="K753" t="str">
            <v>D</v>
          </cell>
          <cell r="M753" t="str">
            <v>N</v>
          </cell>
          <cell r="N753">
            <v>4</v>
          </cell>
          <cell r="R753">
            <v>1.1124087591240877</v>
          </cell>
        </row>
        <row r="754">
          <cell r="C754">
            <v>1</v>
          </cell>
          <cell r="G754">
            <v>10</v>
          </cell>
          <cell r="J754">
            <v>28.1</v>
          </cell>
          <cell r="K754" t="str">
            <v>W</v>
          </cell>
          <cell r="M754" t="str">
            <v>N</v>
          </cell>
          <cell r="N754">
            <v>13</v>
          </cell>
          <cell r="R754">
            <v>1.1124087591240877</v>
          </cell>
        </row>
        <row r="755">
          <cell r="C755">
            <v>1</v>
          </cell>
          <cell r="G755">
            <v>10</v>
          </cell>
          <cell r="J755">
            <v>55.099999999999994</v>
          </cell>
          <cell r="K755" t="str">
            <v>M</v>
          </cell>
          <cell r="M755" t="str">
            <v>N</v>
          </cell>
          <cell r="N755">
            <v>9</v>
          </cell>
          <cell r="R755">
            <v>1.1124087591240877</v>
          </cell>
        </row>
        <row r="756">
          <cell r="C756">
            <v>1</v>
          </cell>
          <cell r="G756">
            <v>13</v>
          </cell>
          <cell r="J756">
            <v>423</v>
          </cell>
          <cell r="K756" t="str">
            <v>Y</v>
          </cell>
          <cell r="M756" t="str">
            <v>N</v>
          </cell>
          <cell r="N756">
            <v>13</v>
          </cell>
          <cell r="R756">
            <v>1.6274787535410764</v>
          </cell>
        </row>
        <row r="757">
          <cell r="C757">
            <v>1</v>
          </cell>
          <cell r="G757">
            <v>10</v>
          </cell>
          <cell r="J757">
            <v>28.1</v>
          </cell>
          <cell r="K757" t="str">
            <v>M</v>
          </cell>
          <cell r="M757" t="str">
            <v>N</v>
          </cell>
          <cell r="N757">
            <v>7</v>
          </cell>
          <cell r="R757">
            <v>1.1124087591240877</v>
          </cell>
        </row>
        <row r="758">
          <cell r="C758">
            <v>1</v>
          </cell>
          <cell r="G758">
            <v>10</v>
          </cell>
          <cell r="J758">
            <v>28.1</v>
          </cell>
          <cell r="K758" t="str">
            <v>D</v>
          </cell>
          <cell r="M758" t="str">
            <v>N</v>
          </cell>
          <cell r="N758">
            <v>1</v>
          </cell>
          <cell r="R758">
            <v>1.1124087591240877</v>
          </cell>
        </row>
        <row r="759">
          <cell r="C759">
            <v>1</v>
          </cell>
          <cell r="G759">
            <v>10</v>
          </cell>
          <cell r="J759">
            <v>172.3</v>
          </cell>
          <cell r="K759" t="str">
            <v>W</v>
          </cell>
          <cell r="M759" t="str">
            <v>Y</v>
          </cell>
          <cell r="N759">
            <v>1</v>
          </cell>
          <cell r="R759">
            <v>1.1124087591240877</v>
          </cell>
        </row>
        <row r="760">
          <cell r="C760">
            <v>1</v>
          </cell>
          <cell r="G760">
            <v>10</v>
          </cell>
          <cell r="J760">
            <v>238.2</v>
          </cell>
          <cell r="K760" t="str">
            <v>Y</v>
          </cell>
          <cell r="M760" t="str">
            <v>N</v>
          </cell>
          <cell r="N760">
            <v>1</v>
          </cell>
          <cell r="R760">
            <v>1.1124087591240877</v>
          </cell>
        </row>
        <row r="761">
          <cell r="C761">
            <v>1</v>
          </cell>
          <cell r="G761">
            <v>10</v>
          </cell>
          <cell r="J761">
            <v>28.1</v>
          </cell>
          <cell r="K761" t="str">
            <v>Y</v>
          </cell>
          <cell r="M761" t="str">
            <v>N</v>
          </cell>
          <cell r="N761">
            <v>1</v>
          </cell>
          <cell r="R761">
            <v>1.1124087591240877</v>
          </cell>
        </row>
        <row r="762">
          <cell r="C762">
            <v>1</v>
          </cell>
          <cell r="G762">
            <v>10</v>
          </cell>
          <cell r="J762">
            <v>488</v>
          </cell>
          <cell r="K762" t="str">
            <v>M</v>
          </cell>
          <cell r="M762" t="str">
            <v>N</v>
          </cell>
          <cell r="N762">
            <v>3</v>
          </cell>
          <cell r="R762">
            <v>1.1124087591240877</v>
          </cell>
        </row>
        <row r="763">
          <cell r="C763">
            <v>1</v>
          </cell>
          <cell r="G763">
            <v>13</v>
          </cell>
          <cell r="J763">
            <v>305</v>
          </cell>
          <cell r="K763" t="str">
            <v>Y</v>
          </cell>
          <cell r="M763" t="str">
            <v>N</v>
          </cell>
          <cell r="N763">
            <v>1</v>
          </cell>
          <cell r="R763">
            <v>1.6274787535410764</v>
          </cell>
        </row>
        <row r="764">
          <cell r="C764">
            <v>1</v>
          </cell>
          <cell r="G764">
            <v>10</v>
          </cell>
          <cell r="J764">
            <v>28.1</v>
          </cell>
          <cell r="K764" t="str">
            <v>Y</v>
          </cell>
          <cell r="M764" t="str">
            <v>N</v>
          </cell>
          <cell r="N764">
            <v>4</v>
          </cell>
          <cell r="R764">
            <v>1.1124087591240877</v>
          </cell>
        </row>
        <row r="765">
          <cell r="C765">
            <v>1</v>
          </cell>
          <cell r="G765">
            <v>13</v>
          </cell>
          <cell r="J765">
            <v>578</v>
          </cell>
          <cell r="K765" t="str">
            <v>Y</v>
          </cell>
          <cell r="M765" t="str">
            <v>N</v>
          </cell>
          <cell r="N765">
            <v>1</v>
          </cell>
          <cell r="R765">
            <v>1.6274787535410764</v>
          </cell>
        </row>
        <row r="766">
          <cell r="C766">
            <v>1</v>
          </cell>
          <cell r="G766">
            <v>10</v>
          </cell>
          <cell r="J766">
            <v>185.8</v>
          </cell>
          <cell r="K766" t="str">
            <v>W</v>
          </cell>
          <cell r="M766" t="str">
            <v>N</v>
          </cell>
          <cell r="N766">
            <v>1</v>
          </cell>
          <cell r="R766">
            <v>1.1124087591240877</v>
          </cell>
        </row>
        <row r="767">
          <cell r="C767">
            <v>1</v>
          </cell>
          <cell r="G767">
            <v>10</v>
          </cell>
          <cell r="J767">
            <v>28.1</v>
          </cell>
          <cell r="K767" t="str">
            <v>Y</v>
          </cell>
          <cell r="M767" t="str">
            <v>N</v>
          </cell>
          <cell r="N767">
            <v>4</v>
          </cell>
          <cell r="R767">
            <v>1.1124087591240877</v>
          </cell>
        </row>
        <row r="768">
          <cell r="C768">
            <v>1</v>
          </cell>
          <cell r="G768">
            <v>10</v>
          </cell>
          <cell r="J768">
            <v>120.3</v>
          </cell>
          <cell r="K768" t="str">
            <v>D</v>
          </cell>
          <cell r="M768" t="str">
            <v>Y</v>
          </cell>
          <cell r="N768">
            <v>1</v>
          </cell>
          <cell r="R768">
            <v>1.1124087591240877</v>
          </cell>
        </row>
        <row r="769">
          <cell r="C769">
            <v>1</v>
          </cell>
          <cell r="G769">
            <v>10</v>
          </cell>
          <cell r="J769">
            <v>317</v>
          </cell>
          <cell r="K769" t="str">
            <v>W</v>
          </cell>
          <cell r="M769" t="str">
            <v>N</v>
          </cell>
          <cell r="N769">
            <v>1</v>
          </cell>
          <cell r="R769">
            <v>1.1124087591240877</v>
          </cell>
        </row>
        <row r="770">
          <cell r="C770">
            <v>1</v>
          </cell>
          <cell r="G770">
            <v>11</v>
          </cell>
          <cell r="J770">
            <v>851</v>
          </cell>
          <cell r="K770" t="str">
            <v>M</v>
          </cell>
          <cell r="M770" t="str">
            <v>N</v>
          </cell>
          <cell r="N770">
            <v>11</v>
          </cell>
          <cell r="R770">
            <v>1.3240418118466899</v>
          </cell>
        </row>
        <row r="771">
          <cell r="C771">
            <v>1</v>
          </cell>
          <cell r="G771">
            <v>10</v>
          </cell>
          <cell r="J771">
            <v>1169</v>
          </cell>
          <cell r="K771" t="str">
            <v>Y</v>
          </cell>
          <cell r="M771" t="str">
            <v>Y</v>
          </cell>
          <cell r="N771">
            <v>1</v>
          </cell>
          <cell r="R771">
            <v>1.1124087591240877</v>
          </cell>
        </row>
        <row r="772">
          <cell r="C772">
            <v>1</v>
          </cell>
          <cell r="G772">
            <v>10</v>
          </cell>
          <cell r="J772">
            <v>28.1</v>
          </cell>
          <cell r="K772" t="str">
            <v>D</v>
          </cell>
          <cell r="M772" t="str">
            <v>Y</v>
          </cell>
          <cell r="N772">
            <v>1</v>
          </cell>
          <cell r="R772">
            <v>1.1124087591240877</v>
          </cell>
        </row>
        <row r="773">
          <cell r="C773">
            <v>1</v>
          </cell>
          <cell r="G773">
            <v>10</v>
          </cell>
          <cell r="J773">
            <v>28.1</v>
          </cell>
          <cell r="K773" t="str">
            <v>M</v>
          </cell>
          <cell r="M773" t="str">
            <v>N</v>
          </cell>
          <cell r="N773">
            <v>6</v>
          </cell>
          <cell r="R773">
            <v>1.1124087591240877</v>
          </cell>
        </row>
        <row r="774">
          <cell r="C774">
            <v>1</v>
          </cell>
          <cell r="G774">
            <v>13</v>
          </cell>
          <cell r="J774">
            <v>28.1</v>
          </cell>
          <cell r="K774" t="str">
            <v>Y</v>
          </cell>
          <cell r="M774" t="str">
            <v>Y</v>
          </cell>
          <cell r="N774">
            <v>4</v>
          </cell>
          <cell r="R774">
            <v>1.6274787535410764</v>
          </cell>
        </row>
        <row r="775">
          <cell r="C775">
            <v>1</v>
          </cell>
          <cell r="G775">
            <v>13</v>
          </cell>
          <cell r="J775">
            <v>210.3</v>
          </cell>
          <cell r="K775" t="str">
            <v>W</v>
          </cell>
          <cell r="M775" t="str">
            <v>N</v>
          </cell>
          <cell r="N775">
            <v>2</v>
          </cell>
          <cell r="R775">
            <v>1.6274787535410764</v>
          </cell>
        </row>
        <row r="776">
          <cell r="C776">
            <v>1</v>
          </cell>
          <cell r="G776">
            <v>10</v>
          </cell>
          <cell r="J776">
            <v>94</v>
          </cell>
          <cell r="K776" t="str">
            <v>W</v>
          </cell>
          <cell r="M776" t="str">
            <v>N</v>
          </cell>
          <cell r="N776">
            <v>1</v>
          </cell>
          <cell r="R776">
            <v>1.1124087591240877</v>
          </cell>
        </row>
        <row r="777">
          <cell r="C777">
            <v>1</v>
          </cell>
          <cell r="G777">
            <v>10</v>
          </cell>
          <cell r="J777">
            <v>238.2</v>
          </cell>
          <cell r="K777" t="str">
            <v>W</v>
          </cell>
          <cell r="M777" t="str">
            <v>Y</v>
          </cell>
          <cell r="N777">
            <v>1</v>
          </cell>
          <cell r="R777">
            <v>1.1124087591240877</v>
          </cell>
        </row>
        <row r="778">
          <cell r="C778">
            <v>1</v>
          </cell>
          <cell r="G778">
            <v>11</v>
          </cell>
          <cell r="J778">
            <v>185.8</v>
          </cell>
          <cell r="K778" t="str">
            <v>D</v>
          </cell>
          <cell r="M778" t="str">
            <v>N</v>
          </cell>
          <cell r="N778">
            <v>1</v>
          </cell>
          <cell r="R778">
            <v>1.3240418118466899</v>
          </cell>
        </row>
        <row r="779">
          <cell r="C779">
            <v>1</v>
          </cell>
          <cell r="G779">
            <v>11</v>
          </cell>
          <cell r="J779">
            <v>237.3</v>
          </cell>
          <cell r="K779" t="str">
            <v>M</v>
          </cell>
          <cell r="M779" t="str">
            <v>Y</v>
          </cell>
          <cell r="N779">
            <v>1</v>
          </cell>
          <cell r="R779">
            <v>1.3240418118466899</v>
          </cell>
        </row>
        <row r="780">
          <cell r="C780">
            <v>1</v>
          </cell>
          <cell r="G780">
            <v>13</v>
          </cell>
          <cell r="J780">
            <v>395.8</v>
          </cell>
          <cell r="K780" t="str">
            <v>D</v>
          </cell>
          <cell r="M780" t="str">
            <v>N</v>
          </cell>
          <cell r="N780">
            <v>11</v>
          </cell>
          <cell r="R780">
            <v>1.6274787535410764</v>
          </cell>
        </row>
        <row r="781">
          <cell r="C781">
            <v>1</v>
          </cell>
          <cell r="G781">
            <v>10</v>
          </cell>
          <cell r="J781">
            <v>210.3</v>
          </cell>
          <cell r="K781" t="str">
            <v>M</v>
          </cell>
          <cell r="M781" t="str">
            <v>Y</v>
          </cell>
          <cell r="N781">
            <v>1</v>
          </cell>
          <cell r="R781">
            <v>1.1124087591240877</v>
          </cell>
        </row>
        <row r="782">
          <cell r="C782">
            <v>1</v>
          </cell>
          <cell r="G782">
            <v>10</v>
          </cell>
          <cell r="J782">
            <v>386.8</v>
          </cell>
          <cell r="K782" t="str">
            <v>W</v>
          </cell>
          <cell r="M782" t="str">
            <v>Y</v>
          </cell>
          <cell r="N782">
            <v>2</v>
          </cell>
          <cell r="R782">
            <v>1.1124087591240877</v>
          </cell>
        </row>
        <row r="783">
          <cell r="C783">
            <v>1</v>
          </cell>
          <cell r="G783">
            <v>10</v>
          </cell>
          <cell r="J783">
            <v>94</v>
          </cell>
          <cell r="K783" t="str">
            <v>W</v>
          </cell>
          <cell r="M783" t="str">
            <v>N</v>
          </cell>
          <cell r="N783">
            <v>13</v>
          </cell>
          <cell r="R783">
            <v>1.1124087591240877</v>
          </cell>
        </row>
        <row r="784">
          <cell r="C784">
            <v>1</v>
          </cell>
          <cell r="G784">
            <v>10</v>
          </cell>
          <cell r="J784">
            <v>28.1</v>
          </cell>
          <cell r="K784" t="str">
            <v>Y</v>
          </cell>
          <cell r="M784" t="str">
            <v>Y</v>
          </cell>
          <cell r="N784">
            <v>1</v>
          </cell>
          <cell r="R784">
            <v>1.1124087591240877</v>
          </cell>
        </row>
        <row r="785">
          <cell r="C785">
            <v>1</v>
          </cell>
          <cell r="G785">
            <v>11</v>
          </cell>
          <cell r="J785">
            <v>16.8</v>
          </cell>
          <cell r="K785" t="str">
            <v>D</v>
          </cell>
          <cell r="M785" t="str">
            <v>N</v>
          </cell>
          <cell r="N785">
            <v>2</v>
          </cell>
          <cell r="R785">
            <v>1.3240418118466899</v>
          </cell>
        </row>
        <row r="786">
          <cell r="C786">
            <v>1</v>
          </cell>
          <cell r="G786">
            <v>10</v>
          </cell>
          <cell r="J786">
            <v>55.099999999999994</v>
          </cell>
          <cell r="K786" t="str">
            <v>Y</v>
          </cell>
          <cell r="M786" t="str">
            <v>Y</v>
          </cell>
          <cell r="N786">
            <v>1</v>
          </cell>
          <cell r="R786">
            <v>1.1124087591240877</v>
          </cell>
        </row>
        <row r="787">
          <cell r="C787">
            <v>1</v>
          </cell>
          <cell r="G787">
            <v>10</v>
          </cell>
          <cell r="J787">
            <v>1885.8</v>
          </cell>
          <cell r="K787" t="str">
            <v>M</v>
          </cell>
          <cell r="M787" t="str">
            <v>Y</v>
          </cell>
          <cell r="N787">
            <v>1</v>
          </cell>
          <cell r="R787">
            <v>1.1124087591240877</v>
          </cell>
        </row>
        <row r="788">
          <cell r="C788">
            <v>1</v>
          </cell>
          <cell r="G788">
            <v>10</v>
          </cell>
          <cell r="J788">
            <v>569</v>
          </cell>
          <cell r="K788" t="str">
            <v>D</v>
          </cell>
          <cell r="M788" t="str">
            <v>Y</v>
          </cell>
          <cell r="N788">
            <v>13</v>
          </cell>
          <cell r="R788">
            <v>1.1124087591240877</v>
          </cell>
        </row>
        <row r="789">
          <cell r="C789">
            <v>1</v>
          </cell>
          <cell r="G789">
            <v>10</v>
          </cell>
          <cell r="J789">
            <v>28.1</v>
          </cell>
          <cell r="K789" t="str">
            <v>D</v>
          </cell>
          <cell r="M789" t="str">
            <v>N</v>
          </cell>
          <cell r="N789">
            <v>1</v>
          </cell>
          <cell r="R789">
            <v>1.1124087591240877</v>
          </cell>
        </row>
        <row r="790">
          <cell r="C790">
            <v>1</v>
          </cell>
          <cell r="G790">
            <v>10</v>
          </cell>
          <cell r="J790">
            <v>395.8</v>
          </cell>
          <cell r="K790" t="str">
            <v>D</v>
          </cell>
          <cell r="M790" t="str">
            <v>N</v>
          </cell>
          <cell r="N790">
            <v>1</v>
          </cell>
          <cell r="R790">
            <v>1.1124087591240877</v>
          </cell>
        </row>
        <row r="791">
          <cell r="C791">
            <v>1</v>
          </cell>
          <cell r="G791">
            <v>13</v>
          </cell>
          <cell r="J791">
            <v>561</v>
          </cell>
          <cell r="K791" t="str">
            <v>D</v>
          </cell>
          <cell r="M791" t="str">
            <v>Y</v>
          </cell>
          <cell r="N791">
            <v>1</v>
          </cell>
          <cell r="R791">
            <v>1.6274787535410764</v>
          </cell>
        </row>
        <row r="792">
          <cell r="C792">
            <v>1</v>
          </cell>
          <cell r="G792">
            <v>10</v>
          </cell>
          <cell r="J792">
            <v>28.1</v>
          </cell>
          <cell r="K792" t="str">
            <v>D</v>
          </cell>
          <cell r="M792" t="str">
            <v>N</v>
          </cell>
          <cell r="N792">
            <v>3</v>
          </cell>
          <cell r="R792">
            <v>1.1124087591240877</v>
          </cell>
        </row>
        <row r="793">
          <cell r="C793">
            <v>1</v>
          </cell>
          <cell r="G793">
            <v>10</v>
          </cell>
          <cell r="J793">
            <v>28.1</v>
          </cell>
          <cell r="K793" t="str">
            <v>D</v>
          </cell>
          <cell r="M793" t="str">
            <v>N</v>
          </cell>
          <cell r="N793">
            <v>1</v>
          </cell>
          <cell r="R793">
            <v>1.1124087591240877</v>
          </cell>
        </row>
        <row r="794">
          <cell r="C794">
            <v>1</v>
          </cell>
          <cell r="G794">
            <v>10</v>
          </cell>
          <cell r="J794">
            <v>16.8</v>
          </cell>
          <cell r="K794" t="str">
            <v>Y</v>
          </cell>
          <cell r="M794" t="str">
            <v>N</v>
          </cell>
          <cell r="N794">
            <v>2</v>
          </cell>
          <cell r="R794">
            <v>1.1124087591240877</v>
          </cell>
        </row>
        <row r="795">
          <cell r="C795">
            <v>1</v>
          </cell>
          <cell r="G795">
            <v>10</v>
          </cell>
          <cell r="J795">
            <v>55.099999999999994</v>
          </cell>
          <cell r="K795" t="str">
            <v>D</v>
          </cell>
          <cell r="M795" t="str">
            <v>N</v>
          </cell>
          <cell r="N795">
            <v>4</v>
          </cell>
          <cell r="R795">
            <v>1.1124087591240877</v>
          </cell>
        </row>
        <row r="796">
          <cell r="C796">
            <v>1</v>
          </cell>
          <cell r="G796">
            <v>10</v>
          </cell>
          <cell r="J796">
            <v>276.2</v>
          </cell>
          <cell r="K796" t="str">
            <v>D</v>
          </cell>
          <cell r="M796" t="str">
            <v>N</v>
          </cell>
          <cell r="N796">
            <v>1</v>
          </cell>
          <cell r="R796">
            <v>1.1124087591240877</v>
          </cell>
        </row>
        <row r="797">
          <cell r="C797">
            <v>1</v>
          </cell>
          <cell r="G797">
            <v>13</v>
          </cell>
          <cell r="J797">
            <v>276.2</v>
          </cell>
          <cell r="K797" t="str">
            <v>D</v>
          </cell>
          <cell r="M797" t="str">
            <v>N</v>
          </cell>
          <cell r="N797">
            <v>2</v>
          </cell>
          <cell r="R797">
            <v>1.6274787535410764</v>
          </cell>
        </row>
        <row r="798">
          <cell r="C798">
            <v>1</v>
          </cell>
          <cell r="G798">
            <v>10</v>
          </cell>
          <cell r="J798">
            <v>28.1</v>
          </cell>
          <cell r="K798" t="str">
            <v>D</v>
          </cell>
          <cell r="M798" t="str">
            <v>N</v>
          </cell>
          <cell r="N798">
            <v>1</v>
          </cell>
          <cell r="R798">
            <v>1.1124087591240877</v>
          </cell>
        </row>
        <row r="799">
          <cell r="C799">
            <v>1</v>
          </cell>
          <cell r="G799">
            <v>10</v>
          </cell>
          <cell r="J799">
            <v>540</v>
          </cell>
          <cell r="K799" t="str">
            <v>D</v>
          </cell>
          <cell r="M799" t="str">
            <v>N</v>
          </cell>
          <cell r="N799">
            <v>6</v>
          </cell>
          <cell r="R799">
            <v>1.1124087591240877</v>
          </cell>
        </row>
        <row r="800">
          <cell r="C800">
            <v>1</v>
          </cell>
          <cell r="G800">
            <v>10</v>
          </cell>
          <cell r="J800">
            <v>122.8</v>
          </cell>
          <cell r="K800" t="str">
            <v>D</v>
          </cell>
          <cell r="M800" t="str">
            <v>N</v>
          </cell>
          <cell r="N800">
            <v>1</v>
          </cell>
          <cell r="R800">
            <v>1.1124087591240877</v>
          </cell>
        </row>
        <row r="801">
          <cell r="C801">
            <v>1</v>
          </cell>
          <cell r="G801">
            <v>10</v>
          </cell>
          <cell r="J801">
            <v>28.1</v>
          </cell>
          <cell r="K801" t="str">
            <v>D</v>
          </cell>
          <cell r="M801" t="str">
            <v>Y</v>
          </cell>
          <cell r="N801">
            <v>1</v>
          </cell>
          <cell r="R801">
            <v>1.1124087591240877</v>
          </cell>
        </row>
        <row r="802">
          <cell r="C802">
            <v>1</v>
          </cell>
          <cell r="G802">
            <v>13</v>
          </cell>
          <cell r="J802">
            <v>64.7</v>
          </cell>
          <cell r="K802" t="str">
            <v>D</v>
          </cell>
          <cell r="M802" t="str">
            <v>N</v>
          </cell>
          <cell r="N802">
            <v>1</v>
          </cell>
          <cell r="R802">
            <v>1.6274787535410764</v>
          </cell>
        </row>
        <row r="803">
          <cell r="C803">
            <v>1</v>
          </cell>
          <cell r="G803">
            <v>13</v>
          </cell>
          <cell r="J803">
            <v>193.3</v>
          </cell>
          <cell r="K803" t="str">
            <v>D</v>
          </cell>
          <cell r="M803" t="str">
            <v>N</v>
          </cell>
          <cell r="N803">
            <v>1</v>
          </cell>
          <cell r="R803">
            <v>1.6274787535410764</v>
          </cell>
        </row>
        <row r="804">
          <cell r="C804">
            <v>1</v>
          </cell>
          <cell r="G804">
            <v>10</v>
          </cell>
          <cell r="J804">
            <v>619</v>
          </cell>
          <cell r="K804" t="str">
            <v>W</v>
          </cell>
          <cell r="M804" t="str">
            <v>N</v>
          </cell>
          <cell r="N804">
            <v>10</v>
          </cell>
          <cell r="R804">
            <v>1.1124087591240877</v>
          </cell>
        </row>
        <row r="805">
          <cell r="C805">
            <v>1</v>
          </cell>
          <cell r="G805">
            <v>10</v>
          </cell>
          <cell r="J805">
            <v>28.1</v>
          </cell>
          <cell r="K805" t="str">
            <v>M</v>
          </cell>
          <cell r="M805" t="str">
            <v>Y</v>
          </cell>
          <cell r="N805">
            <v>1</v>
          </cell>
          <cell r="R805">
            <v>1.1124087591240877</v>
          </cell>
        </row>
        <row r="806">
          <cell r="C806">
            <v>1</v>
          </cell>
          <cell r="G806">
            <v>13</v>
          </cell>
          <cell r="J806">
            <v>1495</v>
          </cell>
          <cell r="K806" t="str">
            <v>M</v>
          </cell>
          <cell r="M806" t="str">
            <v>N</v>
          </cell>
          <cell r="N806">
            <v>11</v>
          </cell>
          <cell r="R806">
            <v>1.6274787535410764</v>
          </cell>
        </row>
        <row r="807">
          <cell r="C807">
            <v>1</v>
          </cell>
          <cell r="G807">
            <v>13</v>
          </cell>
          <cell r="J807">
            <v>237.3</v>
          </cell>
          <cell r="K807" t="str">
            <v>W</v>
          </cell>
          <cell r="M807" t="str">
            <v>N</v>
          </cell>
          <cell r="N807">
            <v>17</v>
          </cell>
          <cell r="R807">
            <v>1.6274787535410764</v>
          </cell>
        </row>
        <row r="808">
          <cell r="C808">
            <v>1</v>
          </cell>
          <cell r="G808">
            <v>13</v>
          </cell>
          <cell r="J808">
            <v>495</v>
          </cell>
          <cell r="K808" t="str">
            <v>M</v>
          </cell>
          <cell r="M808" t="str">
            <v>Y</v>
          </cell>
          <cell r="N808">
            <v>3</v>
          </cell>
          <cell r="R808">
            <v>1.6274787535410764</v>
          </cell>
        </row>
        <row r="809">
          <cell r="C809">
            <v>1</v>
          </cell>
          <cell r="G809">
            <v>10</v>
          </cell>
          <cell r="J809">
            <v>28.1</v>
          </cell>
          <cell r="K809" t="str">
            <v>M</v>
          </cell>
          <cell r="M809" t="str">
            <v>N</v>
          </cell>
          <cell r="N809">
            <v>1</v>
          </cell>
          <cell r="R809">
            <v>1.1124087591240877</v>
          </cell>
        </row>
        <row r="810">
          <cell r="C810">
            <v>1</v>
          </cell>
          <cell r="G810">
            <v>10</v>
          </cell>
          <cell r="J810">
            <v>578</v>
          </cell>
          <cell r="K810" t="str">
            <v>M</v>
          </cell>
          <cell r="M810" t="str">
            <v>N</v>
          </cell>
          <cell r="N810">
            <v>1</v>
          </cell>
          <cell r="R810">
            <v>1.1124087591240877</v>
          </cell>
        </row>
        <row r="811">
          <cell r="C811">
            <v>1</v>
          </cell>
          <cell r="G811">
            <v>10</v>
          </cell>
          <cell r="J811">
            <v>81.099999999999994</v>
          </cell>
          <cell r="K811" t="str">
            <v>W</v>
          </cell>
          <cell r="M811" t="str">
            <v>N</v>
          </cell>
          <cell r="N811">
            <v>1</v>
          </cell>
          <cell r="R811">
            <v>1.1124087591240877</v>
          </cell>
        </row>
        <row r="812">
          <cell r="C812">
            <v>1</v>
          </cell>
          <cell r="G812">
            <v>13</v>
          </cell>
          <cell r="J812">
            <v>540</v>
          </cell>
          <cell r="K812" t="str">
            <v>M</v>
          </cell>
          <cell r="M812" t="str">
            <v>Y</v>
          </cell>
          <cell r="N812">
            <v>2</v>
          </cell>
          <cell r="R812">
            <v>1.6274787535410764</v>
          </cell>
        </row>
        <row r="813">
          <cell r="C813">
            <v>1</v>
          </cell>
          <cell r="G813">
            <v>10</v>
          </cell>
          <cell r="J813">
            <v>28.1</v>
          </cell>
          <cell r="K813" t="str">
            <v>M</v>
          </cell>
          <cell r="M813" t="str">
            <v>N</v>
          </cell>
          <cell r="N813">
            <v>1</v>
          </cell>
          <cell r="R813">
            <v>1.1124087591240877</v>
          </cell>
        </row>
        <row r="814">
          <cell r="C814">
            <v>1</v>
          </cell>
          <cell r="G814">
            <v>10</v>
          </cell>
          <cell r="J814">
            <v>199.3</v>
          </cell>
          <cell r="K814" t="str">
            <v>W</v>
          </cell>
          <cell r="M814" t="str">
            <v>N</v>
          </cell>
          <cell r="N814">
            <v>2</v>
          </cell>
          <cell r="R814">
            <v>1.1124087591240877</v>
          </cell>
        </row>
        <row r="815">
          <cell r="C815">
            <v>1</v>
          </cell>
          <cell r="G815">
            <v>13</v>
          </cell>
          <cell r="J815">
            <v>28.1</v>
          </cell>
          <cell r="K815" t="str">
            <v>W</v>
          </cell>
          <cell r="M815" t="str">
            <v>Y</v>
          </cell>
          <cell r="N815">
            <v>6</v>
          </cell>
          <cell r="R815">
            <v>1.6274787535410764</v>
          </cell>
        </row>
        <row r="816">
          <cell r="C816">
            <v>1</v>
          </cell>
          <cell r="G816">
            <v>10</v>
          </cell>
          <cell r="J816">
            <v>238.2</v>
          </cell>
          <cell r="K816" t="str">
            <v>W</v>
          </cell>
          <cell r="M816" t="str">
            <v>Y</v>
          </cell>
          <cell r="N816">
            <v>13</v>
          </cell>
          <cell r="R816">
            <v>1.1124087591240877</v>
          </cell>
        </row>
        <row r="817">
          <cell r="C817">
            <v>1</v>
          </cell>
          <cell r="G817">
            <v>10</v>
          </cell>
          <cell r="J817">
            <v>305</v>
          </cell>
          <cell r="K817" t="str">
            <v>D</v>
          </cell>
          <cell r="M817" t="str">
            <v>N</v>
          </cell>
          <cell r="N817">
            <v>14</v>
          </cell>
          <cell r="R817">
            <v>1.1124087591240877</v>
          </cell>
        </row>
        <row r="818">
          <cell r="C818">
            <v>1</v>
          </cell>
          <cell r="G818">
            <v>10</v>
          </cell>
          <cell r="J818">
            <v>1281.3</v>
          </cell>
          <cell r="K818" t="str">
            <v>W</v>
          </cell>
          <cell r="M818" t="str">
            <v>N</v>
          </cell>
          <cell r="N818">
            <v>6</v>
          </cell>
          <cell r="R818">
            <v>1.1124087591240877</v>
          </cell>
        </row>
        <row r="819">
          <cell r="C819">
            <v>1</v>
          </cell>
          <cell r="G819">
            <v>10</v>
          </cell>
          <cell r="J819">
            <v>28.1</v>
          </cell>
          <cell r="K819" t="str">
            <v>M</v>
          </cell>
          <cell r="M819" t="str">
            <v>Y</v>
          </cell>
          <cell r="N819">
            <v>9</v>
          </cell>
          <cell r="R819">
            <v>1.1124087591240877</v>
          </cell>
        </row>
        <row r="820">
          <cell r="C820">
            <v>1</v>
          </cell>
          <cell r="G820">
            <v>10</v>
          </cell>
          <cell r="J820">
            <v>94</v>
          </cell>
          <cell r="K820" t="str">
            <v>Y</v>
          </cell>
          <cell r="M820" t="str">
            <v>N</v>
          </cell>
          <cell r="N820">
            <v>7</v>
          </cell>
          <cell r="R820">
            <v>1.1124087591240877</v>
          </cell>
        </row>
        <row r="821">
          <cell r="C821">
            <v>1</v>
          </cell>
          <cell r="G821">
            <v>10</v>
          </cell>
          <cell r="J821">
            <v>28.1</v>
          </cell>
          <cell r="K821" t="str">
            <v>M</v>
          </cell>
          <cell r="M821" t="str">
            <v>N</v>
          </cell>
          <cell r="N821">
            <v>9</v>
          </cell>
          <cell r="R821">
            <v>1.1124087591240877</v>
          </cell>
        </row>
        <row r="822">
          <cell r="C822">
            <v>1</v>
          </cell>
          <cell r="G822">
            <v>10</v>
          </cell>
          <cell r="J822">
            <v>495</v>
          </cell>
          <cell r="K822" t="str">
            <v>Y</v>
          </cell>
          <cell r="M822" t="str">
            <v>N</v>
          </cell>
          <cell r="N822">
            <v>3</v>
          </cell>
          <cell r="R822">
            <v>1.1124087591240877</v>
          </cell>
        </row>
        <row r="823">
          <cell r="C823">
            <v>1</v>
          </cell>
          <cell r="G823">
            <v>10</v>
          </cell>
          <cell r="J823">
            <v>94</v>
          </cell>
          <cell r="K823" t="str">
            <v>M</v>
          </cell>
          <cell r="M823" t="str">
            <v>N</v>
          </cell>
          <cell r="N823">
            <v>6</v>
          </cell>
          <cell r="R823">
            <v>1.1124087591240877</v>
          </cell>
        </row>
        <row r="824">
          <cell r="C824">
            <v>1</v>
          </cell>
          <cell r="G824">
            <v>13</v>
          </cell>
          <cell r="J824">
            <v>28.1</v>
          </cell>
          <cell r="K824" t="str">
            <v>M</v>
          </cell>
          <cell r="M824" t="str">
            <v>N</v>
          </cell>
          <cell r="N824">
            <v>13</v>
          </cell>
          <cell r="R824">
            <v>1.6274787535410764</v>
          </cell>
        </row>
        <row r="825">
          <cell r="C825">
            <v>1</v>
          </cell>
          <cell r="G825">
            <v>10</v>
          </cell>
          <cell r="J825">
            <v>28.1</v>
          </cell>
          <cell r="K825" t="str">
            <v>Y</v>
          </cell>
          <cell r="M825" t="str">
            <v>N</v>
          </cell>
          <cell r="N825">
            <v>1</v>
          </cell>
          <cell r="R825">
            <v>1.1124087591240877</v>
          </cell>
        </row>
        <row r="826">
          <cell r="C826">
            <v>1</v>
          </cell>
          <cell r="G826">
            <v>10</v>
          </cell>
          <cell r="J826">
            <v>94</v>
          </cell>
          <cell r="K826" t="str">
            <v>M</v>
          </cell>
          <cell r="M826" t="str">
            <v>N</v>
          </cell>
          <cell r="N826">
            <v>7</v>
          </cell>
          <cell r="R826">
            <v>1.1124087591240877</v>
          </cell>
        </row>
        <row r="827">
          <cell r="C827">
            <v>1</v>
          </cell>
          <cell r="G827">
            <v>13</v>
          </cell>
          <cell r="J827">
            <v>74.2</v>
          </cell>
          <cell r="K827" t="str">
            <v>D</v>
          </cell>
          <cell r="M827" t="str">
            <v>N</v>
          </cell>
          <cell r="N827">
            <v>9</v>
          </cell>
          <cell r="R827">
            <v>1.6274787535410764</v>
          </cell>
        </row>
        <row r="828">
          <cell r="C828">
            <v>1</v>
          </cell>
          <cell r="G828">
            <v>11</v>
          </cell>
          <cell r="J828">
            <v>1008.8</v>
          </cell>
          <cell r="K828" t="str">
            <v>D</v>
          </cell>
          <cell r="M828" t="str">
            <v>N</v>
          </cell>
          <cell r="N828">
            <v>1</v>
          </cell>
          <cell r="R828">
            <v>1.3240418118466899</v>
          </cell>
        </row>
        <row r="829">
          <cell r="C829">
            <v>1</v>
          </cell>
          <cell r="G829">
            <v>13</v>
          </cell>
          <cell r="J829">
            <v>540</v>
          </cell>
          <cell r="K829" t="str">
            <v>M</v>
          </cell>
          <cell r="M829" t="str">
            <v>Y</v>
          </cell>
          <cell r="N829">
            <v>17</v>
          </cell>
          <cell r="R829">
            <v>1.6274787535410764</v>
          </cell>
        </row>
        <row r="830">
          <cell r="C830">
            <v>1</v>
          </cell>
          <cell r="G830">
            <v>13</v>
          </cell>
          <cell r="J830">
            <v>64.7</v>
          </cell>
          <cell r="K830" t="str">
            <v>M</v>
          </cell>
          <cell r="M830" t="str">
            <v>Y</v>
          </cell>
          <cell r="N830">
            <v>13</v>
          </cell>
          <cell r="R830">
            <v>1.6274787535410764</v>
          </cell>
        </row>
        <row r="831">
          <cell r="C831">
            <v>1</v>
          </cell>
          <cell r="G831">
            <v>13</v>
          </cell>
          <cell r="J831">
            <v>495</v>
          </cell>
          <cell r="K831" t="str">
            <v>M</v>
          </cell>
          <cell r="M831" t="str">
            <v>Y</v>
          </cell>
          <cell r="N831">
            <v>1</v>
          </cell>
          <cell r="R831">
            <v>1.6274787535410764</v>
          </cell>
        </row>
        <row r="832">
          <cell r="C832">
            <v>1</v>
          </cell>
          <cell r="G832">
            <v>10</v>
          </cell>
          <cell r="J832">
            <v>237.3</v>
          </cell>
          <cell r="K832" t="str">
            <v>W</v>
          </cell>
          <cell r="M832" t="str">
            <v>N</v>
          </cell>
          <cell r="N832">
            <v>17</v>
          </cell>
          <cell r="R832">
            <v>1.1124087591240877</v>
          </cell>
        </row>
        <row r="833">
          <cell r="C833">
            <v>1</v>
          </cell>
          <cell r="G833">
            <v>13</v>
          </cell>
          <cell r="J833">
            <v>619.29999999999995</v>
          </cell>
          <cell r="K833" t="str">
            <v>M</v>
          </cell>
          <cell r="M833" t="str">
            <v>Y</v>
          </cell>
          <cell r="N833">
            <v>1</v>
          </cell>
          <cell r="R833">
            <v>1.6274787535410764</v>
          </cell>
        </row>
        <row r="834">
          <cell r="C834">
            <v>1</v>
          </cell>
          <cell r="G834">
            <v>10</v>
          </cell>
          <cell r="J834">
            <v>28.1</v>
          </cell>
          <cell r="K834" t="str">
            <v>W</v>
          </cell>
          <cell r="M834" t="str">
            <v>N</v>
          </cell>
          <cell r="N834">
            <v>1</v>
          </cell>
          <cell r="R834">
            <v>1.1124087591240877</v>
          </cell>
        </row>
        <row r="835">
          <cell r="C835">
            <v>1</v>
          </cell>
          <cell r="G835">
            <v>10</v>
          </cell>
          <cell r="J835">
            <v>210.3</v>
          </cell>
          <cell r="K835" t="str">
            <v>M</v>
          </cell>
          <cell r="M835" t="str">
            <v>Y</v>
          </cell>
          <cell r="N835">
            <v>2</v>
          </cell>
          <cell r="R835">
            <v>1.1124087591240877</v>
          </cell>
        </row>
        <row r="836">
          <cell r="C836">
            <v>1</v>
          </cell>
          <cell r="G836">
            <v>11</v>
          </cell>
          <cell r="J836">
            <v>210.3</v>
          </cell>
          <cell r="K836" t="str">
            <v>W</v>
          </cell>
          <cell r="M836" t="str">
            <v>N</v>
          </cell>
          <cell r="N836">
            <v>2</v>
          </cell>
          <cell r="R836">
            <v>1.3240418118466899</v>
          </cell>
        </row>
        <row r="837">
          <cell r="C837">
            <v>1</v>
          </cell>
          <cell r="G837">
            <v>10</v>
          </cell>
          <cell r="J837">
            <v>376.4</v>
          </cell>
          <cell r="K837" t="str">
            <v>D</v>
          </cell>
          <cell r="M837" t="str">
            <v>N</v>
          </cell>
          <cell r="N837">
            <v>1</v>
          </cell>
          <cell r="R837">
            <v>1.1124087591240877</v>
          </cell>
        </row>
        <row r="838">
          <cell r="C838">
            <v>1</v>
          </cell>
          <cell r="G838">
            <v>10</v>
          </cell>
          <cell r="J838">
            <v>260</v>
          </cell>
          <cell r="K838" t="str">
            <v>M</v>
          </cell>
          <cell r="M838" t="str">
            <v>N</v>
          </cell>
          <cell r="N838">
            <v>1</v>
          </cell>
          <cell r="R838">
            <v>1.1124087591240877</v>
          </cell>
        </row>
        <row r="839">
          <cell r="C839">
            <v>1</v>
          </cell>
          <cell r="G839">
            <v>13</v>
          </cell>
          <cell r="J839">
            <v>247</v>
          </cell>
          <cell r="K839" t="str">
            <v>W</v>
          </cell>
          <cell r="M839" t="str">
            <v>N</v>
          </cell>
          <cell r="N839">
            <v>1</v>
          </cell>
          <cell r="R839">
            <v>1.6274787535410764</v>
          </cell>
        </row>
        <row r="840">
          <cell r="C840">
            <v>1</v>
          </cell>
          <cell r="G840">
            <v>13</v>
          </cell>
          <cell r="J840">
            <v>1779</v>
          </cell>
          <cell r="K840" t="str">
            <v>M</v>
          </cell>
          <cell r="M840" t="str">
            <v>N</v>
          </cell>
          <cell r="N840">
            <v>13</v>
          </cell>
          <cell r="R840">
            <v>1.6274787535410764</v>
          </cell>
        </row>
        <row r="841">
          <cell r="C841">
            <v>1</v>
          </cell>
          <cell r="G841">
            <v>10</v>
          </cell>
          <cell r="J841">
            <v>82.7</v>
          </cell>
          <cell r="K841" t="str">
            <v>D</v>
          </cell>
          <cell r="M841" t="str">
            <v>N</v>
          </cell>
          <cell r="N841">
            <v>1</v>
          </cell>
          <cell r="R841">
            <v>1.1124087591240877</v>
          </cell>
        </row>
        <row r="842">
          <cell r="C842">
            <v>1</v>
          </cell>
          <cell r="G842">
            <v>13</v>
          </cell>
          <cell r="J842">
            <v>2188</v>
          </cell>
          <cell r="K842" t="str">
            <v>M</v>
          </cell>
          <cell r="M842" t="str">
            <v>Y</v>
          </cell>
          <cell r="N842">
            <v>13</v>
          </cell>
          <cell r="R842">
            <v>1.6274787535410764</v>
          </cell>
        </row>
        <row r="843">
          <cell r="C843">
            <v>1</v>
          </cell>
          <cell r="G843">
            <v>13</v>
          </cell>
          <cell r="J843">
            <v>578</v>
          </cell>
          <cell r="K843" t="str">
            <v>W</v>
          </cell>
          <cell r="M843" t="str">
            <v>N</v>
          </cell>
          <cell r="N843">
            <v>2</v>
          </cell>
          <cell r="R843">
            <v>1.6274787535410764</v>
          </cell>
        </row>
        <row r="844">
          <cell r="C844">
            <v>1</v>
          </cell>
          <cell r="G844">
            <v>10</v>
          </cell>
          <cell r="J844">
            <v>277</v>
          </cell>
          <cell r="K844" t="str">
            <v>W</v>
          </cell>
          <cell r="M844" t="str">
            <v>N</v>
          </cell>
          <cell r="N844">
            <v>4</v>
          </cell>
          <cell r="R844">
            <v>1.1124087591240877</v>
          </cell>
        </row>
        <row r="845">
          <cell r="C845">
            <v>1</v>
          </cell>
          <cell r="G845">
            <v>10</v>
          </cell>
          <cell r="J845">
            <v>256.39999999999998</v>
          </cell>
          <cell r="K845" t="str">
            <v>W</v>
          </cell>
          <cell r="M845" t="str">
            <v>N</v>
          </cell>
          <cell r="N845">
            <v>9</v>
          </cell>
          <cell r="R845">
            <v>1.1124087591240877</v>
          </cell>
        </row>
        <row r="846">
          <cell r="C846">
            <v>1</v>
          </cell>
          <cell r="G846">
            <v>13</v>
          </cell>
          <cell r="J846">
            <v>1153</v>
          </cell>
          <cell r="K846" t="str">
            <v>M</v>
          </cell>
          <cell r="M846" t="str">
            <v>Y</v>
          </cell>
          <cell r="N846">
            <v>2</v>
          </cell>
          <cell r="R846">
            <v>1.6274787535410764</v>
          </cell>
        </row>
        <row r="847">
          <cell r="C847">
            <v>1</v>
          </cell>
          <cell r="G847">
            <v>10</v>
          </cell>
          <cell r="J847">
            <v>28.1</v>
          </cell>
          <cell r="K847" t="str">
            <v>M</v>
          </cell>
          <cell r="M847" t="str">
            <v>N</v>
          </cell>
          <cell r="N847">
            <v>1</v>
          </cell>
          <cell r="R847">
            <v>1.1124087591240877</v>
          </cell>
        </row>
        <row r="848">
          <cell r="C848">
            <v>1</v>
          </cell>
          <cell r="G848">
            <v>13</v>
          </cell>
          <cell r="J848">
            <v>1327.4</v>
          </cell>
          <cell r="K848" t="str">
            <v>M</v>
          </cell>
          <cell r="M848" t="str">
            <v>N</v>
          </cell>
          <cell r="N848">
            <v>15</v>
          </cell>
          <cell r="R848">
            <v>1.6274787535410764</v>
          </cell>
        </row>
        <row r="849">
          <cell r="C849">
            <v>1</v>
          </cell>
          <cell r="G849">
            <v>10</v>
          </cell>
          <cell r="J849">
            <v>16.8</v>
          </cell>
          <cell r="K849" t="str">
            <v>M</v>
          </cell>
          <cell r="M849" t="str">
            <v>N</v>
          </cell>
          <cell r="N849">
            <v>1</v>
          </cell>
          <cell r="R849">
            <v>1.1124087591240877</v>
          </cell>
        </row>
        <row r="850">
          <cell r="C850">
            <v>1</v>
          </cell>
          <cell r="G850">
            <v>10</v>
          </cell>
          <cell r="J850">
            <v>259.2</v>
          </cell>
          <cell r="K850" t="str">
            <v>D</v>
          </cell>
          <cell r="M850" t="str">
            <v>N</v>
          </cell>
          <cell r="N850">
            <v>1</v>
          </cell>
          <cell r="R850">
            <v>1.1124087591240877</v>
          </cell>
        </row>
        <row r="851">
          <cell r="C851">
            <v>1</v>
          </cell>
          <cell r="G851">
            <v>11</v>
          </cell>
          <cell r="J851">
            <v>210.3</v>
          </cell>
          <cell r="K851" t="str">
            <v>W</v>
          </cell>
          <cell r="M851" t="str">
            <v>N</v>
          </cell>
          <cell r="N851">
            <v>1</v>
          </cell>
          <cell r="R851">
            <v>1.3240418118466899</v>
          </cell>
        </row>
        <row r="852">
          <cell r="C852">
            <v>1</v>
          </cell>
          <cell r="G852">
            <v>13</v>
          </cell>
          <cell r="J852">
            <v>315</v>
          </cell>
          <cell r="K852" t="str">
            <v>W</v>
          </cell>
          <cell r="M852" t="str">
            <v>N</v>
          </cell>
          <cell r="N852">
            <v>10</v>
          </cell>
          <cell r="R852">
            <v>1.6274787535410764</v>
          </cell>
        </row>
        <row r="853">
          <cell r="C853">
            <v>1</v>
          </cell>
          <cell r="G853">
            <v>10</v>
          </cell>
          <cell r="J853">
            <v>28.1</v>
          </cell>
          <cell r="K853" t="str">
            <v>M</v>
          </cell>
          <cell r="M853" t="str">
            <v>N</v>
          </cell>
          <cell r="N853">
            <v>1</v>
          </cell>
          <cell r="R853">
            <v>1.1124087591240877</v>
          </cell>
        </row>
        <row r="854">
          <cell r="C854">
            <v>1</v>
          </cell>
          <cell r="G854">
            <v>10</v>
          </cell>
          <cell r="J854">
            <v>794</v>
          </cell>
          <cell r="K854" t="str">
            <v>M</v>
          </cell>
          <cell r="M854" t="str">
            <v>N</v>
          </cell>
          <cell r="N854">
            <v>1</v>
          </cell>
          <cell r="R854">
            <v>1.1124087591240877</v>
          </cell>
        </row>
        <row r="855">
          <cell r="C855">
            <v>1</v>
          </cell>
          <cell r="G855">
            <v>13</v>
          </cell>
          <cell r="J855">
            <v>195.4</v>
          </cell>
          <cell r="K855" t="str">
            <v>W</v>
          </cell>
          <cell r="M855" t="str">
            <v>N</v>
          </cell>
          <cell r="N855">
            <v>4</v>
          </cell>
          <cell r="R855">
            <v>1.6274787535410764</v>
          </cell>
        </row>
        <row r="856">
          <cell r="C856">
            <v>1</v>
          </cell>
          <cell r="G856">
            <v>13</v>
          </cell>
          <cell r="J856">
            <v>1153</v>
          </cell>
          <cell r="K856" t="str">
            <v>M</v>
          </cell>
          <cell r="M856" t="str">
            <v>Y</v>
          </cell>
          <cell r="N856">
            <v>6</v>
          </cell>
          <cell r="R856">
            <v>1.6274787535410764</v>
          </cell>
        </row>
        <row r="857">
          <cell r="C857">
            <v>1</v>
          </cell>
          <cell r="G857">
            <v>13</v>
          </cell>
          <cell r="J857">
            <v>2068</v>
          </cell>
          <cell r="K857" t="str">
            <v>M</v>
          </cell>
          <cell r="M857" t="str">
            <v>N</v>
          </cell>
          <cell r="N857">
            <v>13</v>
          </cell>
          <cell r="R857">
            <v>1.6274787535410764</v>
          </cell>
        </row>
        <row r="858">
          <cell r="C858">
            <v>1</v>
          </cell>
          <cell r="G858">
            <v>13</v>
          </cell>
          <cell r="J858">
            <v>149.30000000000001</v>
          </cell>
          <cell r="K858" t="str">
            <v>M</v>
          </cell>
          <cell r="M858" t="str">
            <v>N</v>
          </cell>
          <cell r="N858">
            <v>9</v>
          </cell>
          <cell r="R858">
            <v>1.6274787535410764</v>
          </cell>
        </row>
        <row r="859">
          <cell r="C859">
            <v>1</v>
          </cell>
          <cell r="G859">
            <v>13</v>
          </cell>
          <cell r="J859">
            <v>2372</v>
          </cell>
          <cell r="K859" t="str">
            <v>M</v>
          </cell>
          <cell r="M859" t="str">
            <v>N</v>
          </cell>
          <cell r="N859">
            <v>1</v>
          </cell>
          <cell r="R859">
            <v>1.6274787535410764</v>
          </cell>
        </row>
        <row r="860">
          <cell r="C860">
            <v>1</v>
          </cell>
          <cell r="G860">
            <v>13</v>
          </cell>
          <cell r="J860">
            <v>330.3</v>
          </cell>
          <cell r="K860" t="str">
            <v>W</v>
          </cell>
          <cell r="M860" t="str">
            <v>N</v>
          </cell>
          <cell r="N860">
            <v>2</v>
          </cell>
          <cell r="R860">
            <v>1.6274787535410764</v>
          </cell>
        </row>
        <row r="861">
          <cell r="C861">
            <v>1</v>
          </cell>
          <cell r="G861">
            <v>13</v>
          </cell>
          <cell r="J861">
            <v>1779</v>
          </cell>
          <cell r="K861" t="str">
            <v>M</v>
          </cell>
          <cell r="M861" t="str">
            <v>N</v>
          </cell>
          <cell r="N861">
            <v>2</v>
          </cell>
          <cell r="R861">
            <v>1.6274787535410764</v>
          </cell>
        </row>
        <row r="862">
          <cell r="C862">
            <v>1</v>
          </cell>
          <cell r="G862">
            <v>10</v>
          </cell>
          <cell r="J862">
            <v>2188</v>
          </cell>
          <cell r="K862" t="str">
            <v>W</v>
          </cell>
          <cell r="M862" t="str">
            <v>N</v>
          </cell>
          <cell r="N862">
            <v>1</v>
          </cell>
          <cell r="R862">
            <v>1.1124087591240877</v>
          </cell>
        </row>
        <row r="863">
          <cell r="C863">
            <v>1</v>
          </cell>
          <cell r="G863">
            <v>13</v>
          </cell>
          <cell r="J863">
            <v>2068</v>
          </cell>
          <cell r="K863" t="str">
            <v>M</v>
          </cell>
          <cell r="M863" t="str">
            <v>Y</v>
          </cell>
          <cell r="N863">
            <v>13</v>
          </cell>
          <cell r="R863">
            <v>1.6274787535410764</v>
          </cell>
        </row>
        <row r="864">
          <cell r="C864">
            <v>1</v>
          </cell>
          <cell r="G864">
            <v>13</v>
          </cell>
          <cell r="J864">
            <v>210.3</v>
          </cell>
          <cell r="K864" t="str">
            <v>W</v>
          </cell>
          <cell r="M864" t="str">
            <v>N</v>
          </cell>
          <cell r="N864">
            <v>1</v>
          </cell>
          <cell r="R864">
            <v>1.6274787535410764</v>
          </cell>
        </row>
        <row r="865">
          <cell r="C865">
            <v>1</v>
          </cell>
          <cell r="G865">
            <v>10</v>
          </cell>
          <cell r="J865">
            <v>94</v>
          </cell>
          <cell r="K865" t="str">
            <v>W</v>
          </cell>
          <cell r="M865" t="str">
            <v>N</v>
          </cell>
          <cell r="N865">
            <v>1</v>
          </cell>
          <cell r="R865">
            <v>1.1124087591240877</v>
          </cell>
        </row>
        <row r="866">
          <cell r="C866">
            <v>1</v>
          </cell>
          <cell r="G866">
            <v>10</v>
          </cell>
          <cell r="J866">
            <v>28.1</v>
          </cell>
          <cell r="K866" t="str">
            <v>W</v>
          </cell>
          <cell r="M866" t="str">
            <v>N</v>
          </cell>
          <cell r="N866">
            <v>1</v>
          </cell>
          <cell r="R866">
            <v>1.1124087591240877</v>
          </cell>
        </row>
        <row r="867">
          <cell r="C867">
            <v>1</v>
          </cell>
          <cell r="G867">
            <v>10</v>
          </cell>
          <cell r="J867">
            <v>396.2</v>
          </cell>
          <cell r="K867" t="str">
            <v>W</v>
          </cell>
          <cell r="M867" t="str">
            <v>N</v>
          </cell>
          <cell r="N867">
            <v>1</v>
          </cell>
          <cell r="R867">
            <v>1.1124087591240877</v>
          </cell>
        </row>
        <row r="868">
          <cell r="C868">
            <v>1</v>
          </cell>
          <cell r="G868">
            <v>13</v>
          </cell>
          <cell r="J868">
            <v>2109</v>
          </cell>
          <cell r="K868" t="str">
            <v>W</v>
          </cell>
          <cell r="M868" t="str">
            <v>N</v>
          </cell>
          <cell r="N868">
            <v>6</v>
          </cell>
          <cell r="R868">
            <v>1.6274787535410764</v>
          </cell>
        </row>
        <row r="869">
          <cell r="C869">
            <v>1</v>
          </cell>
          <cell r="G869">
            <v>10</v>
          </cell>
          <cell r="J869">
            <v>2068</v>
          </cell>
          <cell r="K869" t="str">
            <v>D</v>
          </cell>
          <cell r="M869" t="str">
            <v>N</v>
          </cell>
          <cell r="N869">
            <v>1</v>
          </cell>
          <cell r="R869">
            <v>1.1124087591240877</v>
          </cell>
        </row>
        <row r="870">
          <cell r="C870">
            <v>1</v>
          </cell>
          <cell r="G870">
            <v>10</v>
          </cell>
          <cell r="J870">
            <v>28.1</v>
          </cell>
          <cell r="K870" t="str">
            <v>W</v>
          </cell>
          <cell r="M870" t="str">
            <v>N</v>
          </cell>
          <cell r="N870">
            <v>1</v>
          </cell>
          <cell r="R870">
            <v>1.1124087591240877</v>
          </cell>
        </row>
        <row r="871">
          <cell r="C871">
            <v>1</v>
          </cell>
          <cell r="G871">
            <v>11</v>
          </cell>
          <cell r="J871">
            <v>210.3</v>
          </cell>
          <cell r="K871" t="str">
            <v>W</v>
          </cell>
          <cell r="M871" t="str">
            <v>N</v>
          </cell>
          <cell r="N871">
            <v>13</v>
          </cell>
          <cell r="R871">
            <v>1.3240418118466899</v>
          </cell>
        </row>
        <row r="872">
          <cell r="C872">
            <v>1</v>
          </cell>
          <cell r="G872">
            <v>13</v>
          </cell>
          <cell r="J872">
            <v>878</v>
          </cell>
          <cell r="K872" t="str">
            <v>W</v>
          </cell>
          <cell r="M872" t="str">
            <v>N</v>
          </cell>
          <cell r="N872">
            <v>2</v>
          </cell>
          <cell r="R872">
            <v>1.6274787535410764</v>
          </cell>
        </row>
        <row r="873">
          <cell r="C873">
            <v>1</v>
          </cell>
          <cell r="G873">
            <v>13</v>
          </cell>
          <cell r="J873">
            <v>1311</v>
          </cell>
          <cell r="K873" t="str">
            <v>W</v>
          </cell>
          <cell r="M873" t="str">
            <v>N</v>
          </cell>
          <cell r="N873">
            <v>2</v>
          </cell>
          <cell r="R873">
            <v>1.6274787535410764</v>
          </cell>
        </row>
        <row r="874">
          <cell r="C874">
            <v>1</v>
          </cell>
          <cell r="G874">
            <v>13</v>
          </cell>
          <cell r="J874">
            <v>163.30000000000001</v>
          </cell>
          <cell r="K874" t="str">
            <v>M</v>
          </cell>
          <cell r="M874" t="str">
            <v>N</v>
          </cell>
          <cell r="N874">
            <v>1</v>
          </cell>
          <cell r="R874">
            <v>1.6274787535410764</v>
          </cell>
        </row>
        <row r="875">
          <cell r="C875">
            <v>1</v>
          </cell>
          <cell r="G875">
            <v>10</v>
          </cell>
          <cell r="J875">
            <v>238.2</v>
          </cell>
          <cell r="K875" t="str">
            <v>W</v>
          </cell>
          <cell r="M875" t="str">
            <v>N</v>
          </cell>
          <cell r="N875">
            <v>1</v>
          </cell>
          <cell r="R875">
            <v>1.1124087591240877</v>
          </cell>
        </row>
        <row r="876">
          <cell r="C876">
            <v>1</v>
          </cell>
          <cell r="G876">
            <v>10</v>
          </cell>
          <cell r="J876">
            <v>669</v>
          </cell>
          <cell r="K876" t="str">
            <v>W</v>
          </cell>
          <cell r="M876" t="str">
            <v>N</v>
          </cell>
          <cell r="N876">
            <v>1</v>
          </cell>
          <cell r="R876">
            <v>1.1124087591240877</v>
          </cell>
        </row>
        <row r="877">
          <cell r="C877">
            <v>1</v>
          </cell>
          <cell r="G877">
            <v>10</v>
          </cell>
          <cell r="J877">
            <v>560.4</v>
          </cell>
          <cell r="K877" t="str">
            <v>M</v>
          </cell>
          <cell r="M877" t="str">
            <v>Y</v>
          </cell>
          <cell r="N877">
            <v>17</v>
          </cell>
          <cell r="R877">
            <v>1.1124087591240877</v>
          </cell>
        </row>
        <row r="878">
          <cell r="C878">
            <v>1</v>
          </cell>
          <cell r="G878">
            <v>10</v>
          </cell>
          <cell r="J878">
            <v>28.1</v>
          </cell>
          <cell r="K878" t="str">
            <v>M</v>
          </cell>
          <cell r="M878" t="str">
            <v>N</v>
          </cell>
          <cell r="N878">
            <v>1</v>
          </cell>
          <cell r="R878">
            <v>1.1124087591240877</v>
          </cell>
        </row>
        <row r="879">
          <cell r="C879">
            <v>1</v>
          </cell>
          <cell r="G879">
            <v>13</v>
          </cell>
          <cell r="J879">
            <v>237.3</v>
          </cell>
          <cell r="K879" t="str">
            <v>D</v>
          </cell>
          <cell r="M879" t="str">
            <v>N</v>
          </cell>
          <cell r="N879">
            <v>2</v>
          </cell>
          <cell r="R879">
            <v>1.6274787535410764</v>
          </cell>
        </row>
        <row r="880">
          <cell r="C880">
            <v>1</v>
          </cell>
          <cell r="G880">
            <v>13</v>
          </cell>
          <cell r="J880">
            <v>1453</v>
          </cell>
          <cell r="K880" t="str">
            <v>M</v>
          </cell>
          <cell r="M880" t="str">
            <v>Y</v>
          </cell>
          <cell r="N880">
            <v>13</v>
          </cell>
          <cell r="R880">
            <v>1.6274787535410764</v>
          </cell>
        </row>
        <row r="881">
          <cell r="C881">
            <v>1</v>
          </cell>
          <cell r="G881">
            <v>10</v>
          </cell>
          <cell r="J881">
            <v>395.8</v>
          </cell>
          <cell r="K881" t="str">
            <v>M</v>
          </cell>
          <cell r="M881" t="str">
            <v>N</v>
          </cell>
          <cell r="N881">
            <v>1</v>
          </cell>
          <cell r="R881">
            <v>1.1124087591240877</v>
          </cell>
        </row>
        <row r="882">
          <cell r="C882">
            <v>1</v>
          </cell>
          <cell r="G882">
            <v>13</v>
          </cell>
          <cell r="J882">
            <v>1311</v>
          </cell>
          <cell r="K882" t="str">
            <v>W</v>
          </cell>
          <cell r="M882" t="str">
            <v>Y</v>
          </cell>
          <cell r="N882">
            <v>2</v>
          </cell>
          <cell r="R882">
            <v>1.6274787535410764</v>
          </cell>
        </row>
        <row r="883">
          <cell r="C883">
            <v>1</v>
          </cell>
          <cell r="G883">
            <v>10</v>
          </cell>
          <cell r="J883">
            <v>94</v>
          </cell>
          <cell r="K883" t="str">
            <v>W</v>
          </cell>
          <cell r="M883" t="str">
            <v>N</v>
          </cell>
          <cell r="N883">
            <v>1</v>
          </cell>
          <cell r="R883">
            <v>1.1124087591240877</v>
          </cell>
        </row>
        <row r="884">
          <cell r="C884">
            <v>1</v>
          </cell>
          <cell r="G884">
            <v>13</v>
          </cell>
          <cell r="J884">
            <v>2188</v>
          </cell>
          <cell r="K884" t="str">
            <v>M</v>
          </cell>
          <cell r="M884" t="str">
            <v>N</v>
          </cell>
          <cell r="N884">
            <v>2</v>
          </cell>
          <cell r="R884">
            <v>1.6274787535410764</v>
          </cell>
        </row>
        <row r="885">
          <cell r="C885">
            <v>1</v>
          </cell>
          <cell r="G885">
            <v>13</v>
          </cell>
          <cell r="J885">
            <v>1779</v>
          </cell>
          <cell r="K885" t="str">
            <v>W</v>
          </cell>
          <cell r="M885" t="str">
            <v>N</v>
          </cell>
          <cell r="N885">
            <v>2</v>
          </cell>
          <cell r="R885">
            <v>1.6274787535410764</v>
          </cell>
        </row>
        <row r="886">
          <cell r="C886">
            <v>1</v>
          </cell>
          <cell r="G886">
            <v>10</v>
          </cell>
          <cell r="J886">
            <v>536.9</v>
          </cell>
          <cell r="K886" t="str">
            <v>W</v>
          </cell>
          <cell r="M886" t="str">
            <v>N</v>
          </cell>
          <cell r="N886">
            <v>1</v>
          </cell>
          <cell r="R886">
            <v>1.1124087591240877</v>
          </cell>
        </row>
        <row r="887">
          <cell r="C887">
            <v>1</v>
          </cell>
          <cell r="G887">
            <v>10</v>
          </cell>
          <cell r="J887">
            <v>276.2</v>
          </cell>
          <cell r="K887" t="str">
            <v>M</v>
          </cell>
          <cell r="M887" t="str">
            <v>Y</v>
          </cell>
          <cell r="N887">
            <v>13</v>
          </cell>
          <cell r="R887">
            <v>1.1124087591240877</v>
          </cell>
        </row>
        <row r="888">
          <cell r="C888">
            <v>1</v>
          </cell>
          <cell r="G888">
            <v>10</v>
          </cell>
          <cell r="J888">
            <v>395.8</v>
          </cell>
          <cell r="K888" t="str">
            <v>M</v>
          </cell>
          <cell r="M888" t="str">
            <v>N</v>
          </cell>
          <cell r="N888">
            <v>1</v>
          </cell>
          <cell r="R888">
            <v>1.1124087591240877</v>
          </cell>
        </row>
        <row r="889">
          <cell r="C889">
            <v>1</v>
          </cell>
          <cell r="G889">
            <v>13</v>
          </cell>
          <cell r="J889">
            <v>1437</v>
          </cell>
          <cell r="K889" t="str">
            <v>D</v>
          </cell>
          <cell r="M889" t="str">
            <v>N</v>
          </cell>
          <cell r="N889">
            <v>2</v>
          </cell>
          <cell r="R889">
            <v>1.6274787535410764</v>
          </cell>
        </row>
        <row r="890">
          <cell r="C890">
            <v>1</v>
          </cell>
          <cell r="G890">
            <v>10</v>
          </cell>
          <cell r="J890">
            <v>28.1</v>
          </cell>
          <cell r="K890" t="str">
            <v>W</v>
          </cell>
          <cell r="M890" t="str">
            <v>N</v>
          </cell>
          <cell r="N890">
            <v>1</v>
          </cell>
          <cell r="R890">
            <v>1.1124087591240877</v>
          </cell>
        </row>
        <row r="891">
          <cell r="C891">
            <v>1</v>
          </cell>
          <cell r="G891">
            <v>13</v>
          </cell>
          <cell r="J891">
            <v>517</v>
          </cell>
          <cell r="K891" t="str">
            <v>W</v>
          </cell>
          <cell r="M891" t="str">
            <v>N</v>
          </cell>
          <cell r="N891">
            <v>15</v>
          </cell>
          <cell r="R891">
            <v>1.6274787535410764</v>
          </cell>
        </row>
        <row r="892">
          <cell r="C892">
            <v>1</v>
          </cell>
          <cell r="G892">
            <v>10</v>
          </cell>
          <cell r="J892">
            <v>569</v>
          </cell>
          <cell r="K892" t="str">
            <v>W</v>
          </cell>
          <cell r="M892" t="str">
            <v>N</v>
          </cell>
          <cell r="N892">
            <v>1</v>
          </cell>
          <cell r="R892">
            <v>1.1124087591240877</v>
          </cell>
        </row>
        <row r="893">
          <cell r="C893">
            <v>1</v>
          </cell>
          <cell r="G893">
            <v>10</v>
          </cell>
          <cell r="J893">
            <v>215.2</v>
          </cell>
          <cell r="K893" t="str">
            <v>W</v>
          </cell>
          <cell r="M893" t="str">
            <v>N</v>
          </cell>
          <cell r="N893">
            <v>17</v>
          </cell>
          <cell r="R893">
            <v>1.1124087591240877</v>
          </cell>
        </row>
        <row r="894">
          <cell r="C894">
            <v>1</v>
          </cell>
          <cell r="G894">
            <v>13</v>
          </cell>
          <cell r="J894">
            <v>239.4</v>
          </cell>
          <cell r="K894" t="str">
            <v>W</v>
          </cell>
          <cell r="M894" t="str">
            <v>N</v>
          </cell>
          <cell r="N894">
            <v>1</v>
          </cell>
          <cell r="R894">
            <v>1.6274787535410764</v>
          </cell>
        </row>
        <row r="895">
          <cell r="C895">
            <v>1</v>
          </cell>
          <cell r="G895">
            <v>13</v>
          </cell>
          <cell r="J895">
            <v>166.4</v>
          </cell>
          <cell r="K895" t="str">
            <v>D</v>
          </cell>
          <cell r="M895" t="str">
            <v>Y</v>
          </cell>
          <cell r="N895">
            <v>1</v>
          </cell>
          <cell r="R895">
            <v>1.6274787535410764</v>
          </cell>
        </row>
        <row r="896">
          <cell r="C896">
            <v>1</v>
          </cell>
          <cell r="G896">
            <v>13</v>
          </cell>
          <cell r="J896">
            <v>94</v>
          </cell>
          <cell r="K896" t="str">
            <v>D</v>
          </cell>
          <cell r="M896" t="str">
            <v>Y</v>
          </cell>
          <cell r="N896">
            <v>1</v>
          </cell>
          <cell r="R896">
            <v>1.6274787535410764</v>
          </cell>
        </row>
        <row r="897">
          <cell r="C897">
            <v>1</v>
          </cell>
          <cell r="G897">
            <v>10</v>
          </cell>
          <cell r="J897">
            <v>149.30000000000001</v>
          </cell>
          <cell r="K897" t="str">
            <v>W</v>
          </cell>
          <cell r="M897" t="str">
            <v>N</v>
          </cell>
          <cell r="N897">
            <v>15</v>
          </cell>
          <cell r="R897">
            <v>1.1124087591240877</v>
          </cell>
        </row>
        <row r="898">
          <cell r="C898">
            <v>1</v>
          </cell>
          <cell r="G898">
            <v>10</v>
          </cell>
          <cell r="J898">
            <v>74.2</v>
          </cell>
          <cell r="K898" t="str">
            <v>W</v>
          </cell>
          <cell r="M898" t="str">
            <v>N</v>
          </cell>
          <cell r="N898">
            <v>1</v>
          </cell>
          <cell r="R898">
            <v>1.1124087591240877</v>
          </cell>
        </row>
        <row r="899">
          <cell r="C899">
            <v>1</v>
          </cell>
          <cell r="G899">
            <v>11</v>
          </cell>
          <cell r="J899">
            <v>386.8</v>
          </cell>
          <cell r="K899" t="str">
            <v>M</v>
          </cell>
          <cell r="M899" t="str">
            <v>N</v>
          </cell>
          <cell r="N899">
            <v>1</v>
          </cell>
          <cell r="R899">
            <v>1.3240418118466899</v>
          </cell>
        </row>
        <row r="900">
          <cell r="C900">
            <v>1</v>
          </cell>
          <cell r="G900">
            <v>10</v>
          </cell>
          <cell r="J900">
            <v>386.8</v>
          </cell>
          <cell r="K900" t="str">
            <v>D</v>
          </cell>
          <cell r="M900" t="str">
            <v>Y</v>
          </cell>
          <cell r="N900">
            <v>1</v>
          </cell>
          <cell r="R900">
            <v>1.1124087591240877</v>
          </cell>
        </row>
        <row r="901">
          <cell r="C901">
            <v>1</v>
          </cell>
          <cell r="G901">
            <v>10</v>
          </cell>
          <cell r="J901">
            <v>396.2</v>
          </cell>
          <cell r="K901" t="str">
            <v>W</v>
          </cell>
          <cell r="M901" t="str">
            <v>N</v>
          </cell>
          <cell r="N901">
            <v>1</v>
          </cell>
          <cell r="R901">
            <v>1.1124087591240877</v>
          </cell>
        </row>
        <row r="902">
          <cell r="C902">
            <v>1</v>
          </cell>
          <cell r="G902">
            <v>10</v>
          </cell>
          <cell r="J902">
            <v>94</v>
          </cell>
          <cell r="K902" t="str">
            <v>W</v>
          </cell>
          <cell r="M902" t="str">
            <v>N</v>
          </cell>
          <cell r="N902">
            <v>1</v>
          </cell>
          <cell r="R902">
            <v>1.1124087591240877</v>
          </cell>
        </row>
        <row r="903">
          <cell r="C903">
            <v>1</v>
          </cell>
          <cell r="G903">
            <v>10</v>
          </cell>
          <cell r="J903">
            <v>508</v>
          </cell>
          <cell r="K903" t="str">
            <v>W</v>
          </cell>
          <cell r="M903" t="str">
            <v>N</v>
          </cell>
          <cell r="N903">
            <v>1</v>
          </cell>
          <cell r="R903">
            <v>1.1124087591240877</v>
          </cell>
        </row>
        <row r="904">
          <cell r="C904">
            <v>1</v>
          </cell>
          <cell r="G904">
            <v>10</v>
          </cell>
          <cell r="J904">
            <v>28.1</v>
          </cell>
          <cell r="K904" t="str">
            <v>D</v>
          </cell>
          <cell r="M904" t="str">
            <v>Y</v>
          </cell>
          <cell r="N904">
            <v>1</v>
          </cell>
          <cell r="R904">
            <v>1.1124087591240877</v>
          </cell>
        </row>
        <row r="905">
          <cell r="C905">
            <v>1</v>
          </cell>
          <cell r="G905">
            <v>13</v>
          </cell>
          <cell r="J905">
            <v>28.1</v>
          </cell>
          <cell r="K905" t="str">
            <v>D</v>
          </cell>
          <cell r="M905" t="str">
            <v>Y</v>
          </cell>
          <cell r="N905">
            <v>1</v>
          </cell>
          <cell r="R905">
            <v>1.6274787535410764</v>
          </cell>
        </row>
        <row r="906">
          <cell r="C906">
            <v>1</v>
          </cell>
          <cell r="G906">
            <v>13</v>
          </cell>
          <cell r="J906">
            <v>1600</v>
          </cell>
          <cell r="K906" t="str">
            <v>W</v>
          </cell>
          <cell r="M906" t="str">
            <v>N</v>
          </cell>
          <cell r="N906">
            <v>1</v>
          </cell>
          <cell r="R906">
            <v>1.6274787535410764</v>
          </cell>
        </row>
        <row r="907">
          <cell r="C907">
            <v>1</v>
          </cell>
          <cell r="G907">
            <v>10</v>
          </cell>
          <cell r="J907">
            <v>94</v>
          </cell>
          <cell r="K907" t="str">
            <v>D</v>
          </cell>
          <cell r="M907" t="str">
            <v>Y</v>
          </cell>
          <cell r="N907">
            <v>1</v>
          </cell>
          <cell r="R907">
            <v>1.1124087591240877</v>
          </cell>
        </row>
        <row r="908">
          <cell r="C908">
            <v>1</v>
          </cell>
          <cell r="G908">
            <v>10</v>
          </cell>
          <cell r="J908">
            <v>137.4</v>
          </cell>
          <cell r="K908" t="str">
            <v>D</v>
          </cell>
          <cell r="M908" t="str">
            <v>Y</v>
          </cell>
          <cell r="N908">
            <v>13</v>
          </cell>
          <cell r="R908">
            <v>1.1124087591240877</v>
          </cell>
        </row>
        <row r="909">
          <cell r="C909">
            <v>1</v>
          </cell>
          <cell r="G909">
            <v>10</v>
          </cell>
          <cell r="J909">
            <v>94</v>
          </cell>
          <cell r="K909" t="str">
            <v>D</v>
          </cell>
          <cell r="M909" t="str">
            <v>Y</v>
          </cell>
          <cell r="N909">
            <v>10</v>
          </cell>
          <cell r="R909">
            <v>1.1124087591240877</v>
          </cell>
        </row>
        <row r="910">
          <cell r="C910">
            <v>1</v>
          </cell>
          <cell r="G910">
            <v>13</v>
          </cell>
          <cell r="J910">
            <v>502</v>
          </cell>
          <cell r="K910" t="str">
            <v>M</v>
          </cell>
          <cell r="M910" t="str">
            <v>N</v>
          </cell>
          <cell r="N910">
            <v>13</v>
          </cell>
          <cell r="R910">
            <v>1.6274787535410764</v>
          </cell>
        </row>
        <row r="911">
          <cell r="C911">
            <v>1</v>
          </cell>
          <cell r="G911">
            <v>13</v>
          </cell>
          <cell r="J911">
            <v>346</v>
          </cell>
          <cell r="K911" t="str">
            <v>W</v>
          </cell>
          <cell r="M911" t="str">
            <v>N</v>
          </cell>
          <cell r="N911">
            <v>10</v>
          </cell>
          <cell r="R911">
            <v>1.6274787535410764</v>
          </cell>
        </row>
        <row r="912">
          <cell r="C912">
            <v>1</v>
          </cell>
          <cell r="G912">
            <v>10</v>
          </cell>
          <cell r="J912">
            <v>186.2</v>
          </cell>
          <cell r="K912" t="str">
            <v>W</v>
          </cell>
          <cell r="M912" t="str">
            <v>N</v>
          </cell>
          <cell r="N912">
            <v>1</v>
          </cell>
          <cell r="R912">
            <v>1.1124087591240877</v>
          </cell>
        </row>
        <row r="913">
          <cell r="C913">
            <v>1</v>
          </cell>
          <cell r="G913">
            <v>10</v>
          </cell>
          <cell r="J913">
            <v>330.3</v>
          </cell>
          <cell r="K913" t="str">
            <v>W</v>
          </cell>
          <cell r="M913" t="str">
            <v>N</v>
          </cell>
          <cell r="N913">
            <v>13</v>
          </cell>
          <cell r="R913">
            <v>1.1124087591240877</v>
          </cell>
        </row>
        <row r="914">
          <cell r="C914">
            <v>1</v>
          </cell>
          <cell r="G914">
            <v>10</v>
          </cell>
          <cell r="J914">
            <v>120.3</v>
          </cell>
          <cell r="K914" t="str">
            <v>W</v>
          </cell>
          <cell r="M914" t="str">
            <v>N</v>
          </cell>
          <cell r="N914">
            <v>13</v>
          </cell>
          <cell r="R914">
            <v>1.1124087591240877</v>
          </cell>
        </row>
        <row r="915">
          <cell r="C915">
            <v>1</v>
          </cell>
          <cell r="G915">
            <v>10</v>
          </cell>
          <cell r="J915">
            <v>199.3</v>
          </cell>
          <cell r="K915" t="str">
            <v>W</v>
          </cell>
          <cell r="M915" t="str">
            <v>N</v>
          </cell>
          <cell r="N915">
            <v>1</v>
          </cell>
          <cell r="R915">
            <v>1.1124087591240877</v>
          </cell>
        </row>
        <row r="916">
          <cell r="C916">
            <v>1</v>
          </cell>
          <cell r="G916">
            <v>10</v>
          </cell>
          <cell r="J916">
            <v>163.30000000000001</v>
          </cell>
          <cell r="K916" t="str">
            <v>D</v>
          </cell>
          <cell r="M916" t="str">
            <v>N</v>
          </cell>
          <cell r="N916">
            <v>2</v>
          </cell>
          <cell r="R916">
            <v>1.1124087591240877</v>
          </cell>
        </row>
        <row r="917">
          <cell r="C917">
            <v>1</v>
          </cell>
          <cell r="G917">
            <v>10</v>
          </cell>
          <cell r="J917">
            <v>28.1</v>
          </cell>
          <cell r="K917" t="str">
            <v>D</v>
          </cell>
          <cell r="M917" t="str">
            <v>Y</v>
          </cell>
          <cell r="N917">
            <v>18</v>
          </cell>
          <cell r="R917">
            <v>1.1124087591240877</v>
          </cell>
        </row>
        <row r="918">
          <cell r="C918">
            <v>1</v>
          </cell>
          <cell r="G918">
            <v>10</v>
          </cell>
          <cell r="J918">
            <v>547</v>
          </cell>
          <cell r="K918" t="str">
            <v>W</v>
          </cell>
          <cell r="M918" t="str">
            <v>Y</v>
          </cell>
          <cell r="N918">
            <v>1</v>
          </cell>
          <cell r="R918">
            <v>1.1124087591240877</v>
          </cell>
        </row>
        <row r="919">
          <cell r="C919">
            <v>1</v>
          </cell>
          <cell r="G919">
            <v>10</v>
          </cell>
          <cell r="J919">
            <v>547</v>
          </cell>
          <cell r="K919" t="str">
            <v>W</v>
          </cell>
          <cell r="M919" t="str">
            <v>N</v>
          </cell>
          <cell r="N919">
            <v>1</v>
          </cell>
          <cell r="R919">
            <v>1.1124087591240877</v>
          </cell>
        </row>
        <row r="920">
          <cell r="C920">
            <v>1</v>
          </cell>
          <cell r="G920">
            <v>10</v>
          </cell>
          <cell r="J920">
            <v>144.80000000000001</v>
          </cell>
          <cell r="K920" t="str">
            <v>W</v>
          </cell>
          <cell r="M920" t="str">
            <v>N</v>
          </cell>
          <cell r="N920">
            <v>1</v>
          </cell>
          <cell r="R920">
            <v>1.1124087591240877</v>
          </cell>
        </row>
        <row r="921">
          <cell r="C921">
            <v>1</v>
          </cell>
          <cell r="G921">
            <v>10</v>
          </cell>
          <cell r="J921">
            <v>122.8</v>
          </cell>
          <cell r="K921" t="str">
            <v>W</v>
          </cell>
          <cell r="M921" t="str">
            <v>N</v>
          </cell>
          <cell r="N921">
            <v>1</v>
          </cell>
          <cell r="R921">
            <v>1.1124087591240877</v>
          </cell>
        </row>
        <row r="922">
          <cell r="C922">
            <v>1</v>
          </cell>
          <cell r="G922">
            <v>10</v>
          </cell>
          <cell r="J922">
            <v>149.30000000000001</v>
          </cell>
          <cell r="K922" t="str">
            <v>D</v>
          </cell>
          <cell r="M922" t="str">
            <v>Y</v>
          </cell>
          <cell r="N922">
            <v>6</v>
          </cell>
          <cell r="R922">
            <v>1.1124087591240877</v>
          </cell>
        </row>
        <row r="923">
          <cell r="C923">
            <v>1</v>
          </cell>
          <cell r="G923">
            <v>11</v>
          </cell>
          <cell r="J923">
            <v>149.30000000000001</v>
          </cell>
          <cell r="K923" t="str">
            <v>D</v>
          </cell>
          <cell r="M923" t="str">
            <v>Y</v>
          </cell>
          <cell r="N923">
            <v>15</v>
          </cell>
          <cell r="R923">
            <v>1.3240418118466899</v>
          </cell>
        </row>
        <row r="924">
          <cell r="C924">
            <v>1</v>
          </cell>
          <cell r="G924">
            <v>10</v>
          </cell>
          <cell r="J924">
            <v>547</v>
          </cell>
          <cell r="K924" t="str">
            <v>W</v>
          </cell>
          <cell r="M924" t="str">
            <v>N</v>
          </cell>
          <cell r="N924">
            <v>1</v>
          </cell>
          <cell r="R924">
            <v>1.1124087591240877</v>
          </cell>
        </row>
        <row r="925">
          <cell r="C925">
            <v>1</v>
          </cell>
          <cell r="G925">
            <v>10</v>
          </cell>
          <cell r="J925">
            <v>396.2</v>
          </cell>
          <cell r="K925" t="str">
            <v>W</v>
          </cell>
          <cell r="M925" t="str">
            <v>N</v>
          </cell>
          <cell r="N925">
            <v>1</v>
          </cell>
          <cell r="R925">
            <v>1.1124087591240877</v>
          </cell>
        </row>
        <row r="926">
          <cell r="C926">
            <v>1</v>
          </cell>
          <cell r="G926">
            <v>10</v>
          </cell>
          <cell r="J926">
            <v>547</v>
          </cell>
          <cell r="K926" t="str">
            <v>W</v>
          </cell>
          <cell r="M926" t="str">
            <v>N</v>
          </cell>
          <cell r="N926">
            <v>13</v>
          </cell>
          <cell r="R926">
            <v>1.1124087591240877</v>
          </cell>
        </row>
        <row r="927">
          <cell r="C927">
            <v>1</v>
          </cell>
          <cell r="G927">
            <v>10</v>
          </cell>
          <cell r="J927">
            <v>193.3</v>
          </cell>
          <cell r="K927" t="str">
            <v>D</v>
          </cell>
          <cell r="M927" t="str">
            <v>Y</v>
          </cell>
          <cell r="N927">
            <v>13</v>
          </cell>
          <cell r="R927">
            <v>1.1124087591240877</v>
          </cell>
        </row>
        <row r="928">
          <cell r="C928">
            <v>1</v>
          </cell>
          <cell r="G928">
            <v>13</v>
          </cell>
          <cell r="J928">
            <v>376.4</v>
          </cell>
          <cell r="K928" t="str">
            <v>W</v>
          </cell>
          <cell r="M928" t="str">
            <v>N</v>
          </cell>
          <cell r="N928">
            <v>1</v>
          </cell>
          <cell r="R928">
            <v>1.6274787535410764</v>
          </cell>
        </row>
        <row r="929">
          <cell r="C929">
            <v>1</v>
          </cell>
          <cell r="G929">
            <v>10</v>
          </cell>
          <cell r="J929">
            <v>64.7</v>
          </cell>
          <cell r="K929" t="str">
            <v>D</v>
          </cell>
          <cell r="M929" t="str">
            <v>Y</v>
          </cell>
          <cell r="N929">
            <v>4</v>
          </cell>
          <cell r="R929">
            <v>1.1124087591240877</v>
          </cell>
        </row>
        <row r="930">
          <cell r="C930">
            <v>1</v>
          </cell>
          <cell r="G930">
            <v>10</v>
          </cell>
          <cell r="J930">
            <v>149.30000000000001</v>
          </cell>
          <cell r="K930" t="str">
            <v>D</v>
          </cell>
          <cell r="M930" t="str">
            <v>Y</v>
          </cell>
          <cell r="N930">
            <v>4</v>
          </cell>
          <cell r="R930">
            <v>1.1124087591240877</v>
          </cell>
        </row>
        <row r="931">
          <cell r="C931">
            <v>1</v>
          </cell>
          <cell r="G931">
            <v>13</v>
          </cell>
          <cell r="J931">
            <v>202.2</v>
          </cell>
          <cell r="K931" t="str">
            <v>D</v>
          </cell>
          <cell r="M931" t="str">
            <v>Y</v>
          </cell>
          <cell r="N931">
            <v>1</v>
          </cell>
          <cell r="R931">
            <v>1.6274787535410764</v>
          </cell>
        </row>
        <row r="932">
          <cell r="C932">
            <v>1</v>
          </cell>
          <cell r="G932">
            <v>10</v>
          </cell>
          <cell r="J932">
            <v>71.5</v>
          </cell>
          <cell r="K932" t="str">
            <v>D</v>
          </cell>
          <cell r="M932" t="str">
            <v>Y</v>
          </cell>
          <cell r="N932">
            <v>18</v>
          </cell>
          <cell r="R932">
            <v>1.1124087591240877</v>
          </cell>
        </row>
        <row r="933">
          <cell r="C933">
            <v>1</v>
          </cell>
          <cell r="G933">
            <v>10</v>
          </cell>
          <cell r="J933">
            <v>437.6</v>
          </cell>
          <cell r="K933" t="str">
            <v>W</v>
          </cell>
          <cell r="M933" t="str">
            <v>N</v>
          </cell>
          <cell r="N933">
            <v>1</v>
          </cell>
          <cell r="R933">
            <v>1.1124087591240877</v>
          </cell>
        </row>
        <row r="934">
          <cell r="C934">
            <v>1</v>
          </cell>
          <cell r="G934">
            <v>10</v>
          </cell>
          <cell r="J934">
            <v>283</v>
          </cell>
          <cell r="K934" t="str">
            <v>M</v>
          </cell>
          <cell r="M934" t="str">
            <v>N</v>
          </cell>
          <cell r="N934">
            <v>16</v>
          </cell>
          <cell r="R934">
            <v>1.1124087591240877</v>
          </cell>
        </row>
        <row r="935">
          <cell r="C935">
            <v>1</v>
          </cell>
          <cell r="G935">
            <v>10</v>
          </cell>
          <cell r="J935">
            <v>28.1</v>
          </cell>
          <cell r="K935" t="str">
            <v>D</v>
          </cell>
          <cell r="M935" t="str">
            <v>N</v>
          </cell>
          <cell r="N935">
            <v>1</v>
          </cell>
          <cell r="R935">
            <v>1.1124087591240877</v>
          </cell>
        </row>
        <row r="936">
          <cell r="C936">
            <v>1</v>
          </cell>
          <cell r="G936">
            <v>13</v>
          </cell>
          <cell r="J936">
            <v>1169</v>
          </cell>
          <cell r="K936" t="str">
            <v>W</v>
          </cell>
          <cell r="M936" t="str">
            <v>N</v>
          </cell>
          <cell r="N936">
            <v>2</v>
          </cell>
          <cell r="R936">
            <v>1.6274787535410764</v>
          </cell>
        </row>
        <row r="937">
          <cell r="C937">
            <v>1</v>
          </cell>
          <cell r="G937">
            <v>11</v>
          </cell>
          <cell r="J937">
            <v>932.6</v>
          </cell>
          <cell r="K937" t="str">
            <v>W</v>
          </cell>
          <cell r="M937" t="str">
            <v>N</v>
          </cell>
          <cell r="N937">
            <v>2</v>
          </cell>
          <cell r="R937">
            <v>1.3240418118466899</v>
          </cell>
        </row>
        <row r="938">
          <cell r="C938">
            <v>1</v>
          </cell>
          <cell r="G938">
            <v>13</v>
          </cell>
          <cell r="J938">
            <v>1008.8</v>
          </cell>
          <cell r="K938" t="str">
            <v>W</v>
          </cell>
          <cell r="M938" t="str">
            <v>N</v>
          </cell>
          <cell r="N938">
            <v>10</v>
          </cell>
          <cell r="R938">
            <v>1.6274787535410764</v>
          </cell>
        </row>
        <row r="939">
          <cell r="C939">
            <v>1</v>
          </cell>
          <cell r="G939">
            <v>10</v>
          </cell>
          <cell r="J939">
            <v>238.2</v>
          </cell>
          <cell r="K939" t="str">
            <v>D</v>
          </cell>
          <cell r="M939" t="str">
            <v>Y</v>
          </cell>
          <cell r="N939">
            <v>1</v>
          </cell>
          <cell r="R939">
            <v>1.1124087591240877</v>
          </cell>
        </row>
        <row r="940">
          <cell r="C940">
            <v>1</v>
          </cell>
          <cell r="G940">
            <v>10</v>
          </cell>
          <cell r="J940">
            <v>28.1</v>
          </cell>
          <cell r="K940" t="str">
            <v>D</v>
          </cell>
          <cell r="M940" t="str">
            <v>Y</v>
          </cell>
          <cell r="N940">
            <v>10</v>
          </cell>
          <cell r="R940">
            <v>1.1124087591240877</v>
          </cell>
        </row>
        <row r="941">
          <cell r="C941">
            <v>1</v>
          </cell>
          <cell r="G941">
            <v>10</v>
          </cell>
          <cell r="J941">
            <v>28.1</v>
          </cell>
          <cell r="K941" t="str">
            <v>D</v>
          </cell>
          <cell r="M941" t="str">
            <v>Y</v>
          </cell>
          <cell r="N941">
            <v>10</v>
          </cell>
          <cell r="R941">
            <v>1.1124087591240877</v>
          </cell>
        </row>
        <row r="942">
          <cell r="C942">
            <v>1</v>
          </cell>
          <cell r="G942">
            <v>11</v>
          </cell>
          <cell r="J942">
            <v>662.6</v>
          </cell>
          <cell r="K942" t="str">
            <v>W</v>
          </cell>
          <cell r="M942" t="str">
            <v>N</v>
          </cell>
          <cell r="N942">
            <v>2</v>
          </cell>
          <cell r="R942">
            <v>1.3240418118466899</v>
          </cell>
        </row>
        <row r="943">
          <cell r="C943">
            <v>1</v>
          </cell>
          <cell r="G943">
            <v>10</v>
          </cell>
          <cell r="J943">
            <v>1311</v>
          </cell>
          <cell r="K943" t="str">
            <v>W</v>
          </cell>
          <cell r="M943" t="str">
            <v>N</v>
          </cell>
          <cell r="N943">
            <v>1</v>
          </cell>
          <cell r="R943">
            <v>1.1124087591240877</v>
          </cell>
        </row>
        <row r="944">
          <cell r="C944">
            <v>1</v>
          </cell>
          <cell r="G944">
            <v>10</v>
          </cell>
          <cell r="J944">
            <v>28.1</v>
          </cell>
          <cell r="K944" t="str">
            <v>W</v>
          </cell>
          <cell r="M944" t="str">
            <v>N</v>
          </cell>
          <cell r="N944">
            <v>1</v>
          </cell>
          <cell r="R944">
            <v>1.1124087591240877</v>
          </cell>
        </row>
        <row r="945">
          <cell r="C945">
            <v>1</v>
          </cell>
          <cell r="G945">
            <v>10</v>
          </cell>
          <cell r="J945">
            <v>238.2</v>
          </cell>
          <cell r="K945" t="str">
            <v>W</v>
          </cell>
          <cell r="M945" t="str">
            <v>N</v>
          </cell>
          <cell r="N945">
            <v>1</v>
          </cell>
          <cell r="R945">
            <v>1.1124087591240877</v>
          </cell>
        </row>
        <row r="946">
          <cell r="C946">
            <v>1</v>
          </cell>
          <cell r="G946">
            <v>10</v>
          </cell>
          <cell r="J946">
            <v>71.5</v>
          </cell>
          <cell r="K946" t="str">
            <v>D</v>
          </cell>
          <cell r="M946" t="str">
            <v>Y</v>
          </cell>
          <cell r="N946">
            <v>1</v>
          </cell>
          <cell r="R946">
            <v>1.1124087591240877</v>
          </cell>
        </row>
        <row r="947">
          <cell r="C947">
            <v>1</v>
          </cell>
          <cell r="G947">
            <v>10</v>
          </cell>
          <cell r="J947">
            <v>396.2</v>
          </cell>
          <cell r="K947" t="str">
            <v>D</v>
          </cell>
          <cell r="M947" t="str">
            <v>Y</v>
          </cell>
          <cell r="N947">
            <v>1</v>
          </cell>
          <cell r="R947">
            <v>1.1124087591240877</v>
          </cell>
        </row>
        <row r="948">
          <cell r="C948">
            <v>1</v>
          </cell>
          <cell r="G948">
            <v>10</v>
          </cell>
          <cell r="J948">
            <v>508</v>
          </cell>
          <cell r="K948" t="str">
            <v>W</v>
          </cell>
          <cell r="M948" t="str">
            <v>N</v>
          </cell>
          <cell r="N948">
            <v>1</v>
          </cell>
          <cell r="R948">
            <v>1.1124087591240877</v>
          </cell>
        </row>
        <row r="949">
          <cell r="C949">
            <v>1</v>
          </cell>
          <cell r="G949">
            <v>10</v>
          </cell>
          <cell r="J949">
            <v>188.3</v>
          </cell>
          <cell r="K949" t="str">
            <v>D</v>
          </cell>
          <cell r="M949" t="str">
            <v>Y</v>
          </cell>
          <cell r="N949">
            <v>1</v>
          </cell>
          <cell r="R949">
            <v>1.1124087591240877</v>
          </cell>
        </row>
        <row r="950">
          <cell r="C950">
            <v>1</v>
          </cell>
          <cell r="G950">
            <v>10</v>
          </cell>
          <cell r="J950">
            <v>547</v>
          </cell>
          <cell r="K950" t="str">
            <v>W</v>
          </cell>
          <cell r="M950" t="str">
            <v>N</v>
          </cell>
          <cell r="N950">
            <v>2</v>
          </cell>
          <cell r="R950">
            <v>1.1124087591240877</v>
          </cell>
        </row>
        <row r="951">
          <cell r="C951">
            <v>1</v>
          </cell>
          <cell r="G951">
            <v>10</v>
          </cell>
          <cell r="J951">
            <v>870</v>
          </cell>
          <cell r="K951" t="str">
            <v>W</v>
          </cell>
          <cell r="M951" t="str">
            <v>N</v>
          </cell>
          <cell r="N951">
            <v>1</v>
          </cell>
          <cell r="R951">
            <v>1.1124087591240877</v>
          </cell>
        </row>
        <row r="952">
          <cell r="C952">
            <v>1</v>
          </cell>
          <cell r="G952">
            <v>11</v>
          </cell>
          <cell r="J952">
            <v>136.30000000000001</v>
          </cell>
          <cell r="K952" t="str">
            <v>D</v>
          </cell>
          <cell r="M952" t="str">
            <v>N</v>
          </cell>
          <cell r="N952">
            <v>10</v>
          </cell>
          <cell r="R952">
            <v>1.3240418118466899</v>
          </cell>
        </row>
        <row r="953">
          <cell r="C953">
            <v>1</v>
          </cell>
          <cell r="G953">
            <v>11</v>
          </cell>
          <cell r="J953">
            <v>870</v>
          </cell>
          <cell r="K953" t="str">
            <v>W</v>
          </cell>
          <cell r="M953" t="str">
            <v>N</v>
          </cell>
          <cell r="N953">
            <v>1</v>
          </cell>
          <cell r="R953">
            <v>1.3240418118466899</v>
          </cell>
        </row>
        <row r="954">
          <cell r="C954">
            <v>1</v>
          </cell>
          <cell r="G954">
            <v>10</v>
          </cell>
          <cell r="J954">
            <v>437.6</v>
          </cell>
          <cell r="K954" t="str">
            <v>W</v>
          </cell>
          <cell r="M954" t="str">
            <v>N</v>
          </cell>
          <cell r="N954">
            <v>1</v>
          </cell>
          <cell r="R954">
            <v>1.1124087591240877</v>
          </cell>
        </row>
        <row r="955">
          <cell r="C955">
            <v>1</v>
          </cell>
          <cell r="G955">
            <v>11</v>
          </cell>
          <cell r="J955">
            <v>149.30000000000001</v>
          </cell>
          <cell r="K955" t="str">
            <v>D</v>
          </cell>
          <cell r="M955" t="str">
            <v>Y</v>
          </cell>
          <cell r="N955">
            <v>1</v>
          </cell>
          <cell r="R955">
            <v>1.3240418118466899</v>
          </cell>
        </row>
        <row r="956">
          <cell r="C956">
            <v>1</v>
          </cell>
          <cell r="G956">
            <v>13</v>
          </cell>
          <cell r="J956">
            <v>193.3</v>
          </cell>
          <cell r="K956" t="str">
            <v>D</v>
          </cell>
          <cell r="M956" t="str">
            <v>Y</v>
          </cell>
          <cell r="N956">
            <v>4</v>
          </cell>
          <cell r="R956">
            <v>1.6274787535410764</v>
          </cell>
        </row>
        <row r="957">
          <cell r="C957">
            <v>1</v>
          </cell>
          <cell r="G957">
            <v>11</v>
          </cell>
          <cell r="J957">
            <v>258</v>
          </cell>
          <cell r="K957" t="str">
            <v>W</v>
          </cell>
          <cell r="M957" t="str">
            <v>N</v>
          </cell>
          <cell r="N957">
            <v>4</v>
          </cell>
          <cell r="R957">
            <v>1.3240418118466899</v>
          </cell>
        </row>
        <row r="958">
          <cell r="C958">
            <v>1</v>
          </cell>
          <cell r="G958">
            <v>13</v>
          </cell>
          <cell r="J958">
            <v>1311</v>
          </cell>
          <cell r="K958" t="str">
            <v>M</v>
          </cell>
          <cell r="M958" t="str">
            <v>N</v>
          </cell>
          <cell r="N958">
            <v>2</v>
          </cell>
          <cell r="R958">
            <v>1.6274787535410764</v>
          </cell>
        </row>
        <row r="959">
          <cell r="C959">
            <v>1</v>
          </cell>
          <cell r="G959">
            <v>13</v>
          </cell>
          <cell r="J959">
            <v>2046</v>
          </cell>
          <cell r="K959" t="str">
            <v>W</v>
          </cell>
          <cell r="M959" t="str">
            <v>N</v>
          </cell>
          <cell r="N959">
            <v>10</v>
          </cell>
          <cell r="R959">
            <v>1.6274787535410764</v>
          </cell>
        </row>
        <row r="960">
          <cell r="C960">
            <v>1</v>
          </cell>
          <cell r="G960">
            <v>13</v>
          </cell>
          <cell r="J960">
            <v>2046</v>
          </cell>
          <cell r="K960" t="str">
            <v>W</v>
          </cell>
          <cell r="M960" t="str">
            <v>N</v>
          </cell>
          <cell r="N960">
            <v>10</v>
          </cell>
          <cell r="R960">
            <v>1.6274787535410764</v>
          </cell>
        </row>
        <row r="961">
          <cell r="C961">
            <v>1</v>
          </cell>
          <cell r="G961">
            <v>10</v>
          </cell>
          <cell r="J961">
            <v>28.1</v>
          </cell>
          <cell r="K961" t="str">
            <v>D</v>
          </cell>
          <cell r="M961" t="str">
            <v>Y</v>
          </cell>
          <cell r="N961">
            <v>1</v>
          </cell>
          <cell r="R961">
            <v>1.1124087591240877</v>
          </cell>
        </row>
        <row r="962">
          <cell r="C962">
            <v>1</v>
          </cell>
          <cell r="G962">
            <v>13</v>
          </cell>
          <cell r="J962">
            <v>78.899999999999991</v>
          </cell>
          <cell r="K962" t="str">
            <v>D</v>
          </cell>
          <cell r="M962" t="str">
            <v>Y</v>
          </cell>
          <cell r="N962">
            <v>1</v>
          </cell>
          <cell r="R962">
            <v>1.6274787535410764</v>
          </cell>
        </row>
        <row r="963">
          <cell r="C963">
            <v>1</v>
          </cell>
          <cell r="G963">
            <v>11</v>
          </cell>
          <cell r="J963">
            <v>238.2</v>
          </cell>
          <cell r="K963" t="str">
            <v>D</v>
          </cell>
          <cell r="M963" t="str">
            <v>Y</v>
          </cell>
          <cell r="N963">
            <v>1</v>
          </cell>
          <cell r="R963">
            <v>1.3240418118466899</v>
          </cell>
        </row>
        <row r="964">
          <cell r="C964">
            <v>1</v>
          </cell>
          <cell r="G964">
            <v>13</v>
          </cell>
          <cell r="J964">
            <v>648.4</v>
          </cell>
          <cell r="K964" t="str">
            <v>M</v>
          </cell>
          <cell r="M964" t="str">
            <v>N</v>
          </cell>
          <cell r="N964">
            <v>15</v>
          </cell>
          <cell r="R964">
            <v>1.6274787535410764</v>
          </cell>
        </row>
        <row r="965">
          <cell r="C965">
            <v>1</v>
          </cell>
          <cell r="G965">
            <v>13</v>
          </cell>
          <cell r="J965">
            <v>237.3</v>
          </cell>
          <cell r="K965" t="str">
            <v>W</v>
          </cell>
          <cell r="M965" t="str">
            <v>Y</v>
          </cell>
          <cell r="N965">
            <v>1</v>
          </cell>
          <cell r="R965">
            <v>1.6274787535410764</v>
          </cell>
        </row>
        <row r="966">
          <cell r="C966">
            <v>1</v>
          </cell>
          <cell r="G966">
            <v>13</v>
          </cell>
          <cell r="J966">
            <v>2743</v>
          </cell>
          <cell r="K966" t="str">
            <v>M</v>
          </cell>
          <cell r="M966" t="str">
            <v>N</v>
          </cell>
          <cell r="N966">
            <v>11</v>
          </cell>
          <cell r="R966">
            <v>1.6274787535410764</v>
          </cell>
        </row>
        <row r="967">
          <cell r="C967">
            <v>1</v>
          </cell>
          <cell r="G967">
            <v>13</v>
          </cell>
          <cell r="J967">
            <v>978</v>
          </cell>
          <cell r="K967" t="str">
            <v>M</v>
          </cell>
          <cell r="M967" t="str">
            <v>N</v>
          </cell>
          <cell r="N967">
            <v>10</v>
          </cell>
          <cell r="R967">
            <v>1.6274787535410764</v>
          </cell>
        </row>
        <row r="968">
          <cell r="C968">
            <v>1</v>
          </cell>
          <cell r="G968">
            <v>10</v>
          </cell>
          <cell r="J968">
            <v>28.1</v>
          </cell>
          <cell r="K968" t="str">
            <v>M</v>
          </cell>
          <cell r="M968" t="str">
            <v>N</v>
          </cell>
          <cell r="N968">
            <v>1</v>
          </cell>
          <cell r="R968">
            <v>1.1124087591240877</v>
          </cell>
        </row>
        <row r="969">
          <cell r="C969">
            <v>1</v>
          </cell>
          <cell r="G969">
            <v>13</v>
          </cell>
          <cell r="J969">
            <v>188.3</v>
          </cell>
          <cell r="K969" t="str">
            <v>W</v>
          </cell>
          <cell r="M969" t="str">
            <v>Y</v>
          </cell>
          <cell r="N969">
            <v>1</v>
          </cell>
          <cell r="R969">
            <v>1.6274787535410764</v>
          </cell>
        </row>
        <row r="970">
          <cell r="C970">
            <v>1</v>
          </cell>
          <cell r="G970">
            <v>13</v>
          </cell>
          <cell r="J970">
            <v>220.3</v>
          </cell>
          <cell r="K970" t="str">
            <v>W</v>
          </cell>
          <cell r="M970" t="str">
            <v>Y</v>
          </cell>
          <cell r="N970">
            <v>12</v>
          </cell>
          <cell r="R970">
            <v>1.6274787535410764</v>
          </cell>
        </row>
        <row r="971">
          <cell r="C971">
            <v>1</v>
          </cell>
          <cell r="G971">
            <v>10</v>
          </cell>
          <cell r="J971">
            <v>149.30000000000001</v>
          </cell>
          <cell r="K971" t="str">
            <v>W</v>
          </cell>
          <cell r="M971" t="str">
            <v>Y</v>
          </cell>
          <cell r="N971">
            <v>2</v>
          </cell>
          <cell r="R971">
            <v>1.1124087591240877</v>
          </cell>
        </row>
        <row r="972">
          <cell r="C972">
            <v>1</v>
          </cell>
          <cell r="G972">
            <v>13</v>
          </cell>
          <cell r="J972">
            <v>386.8</v>
          </cell>
          <cell r="K972" t="str">
            <v>D</v>
          </cell>
          <cell r="M972" t="str">
            <v>Y</v>
          </cell>
          <cell r="N972">
            <v>2</v>
          </cell>
          <cell r="R972">
            <v>1.6274787535410764</v>
          </cell>
        </row>
        <row r="973">
          <cell r="C973">
            <v>1</v>
          </cell>
          <cell r="G973">
            <v>13</v>
          </cell>
          <cell r="J973">
            <v>386.8</v>
          </cell>
          <cell r="K973" t="str">
            <v>D</v>
          </cell>
          <cell r="M973" t="str">
            <v>Y</v>
          </cell>
          <cell r="N973">
            <v>2</v>
          </cell>
          <cell r="R973">
            <v>1.6274787535410764</v>
          </cell>
        </row>
        <row r="974">
          <cell r="C974">
            <v>1</v>
          </cell>
          <cell r="G974">
            <v>10</v>
          </cell>
          <cell r="J974">
            <v>28.1</v>
          </cell>
          <cell r="K974" t="str">
            <v>D</v>
          </cell>
          <cell r="M974" t="str">
            <v>Y</v>
          </cell>
          <cell r="N974">
            <v>1</v>
          </cell>
          <cell r="R974">
            <v>1.1124087591240877</v>
          </cell>
        </row>
        <row r="975">
          <cell r="C975">
            <v>1</v>
          </cell>
          <cell r="G975">
            <v>10</v>
          </cell>
          <cell r="J975">
            <v>94</v>
          </cell>
          <cell r="K975" t="str">
            <v>W</v>
          </cell>
          <cell r="M975" t="str">
            <v>N</v>
          </cell>
          <cell r="N975">
            <v>1</v>
          </cell>
          <cell r="R975">
            <v>1.1124087591240877</v>
          </cell>
        </row>
        <row r="976">
          <cell r="C976">
            <v>1</v>
          </cell>
          <cell r="G976">
            <v>10</v>
          </cell>
          <cell r="J976">
            <v>28.1</v>
          </cell>
          <cell r="K976" t="str">
            <v>D</v>
          </cell>
          <cell r="M976" t="str">
            <v>Y</v>
          </cell>
          <cell r="N976">
            <v>1</v>
          </cell>
          <cell r="R976">
            <v>1.1124087591240877</v>
          </cell>
        </row>
        <row r="977">
          <cell r="C977">
            <v>1</v>
          </cell>
          <cell r="G977">
            <v>13</v>
          </cell>
          <cell r="J977">
            <v>508</v>
          </cell>
          <cell r="K977" t="str">
            <v>W</v>
          </cell>
          <cell r="M977" t="str">
            <v>N</v>
          </cell>
          <cell r="N977">
            <v>2</v>
          </cell>
          <cell r="R977">
            <v>1.6274787535410764</v>
          </cell>
        </row>
        <row r="978">
          <cell r="C978">
            <v>1</v>
          </cell>
          <cell r="G978">
            <v>13</v>
          </cell>
          <cell r="J978">
            <v>689</v>
          </cell>
          <cell r="K978" t="str">
            <v>W</v>
          </cell>
          <cell r="M978" t="str">
            <v>N</v>
          </cell>
          <cell r="N978">
            <v>6</v>
          </cell>
          <cell r="R978">
            <v>1.6274787535410764</v>
          </cell>
        </row>
        <row r="979">
          <cell r="C979">
            <v>1</v>
          </cell>
          <cell r="G979">
            <v>13</v>
          </cell>
          <cell r="J979">
            <v>741</v>
          </cell>
          <cell r="K979" t="str">
            <v>W</v>
          </cell>
          <cell r="M979" t="str">
            <v>N</v>
          </cell>
          <cell r="N979">
            <v>2</v>
          </cell>
          <cell r="R979">
            <v>1.6274787535410764</v>
          </cell>
        </row>
        <row r="980">
          <cell r="C980">
            <v>1</v>
          </cell>
          <cell r="G980">
            <v>13</v>
          </cell>
          <cell r="J980">
            <v>611.79999999999995</v>
          </cell>
          <cell r="K980" t="str">
            <v>W</v>
          </cell>
          <cell r="M980" t="str">
            <v>Y</v>
          </cell>
          <cell r="N980">
            <v>10</v>
          </cell>
          <cell r="R980">
            <v>1.6274787535410764</v>
          </cell>
        </row>
        <row r="981">
          <cell r="C981">
            <v>1</v>
          </cell>
          <cell r="G981">
            <v>10</v>
          </cell>
          <cell r="J981">
            <v>28.1</v>
          </cell>
          <cell r="K981" t="str">
            <v>W</v>
          </cell>
          <cell r="M981" t="str">
            <v>N</v>
          </cell>
          <cell r="N981">
            <v>1</v>
          </cell>
          <cell r="R981">
            <v>1.1124087591240877</v>
          </cell>
        </row>
        <row r="982">
          <cell r="C982">
            <v>1</v>
          </cell>
          <cell r="G982">
            <v>13</v>
          </cell>
          <cell r="J982">
            <v>330.3</v>
          </cell>
          <cell r="K982" t="str">
            <v>W</v>
          </cell>
          <cell r="M982" t="str">
            <v>N</v>
          </cell>
          <cell r="N982">
            <v>9</v>
          </cell>
          <cell r="R982">
            <v>1.6274787535410764</v>
          </cell>
        </row>
        <row r="983">
          <cell r="C983">
            <v>1</v>
          </cell>
          <cell r="G983">
            <v>13</v>
          </cell>
          <cell r="J983">
            <v>122.8</v>
          </cell>
          <cell r="K983" t="str">
            <v>W</v>
          </cell>
          <cell r="M983" t="str">
            <v>N</v>
          </cell>
          <cell r="N983">
            <v>11</v>
          </cell>
          <cell r="R983">
            <v>1.6274787535410764</v>
          </cell>
        </row>
        <row r="984">
          <cell r="C984">
            <v>1</v>
          </cell>
          <cell r="G984">
            <v>13</v>
          </cell>
          <cell r="J984">
            <v>259.2</v>
          </cell>
          <cell r="K984" t="str">
            <v>W</v>
          </cell>
          <cell r="M984" t="str">
            <v>N</v>
          </cell>
          <cell r="N984">
            <v>13</v>
          </cell>
          <cell r="R984">
            <v>1.6274787535410764</v>
          </cell>
        </row>
        <row r="985">
          <cell r="C985">
            <v>1</v>
          </cell>
          <cell r="G985">
            <v>10</v>
          </cell>
          <cell r="J985">
            <v>238.2</v>
          </cell>
          <cell r="K985" t="str">
            <v>W</v>
          </cell>
          <cell r="M985" t="str">
            <v>N</v>
          </cell>
          <cell r="N985">
            <v>1</v>
          </cell>
          <cell r="R985">
            <v>1.1124087591240877</v>
          </cell>
        </row>
        <row r="986">
          <cell r="C986">
            <v>1</v>
          </cell>
          <cell r="G986">
            <v>10</v>
          </cell>
          <cell r="J986">
            <v>368</v>
          </cell>
          <cell r="K986" t="str">
            <v>W</v>
          </cell>
          <cell r="M986" t="str">
            <v>N</v>
          </cell>
          <cell r="N986">
            <v>10</v>
          </cell>
          <cell r="R986">
            <v>1.1124087591240877</v>
          </cell>
        </row>
        <row r="987">
          <cell r="C987">
            <v>1</v>
          </cell>
          <cell r="G987">
            <v>13</v>
          </cell>
          <cell r="J987">
            <v>662.6</v>
          </cell>
          <cell r="K987" t="str">
            <v>M</v>
          </cell>
          <cell r="M987" t="str">
            <v>Y</v>
          </cell>
          <cell r="N987">
            <v>2</v>
          </cell>
          <cell r="R987">
            <v>1.6274787535410764</v>
          </cell>
        </row>
        <row r="988">
          <cell r="C988">
            <v>1</v>
          </cell>
          <cell r="G988">
            <v>10</v>
          </cell>
          <cell r="J988">
            <v>94</v>
          </cell>
          <cell r="K988" t="str">
            <v>W</v>
          </cell>
          <cell r="M988" t="str">
            <v>Y</v>
          </cell>
          <cell r="N988">
            <v>18</v>
          </cell>
          <cell r="R988">
            <v>1.1124087591240877</v>
          </cell>
        </row>
        <row r="989">
          <cell r="C989">
            <v>1</v>
          </cell>
          <cell r="G989">
            <v>13</v>
          </cell>
          <cell r="J989">
            <v>50.7</v>
          </cell>
          <cell r="K989" t="str">
            <v>D</v>
          </cell>
          <cell r="M989" t="str">
            <v>Y</v>
          </cell>
          <cell r="N989">
            <v>1</v>
          </cell>
          <cell r="R989">
            <v>1.6274787535410764</v>
          </cell>
        </row>
        <row r="990">
          <cell r="C990">
            <v>1</v>
          </cell>
          <cell r="G990">
            <v>10</v>
          </cell>
          <cell r="J990">
            <v>94</v>
          </cell>
          <cell r="K990" t="str">
            <v>D</v>
          </cell>
          <cell r="M990" t="str">
            <v>Y</v>
          </cell>
          <cell r="N990">
            <v>1</v>
          </cell>
          <cell r="R990">
            <v>1.1124087591240877</v>
          </cell>
        </row>
        <row r="991">
          <cell r="C991">
            <v>1</v>
          </cell>
          <cell r="G991">
            <v>10</v>
          </cell>
          <cell r="J991">
            <v>28.1</v>
          </cell>
          <cell r="K991" t="str">
            <v>D</v>
          </cell>
          <cell r="M991" t="str">
            <v>Y</v>
          </cell>
          <cell r="N991">
            <v>1</v>
          </cell>
          <cell r="R991">
            <v>1.1124087591240877</v>
          </cell>
        </row>
        <row r="992">
          <cell r="C992">
            <v>1</v>
          </cell>
          <cell r="G992">
            <v>10</v>
          </cell>
          <cell r="J992">
            <v>28.1</v>
          </cell>
          <cell r="K992" t="str">
            <v>D</v>
          </cell>
          <cell r="M992" t="str">
            <v>Y</v>
          </cell>
          <cell r="N992">
            <v>1</v>
          </cell>
          <cell r="R992">
            <v>1.1124087591240877</v>
          </cell>
        </row>
        <row r="993">
          <cell r="C993">
            <v>1</v>
          </cell>
          <cell r="G993">
            <v>10</v>
          </cell>
          <cell r="J993">
            <v>94</v>
          </cell>
          <cell r="K993" t="str">
            <v>D</v>
          </cell>
          <cell r="M993" t="str">
            <v>Y</v>
          </cell>
          <cell r="N993">
            <v>1</v>
          </cell>
          <cell r="R993">
            <v>1.1124087591240877</v>
          </cell>
        </row>
        <row r="994">
          <cell r="C994">
            <v>1</v>
          </cell>
          <cell r="G994">
            <v>10</v>
          </cell>
          <cell r="J994">
            <v>94</v>
          </cell>
          <cell r="K994" t="str">
            <v>D</v>
          </cell>
          <cell r="M994" t="str">
            <v>Y</v>
          </cell>
          <cell r="N994">
            <v>1</v>
          </cell>
          <cell r="R994">
            <v>1.1124087591240877</v>
          </cell>
        </row>
        <row r="995">
          <cell r="C995">
            <v>1</v>
          </cell>
          <cell r="G995">
            <v>13</v>
          </cell>
          <cell r="J995">
            <v>527</v>
          </cell>
          <cell r="K995" t="str">
            <v>M</v>
          </cell>
          <cell r="M995" t="str">
            <v>Y</v>
          </cell>
          <cell r="N995">
            <v>1</v>
          </cell>
          <cell r="R995">
            <v>1.6274787535410764</v>
          </cell>
        </row>
        <row r="996">
          <cell r="C996">
            <v>1</v>
          </cell>
          <cell r="G996">
            <v>10</v>
          </cell>
          <cell r="J996">
            <v>28.1</v>
          </cell>
          <cell r="K996" t="str">
            <v>D</v>
          </cell>
          <cell r="M996" t="str">
            <v>Y</v>
          </cell>
          <cell r="N996">
            <v>1</v>
          </cell>
          <cell r="R996">
            <v>1.1124087591240877</v>
          </cell>
        </row>
        <row r="997">
          <cell r="C997">
            <v>1</v>
          </cell>
          <cell r="G997">
            <v>10</v>
          </cell>
          <cell r="J997">
            <v>256.39999999999998</v>
          </cell>
          <cell r="K997" t="str">
            <v>M</v>
          </cell>
          <cell r="M997" t="str">
            <v>N</v>
          </cell>
          <cell r="N997">
            <v>1</v>
          </cell>
          <cell r="R997">
            <v>1.1124087591240877</v>
          </cell>
        </row>
        <row r="998">
          <cell r="C998">
            <v>1</v>
          </cell>
          <cell r="G998">
            <v>10</v>
          </cell>
          <cell r="J998">
            <v>64.7</v>
          </cell>
          <cell r="K998" t="str">
            <v>W</v>
          </cell>
          <cell r="M998" t="str">
            <v>N</v>
          </cell>
          <cell r="N998">
            <v>4</v>
          </cell>
          <cell r="R998">
            <v>1.1124087591240877</v>
          </cell>
        </row>
        <row r="999">
          <cell r="C999">
            <v>1</v>
          </cell>
          <cell r="G999">
            <v>10</v>
          </cell>
          <cell r="J999">
            <v>28.1</v>
          </cell>
          <cell r="K999" t="str">
            <v>D</v>
          </cell>
          <cell r="M999" t="str">
            <v>N</v>
          </cell>
          <cell r="N999">
            <v>13</v>
          </cell>
          <cell r="R999">
            <v>1.1124087591240877</v>
          </cell>
        </row>
        <row r="1000">
          <cell r="C1000">
            <v>1</v>
          </cell>
          <cell r="G1000">
            <v>10</v>
          </cell>
          <cell r="J1000">
            <v>210.3</v>
          </cell>
          <cell r="K1000" t="str">
            <v>D</v>
          </cell>
          <cell r="M1000" t="str">
            <v>N</v>
          </cell>
          <cell r="N1000">
            <v>1</v>
          </cell>
          <cell r="R1000">
            <v>1.1124087591240877</v>
          </cell>
        </row>
        <row r="1001">
          <cell r="C1001">
            <v>1</v>
          </cell>
          <cell r="G1001">
            <v>10</v>
          </cell>
          <cell r="J1001">
            <v>307.2</v>
          </cell>
          <cell r="K1001" t="str">
            <v>M</v>
          </cell>
          <cell r="M1001" t="str">
            <v>N</v>
          </cell>
          <cell r="N1001">
            <v>1</v>
          </cell>
          <cell r="R1001">
            <v>1.1124087591240877</v>
          </cell>
        </row>
        <row r="1002">
          <cell r="C1002">
            <v>1</v>
          </cell>
          <cell r="G1002">
            <v>13</v>
          </cell>
          <cell r="J1002">
            <v>1130</v>
          </cell>
          <cell r="K1002" t="str">
            <v>D</v>
          </cell>
          <cell r="M1002" t="str">
            <v>N</v>
          </cell>
          <cell r="N1002">
            <v>10</v>
          </cell>
          <cell r="R1002">
            <v>1.6274787535410764</v>
          </cell>
        </row>
        <row r="1003">
          <cell r="C1003">
            <v>1</v>
          </cell>
          <cell r="G1003">
            <v>10</v>
          </cell>
          <cell r="J1003">
            <v>94</v>
          </cell>
          <cell r="K1003" t="str">
            <v>W</v>
          </cell>
          <cell r="M1003" t="str">
            <v>N</v>
          </cell>
          <cell r="N1003">
            <v>1</v>
          </cell>
          <cell r="R1003">
            <v>1.1124087591240877</v>
          </cell>
        </row>
        <row r="1004">
          <cell r="C1004">
            <v>1</v>
          </cell>
          <cell r="G1004">
            <v>10</v>
          </cell>
          <cell r="J1004">
            <v>259.2</v>
          </cell>
          <cell r="K1004" t="str">
            <v>M</v>
          </cell>
          <cell r="M1004" t="str">
            <v>N</v>
          </cell>
          <cell r="N1004">
            <v>1</v>
          </cell>
          <cell r="R1004">
            <v>1.1124087591240877</v>
          </cell>
        </row>
        <row r="1005">
          <cell r="C1005">
            <v>1</v>
          </cell>
          <cell r="G1005">
            <v>13</v>
          </cell>
          <cell r="J1005">
            <v>2068</v>
          </cell>
          <cell r="K1005" t="str">
            <v>M</v>
          </cell>
          <cell r="M1005" t="str">
            <v>N</v>
          </cell>
          <cell r="N1005">
            <v>17</v>
          </cell>
          <cell r="R1005">
            <v>1.6274787535410764</v>
          </cell>
        </row>
        <row r="1006">
          <cell r="C1006">
            <v>1</v>
          </cell>
          <cell r="G1006">
            <v>13</v>
          </cell>
          <cell r="J1006">
            <v>1748</v>
          </cell>
          <cell r="K1006" t="str">
            <v>M</v>
          </cell>
          <cell r="M1006" t="str">
            <v>N</v>
          </cell>
          <cell r="N1006">
            <v>11</v>
          </cell>
          <cell r="R1006">
            <v>1.6274787535410764</v>
          </cell>
        </row>
        <row r="1007">
          <cell r="C1007">
            <v>1</v>
          </cell>
          <cell r="G1007">
            <v>10</v>
          </cell>
          <cell r="J1007">
            <v>130.6</v>
          </cell>
          <cell r="K1007" t="str">
            <v>W</v>
          </cell>
          <cell r="M1007" t="str">
            <v>N</v>
          </cell>
          <cell r="N1007">
            <v>18</v>
          </cell>
          <cell r="R1007">
            <v>1.1124087591240877</v>
          </cell>
        </row>
        <row r="1008">
          <cell r="C1008">
            <v>1</v>
          </cell>
          <cell r="G1008">
            <v>10</v>
          </cell>
          <cell r="J1008">
            <v>517</v>
          </cell>
          <cell r="K1008" t="str">
            <v>D</v>
          </cell>
          <cell r="M1008" t="str">
            <v>N</v>
          </cell>
          <cell r="N1008">
            <v>3</v>
          </cell>
          <cell r="R1008">
            <v>1.1124087591240877</v>
          </cell>
        </row>
        <row r="1009">
          <cell r="C1009">
            <v>1</v>
          </cell>
          <cell r="G1009">
            <v>11</v>
          </cell>
          <cell r="J1009">
            <v>611.79999999999995</v>
          </cell>
          <cell r="K1009" t="str">
            <v>W</v>
          </cell>
          <cell r="M1009" t="str">
            <v>N</v>
          </cell>
          <cell r="N1009">
            <v>1</v>
          </cell>
          <cell r="R1009">
            <v>1.3240418118466899</v>
          </cell>
        </row>
        <row r="1010">
          <cell r="C1010">
            <v>1</v>
          </cell>
          <cell r="G1010">
            <v>13</v>
          </cell>
          <cell r="J1010">
            <v>610</v>
          </cell>
          <cell r="K1010" t="str">
            <v>M</v>
          </cell>
          <cell r="M1010" t="str">
            <v>N</v>
          </cell>
          <cell r="N1010">
            <v>4</v>
          </cell>
          <cell r="R1010">
            <v>1.6274787535410764</v>
          </cell>
        </row>
        <row r="1011">
          <cell r="C1011">
            <v>1</v>
          </cell>
          <cell r="G1011">
            <v>10</v>
          </cell>
          <cell r="J1011">
            <v>386.8</v>
          </cell>
          <cell r="K1011" t="str">
            <v>W</v>
          </cell>
          <cell r="M1011" t="str">
            <v>N</v>
          </cell>
          <cell r="N1011">
            <v>1</v>
          </cell>
          <cell r="R1011">
            <v>1.1124087591240877</v>
          </cell>
        </row>
        <row r="1012">
          <cell r="C1012">
            <v>1</v>
          </cell>
          <cell r="G1012">
            <v>10</v>
          </cell>
          <cell r="J1012">
            <v>508</v>
          </cell>
          <cell r="K1012" t="str">
            <v>W</v>
          </cell>
          <cell r="M1012" t="str">
            <v>N</v>
          </cell>
          <cell r="N1012">
            <v>10</v>
          </cell>
          <cell r="R1012">
            <v>1.1124087591240877</v>
          </cell>
        </row>
        <row r="1013">
          <cell r="C1013">
            <v>1</v>
          </cell>
          <cell r="G1013">
            <v>11</v>
          </cell>
          <cell r="J1013">
            <v>71.5</v>
          </cell>
          <cell r="K1013" t="str">
            <v>W</v>
          </cell>
          <cell r="M1013" t="str">
            <v>N</v>
          </cell>
          <cell r="N1013">
            <v>1</v>
          </cell>
          <cell r="R1013">
            <v>1.3240418118466899</v>
          </cell>
        </row>
        <row r="1014">
          <cell r="C1014">
            <v>1</v>
          </cell>
          <cell r="G1014">
            <v>10</v>
          </cell>
          <cell r="J1014">
            <v>149.30000000000001</v>
          </cell>
          <cell r="K1014" t="str">
            <v>W</v>
          </cell>
          <cell r="M1014" t="str">
            <v>N</v>
          </cell>
          <cell r="N1014">
            <v>1</v>
          </cell>
          <cell r="R1014">
            <v>1.1124087591240877</v>
          </cell>
        </row>
        <row r="1015">
          <cell r="C1015">
            <v>1</v>
          </cell>
          <cell r="G1015">
            <v>10</v>
          </cell>
          <cell r="J1015">
            <v>28.1</v>
          </cell>
          <cell r="K1015" t="str">
            <v>D</v>
          </cell>
          <cell r="M1015" t="str">
            <v>Y</v>
          </cell>
          <cell r="N1015">
            <v>1</v>
          </cell>
          <cell r="R1015">
            <v>1.1124087591240877</v>
          </cell>
        </row>
        <row r="1016">
          <cell r="C1016">
            <v>1</v>
          </cell>
          <cell r="G1016">
            <v>13</v>
          </cell>
          <cell r="J1016">
            <v>355</v>
          </cell>
          <cell r="K1016" t="str">
            <v>W</v>
          </cell>
          <cell r="M1016" t="str">
            <v>N</v>
          </cell>
          <cell r="N1016">
            <v>10</v>
          </cell>
          <cell r="R1016">
            <v>1.6274787535410764</v>
          </cell>
        </row>
        <row r="1017">
          <cell r="C1017">
            <v>1</v>
          </cell>
          <cell r="G1017">
            <v>10</v>
          </cell>
          <cell r="J1017">
            <v>508</v>
          </cell>
          <cell r="K1017" t="str">
            <v>W</v>
          </cell>
          <cell r="M1017" t="str">
            <v>N</v>
          </cell>
          <cell r="N1017">
            <v>4</v>
          </cell>
          <cell r="R1017">
            <v>1.1124087591240877</v>
          </cell>
        </row>
        <row r="1018">
          <cell r="C1018">
            <v>1</v>
          </cell>
          <cell r="G1018">
            <v>10</v>
          </cell>
          <cell r="J1018">
            <v>794</v>
          </cell>
          <cell r="K1018" t="str">
            <v>W</v>
          </cell>
          <cell r="M1018" t="str">
            <v>N</v>
          </cell>
          <cell r="N1018">
            <v>1</v>
          </cell>
          <cell r="R1018">
            <v>1.1124087591240877</v>
          </cell>
        </row>
        <row r="1019">
          <cell r="C1019">
            <v>1</v>
          </cell>
          <cell r="G1019">
            <v>10</v>
          </cell>
          <cell r="J1019">
            <v>256.39999999999998</v>
          </cell>
          <cell r="K1019" t="str">
            <v>W</v>
          </cell>
          <cell r="M1019" t="str">
            <v>N</v>
          </cell>
          <cell r="N1019">
            <v>1</v>
          </cell>
          <cell r="R1019">
            <v>1.1124087591240877</v>
          </cell>
        </row>
        <row r="1020">
          <cell r="C1020">
            <v>1</v>
          </cell>
          <cell r="G1020">
            <v>13</v>
          </cell>
          <cell r="J1020">
            <v>414</v>
          </cell>
          <cell r="K1020" t="str">
            <v>W</v>
          </cell>
          <cell r="M1020" t="str">
            <v>N</v>
          </cell>
          <cell r="N1020">
            <v>13</v>
          </cell>
          <cell r="R1020">
            <v>1.6274787535410764</v>
          </cell>
        </row>
        <row r="1021">
          <cell r="C1021">
            <v>1</v>
          </cell>
          <cell r="G1021">
            <v>11</v>
          </cell>
          <cell r="J1021">
            <v>1232</v>
          </cell>
          <cell r="K1021" t="str">
            <v>W</v>
          </cell>
          <cell r="M1021" t="str">
            <v>N</v>
          </cell>
          <cell r="N1021">
            <v>6</v>
          </cell>
          <cell r="R1021">
            <v>1.3240418118466899</v>
          </cell>
        </row>
        <row r="1022">
          <cell r="C1022">
            <v>1</v>
          </cell>
          <cell r="G1022">
            <v>13</v>
          </cell>
          <cell r="J1022">
            <v>409</v>
          </cell>
          <cell r="K1022" t="str">
            <v>W</v>
          </cell>
          <cell r="M1022" t="str">
            <v>N</v>
          </cell>
          <cell r="N1022">
            <v>1</v>
          </cell>
          <cell r="R1022">
            <v>1.6274787535410764</v>
          </cell>
        </row>
        <row r="1023">
          <cell r="C1023">
            <v>1</v>
          </cell>
          <cell r="G1023">
            <v>13</v>
          </cell>
          <cell r="J1023">
            <v>71.5</v>
          </cell>
          <cell r="K1023" t="str">
            <v>W</v>
          </cell>
          <cell r="M1023" t="str">
            <v>N</v>
          </cell>
          <cell r="N1023">
            <v>1</v>
          </cell>
          <cell r="R1023">
            <v>1.6274787535410764</v>
          </cell>
        </row>
        <row r="1024">
          <cell r="C1024">
            <v>1</v>
          </cell>
          <cell r="G1024">
            <v>13</v>
          </cell>
          <cell r="J1024">
            <v>409</v>
          </cell>
          <cell r="K1024" t="str">
            <v>W</v>
          </cell>
          <cell r="M1024" t="str">
            <v>N</v>
          </cell>
          <cell r="N1024">
            <v>10</v>
          </cell>
          <cell r="R1024">
            <v>1.6274787535410764</v>
          </cell>
        </row>
        <row r="1025">
          <cell r="C1025">
            <v>1</v>
          </cell>
          <cell r="G1025">
            <v>13</v>
          </cell>
          <cell r="J1025">
            <v>210.3</v>
          </cell>
          <cell r="K1025" t="str">
            <v>M</v>
          </cell>
          <cell r="M1025" t="str">
            <v>N</v>
          </cell>
          <cell r="N1025">
            <v>1</v>
          </cell>
          <cell r="R1025">
            <v>1.6274787535410764</v>
          </cell>
        </row>
        <row r="1026">
          <cell r="C1026">
            <v>1</v>
          </cell>
          <cell r="G1026">
            <v>13</v>
          </cell>
          <cell r="J1026">
            <v>256.39999999999998</v>
          </cell>
          <cell r="K1026" t="str">
            <v>W</v>
          </cell>
          <cell r="M1026" t="str">
            <v>N</v>
          </cell>
          <cell r="N1026">
            <v>10</v>
          </cell>
          <cell r="R1026">
            <v>1.6274787535410764</v>
          </cell>
        </row>
        <row r="1027">
          <cell r="C1027">
            <v>1</v>
          </cell>
          <cell r="G1027">
            <v>13</v>
          </cell>
          <cell r="J1027">
            <v>646.29999999999995</v>
          </cell>
          <cell r="K1027" t="str">
            <v>W</v>
          </cell>
          <cell r="M1027" t="str">
            <v>N</v>
          </cell>
          <cell r="N1027">
            <v>13</v>
          </cell>
          <cell r="R1027">
            <v>1.6274787535410764</v>
          </cell>
        </row>
        <row r="1028">
          <cell r="C1028">
            <v>1</v>
          </cell>
          <cell r="G1028">
            <v>13</v>
          </cell>
          <cell r="J1028">
            <v>2068</v>
          </cell>
          <cell r="K1028" t="str">
            <v>W</v>
          </cell>
          <cell r="M1028" t="str">
            <v>N</v>
          </cell>
          <cell r="N1028">
            <v>1</v>
          </cell>
          <cell r="R1028">
            <v>1.6274787535410764</v>
          </cell>
        </row>
        <row r="1029">
          <cell r="C1029">
            <v>1</v>
          </cell>
          <cell r="G1029">
            <v>10</v>
          </cell>
          <cell r="J1029">
            <v>256.39999999999998</v>
          </cell>
          <cell r="K1029" t="str">
            <v>W</v>
          </cell>
          <cell r="M1029" t="str">
            <v>N</v>
          </cell>
          <cell r="N1029">
            <v>13</v>
          </cell>
          <cell r="R1029">
            <v>1.1124087591240877</v>
          </cell>
        </row>
        <row r="1030">
          <cell r="C1030">
            <v>1</v>
          </cell>
          <cell r="G1030">
            <v>13</v>
          </cell>
          <cell r="J1030">
            <v>873</v>
          </cell>
          <cell r="K1030" t="str">
            <v>W</v>
          </cell>
          <cell r="M1030" t="str">
            <v>N</v>
          </cell>
          <cell r="N1030">
            <v>2</v>
          </cell>
          <cell r="R1030">
            <v>1.6274787535410764</v>
          </cell>
        </row>
        <row r="1031">
          <cell r="C1031">
            <v>1</v>
          </cell>
          <cell r="G1031">
            <v>13</v>
          </cell>
          <cell r="J1031">
            <v>1281.3</v>
          </cell>
          <cell r="K1031" t="str">
            <v>W</v>
          </cell>
          <cell r="M1031" t="str">
            <v>N</v>
          </cell>
          <cell r="N1031">
            <v>1</v>
          </cell>
          <cell r="R1031">
            <v>1.6274787535410764</v>
          </cell>
        </row>
        <row r="1032">
          <cell r="C1032">
            <v>1</v>
          </cell>
          <cell r="G1032">
            <v>13</v>
          </cell>
          <cell r="J1032">
            <v>376.4</v>
          </cell>
          <cell r="K1032" t="str">
            <v>W</v>
          </cell>
          <cell r="M1032" t="str">
            <v>N</v>
          </cell>
          <cell r="N1032">
            <v>6</v>
          </cell>
          <cell r="R1032">
            <v>1.6274787535410764</v>
          </cell>
        </row>
        <row r="1033">
          <cell r="C1033">
            <v>1</v>
          </cell>
          <cell r="G1033">
            <v>13</v>
          </cell>
          <cell r="J1033">
            <v>330.3</v>
          </cell>
          <cell r="K1033" t="str">
            <v>W</v>
          </cell>
          <cell r="M1033" t="str">
            <v>N</v>
          </cell>
          <cell r="N1033">
            <v>13</v>
          </cell>
          <cell r="R1033">
            <v>1.6274787535410764</v>
          </cell>
        </row>
        <row r="1034">
          <cell r="C1034">
            <v>1</v>
          </cell>
          <cell r="G1034">
            <v>13</v>
          </cell>
          <cell r="J1034">
            <v>265</v>
          </cell>
          <cell r="K1034" t="str">
            <v>W</v>
          </cell>
          <cell r="M1034" t="str">
            <v>N</v>
          </cell>
          <cell r="N1034">
            <v>2</v>
          </cell>
          <cell r="R1034">
            <v>1.6274787535410764</v>
          </cell>
        </row>
        <row r="1035">
          <cell r="C1035">
            <v>1</v>
          </cell>
          <cell r="G1035">
            <v>10</v>
          </cell>
          <cell r="J1035">
            <v>137.4</v>
          </cell>
          <cell r="K1035" t="str">
            <v>W</v>
          </cell>
          <cell r="M1035" t="str">
            <v>N</v>
          </cell>
          <cell r="N1035">
            <v>1</v>
          </cell>
          <cell r="R1035">
            <v>1.1124087591240877</v>
          </cell>
        </row>
        <row r="1036">
          <cell r="C1036">
            <v>1</v>
          </cell>
          <cell r="G1036">
            <v>11</v>
          </cell>
          <cell r="J1036">
            <v>64.7</v>
          </cell>
          <cell r="K1036" t="str">
            <v>M</v>
          </cell>
          <cell r="M1036" t="str">
            <v>N</v>
          </cell>
          <cell r="N1036">
            <v>1</v>
          </cell>
          <cell r="R1036">
            <v>1.3240418118466899</v>
          </cell>
        </row>
        <row r="1037">
          <cell r="C1037">
            <v>1</v>
          </cell>
          <cell r="G1037">
            <v>11</v>
          </cell>
          <cell r="J1037">
            <v>210.3</v>
          </cell>
          <cell r="K1037" t="str">
            <v>W</v>
          </cell>
          <cell r="M1037" t="str">
            <v>N</v>
          </cell>
          <cell r="N1037">
            <v>1</v>
          </cell>
          <cell r="R1037">
            <v>1.3240418118466899</v>
          </cell>
        </row>
        <row r="1038">
          <cell r="C1038">
            <v>1</v>
          </cell>
          <cell r="G1038">
            <v>11</v>
          </cell>
          <cell r="J1038">
            <v>136.30000000000001</v>
          </cell>
          <cell r="K1038" t="str">
            <v>W</v>
          </cell>
          <cell r="M1038" t="str">
            <v>N</v>
          </cell>
          <cell r="N1038">
            <v>1</v>
          </cell>
          <cell r="R1038">
            <v>1.3240418118466899</v>
          </cell>
        </row>
        <row r="1039">
          <cell r="C1039">
            <v>1</v>
          </cell>
          <cell r="G1039">
            <v>13</v>
          </cell>
          <cell r="J1039">
            <v>210.3</v>
          </cell>
          <cell r="K1039" t="str">
            <v>W</v>
          </cell>
          <cell r="M1039" t="str">
            <v>N</v>
          </cell>
          <cell r="N1039">
            <v>3</v>
          </cell>
          <cell r="R1039">
            <v>1.6274787535410764</v>
          </cell>
        </row>
        <row r="1040">
          <cell r="C1040">
            <v>1</v>
          </cell>
          <cell r="G1040">
            <v>13</v>
          </cell>
          <cell r="J1040">
            <v>3342</v>
          </cell>
          <cell r="K1040" t="str">
            <v>W</v>
          </cell>
          <cell r="M1040" t="str">
            <v>N</v>
          </cell>
          <cell r="N1040">
            <v>14</v>
          </cell>
          <cell r="R1040">
            <v>1.6274787535410764</v>
          </cell>
        </row>
        <row r="1041">
          <cell r="C1041">
            <v>1</v>
          </cell>
          <cell r="G1041">
            <v>13</v>
          </cell>
          <cell r="J1041">
            <v>794</v>
          </cell>
          <cell r="K1041" t="str">
            <v>W</v>
          </cell>
          <cell r="M1041" t="str">
            <v>N</v>
          </cell>
          <cell r="N1041">
            <v>4</v>
          </cell>
          <cell r="R1041">
            <v>1.6274787535410764</v>
          </cell>
        </row>
        <row r="1042">
          <cell r="C1042">
            <v>1</v>
          </cell>
          <cell r="G1042">
            <v>10</v>
          </cell>
          <cell r="J1042">
            <v>71.5</v>
          </cell>
          <cell r="K1042" t="str">
            <v>D</v>
          </cell>
          <cell r="M1042" t="str">
            <v>N</v>
          </cell>
          <cell r="N1042">
            <v>17</v>
          </cell>
          <cell r="R1042">
            <v>1.1124087591240877</v>
          </cell>
        </row>
        <row r="1043">
          <cell r="C1043">
            <v>1</v>
          </cell>
          <cell r="G1043">
            <v>13</v>
          </cell>
          <cell r="J1043">
            <v>1748</v>
          </cell>
          <cell r="K1043" t="str">
            <v>D</v>
          </cell>
          <cell r="M1043" t="str">
            <v>N</v>
          </cell>
          <cell r="N1043">
            <v>4</v>
          </cell>
          <cell r="R1043">
            <v>1.6274787535410764</v>
          </cell>
        </row>
        <row r="1044">
          <cell r="C1044">
            <v>1</v>
          </cell>
          <cell r="G1044">
            <v>13</v>
          </cell>
          <cell r="J1044">
            <v>330.3</v>
          </cell>
          <cell r="K1044" t="str">
            <v>W</v>
          </cell>
          <cell r="M1044" t="str">
            <v>N</v>
          </cell>
          <cell r="N1044">
            <v>13</v>
          </cell>
          <cell r="R1044">
            <v>1.6274787535410764</v>
          </cell>
        </row>
        <row r="1045">
          <cell r="C1045">
            <v>1</v>
          </cell>
          <cell r="G1045">
            <v>13</v>
          </cell>
          <cell r="J1045">
            <v>1098</v>
          </cell>
          <cell r="K1045" t="str">
            <v>W</v>
          </cell>
          <cell r="M1045" t="str">
            <v>N</v>
          </cell>
          <cell r="N1045">
            <v>14</v>
          </cell>
          <cell r="R1045">
            <v>1.6274787535410764</v>
          </cell>
        </row>
        <row r="1046">
          <cell r="C1046">
            <v>1</v>
          </cell>
          <cell r="G1046">
            <v>13</v>
          </cell>
          <cell r="J1046">
            <v>1232</v>
          </cell>
          <cell r="K1046" t="str">
            <v>W</v>
          </cell>
          <cell r="M1046" t="str">
            <v>N</v>
          </cell>
          <cell r="N1046">
            <v>14</v>
          </cell>
          <cell r="R1046">
            <v>1.6274787535410764</v>
          </cell>
        </row>
        <row r="1047">
          <cell r="C1047">
            <v>1</v>
          </cell>
          <cell r="G1047">
            <v>10</v>
          </cell>
          <cell r="J1047">
            <v>130.6</v>
          </cell>
          <cell r="K1047" t="str">
            <v>M</v>
          </cell>
          <cell r="M1047" t="str">
            <v>N</v>
          </cell>
          <cell r="N1047">
            <v>4</v>
          </cell>
          <cell r="R1047">
            <v>1.1124087591240877</v>
          </cell>
        </row>
        <row r="1048">
          <cell r="C1048">
            <v>1</v>
          </cell>
          <cell r="G1048">
            <v>13</v>
          </cell>
          <cell r="J1048">
            <v>914</v>
          </cell>
          <cell r="K1048" t="str">
            <v>W</v>
          </cell>
          <cell r="M1048" t="str">
            <v>N</v>
          </cell>
          <cell r="N1048">
            <v>17</v>
          </cell>
          <cell r="R1048">
            <v>1.6274787535410764</v>
          </cell>
        </row>
        <row r="1049">
          <cell r="C1049">
            <v>1</v>
          </cell>
          <cell r="G1049">
            <v>10</v>
          </cell>
          <cell r="J1049">
            <v>315</v>
          </cell>
          <cell r="K1049" t="str">
            <v>W</v>
          </cell>
          <cell r="M1049" t="str">
            <v>N</v>
          </cell>
          <cell r="N1049">
            <v>1</v>
          </cell>
          <cell r="R1049">
            <v>1.1124087591240877</v>
          </cell>
        </row>
        <row r="1050">
          <cell r="C1050">
            <v>1</v>
          </cell>
          <cell r="G1050">
            <v>13</v>
          </cell>
          <cell r="J1050">
            <v>307</v>
          </cell>
          <cell r="K1050" t="str">
            <v>M</v>
          </cell>
          <cell r="M1050" t="str">
            <v>N</v>
          </cell>
          <cell r="N1050">
            <v>14</v>
          </cell>
          <cell r="R1050">
            <v>1.6274787535410764</v>
          </cell>
        </row>
        <row r="1051">
          <cell r="C1051">
            <v>1</v>
          </cell>
          <cell r="G1051">
            <v>13</v>
          </cell>
          <cell r="J1051">
            <v>376.4</v>
          </cell>
          <cell r="K1051" t="str">
            <v>W</v>
          </cell>
          <cell r="M1051" t="str">
            <v>N</v>
          </cell>
          <cell r="N1051">
            <v>13</v>
          </cell>
          <cell r="R1051">
            <v>1.6274787535410764</v>
          </cell>
        </row>
        <row r="1052">
          <cell r="C1052">
            <v>1</v>
          </cell>
          <cell r="G1052">
            <v>13</v>
          </cell>
          <cell r="J1052">
            <v>276.2</v>
          </cell>
          <cell r="K1052" t="str">
            <v>W</v>
          </cell>
          <cell r="M1052" t="str">
            <v>N</v>
          </cell>
          <cell r="N1052">
            <v>4</v>
          </cell>
          <cell r="R1052">
            <v>1.6274787535410764</v>
          </cell>
        </row>
        <row r="1053">
          <cell r="C1053">
            <v>1</v>
          </cell>
          <cell r="G1053">
            <v>13</v>
          </cell>
          <cell r="J1053">
            <v>580.20000000000005</v>
          </cell>
          <cell r="K1053" t="str">
            <v>W</v>
          </cell>
          <cell r="M1053" t="str">
            <v>N</v>
          </cell>
          <cell r="N1053">
            <v>4</v>
          </cell>
          <cell r="R1053">
            <v>1.6274787535410764</v>
          </cell>
        </row>
        <row r="1054">
          <cell r="C1054">
            <v>1</v>
          </cell>
          <cell r="G1054">
            <v>13</v>
          </cell>
          <cell r="J1054">
            <v>1495</v>
          </cell>
          <cell r="K1054" t="str">
            <v>W</v>
          </cell>
          <cell r="M1054" t="str">
            <v>N</v>
          </cell>
          <cell r="N1054">
            <v>4</v>
          </cell>
          <cell r="R1054">
            <v>1.6274787535410764</v>
          </cell>
        </row>
        <row r="1055">
          <cell r="C1055">
            <v>1</v>
          </cell>
          <cell r="G1055">
            <v>13</v>
          </cell>
          <cell r="J1055">
            <v>275.89999999999998</v>
          </cell>
          <cell r="K1055" t="str">
            <v>W</v>
          </cell>
          <cell r="M1055" t="str">
            <v>N</v>
          </cell>
          <cell r="N1055">
            <v>10</v>
          </cell>
          <cell r="R1055">
            <v>1.6274787535410764</v>
          </cell>
        </row>
        <row r="1056">
          <cell r="C1056">
            <v>1</v>
          </cell>
          <cell r="G1056">
            <v>13</v>
          </cell>
          <cell r="J1056">
            <v>376.4</v>
          </cell>
          <cell r="K1056" t="str">
            <v>W</v>
          </cell>
          <cell r="M1056" t="str">
            <v>N</v>
          </cell>
          <cell r="N1056">
            <v>9</v>
          </cell>
          <cell r="R1056">
            <v>1.6274787535410764</v>
          </cell>
        </row>
        <row r="1057">
          <cell r="C1057">
            <v>1</v>
          </cell>
          <cell r="G1057">
            <v>13</v>
          </cell>
          <cell r="J1057">
            <v>94</v>
          </cell>
          <cell r="K1057" t="str">
            <v>M</v>
          </cell>
          <cell r="M1057" t="str">
            <v>N</v>
          </cell>
          <cell r="N1057">
            <v>15</v>
          </cell>
          <cell r="R1057">
            <v>1.6274787535410764</v>
          </cell>
        </row>
        <row r="1058">
          <cell r="C1058">
            <v>1</v>
          </cell>
          <cell r="G1058">
            <v>13</v>
          </cell>
          <cell r="J1058">
            <v>1098</v>
          </cell>
          <cell r="K1058" t="str">
            <v>M</v>
          </cell>
          <cell r="M1058" t="str">
            <v>N</v>
          </cell>
          <cell r="N1058">
            <v>2</v>
          </cell>
          <cell r="R1058">
            <v>1.6274787535410764</v>
          </cell>
        </row>
        <row r="1059">
          <cell r="C1059">
            <v>1</v>
          </cell>
          <cell r="G1059">
            <v>13</v>
          </cell>
          <cell r="J1059">
            <v>488</v>
          </cell>
          <cell r="K1059" t="str">
            <v>W</v>
          </cell>
          <cell r="M1059" t="str">
            <v>N</v>
          </cell>
          <cell r="N1059">
            <v>6</v>
          </cell>
          <cell r="R1059">
            <v>1.6274787535410764</v>
          </cell>
        </row>
        <row r="1060">
          <cell r="C1060">
            <v>1</v>
          </cell>
          <cell r="G1060">
            <v>10</v>
          </cell>
          <cell r="J1060">
            <v>28.1</v>
          </cell>
          <cell r="K1060" t="str">
            <v>D</v>
          </cell>
          <cell r="M1060" t="str">
            <v>Y</v>
          </cell>
          <cell r="N1060">
            <v>1</v>
          </cell>
          <cell r="R1060">
            <v>1.1124087591240877</v>
          </cell>
        </row>
        <row r="1061">
          <cell r="C1061">
            <v>1</v>
          </cell>
          <cell r="G1061">
            <v>10</v>
          </cell>
          <cell r="J1061">
            <v>210.3</v>
          </cell>
          <cell r="K1061" t="str">
            <v>D</v>
          </cell>
          <cell r="M1061" t="str">
            <v>N</v>
          </cell>
          <cell r="N1061">
            <v>1</v>
          </cell>
          <cell r="R1061">
            <v>1.1124087591240877</v>
          </cell>
        </row>
        <row r="1062">
          <cell r="C1062">
            <v>1</v>
          </cell>
          <cell r="G1062">
            <v>10</v>
          </cell>
          <cell r="J1062">
            <v>2051</v>
          </cell>
          <cell r="K1062" t="str">
            <v>D</v>
          </cell>
          <cell r="M1062" t="str">
            <v>N</v>
          </cell>
          <cell r="N1062">
            <v>13</v>
          </cell>
          <cell r="R1062">
            <v>1.1124087591240877</v>
          </cell>
        </row>
        <row r="1063">
          <cell r="C1063">
            <v>1</v>
          </cell>
          <cell r="G1063">
            <v>13</v>
          </cell>
          <cell r="J1063">
            <v>1475</v>
          </cell>
          <cell r="K1063" t="str">
            <v>D</v>
          </cell>
          <cell r="M1063" t="str">
            <v>Y</v>
          </cell>
          <cell r="N1063">
            <v>2</v>
          </cell>
          <cell r="R1063">
            <v>1.6274787535410764</v>
          </cell>
        </row>
        <row r="1064">
          <cell r="C1064">
            <v>1</v>
          </cell>
          <cell r="G1064">
            <v>13</v>
          </cell>
          <cell r="J1064">
            <v>794</v>
          </cell>
          <cell r="K1064" t="str">
            <v>W</v>
          </cell>
          <cell r="M1064" t="str">
            <v>N</v>
          </cell>
          <cell r="N1064">
            <v>13</v>
          </cell>
          <cell r="R1064">
            <v>1.6274787535410764</v>
          </cell>
        </row>
        <row r="1065">
          <cell r="C1065">
            <v>1</v>
          </cell>
          <cell r="G1065">
            <v>10</v>
          </cell>
          <cell r="J1065">
            <v>202.2</v>
          </cell>
          <cell r="K1065" t="str">
            <v>W</v>
          </cell>
          <cell r="M1065" t="str">
            <v>N</v>
          </cell>
          <cell r="N1065">
            <v>1</v>
          </cell>
          <cell r="R1065">
            <v>1.1124087591240877</v>
          </cell>
        </row>
        <row r="1066">
          <cell r="C1066">
            <v>1</v>
          </cell>
          <cell r="G1066">
            <v>13</v>
          </cell>
          <cell r="J1066">
            <v>396.2</v>
          </cell>
          <cell r="K1066" t="str">
            <v>W</v>
          </cell>
          <cell r="M1066" t="str">
            <v>N</v>
          </cell>
          <cell r="N1066">
            <v>1</v>
          </cell>
          <cell r="R1066">
            <v>1.6274787535410764</v>
          </cell>
        </row>
        <row r="1067">
          <cell r="C1067">
            <v>1</v>
          </cell>
          <cell r="G1067">
            <v>13</v>
          </cell>
          <cell r="J1067">
            <v>1311</v>
          </cell>
          <cell r="K1067" t="str">
            <v>W</v>
          </cell>
          <cell r="M1067" t="str">
            <v>N</v>
          </cell>
          <cell r="N1067">
            <v>1</v>
          </cell>
          <cell r="R1067">
            <v>1.6274787535410764</v>
          </cell>
        </row>
        <row r="1068">
          <cell r="C1068">
            <v>1</v>
          </cell>
          <cell r="G1068">
            <v>13</v>
          </cell>
          <cell r="J1068">
            <v>368</v>
          </cell>
          <cell r="K1068" t="str">
            <v>W</v>
          </cell>
          <cell r="M1068" t="str">
            <v>N</v>
          </cell>
          <cell r="N1068">
            <v>1</v>
          </cell>
          <cell r="R1068">
            <v>1.6274787535410764</v>
          </cell>
        </row>
        <row r="1069">
          <cell r="C1069">
            <v>1</v>
          </cell>
          <cell r="G1069">
            <v>13</v>
          </cell>
          <cell r="J1069">
            <v>1530.4</v>
          </cell>
          <cell r="K1069" t="str">
            <v>W</v>
          </cell>
          <cell r="M1069" t="str">
            <v>N</v>
          </cell>
          <cell r="N1069">
            <v>6</v>
          </cell>
          <cell r="R1069">
            <v>1.6274787535410764</v>
          </cell>
        </row>
        <row r="1070">
          <cell r="C1070">
            <v>1</v>
          </cell>
          <cell r="G1070">
            <v>10</v>
          </cell>
          <cell r="J1070">
            <v>256.39999999999998</v>
          </cell>
          <cell r="K1070" t="str">
            <v>W</v>
          </cell>
          <cell r="M1070" t="str">
            <v>N</v>
          </cell>
          <cell r="N1070">
            <v>2</v>
          </cell>
          <cell r="R1070">
            <v>1.1124087591240877</v>
          </cell>
        </row>
        <row r="1071">
          <cell r="C1071">
            <v>1</v>
          </cell>
          <cell r="G1071">
            <v>10</v>
          </cell>
          <cell r="J1071">
            <v>94</v>
          </cell>
          <cell r="K1071" t="str">
            <v>W</v>
          </cell>
          <cell r="M1071" t="str">
            <v>N</v>
          </cell>
          <cell r="N1071">
            <v>1</v>
          </cell>
          <cell r="R1071">
            <v>1.1124087591240877</v>
          </cell>
        </row>
        <row r="1072">
          <cell r="C1072">
            <v>1</v>
          </cell>
          <cell r="G1072">
            <v>13</v>
          </cell>
          <cell r="J1072">
            <v>517</v>
          </cell>
          <cell r="K1072" t="str">
            <v>W</v>
          </cell>
          <cell r="M1072" t="str">
            <v>N</v>
          </cell>
          <cell r="N1072">
            <v>1</v>
          </cell>
          <cell r="R1072">
            <v>1.6274787535410764</v>
          </cell>
        </row>
        <row r="1073">
          <cell r="C1073">
            <v>1</v>
          </cell>
          <cell r="G1073">
            <v>13</v>
          </cell>
          <cell r="J1073">
            <v>276.2</v>
          </cell>
          <cell r="K1073" t="str">
            <v>W</v>
          </cell>
          <cell r="M1073" t="str">
            <v>N</v>
          </cell>
          <cell r="N1073">
            <v>13</v>
          </cell>
          <cell r="R1073">
            <v>1.6274787535410764</v>
          </cell>
        </row>
        <row r="1074">
          <cell r="C1074">
            <v>1</v>
          </cell>
          <cell r="G1074">
            <v>13</v>
          </cell>
          <cell r="J1074">
            <v>2188</v>
          </cell>
          <cell r="K1074" t="str">
            <v>W</v>
          </cell>
          <cell r="M1074" t="str">
            <v>N</v>
          </cell>
          <cell r="N1074">
            <v>2</v>
          </cell>
          <cell r="R1074">
            <v>1.6274787535410764</v>
          </cell>
        </row>
        <row r="1075">
          <cell r="C1075">
            <v>1</v>
          </cell>
          <cell r="G1075">
            <v>13</v>
          </cell>
          <cell r="J1075">
            <v>655.20000000000005</v>
          </cell>
          <cell r="K1075" t="str">
            <v>M</v>
          </cell>
          <cell r="M1075" t="str">
            <v>N</v>
          </cell>
          <cell r="N1075">
            <v>18</v>
          </cell>
          <cell r="R1075">
            <v>1.6274787535410764</v>
          </cell>
        </row>
        <row r="1076">
          <cell r="C1076">
            <v>1</v>
          </cell>
          <cell r="G1076">
            <v>13</v>
          </cell>
          <cell r="J1076">
            <v>368</v>
          </cell>
          <cell r="K1076" t="str">
            <v>W</v>
          </cell>
          <cell r="M1076" t="str">
            <v>N</v>
          </cell>
          <cell r="N1076">
            <v>1</v>
          </cell>
          <cell r="R1076">
            <v>1.6274787535410764</v>
          </cell>
        </row>
        <row r="1077">
          <cell r="C1077">
            <v>1</v>
          </cell>
          <cell r="G1077">
            <v>13</v>
          </cell>
          <cell r="J1077">
            <v>2188</v>
          </cell>
          <cell r="K1077" t="str">
            <v>W</v>
          </cell>
          <cell r="M1077" t="str">
            <v>N</v>
          </cell>
          <cell r="N1077">
            <v>2</v>
          </cell>
          <cell r="R1077">
            <v>1.6274787535410764</v>
          </cell>
        </row>
        <row r="1078">
          <cell r="C1078">
            <v>1</v>
          </cell>
          <cell r="G1078">
            <v>13</v>
          </cell>
          <cell r="J1078">
            <v>1495</v>
          </cell>
          <cell r="K1078" t="str">
            <v>M</v>
          </cell>
          <cell r="M1078" t="str">
            <v>N</v>
          </cell>
          <cell r="N1078">
            <v>6</v>
          </cell>
          <cell r="R1078">
            <v>1.6274787535410764</v>
          </cell>
        </row>
        <row r="1079">
          <cell r="C1079">
            <v>1</v>
          </cell>
          <cell r="G1079">
            <v>10</v>
          </cell>
          <cell r="J1079">
            <v>149.30000000000001</v>
          </cell>
          <cell r="K1079" t="str">
            <v>W</v>
          </cell>
          <cell r="M1079" t="str">
            <v>N</v>
          </cell>
          <cell r="N1079">
            <v>4</v>
          </cell>
          <cell r="R1079">
            <v>1.1124087591240877</v>
          </cell>
        </row>
        <row r="1080">
          <cell r="C1080">
            <v>1</v>
          </cell>
          <cell r="G1080">
            <v>10</v>
          </cell>
          <cell r="J1080">
            <v>55.099999999999994</v>
          </cell>
          <cell r="K1080" t="str">
            <v>W</v>
          </cell>
          <cell r="M1080" t="str">
            <v>N</v>
          </cell>
          <cell r="N1080">
            <v>1</v>
          </cell>
          <cell r="R1080">
            <v>1.1124087591240877</v>
          </cell>
        </row>
        <row r="1081">
          <cell r="C1081">
            <v>1</v>
          </cell>
          <cell r="G1081">
            <v>10</v>
          </cell>
          <cell r="J1081">
            <v>215.2</v>
          </cell>
          <cell r="K1081" t="str">
            <v>W</v>
          </cell>
          <cell r="M1081" t="str">
            <v>N</v>
          </cell>
          <cell r="N1081">
            <v>1</v>
          </cell>
          <cell r="R1081">
            <v>1.1124087591240877</v>
          </cell>
        </row>
        <row r="1082">
          <cell r="C1082">
            <v>1</v>
          </cell>
          <cell r="G1082">
            <v>10</v>
          </cell>
          <cell r="J1082">
            <v>256.39999999999998</v>
          </cell>
          <cell r="K1082" t="str">
            <v>W</v>
          </cell>
          <cell r="M1082" t="str">
            <v>N</v>
          </cell>
          <cell r="N1082">
            <v>1</v>
          </cell>
          <cell r="R1082">
            <v>1.1124087591240877</v>
          </cell>
        </row>
        <row r="1083">
          <cell r="C1083">
            <v>1</v>
          </cell>
          <cell r="G1083">
            <v>10</v>
          </cell>
          <cell r="J1083">
            <v>569</v>
          </cell>
          <cell r="K1083" t="str">
            <v>W</v>
          </cell>
          <cell r="M1083" t="str">
            <v>N</v>
          </cell>
          <cell r="N1083">
            <v>11</v>
          </cell>
          <cell r="R1083">
            <v>1.1124087591240877</v>
          </cell>
        </row>
        <row r="1084">
          <cell r="C1084">
            <v>1</v>
          </cell>
          <cell r="G1084">
            <v>13</v>
          </cell>
          <cell r="J1084">
            <v>1169</v>
          </cell>
          <cell r="K1084" t="str">
            <v>M</v>
          </cell>
          <cell r="M1084" t="str">
            <v>N</v>
          </cell>
          <cell r="N1084">
            <v>4</v>
          </cell>
          <cell r="R1084">
            <v>1.6274787535410764</v>
          </cell>
        </row>
        <row r="1085">
          <cell r="C1085">
            <v>1</v>
          </cell>
          <cell r="G1085">
            <v>13</v>
          </cell>
          <cell r="J1085">
            <v>736</v>
          </cell>
          <cell r="K1085" t="str">
            <v>W</v>
          </cell>
          <cell r="M1085" t="str">
            <v>N</v>
          </cell>
          <cell r="N1085">
            <v>6</v>
          </cell>
          <cell r="R1085">
            <v>1.6274787535410764</v>
          </cell>
        </row>
        <row r="1086">
          <cell r="C1086">
            <v>1</v>
          </cell>
          <cell r="G1086">
            <v>13</v>
          </cell>
          <cell r="J1086">
            <v>1495</v>
          </cell>
          <cell r="K1086" t="str">
            <v>W</v>
          </cell>
          <cell r="M1086" t="str">
            <v>N</v>
          </cell>
          <cell r="N1086">
            <v>2</v>
          </cell>
          <cell r="R1086">
            <v>1.6274787535410764</v>
          </cell>
        </row>
        <row r="1087">
          <cell r="C1087">
            <v>1</v>
          </cell>
          <cell r="G1087">
            <v>13</v>
          </cell>
          <cell r="J1087">
            <v>1779</v>
          </cell>
          <cell r="K1087" t="str">
            <v>W</v>
          </cell>
          <cell r="M1087" t="str">
            <v>N</v>
          </cell>
          <cell r="N1087">
            <v>2</v>
          </cell>
          <cell r="R1087">
            <v>1.6274787535410764</v>
          </cell>
        </row>
        <row r="1088">
          <cell r="C1088">
            <v>1</v>
          </cell>
          <cell r="G1088">
            <v>13</v>
          </cell>
          <cell r="J1088">
            <v>1530.4</v>
          </cell>
          <cell r="K1088" t="str">
            <v>W</v>
          </cell>
          <cell r="M1088" t="str">
            <v>N</v>
          </cell>
          <cell r="N1088">
            <v>13</v>
          </cell>
          <cell r="R1088">
            <v>1.6274787535410764</v>
          </cell>
        </row>
        <row r="1089">
          <cell r="C1089">
            <v>1</v>
          </cell>
          <cell r="G1089">
            <v>13</v>
          </cell>
          <cell r="J1089">
            <v>256.39999999999998</v>
          </cell>
          <cell r="K1089" t="str">
            <v>W</v>
          </cell>
          <cell r="M1089" t="str">
            <v>N</v>
          </cell>
          <cell r="N1089">
            <v>2</v>
          </cell>
          <cell r="R1089">
            <v>1.6274787535410764</v>
          </cell>
        </row>
        <row r="1090">
          <cell r="C1090">
            <v>1</v>
          </cell>
          <cell r="G1090">
            <v>13</v>
          </cell>
          <cell r="J1090">
            <v>1191</v>
          </cell>
          <cell r="K1090" t="str">
            <v>M</v>
          </cell>
          <cell r="M1090" t="str">
            <v>N</v>
          </cell>
          <cell r="N1090">
            <v>2</v>
          </cell>
          <cell r="R1090">
            <v>1.6274787535410764</v>
          </cell>
        </row>
        <row r="1091">
          <cell r="C1091">
            <v>1</v>
          </cell>
          <cell r="G1091">
            <v>13</v>
          </cell>
          <cell r="J1091">
            <v>547</v>
          </cell>
          <cell r="K1091" t="str">
            <v>M</v>
          </cell>
          <cell r="M1091" t="str">
            <v>N</v>
          </cell>
          <cell r="N1091">
            <v>6</v>
          </cell>
          <cell r="R1091">
            <v>1.6274787535410764</v>
          </cell>
        </row>
        <row r="1092">
          <cell r="C1092">
            <v>1</v>
          </cell>
          <cell r="G1092">
            <v>10</v>
          </cell>
          <cell r="J1092">
            <v>794</v>
          </cell>
          <cell r="K1092" t="str">
            <v>W</v>
          </cell>
          <cell r="M1092" t="str">
            <v>N</v>
          </cell>
          <cell r="N1092">
            <v>10</v>
          </cell>
          <cell r="R1092">
            <v>1.1124087591240877</v>
          </cell>
        </row>
        <row r="1093">
          <cell r="C1093">
            <v>1</v>
          </cell>
          <cell r="G1093">
            <v>13</v>
          </cell>
          <cell r="J1093">
            <v>1595</v>
          </cell>
          <cell r="K1093" t="str">
            <v>W</v>
          </cell>
          <cell r="M1093" t="str">
            <v>N</v>
          </cell>
          <cell r="N1093">
            <v>2</v>
          </cell>
          <cell r="R1093">
            <v>1.6274787535410764</v>
          </cell>
        </row>
        <row r="1094">
          <cell r="C1094">
            <v>1</v>
          </cell>
          <cell r="G1094">
            <v>13</v>
          </cell>
          <cell r="J1094">
            <v>94</v>
          </cell>
          <cell r="K1094" t="str">
            <v>W</v>
          </cell>
          <cell r="M1094" t="str">
            <v>N</v>
          </cell>
          <cell r="N1094">
            <v>1</v>
          </cell>
          <cell r="R1094">
            <v>1.6274787535410764</v>
          </cell>
        </row>
        <row r="1095">
          <cell r="C1095">
            <v>1</v>
          </cell>
          <cell r="G1095">
            <v>11</v>
          </cell>
          <cell r="J1095">
            <v>71.5</v>
          </cell>
          <cell r="K1095" t="str">
            <v>M</v>
          </cell>
          <cell r="M1095" t="str">
            <v>N</v>
          </cell>
          <cell r="N1095">
            <v>1</v>
          </cell>
          <cell r="R1095">
            <v>1.3240418118466899</v>
          </cell>
        </row>
        <row r="1096">
          <cell r="C1096">
            <v>1</v>
          </cell>
          <cell r="G1096">
            <v>13</v>
          </cell>
          <cell r="J1096">
            <v>479</v>
          </cell>
          <cell r="K1096" t="str">
            <v>W</v>
          </cell>
          <cell r="M1096" t="str">
            <v>N</v>
          </cell>
          <cell r="N1096">
            <v>4</v>
          </cell>
          <cell r="R1096">
            <v>1.6274787535410764</v>
          </cell>
        </row>
        <row r="1097">
          <cell r="C1097">
            <v>1</v>
          </cell>
          <cell r="G1097">
            <v>10</v>
          </cell>
          <cell r="J1097">
            <v>307.2</v>
          </cell>
          <cell r="K1097" t="str">
            <v>W</v>
          </cell>
          <cell r="M1097" t="str">
            <v>N</v>
          </cell>
          <cell r="N1097">
            <v>12</v>
          </cell>
          <cell r="R1097">
            <v>1.1124087591240877</v>
          </cell>
        </row>
        <row r="1098">
          <cell r="C1098">
            <v>1</v>
          </cell>
          <cell r="G1098">
            <v>10</v>
          </cell>
          <cell r="J1098">
            <v>256.39999999999998</v>
          </cell>
          <cell r="K1098" t="str">
            <v>W</v>
          </cell>
          <cell r="M1098" t="str">
            <v>N</v>
          </cell>
          <cell r="N1098">
            <v>4</v>
          </cell>
          <cell r="R1098">
            <v>1.1124087591240877</v>
          </cell>
        </row>
        <row r="1099">
          <cell r="C1099">
            <v>1</v>
          </cell>
          <cell r="G1099">
            <v>10</v>
          </cell>
          <cell r="J1099">
            <v>52.099999999999994</v>
          </cell>
          <cell r="K1099" t="str">
            <v>W</v>
          </cell>
          <cell r="M1099" t="str">
            <v>Y</v>
          </cell>
          <cell r="N1099">
            <v>1</v>
          </cell>
          <cell r="R1099">
            <v>1.1124087591240877</v>
          </cell>
        </row>
        <row r="1100">
          <cell r="C1100">
            <v>1</v>
          </cell>
          <cell r="G1100">
            <v>13</v>
          </cell>
          <cell r="J1100">
            <v>287.39999999999998</v>
          </cell>
          <cell r="K1100" t="str">
            <v>M</v>
          </cell>
          <cell r="M1100" t="str">
            <v>N</v>
          </cell>
          <cell r="N1100">
            <v>1</v>
          </cell>
          <cell r="R1100">
            <v>1.6274787535410764</v>
          </cell>
        </row>
        <row r="1101">
          <cell r="C1101">
            <v>1</v>
          </cell>
          <cell r="G1101">
            <v>10</v>
          </cell>
          <cell r="J1101">
            <v>186.2</v>
          </cell>
          <cell r="K1101" t="str">
            <v>W</v>
          </cell>
          <cell r="M1101" t="str">
            <v>N</v>
          </cell>
          <cell r="N1101">
            <v>1</v>
          </cell>
          <cell r="R1101">
            <v>1.1124087591240877</v>
          </cell>
        </row>
        <row r="1102">
          <cell r="C1102">
            <v>1</v>
          </cell>
          <cell r="G1102">
            <v>10</v>
          </cell>
          <cell r="J1102">
            <v>689</v>
          </cell>
          <cell r="K1102" t="str">
            <v>W</v>
          </cell>
          <cell r="M1102" t="str">
            <v>N</v>
          </cell>
          <cell r="N1102">
            <v>13</v>
          </cell>
          <cell r="R1102">
            <v>1.1124087591240877</v>
          </cell>
        </row>
        <row r="1103">
          <cell r="C1103">
            <v>1</v>
          </cell>
          <cell r="G1103">
            <v>10</v>
          </cell>
          <cell r="J1103">
            <v>376.4</v>
          </cell>
          <cell r="K1103" t="str">
            <v>W</v>
          </cell>
          <cell r="M1103" t="str">
            <v>N</v>
          </cell>
          <cell r="N1103">
            <v>1</v>
          </cell>
          <cell r="R1103">
            <v>1.1124087591240877</v>
          </cell>
        </row>
        <row r="1104">
          <cell r="C1104">
            <v>1</v>
          </cell>
          <cell r="G1104">
            <v>10</v>
          </cell>
          <cell r="J1104">
            <v>569</v>
          </cell>
          <cell r="K1104" t="str">
            <v>W</v>
          </cell>
          <cell r="M1104" t="str">
            <v>N</v>
          </cell>
          <cell r="N1104">
            <v>1</v>
          </cell>
          <cell r="R1104">
            <v>1.1124087591240877</v>
          </cell>
        </row>
        <row r="1105">
          <cell r="C1105">
            <v>1</v>
          </cell>
          <cell r="G1105">
            <v>10</v>
          </cell>
          <cell r="J1105">
            <v>655.20000000000005</v>
          </cell>
          <cell r="K1105" t="str">
            <v>W</v>
          </cell>
          <cell r="M1105" t="str">
            <v>N</v>
          </cell>
          <cell r="N1105">
            <v>11</v>
          </cell>
          <cell r="R1105">
            <v>1.1124087591240877</v>
          </cell>
        </row>
        <row r="1106">
          <cell r="C1106">
            <v>1</v>
          </cell>
          <cell r="G1106">
            <v>10</v>
          </cell>
          <cell r="J1106">
            <v>254</v>
          </cell>
          <cell r="K1106" t="str">
            <v>D</v>
          </cell>
          <cell r="M1106" t="str">
            <v>N</v>
          </cell>
          <cell r="N1106">
            <v>1</v>
          </cell>
          <cell r="R1106">
            <v>1.1124087591240877</v>
          </cell>
        </row>
        <row r="1107">
          <cell r="C1107">
            <v>1</v>
          </cell>
          <cell r="G1107">
            <v>10</v>
          </cell>
          <cell r="J1107">
            <v>94</v>
          </cell>
          <cell r="K1107" t="str">
            <v>W</v>
          </cell>
          <cell r="M1107" t="str">
            <v>N</v>
          </cell>
          <cell r="N1107">
            <v>1</v>
          </cell>
          <cell r="R1107">
            <v>1.1124087591240877</v>
          </cell>
        </row>
        <row r="1108">
          <cell r="C1108">
            <v>1</v>
          </cell>
          <cell r="G1108">
            <v>10</v>
          </cell>
          <cell r="J1108">
            <v>376.4</v>
          </cell>
          <cell r="K1108" t="str">
            <v>W</v>
          </cell>
          <cell r="M1108" t="str">
            <v>N</v>
          </cell>
          <cell r="N1108">
            <v>1</v>
          </cell>
          <cell r="R1108">
            <v>1.1124087591240877</v>
          </cell>
        </row>
        <row r="1109">
          <cell r="C1109">
            <v>1</v>
          </cell>
          <cell r="G1109">
            <v>10</v>
          </cell>
          <cell r="J1109">
            <v>611.79999999999995</v>
          </cell>
          <cell r="K1109" t="str">
            <v>W</v>
          </cell>
          <cell r="M1109" t="str">
            <v>N</v>
          </cell>
          <cell r="N1109">
            <v>17</v>
          </cell>
          <cell r="R1109">
            <v>1.1124087591240877</v>
          </cell>
        </row>
        <row r="1110">
          <cell r="C1110">
            <v>1</v>
          </cell>
          <cell r="G1110">
            <v>13</v>
          </cell>
          <cell r="J1110">
            <v>689</v>
          </cell>
          <cell r="K1110" t="str">
            <v>W</v>
          </cell>
          <cell r="M1110" t="str">
            <v>N</v>
          </cell>
          <cell r="N1110">
            <v>17</v>
          </cell>
          <cell r="R1110">
            <v>1.6274787535410764</v>
          </cell>
        </row>
        <row r="1111">
          <cell r="C1111">
            <v>1</v>
          </cell>
          <cell r="G1111">
            <v>10</v>
          </cell>
          <cell r="J1111">
            <v>396.2</v>
          </cell>
          <cell r="K1111" t="str">
            <v>W</v>
          </cell>
          <cell r="M1111" t="str">
            <v>N</v>
          </cell>
          <cell r="N1111">
            <v>1</v>
          </cell>
          <cell r="R1111">
            <v>1.1124087591240877</v>
          </cell>
        </row>
        <row r="1112">
          <cell r="C1112">
            <v>1</v>
          </cell>
          <cell r="G1112">
            <v>13</v>
          </cell>
          <cell r="J1112">
            <v>685.2</v>
          </cell>
          <cell r="K1112" t="str">
            <v>M</v>
          </cell>
          <cell r="M1112" t="str">
            <v>N</v>
          </cell>
          <cell r="N1112">
            <v>1</v>
          </cell>
          <cell r="R1112">
            <v>1.6274787535410764</v>
          </cell>
        </row>
        <row r="1113">
          <cell r="C1113">
            <v>1</v>
          </cell>
          <cell r="G1113">
            <v>13</v>
          </cell>
          <cell r="J1113">
            <v>2188</v>
          </cell>
          <cell r="K1113" t="str">
            <v>M</v>
          </cell>
          <cell r="M1113" t="str">
            <v>N</v>
          </cell>
          <cell r="N1113">
            <v>13</v>
          </cell>
          <cell r="R1113">
            <v>1.6274787535410764</v>
          </cell>
        </row>
        <row r="1114">
          <cell r="C1114">
            <v>1</v>
          </cell>
          <cell r="G1114">
            <v>13</v>
          </cell>
          <cell r="J1114">
            <v>1495</v>
          </cell>
          <cell r="K1114" t="str">
            <v>M</v>
          </cell>
          <cell r="M1114" t="str">
            <v>N</v>
          </cell>
          <cell r="N1114">
            <v>6</v>
          </cell>
          <cell r="R1114">
            <v>1.6274787535410764</v>
          </cell>
        </row>
        <row r="1115">
          <cell r="C1115">
            <v>1</v>
          </cell>
          <cell r="G1115">
            <v>10</v>
          </cell>
          <cell r="J1115">
            <v>28.1</v>
          </cell>
          <cell r="K1115" t="str">
            <v>W</v>
          </cell>
          <cell r="M1115" t="str">
            <v>N</v>
          </cell>
          <cell r="N1115">
            <v>17</v>
          </cell>
          <cell r="R1115">
            <v>1.1124087591240877</v>
          </cell>
        </row>
        <row r="1116">
          <cell r="C1116">
            <v>1</v>
          </cell>
          <cell r="G1116">
            <v>10</v>
          </cell>
          <cell r="J1116">
            <v>244</v>
          </cell>
          <cell r="K1116" t="str">
            <v>W</v>
          </cell>
          <cell r="M1116" t="str">
            <v>N</v>
          </cell>
          <cell r="N1116">
            <v>1</v>
          </cell>
          <cell r="R1116">
            <v>1.1124087591240877</v>
          </cell>
        </row>
        <row r="1117">
          <cell r="C1117">
            <v>1</v>
          </cell>
          <cell r="G1117">
            <v>10</v>
          </cell>
          <cell r="J1117">
            <v>218.4</v>
          </cell>
          <cell r="K1117" t="str">
            <v>W</v>
          </cell>
          <cell r="M1117" t="str">
            <v>N</v>
          </cell>
          <cell r="N1117">
            <v>4</v>
          </cell>
          <cell r="R1117">
            <v>1.1124087591240877</v>
          </cell>
        </row>
        <row r="1118">
          <cell r="C1118">
            <v>1</v>
          </cell>
          <cell r="G1118">
            <v>13</v>
          </cell>
          <cell r="J1118">
            <v>368</v>
          </cell>
          <cell r="K1118" t="str">
            <v>W</v>
          </cell>
          <cell r="M1118" t="str">
            <v>N</v>
          </cell>
          <cell r="N1118">
            <v>7</v>
          </cell>
          <cell r="R1118">
            <v>1.6274787535410764</v>
          </cell>
        </row>
        <row r="1119">
          <cell r="C1119">
            <v>1</v>
          </cell>
          <cell r="G1119">
            <v>13</v>
          </cell>
          <cell r="J1119">
            <v>1311</v>
          </cell>
          <cell r="K1119" t="str">
            <v>M</v>
          </cell>
          <cell r="M1119" t="str">
            <v>N</v>
          </cell>
          <cell r="N1119">
            <v>2</v>
          </cell>
          <cell r="R1119">
            <v>1.6274787535410764</v>
          </cell>
        </row>
        <row r="1120">
          <cell r="C1120">
            <v>1</v>
          </cell>
          <cell r="G1120">
            <v>10</v>
          </cell>
          <cell r="J1120">
            <v>256.39999999999998</v>
          </cell>
          <cell r="K1120" t="str">
            <v>W</v>
          </cell>
          <cell r="M1120" t="str">
            <v>N</v>
          </cell>
          <cell r="N1120">
            <v>16</v>
          </cell>
          <cell r="R1120">
            <v>1.1124087591240877</v>
          </cell>
        </row>
        <row r="1121">
          <cell r="C1121">
            <v>1</v>
          </cell>
          <cell r="G1121">
            <v>10</v>
          </cell>
          <cell r="J1121">
            <v>74.2</v>
          </cell>
          <cell r="K1121" t="str">
            <v>W</v>
          </cell>
          <cell r="M1121" t="str">
            <v>N</v>
          </cell>
          <cell r="N1121">
            <v>1</v>
          </cell>
          <cell r="R1121">
            <v>1.1124087591240877</v>
          </cell>
        </row>
        <row r="1122">
          <cell r="C1122">
            <v>1</v>
          </cell>
          <cell r="G1122">
            <v>13</v>
          </cell>
          <cell r="J1122">
            <v>575.79999999999995</v>
          </cell>
          <cell r="K1122" t="str">
            <v>W</v>
          </cell>
          <cell r="M1122" t="str">
            <v>N</v>
          </cell>
          <cell r="N1122">
            <v>13</v>
          </cell>
          <cell r="R1122">
            <v>1.6274787535410764</v>
          </cell>
        </row>
        <row r="1123">
          <cell r="C1123">
            <v>1</v>
          </cell>
          <cell r="G1123">
            <v>13</v>
          </cell>
          <cell r="J1123">
            <v>1495</v>
          </cell>
          <cell r="K1123" t="str">
            <v>W</v>
          </cell>
          <cell r="M1123" t="str">
            <v>N</v>
          </cell>
          <cell r="N1123">
            <v>2</v>
          </cell>
          <cell r="R1123">
            <v>1.6274787535410764</v>
          </cell>
        </row>
        <row r="1124">
          <cell r="C1124">
            <v>1</v>
          </cell>
          <cell r="G1124">
            <v>13</v>
          </cell>
          <cell r="J1124">
            <v>1495</v>
          </cell>
          <cell r="K1124" t="str">
            <v>M</v>
          </cell>
          <cell r="M1124" t="str">
            <v>N</v>
          </cell>
          <cell r="N1124">
            <v>1</v>
          </cell>
          <cell r="R1124">
            <v>1.6274787535410764</v>
          </cell>
        </row>
        <row r="1125">
          <cell r="C1125">
            <v>1</v>
          </cell>
          <cell r="G1125">
            <v>10</v>
          </cell>
          <cell r="J1125">
            <v>317.2</v>
          </cell>
          <cell r="K1125" t="str">
            <v>M</v>
          </cell>
          <cell r="M1125" t="str">
            <v>N</v>
          </cell>
          <cell r="N1125">
            <v>15</v>
          </cell>
          <cell r="R1125">
            <v>1.1124087591240877</v>
          </cell>
        </row>
        <row r="1126">
          <cell r="C1126">
            <v>1</v>
          </cell>
          <cell r="G1126">
            <v>10</v>
          </cell>
          <cell r="J1126">
            <v>276.2</v>
          </cell>
          <cell r="K1126" t="str">
            <v>W</v>
          </cell>
          <cell r="M1126" t="str">
            <v>N</v>
          </cell>
          <cell r="N1126">
            <v>1</v>
          </cell>
          <cell r="R1126">
            <v>1.1124087591240877</v>
          </cell>
        </row>
        <row r="1127">
          <cell r="C1127">
            <v>1</v>
          </cell>
          <cell r="G1127">
            <v>10</v>
          </cell>
          <cell r="J1127">
            <v>276.2</v>
          </cell>
          <cell r="K1127" t="str">
            <v>W</v>
          </cell>
          <cell r="M1127" t="str">
            <v>N</v>
          </cell>
          <cell r="N1127">
            <v>2</v>
          </cell>
          <cell r="R1127">
            <v>1.1124087591240877</v>
          </cell>
        </row>
        <row r="1128">
          <cell r="C1128">
            <v>1</v>
          </cell>
          <cell r="G1128">
            <v>10</v>
          </cell>
          <cell r="J1128">
            <v>527</v>
          </cell>
          <cell r="K1128" t="str">
            <v>W</v>
          </cell>
          <cell r="M1128" t="str">
            <v>N</v>
          </cell>
          <cell r="N1128">
            <v>1</v>
          </cell>
          <cell r="R1128">
            <v>1.1124087591240877</v>
          </cell>
        </row>
        <row r="1129">
          <cell r="C1129">
            <v>1</v>
          </cell>
          <cell r="G1129">
            <v>13</v>
          </cell>
          <cell r="J1129">
            <v>1495</v>
          </cell>
          <cell r="K1129" t="str">
            <v>W</v>
          </cell>
          <cell r="M1129" t="str">
            <v>N</v>
          </cell>
          <cell r="N1129">
            <v>2</v>
          </cell>
          <cell r="R1129">
            <v>1.6274787535410764</v>
          </cell>
        </row>
        <row r="1130">
          <cell r="C1130">
            <v>1</v>
          </cell>
          <cell r="G1130">
            <v>13</v>
          </cell>
          <cell r="J1130">
            <v>569</v>
          </cell>
          <cell r="K1130" t="str">
            <v>W</v>
          </cell>
          <cell r="M1130" t="str">
            <v>N</v>
          </cell>
          <cell r="N1130">
            <v>13</v>
          </cell>
          <cell r="R1130">
            <v>1.6274787535410764</v>
          </cell>
        </row>
        <row r="1131">
          <cell r="C1131">
            <v>1</v>
          </cell>
          <cell r="G1131">
            <v>13</v>
          </cell>
          <cell r="J1131">
            <v>2372</v>
          </cell>
          <cell r="K1131" t="str">
            <v>W</v>
          </cell>
          <cell r="M1131" t="str">
            <v>N</v>
          </cell>
          <cell r="N1131">
            <v>1</v>
          </cell>
          <cell r="R1131">
            <v>1.6274787535410764</v>
          </cell>
        </row>
        <row r="1132">
          <cell r="C1132">
            <v>1</v>
          </cell>
          <cell r="G1132">
            <v>13</v>
          </cell>
          <cell r="J1132">
            <v>166.2</v>
          </cell>
          <cell r="K1132" t="str">
            <v>W</v>
          </cell>
          <cell r="M1132" t="str">
            <v>N</v>
          </cell>
          <cell r="N1132">
            <v>9</v>
          </cell>
          <cell r="R1132">
            <v>1.6274787535410764</v>
          </cell>
        </row>
        <row r="1133">
          <cell r="C1133">
            <v>1</v>
          </cell>
          <cell r="G1133">
            <v>13</v>
          </cell>
          <cell r="J1133">
            <v>3342</v>
          </cell>
          <cell r="K1133" t="str">
            <v>M</v>
          </cell>
          <cell r="M1133" t="str">
            <v>N</v>
          </cell>
          <cell r="N1133">
            <v>13</v>
          </cell>
          <cell r="R1133">
            <v>1.6274787535410764</v>
          </cell>
        </row>
        <row r="1134">
          <cell r="C1134">
            <v>1</v>
          </cell>
          <cell r="G1134">
            <v>13</v>
          </cell>
          <cell r="J1134">
            <v>57.400000000000006</v>
          </cell>
          <cell r="K1134" t="str">
            <v>W</v>
          </cell>
          <cell r="M1134" t="str">
            <v>N</v>
          </cell>
          <cell r="N1134">
            <v>13</v>
          </cell>
          <cell r="R1134">
            <v>1.6274787535410764</v>
          </cell>
        </row>
        <row r="1135">
          <cell r="C1135">
            <v>1</v>
          </cell>
          <cell r="G1135">
            <v>13</v>
          </cell>
          <cell r="J1135">
            <v>144.80000000000001</v>
          </cell>
          <cell r="K1135" t="str">
            <v>W</v>
          </cell>
          <cell r="M1135" t="str">
            <v>N</v>
          </cell>
          <cell r="N1135">
            <v>6</v>
          </cell>
          <cell r="R1135">
            <v>1.6274787535410764</v>
          </cell>
        </row>
        <row r="1136">
          <cell r="C1136">
            <v>1</v>
          </cell>
          <cell r="G1136">
            <v>13</v>
          </cell>
          <cell r="J1136">
            <v>2372</v>
          </cell>
          <cell r="K1136" t="str">
            <v>W</v>
          </cell>
          <cell r="M1136" t="str">
            <v>N</v>
          </cell>
          <cell r="N1136">
            <v>6</v>
          </cell>
          <cell r="R1136">
            <v>1.6274787535410764</v>
          </cell>
        </row>
        <row r="1137">
          <cell r="C1137">
            <v>1</v>
          </cell>
          <cell r="G1137">
            <v>13</v>
          </cell>
          <cell r="J1137">
            <v>578</v>
          </cell>
          <cell r="K1137" t="str">
            <v>M</v>
          </cell>
          <cell r="M1137" t="str">
            <v>N</v>
          </cell>
          <cell r="N1137">
            <v>1</v>
          </cell>
          <cell r="R1137">
            <v>1.6274787535410764</v>
          </cell>
        </row>
        <row r="1138">
          <cell r="C1138">
            <v>1</v>
          </cell>
          <cell r="G1138">
            <v>13</v>
          </cell>
          <cell r="J1138">
            <v>575.79999999999995</v>
          </cell>
          <cell r="K1138" t="str">
            <v>W</v>
          </cell>
          <cell r="M1138" t="str">
            <v>N</v>
          </cell>
          <cell r="N1138">
            <v>17</v>
          </cell>
          <cell r="R1138">
            <v>1.6274787535410764</v>
          </cell>
        </row>
        <row r="1139">
          <cell r="C1139">
            <v>1</v>
          </cell>
          <cell r="G1139">
            <v>10</v>
          </cell>
          <cell r="J1139">
            <v>16.8</v>
          </cell>
          <cell r="K1139" t="str">
            <v>D</v>
          </cell>
          <cell r="M1139" t="str">
            <v>N</v>
          </cell>
          <cell r="N1139">
            <v>4</v>
          </cell>
          <cell r="R1139">
            <v>1.1124087591240877</v>
          </cell>
        </row>
        <row r="1140">
          <cell r="C1140">
            <v>1</v>
          </cell>
          <cell r="G1140">
            <v>10</v>
          </cell>
          <cell r="J1140">
            <v>241.3</v>
          </cell>
          <cell r="K1140" t="str">
            <v>W</v>
          </cell>
          <cell r="M1140" t="str">
            <v>N</v>
          </cell>
          <cell r="N1140">
            <v>1</v>
          </cell>
          <cell r="R1140">
            <v>1.1124087591240877</v>
          </cell>
        </row>
        <row r="1141">
          <cell r="C1141">
            <v>1</v>
          </cell>
          <cell r="G1141">
            <v>13</v>
          </cell>
          <cell r="J1141">
            <v>1311</v>
          </cell>
          <cell r="K1141" t="str">
            <v>W</v>
          </cell>
          <cell r="M1141" t="str">
            <v>N</v>
          </cell>
          <cell r="N1141">
            <v>11</v>
          </cell>
          <cell r="R1141">
            <v>1.6274787535410764</v>
          </cell>
        </row>
        <row r="1142">
          <cell r="C1142">
            <v>1</v>
          </cell>
          <cell r="G1142">
            <v>11</v>
          </cell>
          <cell r="J1142">
            <v>560.4</v>
          </cell>
          <cell r="K1142" t="str">
            <v>M</v>
          </cell>
          <cell r="M1142" t="str">
            <v>N</v>
          </cell>
          <cell r="N1142">
            <v>10</v>
          </cell>
          <cell r="R1142">
            <v>1.3240418118466899</v>
          </cell>
        </row>
        <row r="1143">
          <cell r="C1143">
            <v>1</v>
          </cell>
          <cell r="G1143">
            <v>10</v>
          </cell>
          <cell r="J1143">
            <v>149.30000000000001</v>
          </cell>
          <cell r="K1143" t="str">
            <v>M</v>
          </cell>
          <cell r="M1143" t="str">
            <v>N</v>
          </cell>
          <cell r="N1143">
            <v>3</v>
          </cell>
          <cell r="R1143">
            <v>1.1124087591240877</v>
          </cell>
        </row>
        <row r="1144">
          <cell r="C1144">
            <v>1</v>
          </cell>
          <cell r="G1144">
            <v>10</v>
          </cell>
          <cell r="J1144">
            <v>94</v>
          </cell>
          <cell r="K1144" t="str">
            <v>W</v>
          </cell>
          <cell r="M1144" t="str">
            <v>N</v>
          </cell>
          <cell r="N1144">
            <v>1</v>
          </cell>
          <cell r="R1144">
            <v>1.1124087591240877</v>
          </cell>
        </row>
        <row r="1145">
          <cell r="C1145">
            <v>1</v>
          </cell>
          <cell r="G1145">
            <v>10</v>
          </cell>
          <cell r="J1145">
            <v>256.39999999999998</v>
          </cell>
          <cell r="K1145" t="str">
            <v>W</v>
          </cell>
          <cell r="M1145" t="str">
            <v>N</v>
          </cell>
          <cell r="N1145">
            <v>1</v>
          </cell>
          <cell r="R1145">
            <v>1.1124087591240877</v>
          </cell>
        </row>
        <row r="1146">
          <cell r="C1146">
            <v>1</v>
          </cell>
          <cell r="G1146">
            <v>13</v>
          </cell>
          <cell r="J1146">
            <v>1130</v>
          </cell>
          <cell r="K1146" t="str">
            <v>W</v>
          </cell>
          <cell r="M1146" t="str">
            <v>N</v>
          </cell>
          <cell r="N1146">
            <v>13</v>
          </cell>
          <cell r="R1146">
            <v>1.6274787535410764</v>
          </cell>
        </row>
        <row r="1147">
          <cell r="C1147">
            <v>1</v>
          </cell>
          <cell r="G1147">
            <v>13</v>
          </cell>
          <cell r="J1147">
            <v>1191</v>
          </cell>
          <cell r="K1147" t="str">
            <v>W</v>
          </cell>
          <cell r="M1147" t="str">
            <v>N</v>
          </cell>
          <cell r="N1147">
            <v>13</v>
          </cell>
          <cell r="R1147">
            <v>1.6274787535410764</v>
          </cell>
        </row>
        <row r="1148">
          <cell r="C1148">
            <v>1</v>
          </cell>
          <cell r="G1148">
            <v>10</v>
          </cell>
          <cell r="J1148">
            <v>91.8</v>
          </cell>
          <cell r="K1148" t="str">
            <v>D</v>
          </cell>
          <cell r="M1148" t="str">
            <v>N</v>
          </cell>
          <cell r="N1148">
            <v>1</v>
          </cell>
          <cell r="R1148">
            <v>1.1124087591240877</v>
          </cell>
        </row>
        <row r="1149">
          <cell r="C1149">
            <v>1</v>
          </cell>
          <cell r="G1149">
            <v>11</v>
          </cell>
          <cell r="J1149">
            <v>274</v>
          </cell>
          <cell r="K1149" t="str">
            <v>W</v>
          </cell>
          <cell r="M1149" t="str">
            <v>N</v>
          </cell>
          <cell r="N1149">
            <v>10</v>
          </cell>
          <cell r="R1149">
            <v>1.3240418118466899</v>
          </cell>
        </row>
        <row r="1150">
          <cell r="C1150">
            <v>1</v>
          </cell>
          <cell r="G1150">
            <v>11</v>
          </cell>
          <cell r="J1150">
            <v>569</v>
          </cell>
          <cell r="K1150" t="str">
            <v>M</v>
          </cell>
          <cell r="M1150" t="str">
            <v>N</v>
          </cell>
          <cell r="N1150">
            <v>4</v>
          </cell>
          <cell r="R1150">
            <v>1.3240418118466899</v>
          </cell>
        </row>
        <row r="1151">
          <cell r="C1151">
            <v>1</v>
          </cell>
          <cell r="G1151">
            <v>13</v>
          </cell>
          <cell r="J1151">
            <v>1779</v>
          </cell>
          <cell r="K1151" t="str">
            <v>M</v>
          </cell>
          <cell r="M1151" t="str">
            <v>N</v>
          </cell>
          <cell r="N1151">
            <v>2</v>
          </cell>
          <cell r="R1151">
            <v>1.6274787535410764</v>
          </cell>
        </row>
        <row r="1152">
          <cell r="C1152">
            <v>1</v>
          </cell>
          <cell r="G1152">
            <v>13</v>
          </cell>
          <cell r="J1152">
            <v>1311</v>
          </cell>
          <cell r="K1152" t="str">
            <v>M</v>
          </cell>
          <cell r="M1152" t="str">
            <v>N</v>
          </cell>
          <cell r="N1152">
            <v>14</v>
          </cell>
          <cell r="R1152">
            <v>1.6274787535410764</v>
          </cell>
        </row>
        <row r="1153">
          <cell r="C1153">
            <v>1</v>
          </cell>
          <cell r="G1153">
            <v>13</v>
          </cell>
          <cell r="J1153">
            <v>974</v>
          </cell>
          <cell r="K1153" t="str">
            <v>M</v>
          </cell>
          <cell r="M1153" t="str">
            <v>N</v>
          </cell>
          <cell r="N1153">
            <v>1</v>
          </cell>
          <cell r="R1153">
            <v>1.6274787535410764</v>
          </cell>
        </row>
        <row r="1154">
          <cell r="C1154">
            <v>1</v>
          </cell>
          <cell r="G1154">
            <v>13</v>
          </cell>
          <cell r="J1154">
            <v>1779</v>
          </cell>
          <cell r="K1154" t="str">
            <v>M</v>
          </cell>
          <cell r="M1154" t="str">
            <v>N</v>
          </cell>
          <cell r="N1154">
            <v>14</v>
          </cell>
          <cell r="R1154">
            <v>1.6274787535410764</v>
          </cell>
        </row>
        <row r="1155">
          <cell r="C1155">
            <v>1</v>
          </cell>
          <cell r="G1155">
            <v>13</v>
          </cell>
          <cell r="J1155">
            <v>276.2</v>
          </cell>
          <cell r="K1155" t="str">
            <v>W</v>
          </cell>
          <cell r="M1155" t="str">
            <v>N</v>
          </cell>
          <cell r="N1155">
            <v>1</v>
          </cell>
          <cell r="R1155">
            <v>1.6274787535410764</v>
          </cell>
        </row>
        <row r="1156">
          <cell r="C1156">
            <v>1</v>
          </cell>
          <cell r="G1156">
            <v>13</v>
          </cell>
          <cell r="J1156">
            <v>376.4</v>
          </cell>
          <cell r="K1156" t="str">
            <v>W</v>
          </cell>
          <cell r="M1156" t="str">
            <v>N</v>
          </cell>
          <cell r="N1156">
            <v>18</v>
          </cell>
          <cell r="R1156">
            <v>1.6274787535410764</v>
          </cell>
        </row>
        <row r="1157">
          <cell r="C1157">
            <v>1</v>
          </cell>
          <cell r="G1157">
            <v>11</v>
          </cell>
          <cell r="J1157">
            <v>1130</v>
          </cell>
          <cell r="K1157" t="str">
            <v>W</v>
          </cell>
          <cell r="M1157" t="str">
            <v>N</v>
          </cell>
          <cell r="N1157">
            <v>13</v>
          </cell>
          <cell r="R1157">
            <v>1.3240418118466899</v>
          </cell>
        </row>
        <row r="1158">
          <cell r="C1158">
            <v>1</v>
          </cell>
          <cell r="G1158">
            <v>10</v>
          </cell>
          <cell r="J1158">
            <v>259.2</v>
          </cell>
          <cell r="K1158" t="str">
            <v>W</v>
          </cell>
          <cell r="M1158" t="str">
            <v>N</v>
          </cell>
          <cell r="N1158">
            <v>1</v>
          </cell>
          <cell r="R1158">
            <v>1.1124087591240877</v>
          </cell>
        </row>
        <row r="1159">
          <cell r="C1159">
            <v>1</v>
          </cell>
          <cell r="G1159">
            <v>10</v>
          </cell>
          <cell r="J1159">
            <v>94</v>
          </cell>
          <cell r="K1159" t="str">
            <v>W</v>
          </cell>
          <cell r="M1159" t="str">
            <v>N</v>
          </cell>
          <cell r="N1159">
            <v>1</v>
          </cell>
          <cell r="R1159">
            <v>1.1124087591240877</v>
          </cell>
        </row>
        <row r="1160">
          <cell r="C1160">
            <v>1</v>
          </cell>
          <cell r="G1160">
            <v>13</v>
          </cell>
          <cell r="J1160">
            <v>276.2</v>
          </cell>
          <cell r="K1160" t="str">
            <v>W</v>
          </cell>
          <cell r="M1160" t="str">
            <v>N</v>
          </cell>
          <cell r="N1160">
            <v>1</v>
          </cell>
          <cell r="R1160">
            <v>1.6274787535410764</v>
          </cell>
        </row>
        <row r="1161">
          <cell r="C1161">
            <v>1</v>
          </cell>
          <cell r="G1161">
            <v>13</v>
          </cell>
          <cell r="J1161">
            <v>16.8</v>
          </cell>
          <cell r="K1161" t="str">
            <v>W</v>
          </cell>
          <cell r="M1161" t="str">
            <v>N</v>
          </cell>
          <cell r="N1161">
            <v>1</v>
          </cell>
          <cell r="R1161">
            <v>1.6274787535410764</v>
          </cell>
        </row>
        <row r="1162">
          <cell r="C1162">
            <v>1</v>
          </cell>
          <cell r="G1162">
            <v>10</v>
          </cell>
          <cell r="J1162">
            <v>94</v>
          </cell>
          <cell r="K1162" t="str">
            <v>W</v>
          </cell>
          <cell r="M1162" t="str">
            <v>N</v>
          </cell>
          <cell r="N1162">
            <v>1</v>
          </cell>
          <cell r="R1162">
            <v>1.1124087591240877</v>
          </cell>
        </row>
        <row r="1163">
          <cell r="C1163">
            <v>1</v>
          </cell>
          <cell r="G1163">
            <v>10</v>
          </cell>
          <cell r="J1163">
            <v>794</v>
          </cell>
          <cell r="K1163" t="str">
            <v>W</v>
          </cell>
          <cell r="M1163" t="str">
            <v>N</v>
          </cell>
          <cell r="N1163">
            <v>1</v>
          </cell>
          <cell r="R1163">
            <v>1.1124087591240877</v>
          </cell>
        </row>
        <row r="1164">
          <cell r="C1164">
            <v>1</v>
          </cell>
          <cell r="G1164">
            <v>10</v>
          </cell>
          <cell r="J1164">
            <v>94</v>
          </cell>
          <cell r="K1164" t="str">
            <v>W</v>
          </cell>
          <cell r="M1164" t="str">
            <v>N</v>
          </cell>
          <cell r="N1164">
            <v>1</v>
          </cell>
          <cell r="R1164">
            <v>1.1124087591240877</v>
          </cell>
        </row>
        <row r="1165">
          <cell r="C1165">
            <v>1</v>
          </cell>
          <cell r="G1165">
            <v>13</v>
          </cell>
          <cell r="J1165">
            <v>1130</v>
          </cell>
          <cell r="K1165" t="str">
            <v>M</v>
          </cell>
          <cell r="M1165" t="str">
            <v>N</v>
          </cell>
          <cell r="N1165">
            <v>6</v>
          </cell>
          <cell r="R1165">
            <v>1.6274787535410764</v>
          </cell>
        </row>
        <row r="1166">
          <cell r="C1166">
            <v>1</v>
          </cell>
          <cell r="G1166">
            <v>10</v>
          </cell>
          <cell r="J1166">
            <v>28.1</v>
          </cell>
          <cell r="K1166" t="str">
            <v>D</v>
          </cell>
          <cell r="M1166" t="str">
            <v>N</v>
          </cell>
          <cell r="N1166">
            <v>18</v>
          </cell>
          <cell r="R1166">
            <v>1.1124087591240877</v>
          </cell>
        </row>
        <row r="1167">
          <cell r="C1167">
            <v>1</v>
          </cell>
          <cell r="G1167">
            <v>13</v>
          </cell>
          <cell r="J1167">
            <v>368</v>
          </cell>
          <cell r="K1167" t="str">
            <v>M</v>
          </cell>
          <cell r="M1167" t="str">
            <v>N</v>
          </cell>
          <cell r="N1167">
            <v>14</v>
          </cell>
          <cell r="R1167">
            <v>1.6274787535410764</v>
          </cell>
        </row>
        <row r="1168">
          <cell r="C1168">
            <v>1</v>
          </cell>
          <cell r="G1168">
            <v>13</v>
          </cell>
          <cell r="J1168">
            <v>2099</v>
          </cell>
          <cell r="K1168" t="str">
            <v>W</v>
          </cell>
          <cell r="M1168" t="str">
            <v>N</v>
          </cell>
          <cell r="N1168">
            <v>13</v>
          </cell>
          <cell r="R1168">
            <v>1.6274787535410764</v>
          </cell>
        </row>
        <row r="1169">
          <cell r="C1169">
            <v>1</v>
          </cell>
          <cell r="G1169">
            <v>10</v>
          </cell>
          <cell r="J1169">
            <v>94</v>
          </cell>
          <cell r="K1169" t="str">
            <v>D</v>
          </cell>
          <cell r="M1169" t="str">
            <v>Y</v>
          </cell>
          <cell r="N1169">
            <v>1</v>
          </cell>
          <cell r="R1169">
            <v>1.1124087591240877</v>
          </cell>
        </row>
        <row r="1170">
          <cell r="C1170">
            <v>1</v>
          </cell>
          <cell r="G1170">
            <v>10</v>
          </cell>
          <cell r="J1170">
            <v>276.2</v>
          </cell>
          <cell r="K1170" t="str">
            <v>W</v>
          </cell>
          <cell r="M1170" t="str">
            <v>N</v>
          </cell>
          <cell r="N1170">
            <v>4</v>
          </cell>
          <cell r="R1170">
            <v>1.1124087591240877</v>
          </cell>
        </row>
        <row r="1171">
          <cell r="C1171">
            <v>1</v>
          </cell>
          <cell r="G1171">
            <v>13</v>
          </cell>
          <cell r="J1171">
            <v>386.7</v>
          </cell>
          <cell r="K1171" t="str">
            <v>W</v>
          </cell>
          <cell r="M1171" t="str">
            <v>N</v>
          </cell>
          <cell r="N1171">
            <v>1</v>
          </cell>
          <cell r="R1171">
            <v>1.6274787535410764</v>
          </cell>
        </row>
        <row r="1172">
          <cell r="C1172">
            <v>1</v>
          </cell>
          <cell r="G1172">
            <v>10</v>
          </cell>
          <cell r="J1172">
            <v>386.8</v>
          </cell>
          <cell r="K1172" t="str">
            <v>W</v>
          </cell>
          <cell r="M1172" t="str">
            <v>N</v>
          </cell>
          <cell r="N1172">
            <v>1</v>
          </cell>
          <cell r="R1172">
            <v>1.1124087591240877</v>
          </cell>
        </row>
        <row r="1173">
          <cell r="C1173">
            <v>1</v>
          </cell>
          <cell r="G1173">
            <v>10</v>
          </cell>
          <cell r="J1173">
            <v>1153</v>
          </cell>
          <cell r="K1173" t="str">
            <v>W</v>
          </cell>
          <cell r="M1173" t="str">
            <v>N</v>
          </cell>
          <cell r="N1173">
            <v>1</v>
          </cell>
          <cell r="R1173">
            <v>1.1124087591240877</v>
          </cell>
        </row>
        <row r="1174">
          <cell r="C1174">
            <v>1</v>
          </cell>
          <cell r="G1174">
            <v>10</v>
          </cell>
          <cell r="J1174">
            <v>1885.8</v>
          </cell>
          <cell r="K1174" t="str">
            <v>D</v>
          </cell>
          <cell r="M1174" t="str">
            <v>Y</v>
          </cell>
          <cell r="N1174">
            <v>1</v>
          </cell>
          <cell r="R1174">
            <v>1.1124087591240877</v>
          </cell>
        </row>
        <row r="1175">
          <cell r="C1175">
            <v>1</v>
          </cell>
          <cell r="G1175">
            <v>10</v>
          </cell>
          <cell r="J1175">
            <v>136.30000000000001</v>
          </cell>
          <cell r="K1175" t="str">
            <v>D</v>
          </cell>
          <cell r="M1175" t="str">
            <v>Y</v>
          </cell>
          <cell r="N1175">
            <v>13</v>
          </cell>
          <cell r="R1175">
            <v>1.1124087591240877</v>
          </cell>
        </row>
        <row r="1176">
          <cell r="C1176">
            <v>1</v>
          </cell>
          <cell r="G1176">
            <v>10</v>
          </cell>
          <cell r="J1176">
            <v>307</v>
          </cell>
          <cell r="K1176" t="str">
            <v>W</v>
          </cell>
          <cell r="M1176" t="str">
            <v>N</v>
          </cell>
          <cell r="N1176">
            <v>1</v>
          </cell>
          <cell r="R1176">
            <v>1.1124087591240877</v>
          </cell>
        </row>
        <row r="1177">
          <cell r="C1177">
            <v>1</v>
          </cell>
          <cell r="G1177">
            <v>10</v>
          </cell>
          <cell r="J1177">
            <v>502</v>
          </cell>
          <cell r="K1177" t="str">
            <v>W</v>
          </cell>
          <cell r="M1177" t="str">
            <v>N</v>
          </cell>
          <cell r="N1177">
            <v>13</v>
          </cell>
          <cell r="R1177">
            <v>1.1124087591240877</v>
          </cell>
        </row>
        <row r="1178">
          <cell r="C1178">
            <v>1</v>
          </cell>
          <cell r="G1178">
            <v>13</v>
          </cell>
          <cell r="J1178">
            <v>1453</v>
          </cell>
          <cell r="K1178" t="str">
            <v>W</v>
          </cell>
          <cell r="M1178" t="str">
            <v>N</v>
          </cell>
          <cell r="N1178">
            <v>8</v>
          </cell>
          <cell r="R1178">
            <v>1.6274787535410764</v>
          </cell>
        </row>
        <row r="1179">
          <cell r="C1179">
            <v>1</v>
          </cell>
          <cell r="G1179">
            <v>10</v>
          </cell>
          <cell r="J1179">
            <v>321</v>
          </cell>
          <cell r="K1179" t="str">
            <v>W</v>
          </cell>
          <cell r="M1179" t="str">
            <v>N</v>
          </cell>
          <cell r="N1179">
            <v>13</v>
          </cell>
          <cell r="R1179">
            <v>1.1124087591240877</v>
          </cell>
        </row>
        <row r="1180">
          <cell r="C1180">
            <v>1</v>
          </cell>
          <cell r="G1180">
            <v>13</v>
          </cell>
          <cell r="J1180">
            <v>386.8</v>
          </cell>
          <cell r="K1180" t="str">
            <v>W</v>
          </cell>
          <cell r="M1180" t="str">
            <v>N</v>
          </cell>
          <cell r="N1180">
            <v>11</v>
          </cell>
          <cell r="R1180">
            <v>1.6274787535410764</v>
          </cell>
        </row>
        <row r="1181">
          <cell r="C1181">
            <v>1</v>
          </cell>
          <cell r="G1181">
            <v>11</v>
          </cell>
          <cell r="J1181">
            <v>28.1</v>
          </cell>
          <cell r="K1181" t="str">
            <v>W</v>
          </cell>
          <cell r="M1181" t="str">
            <v>N</v>
          </cell>
          <cell r="N1181">
            <v>1</v>
          </cell>
          <cell r="R1181">
            <v>1.3240418118466899</v>
          </cell>
        </row>
        <row r="1182">
          <cell r="C1182">
            <v>1</v>
          </cell>
          <cell r="G1182">
            <v>13</v>
          </cell>
          <cell r="J1182">
            <v>376.4</v>
          </cell>
          <cell r="K1182" t="str">
            <v>W</v>
          </cell>
          <cell r="M1182" t="str">
            <v>N</v>
          </cell>
          <cell r="N1182">
            <v>1</v>
          </cell>
          <cell r="R1182">
            <v>1.6274787535410764</v>
          </cell>
        </row>
        <row r="1183">
          <cell r="C1183">
            <v>1</v>
          </cell>
          <cell r="G1183">
            <v>13</v>
          </cell>
          <cell r="J1183">
            <v>64.7</v>
          </cell>
          <cell r="K1183" t="str">
            <v>M</v>
          </cell>
          <cell r="M1183" t="str">
            <v>N</v>
          </cell>
          <cell r="N1183">
            <v>1</v>
          </cell>
          <cell r="R1183">
            <v>1.6274787535410764</v>
          </cell>
        </row>
        <row r="1184">
          <cell r="C1184">
            <v>1</v>
          </cell>
          <cell r="G1184">
            <v>10</v>
          </cell>
          <cell r="J1184">
            <v>210.3</v>
          </cell>
          <cell r="K1184" t="str">
            <v>W</v>
          </cell>
          <cell r="M1184" t="str">
            <v>N</v>
          </cell>
          <cell r="N1184">
            <v>13</v>
          </cell>
          <cell r="R1184">
            <v>1.1124087591240877</v>
          </cell>
        </row>
        <row r="1185">
          <cell r="C1185">
            <v>1</v>
          </cell>
          <cell r="G1185">
            <v>11</v>
          </cell>
          <cell r="J1185">
            <v>575.79999999999995</v>
          </cell>
          <cell r="K1185" t="str">
            <v>W</v>
          </cell>
          <cell r="M1185" t="str">
            <v>N</v>
          </cell>
          <cell r="N1185">
            <v>10</v>
          </cell>
          <cell r="R1185">
            <v>1.3240418118466899</v>
          </cell>
        </row>
        <row r="1186">
          <cell r="C1186">
            <v>1</v>
          </cell>
          <cell r="G1186">
            <v>13</v>
          </cell>
          <cell r="J1186">
            <v>569</v>
          </cell>
          <cell r="K1186" t="str">
            <v>W</v>
          </cell>
          <cell r="M1186" t="str">
            <v>N</v>
          </cell>
          <cell r="N1186">
            <v>7</v>
          </cell>
          <cell r="R1186">
            <v>1.6274787535410764</v>
          </cell>
        </row>
        <row r="1187">
          <cell r="C1187">
            <v>1</v>
          </cell>
          <cell r="G1187">
            <v>13</v>
          </cell>
          <cell r="J1187">
            <v>166.2</v>
          </cell>
          <cell r="K1187" t="str">
            <v>W</v>
          </cell>
          <cell r="M1187" t="str">
            <v>N</v>
          </cell>
          <cell r="N1187">
            <v>9</v>
          </cell>
          <cell r="R1187">
            <v>1.6274787535410764</v>
          </cell>
        </row>
        <row r="1188">
          <cell r="C1188">
            <v>1</v>
          </cell>
          <cell r="G1188">
            <v>13</v>
          </cell>
          <cell r="J1188">
            <v>28.1</v>
          </cell>
          <cell r="K1188" t="str">
            <v>W</v>
          </cell>
          <cell r="M1188" t="str">
            <v>N</v>
          </cell>
          <cell r="N1188">
            <v>1</v>
          </cell>
          <cell r="R1188">
            <v>1.6274787535410764</v>
          </cell>
        </row>
        <row r="1189">
          <cell r="C1189">
            <v>1</v>
          </cell>
          <cell r="G1189">
            <v>10</v>
          </cell>
          <cell r="J1189">
            <v>648.4</v>
          </cell>
          <cell r="K1189" t="str">
            <v>W</v>
          </cell>
          <cell r="M1189" t="str">
            <v>N</v>
          </cell>
          <cell r="N1189">
            <v>18</v>
          </cell>
          <cell r="R1189">
            <v>1.1124087591240877</v>
          </cell>
        </row>
        <row r="1190">
          <cell r="C1190">
            <v>1</v>
          </cell>
          <cell r="G1190">
            <v>13</v>
          </cell>
          <cell r="J1190">
            <v>1779</v>
          </cell>
          <cell r="K1190" t="str">
            <v>W</v>
          </cell>
          <cell r="M1190" t="str">
            <v>N</v>
          </cell>
          <cell r="N1190">
            <v>13</v>
          </cell>
          <cell r="R1190">
            <v>1.6274787535410764</v>
          </cell>
        </row>
        <row r="1191">
          <cell r="C1191">
            <v>1</v>
          </cell>
          <cell r="G1191">
            <v>10</v>
          </cell>
          <cell r="J1191">
            <v>215.2</v>
          </cell>
          <cell r="K1191" t="str">
            <v>D</v>
          </cell>
          <cell r="M1191" t="str">
            <v>N</v>
          </cell>
          <cell r="N1191">
            <v>1</v>
          </cell>
          <cell r="R1191">
            <v>1.1124087591240877</v>
          </cell>
        </row>
        <row r="1192">
          <cell r="C1192">
            <v>1</v>
          </cell>
          <cell r="G1192">
            <v>10</v>
          </cell>
          <cell r="J1192">
            <v>1495</v>
          </cell>
          <cell r="K1192" t="str">
            <v>W</v>
          </cell>
          <cell r="M1192" t="str">
            <v>N</v>
          </cell>
          <cell r="N1192">
            <v>2</v>
          </cell>
          <cell r="R1192">
            <v>1.1124087591240877</v>
          </cell>
        </row>
        <row r="1193">
          <cell r="C1193">
            <v>1</v>
          </cell>
          <cell r="G1193">
            <v>10</v>
          </cell>
          <cell r="J1193">
            <v>2372</v>
          </cell>
          <cell r="K1193" t="str">
            <v>M</v>
          </cell>
          <cell r="M1193" t="str">
            <v>N</v>
          </cell>
          <cell r="N1193">
            <v>1</v>
          </cell>
          <cell r="R1193">
            <v>1.1124087591240877</v>
          </cell>
        </row>
        <row r="1194">
          <cell r="C1194">
            <v>1</v>
          </cell>
          <cell r="G1194">
            <v>13</v>
          </cell>
          <cell r="J1194">
            <v>1595</v>
          </cell>
          <cell r="K1194" t="str">
            <v>M</v>
          </cell>
          <cell r="M1194" t="str">
            <v>N</v>
          </cell>
          <cell r="N1194">
            <v>6</v>
          </cell>
          <cell r="R1194">
            <v>1.6274787535410764</v>
          </cell>
        </row>
        <row r="1195">
          <cell r="C1195">
            <v>1</v>
          </cell>
          <cell r="G1195">
            <v>13</v>
          </cell>
          <cell r="J1195">
            <v>1595</v>
          </cell>
          <cell r="K1195" t="str">
            <v>M</v>
          </cell>
          <cell r="M1195" t="str">
            <v>N</v>
          </cell>
          <cell r="N1195">
            <v>6</v>
          </cell>
          <cell r="R1195">
            <v>1.6274787535410764</v>
          </cell>
        </row>
        <row r="1196">
          <cell r="C1196">
            <v>1</v>
          </cell>
          <cell r="G1196">
            <v>13</v>
          </cell>
          <cell r="J1196">
            <v>2372</v>
          </cell>
          <cell r="K1196" t="str">
            <v>M</v>
          </cell>
          <cell r="M1196" t="str">
            <v>N</v>
          </cell>
          <cell r="N1196">
            <v>11</v>
          </cell>
          <cell r="R1196">
            <v>1.6274787535410764</v>
          </cell>
        </row>
        <row r="1197">
          <cell r="C1197">
            <v>1</v>
          </cell>
          <cell r="G1197">
            <v>13</v>
          </cell>
          <cell r="J1197">
            <v>1232</v>
          </cell>
          <cell r="K1197" t="str">
            <v>M</v>
          </cell>
          <cell r="M1197" t="str">
            <v>N</v>
          </cell>
          <cell r="N1197">
            <v>1</v>
          </cell>
          <cell r="R1197">
            <v>1.6274787535410764</v>
          </cell>
        </row>
        <row r="1198">
          <cell r="C1198">
            <v>1</v>
          </cell>
          <cell r="G1198">
            <v>13</v>
          </cell>
          <cell r="J1198">
            <v>689</v>
          </cell>
          <cell r="K1198" t="str">
            <v>W</v>
          </cell>
          <cell r="M1198" t="str">
            <v>N</v>
          </cell>
          <cell r="N1198">
            <v>1</v>
          </cell>
          <cell r="R1198">
            <v>1.6274787535410764</v>
          </cell>
        </row>
        <row r="1199">
          <cell r="C1199">
            <v>1</v>
          </cell>
          <cell r="G1199">
            <v>13</v>
          </cell>
          <cell r="J1199">
            <v>2372</v>
          </cell>
          <cell r="K1199" t="str">
            <v>W</v>
          </cell>
          <cell r="M1199" t="str">
            <v>N</v>
          </cell>
          <cell r="N1199">
            <v>1</v>
          </cell>
          <cell r="R1199">
            <v>1.6274787535410764</v>
          </cell>
        </row>
        <row r="1200">
          <cell r="C1200">
            <v>1</v>
          </cell>
          <cell r="G1200">
            <v>13</v>
          </cell>
          <cell r="J1200">
            <v>1506</v>
          </cell>
          <cell r="K1200" t="str">
            <v>M</v>
          </cell>
          <cell r="M1200" t="str">
            <v>N</v>
          </cell>
          <cell r="N1200">
            <v>13</v>
          </cell>
          <cell r="R1200">
            <v>1.6274787535410764</v>
          </cell>
        </row>
        <row r="1201">
          <cell r="C1201">
            <v>1</v>
          </cell>
          <cell r="G1201">
            <v>10</v>
          </cell>
          <cell r="J1201">
            <v>16.8</v>
          </cell>
          <cell r="K1201" t="str">
            <v>W</v>
          </cell>
          <cell r="M1201" t="str">
            <v>N</v>
          </cell>
          <cell r="N1201">
            <v>1</v>
          </cell>
          <cell r="R1201">
            <v>1.1124087591240877</v>
          </cell>
        </row>
        <row r="1202">
          <cell r="C1202">
            <v>1</v>
          </cell>
          <cell r="G1202">
            <v>13</v>
          </cell>
          <cell r="J1202">
            <v>1437</v>
          </cell>
          <cell r="K1202" t="str">
            <v>W</v>
          </cell>
          <cell r="M1202" t="str">
            <v>N</v>
          </cell>
          <cell r="N1202">
            <v>2</v>
          </cell>
          <cell r="R1202">
            <v>1.6274787535410764</v>
          </cell>
        </row>
        <row r="1203">
          <cell r="C1203">
            <v>1</v>
          </cell>
          <cell r="G1203">
            <v>13</v>
          </cell>
          <cell r="J1203">
            <v>1994</v>
          </cell>
          <cell r="K1203" t="str">
            <v>W</v>
          </cell>
          <cell r="M1203" t="str">
            <v>N</v>
          </cell>
          <cell r="N1203">
            <v>1</v>
          </cell>
          <cell r="R1203">
            <v>1.6274787535410764</v>
          </cell>
        </row>
        <row r="1204">
          <cell r="C1204">
            <v>1</v>
          </cell>
          <cell r="G1204">
            <v>13</v>
          </cell>
          <cell r="J1204">
            <v>120.3</v>
          </cell>
          <cell r="K1204" t="str">
            <v>W</v>
          </cell>
          <cell r="M1204" t="str">
            <v>N</v>
          </cell>
          <cell r="N1204">
            <v>1</v>
          </cell>
          <cell r="R1204">
            <v>1.6274787535410764</v>
          </cell>
        </row>
        <row r="1205">
          <cell r="C1205">
            <v>1</v>
          </cell>
          <cell r="G1205">
            <v>10</v>
          </cell>
          <cell r="J1205">
            <v>366.8</v>
          </cell>
          <cell r="K1205" t="str">
            <v>W</v>
          </cell>
          <cell r="M1205" t="str">
            <v>N</v>
          </cell>
          <cell r="N1205">
            <v>10</v>
          </cell>
          <cell r="R1205">
            <v>1.1124087591240877</v>
          </cell>
        </row>
        <row r="1206">
          <cell r="C1206">
            <v>1</v>
          </cell>
          <cell r="G1206">
            <v>10</v>
          </cell>
          <cell r="J1206">
            <v>210.3</v>
          </cell>
          <cell r="K1206" t="str">
            <v>W</v>
          </cell>
          <cell r="M1206" t="str">
            <v>Y</v>
          </cell>
          <cell r="N1206">
            <v>4</v>
          </cell>
          <cell r="R1206">
            <v>1.1124087591240877</v>
          </cell>
        </row>
        <row r="1207">
          <cell r="C1207">
            <v>1</v>
          </cell>
          <cell r="G1207">
            <v>11</v>
          </cell>
          <cell r="J1207">
            <v>28.1</v>
          </cell>
          <cell r="K1207" t="str">
            <v>D</v>
          </cell>
          <cell r="M1207" t="str">
            <v>N</v>
          </cell>
          <cell r="N1207">
            <v>1</v>
          </cell>
          <cell r="R1207">
            <v>1.3240418118466899</v>
          </cell>
        </row>
        <row r="1208">
          <cell r="C1208">
            <v>1</v>
          </cell>
          <cell r="G1208">
            <v>11</v>
          </cell>
          <cell r="J1208">
            <v>28.1</v>
          </cell>
          <cell r="K1208" t="str">
            <v>W</v>
          </cell>
          <cell r="M1208" t="str">
            <v>Y</v>
          </cell>
          <cell r="N1208">
            <v>1</v>
          </cell>
          <cell r="R1208">
            <v>1.3240418118466899</v>
          </cell>
        </row>
        <row r="1209">
          <cell r="C1209">
            <v>1</v>
          </cell>
          <cell r="G1209">
            <v>11</v>
          </cell>
          <cell r="J1209">
            <v>28.1</v>
          </cell>
          <cell r="K1209" t="str">
            <v>D</v>
          </cell>
          <cell r="M1209" t="str">
            <v>N</v>
          </cell>
          <cell r="N1209">
            <v>4</v>
          </cell>
          <cell r="R1209">
            <v>1.3240418118466899</v>
          </cell>
        </row>
        <row r="1210">
          <cell r="C1210">
            <v>1</v>
          </cell>
          <cell r="G1210">
            <v>11</v>
          </cell>
          <cell r="J1210">
            <v>136.30000000000001</v>
          </cell>
          <cell r="K1210" t="str">
            <v>W</v>
          </cell>
          <cell r="M1210" t="str">
            <v>N</v>
          </cell>
          <cell r="N1210">
            <v>3</v>
          </cell>
          <cell r="R1210">
            <v>1.3240418118466899</v>
          </cell>
        </row>
        <row r="1211">
          <cell r="C1211">
            <v>1</v>
          </cell>
          <cell r="G1211">
            <v>11</v>
          </cell>
          <cell r="J1211">
            <v>276.2</v>
          </cell>
          <cell r="K1211" t="str">
            <v>W</v>
          </cell>
          <cell r="M1211" t="str">
            <v>Y</v>
          </cell>
          <cell r="N1211">
            <v>3</v>
          </cell>
          <cell r="R1211">
            <v>1.3240418118466899</v>
          </cell>
        </row>
        <row r="1212">
          <cell r="C1212">
            <v>1</v>
          </cell>
          <cell r="G1212">
            <v>13</v>
          </cell>
          <cell r="J1212">
            <v>28.1</v>
          </cell>
          <cell r="K1212" t="str">
            <v>D</v>
          </cell>
          <cell r="M1212" t="str">
            <v>Y</v>
          </cell>
          <cell r="N1212">
            <v>2</v>
          </cell>
          <cell r="R1212">
            <v>1.6274787535410764</v>
          </cell>
        </row>
        <row r="1213">
          <cell r="C1213">
            <v>1</v>
          </cell>
          <cell r="G1213">
            <v>11</v>
          </cell>
          <cell r="J1213">
            <v>136.30000000000001</v>
          </cell>
          <cell r="K1213" t="str">
            <v>D</v>
          </cell>
          <cell r="N1213">
            <v>1</v>
          </cell>
          <cell r="R1213">
            <v>1.3240418118466899</v>
          </cell>
        </row>
        <row r="1214">
          <cell r="C1214">
            <v>1</v>
          </cell>
          <cell r="G1214">
            <v>11</v>
          </cell>
          <cell r="J1214">
            <v>136.30000000000001</v>
          </cell>
          <cell r="K1214" t="str">
            <v>D</v>
          </cell>
          <cell r="M1214" t="str">
            <v>N</v>
          </cell>
          <cell r="N1214">
            <v>4</v>
          </cell>
          <cell r="R1214">
            <v>1.3240418118466899</v>
          </cell>
        </row>
        <row r="1215">
          <cell r="C1215">
            <v>1</v>
          </cell>
          <cell r="G1215">
            <v>13</v>
          </cell>
          <cell r="J1215">
            <v>276.2</v>
          </cell>
          <cell r="K1215" t="str">
            <v>D</v>
          </cell>
          <cell r="M1215" t="str">
            <v>Y</v>
          </cell>
          <cell r="N1215">
            <v>3</v>
          </cell>
          <cell r="R1215">
            <v>1.6274787535410764</v>
          </cell>
        </row>
        <row r="1216">
          <cell r="C1216">
            <v>1</v>
          </cell>
          <cell r="G1216">
            <v>13</v>
          </cell>
          <cell r="J1216">
            <v>28.1</v>
          </cell>
          <cell r="K1216" t="str">
            <v>Y</v>
          </cell>
          <cell r="M1216" t="str">
            <v>Y</v>
          </cell>
          <cell r="N1216">
            <v>3</v>
          </cell>
          <cell r="R1216">
            <v>1.6274787535410764</v>
          </cell>
        </row>
        <row r="1217">
          <cell r="C1217">
            <v>1</v>
          </cell>
          <cell r="G1217">
            <v>10</v>
          </cell>
          <cell r="J1217">
            <v>28.1</v>
          </cell>
          <cell r="K1217" t="str">
            <v>Y</v>
          </cell>
          <cell r="M1217" t="str">
            <v>N</v>
          </cell>
          <cell r="N1217">
            <v>1</v>
          </cell>
          <cell r="R1217">
            <v>1.1124087591240877</v>
          </cell>
        </row>
        <row r="1218">
          <cell r="C1218">
            <v>1</v>
          </cell>
          <cell r="G1218">
            <v>10</v>
          </cell>
          <cell r="J1218">
            <v>94</v>
          </cell>
          <cell r="K1218" t="str">
            <v>D</v>
          </cell>
          <cell r="M1218" t="str">
            <v>N</v>
          </cell>
          <cell r="N1218">
            <v>1</v>
          </cell>
          <cell r="R1218">
            <v>1.1124087591240877</v>
          </cell>
        </row>
        <row r="1219">
          <cell r="C1219">
            <v>1</v>
          </cell>
          <cell r="G1219">
            <v>13</v>
          </cell>
          <cell r="J1219">
            <v>238.2</v>
          </cell>
          <cell r="K1219" t="str">
            <v>D</v>
          </cell>
          <cell r="M1219" t="str">
            <v>Y</v>
          </cell>
          <cell r="N1219">
            <v>2</v>
          </cell>
          <cell r="R1219">
            <v>1.6274787535410764</v>
          </cell>
        </row>
        <row r="1220">
          <cell r="C1220">
            <v>1</v>
          </cell>
          <cell r="G1220">
            <v>10</v>
          </cell>
          <cell r="J1220">
            <v>28.1</v>
          </cell>
          <cell r="K1220" t="str">
            <v>D</v>
          </cell>
          <cell r="M1220" t="str">
            <v>N</v>
          </cell>
          <cell r="N1220">
            <v>1</v>
          </cell>
          <cell r="R1220">
            <v>1.1124087591240877</v>
          </cell>
        </row>
        <row r="1221">
          <cell r="C1221">
            <v>1</v>
          </cell>
          <cell r="G1221">
            <v>10</v>
          </cell>
          <cell r="J1221">
            <v>28.1</v>
          </cell>
          <cell r="K1221" t="str">
            <v>D</v>
          </cell>
          <cell r="M1221" t="str">
            <v>N</v>
          </cell>
          <cell r="N1221">
            <v>15</v>
          </cell>
          <cell r="R1221">
            <v>1.1124087591240877</v>
          </cell>
        </row>
        <row r="1222">
          <cell r="C1222">
            <v>1</v>
          </cell>
          <cell r="G1222">
            <v>10</v>
          </cell>
          <cell r="J1222">
            <v>28.1</v>
          </cell>
          <cell r="K1222" t="str">
            <v>D</v>
          </cell>
          <cell r="M1222" t="str">
            <v>Y</v>
          </cell>
          <cell r="N1222">
            <v>1</v>
          </cell>
          <cell r="R1222">
            <v>1.1124087591240877</v>
          </cell>
        </row>
        <row r="1223">
          <cell r="C1223">
            <v>1</v>
          </cell>
          <cell r="G1223">
            <v>11</v>
          </cell>
          <cell r="J1223">
            <v>28.1</v>
          </cell>
          <cell r="K1223" t="str">
            <v>W</v>
          </cell>
          <cell r="M1223" t="str">
            <v>N</v>
          </cell>
          <cell r="N1223">
            <v>9</v>
          </cell>
          <cell r="R1223">
            <v>1.3240418118466899</v>
          </cell>
        </row>
        <row r="1224">
          <cell r="C1224">
            <v>1</v>
          </cell>
          <cell r="G1224">
            <v>10</v>
          </cell>
          <cell r="J1224">
            <v>94</v>
          </cell>
          <cell r="K1224" t="str">
            <v>D</v>
          </cell>
          <cell r="M1224" t="str">
            <v>Y</v>
          </cell>
          <cell r="N1224">
            <v>1</v>
          </cell>
          <cell r="R1224">
            <v>1.1124087591240877</v>
          </cell>
        </row>
        <row r="1225">
          <cell r="C1225">
            <v>1</v>
          </cell>
          <cell r="G1225">
            <v>13</v>
          </cell>
          <cell r="J1225">
            <v>366.8</v>
          </cell>
          <cell r="K1225" t="str">
            <v>D</v>
          </cell>
          <cell r="M1225" t="str">
            <v>Y</v>
          </cell>
          <cell r="N1225">
            <v>1</v>
          </cell>
          <cell r="R1225">
            <v>1.6274787535410764</v>
          </cell>
        </row>
        <row r="1226">
          <cell r="C1226">
            <v>1</v>
          </cell>
          <cell r="G1226">
            <v>10</v>
          </cell>
          <cell r="J1226">
            <v>28.1</v>
          </cell>
          <cell r="K1226" t="str">
            <v>W</v>
          </cell>
          <cell r="M1226" t="str">
            <v>N</v>
          </cell>
          <cell r="N1226">
            <v>12</v>
          </cell>
          <cell r="R1226">
            <v>1.1124087591240877</v>
          </cell>
        </row>
        <row r="1227">
          <cell r="C1227">
            <v>1</v>
          </cell>
          <cell r="G1227">
            <v>10</v>
          </cell>
          <cell r="J1227">
            <v>210.3</v>
          </cell>
          <cell r="K1227" t="str">
            <v>D</v>
          </cell>
          <cell r="M1227" t="str">
            <v>Y</v>
          </cell>
          <cell r="N1227">
            <v>1</v>
          </cell>
          <cell r="R1227">
            <v>1.1124087591240877</v>
          </cell>
        </row>
        <row r="1228">
          <cell r="C1228">
            <v>1</v>
          </cell>
          <cell r="G1228">
            <v>10</v>
          </cell>
          <cell r="J1228">
            <v>202.2</v>
          </cell>
          <cell r="K1228" t="str">
            <v>D</v>
          </cell>
          <cell r="M1228" t="str">
            <v>Y</v>
          </cell>
          <cell r="N1228">
            <v>7</v>
          </cell>
          <cell r="R1228">
            <v>1.1124087591240877</v>
          </cell>
        </row>
        <row r="1229">
          <cell r="C1229">
            <v>1</v>
          </cell>
          <cell r="G1229">
            <v>10</v>
          </cell>
          <cell r="J1229">
            <v>511</v>
          </cell>
          <cell r="K1229" t="str">
            <v>W</v>
          </cell>
          <cell r="M1229" t="str">
            <v>N</v>
          </cell>
          <cell r="N1229">
            <v>11</v>
          </cell>
          <cell r="R1229">
            <v>1.1124087591240877</v>
          </cell>
        </row>
        <row r="1230">
          <cell r="C1230">
            <v>1</v>
          </cell>
          <cell r="G1230">
            <v>13</v>
          </cell>
          <cell r="J1230">
            <v>511</v>
          </cell>
          <cell r="K1230" t="str">
            <v>W</v>
          </cell>
          <cell r="M1230" t="str">
            <v>N</v>
          </cell>
          <cell r="N1230">
            <v>11</v>
          </cell>
          <cell r="R1230">
            <v>1.6274787535410764</v>
          </cell>
        </row>
        <row r="1231">
          <cell r="C1231">
            <v>1</v>
          </cell>
          <cell r="G1231">
            <v>10</v>
          </cell>
          <cell r="J1231">
            <v>511</v>
          </cell>
          <cell r="K1231" t="str">
            <v>W</v>
          </cell>
          <cell r="M1231" t="str">
            <v>N</v>
          </cell>
          <cell r="N1231">
            <v>11</v>
          </cell>
          <cell r="R1231">
            <v>1.1124087591240877</v>
          </cell>
        </row>
        <row r="1232">
          <cell r="C1232">
            <v>1</v>
          </cell>
          <cell r="G1232">
            <v>10</v>
          </cell>
          <cell r="J1232">
            <v>28.1</v>
          </cell>
          <cell r="K1232" t="str">
            <v>D</v>
          </cell>
          <cell r="M1232" t="str">
            <v>Y</v>
          </cell>
          <cell r="N1232">
            <v>1</v>
          </cell>
          <cell r="R1232">
            <v>1.1124087591240877</v>
          </cell>
        </row>
        <row r="1233">
          <cell r="C1233">
            <v>1</v>
          </cell>
          <cell r="G1233">
            <v>11</v>
          </cell>
          <cell r="J1233">
            <v>238.2</v>
          </cell>
          <cell r="K1233" t="str">
            <v>W</v>
          </cell>
          <cell r="M1233" t="str">
            <v>N</v>
          </cell>
          <cell r="N1233">
            <v>2</v>
          </cell>
          <cell r="R1233">
            <v>1.3240418118466899</v>
          </cell>
        </row>
        <row r="1234">
          <cell r="C1234">
            <v>1</v>
          </cell>
          <cell r="G1234">
            <v>13</v>
          </cell>
          <cell r="J1234">
            <v>136.30000000000001</v>
          </cell>
          <cell r="K1234" t="str">
            <v>D</v>
          </cell>
          <cell r="M1234" t="str">
            <v>Y</v>
          </cell>
          <cell r="N1234">
            <v>1</v>
          </cell>
          <cell r="R1234">
            <v>1.6274787535410764</v>
          </cell>
        </row>
        <row r="1235">
          <cell r="C1235">
            <v>1</v>
          </cell>
          <cell r="G1235">
            <v>13</v>
          </cell>
          <cell r="J1235">
            <v>914</v>
          </cell>
          <cell r="K1235" t="str">
            <v>W</v>
          </cell>
          <cell r="M1235" t="str">
            <v>Y</v>
          </cell>
          <cell r="N1235">
            <v>13</v>
          </cell>
          <cell r="R1235">
            <v>1.6274787535410764</v>
          </cell>
        </row>
        <row r="1236">
          <cell r="C1236">
            <v>1</v>
          </cell>
          <cell r="G1236">
            <v>10</v>
          </cell>
          <cell r="J1236">
            <v>28.1</v>
          </cell>
          <cell r="K1236" t="str">
            <v>D</v>
          </cell>
          <cell r="M1236" t="str">
            <v>N</v>
          </cell>
          <cell r="N1236">
            <v>13</v>
          </cell>
          <cell r="R1236">
            <v>1.1124087591240877</v>
          </cell>
        </row>
        <row r="1237">
          <cell r="C1237">
            <v>1</v>
          </cell>
          <cell r="G1237">
            <v>13</v>
          </cell>
          <cell r="J1237">
            <v>386.8</v>
          </cell>
          <cell r="K1237" t="str">
            <v>D</v>
          </cell>
          <cell r="M1237" t="str">
            <v>Y</v>
          </cell>
          <cell r="N1237">
            <v>1</v>
          </cell>
          <cell r="R1237">
            <v>1.6274787535410764</v>
          </cell>
        </row>
        <row r="1238">
          <cell r="C1238">
            <v>1</v>
          </cell>
          <cell r="G1238">
            <v>11</v>
          </cell>
          <cell r="J1238">
            <v>28.1</v>
          </cell>
          <cell r="K1238" t="str">
            <v>W</v>
          </cell>
          <cell r="M1238" t="str">
            <v>N</v>
          </cell>
          <cell r="N1238">
            <v>1</v>
          </cell>
          <cell r="R1238">
            <v>1.3240418118466899</v>
          </cell>
        </row>
        <row r="1239">
          <cell r="C1239">
            <v>1</v>
          </cell>
          <cell r="G1239">
            <v>11</v>
          </cell>
          <cell r="J1239">
            <v>1453</v>
          </cell>
          <cell r="K1239" t="str">
            <v>W</v>
          </cell>
          <cell r="M1239" t="str">
            <v>Y</v>
          </cell>
          <cell r="N1239">
            <v>1</v>
          </cell>
          <cell r="R1239">
            <v>1.3240418118466899</v>
          </cell>
        </row>
        <row r="1240">
          <cell r="C1240">
            <v>1</v>
          </cell>
          <cell r="G1240">
            <v>10</v>
          </cell>
          <cell r="J1240">
            <v>28.1</v>
          </cell>
          <cell r="K1240" t="str">
            <v>D</v>
          </cell>
          <cell r="M1240" t="str">
            <v>Y</v>
          </cell>
          <cell r="N1240">
            <v>1</v>
          </cell>
          <cell r="R1240">
            <v>1.1124087591240877</v>
          </cell>
        </row>
        <row r="1241">
          <cell r="C1241">
            <v>1</v>
          </cell>
          <cell r="G1241">
            <v>11</v>
          </cell>
          <cell r="J1241">
            <v>193.3</v>
          </cell>
          <cell r="K1241" t="str">
            <v>D</v>
          </cell>
          <cell r="M1241" t="str">
            <v>N</v>
          </cell>
          <cell r="N1241">
            <v>3</v>
          </cell>
          <cell r="R1241">
            <v>1.3240418118466899</v>
          </cell>
        </row>
        <row r="1242">
          <cell r="C1242">
            <v>1</v>
          </cell>
          <cell r="G1242">
            <v>11</v>
          </cell>
          <cell r="J1242">
            <v>193.3</v>
          </cell>
          <cell r="K1242" t="str">
            <v>D</v>
          </cell>
          <cell r="M1242" t="str">
            <v>Y</v>
          </cell>
          <cell r="N1242">
            <v>13</v>
          </cell>
          <cell r="R1242">
            <v>1.3240418118466899</v>
          </cell>
        </row>
        <row r="1243">
          <cell r="C1243">
            <v>1</v>
          </cell>
          <cell r="G1243">
            <v>10</v>
          </cell>
          <cell r="J1243">
            <v>94</v>
          </cell>
          <cell r="K1243" t="str">
            <v>D</v>
          </cell>
          <cell r="M1243" t="str">
            <v>Y</v>
          </cell>
          <cell r="N1243">
            <v>1</v>
          </cell>
          <cell r="R1243">
            <v>1.1124087591240877</v>
          </cell>
        </row>
        <row r="1244">
          <cell r="C1244">
            <v>1</v>
          </cell>
          <cell r="G1244">
            <v>10</v>
          </cell>
          <cell r="J1244">
            <v>149.30000000000001</v>
          </cell>
          <cell r="K1244" t="str">
            <v>W</v>
          </cell>
          <cell r="M1244" t="str">
            <v>Y</v>
          </cell>
          <cell r="N1244">
            <v>1</v>
          </cell>
          <cell r="R1244">
            <v>1.1124087591240877</v>
          </cell>
        </row>
        <row r="1245">
          <cell r="C1245">
            <v>1</v>
          </cell>
          <cell r="G1245">
            <v>10</v>
          </cell>
          <cell r="J1245">
            <v>94</v>
          </cell>
          <cell r="K1245" t="str">
            <v>D</v>
          </cell>
          <cell r="M1245" t="str">
            <v>Y</v>
          </cell>
          <cell r="N1245">
            <v>4</v>
          </cell>
          <cell r="R1245">
            <v>1.1124087591240877</v>
          </cell>
        </row>
        <row r="1246">
          <cell r="C1246">
            <v>1</v>
          </cell>
          <cell r="G1246">
            <v>13</v>
          </cell>
          <cell r="J1246">
            <v>238.2</v>
          </cell>
          <cell r="K1246" t="str">
            <v>D</v>
          </cell>
          <cell r="M1246" t="str">
            <v>Y</v>
          </cell>
          <cell r="N1246">
            <v>4</v>
          </cell>
          <cell r="R1246">
            <v>1.6274787535410764</v>
          </cell>
        </row>
        <row r="1247">
          <cell r="C1247">
            <v>1</v>
          </cell>
          <cell r="G1247">
            <v>10</v>
          </cell>
          <cell r="J1247">
            <v>28.1</v>
          </cell>
          <cell r="K1247" t="str">
            <v>D</v>
          </cell>
          <cell r="M1247" t="str">
            <v>N</v>
          </cell>
          <cell r="N1247">
            <v>1</v>
          </cell>
          <cell r="R1247">
            <v>1.1124087591240877</v>
          </cell>
        </row>
        <row r="1248">
          <cell r="C1248">
            <v>1</v>
          </cell>
          <cell r="G1248">
            <v>10</v>
          </cell>
          <cell r="J1248">
            <v>28.1</v>
          </cell>
          <cell r="K1248" t="str">
            <v>D</v>
          </cell>
          <cell r="M1248" t="str">
            <v>Y</v>
          </cell>
          <cell r="N1248">
            <v>3</v>
          </cell>
          <cell r="R1248">
            <v>1.1124087591240877</v>
          </cell>
        </row>
        <row r="1249">
          <cell r="C1249">
            <v>1</v>
          </cell>
          <cell r="G1249">
            <v>10</v>
          </cell>
          <cell r="J1249">
            <v>28.1</v>
          </cell>
          <cell r="K1249" t="str">
            <v>D</v>
          </cell>
          <cell r="M1249" t="str">
            <v>Y</v>
          </cell>
          <cell r="N1249">
            <v>1</v>
          </cell>
          <cell r="R1249">
            <v>1.1124087591240877</v>
          </cell>
        </row>
        <row r="1250">
          <cell r="C1250">
            <v>1</v>
          </cell>
          <cell r="G1250">
            <v>10</v>
          </cell>
          <cell r="J1250">
            <v>202.2</v>
          </cell>
          <cell r="K1250" t="str">
            <v>W</v>
          </cell>
          <cell r="M1250" t="str">
            <v>Y</v>
          </cell>
          <cell r="N1250">
            <v>2</v>
          </cell>
          <cell r="R1250">
            <v>1.1124087591240877</v>
          </cell>
        </row>
        <row r="1251">
          <cell r="C1251">
            <v>1</v>
          </cell>
          <cell r="G1251">
            <v>10</v>
          </cell>
          <cell r="J1251">
            <v>914</v>
          </cell>
          <cell r="K1251" t="str">
            <v>D</v>
          </cell>
          <cell r="M1251" t="str">
            <v>Y</v>
          </cell>
          <cell r="N1251">
            <v>13</v>
          </cell>
          <cell r="R1251">
            <v>1.1124087591240877</v>
          </cell>
        </row>
        <row r="1252">
          <cell r="C1252">
            <v>1</v>
          </cell>
          <cell r="G1252">
            <v>10</v>
          </cell>
          <cell r="J1252">
            <v>794</v>
          </cell>
          <cell r="K1252" t="str">
            <v>D</v>
          </cell>
          <cell r="M1252" t="str">
            <v>Y</v>
          </cell>
          <cell r="N1252">
            <v>1</v>
          </cell>
          <cell r="R1252">
            <v>1.1124087591240877</v>
          </cell>
        </row>
        <row r="1253">
          <cell r="C1253">
            <v>1</v>
          </cell>
          <cell r="G1253">
            <v>10</v>
          </cell>
          <cell r="J1253">
            <v>28.1</v>
          </cell>
          <cell r="K1253" t="str">
            <v>D</v>
          </cell>
          <cell r="M1253" t="str">
            <v>Y</v>
          </cell>
          <cell r="N1253">
            <v>1</v>
          </cell>
          <cell r="R1253">
            <v>1.1124087591240877</v>
          </cell>
        </row>
        <row r="1254">
          <cell r="C1254">
            <v>1</v>
          </cell>
          <cell r="G1254">
            <v>10</v>
          </cell>
          <cell r="J1254">
            <v>202.2</v>
          </cell>
          <cell r="K1254" t="str">
            <v>W</v>
          </cell>
          <cell r="M1254" t="str">
            <v>N</v>
          </cell>
          <cell r="N1254">
            <v>6</v>
          </cell>
          <cell r="R1254">
            <v>1.1124087591240877</v>
          </cell>
        </row>
        <row r="1255">
          <cell r="C1255">
            <v>1</v>
          </cell>
          <cell r="G1255">
            <v>10</v>
          </cell>
          <cell r="J1255">
            <v>94</v>
          </cell>
          <cell r="K1255" t="str">
            <v>W</v>
          </cell>
          <cell r="M1255" t="str">
            <v>Y</v>
          </cell>
          <cell r="N1255">
            <v>1</v>
          </cell>
          <cell r="R1255">
            <v>1.1124087591240877</v>
          </cell>
        </row>
        <row r="1256">
          <cell r="C1256">
            <v>1</v>
          </cell>
          <cell r="G1256">
            <v>10</v>
          </cell>
          <cell r="J1256">
            <v>94</v>
          </cell>
          <cell r="K1256" t="str">
            <v>D</v>
          </cell>
          <cell r="M1256" t="str">
            <v>Y</v>
          </cell>
          <cell r="N1256">
            <v>1</v>
          </cell>
          <cell r="R1256">
            <v>1.1124087591240877</v>
          </cell>
        </row>
        <row r="1257">
          <cell r="C1257">
            <v>1</v>
          </cell>
          <cell r="G1257">
            <v>10</v>
          </cell>
          <cell r="J1257">
            <v>172.3</v>
          </cell>
          <cell r="K1257" t="str">
            <v>D</v>
          </cell>
          <cell r="M1257" t="str">
            <v>Y</v>
          </cell>
          <cell r="N1257">
            <v>1</v>
          </cell>
          <cell r="R1257">
            <v>1.1124087591240877</v>
          </cell>
        </row>
        <row r="1258">
          <cell r="C1258">
            <v>1</v>
          </cell>
          <cell r="G1258">
            <v>11</v>
          </cell>
          <cell r="J1258">
            <v>28.1</v>
          </cell>
          <cell r="K1258" t="str">
            <v>W</v>
          </cell>
          <cell r="M1258" t="str">
            <v>Y</v>
          </cell>
          <cell r="N1258">
            <v>4</v>
          </cell>
          <cell r="R1258">
            <v>1.3240418118466899</v>
          </cell>
        </row>
        <row r="1259">
          <cell r="C1259">
            <v>1</v>
          </cell>
          <cell r="G1259">
            <v>11</v>
          </cell>
          <cell r="J1259">
            <v>28.1</v>
          </cell>
          <cell r="K1259" t="str">
            <v>W</v>
          </cell>
          <cell r="M1259" t="str">
            <v>Y</v>
          </cell>
          <cell r="N1259">
            <v>1</v>
          </cell>
          <cell r="R1259">
            <v>1.3240418118466899</v>
          </cell>
        </row>
        <row r="1260">
          <cell r="C1260">
            <v>1</v>
          </cell>
          <cell r="G1260">
            <v>11</v>
          </cell>
          <cell r="J1260">
            <v>28.1</v>
          </cell>
          <cell r="K1260" t="str">
            <v>D</v>
          </cell>
          <cell r="M1260" t="str">
            <v>Y</v>
          </cell>
          <cell r="N1260">
            <v>1</v>
          </cell>
          <cell r="R1260">
            <v>1.3240418118466899</v>
          </cell>
        </row>
        <row r="1261">
          <cell r="C1261">
            <v>1</v>
          </cell>
          <cell r="G1261">
            <v>10</v>
          </cell>
          <cell r="J1261">
            <v>28.1</v>
          </cell>
          <cell r="K1261" t="str">
            <v>D</v>
          </cell>
          <cell r="M1261" t="str">
            <v>Y</v>
          </cell>
          <cell r="N1261">
            <v>4</v>
          </cell>
          <cell r="R1261">
            <v>1.1124087591240877</v>
          </cell>
        </row>
        <row r="1262">
          <cell r="C1262">
            <v>1</v>
          </cell>
          <cell r="G1262">
            <v>10</v>
          </cell>
          <cell r="J1262">
            <v>853</v>
          </cell>
          <cell r="K1262" t="str">
            <v>D</v>
          </cell>
          <cell r="M1262" t="str">
            <v>Y</v>
          </cell>
          <cell r="N1262">
            <v>1</v>
          </cell>
          <cell r="R1262">
            <v>1.1124087591240877</v>
          </cell>
        </row>
        <row r="1263">
          <cell r="C1263">
            <v>1</v>
          </cell>
          <cell r="G1263">
            <v>10</v>
          </cell>
          <cell r="J1263">
            <v>531</v>
          </cell>
          <cell r="K1263" t="str">
            <v>D</v>
          </cell>
          <cell r="M1263" t="str">
            <v>Y</v>
          </cell>
          <cell r="N1263">
            <v>1</v>
          </cell>
          <cell r="R1263">
            <v>1.1124087591240877</v>
          </cell>
        </row>
        <row r="1264">
          <cell r="C1264">
            <v>1</v>
          </cell>
          <cell r="G1264">
            <v>10</v>
          </cell>
          <cell r="J1264">
            <v>28.1</v>
          </cell>
          <cell r="K1264" t="str">
            <v>D</v>
          </cell>
          <cell r="M1264" t="str">
            <v>Y</v>
          </cell>
          <cell r="N1264">
            <v>4</v>
          </cell>
          <cell r="R1264">
            <v>1.1124087591240877</v>
          </cell>
        </row>
        <row r="1265">
          <cell r="C1265">
            <v>1</v>
          </cell>
          <cell r="G1265">
            <v>10</v>
          </cell>
          <cell r="J1265">
            <v>28.1</v>
          </cell>
          <cell r="K1265" t="str">
            <v>D</v>
          </cell>
          <cell r="M1265" t="str">
            <v>Y</v>
          </cell>
          <cell r="N1265">
            <v>4</v>
          </cell>
          <cell r="R1265">
            <v>1.1124087591240877</v>
          </cell>
        </row>
        <row r="1266">
          <cell r="C1266">
            <v>1</v>
          </cell>
          <cell r="G1266">
            <v>10</v>
          </cell>
          <cell r="J1266">
            <v>172.3</v>
          </cell>
          <cell r="K1266" t="str">
            <v>W</v>
          </cell>
          <cell r="M1266" t="str">
            <v>N</v>
          </cell>
          <cell r="N1266">
            <v>8</v>
          </cell>
          <cell r="R1266">
            <v>1.1124087591240877</v>
          </cell>
        </row>
        <row r="1267">
          <cell r="C1267">
            <v>1</v>
          </cell>
          <cell r="G1267">
            <v>13</v>
          </cell>
          <cell r="J1267">
            <v>28.1</v>
          </cell>
          <cell r="K1267" t="str">
            <v>D</v>
          </cell>
          <cell r="M1267" t="str">
            <v>Y</v>
          </cell>
          <cell r="N1267">
            <v>1</v>
          </cell>
          <cell r="R1267">
            <v>1.6274787535410764</v>
          </cell>
        </row>
        <row r="1268">
          <cell r="C1268">
            <v>1</v>
          </cell>
          <cell r="G1268">
            <v>10</v>
          </cell>
          <cell r="J1268">
            <v>475</v>
          </cell>
          <cell r="K1268" t="str">
            <v>D</v>
          </cell>
          <cell r="M1268" t="str">
            <v>Y</v>
          </cell>
          <cell r="N1268">
            <v>4</v>
          </cell>
          <cell r="R1268">
            <v>1.1124087591240877</v>
          </cell>
        </row>
        <row r="1269">
          <cell r="C1269">
            <v>1</v>
          </cell>
          <cell r="G1269">
            <v>10</v>
          </cell>
          <cell r="J1269">
            <v>276.2</v>
          </cell>
          <cell r="K1269" t="str">
            <v>W</v>
          </cell>
          <cell r="M1269" t="str">
            <v>N</v>
          </cell>
          <cell r="N1269">
            <v>4</v>
          </cell>
          <cell r="R1269">
            <v>1.1124087591240877</v>
          </cell>
        </row>
        <row r="1270">
          <cell r="C1270">
            <v>1</v>
          </cell>
          <cell r="G1270">
            <v>10</v>
          </cell>
          <cell r="J1270">
            <v>28.1</v>
          </cell>
          <cell r="K1270" t="str">
            <v>D</v>
          </cell>
          <cell r="M1270" t="str">
            <v>Y</v>
          </cell>
          <cell r="N1270">
            <v>1</v>
          </cell>
          <cell r="R1270">
            <v>1.1124087591240877</v>
          </cell>
        </row>
        <row r="1271">
          <cell r="C1271">
            <v>1</v>
          </cell>
          <cell r="G1271">
            <v>10</v>
          </cell>
          <cell r="J1271">
            <v>549</v>
          </cell>
          <cell r="K1271" t="str">
            <v>D</v>
          </cell>
          <cell r="M1271" t="str">
            <v>Y</v>
          </cell>
          <cell r="N1271">
            <v>1</v>
          </cell>
          <cell r="R1271">
            <v>1.1124087591240877</v>
          </cell>
        </row>
        <row r="1272">
          <cell r="C1272">
            <v>1</v>
          </cell>
          <cell r="G1272">
            <v>10</v>
          </cell>
          <cell r="J1272">
            <v>580.20000000000005</v>
          </cell>
          <cell r="K1272" t="str">
            <v>W</v>
          </cell>
          <cell r="M1272" t="str">
            <v>N</v>
          </cell>
          <cell r="N1272">
            <v>13</v>
          </cell>
          <cell r="R1272">
            <v>1.1124087591240877</v>
          </cell>
        </row>
        <row r="1273">
          <cell r="C1273">
            <v>1</v>
          </cell>
          <cell r="G1273">
            <v>10</v>
          </cell>
          <cell r="J1273">
            <v>28.1</v>
          </cell>
          <cell r="K1273" t="str">
            <v>D</v>
          </cell>
          <cell r="M1273" t="str">
            <v>Y</v>
          </cell>
          <cell r="N1273">
            <v>1</v>
          </cell>
          <cell r="R1273">
            <v>1.1124087591240877</v>
          </cell>
        </row>
        <row r="1274">
          <cell r="C1274">
            <v>1</v>
          </cell>
          <cell r="G1274">
            <v>10</v>
          </cell>
          <cell r="J1274">
            <v>28.1</v>
          </cell>
          <cell r="K1274" t="str">
            <v>D</v>
          </cell>
          <cell r="M1274" t="str">
            <v>Y</v>
          </cell>
          <cell r="N1274">
            <v>1</v>
          </cell>
          <cell r="R1274">
            <v>1.1124087591240877</v>
          </cell>
        </row>
        <row r="1275">
          <cell r="C1275">
            <v>1</v>
          </cell>
          <cell r="G1275">
            <v>10</v>
          </cell>
          <cell r="J1275">
            <v>302.3</v>
          </cell>
          <cell r="K1275" t="str">
            <v>W</v>
          </cell>
          <cell r="M1275" t="str">
            <v>Y</v>
          </cell>
          <cell r="N1275">
            <v>3</v>
          </cell>
          <cell r="R1275">
            <v>1.1124087591240877</v>
          </cell>
        </row>
        <row r="1276">
          <cell r="C1276">
            <v>1</v>
          </cell>
          <cell r="G1276">
            <v>10</v>
          </cell>
          <cell r="J1276">
            <v>276.2</v>
          </cell>
          <cell r="K1276" t="str">
            <v>D</v>
          </cell>
          <cell r="M1276" t="str">
            <v>N</v>
          </cell>
          <cell r="N1276">
            <v>4</v>
          </cell>
          <cell r="R1276">
            <v>1.1124087591240877</v>
          </cell>
        </row>
        <row r="1277">
          <cell r="C1277">
            <v>1</v>
          </cell>
          <cell r="G1277">
            <v>11</v>
          </cell>
          <cell r="J1277">
            <v>1779</v>
          </cell>
          <cell r="K1277" t="str">
            <v>D</v>
          </cell>
          <cell r="M1277" t="str">
            <v>Y</v>
          </cell>
          <cell r="N1277">
            <v>4</v>
          </cell>
          <cell r="R1277">
            <v>1.3240418118466899</v>
          </cell>
        </row>
        <row r="1278">
          <cell r="C1278">
            <v>1</v>
          </cell>
          <cell r="G1278">
            <v>10</v>
          </cell>
          <cell r="J1278">
            <v>28.1</v>
          </cell>
          <cell r="K1278" t="str">
            <v>W</v>
          </cell>
          <cell r="M1278" t="str">
            <v>N</v>
          </cell>
          <cell r="N1278">
            <v>4</v>
          </cell>
          <cell r="R1278">
            <v>1.1124087591240877</v>
          </cell>
        </row>
        <row r="1279">
          <cell r="C1279">
            <v>1</v>
          </cell>
          <cell r="G1279">
            <v>10</v>
          </cell>
          <cell r="J1279">
            <v>28.1</v>
          </cell>
          <cell r="K1279" t="str">
            <v>D</v>
          </cell>
          <cell r="M1279" t="str">
            <v>N</v>
          </cell>
          <cell r="N1279">
            <v>1</v>
          </cell>
          <cell r="R1279">
            <v>1.1124087591240877</v>
          </cell>
        </row>
        <row r="1280">
          <cell r="C1280">
            <v>1</v>
          </cell>
          <cell r="G1280">
            <v>10</v>
          </cell>
          <cell r="J1280">
            <v>758</v>
          </cell>
          <cell r="K1280" t="str">
            <v>D</v>
          </cell>
          <cell r="M1280" t="str">
            <v>Y</v>
          </cell>
          <cell r="N1280">
            <v>1</v>
          </cell>
          <cell r="R1280">
            <v>1.1124087591240877</v>
          </cell>
        </row>
        <row r="1281">
          <cell r="C1281">
            <v>1</v>
          </cell>
          <cell r="G1281">
            <v>10</v>
          </cell>
          <cell r="J1281">
            <v>28.1</v>
          </cell>
          <cell r="K1281" t="str">
            <v>W</v>
          </cell>
          <cell r="M1281" t="str">
            <v>Y</v>
          </cell>
          <cell r="N1281">
            <v>2</v>
          </cell>
          <cell r="R1281">
            <v>1.1124087591240877</v>
          </cell>
        </row>
        <row r="1282">
          <cell r="C1282">
            <v>1</v>
          </cell>
          <cell r="G1282">
            <v>11</v>
          </cell>
          <cell r="J1282">
            <v>210.3</v>
          </cell>
          <cell r="K1282" t="str">
            <v>D</v>
          </cell>
          <cell r="M1282" t="str">
            <v>N</v>
          </cell>
          <cell r="N1282">
            <v>15</v>
          </cell>
          <cell r="R1282">
            <v>1.3240418118466899</v>
          </cell>
        </row>
        <row r="1283">
          <cell r="C1283">
            <v>1</v>
          </cell>
          <cell r="G1283">
            <v>10</v>
          </cell>
          <cell r="J1283">
            <v>210.3</v>
          </cell>
          <cell r="K1283" t="str">
            <v>D</v>
          </cell>
          <cell r="M1283" t="str">
            <v>Y</v>
          </cell>
          <cell r="N1283">
            <v>9</v>
          </cell>
          <cell r="R1283">
            <v>1.1124087591240877</v>
          </cell>
        </row>
        <row r="1284">
          <cell r="C1284">
            <v>1</v>
          </cell>
          <cell r="G1284">
            <v>11</v>
          </cell>
          <cell r="J1284">
            <v>1117</v>
          </cell>
          <cell r="K1284" t="str">
            <v>D</v>
          </cell>
          <cell r="M1284" t="str">
            <v>Y</v>
          </cell>
          <cell r="N1284">
            <v>1</v>
          </cell>
          <cell r="R1284">
            <v>1.3240418118466899</v>
          </cell>
        </row>
        <row r="1285">
          <cell r="C1285">
            <v>1</v>
          </cell>
          <cell r="G1285">
            <v>10</v>
          </cell>
          <cell r="J1285">
            <v>28.1</v>
          </cell>
          <cell r="K1285" t="str">
            <v>W</v>
          </cell>
          <cell r="M1285" t="str">
            <v>N</v>
          </cell>
          <cell r="N1285">
            <v>3</v>
          </cell>
          <cell r="R1285">
            <v>1.1124087591240877</v>
          </cell>
        </row>
        <row r="1286">
          <cell r="C1286">
            <v>1</v>
          </cell>
          <cell r="G1286">
            <v>13</v>
          </cell>
          <cell r="J1286">
            <v>549</v>
          </cell>
          <cell r="K1286" t="str">
            <v>W</v>
          </cell>
          <cell r="M1286" t="str">
            <v>N</v>
          </cell>
          <cell r="N1286">
            <v>2</v>
          </cell>
          <cell r="R1286">
            <v>1.6274787535410764</v>
          </cell>
        </row>
        <row r="1287">
          <cell r="C1287">
            <v>1</v>
          </cell>
          <cell r="G1287">
            <v>11</v>
          </cell>
          <cell r="J1287">
            <v>94</v>
          </cell>
          <cell r="K1287" t="str">
            <v>D</v>
          </cell>
          <cell r="M1287" t="str">
            <v>Y</v>
          </cell>
          <cell r="N1287">
            <v>13</v>
          </cell>
          <cell r="R1287">
            <v>1.3240418118466899</v>
          </cell>
        </row>
        <row r="1288">
          <cell r="C1288">
            <v>1</v>
          </cell>
          <cell r="G1288">
            <v>10</v>
          </cell>
          <cell r="J1288">
            <v>307.2</v>
          </cell>
          <cell r="K1288" t="str">
            <v>D</v>
          </cell>
          <cell r="M1288" t="str">
            <v>Y</v>
          </cell>
          <cell r="N1288">
            <v>1</v>
          </cell>
          <cell r="R1288">
            <v>1.1124087591240877</v>
          </cell>
        </row>
        <row r="1289">
          <cell r="C1289">
            <v>1</v>
          </cell>
          <cell r="G1289">
            <v>10</v>
          </cell>
          <cell r="J1289">
            <v>600</v>
          </cell>
          <cell r="K1289" t="str">
            <v>D</v>
          </cell>
          <cell r="M1289" t="str">
            <v>Y</v>
          </cell>
          <cell r="N1289">
            <v>4</v>
          </cell>
          <cell r="R1289">
            <v>1.1124087591240877</v>
          </cell>
        </row>
        <row r="1290">
          <cell r="C1290">
            <v>1</v>
          </cell>
          <cell r="G1290">
            <v>10</v>
          </cell>
          <cell r="J1290">
            <v>94</v>
          </cell>
          <cell r="K1290" t="str">
            <v>W</v>
          </cell>
          <cell r="M1290" t="str">
            <v>Y</v>
          </cell>
          <cell r="N1290">
            <v>4</v>
          </cell>
          <cell r="R1290">
            <v>1.1124087591240877</v>
          </cell>
        </row>
        <row r="1291">
          <cell r="C1291">
            <v>1</v>
          </cell>
          <cell r="G1291">
            <v>11</v>
          </cell>
          <cell r="J1291">
            <v>238.2</v>
          </cell>
          <cell r="K1291" t="str">
            <v>D</v>
          </cell>
          <cell r="M1291" t="str">
            <v>N</v>
          </cell>
          <cell r="N1291">
            <v>1</v>
          </cell>
          <cell r="R1291">
            <v>1.3240418118466899</v>
          </cell>
        </row>
        <row r="1292">
          <cell r="C1292">
            <v>1</v>
          </cell>
          <cell r="G1292">
            <v>13</v>
          </cell>
          <cell r="J1292">
            <v>215.2</v>
          </cell>
          <cell r="K1292" t="str">
            <v>D</v>
          </cell>
          <cell r="M1292" t="str">
            <v>Y</v>
          </cell>
          <cell r="N1292">
            <v>13</v>
          </cell>
          <cell r="R1292">
            <v>1.6274787535410764</v>
          </cell>
        </row>
        <row r="1293">
          <cell r="C1293">
            <v>1</v>
          </cell>
          <cell r="G1293">
            <v>10</v>
          </cell>
          <cell r="J1293">
            <v>1169</v>
          </cell>
          <cell r="K1293" t="str">
            <v>D</v>
          </cell>
          <cell r="M1293" t="str">
            <v>Y</v>
          </cell>
          <cell r="N1293">
            <v>1</v>
          </cell>
          <cell r="R1293">
            <v>1.1124087591240877</v>
          </cell>
        </row>
        <row r="1294">
          <cell r="C1294">
            <v>1</v>
          </cell>
          <cell r="G1294">
            <v>10</v>
          </cell>
          <cell r="J1294">
            <v>28.1</v>
          </cell>
          <cell r="K1294" t="str">
            <v>W</v>
          </cell>
          <cell r="M1294" t="str">
            <v>N</v>
          </cell>
          <cell r="N1294">
            <v>1</v>
          </cell>
          <cell r="R1294">
            <v>1.1124087591240877</v>
          </cell>
        </row>
        <row r="1295">
          <cell r="C1295">
            <v>1</v>
          </cell>
          <cell r="G1295">
            <v>11</v>
          </cell>
          <cell r="J1295">
            <v>28.1</v>
          </cell>
          <cell r="K1295" t="str">
            <v>D</v>
          </cell>
          <cell r="M1295" t="str">
            <v>Y</v>
          </cell>
          <cell r="N1295">
            <v>5</v>
          </cell>
          <cell r="R1295">
            <v>1.3240418118466899</v>
          </cell>
        </row>
        <row r="1296">
          <cell r="C1296">
            <v>1</v>
          </cell>
          <cell r="G1296">
            <v>13</v>
          </cell>
          <cell r="J1296">
            <v>317.2</v>
          </cell>
          <cell r="K1296" t="str">
            <v>W</v>
          </cell>
          <cell r="M1296" t="str">
            <v>N</v>
          </cell>
          <cell r="N1296">
            <v>13</v>
          </cell>
          <cell r="R1296">
            <v>1.6274787535410764</v>
          </cell>
        </row>
        <row r="1297">
          <cell r="C1297">
            <v>1</v>
          </cell>
          <cell r="G1297">
            <v>13</v>
          </cell>
          <cell r="J1297">
            <v>94</v>
          </cell>
          <cell r="K1297" t="str">
            <v>D</v>
          </cell>
          <cell r="M1297" t="str">
            <v>N</v>
          </cell>
          <cell r="N1297">
            <v>13</v>
          </cell>
          <cell r="R1297">
            <v>1.6274787535410764</v>
          </cell>
        </row>
        <row r="1298">
          <cell r="C1298">
            <v>1</v>
          </cell>
          <cell r="G1298">
            <v>10</v>
          </cell>
          <cell r="J1298">
            <v>136.30000000000001</v>
          </cell>
          <cell r="K1298" t="str">
            <v>D</v>
          </cell>
          <cell r="M1298" t="str">
            <v>N</v>
          </cell>
          <cell r="N1298">
            <v>1</v>
          </cell>
          <cell r="R1298">
            <v>1.1124087591240877</v>
          </cell>
        </row>
        <row r="1299">
          <cell r="C1299">
            <v>1</v>
          </cell>
          <cell r="G1299">
            <v>11</v>
          </cell>
          <cell r="J1299">
            <v>2051</v>
          </cell>
          <cell r="K1299" t="str">
            <v>D</v>
          </cell>
          <cell r="M1299" t="str">
            <v>N</v>
          </cell>
          <cell r="N1299">
            <v>4</v>
          </cell>
          <cell r="R1299">
            <v>1.3240418118466899</v>
          </cell>
        </row>
        <row r="1300">
          <cell r="C1300">
            <v>1</v>
          </cell>
          <cell r="G1300">
            <v>13</v>
          </cell>
          <cell r="J1300">
            <v>256.39999999999998</v>
          </cell>
          <cell r="K1300" t="str">
            <v>D</v>
          </cell>
          <cell r="M1300" t="str">
            <v>N</v>
          </cell>
          <cell r="N1300">
            <v>4</v>
          </cell>
          <cell r="R1300">
            <v>1.6274787535410764</v>
          </cell>
        </row>
        <row r="1301">
          <cell r="C1301">
            <v>1</v>
          </cell>
          <cell r="G1301">
            <v>10</v>
          </cell>
          <cell r="J1301">
            <v>28.1</v>
          </cell>
          <cell r="K1301" t="str">
            <v>D</v>
          </cell>
          <cell r="M1301" t="str">
            <v>Y</v>
          </cell>
          <cell r="N1301">
            <v>1</v>
          </cell>
          <cell r="R1301">
            <v>1.1124087591240877</v>
          </cell>
        </row>
        <row r="1302">
          <cell r="C1302">
            <v>1</v>
          </cell>
          <cell r="G1302">
            <v>11</v>
          </cell>
          <cell r="J1302">
            <v>340.8</v>
          </cell>
          <cell r="K1302" t="str">
            <v>D</v>
          </cell>
          <cell r="M1302" t="str">
            <v>N</v>
          </cell>
          <cell r="N1302">
            <v>4</v>
          </cell>
          <cell r="R1302">
            <v>1.3240418118466899</v>
          </cell>
        </row>
        <row r="1303">
          <cell r="C1303">
            <v>1</v>
          </cell>
          <cell r="G1303">
            <v>11</v>
          </cell>
          <cell r="J1303">
            <v>1098</v>
          </cell>
          <cell r="K1303" t="str">
            <v>D</v>
          </cell>
          <cell r="M1303" t="str">
            <v>N</v>
          </cell>
          <cell r="N1303">
            <v>3</v>
          </cell>
          <cell r="R1303">
            <v>1.3240418118466899</v>
          </cell>
        </row>
        <row r="1304">
          <cell r="C1304">
            <v>1</v>
          </cell>
          <cell r="G1304">
            <v>13</v>
          </cell>
          <cell r="J1304">
            <v>210.3</v>
          </cell>
          <cell r="K1304" t="str">
            <v>D</v>
          </cell>
          <cell r="M1304" t="str">
            <v>Y</v>
          </cell>
          <cell r="N1304">
            <v>4</v>
          </cell>
          <cell r="R1304">
            <v>1.6274787535410764</v>
          </cell>
        </row>
        <row r="1305">
          <cell r="C1305">
            <v>1</v>
          </cell>
          <cell r="G1305">
            <v>11</v>
          </cell>
          <cell r="J1305">
            <v>2046</v>
          </cell>
          <cell r="K1305" t="str">
            <v>W</v>
          </cell>
          <cell r="M1305" t="str">
            <v>N</v>
          </cell>
          <cell r="N1305">
            <v>4</v>
          </cell>
          <cell r="R1305">
            <v>1.3240418118466899</v>
          </cell>
        </row>
        <row r="1306">
          <cell r="C1306">
            <v>1</v>
          </cell>
          <cell r="G1306">
            <v>10</v>
          </cell>
          <cell r="J1306">
            <v>276.2</v>
          </cell>
          <cell r="K1306" t="str">
            <v>D</v>
          </cell>
          <cell r="M1306" t="str">
            <v>N</v>
          </cell>
          <cell r="N1306">
            <v>1</v>
          </cell>
          <cell r="R1306">
            <v>1.1124087591240877</v>
          </cell>
        </row>
        <row r="1307">
          <cell r="C1307">
            <v>1</v>
          </cell>
          <cell r="G1307">
            <v>10</v>
          </cell>
          <cell r="J1307">
            <v>28.1</v>
          </cell>
          <cell r="K1307" t="str">
            <v>D</v>
          </cell>
          <cell r="M1307" t="str">
            <v>Y</v>
          </cell>
          <cell r="N1307">
            <v>1</v>
          </cell>
          <cell r="R1307">
            <v>1.1124087591240877</v>
          </cell>
        </row>
        <row r="1308">
          <cell r="C1308">
            <v>1</v>
          </cell>
          <cell r="G1308">
            <v>10</v>
          </cell>
          <cell r="J1308">
            <v>28.1</v>
          </cell>
          <cell r="K1308" t="str">
            <v>D</v>
          </cell>
          <cell r="M1308" t="str">
            <v>Y</v>
          </cell>
          <cell r="N1308">
            <v>4</v>
          </cell>
          <cell r="R1308">
            <v>1.1124087591240877</v>
          </cell>
        </row>
        <row r="1309">
          <cell r="C1309">
            <v>1</v>
          </cell>
          <cell r="G1309">
            <v>11</v>
          </cell>
          <cell r="J1309">
            <v>1008.8</v>
          </cell>
          <cell r="K1309" t="str">
            <v>D</v>
          </cell>
          <cell r="M1309" t="str">
            <v>N</v>
          </cell>
          <cell r="N1309">
            <v>1</v>
          </cell>
          <cell r="R1309">
            <v>1.3240418118466899</v>
          </cell>
        </row>
        <row r="1310">
          <cell r="C1310">
            <v>1</v>
          </cell>
          <cell r="G1310">
            <v>10</v>
          </cell>
          <cell r="J1310">
            <v>94</v>
          </cell>
          <cell r="K1310" t="str">
            <v>D</v>
          </cell>
          <cell r="M1310" t="str">
            <v>Y</v>
          </cell>
          <cell r="N1310">
            <v>3</v>
          </cell>
          <cell r="R1310">
            <v>1.1124087591240877</v>
          </cell>
        </row>
        <row r="1311">
          <cell r="C1311">
            <v>1</v>
          </cell>
          <cell r="G1311">
            <v>11</v>
          </cell>
          <cell r="J1311">
            <v>28.1</v>
          </cell>
          <cell r="K1311" t="str">
            <v>W</v>
          </cell>
          <cell r="M1311" t="str">
            <v>N</v>
          </cell>
          <cell r="N1311">
            <v>15</v>
          </cell>
          <cell r="R1311">
            <v>1.3240418118466899</v>
          </cell>
        </row>
        <row r="1312">
          <cell r="C1312">
            <v>1</v>
          </cell>
          <cell r="G1312">
            <v>10</v>
          </cell>
          <cell r="J1312">
            <v>28.1</v>
          </cell>
          <cell r="K1312" t="str">
            <v>D</v>
          </cell>
          <cell r="M1312" t="str">
            <v>N</v>
          </cell>
          <cell r="N1312">
            <v>1</v>
          </cell>
          <cell r="R1312">
            <v>1.1124087591240877</v>
          </cell>
        </row>
        <row r="1313">
          <cell r="C1313">
            <v>1</v>
          </cell>
          <cell r="G1313">
            <v>10</v>
          </cell>
          <cell r="J1313">
            <v>28.1</v>
          </cell>
          <cell r="K1313" t="str">
            <v>W</v>
          </cell>
          <cell r="M1313" t="str">
            <v>Y</v>
          </cell>
          <cell r="N1313">
            <v>1</v>
          </cell>
          <cell r="R1313">
            <v>1.1124087591240877</v>
          </cell>
        </row>
        <row r="1314">
          <cell r="C1314">
            <v>1</v>
          </cell>
          <cell r="G1314">
            <v>10</v>
          </cell>
          <cell r="J1314">
            <v>28.1</v>
          </cell>
          <cell r="K1314" t="str">
            <v>W</v>
          </cell>
          <cell r="M1314" t="str">
            <v>Y</v>
          </cell>
          <cell r="N1314">
            <v>1</v>
          </cell>
          <cell r="R1314">
            <v>1.1124087591240877</v>
          </cell>
        </row>
        <row r="1315">
          <cell r="C1315">
            <v>1</v>
          </cell>
          <cell r="G1315">
            <v>10</v>
          </cell>
          <cell r="J1315">
            <v>794</v>
          </cell>
          <cell r="K1315" t="str">
            <v>D</v>
          </cell>
          <cell r="M1315" t="str">
            <v>N</v>
          </cell>
          <cell r="N1315">
            <v>6</v>
          </cell>
          <cell r="R1315">
            <v>1.1124087591240877</v>
          </cell>
        </row>
        <row r="1316">
          <cell r="C1316">
            <v>1</v>
          </cell>
          <cell r="G1316">
            <v>13</v>
          </cell>
          <cell r="J1316">
            <v>28.1</v>
          </cell>
          <cell r="K1316" t="str">
            <v>W</v>
          </cell>
          <cell r="M1316" t="str">
            <v>Y</v>
          </cell>
          <cell r="N1316">
            <v>1</v>
          </cell>
          <cell r="R1316">
            <v>1.6274787535410764</v>
          </cell>
        </row>
        <row r="1317">
          <cell r="C1317">
            <v>1</v>
          </cell>
          <cell r="G1317">
            <v>13</v>
          </cell>
          <cell r="J1317">
            <v>794</v>
          </cell>
          <cell r="K1317" t="str">
            <v>D</v>
          </cell>
          <cell r="M1317" t="str">
            <v>N</v>
          </cell>
          <cell r="N1317">
            <v>2</v>
          </cell>
          <cell r="R1317">
            <v>1.6274787535410764</v>
          </cell>
        </row>
        <row r="1318">
          <cell r="C1318">
            <v>1</v>
          </cell>
          <cell r="G1318">
            <v>13</v>
          </cell>
          <cell r="J1318">
            <v>794</v>
          </cell>
          <cell r="K1318" t="str">
            <v>D</v>
          </cell>
          <cell r="M1318" t="str">
            <v>N</v>
          </cell>
          <cell r="N1318">
            <v>2</v>
          </cell>
          <cell r="R1318">
            <v>1.6274787535410764</v>
          </cell>
        </row>
        <row r="1319">
          <cell r="C1319">
            <v>1</v>
          </cell>
          <cell r="G1319">
            <v>11</v>
          </cell>
          <cell r="J1319">
            <v>794</v>
          </cell>
          <cell r="K1319" t="str">
            <v>D</v>
          </cell>
          <cell r="M1319" t="str">
            <v>N</v>
          </cell>
          <cell r="N1319">
            <v>2</v>
          </cell>
          <cell r="R1319">
            <v>1.3240418118466899</v>
          </cell>
        </row>
        <row r="1320">
          <cell r="C1320">
            <v>1</v>
          </cell>
          <cell r="G1320">
            <v>10</v>
          </cell>
          <cell r="J1320">
            <v>754</v>
          </cell>
          <cell r="K1320" t="str">
            <v>W</v>
          </cell>
          <cell r="M1320" t="str">
            <v>Y</v>
          </cell>
          <cell r="N1320">
            <v>2</v>
          </cell>
          <cell r="R1320">
            <v>1.1124087591240877</v>
          </cell>
        </row>
        <row r="1321">
          <cell r="C1321">
            <v>1</v>
          </cell>
          <cell r="G1321">
            <v>11</v>
          </cell>
          <cell r="J1321">
            <v>94</v>
          </cell>
          <cell r="K1321" t="str">
            <v>D</v>
          </cell>
          <cell r="M1321" t="str">
            <v>N</v>
          </cell>
          <cell r="N1321">
            <v>4</v>
          </cell>
          <cell r="R1321">
            <v>1.3240418118466899</v>
          </cell>
        </row>
        <row r="1322">
          <cell r="C1322">
            <v>1</v>
          </cell>
          <cell r="G1322">
            <v>11</v>
          </cell>
          <cell r="J1322">
            <v>28.1</v>
          </cell>
          <cell r="K1322" t="str">
            <v>W</v>
          </cell>
          <cell r="M1322" t="str">
            <v>N</v>
          </cell>
          <cell r="N1322">
            <v>1</v>
          </cell>
          <cell r="R1322">
            <v>1.3240418118466899</v>
          </cell>
        </row>
        <row r="1323">
          <cell r="C1323">
            <v>1</v>
          </cell>
          <cell r="G1323">
            <v>10</v>
          </cell>
          <cell r="J1323">
            <v>28.1</v>
          </cell>
          <cell r="K1323" t="str">
            <v>D</v>
          </cell>
          <cell r="M1323" t="str">
            <v>Y</v>
          </cell>
          <cell r="N1323">
            <v>4</v>
          </cell>
          <cell r="R1323">
            <v>1.1124087591240877</v>
          </cell>
        </row>
        <row r="1324">
          <cell r="C1324">
            <v>1</v>
          </cell>
          <cell r="G1324">
            <v>10</v>
          </cell>
          <cell r="J1324">
            <v>28.1</v>
          </cell>
          <cell r="K1324" t="str">
            <v>D</v>
          </cell>
          <cell r="M1324" t="str">
            <v>N</v>
          </cell>
          <cell r="N1324">
            <v>1</v>
          </cell>
          <cell r="R1324">
            <v>1.1124087591240877</v>
          </cell>
        </row>
        <row r="1325">
          <cell r="C1325">
            <v>1</v>
          </cell>
          <cell r="G1325">
            <v>10</v>
          </cell>
          <cell r="J1325">
            <v>94</v>
          </cell>
          <cell r="K1325" t="str">
            <v>D</v>
          </cell>
          <cell r="M1325" t="str">
            <v>N</v>
          </cell>
          <cell r="N1325">
            <v>1</v>
          </cell>
          <cell r="R1325">
            <v>1.1124087591240877</v>
          </cell>
        </row>
        <row r="1326">
          <cell r="C1326">
            <v>1</v>
          </cell>
          <cell r="G1326">
            <v>10</v>
          </cell>
          <cell r="J1326">
            <v>28.1</v>
          </cell>
          <cell r="K1326" t="str">
            <v>D</v>
          </cell>
          <cell r="M1326" t="str">
            <v>N</v>
          </cell>
          <cell r="N1326">
            <v>1</v>
          </cell>
          <cell r="R1326">
            <v>1.1124087591240877</v>
          </cell>
        </row>
        <row r="1327">
          <cell r="C1327">
            <v>1</v>
          </cell>
          <cell r="G1327">
            <v>10</v>
          </cell>
          <cell r="J1327">
            <v>210.3</v>
          </cell>
          <cell r="K1327" t="str">
            <v>D</v>
          </cell>
          <cell r="M1327" t="str">
            <v>N</v>
          </cell>
          <cell r="N1327">
            <v>1</v>
          </cell>
          <cell r="R1327">
            <v>1.1124087591240877</v>
          </cell>
        </row>
        <row r="1328">
          <cell r="C1328">
            <v>1</v>
          </cell>
          <cell r="G1328">
            <v>10</v>
          </cell>
          <cell r="J1328">
            <v>210.3</v>
          </cell>
          <cell r="K1328" t="str">
            <v>D</v>
          </cell>
          <cell r="M1328" t="str">
            <v>N</v>
          </cell>
          <cell r="N1328">
            <v>1</v>
          </cell>
          <cell r="R1328">
            <v>1.1124087591240877</v>
          </cell>
        </row>
        <row r="1329">
          <cell r="C1329">
            <v>1</v>
          </cell>
          <cell r="G1329">
            <v>10</v>
          </cell>
          <cell r="J1329">
            <v>256.39999999999998</v>
          </cell>
          <cell r="K1329" t="str">
            <v>D</v>
          </cell>
          <cell r="M1329" t="str">
            <v>N</v>
          </cell>
          <cell r="N1329">
            <v>7</v>
          </cell>
          <cell r="R1329">
            <v>1.1124087591240877</v>
          </cell>
        </row>
        <row r="1330">
          <cell r="C1330">
            <v>1</v>
          </cell>
          <cell r="G1330">
            <v>10</v>
          </cell>
          <cell r="J1330">
            <v>137.4</v>
          </cell>
          <cell r="K1330" t="str">
            <v>D</v>
          </cell>
          <cell r="M1330" t="str">
            <v>N</v>
          </cell>
          <cell r="N1330">
            <v>10</v>
          </cell>
          <cell r="R1330">
            <v>1.1124087591240877</v>
          </cell>
        </row>
        <row r="1331">
          <cell r="C1331">
            <v>1</v>
          </cell>
          <cell r="G1331">
            <v>10</v>
          </cell>
          <cell r="J1331">
            <v>578</v>
          </cell>
          <cell r="K1331" t="str">
            <v>D</v>
          </cell>
          <cell r="M1331" t="str">
            <v>N</v>
          </cell>
          <cell r="N1331">
            <v>4</v>
          </cell>
          <cell r="R1331">
            <v>1.1124087591240877</v>
          </cell>
        </row>
        <row r="1332">
          <cell r="C1332">
            <v>1</v>
          </cell>
          <cell r="G1332">
            <v>10</v>
          </cell>
          <cell r="J1332">
            <v>16.8</v>
          </cell>
          <cell r="K1332" t="str">
            <v>D</v>
          </cell>
          <cell r="M1332" t="str">
            <v>Y</v>
          </cell>
          <cell r="N1332">
            <v>1</v>
          </cell>
          <cell r="R1332">
            <v>1.1124087591240877</v>
          </cell>
        </row>
        <row r="1333">
          <cell r="C1333">
            <v>1</v>
          </cell>
          <cell r="G1333">
            <v>13</v>
          </cell>
          <cell r="J1333">
            <v>137.4</v>
          </cell>
          <cell r="K1333" t="str">
            <v>W</v>
          </cell>
          <cell r="M1333" t="str">
            <v>N</v>
          </cell>
          <cell r="N1333">
            <v>3</v>
          </cell>
          <cell r="R1333">
            <v>1.6274787535410764</v>
          </cell>
        </row>
        <row r="1334">
          <cell r="C1334">
            <v>1</v>
          </cell>
          <cell r="G1334">
            <v>10</v>
          </cell>
          <cell r="J1334">
            <v>137.4</v>
          </cell>
          <cell r="K1334" t="str">
            <v>D</v>
          </cell>
          <cell r="M1334" t="str">
            <v>Y</v>
          </cell>
          <cell r="N1334">
            <v>15</v>
          </cell>
          <cell r="R1334">
            <v>1.1124087591240877</v>
          </cell>
        </row>
        <row r="1335">
          <cell r="C1335">
            <v>1</v>
          </cell>
          <cell r="G1335">
            <v>10</v>
          </cell>
          <cell r="J1335">
            <v>569</v>
          </cell>
          <cell r="K1335" t="str">
            <v>W</v>
          </cell>
          <cell r="M1335" t="str">
            <v>Y</v>
          </cell>
          <cell r="N1335">
            <v>15</v>
          </cell>
          <cell r="R1335">
            <v>1.1124087591240877</v>
          </cell>
        </row>
        <row r="1336">
          <cell r="C1336">
            <v>1</v>
          </cell>
          <cell r="G1336">
            <v>13</v>
          </cell>
          <cell r="J1336">
            <v>1191</v>
          </cell>
          <cell r="K1336" t="str">
            <v>M</v>
          </cell>
          <cell r="M1336" t="str">
            <v>Y</v>
          </cell>
          <cell r="N1336">
            <v>2</v>
          </cell>
          <cell r="R1336">
            <v>1.6274787535410764</v>
          </cell>
        </row>
        <row r="1337">
          <cell r="C1337">
            <v>1</v>
          </cell>
          <cell r="G1337">
            <v>13</v>
          </cell>
          <cell r="J1337">
            <v>1464</v>
          </cell>
          <cell r="K1337" t="str">
            <v>M</v>
          </cell>
          <cell r="M1337" t="str">
            <v>Y</v>
          </cell>
          <cell r="N1337">
            <v>2</v>
          </cell>
          <cell r="R1337">
            <v>1.6274787535410764</v>
          </cell>
        </row>
        <row r="1338">
          <cell r="C1338">
            <v>1</v>
          </cell>
          <cell r="G1338">
            <v>13</v>
          </cell>
          <cell r="J1338">
            <v>517</v>
          </cell>
          <cell r="K1338" t="str">
            <v>W</v>
          </cell>
          <cell r="M1338" t="str">
            <v>Y</v>
          </cell>
          <cell r="N1338">
            <v>15</v>
          </cell>
          <cell r="R1338">
            <v>1.6274787535410764</v>
          </cell>
        </row>
        <row r="1339">
          <cell r="C1339">
            <v>1</v>
          </cell>
          <cell r="G1339">
            <v>13</v>
          </cell>
          <cell r="J1339">
            <v>120.6</v>
          </cell>
          <cell r="K1339" t="str">
            <v>W</v>
          </cell>
          <cell r="M1339" t="str">
            <v>Y</v>
          </cell>
          <cell r="N1339">
            <v>4</v>
          </cell>
          <cell r="R1339">
            <v>1.6274787535410764</v>
          </cell>
        </row>
        <row r="1340">
          <cell r="C1340">
            <v>1</v>
          </cell>
          <cell r="G1340">
            <v>13</v>
          </cell>
          <cell r="J1340">
            <v>575.79999999999995</v>
          </cell>
          <cell r="K1340" t="str">
            <v>M</v>
          </cell>
          <cell r="M1340" t="str">
            <v>Y</v>
          </cell>
          <cell r="N1340">
            <v>13</v>
          </cell>
          <cell r="R1340">
            <v>1.6274787535410764</v>
          </cell>
        </row>
        <row r="1341">
          <cell r="C1341">
            <v>1</v>
          </cell>
          <cell r="G1341">
            <v>13</v>
          </cell>
          <cell r="J1341">
            <v>386.8</v>
          </cell>
          <cell r="K1341" t="str">
            <v>W</v>
          </cell>
          <cell r="M1341" t="str">
            <v>N</v>
          </cell>
          <cell r="N1341">
            <v>1</v>
          </cell>
          <cell r="R1341">
            <v>1.6274787535410764</v>
          </cell>
        </row>
        <row r="1342">
          <cell r="C1342">
            <v>1</v>
          </cell>
          <cell r="G1342">
            <v>11</v>
          </cell>
          <cell r="J1342">
            <v>1191</v>
          </cell>
          <cell r="K1342" t="str">
            <v>M</v>
          </cell>
          <cell r="M1342" t="str">
            <v>Y</v>
          </cell>
          <cell r="N1342">
            <v>13</v>
          </cell>
          <cell r="R1342">
            <v>1.3240418118466899</v>
          </cell>
        </row>
        <row r="1343">
          <cell r="C1343">
            <v>1</v>
          </cell>
          <cell r="G1343">
            <v>10</v>
          </cell>
          <cell r="J1343">
            <v>28.1</v>
          </cell>
          <cell r="K1343" t="str">
            <v>M</v>
          </cell>
          <cell r="M1343" t="str">
            <v>Y</v>
          </cell>
          <cell r="N1343">
            <v>1</v>
          </cell>
          <cell r="R1343">
            <v>1.1124087591240877</v>
          </cell>
        </row>
        <row r="1344">
          <cell r="C1344">
            <v>1</v>
          </cell>
          <cell r="G1344">
            <v>13</v>
          </cell>
          <cell r="J1344">
            <v>357.3</v>
          </cell>
          <cell r="K1344" t="str">
            <v>M</v>
          </cell>
          <cell r="M1344" t="str">
            <v>Y</v>
          </cell>
          <cell r="N1344">
            <v>2</v>
          </cell>
          <cell r="R1344">
            <v>1.6274787535410764</v>
          </cell>
        </row>
        <row r="1345">
          <cell r="C1345">
            <v>1</v>
          </cell>
          <cell r="G1345">
            <v>10</v>
          </cell>
          <cell r="J1345">
            <v>210.3</v>
          </cell>
          <cell r="K1345" t="str">
            <v>W</v>
          </cell>
          <cell r="M1345" t="str">
            <v>Y</v>
          </cell>
          <cell r="N1345">
            <v>13</v>
          </cell>
          <cell r="R1345">
            <v>1.1124087591240877</v>
          </cell>
        </row>
        <row r="1346">
          <cell r="C1346">
            <v>1</v>
          </cell>
          <cell r="G1346">
            <v>10</v>
          </cell>
          <cell r="J1346">
            <v>16.8</v>
          </cell>
          <cell r="K1346" t="str">
            <v>W</v>
          </cell>
          <cell r="M1346" t="str">
            <v>N</v>
          </cell>
          <cell r="N1346">
            <v>13</v>
          </cell>
          <cell r="R1346">
            <v>1.1124087591240877</v>
          </cell>
        </row>
        <row r="1347">
          <cell r="C1347">
            <v>1</v>
          </cell>
          <cell r="G1347">
            <v>11</v>
          </cell>
          <cell r="J1347">
            <v>1311</v>
          </cell>
          <cell r="K1347" t="str">
            <v>W</v>
          </cell>
          <cell r="M1347" t="str">
            <v>Y</v>
          </cell>
          <cell r="N1347">
            <v>1</v>
          </cell>
          <cell r="R1347">
            <v>1.3240418118466899</v>
          </cell>
        </row>
        <row r="1348">
          <cell r="C1348">
            <v>1</v>
          </cell>
          <cell r="G1348">
            <v>10</v>
          </cell>
          <cell r="J1348">
            <v>1232</v>
          </cell>
          <cell r="K1348" t="str">
            <v>M</v>
          </cell>
          <cell r="M1348" t="str">
            <v>Y</v>
          </cell>
          <cell r="N1348">
            <v>4</v>
          </cell>
          <cell r="R1348">
            <v>1.1124087591240877</v>
          </cell>
        </row>
        <row r="1349">
          <cell r="C1349">
            <v>1</v>
          </cell>
          <cell r="G1349">
            <v>13</v>
          </cell>
          <cell r="J1349">
            <v>514.29999999999995</v>
          </cell>
          <cell r="K1349" t="str">
            <v>M</v>
          </cell>
          <cell r="M1349" t="str">
            <v>Y</v>
          </cell>
          <cell r="N1349">
            <v>1</v>
          </cell>
          <cell r="R1349">
            <v>1.6274787535410764</v>
          </cell>
        </row>
        <row r="1350">
          <cell r="C1350">
            <v>1</v>
          </cell>
          <cell r="G1350">
            <v>13</v>
          </cell>
          <cell r="J1350">
            <v>55.099999999999994</v>
          </cell>
          <cell r="K1350" t="str">
            <v>W</v>
          </cell>
          <cell r="M1350" t="str">
            <v>Y</v>
          </cell>
          <cell r="N1350">
            <v>15</v>
          </cell>
          <cell r="R1350">
            <v>1.6274787535410764</v>
          </cell>
        </row>
        <row r="1351">
          <cell r="C1351">
            <v>1</v>
          </cell>
          <cell r="G1351">
            <v>13</v>
          </cell>
          <cell r="J1351">
            <v>1052.2</v>
          </cell>
          <cell r="K1351" t="str">
            <v>M</v>
          </cell>
          <cell r="M1351" t="str">
            <v>Y</v>
          </cell>
          <cell r="N1351">
            <v>13</v>
          </cell>
          <cell r="R1351">
            <v>1.6274787535410764</v>
          </cell>
        </row>
        <row r="1352">
          <cell r="C1352">
            <v>1</v>
          </cell>
          <cell r="G1352">
            <v>13</v>
          </cell>
          <cell r="J1352">
            <v>2030</v>
          </cell>
          <cell r="K1352" t="str">
            <v>W</v>
          </cell>
          <cell r="M1352" t="str">
            <v>Y</v>
          </cell>
          <cell r="N1352">
            <v>8</v>
          </cell>
          <cell r="R1352">
            <v>1.6274787535410764</v>
          </cell>
        </row>
        <row r="1353">
          <cell r="C1353">
            <v>1</v>
          </cell>
          <cell r="G1353">
            <v>13</v>
          </cell>
          <cell r="J1353">
            <v>28.1</v>
          </cell>
          <cell r="K1353" t="str">
            <v>M</v>
          </cell>
          <cell r="M1353" t="str">
            <v>N</v>
          </cell>
          <cell r="N1353">
            <v>1</v>
          </cell>
          <cell r="R1353">
            <v>1.6274787535410764</v>
          </cell>
        </row>
        <row r="1354">
          <cell r="C1354">
            <v>1</v>
          </cell>
          <cell r="G1354">
            <v>13</v>
          </cell>
          <cell r="J1354">
            <v>1008.8</v>
          </cell>
          <cell r="K1354" t="str">
            <v>M</v>
          </cell>
          <cell r="M1354" t="str">
            <v>Y</v>
          </cell>
          <cell r="N1354">
            <v>14</v>
          </cell>
          <cell r="R1354">
            <v>1.6274787535410764</v>
          </cell>
        </row>
        <row r="1355">
          <cell r="C1355">
            <v>1</v>
          </cell>
          <cell r="G1355">
            <v>11</v>
          </cell>
          <cell r="J1355">
            <v>149.30000000000001</v>
          </cell>
          <cell r="K1355" t="str">
            <v>W</v>
          </cell>
          <cell r="M1355" t="str">
            <v>Y</v>
          </cell>
          <cell r="N1355">
            <v>1</v>
          </cell>
          <cell r="R1355">
            <v>1.3240418118466899</v>
          </cell>
        </row>
        <row r="1356">
          <cell r="C1356">
            <v>1</v>
          </cell>
          <cell r="G1356">
            <v>11</v>
          </cell>
          <cell r="J1356">
            <v>28.1</v>
          </cell>
          <cell r="K1356" t="str">
            <v>D</v>
          </cell>
          <cell r="M1356" t="str">
            <v>Y</v>
          </cell>
          <cell r="N1356">
            <v>3</v>
          </cell>
          <cell r="R1356">
            <v>1.3240418118466899</v>
          </cell>
        </row>
        <row r="1357">
          <cell r="C1357">
            <v>1</v>
          </cell>
          <cell r="G1357">
            <v>11</v>
          </cell>
          <cell r="J1357">
            <v>439.2</v>
          </cell>
          <cell r="K1357" t="str">
            <v>D</v>
          </cell>
          <cell r="M1357" t="str">
            <v>Y</v>
          </cell>
          <cell r="N1357">
            <v>1</v>
          </cell>
          <cell r="R1357">
            <v>1.3240418118466899</v>
          </cell>
        </row>
        <row r="1358">
          <cell r="C1358">
            <v>1</v>
          </cell>
          <cell r="G1358">
            <v>11</v>
          </cell>
          <cell r="J1358">
            <v>28.1</v>
          </cell>
          <cell r="K1358" t="str">
            <v>D</v>
          </cell>
          <cell r="M1358" t="str">
            <v>Y</v>
          </cell>
          <cell r="N1358">
            <v>1</v>
          </cell>
          <cell r="R1358">
            <v>1.3240418118466899</v>
          </cell>
        </row>
        <row r="1359">
          <cell r="C1359">
            <v>1</v>
          </cell>
          <cell r="G1359">
            <v>13</v>
          </cell>
          <cell r="J1359">
            <v>1311</v>
          </cell>
          <cell r="K1359" t="str">
            <v>M</v>
          </cell>
          <cell r="M1359" t="str">
            <v>Y</v>
          </cell>
          <cell r="N1359">
            <v>13</v>
          </cell>
          <cell r="R1359">
            <v>1.6274787535410764</v>
          </cell>
        </row>
        <row r="1360">
          <cell r="C1360">
            <v>1</v>
          </cell>
          <cell r="G1360">
            <v>11</v>
          </cell>
          <cell r="J1360">
            <v>267</v>
          </cell>
          <cell r="K1360" t="str">
            <v>W</v>
          </cell>
          <cell r="M1360" t="str">
            <v>N</v>
          </cell>
          <cell r="N1360">
            <v>1</v>
          </cell>
          <cell r="R1360">
            <v>1.3240418118466899</v>
          </cell>
        </row>
        <row r="1361">
          <cell r="C1361">
            <v>1</v>
          </cell>
          <cell r="G1361">
            <v>10</v>
          </cell>
          <cell r="J1361">
            <v>28.1</v>
          </cell>
          <cell r="K1361" t="str">
            <v>W</v>
          </cell>
          <cell r="M1361" t="str">
            <v>Y</v>
          </cell>
          <cell r="N1361">
            <v>1</v>
          </cell>
          <cell r="R1361">
            <v>1.1124087591240877</v>
          </cell>
        </row>
        <row r="1362">
          <cell r="C1362">
            <v>1</v>
          </cell>
          <cell r="G1362">
            <v>10</v>
          </cell>
          <cell r="J1362">
            <v>251.3</v>
          </cell>
          <cell r="K1362" t="str">
            <v>W</v>
          </cell>
          <cell r="M1362" t="str">
            <v>Y</v>
          </cell>
          <cell r="N1362">
            <v>1</v>
          </cell>
          <cell r="R1362">
            <v>1.1124087591240877</v>
          </cell>
        </row>
        <row r="1363">
          <cell r="C1363">
            <v>1</v>
          </cell>
          <cell r="G1363">
            <v>10</v>
          </cell>
          <cell r="J1363">
            <v>508</v>
          </cell>
          <cell r="K1363" t="str">
            <v>D</v>
          </cell>
          <cell r="M1363" t="str">
            <v>Y</v>
          </cell>
          <cell r="N1363">
            <v>16</v>
          </cell>
          <cell r="R1363">
            <v>1.1124087591240877</v>
          </cell>
        </row>
        <row r="1364">
          <cell r="C1364">
            <v>1</v>
          </cell>
          <cell r="G1364">
            <v>10</v>
          </cell>
          <cell r="J1364">
            <v>202.2</v>
          </cell>
          <cell r="K1364" t="str">
            <v>W</v>
          </cell>
          <cell r="M1364" t="str">
            <v>Y</v>
          </cell>
          <cell r="N1364">
            <v>13</v>
          </cell>
          <cell r="R1364">
            <v>1.1124087591240877</v>
          </cell>
        </row>
        <row r="1365">
          <cell r="C1365">
            <v>1</v>
          </cell>
          <cell r="G1365">
            <v>13</v>
          </cell>
          <cell r="J1365">
            <v>2372</v>
          </cell>
          <cell r="K1365" t="str">
            <v>W</v>
          </cell>
          <cell r="M1365" t="str">
            <v>Y</v>
          </cell>
          <cell r="N1365">
            <v>4</v>
          </cell>
          <cell r="R1365">
            <v>1.6274787535410764</v>
          </cell>
        </row>
        <row r="1366">
          <cell r="C1366">
            <v>1</v>
          </cell>
          <cell r="G1366">
            <v>13</v>
          </cell>
          <cell r="J1366">
            <v>835</v>
          </cell>
          <cell r="K1366" t="str">
            <v>M</v>
          </cell>
          <cell r="M1366" t="str">
            <v>Y</v>
          </cell>
          <cell r="N1366">
            <v>10</v>
          </cell>
          <cell r="R1366">
            <v>1.6274787535410764</v>
          </cell>
        </row>
        <row r="1367">
          <cell r="C1367">
            <v>1</v>
          </cell>
          <cell r="G1367">
            <v>13</v>
          </cell>
          <cell r="J1367">
            <v>873</v>
          </cell>
          <cell r="K1367" t="str">
            <v>M</v>
          </cell>
          <cell r="M1367" t="str">
            <v>Y</v>
          </cell>
          <cell r="N1367">
            <v>6</v>
          </cell>
          <cell r="R1367">
            <v>1.6274787535410764</v>
          </cell>
        </row>
        <row r="1368">
          <cell r="C1368">
            <v>1</v>
          </cell>
          <cell r="G1368">
            <v>13</v>
          </cell>
          <cell r="J1368">
            <v>2046</v>
          </cell>
          <cell r="K1368" t="str">
            <v>M</v>
          </cell>
          <cell r="M1368" t="str">
            <v>Y</v>
          </cell>
          <cell r="N1368">
            <v>14</v>
          </cell>
          <cell r="R1368">
            <v>1.6274787535410764</v>
          </cell>
        </row>
        <row r="1369">
          <cell r="C1369">
            <v>1</v>
          </cell>
          <cell r="G1369">
            <v>13</v>
          </cell>
          <cell r="J1369">
            <v>873</v>
          </cell>
          <cell r="K1369" t="str">
            <v>M</v>
          </cell>
          <cell r="M1369" t="str">
            <v>Y</v>
          </cell>
          <cell r="N1369">
            <v>6</v>
          </cell>
          <cell r="R1369">
            <v>1.6274787535410764</v>
          </cell>
        </row>
        <row r="1370">
          <cell r="C1370">
            <v>1</v>
          </cell>
          <cell r="G1370">
            <v>13</v>
          </cell>
          <cell r="J1370">
            <v>2372</v>
          </cell>
          <cell r="K1370" t="str">
            <v>M</v>
          </cell>
          <cell r="M1370" t="str">
            <v>Y</v>
          </cell>
          <cell r="N1370">
            <v>6</v>
          </cell>
          <cell r="R1370">
            <v>1.6274787535410764</v>
          </cell>
        </row>
        <row r="1371">
          <cell r="C1371">
            <v>1</v>
          </cell>
          <cell r="G1371">
            <v>13</v>
          </cell>
          <cell r="J1371">
            <v>376.4</v>
          </cell>
          <cell r="K1371" t="str">
            <v>M</v>
          </cell>
          <cell r="M1371" t="str">
            <v>Y</v>
          </cell>
          <cell r="N1371">
            <v>1</v>
          </cell>
          <cell r="R1371">
            <v>1.6274787535410764</v>
          </cell>
        </row>
        <row r="1372">
          <cell r="C1372">
            <v>1</v>
          </cell>
          <cell r="G1372">
            <v>13</v>
          </cell>
          <cell r="J1372">
            <v>873</v>
          </cell>
          <cell r="K1372" t="str">
            <v>M</v>
          </cell>
          <cell r="M1372" t="str">
            <v>Y</v>
          </cell>
          <cell r="N1372">
            <v>10</v>
          </cell>
          <cell r="R1372">
            <v>1.6274787535410764</v>
          </cell>
        </row>
        <row r="1373">
          <cell r="C1373">
            <v>1</v>
          </cell>
          <cell r="G1373">
            <v>13</v>
          </cell>
          <cell r="J1373">
            <v>330.3</v>
          </cell>
          <cell r="K1373" t="str">
            <v>M</v>
          </cell>
          <cell r="M1373" t="str">
            <v>Y</v>
          </cell>
          <cell r="N1373">
            <v>15</v>
          </cell>
          <cell r="R1373">
            <v>1.6274787535410764</v>
          </cell>
        </row>
        <row r="1374">
          <cell r="C1374">
            <v>1</v>
          </cell>
          <cell r="G1374">
            <v>10</v>
          </cell>
          <cell r="J1374">
            <v>756</v>
          </cell>
          <cell r="K1374" t="str">
            <v>W</v>
          </cell>
          <cell r="M1374" t="str">
            <v>Y</v>
          </cell>
          <cell r="N1374">
            <v>1</v>
          </cell>
          <cell r="R1374">
            <v>1.1124087591240877</v>
          </cell>
        </row>
        <row r="1375">
          <cell r="C1375">
            <v>1</v>
          </cell>
          <cell r="G1375">
            <v>13</v>
          </cell>
          <cell r="J1375">
            <v>611.79999999999995</v>
          </cell>
          <cell r="K1375" t="str">
            <v>W</v>
          </cell>
          <cell r="M1375" t="str">
            <v>Y</v>
          </cell>
          <cell r="N1375">
            <v>15</v>
          </cell>
          <cell r="R1375">
            <v>1.6274787535410764</v>
          </cell>
        </row>
        <row r="1376">
          <cell r="C1376">
            <v>1</v>
          </cell>
          <cell r="G1376">
            <v>10</v>
          </cell>
          <cell r="J1376">
            <v>78.899999999999991</v>
          </cell>
          <cell r="K1376" t="str">
            <v>W</v>
          </cell>
          <cell r="M1376" t="str">
            <v>Y</v>
          </cell>
          <cell r="N1376">
            <v>1</v>
          </cell>
          <cell r="R1376">
            <v>1.1124087591240877</v>
          </cell>
        </row>
        <row r="1377">
          <cell r="C1377">
            <v>1</v>
          </cell>
          <cell r="G1377">
            <v>13</v>
          </cell>
          <cell r="J1377">
            <v>1495</v>
          </cell>
          <cell r="K1377" t="str">
            <v>M</v>
          </cell>
          <cell r="M1377" t="str">
            <v>N</v>
          </cell>
          <cell r="N1377">
            <v>2</v>
          </cell>
          <cell r="R1377">
            <v>1.6274787535410764</v>
          </cell>
        </row>
        <row r="1378">
          <cell r="C1378">
            <v>1</v>
          </cell>
          <cell r="G1378">
            <v>13</v>
          </cell>
          <cell r="J1378">
            <v>1495</v>
          </cell>
          <cell r="K1378" t="str">
            <v>M</v>
          </cell>
          <cell r="M1378" t="str">
            <v>N</v>
          </cell>
          <cell r="N1378">
            <v>2</v>
          </cell>
          <cell r="R1378">
            <v>1.6274787535410764</v>
          </cell>
        </row>
        <row r="1379">
          <cell r="C1379">
            <v>1</v>
          </cell>
          <cell r="G1379">
            <v>13</v>
          </cell>
          <cell r="J1379">
            <v>611.79999999999995</v>
          </cell>
          <cell r="K1379" t="str">
            <v>M</v>
          </cell>
          <cell r="M1379" t="str">
            <v>N</v>
          </cell>
          <cell r="N1379">
            <v>15</v>
          </cell>
          <cell r="R1379">
            <v>1.6274787535410764</v>
          </cell>
        </row>
        <row r="1380">
          <cell r="C1380">
            <v>1</v>
          </cell>
          <cell r="G1380">
            <v>13</v>
          </cell>
          <cell r="J1380">
            <v>64.7</v>
          </cell>
          <cell r="K1380" t="str">
            <v>M</v>
          </cell>
          <cell r="M1380" t="str">
            <v>Y</v>
          </cell>
          <cell r="N1380">
            <v>1</v>
          </cell>
          <cell r="R1380">
            <v>1.6274787535410764</v>
          </cell>
        </row>
        <row r="1381">
          <cell r="C1381">
            <v>1</v>
          </cell>
          <cell r="G1381">
            <v>13</v>
          </cell>
          <cell r="J1381">
            <v>689</v>
          </cell>
          <cell r="K1381" t="str">
            <v>M</v>
          </cell>
          <cell r="M1381" t="str">
            <v>Y</v>
          </cell>
          <cell r="N1381">
            <v>2</v>
          </cell>
          <cell r="R1381">
            <v>1.6274787535410764</v>
          </cell>
        </row>
        <row r="1382">
          <cell r="C1382">
            <v>1</v>
          </cell>
          <cell r="G1382">
            <v>13</v>
          </cell>
          <cell r="J1382">
            <v>1311</v>
          </cell>
          <cell r="K1382" t="str">
            <v>M</v>
          </cell>
          <cell r="M1382" t="str">
            <v>Y</v>
          </cell>
          <cell r="N1382">
            <v>2</v>
          </cell>
          <cell r="R1382">
            <v>1.6274787535410764</v>
          </cell>
        </row>
        <row r="1383">
          <cell r="C1383">
            <v>1</v>
          </cell>
          <cell r="G1383">
            <v>10</v>
          </cell>
          <cell r="J1383">
            <v>210.3</v>
          </cell>
          <cell r="K1383" t="str">
            <v>W</v>
          </cell>
          <cell r="M1383" t="str">
            <v>Y</v>
          </cell>
          <cell r="N1383">
            <v>1</v>
          </cell>
          <cell r="R1383">
            <v>1.1124087591240877</v>
          </cell>
        </row>
        <row r="1384">
          <cell r="C1384">
            <v>1</v>
          </cell>
          <cell r="G1384">
            <v>10</v>
          </cell>
          <cell r="J1384">
            <v>368</v>
          </cell>
          <cell r="K1384" t="str">
            <v>W</v>
          </cell>
          <cell r="M1384" t="str">
            <v>Y</v>
          </cell>
          <cell r="N1384">
            <v>1</v>
          </cell>
          <cell r="R1384">
            <v>1.1124087591240877</v>
          </cell>
        </row>
        <row r="1385">
          <cell r="C1385">
            <v>1</v>
          </cell>
          <cell r="G1385">
            <v>10</v>
          </cell>
          <cell r="J1385">
            <v>657</v>
          </cell>
          <cell r="K1385" t="str">
            <v>W</v>
          </cell>
          <cell r="M1385" t="str">
            <v>Y</v>
          </cell>
          <cell r="N1385">
            <v>4</v>
          </cell>
          <cell r="R1385">
            <v>1.1124087591240877</v>
          </cell>
        </row>
        <row r="1386">
          <cell r="C1386">
            <v>1</v>
          </cell>
          <cell r="G1386">
            <v>13</v>
          </cell>
          <cell r="J1386">
            <v>1311</v>
          </cell>
          <cell r="K1386" t="str">
            <v>M</v>
          </cell>
          <cell r="M1386" t="str">
            <v>Y</v>
          </cell>
          <cell r="N1386">
            <v>2</v>
          </cell>
          <cell r="R1386">
            <v>1.6274787535410764</v>
          </cell>
        </row>
        <row r="1387">
          <cell r="C1387">
            <v>1</v>
          </cell>
          <cell r="G1387">
            <v>13</v>
          </cell>
          <cell r="J1387">
            <v>1779</v>
          </cell>
          <cell r="K1387" t="str">
            <v>M</v>
          </cell>
          <cell r="M1387" t="str">
            <v>Y</v>
          </cell>
          <cell r="N1387">
            <v>14</v>
          </cell>
          <cell r="R1387">
            <v>1.6274787535410764</v>
          </cell>
        </row>
        <row r="1388">
          <cell r="C1388">
            <v>1</v>
          </cell>
          <cell r="G1388">
            <v>10</v>
          </cell>
          <cell r="J1388">
            <v>396.2</v>
          </cell>
          <cell r="K1388" t="str">
            <v>W</v>
          </cell>
          <cell r="M1388" t="str">
            <v>Y</v>
          </cell>
          <cell r="N1388">
            <v>6</v>
          </cell>
          <cell r="R1388">
            <v>1.1124087591240877</v>
          </cell>
        </row>
        <row r="1389">
          <cell r="C1389">
            <v>1</v>
          </cell>
          <cell r="G1389">
            <v>13</v>
          </cell>
          <cell r="J1389">
            <v>1495</v>
          </cell>
          <cell r="K1389" t="str">
            <v>M</v>
          </cell>
          <cell r="M1389" t="str">
            <v>Y</v>
          </cell>
          <cell r="N1389">
            <v>3</v>
          </cell>
          <cell r="R1389">
            <v>1.6274787535410764</v>
          </cell>
        </row>
        <row r="1390">
          <cell r="C1390">
            <v>1</v>
          </cell>
          <cell r="G1390">
            <v>13</v>
          </cell>
          <cell r="J1390">
            <v>1748</v>
          </cell>
          <cell r="K1390" t="str">
            <v>M</v>
          </cell>
          <cell r="M1390" t="str">
            <v>Y</v>
          </cell>
          <cell r="N1390">
            <v>13</v>
          </cell>
          <cell r="R1390">
            <v>1.6274787535410764</v>
          </cell>
        </row>
        <row r="1391">
          <cell r="C1391">
            <v>1</v>
          </cell>
          <cell r="G1391">
            <v>13</v>
          </cell>
          <cell r="J1391">
            <v>1495</v>
          </cell>
          <cell r="K1391" t="str">
            <v>M</v>
          </cell>
          <cell r="M1391" t="str">
            <v>Y</v>
          </cell>
          <cell r="N1391">
            <v>2</v>
          </cell>
          <cell r="R1391">
            <v>1.6274787535410764</v>
          </cell>
        </row>
        <row r="1392">
          <cell r="C1392">
            <v>1</v>
          </cell>
          <cell r="G1392">
            <v>10</v>
          </cell>
          <cell r="J1392">
            <v>2188</v>
          </cell>
          <cell r="K1392" t="str">
            <v>M</v>
          </cell>
          <cell r="M1392" t="str">
            <v>Y</v>
          </cell>
          <cell r="N1392">
            <v>13</v>
          </cell>
          <cell r="R1392">
            <v>1.1124087591240877</v>
          </cell>
        </row>
        <row r="1393">
          <cell r="C1393">
            <v>1</v>
          </cell>
          <cell r="G1393">
            <v>13</v>
          </cell>
          <cell r="J1393">
            <v>376.4</v>
          </cell>
          <cell r="K1393" t="str">
            <v>W</v>
          </cell>
          <cell r="M1393" t="str">
            <v>Y</v>
          </cell>
          <cell r="N1393">
            <v>1</v>
          </cell>
          <cell r="R1393">
            <v>1.6274787535410764</v>
          </cell>
        </row>
        <row r="1394">
          <cell r="C1394">
            <v>1</v>
          </cell>
          <cell r="G1394">
            <v>10</v>
          </cell>
          <cell r="J1394">
            <v>94.1</v>
          </cell>
          <cell r="K1394" t="str">
            <v>D</v>
          </cell>
          <cell r="M1394" t="str">
            <v>Y</v>
          </cell>
          <cell r="N1394">
            <v>4</v>
          </cell>
          <cell r="R1394">
            <v>1.1124087591240877</v>
          </cell>
        </row>
        <row r="1395">
          <cell r="C1395">
            <v>1</v>
          </cell>
          <cell r="G1395">
            <v>10</v>
          </cell>
          <cell r="J1395">
            <v>330.3</v>
          </cell>
          <cell r="K1395" t="str">
            <v>W</v>
          </cell>
          <cell r="M1395" t="str">
            <v>Y</v>
          </cell>
          <cell r="N1395">
            <v>1</v>
          </cell>
          <cell r="R1395">
            <v>1.1124087591240877</v>
          </cell>
        </row>
        <row r="1396">
          <cell r="C1396">
            <v>1</v>
          </cell>
          <cell r="G1396">
            <v>13</v>
          </cell>
          <cell r="J1396">
            <v>2372</v>
          </cell>
          <cell r="K1396" t="str">
            <v>M</v>
          </cell>
          <cell r="M1396" t="str">
            <v>Y</v>
          </cell>
          <cell r="N1396">
            <v>3</v>
          </cell>
          <cell r="R1396">
            <v>1.6274787535410764</v>
          </cell>
        </row>
        <row r="1397">
          <cell r="C1397">
            <v>1</v>
          </cell>
          <cell r="G1397">
            <v>13</v>
          </cell>
          <cell r="J1397">
            <v>619.29999999999995</v>
          </cell>
          <cell r="K1397" t="str">
            <v>M</v>
          </cell>
          <cell r="M1397" t="str">
            <v>N</v>
          </cell>
          <cell r="N1397">
            <v>1</v>
          </cell>
          <cell r="R1397">
            <v>1.6274787535410764</v>
          </cell>
        </row>
        <row r="1398">
          <cell r="C1398">
            <v>1</v>
          </cell>
          <cell r="G1398">
            <v>13</v>
          </cell>
          <cell r="J1398">
            <v>1307</v>
          </cell>
          <cell r="K1398" t="str">
            <v>M</v>
          </cell>
          <cell r="M1398" t="str">
            <v>Y</v>
          </cell>
          <cell r="N1398">
            <v>2</v>
          </cell>
          <cell r="R1398">
            <v>1.6274787535410764</v>
          </cell>
        </row>
        <row r="1399">
          <cell r="C1399">
            <v>1</v>
          </cell>
          <cell r="G1399">
            <v>10</v>
          </cell>
          <cell r="J1399">
            <v>376.4</v>
          </cell>
          <cell r="K1399" t="str">
            <v>W</v>
          </cell>
          <cell r="M1399" t="str">
            <v>Y</v>
          </cell>
          <cell r="N1399">
            <v>1</v>
          </cell>
          <cell r="R1399">
            <v>1.1124087591240877</v>
          </cell>
        </row>
        <row r="1400">
          <cell r="C1400">
            <v>1</v>
          </cell>
          <cell r="G1400">
            <v>10</v>
          </cell>
          <cell r="J1400">
            <v>238.2</v>
          </cell>
          <cell r="K1400" t="str">
            <v>W</v>
          </cell>
          <cell r="M1400" t="str">
            <v>Y</v>
          </cell>
          <cell r="N1400">
            <v>11</v>
          </cell>
          <cell r="R1400">
            <v>1.1124087591240877</v>
          </cell>
        </row>
        <row r="1401">
          <cell r="C1401">
            <v>1</v>
          </cell>
          <cell r="G1401">
            <v>13</v>
          </cell>
          <cell r="J1401">
            <v>218.4</v>
          </cell>
          <cell r="K1401" t="str">
            <v>M</v>
          </cell>
          <cell r="M1401" t="str">
            <v>Y</v>
          </cell>
          <cell r="N1401">
            <v>16</v>
          </cell>
          <cell r="R1401">
            <v>1.6274787535410764</v>
          </cell>
        </row>
        <row r="1402">
          <cell r="C1402">
            <v>1</v>
          </cell>
          <cell r="G1402">
            <v>10</v>
          </cell>
          <cell r="J1402">
            <v>218.4</v>
          </cell>
          <cell r="K1402" t="str">
            <v>W</v>
          </cell>
          <cell r="M1402" t="str">
            <v>Y</v>
          </cell>
          <cell r="N1402">
            <v>1</v>
          </cell>
          <cell r="R1402">
            <v>1.1124087591240877</v>
          </cell>
        </row>
        <row r="1403">
          <cell r="C1403">
            <v>1</v>
          </cell>
          <cell r="G1403">
            <v>10</v>
          </cell>
          <cell r="J1403">
            <v>736</v>
          </cell>
          <cell r="K1403" t="str">
            <v>M</v>
          </cell>
          <cell r="M1403" t="str">
            <v>Y</v>
          </cell>
          <cell r="N1403">
            <v>1</v>
          </cell>
          <cell r="R1403">
            <v>1.1124087591240877</v>
          </cell>
        </row>
        <row r="1404">
          <cell r="C1404">
            <v>1</v>
          </cell>
          <cell r="G1404">
            <v>10</v>
          </cell>
          <cell r="J1404">
            <v>386.8</v>
          </cell>
          <cell r="K1404" t="str">
            <v>W</v>
          </cell>
          <cell r="M1404" t="str">
            <v>Y</v>
          </cell>
          <cell r="N1404">
            <v>15</v>
          </cell>
          <cell r="R1404">
            <v>1.1124087591240877</v>
          </cell>
        </row>
        <row r="1405">
          <cell r="C1405">
            <v>1</v>
          </cell>
          <cell r="G1405">
            <v>13</v>
          </cell>
          <cell r="J1405">
            <v>28.1</v>
          </cell>
          <cell r="K1405" t="str">
            <v>M</v>
          </cell>
          <cell r="M1405" t="str">
            <v>Y</v>
          </cell>
          <cell r="N1405">
            <v>11</v>
          </cell>
          <cell r="R1405">
            <v>1.6274787535410764</v>
          </cell>
        </row>
        <row r="1406">
          <cell r="C1406">
            <v>1</v>
          </cell>
          <cell r="G1406">
            <v>10</v>
          </cell>
          <cell r="J1406">
            <v>303</v>
          </cell>
          <cell r="K1406" t="str">
            <v>M</v>
          </cell>
          <cell r="M1406" t="str">
            <v>Y</v>
          </cell>
          <cell r="N1406">
            <v>1</v>
          </cell>
          <cell r="R1406">
            <v>1.1124087591240877</v>
          </cell>
        </row>
        <row r="1407">
          <cell r="C1407">
            <v>1</v>
          </cell>
          <cell r="G1407">
            <v>13</v>
          </cell>
          <cell r="J1407">
            <v>94</v>
          </cell>
          <cell r="K1407" t="str">
            <v>M</v>
          </cell>
          <cell r="M1407" t="str">
            <v>Y</v>
          </cell>
          <cell r="N1407">
            <v>1</v>
          </cell>
          <cell r="R1407">
            <v>1.6274787535410764</v>
          </cell>
        </row>
        <row r="1408">
          <cell r="C1408">
            <v>1</v>
          </cell>
          <cell r="G1408">
            <v>13</v>
          </cell>
          <cell r="J1408">
            <v>619</v>
          </cell>
          <cell r="K1408" t="str">
            <v>M</v>
          </cell>
          <cell r="M1408" t="str">
            <v>Y</v>
          </cell>
          <cell r="N1408">
            <v>1</v>
          </cell>
          <cell r="R1408">
            <v>1.6274787535410764</v>
          </cell>
        </row>
        <row r="1409">
          <cell r="C1409">
            <v>1</v>
          </cell>
          <cell r="G1409">
            <v>10</v>
          </cell>
          <cell r="J1409">
            <v>376.4</v>
          </cell>
          <cell r="K1409" t="str">
            <v>D</v>
          </cell>
          <cell r="M1409" t="str">
            <v>Y</v>
          </cell>
          <cell r="N1409">
            <v>1</v>
          </cell>
          <cell r="R1409">
            <v>1.1124087591240877</v>
          </cell>
        </row>
        <row r="1410">
          <cell r="C1410">
            <v>1</v>
          </cell>
          <cell r="G1410">
            <v>10</v>
          </cell>
          <cell r="J1410">
            <v>276.2</v>
          </cell>
          <cell r="K1410" t="str">
            <v>M</v>
          </cell>
          <cell r="M1410" t="str">
            <v>Y</v>
          </cell>
          <cell r="N1410">
            <v>1</v>
          </cell>
          <cell r="R1410">
            <v>1.1124087591240877</v>
          </cell>
        </row>
        <row r="1411">
          <cell r="C1411">
            <v>1</v>
          </cell>
          <cell r="G1411">
            <v>13</v>
          </cell>
          <cell r="J1411">
            <v>1008.8</v>
          </cell>
          <cell r="K1411" t="str">
            <v>W</v>
          </cell>
          <cell r="M1411" t="str">
            <v>Y</v>
          </cell>
          <cell r="N1411">
            <v>1</v>
          </cell>
          <cell r="R1411">
            <v>1.6274787535410764</v>
          </cell>
        </row>
        <row r="1412">
          <cell r="C1412">
            <v>1</v>
          </cell>
          <cell r="G1412">
            <v>13</v>
          </cell>
          <cell r="J1412">
            <v>1311</v>
          </cell>
          <cell r="K1412" t="str">
            <v>M</v>
          </cell>
          <cell r="M1412" t="str">
            <v>Y</v>
          </cell>
          <cell r="N1412">
            <v>1</v>
          </cell>
          <cell r="R1412">
            <v>1.6274787535410764</v>
          </cell>
        </row>
        <row r="1413">
          <cell r="C1413">
            <v>1</v>
          </cell>
          <cell r="G1413">
            <v>13</v>
          </cell>
          <cell r="J1413">
            <v>1437</v>
          </cell>
          <cell r="K1413" t="str">
            <v>M</v>
          </cell>
          <cell r="M1413" t="str">
            <v>Y</v>
          </cell>
          <cell r="N1413">
            <v>2</v>
          </cell>
          <cell r="R1413">
            <v>1.6274787535410764</v>
          </cell>
        </row>
        <row r="1414">
          <cell r="C1414">
            <v>1</v>
          </cell>
          <cell r="G1414">
            <v>10</v>
          </cell>
          <cell r="J1414">
            <v>238.2</v>
          </cell>
          <cell r="K1414" t="str">
            <v>W</v>
          </cell>
          <cell r="M1414" t="str">
            <v>Y</v>
          </cell>
          <cell r="N1414">
            <v>4</v>
          </cell>
          <cell r="R1414">
            <v>1.1124087591240877</v>
          </cell>
        </row>
        <row r="1415">
          <cell r="C1415">
            <v>1</v>
          </cell>
          <cell r="G1415">
            <v>10</v>
          </cell>
          <cell r="J1415">
            <v>210.3</v>
          </cell>
          <cell r="K1415" t="str">
            <v>W</v>
          </cell>
          <cell r="M1415" t="str">
            <v>Y</v>
          </cell>
          <cell r="N1415">
            <v>1</v>
          </cell>
          <cell r="R1415">
            <v>1.1124087591240877</v>
          </cell>
        </row>
        <row r="1416">
          <cell r="C1416">
            <v>1</v>
          </cell>
          <cell r="G1416">
            <v>13</v>
          </cell>
          <cell r="J1416">
            <v>1311</v>
          </cell>
          <cell r="K1416" t="str">
            <v>M</v>
          </cell>
          <cell r="M1416" t="str">
            <v>Y</v>
          </cell>
          <cell r="N1416">
            <v>3</v>
          </cell>
          <cell r="R1416">
            <v>1.6274787535410764</v>
          </cell>
        </row>
        <row r="1417">
          <cell r="C1417">
            <v>1</v>
          </cell>
          <cell r="G1417">
            <v>13</v>
          </cell>
          <cell r="J1417">
            <v>1008.8</v>
          </cell>
          <cell r="K1417" t="str">
            <v>M</v>
          </cell>
          <cell r="M1417" t="str">
            <v>Y</v>
          </cell>
          <cell r="N1417">
            <v>2</v>
          </cell>
          <cell r="R1417">
            <v>1.6274787535410764</v>
          </cell>
        </row>
        <row r="1418">
          <cell r="C1418">
            <v>1</v>
          </cell>
          <cell r="G1418">
            <v>10</v>
          </cell>
          <cell r="J1418">
            <v>238.2</v>
          </cell>
          <cell r="K1418" t="str">
            <v>M</v>
          </cell>
          <cell r="M1418" t="str">
            <v>Y</v>
          </cell>
          <cell r="N1418">
            <v>2</v>
          </cell>
          <cell r="R1418">
            <v>1.1124087591240877</v>
          </cell>
        </row>
        <row r="1419">
          <cell r="C1419">
            <v>1</v>
          </cell>
          <cell r="G1419">
            <v>10</v>
          </cell>
          <cell r="J1419">
            <v>130.6</v>
          </cell>
          <cell r="K1419" t="str">
            <v>M</v>
          </cell>
          <cell r="M1419" t="str">
            <v>Y</v>
          </cell>
          <cell r="N1419">
            <v>3</v>
          </cell>
          <cell r="R1419">
            <v>1.1124087591240877</v>
          </cell>
        </row>
        <row r="1420">
          <cell r="C1420">
            <v>1</v>
          </cell>
          <cell r="G1420">
            <v>10</v>
          </cell>
          <cell r="J1420">
            <v>655.20000000000005</v>
          </cell>
          <cell r="K1420" t="str">
            <v>M</v>
          </cell>
          <cell r="M1420" t="str">
            <v>Y</v>
          </cell>
          <cell r="N1420">
            <v>4</v>
          </cell>
          <cell r="R1420">
            <v>1.1124087591240877</v>
          </cell>
        </row>
        <row r="1421">
          <cell r="C1421">
            <v>1</v>
          </cell>
          <cell r="G1421">
            <v>10</v>
          </cell>
          <cell r="J1421">
            <v>218.4</v>
          </cell>
          <cell r="K1421" t="str">
            <v>W</v>
          </cell>
          <cell r="M1421" t="str">
            <v>Y</v>
          </cell>
          <cell r="N1421">
            <v>1</v>
          </cell>
          <cell r="R1421">
            <v>1.1124087591240877</v>
          </cell>
        </row>
        <row r="1422">
          <cell r="C1422">
            <v>1</v>
          </cell>
          <cell r="G1422">
            <v>10</v>
          </cell>
          <cell r="J1422">
            <v>425</v>
          </cell>
          <cell r="K1422" t="str">
            <v>W</v>
          </cell>
          <cell r="M1422" t="str">
            <v>Y</v>
          </cell>
          <cell r="N1422">
            <v>13</v>
          </cell>
          <cell r="R1422">
            <v>1.1124087591240877</v>
          </cell>
        </row>
        <row r="1423">
          <cell r="C1423">
            <v>1</v>
          </cell>
          <cell r="G1423">
            <v>13</v>
          </cell>
          <cell r="J1423">
            <v>210.3</v>
          </cell>
          <cell r="K1423" t="str">
            <v>W</v>
          </cell>
          <cell r="M1423" t="str">
            <v>Y</v>
          </cell>
          <cell r="N1423">
            <v>1</v>
          </cell>
          <cell r="R1423">
            <v>1.6274787535410764</v>
          </cell>
        </row>
        <row r="1424">
          <cell r="C1424">
            <v>1</v>
          </cell>
          <cell r="G1424">
            <v>10</v>
          </cell>
          <cell r="J1424">
            <v>195.4</v>
          </cell>
          <cell r="K1424" t="str">
            <v>W</v>
          </cell>
          <cell r="M1424" t="str">
            <v>Y</v>
          </cell>
          <cell r="N1424">
            <v>1</v>
          </cell>
          <cell r="R1424">
            <v>1.1124087591240877</v>
          </cell>
        </row>
        <row r="1425">
          <cell r="C1425">
            <v>1</v>
          </cell>
          <cell r="G1425">
            <v>10</v>
          </cell>
          <cell r="J1425">
            <v>1292.8</v>
          </cell>
          <cell r="K1425" t="str">
            <v>W</v>
          </cell>
          <cell r="M1425" t="str">
            <v>Y</v>
          </cell>
          <cell r="N1425">
            <v>4</v>
          </cell>
          <cell r="R1425">
            <v>1.1124087591240877</v>
          </cell>
        </row>
        <row r="1426">
          <cell r="C1426">
            <v>1</v>
          </cell>
          <cell r="G1426">
            <v>10</v>
          </cell>
          <cell r="J1426">
            <v>172.3</v>
          </cell>
          <cell r="K1426" t="str">
            <v>W</v>
          </cell>
          <cell r="M1426" t="str">
            <v>Y</v>
          </cell>
          <cell r="N1426">
            <v>1</v>
          </cell>
          <cell r="R1426">
            <v>1.1124087591240877</v>
          </cell>
        </row>
        <row r="1427">
          <cell r="C1427">
            <v>1</v>
          </cell>
          <cell r="G1427">
            <v>10</v>
          </cell>
          <cell r="J1427">
            <v>305</v>
          </cell>
          <cell r="K1427" t="str">
            <v>M</v>
          </cell>
          <cell r="M1427" t="str">
            <v>Y</v>
          </cell>
          <cell r="N1427">
            <v>1</v>
          </cell>
          <cell r="R1427">
            <v>1.1124087591240877</v>
          </cell>
        </row>
        <row r="1428">
          <cell r="C1428">
            <v>1</v>
          </cell>
          <cell r="G1428">
            <v>13</v>
          </cell>
          <cell r="J1428">
            <v>794</v>
          </cell>
          <cell r="K1428" t="str">
            <v>W</v>
          </cell>
          <cell r="M1428" t="str">
            <v>Y</v>
          </cell>
          <cell r="N1428">
            <v>4</v>
          </cell>
          <cell r="R1428">
            <v>1.6274787535410764</v>
          </cell>
        </row>
        <row r="1429">
          <cell r="C1429">
            <v>1</v>
          </cell>
          <cell r="G1429">
            <v>10</v>
          </cell>
          <cell r="J1429">
            <v>210.3</v>
          </cell>
          <cell r="K1429" t="str">
            <v>M</v>
          </cell>
          <cell r="M1429" t="str">
            <v>Y</v>
          </cell>
          <cell r="N1429">
            <v>4</v>
          </cell>
          <cell r="R1429">
            <v>1.1124087591240877</v>
          </cell>
        </row>
        <row r="1430">
          <cell r="C1430">
            <v>1</v>
          </cell>
          <cell r="G1430">
            <v>13</v>
          </cell>
          <cell r="J1430">
            <v>94</v>
          </cell>
          <cell r="K1430" t="str">
            <v>M</v>
          </cell>
          <cell r="M1430" t="str">
            <v>Y</v>
          </cell>
          <cell r="N1430">
            <v>8</v>
          </cell>
          <cell r="R1430">
            <v>1.6274787535410764</v>
          </cell>
        </row>
        <row r="1431">
          <cell r="C1431">
            <v>1</v>
          </cell>
          <cell r="G1431">
            <v>10</v>
          </cell>
          <cell r="J1431">
            <v>94</v>
          </cell>
          <cell r="K1431" t="str">
            <v>W</v>
          </cell>
          <cell r="M1431" t="str">
            <v>Y</v>
          </cell>
          <cell r="N1431">
            <v>15</v>
          </cell>
          <cell r="R1431">
            <v>1.1124087591240877</v>
          </cell>
        </row>
        <row r="1432">
          <cell r="C1432">
            <v>1</v>
          </cell>
          <cell r="G1432">
            <v>13</v>
          </cell>
          <cell r="J1432">
            <v>94</v>
          </cell>
          <cell r="K1432" t="str">
            <v>W</v>
          </cell>
          <cell r="M1432" t="str">
            <v>Y</v>
          </cell>
          <cell r="N1432">
            <v>1</v>
          </cell>
          <cell r="R1432">
            <v>1.6274787535410764</v>
          </cell>
        </row>
        <row r="1433">
          <cell r="C1433">
            <v>1</v>
          </cell>
          <cell r="G1433">
            <v>13</v>
          </cell>
          <cell r="J1433">
            <v>1311</v>
          </cell>
          <cell r="K1433" t="str">
            <v>M</v>
          </cell>
          <cell r="M1433" t="str">
            <v>Y</v>
          </cell>
          <cell r="N1433">
            <v>4</v>
          </cell>
          <cell r="R1433">
            <v>1.6274787535410764</v>
          </cell>
        </row>
        <row r="1434">
          <cell r="C1434">
            <v>1</v>
          </cell>
          <cell r="G1434">
            <v>13</v>
          </cell>
          <cell r="J1434">
            <v>28.1</v>
          </cell>
          <cell r="K1434" t="str">
            <v>W</v>
          </cell>
          <cell r="M1434" t="str">
            <v>Y</v>
          </cell>
          <cell r="N1434">
            <v>18</v>
          </cell>
          <cell r="R1434">
            <v>1.6274787535410764</v>
          </cell>
        </row>
        <row r="1435">
          <cell r="C1435">
            <v>1</v>
          </cell>
          <cell r="G1435">
            <v>13</v>
          </cell>
          <cell r="J1435">
            <v>1311</v>
          </cell>
          <cell r="K1435" t="str">
            <v>M</v>
          </cell>
          <cell r="M1435" t="str">
            <v>Y</v>
          </cell>
          <cell r="N1435">
            <v>2</v>
          </cell>
          <cell r="R1435">
            <v>1.6274787535410764</v>
          </cell>
        </row>
        <row r="1436">
          <cell r="C1436">
            <v>1</v>
          </cell>
          <cell r="G1436">
            <v>13</v>
          </cell>
          <cell r="J1436">
            <v>531</v>
          </cell>
          <cell r="K1436" t="str">
            <v>M</v>
          </cell>
          <cell r="M1436" t="str">
            <v>Y</v>
          </cell>
          <cell r="N1436">
            <v>1</v>
          </cell>
          <cell r="R1436">
            <v>1.6274787535410764</v>
          </cell>
        </row>
        <row r="1437">
          <cell r="C1437">
            <v>1</v>
          </cell>
          <cell r="G1437">
            <v>13</v>
          </cell>
          <cell r="J1437">
            <v>777</v>
          </cell>
          <cell r="K1437" t="str">
            <v>M</v>
          </cell>
          <cell r="M1437" t="str">
            <v>Y</v>
          </cell>
          <cell r="N1437">
            <v>6</v>
          </cell>
          <cell r="R1437">
            <v>1.6274787535410764</v>
          </cell>
        </row>
        <row r="1438">
          <cell r="C1438">
            <v>1</v>
          </cell>
          <cell r="G1438">
            <v>13</v>
          </cell>
          <cell r="J1438">
            <v>1169</v>
          </cell>
          <cell r="K1438" t="str">
            <v>M</v>
          </cell>
          <cell r="M1438" t="str">
            <v>Y</v>
          </cell>
          <cell r="N1438">
            <v>13</v>
          </cell>
          <cell r="R1438">
            <v>1.6274787535410764</v>
          </cell>
        </row>
        <row r="1439">
          <cell r="C1439">
            <v>1</v>
          </cell>
          <cell r="G1439">
            <v>13</v>
          </cell>
          <cell r="J1439">
            <v>330.3</v>
          </cell>
          <cell r="K1439" t="str">
            <v>M</v>
          </cell>
          <cell r="M1439" t="str">
            <v>Y</v>
          </cell>
          <cell r="N1439">
            <v>2</v>
          </cell>
          <cell r="R1439">
            <v>1.6274787535410764</v>
          </cell>
        </row>
        <row r="1440">
          <cell r="C1440">
            <v>1</v>
          </cell>
          <cell r="G1440">
            <v>13</v>
          </cell>
          <cell r="J1440">
            <v>1098</v>
          </cell>
          <cell r="K1440" t="str">
            <v>M</v>
          </cell>
          <cell r="M1440" t="str">
            <v>Y</v>
          </cell>
          <cell r="N1440">
            <v>2</v>
          </cell>
          <cell r="R1440">
            <v>1.6274787535410764</v>
          </cell>
        </row>
        <row r="1441">
          <cell r="C1441">
            <v>1</v>
          </cell>
          <cell r="G1441">
            <v>10</v>
          </cell>
          <cell r="J1441">
            <v>94</v>
          </cell>
          <cell r="K1441" t="str">
            <v>W</v>
          </cell>
          <cell r="M1441" t="str">
            <v>Y</v>
          </cell>
          <cell r="N1441">
            <v>1</v>
          </cell>
          <cell r="R1441">
            <v>1.1124087591240877</v>
          </cell>
        </row>
        <row r="1442">
          <cell r="C1442">
            <v>1</v>
          </cell>
          <cell r="G1442">
            <v>10</v>
          </cell>
          <cell r="J1442">
            <v>330.3</v>
          </cell>
          <cell r="K1442" t="str">
            <v>W</v>
          </cell>
          <cell r="M1442" t="str">
            <v>Y</v>
          </cell>
          <cell r="N1442">
            <v>2</v>
          </cell>
          <cell r="R1442">
            <v>1.1124087591240877</v>
          </cell>
        </row>
        <row r="1443">
          <cell r="C1443">
            <v>1</v>
          </cell>
          <cell r="G1443">
            <v>10</v>
          </cell>
          <cell r="J1443">
            <v>256.39999999999998</v>
          </cell>
          <cell r="K1443" t="str">
            <v>M</v>
          </cell>
          <cell r="M1443" t="str">
            <v>Y</v>
          </cell>
          <cell r="N1443">
            <v>4</v>
          </cell>
          <cell r="R1443">
            <v>1.1124087591240877</v>
          </cell>
        </row>
        <row r="1444">
          <cell r="C1444">
            <v>1</v>
          </cell>
          <cell r="G1444">
            <v>13</v>
          </cell>
          <cell r="J1444">
            <v>1191</v>
          </cell>
          <cell r="K1444" t="str">
            <v>M</v>
          </cell>
          <cell r="M1444" t="str">
            <v>Y</v>
          </cell>
          <cell r="N1444">
            <v>13</v>
          </cell>
          <cell r="R1444">
            <v>1.6274787535410764</v>
          </cell>
        </row>
        <row r="1445">
          <cell r="C1445">
            <v>1</v>
          </cell>
          <cell r="G1445">
            <v>10</v>
          </cell>
          <cell r="J1445">
            <v>689</v>
          </cell>
          <cell r="K1445" t="str">
            <v>M</v>
          </cell>
          <cell r="M1445" t="str">
            <v>Y</v>
          </cell>
          <cell r="N1445">
            <v>1</v>
          </cell>
          <cell r="R1445">
            <v>1.1124087591240877</v>
          </cell>
        </row>
        <row r="1446">
          <cell r="C1446">
            <v>1</v>
          </cell>
          <cell r="G1446">
            <v>10</v>
          </cell>
          <cell r="J1446">
            <v>28.1</v>
          </cell>
          <cell r="K1446" t="str">
            <v>W</v>
          </cell>
          <cell r="M1446" t="str">
            <v>Y</v>
          </cell>
          <cell r="N1446">
            <v>1</v>
          </cell>
          <cell r="R1446">
            <v>1.1124087591240877</v>
          </cell>
        </row>
        <row r="1447">
          <cell r="C1447">
            <v>1</v>
          </cell>
          <cell r="G1447">
            <v>10</v>
          </cell>
          <cell r="J1447">
            <v>1191</v>
          </cell>
          <cell r="K1447" t="str">
            <v>M</v>
          </cell>
          <cell r="M1447" t="str">
            <v>Y</v>
          </cell>
          <cell r="N1447">
            <v>7</v>
          </cell>
          <cell r="R1447">
            <v>1.1124087591240877</v>
          </cell>
        </row>
        <row r="1448">
          <cell r="C1448">
            <v>1</v>
          </cell>
          <cell r="G1448">
            <v>13</v>
          </cell>
          <cell r="J1448">
            <v>2068</v>
          </cell>
          <cell r="K1448" t="str">
            <v>W</v>
          </cell>
          <cell r="M1448" t="str">
            <v>Y</v>
          </cell>
          <cell r="N1448">
            <v>18</v>
          </cell>
          <cell r="R1448">
            <v>1.6274787535410764</v>
          </cell>
        </row>
        <row r="1449">
          <cell r="C1449">
            <v>1</v>
          </cell>
          <cell r="G1449">
            <v>13</v>
          </cell>
          <cell r="J1449">
            <v>149.30000000000001</v>
          </cell>
          <cell r="K1449" t="str">
            <v>W</v>
          </cell>
          <cell r="M1449" t="str">
            <v>Y</v>
          </cell>
          <cell r="N1449">
            <v>2</v>
          </cell>
          <cell r="R1449">
            <v>1.6274787535410764</v>
          </cell>
        </row>
        <row r="1450">
          <cell r="C1450">
            <v>1</v>
          </cell>
          <cell r="G1450">
            <v>10</v>
          </cell>
          <cell r="J1450">
            <v>238.2</v>
          </cell>
          <cell r="K1450" t="str">
            <v>W</v>
          </cell>
          <cell r="M1450" t="str">
            <v>Y</v>
          </cell>
          <cell r="N1450">
            <v>1</v>
          </cell>
          <cell r="R1450">
            <v>1.1124087591240877</v>
          </cell>
        </row>
        <row r="1451">
          <cell r="C1451">
            <v>1</v>
          </cell>
          <cell r="G1451">
            <v>13</v>
          </cell>
          <cell r="J1451">
            <v>1495</v>
          </cell>
          <cell r="K1451" t="str">
            <v>M</v>
          </cell>
          <cell r="M1451" t="str">
            <v>Y</v>
          </cell>
          <cell r="N1451">
            <v>3</v>
          </cell>
          <cell r="R1451">
            <v>1.6274787535410764</v>
          </cell>
        </row>
        <row r="1452">
          <cell r="C1452">
            <v>1</v>
          </cell>
          <cell r="G1452">
            <v>10</v>
          </cell>
          <cell r="J1452">
            <v>368</v>
          </cell>
          <cell r="K1452" t="str">
            <v>W</v>
          </cell>
          <cell r="M1452" t="str">
            <v>Y</v>
          </cell>
          <cell r="N1452">
            <v>9</v>
          </cell>
          <cell r="R1452">
            <v>1.1124087591240877</v>
          </cell>
        </row>
        <row r="1453">
          <cell r="C1453">
            <v>1</v>
          </cell>
          <cell r="G1453">
            <v>10</v>
          </cell>
          <cell r="J1453">
            <v>28.1</v>
          </cell>
          <cell r="K1453" t="str">
            <v>W</v>
          </cell>
          <cell r="M1453" t="str">
            <v>Y</v>
          </cell>
          <cell r="N1453">
            <v>4</v>
          </cell>
          <cell r="R1453">
            <v>1.1124087591240877</v>
          </cell>
        </row>
        <row r="1454">
          <cell r="C1454">
            <v>1</v>
          </cell>
          <cell r="G1454">
            <v>13</v>
          </cell>
          <cell r="J1454">
            <v>144.80000000000001</v>
          </cell>
          <cell r="K1454" t="str">
            <v>W</v>
          </cell>
          <cell r="M1454" t="str">
            <v>Y</v>
          </cell>
          <cell r="N1454">
            <v>18</v>
          </cell>
          <cell r="R1454">
            <v>1.6274787535410764</v>
          </cell>
        </row>
        <row r="1455">
          <cell r="C1455">
            <v>1</v>
          </cell>
          <cell r="G1455">
            <v>10</v>
          </cell>
          <cell r="J1455">
            <v>569</v>
          </cell>
          <cell r="K1455" t="str">
            <v>W</v>
          </cell>
          <cell r="M1455" t="str">
            <v>Y</v>
          </cell>
          <cell r="N1455">
            <v>12</v>
          </cell>
          <cell r="R1455">
            <v>1.1124087591240877</v>
          </cell>
        </row>
        <row r="1456">
          <cell r="C1456">
            <v>1</v>
          </cell>
          <cell r="G1456">
            <v>10</v>
          </cell>
          <cell r="J1456">
            <v>794</v>
          </cell>
          <cell r="K1456" t="str">
            <v>W</v>
          </cell>
          <cell r="M1456" t="str">
            <v>Y</v>
          </cell>
          <cell r="N1456">
            <v>1</v>
          </cell>
          <cell r="R1456">
            <v>1.1124087591240877</v>
          </cell>
        </row>
        <row r="1457">
          <cell r="C1457">
            <v>1</v>
          </cell>
          <cell r="G1457">
            <v>10</v>
          </cell>
          <cell r="J1457">
            <v>619</v>
          </cell>
          <cell r="K1457" t="str">
            <v>W</v>
          </cell>
          <cell r="M1457" t="str">
            <v>Y</v>
          </cell>
          <cell r="N1457">
            <v>10</v>
          </cell>
          <cell r="R1457">
            <v>1.1124087591240877</v>
          </cell>
        </row>
        <row r="1458">
          <cell r="C1458">
            <v>1</v>
          </cell>
          <cell r="G1458">
            <v>10</v>
          </cell>
          <cell r="J1458">
            <v>276.2</v>
          </cell>
          <cell r="K1458" t="str">
            <v>M</v>
          </cell>
          <cell r="M1458" t="str">
            <v>Y</v>
          </cell>
          <cell r="N1458">
            <v>1</v>
          </cell>
          <cell r="R1458">
            <v>1.1124087591240877</v>
          </cell>
        </row>
        <row r="1459">
          <cell r="C1459">
            <v>1</v>
          </cell>
          <cell r="G1459">
            <v>10</v>
          </cell>
          <cell r="J1459">
            <v>451</v>
          </cell>
          <cell r="K1459" t="str">
            <v>W</v>
          </cell>
          <cell r="M1459" t="str">
            <v>Y</v>
          </cell>
          <cell r="N1459">
            <v>9</v>
          </cell>
          <cell r="R1459">
            <v>1.1124087591240877</v>
          </cell>
        </row>
        <row r="1460">
          <cell r="C1460">
            <v>1</v>
          </cell>
          <cell r="G1460">
            <v>10</v>
          </cell>
          <cell r="J1460">
            <v>210.3</v>
          </cell>
          <cell r="K1460" t="str">
            <v>W</v>
          </cell>
          <cell r="M1460" t="str">
            <v>Y</v>
          </cell>
          <cell r="N1460">
            <v>1</v>
          </cell>
          <cell r="R1460">
            <v>1.1124087591240877</v>
          </cell>
        </row>
        <row r="1461">
          <cell r="C1461">
            <v>1</v>
          </cell>
          <cell r="G1461">
            <v>13</v>
          </cell>
          <cell r="J1461">
            <v>1311</v>
          </cell>
          <cell r="K1461" t="str">
            <v>M</v>
          </cell>
          <cell r="M1461" t="str">
            <v>Y</v>
          </cell>
          <cell r="N1461">
            <v>2</v>
          </cell>
          <cell r="R1461">
            <v>1.6274787535410764</v>
          </cell>
        </row>
        <row r="1462">
          <cell r="C1462">
            <v>1</v>
          </cell>
          <cell r="G1462">
            <v>13</v>
          </cell>
          <cell r="J1462">
            <v>1311</v>
          </cell>
          <cell r="K1462" t="str">
            <v>M</v>
          </cell>
          <cell r="M1462" t="str">
            <v>Y</v>
          </cell>
          <cell r="N1462">
            <v>2</v>
          </cell>
          <cell r="R1462">
            <v>1.6274787535410764</v>
          </cell>
        </row>
        <row r="1463">
          <cell r="C1463">
            <v>1</v>
          </cell>
          <cell r="G1463">
            <v>10</v>
          </cell>
          <cell r="J1463">
            <v>610</v>
          </cell>
          <cell r="K1463" t="str">
            <v>W</v>
          </cell>
          <cell r="M1463" t="str">
            <v>Y</v>
          </cell>
          <cell r="N1463">
            <v>13</v>
          </cell>
          <cell r="R1463">
            <v>1.1124087591240877</v>
          </cell>
        </row>
        <row r="1464">
          <cell r="C1464">
            <v>1</v>
          </cell>
          <cell r="G1464">
            <v>13</v>
          </cell>
          <cell r="J1464">
            <v>2068</v>
          </cell>
          <cell r="K1464" t="str">
            <v>M</v>
          </cell>
          <cell r="M1464" t="str">
            <v>Y</v>
          </cell>
          <cell r="N1464">
            <v>13</v>
          </cell>
          <cell r="R1464">
            <v>1.6274787535410764</v>
          </cell>
        </row>
        <row r="1465">
          <cell r="C1465">
            <v>1</v>
          </cell>
          <cell r="G1465">
            <v>13</v>
          </cell>
          <cell r="J1465">
            <v>689</v>
          </cell>
          <cell r="K1465" t="str">
            <v>M</v>
          </cell>
          <cell r="M1465" t="str">
            <v>Y</v>
          </cell>
          <cell r="N1465">
            <v>2</v>
          </cell>
          <cell r="R1465">
            <v>1.6274787535410764</v>
          </cell>
        </row>
        <row r="1466">
          <cell r="C1466">
            <v>1</v>
          </cell>
          <cell r="G1466">
            <v>13</v>
          </cell>
          <cell r="J1466">
            <v>2188</v>
          </cell>
          <cell r="K1466" t="str">
            <v>M</v>
          </cell>
          <cell r="M1466" t="str">
            <v>Y</v>
          </cell>
          <cell r="N1466">
            <v>2</v>
          </cell>
          <cell r="R1466">
            <v>1.6274787535410764</v>
          </cell>
        </row>
        <row r="1467">
          <cell r="C1467">
            <v>1</v>
          </cell>
          <cell r="G1467">
            <v>10</v>
          </cell>
          <cell r="J1467">
            <v>210.3</v>
          </cell>
          <cell r="K1467" t="str">
            <v>W</v>
          </cell>
          <cell r="M1467" t="str">
            <v>Y</v>
          </cell>
          <cell r="N1467">
            <v>3</v>
          </cell>
          <cell r="R1467">
            <v>1.1124087591240877</v>
          </cell>
        </row>
        <row r="1468">
          <cell r="C1468">
            <v>1</v>
          </cell>
          <cell r="G1468">
            <v>13</v>
          </cell>
          <cell r="J1468">
            <v>2372</v>
          </cell>
          <cell r="K1468" t="str">
            <v>M</v>
          </cell>
          <cell r="M1468" t="str">
            <v>Y</v>
          </cell>
          <cell r="N1468">
            <v>4</v>
          </cell>
          <cell r="R1468">
            <v>1.6274787535410764</v>
          </cell>
        </row>
        <row r="1469">
          <cell r="C1469">
            <v>1</v>
          </cell>
          <cell r="G1469">
            <v>13</v>
          </cell>
          <cell r="J1469">
            <v>368</v>
          </cell>
          <cell r="K1469" t="str">
            <v>M</v>
          </cell>
          <cell r="M1469" t="str">
            <v>Y</v>
          </cell>
          <cell r="N1469">
            <v>4</v>
          </cell>
          <cell r="R1469">
            <v>1.6274787535410764</v>
          </cell>
        </row>
        <row r="1470">
          <cell r="C1470">
            <v>1</v>
          </cell>
          <cell r="G1470">
            <v>13</v>
          </cell>
          <cell r="J1470">
            <v>305</v>
          </cell>
          <cell r="K1470" t="str">
            <v>W</v>
          </cell>
          <cell r="M1470" t="str">
            <v>Y</v>
          </cell>
          <cell r="N1470">
            <v>1</v>
          </cell>
          <cell r="R1470">
            <v>1.6274787535410764</v>
          </cell>
        </row>
        <row r="1471">
          <cell r="C1471">
            <v>1</v>
          </cell>
          <cell r="G1471">
            <v>13</v>
          </cell>
          <cell r="J1471">
            <v>2188</v>
          </cell>
          <cell r="K1471" t="str">
            <v>M</v>
          </cell>
          <cell r="M1471" t="str">
            <v>Y</v>
          </cell>
          <cell r="N1471">
            <v>2</v>
          </cell>
          <cell r="R1471">
            <v>1.6274787535410764</v>
          </cell>
        </row>
        <row r="1472">
          <cell r="C1472">
            <v>1</v>
          </cell>
          <cell r="G1472">
            <v>13</v>
          </cell>
          <cell r="J1472">
            <v>2188</v>
          </cell>
          <cell r="K1472" t="str">
            <v>M</v>
          </cell>
          <cell r="M1472" t="str">
            <v>Y</v>
          </cell>
          <cell r="N1472">
            <v>13</v>
          </cell>
          <cell r="R1472">
            <v>1.6274787535410764</v>
          </cell>
        </row>
        <row r="1473">
          <cell r="C1473">
            <v>1</v>
          </cell>
          <cell r="G1473">
            <v>13</v>
          </cell>
          <cell r="J1473">
            <v>1453</v>
          </cell>
          <cell r="K1473" t="str">
            <v>M</v>
          </cell>
          <cell r="M1473" t="str">
            <v>Y</v>
          </cell>
          <cell r="N1473">
            <v>15</v>
          </cell>
          <cell r="R1473">
            <v>1.6274787535410764</v>
          </cell>
        </row>
        <row r="1474">
          <cell r="C1474">
            <v>1</v>
          </cell>
          <cell r="G1474">
            <v>10</v>
          </cell>
          <cell r="J1474">
            <v>64.7</v>
          </cell>
          <cell r="K1474" t="str">
            <v>W</v>
          </cell>
          <cell r="M1474" t="str">
            <v>Y</v>
          </cell>
          <cell r="N1474">
            <v>1</v>
          </cell>
          <cell r="R1474">
            <v>1.1124087591240877</v>
          </cell>
        </row>
        <row r="1475">
          <cell r="C1475">
            <v>1</v>
          </cell>
          <cell r="G1475">
            <v>13</v>
          </cell>
          <cell r="J1475">
            <v>276.2</v>
          </cell>
          <cell r="K1475" t="str">
            <v>W</v>
          </cell>
          <cell r="M1475" t="str">
            <v>Y</v>
          </cell>
          <cell r="N1475">
            <v>2</v>
          </cell>
          <cell r="R1475">
            <v>1.6274787535410764</v>
          </cell>
        </row>
        <row r="1476">
          <cell r="C1476">
            <v>1</v>
          </cell>
          <cell r="G1476">
            <v>13</v>
          </cell>
          <cell r="J1476">
            <v>1311</v>
          </cell>
          <cell r="K1476" t="str">
            <v>M</v>
          </cell>
          <cell r="M1476" t="str">
            <v>Y</v>
          </cell>
          <cell r="N1476">
            <v>6</v>
          </cell>
          <cell r="R1476">
            <v>1.6274787535410764</v>
          </cell>
        </row>
        <row r="1477">
          <cell r="C1477">
            <v>1</v>
          </cell>
          <cell r="G1477">
            <v>13</v>
          </cell>
          <cell r="J1477">
            <v>1595</v>
          </cell>
          <cell r="K1477" t="str">
            <v>M</v>
          </cell>
          <cell r="M1477" t="str">
            <v>Y</v>
          </cell>
          <cell r="N1477">
            <v>2</v>
          </cell>
          <cell r="R1477">
            <v>1.6274787535410764</v>
          </cell>
        </row>
        <row r="1478">
          <cell r="C1478">
            <v>1</v>
          </cell>
          <cell r="G1478">
            <v>13</v>
          </cell>
          <cell r="J1478">
            <v>376.4</v>
          </cell>
          <cell r="K1478" t="str">
            <v>M</v>
          </cell>
          <cell r="M1478" t="str">
            <v>Y</v>
          </cell>
          <cell r="N1478">
            <v>16</v>
          </cell>
          <cell r="R1478">
            <v>1.6274787535410764</v>
          </cell>
        </row>
        <row r="1479">
          <cell r="C1479">
            <v>1</v>
          </cell>
          <cell r="G1479">
            <v>10</v>
          </cell>
          <cell r="J1479">
            <v>188.3</v>
          </cell>
          <cell r="K1479" t="str">
            <v>W</v>
          </cell>
          <cell r="M1479" t="str">
            <v>Y</v>
          </cell>
          <cell r="N1479">
            <v>1</v>
          </cell>
          <cell r="R1479">
            <v>1.1124087591240877</v>
          </cell>
        </row>
        <row r="1480">
          <cell r="C1480">
            <v>1</v>
          </cell>
          <cell r="G1480">
            <v>13</v>
          </cell>
          <cell r="J1480">
            <v>276.2</v>
          </cell>
          <cell r="K1480" t="str">
            <v>W</v>
          </cell>
          <cell r="M1480" t="str">
            <v>Y</v>
          </cell>
          <cell r="N1480">
            <v>13</v>
          </cell>
          <cell r="R1480">
            <v>1.6274787535410764</v>
          </cell>
        </row>
        <row r="1481">
          <cell r="C1481">
            <v>1</v>
          </cell>
          <cell r="G1481">
            <v>13</v>
          </cell>
          <cell r="J1481">
            <v>1311</v>
          </cell>
          <cell r="K1481" t="str">
            <v>M</v>
          </cell>
          <cell r="M1481" t="str">
            <v>Y</v>
          </cell>
          <cell r="N1481">
            <v>2</v>
          </cell>
          <cell r="R1481">
            <v>1.6274787535410764</v>
          </cell>
        </row>
        <row r="1482">
          <cell r="C1482">
            <v>1</v>
          </cell>
          <cell r="G1482">
            <v>13</v>
          </cell>
          <cell r="J1482">
            <v>1311</v>
          </cell>
          <cell r="K1482" t="str">
            <v>M</v>
          </cell>
          <cell r="M1482" t="str">
            <v>Y</v>
          </cell>
          <cell r="N1482">
            <v>2</v>
          </cell>
          <cell r="R1482">
            <v>1.6274787535410764</v>
          </cell>
        </row>
        <row r="1483">
          <cell r="C1483">
            <v>1</v>
          </cell>
          <cell r="G1483">
            <v>13</v>
          </cell>
          <cell r="J1483">
            <v>1311</v>
          </cell>
          <cell r="K1483" t="str">
            <v>M</v>
          </cell>
          <cell r="M1483" t="str">
            <v>Y</v>
          </cell>
          <cell r="N1483">
            <v>2</v>
          </cell>
          <cell r="R1483">
            <v>1.6274787535410764</v>
          </cell>
        </row>
        <row r="1484">
          <cell r="C1484">
            <v>1</v>
          </cell>
          <cell r="G1484">
            <v>13</v>
          </cell>
          <cell r="J1484">
            <v>1311</v>
          </cell>
          <cell r="K1484" t="str">
            <v>M</v>
          </cell>
          <cell r="M1484" t="str">
            <v>Y</v>
          </cell>
          <cell r="N1484">
            <v>2</v>
          </cell>
          <cell r="R1484">
            <v>1.6274787535410764</v>
          </cell>
        </row>
        <row r="1485">
          <cell r="C1485">
            <v>1</v>
          </cell>
          <cell r="G1485">
            <v>13</v>
          </cell>
          <cell r="J1485">
            <v>1311</v>
          </cell>
          <cell r="K1485" t="str">
            <v>M</v>
          </cell>
          <cell r="M1485" t="str">
            <v>Y</v>
          </cell>
          <cell r="N1485">
            <v>2</v>
          </cell>
          <cell r="R1485">
            <v>1.6274787535410764</v>
          </cell>
        </row>
        <row r="1486">
          <cell r="C1486">
            <v>1</v>
          </cell>
          <cell r="G1486">
            <v>13</v>
          </cell>
          <cell r="J1486">
            <v>655.20000000000005</v>
          </cell>
          <cell r="K1486" t="str">
            <v>W</v>
          </cell>
          <cell r="M1486" t="str">
            <v>Y</v>
          </cell>
          <cell r="N1486">
            <v>15</v>
          </cell>
          <cell r="R1486">
            <v>1.6274787535410764</v>
          </cell>
        </row>
        <row r="1487">
          <cell r="C1487">
            <v>1</v>
          </cell>
          <cell r="G1487">
            <v>13</v>
          </cell>
          <cell r="J1487">
            <v>1311</v>
          </cell>
          <cell r="K1487" t="str">
            <v>M</v>
          </cell>
          <cell r="M1487" t="str">
            <v>Y</v>
          </cell>
          <cell r="N1487">
            <v>1</v>
          </cell>
          <cell r="R1487">
            <v>1.6274787535410764</v>
          </cell>
        </row>
        <row r="1488">
          <cell r="C1488">
            <v>1</v>
          </cell>
          <cell r="G1488">
            <v>10</v>
          </cell>
          <cell r="J1488">
            <v>685</v>
          </cell>
          <cell r="K1488" t="str">
            <v>M</v>
          </cell>
          <cell r="M1488" t="str">
            <v>Y</v>
          </cell>
          <cell r="N1488">
            <v>6</v>
          </cell>
          <cell r="R1488">
            <v>1.1124087591240877</v>
          </cell>
        </row>
        <row r="1489">
          <cell r="C1489">
            <v>1</v>
          </cell>
          <cell r="G1489">
            <v>13</v>
          </cell>
          <cell r="J1489">
            <v>1311</v>
          </cell>
          <cell r="K1489" t="str">
            <v>M</v>
          </cell>
          <cell r="M1489" t="str">
            <v>Y</v>
          </cell>
          <cell r="N1489">
            <v>2</v>
          </cell>
          <cell r="R1489">
            <v>1.6274787535410764</v>
          </cell>
        </row>
        <row r="1490">
          <cell r="C1490">
            <v>1</v>
          </cell>
          <cell r="G1490">
            <v>13</v>
          </cell>
          <cell r="J1490">
            <v>1311</v>
          </cell>
          <cell r="K1490" t="str">
            <v>M</v>
          </cell>
          <cell r="M1490" t="str">
            <v>Y</v>
          </cell>
          <cell r="N1490">
            <v>2</v>
          </cell>
          <cell r="R1490">
            <v>1.6274787535410764</v>
          </cell>
        </row>
        <row r="1491">
          <cell r="C1491">
            <v>1</v>
          </cell>
          <cell r="G1491">
            <v>11</v>
          </cell>
          <cell r="J1491">
            <v>569</v>
          </cell>
          <cell r="K1491" t="str">
            <v>W</v>
          </cell>
          <cell r="M1491" t="str">
            <v>Y</v>
          </cell>
          <cell r="N1491">
            <v>1</v>
          </cell>
          <cell r="R1491">
            <v>1.3240418118466899</v>
          </cell>
        </row>
        <row r="1492">
          <cell r="C1492">
            <v>1</v>
          </cell>
          <cell r="G1492">
            <v>13</v>
          </cell>
          <cell r="J1492">
            <v>305</v>
          </cell>
          <cell r="K1492" t="str">
            <v>M</v>
          </cell>
          <cell r="M1492" t="str">
            <v>Y</v>
          </cell>
          <cell r="N1492">
            <v>6</v>
          </cell>
          <cell r="R1492">
            <v>1.6274787535410764</v>
          </cell>
        </row>
        <row r="1493">
          <cell r="C1493">
            <v>1</v>
          </cell>
          <cell r="G1493">
            <v>13</v>
          </cell>
          <cell r="J1493">
            <v>2372</v>
          </cell>
          <cell r="K1493" t="str">
            <v>M</v>
          </cell>
          <cell r="M1493" t="str">
            <v>Y</v>
          </cell>
          <cell r="N1493">
            <v>13</v>
          </cell>
          <cell r="R1493">
            <v>1.6274787535410764</v>
          </cell>
        </row>
        <row r="1494">
          <cell r="C1494">
            <v>1</v>
          </cell>
          <cell r="G1494">
            <v>13</v>
          </cell>
          <cell r="J1494">
            <v>1311</v>
          </cell>
          <cell r="K1494" t="str">
            <v>M</v>
          </cell>
          <cell r="M1494" t="str">
            <v>Y</v>
          </cell>
          <cell r="N1494">
            <v>2</v>
          </cell>
          <cell r="R1494">
            <v>1.6274787535410764</v>
          </cell>
        </row>
        <row r="1495">
          <cell r="C1495">
            <v>1</v>
          </cell>
          <cell r="G1495">
            <v>10</v>
          </cell>
          <cell r="J1495">
            <v>28.1</v>
          </cell>
          <cell r="K1495" t="str">
            <v>W</v>
          </cell>
          <cell r="M1495" t="str">
            <v>Y</v>
          </cell>
          <cell r="N1495">
            <v>1</v>
          </cell>
          <cell r="R1495">
            <v>1.1124087591240877</v>
          </cell>
        </row>
        <row r="1496">
          <cell r="C1496">
            <v>1</v>
          </cell>
          <cell r="G1496">
            <v>13</v>
          </cell>
          <cell r="J1496">
            <v>276.2</v>
          </cell>
          <cell r="K1496" t="str">
            <v>W</v>
          </cell>
          <cell r="M1496" t="str">
            <v>N</v>
          </cell>
          <cell r="N1496">
            <v>10</v>
          </cell>
          <cell r="R1496">
            <v>1.6274787535410764</v>
          </cell>
        </row>
        <row r="1497">
          <cell r="C1497">
            <v>1</v>
          </cell>
          <cell r="G1497">
            <v>13</v>
          </cell>
          <cell r="J1497">
            <v>1117</v>
          </cell>
          <cell r="K1497" t="str">
            <v>W</v>
          </cell>
          <cell r="M1497" t="str">
            <v>N</v>
          </cell>
          <cell r="N1497">
            <v>2</v>
          </cell>
          <cell r="R1497">
            <v>1.6274787535410764</v>
          </cell>
        </row>
        <row r="1498">
          <cell r="C1498">
            <v>1</v>
          </cell>
          <cell r="G1498">
            <v>10</v>
          </cell>
          <cell r="J1498">
            <v>560.4</v>
          </cell>
          <cell r="K1498" t="str">
            <v>M</v>
          </cell>
          <cell r="M1498" t="str">
            <v>N</v>
          </cell>
          <cell r="N1498">
            <v>2</v>
          </cell>
          <cell r="R1498">
            <v>1.1124087591240877</v>
          </cell>
        </row>
        <row r="1499">
          <cell r="C1499">
            <v>1</v>
          </cell>
          <cell r="G1499">
            <v>10</v>
          </cell>
          <cell r="J1499">
            <v>64.7</v>
          </cell>
          <cell r="K1499" t="str">
            <v>W</v>
          </cell>
          <cell r="M1499" t="str">
            <v>N</v>
          </cell>
          <cell r="N1499">
            <v>10</v>
          </cell>
          <cell r="R1499">
            <v>1.1124087591240877</v>
          </cell>
        </row>
        <row r="1500">
          <cell r="C1500">
            <v>1</v>
          </cell>
          <cell r="G1500">
            <v>10</v>
          </cell>
          <cell r="J1500">
            <v>1936.6</v>
          </cell>
          <cell r="K1500" t="str">
            <v>M</v>
          </cell>
          <cell r="M1500" t="str">
            <v>N</v>
          </cell>
          <cell r="N1500">
            <v>2</v>
          </cell>
          <cell r="R1500">
            <v>1.1124087591240877</v>
          </cell>
        </row>
        <row r="1501">
          <cell r="C1501">
            <v>1</v>
          </cell>
          <cell r="G1501">
            <v>10</v>
          </cell>
          <cell r="J1501">
            <v>287.39999999999998</v>
          </cell>
          <cell r="K1501" t="str">
            <v>W</v>
          </cell>
          <cell r="M1501" t="str">
            <v>N</v>
          </cell>
          <cell r="N1501">
            <v>1</v>
          </cell>
          <cell r="R1501">
            <v>1.1124087591240877</v>
          </cell>
        </row>
        <row r="1502">
          <cell r="C1502">
            <v>1</v>
          </cell>
          <cell r="G1502">
            <v>10</v>
          </cell>
          <cell r="J1502">
            <v>504</v>
          </cell>
          <cell r="K1502" t="str">
            <v>W</v>
          </cell>
          <cell r="M1502" t="str">
            <v>N</v>
          </cell>
          <cell r="N1502">
            <v>10</v>
          </cell>
          <cell r="R1502">
            <v>1.1124087591240877</v>
          </cell>
        </row>
        <row r="1503">
          <cell r="C1503">
            <v>1</v>
          </cell>
          <cell r="G1503">
            <v>13</v>
          </cell>
          <cell r="J1503">
            <v>188.3</v>
          </cell>
          <cell r="K1503" t="str">
            <v>W</v>
          </cell>
          <cell r="M1503" t="str">
            <v>N</v>
          </cell>
          <cell r="N1503">
            <v>2</v>
          </cell>
          <cell r="R1503">
            <v>1.6274787535410764</v>
          </cell>
        </row>
        <row r="1504">
          <cell r="C1504">
            <v>1</v>
          </cell>
          <cell r="G1504">
            <v>13</v>
          </cell>
          <cell r="J1504">
            <v>276.2</v>
          </cell>
          <cell r="K1504" t="str">
            <v>W</v>
          </cell>
          <cell r="M1504" t="str">
            <v>N</v>
          </cell>
          <cell r="N1504">
            <v>13</v>
          </cell>
          <cell r="R1504">
            <v>1.6274787535410764</v>
          </cell>
        </row>
        <row r="1505">
          <cell r="C1505">
            <v>1</v>
          </cell>
          <cell r="G1505">
            <v>10</v>
          </cell>
          <cell r="J1505">
            <v>873</v>
          </cell>
          <cell r="K1505" t="str">
            <v>M</v>
          </cell>
          <cell r="M1505" t="str">
            <v>N</v>
          </cell>
          <cell r="N1505">
            <v>10</v>
          </cell>
          <cell r="R1505">
            <v>1.1124087591240877</v>
          </cell>
        </row>
        <row r="1506">
          <cell r="C1506">
            <v>1</v>
          </cell>
          <cell r="G1506">
            <v>13</v>
          </cell>
          <cell r="J1506">
            <v>873</v>
          </cell>
          <cell r="K1506" t="str">
            <v>W</v>
          </cell>
          <cell r="M1506" t="str">
            <v>N</v>
          </cell>
          <cell r="N1506">
            <v>2</v>
          </cell>
          <cell r="R1506">
            <v>1.6274787535410764</v>
          </cell>
        </row>
        <row r="1507">
          <cell r="C1507">
            <v>1</v>
          </cell>
          <cell r="G1507">
            <v>13</v>
          </cell>
          <cell r="J1507">
            <v>446.6</v>
          </cell>
          <cell r="K1507" t="str">
            <v>W</v>
          </cell>
          <cell r="M1507" t="str">
            <v>N</v>
          </cell>
          <cell r="N1507">
            <v>2</v>
          </cell>
          <cell r="R1507">
            <v>1.6274787535410764</v>
          </cell>
        </row>
        <row r="1508">
          <cell r="C1508">
            <v>1</v>
          </cell>
          <cell r="G1508">
            <v>10</v>
          </cell>
          <cell r="J1508">
            <v>514.29999999999995</v>
          </cell>
          <cell r="K1508" t="str">
            <v>W</v>
          </cell>
          <cell r="M1508" t="str">
            <v>N</v>
          </cell>
          <cell r="N1508">
            <v>3</v>
          </cell>
          <cell r="R1508">
            <v>1.1124087591240877</v>
          </cell>
        </row>
        <row r="1509">
          <cell r="C1509">
            <v>1</v>
          </cell>
          <cell r="G1509">
            <v>13</v>
          </cell>
          <cell r="J1509">
            <v>430.2</v>
          </cell>
          <cell r="K1509" t="str">
            <v>W</v>
          </cell>
          <cell r="M1509" t="str">
            <v>N</v>
          </cell>
          <cell r="N1509">
            <v>15</v>
          </cell>
          <cell r="R1509">
            <v>1.6274787535410764</v>
          </cell>
        </row>
        <row r="1510">
          <cell r="C1510">
            <v>1</v>
          </cell>
          <cell r="G1510">
            <v>11</v>
          </cell>
          <cell r="J1510">
            <v>446.6</v>
          </cell>
          <cell r="K1510" t="str">
            <v>W</v>
          </cell>
          <cell r="M1510" t="str">
            <v>N</v>
          </cell>
          <cell r="N1510">
            <v>13</v>
          </cell>
          <cell r="R1510">
            <v>1.3240418118466899</v>
          </cell>
        </row>
        <row r="1511">
          <cell r="C1511">
            <v>1</v>
          </cell>
          <cell r="G1511">
            <v>10</v>
          </cell>
          <cell r="J1511">
            <v>130.6</v>
          </cell>
          <cell r="K1511" t="str">
            <v>W</v>
          </cell>
          <cell r="M1511" t="str">
            <v>N</v>
          </cell>
          <cell r="N1511">
            <v>7</v>
          </cell>
          <cell r="R1511">
            <v>1.1124087591240877</v>
          </cell>
        </row>
        <row r="1512">
          <cell r="C1512">
            <v>1</v>
          </cell>
          <cell r="G1512">
            <v>11</v>
          </cell>
          <cell r="J1512">
            <v>194.9</v>
          </cell>
          <cell r="K1512" t="str">
            <v>W</v>
          </cell>
          <cell r="M1512" t="str">
            <v>N</v>
          </cell>
          <cell r="N1512">
            <v>10</v>
          </cell>
          <cell r="R1512">
            <v>1.3240418118466899</v>
          </cell>
        </row>
        <row r="1513">
          <cell r="C1513">
            <v>1</v>
          </cell>
          <cell r="G1513">
            <v>10</v>
          </cell>
          <cell r="J1513">
            <v>1153</v>
          </cell>
          <cell r="K1513" t="str">
            <v>M</v>
          </cell>
          <cell r="M1513" t="str">
            <v>N</v>
          </cell>
          <cell r="N1513">
            <v>3</v>
          </cell>
          <cell r="R1513">
            <v>1.1124087591240877</v>
          </cell>
        </row>
        <row r="1514">
          <cell r="C1514">
            <v>1</v>
          </cell>
          <cell r="G1514">
            <v>10</v>
          </cell>
          <cell r="J1514">
            <v>2068</v>
          </cell>
          <cell r="K1514" t="str">
            <v>M</v>
          </cell>
          <cell r="M1514" t="str">
            <v>N</v>
          </cell>
          <cell r="N1514">
            <v>3</v>
          </cell>
          <cell r="R1514">
            <v>1.1124087591240877</v>
          </cell>
        </row>
        <row r="1515">
          <cell r="C1515">
            <v>1</v>
          </cell>
          <cell r="G1515">
            <v>11</v>
          </cell>
          <cell r="J1515">
            <v>122.8</v>
          </cell>
          <cell r="K1515" t="str">
            <v>W</v>
          </cell>
          <cell r="M1515" t="str">
            <v>N</v>
          </cell>
          <cell r="N1515">
            <v>9</v>
          </cell>
          <cell r="R1515">
            <v>1.3240418118466899</v>
          </cell>
        </row>
        <row r="1516">
          <cell r="C1516">
            <v>1</v>
          </cell>
          <cell r="G1516">
            <v>11</v>
          </cell>
          <cell r="J1516">
            <v>298.3</v>
          </cell>
          <cell r="K1516" t="str">
            <v>W</v>
          </cell>
          <cell r="M1516" t="str">
            <v>N</v>
          </cell>
          <cell r="N1516">
            <v>1</v>
          </cell>
          <cell r="R1516">
            <v>1.3240418118466899</v>
          </cell>
        </row>
        <row r="1517">
          <cell r="C1517">
            <v>1</v>
          </cell>
          <cell r="G1517">
            <v>10</v>
          </cell>
          <cell r="J1517">
            <v>432.4</v>
          </cell>
          <cell r="K1517" t="str">
            <v>W</v>
          </cell>
          <cell r="M1517" t="str">
            <v>N</v>
          </cell>
          <cell r="N1517">
            <v>13</v>
          </cell>
          <cell r="R1517">
            <v>1.1124087591240877</v>
          </cell>
        </row>
        <row r="1518">
          <cell r="C1518">
            <v>1</v>
          </cell>
          <cell r="G1518">
            <v>13</v>
          </cell>
          <cell r="J1518">
            <v>874</v>
          </cell>
          <cell r="K1518" t="str">
            <v>M</v>
          </cell>
          <cell r="M1518" t="str">
            <v>N</v>
          </cell>
          <cell r="N1518">
            <v>10</v>
          </cell>
          <cell r="R1518">
            <v>1.6274787535410764</v>
          </cell>
        </row>
        <row r="1519">
          <cell r="C1519">
            <v>1</v>
          </cell>
          <cell r="G1519">
            <v>11</v>
          </cell>
          <cell r="J1519">
            <v>758</v>
          </cell>
          <cell r="K1519" t="str">
            <v>W</v>
          </cell>
          <cell r="M1519" t="str">
            <v>N</v>
          </cell>
          <cell r="N1519">
            <v>17</v>
          </cell>
          <cell r="R1519">
            <v>1.3240418118466899</v>
          </cell>
        </row>
        <row r="1520">
          <cell r="C1520">
            <v>1</v>
          </cell>
          <cell r="G1520">
            <v>11</v>
          </cell>
          <cell r="J1520">
            <v>1232</v>
          </cell>
          <cell r="K1520" t="str">
            <v>W</v>
          </cell>
          <cell r="M1520" t="str">
            <v>N</v>
          </cell>
          <cell r="N1520">
            <v>1</v>
          </cell>
          <cell r="R1520">
            <v>1.3240418118466899</v>
          </cell>
        </row>
        <row r="1521">
          <cell r="C1521">
            <v>1</v>
          </cell>
          <cell r="G1521">
            <v>13</v>
          </cell>
          <cell r="J1521">
            <v>610</v>
          </cell>
          <cell r="K1521" t="str">
            <v>M</v>
          </cell>
          <cell r="M1521" t="str">
            <v>N</v>
          </cell>
          <cell r="N1521">
            <v>9</v>
          </cell>
          <cell r="R1521">
            <v>1.6274787535410764</v>
          </cell>
        </row>
        <row r="1522">
          <cell r="C1522">
            <v>1</v>
          </cell>
          <cell r="G1522">
            <v>10</v>
          </cell>
          <cell r="J1522">
            <v>315</v>
          </cell>
          <cell r="K1522" t="str">
            <v>W</v>
          </cell>
          <cell r="M1522" t="str">
            <v>N</v>
          </cell>
          <cell r="N1522">
            <v>13</v>
          </cell>
          <cell r="R1522">
            <v>1.1124087591240877</v>
          </cell>
        </row>
        <row r="1523">
          <cell r="C1523">
            <v>1</v>
          </cell>
          <cell r="G1523">
            <v>13</v>
          </cell>
          <cell r="J1523">
            <v>202.2</v>
          </cell>
          <cell r="K1523" t="str">
            <v>W</v>
          </cell>
          <cell r="M1523" t="str">
            <v>N</v>
          </cell>
          <cell r="N1523">
            <v>13</v>
          </cell>
          <cell r="R1523">
            <v>1.6274787535410764</v>
          </cell>
        </row>
        <row r="1524">
          <cell r="C1524">
            <v>1</v>
          </cell>
          <cell r="G1524">
            <v>13</v>
          </cell>
          <cell r="J1524">
            <v>689</v>
          </cell>
          <cell r="K1524" t="str">
            <v>M</v>
          </cell>
          <cell r="M1524" t="str">
            <v>N</v>
          </cell>
          <cell r="N1524">
            <v>4</v>
          </cell>
          <cell r="R1524">
            <v>1.6274787535410764</v>
          </cell>
        </row>
        <row r="1525">
          <cell r="C1525">
            <v>1</v>
          </cell>
          <cell r="G1525">
            <v>13</v>
          </cell>
          <cell r="J1525">
            <v>2068</v>
          </cell>
          <cell r="K1525" t="str">
            <v>W</v>
          </cell>
          <cell r="M1525" t="str">
            <v>N</v>
          </cell>
          <cell r="N1525">
            <v>4</v>
          </cell>
          <cell r="R1525">
            <v>1.6274787535410764</v>
          </cell>
        </row>
        <row r="1526">
          <cell r="C1526">
            <v>1</v>
          </cell>
          <cell r="G1526">
            <v>11</v>
          </cell>
          <cell r="J1526">
            <v>137.4</v>
          </cell>
          <cell r="K1526" t="str">
            <v>D</v>
          </cell>
          <cell r="M1526" t="str">
            <v>N</v>
          </cell>
          <cell r="N1526">
            <v>7</v>
          </cell>
          <cell r="R1526">
            <v>1.3240418118466899</v>
          </cell>
        </row>
        <row r="1527">
          <cell r="C1527">
            <v>1</v>
          </cell>
          <cell r="G1527">
            <v>13</v>
          </cell>
          <cell r="J1527">
            <v>446.6</v>
          </cell>
          <cell r="K1527" t="str">
            <v>W</v>
          </cell>
          <cell r="M1527" t="str">
            <v>N</v>
          </cell>
          <cell r="N1527">
            <v>2</v>
          </cell>
          <cell r="R1527">
            <v>1.6274787535410764</v>
          </cell>
        </row>
        <row r="1528">
          <cell r="C1528">
            <v>1</v>
          </cell>
          <cell r="G1528">
            <v>13</v>
          </cell>
          <cell r="J1528">
            <v>276.2</v>
          </cell>
          <cell r="K1528" t="str">
            <v>W</v>
          </cell>
          <cell r="M1528" t="str">
            <v>N</v>
          </cell>
          <cell r="N1528">
            <v>3</v>
          </cell>
          <cell r="R1528">
            <v>1.6274787535410764</v>
          </cell>
        </row>
        <row r="1529">
          <cell r="C1529">
            <v>1</v>
          </cell>
          <cell r="G1529">
            <v>13</v>
          </cell>
          <cell r="J1529">
            <v>2372</v>
          </cell>
          <cell r="K1529" t="str">
            <v>M</v>
          </cell>
          <cell r="M1529" t="str">
            <v>N</v>
          </cell>
          <cell r="N1529">
            <v>8</v>
          </cell>
          <cell r="R1529">
            <v>1.6274787535410764</v>
          </cell>
        </row>
        <row r="1530">
          <cell r="C1530">
            <v>1</v>
          </cell>
          <cell r="G1530">
            <v>10</v>
          </cell>
          <cell r="J1530">
            <v>28.1</v>
          </cell>
          <cell r="K1530" t="str">
            <v>D</v>
          </cell>
          <cell r="M1530" t="str">
            <v>N</v>
          </cell>
          <cell r="N1530">
            <v>10</v>
          </cell>
          <cell r="R1530">
            <v>1.1124087591240877</v>
          </cell>
        </row>
        <row r="1531">
          <cell r="C1531">
            <v>1</v>
          </cell>
          <cell r="G1531">
            <v>10</v>
          </cell>
          <cell r="J1531">
            <v>256.39999999999998</v>
          </cell>
          <cell r="K1531" t="str">
            <v>W</v>
          </cell>
          <cell r="M1531" t="str">
            <v>N</v>
          </cell>
          <cell r="N1531">
            <v>13</v>
          </cell>
          <cell r="R1531">
            <v>1.1124087591240877</v>
          </cell>
        </row>
        <row r="1532">
          <cell r="C1532">
            <v>1</v>
          </cell>
          <cell r="G1532">
            <v>11</v>
          </cell>
          <cell r="J1532">
            <v>694</v>
          </cell>
          <cell r="K1532" t="str">
            <v>W</v>
          </cell>
          <cell r="M1532" t="str">
            <v>N</v>
          </cell>
          <cell r="N1532">
            <v>15</v>
          </cell>
          <cell r="R1532">
            <v>1.3240418118466899</v>
          </cell>
        </row>
        <row r="1533">
          <cell r="C1533">
            <v>1</v>
          </cell>
          <cell r="G1533">
            <v>10</v>
          </cell>
          <cell r="J1533">
            <v>330.3</v>
          </cell>
          <cell r="K1533" t="str">
            <v>W</v>
          </cell>
          <cell r="M1533" t="str">
            <v>N</v>
          </cell>
          <cell r="N1533">
            <v>10</v>
          </cell>
          <cell r="R1533">
            <v>1.1124087591240877</v>
          </cell>
        </row>
        <row r="1534">
          <cell r="C1534">
            <v>1</v>
          </cell>
          <cell r="G1534">
            <v>13</v>
          </cell>
          <cell r="J1534">
            <v>560.4</v>
          </cell>
          <cell r="K1534" t="str">
            <v>M</v>
          </cell>
          <cell r="M1534" t="str">
            <v>N</v>
          </cell>
          <cell r="N1534">
            <v>2</v>
          </cell>
          <cell r="R1534">
            <v>1.6274787535410764</v>
          </cell>
        </row>
        <row r="1535">
          <cell r="C1535">
            <v>1</v>
          </cell>
          <cell r="G1535">
            <v>11</v>
          </cell>
          <cell r="J1535">
            <v>430.2</v>
          </cell>
          <cell r="K1535" t="str">
            <v>W</v>
          </cell>
          <cell r="M1535" t="str">
            <v>N</v>
          </cell>
          <cell r="N1535">
            <v>3</v>
          </cell>
          <cell r="R1535">
            <v>1.3240418118466899</v>
          </cell>
        </row>
        <row r="1536">
          <cell r="C1536">
            <v>1</v>
          </cell>
          <cell r="G1536">
            <v>11</v>
          </cell>
          <cell r="J1536">
            <v>298.3</v>
          </cell>
          <cell r="K1536" t="str">
            <v>W</v>
          </cell>
          <cell r="M1536" t="str">
            <v>N</v>
          </cell>
          <cell r="N1536">
            <v>1</v>
          </cell>
          <cell r="R1536">
            <v>1.3240418118466899</v>
          </cell>
        </row>
        <row r="1537">
          <cell r="C1537">
            <v>1</v>
          </cell>
          <cell r="G1537">
            <v>10</v>
          </cell>
          <cell r="J1537">
            <v>432.4</v>
          </cell>
          <cell r="K1537" t="str">
            <v>W</v>
          </cell>
          <cell r="M1537" t="str">
            <v>N</v>
          </cell>
          <cell r="N1537">
            <v>13</v>
          </cell>
          <cell r="R1537">
            <v>1.1124087591240877</v>
          </cell>
        </row>
        <row r="1538">
          <cell r="C1538">
            <v>1</v>
          </cell>
          <cell r="G1538">
            <v>13</v>
          </cell>
          <cell r="J1538">
            <v>874</v>
          </cell>
          <cell r="K1538" t="str">
            <v>M</v>
          </cell>
          <cell r="M1538" t="str">
            <v>N</v>
          </cell>
          <cell r="N1538">
            <v>10</v>
          </cell>
          <cell r="R1538">
            <v>1.6274787535410764</v>
          </cell>
        </row>
        <row r="1539">
          <cell r="C1539">
            <v>1</v>
          </cell>
          <cell r="G1539">
            <v>11</v>
          </cell>
          <cell r="J1539">
            <v>758</v>
          </cell>
          <cell r="K1539" t="str">
            <v>W</v>
          </cell>
          <cell r="M1539" t="str">
            <v>N</v>
          </cell>
          <cell r="N1539">
            <v>17</v>
          </cell>
          <cell r="R1539">
            <v>1.3240418118466899</v>
          </cell>
        </row>
        <row r="1540">
          <cell r="C1540">
            <v>1</v>
          </cell>
          <cell r="G1540">
            <v>11</v>
          </cell>
          <cell r="J1540">
            <v>1232</v>
          </cell>
          <cell r="K1540" t="str">
            <v>W</v>
          </cell>
          <cell r="M1540" t="str">
            <v>N</v>
          </cell>
          <cell r="N1540">
            <v>1</v>
          </cell>
          <cell r="R1540">
            <v>1.3240418118466899</v>
          </cell>
        </row>
        <row r="1541">
          <cell r="C1541">
            <v>1</v>
          </cell>
          <cell r="G1541">
            <v>13</v>
          </cell>
          <cell r="J1541">
            <v>610</v>
          </cell>
          <cell r="K1541" t="str">
            <v>M</v>
          </cell>
          <cell r="M1541" t="str">
            <v>N</v>
          </cell>
          <cell r="N1541">
            <v>9</v>
          </cell>
          <cell r="R1541">
            <v>1.6274787535410764</v>
          </cell>
        </row>
        <row r="1542">
          <cell r="C1542">
            <v>1</v>
          </cell>
          <cell r="G1542">
            <v>10</v>
          </cell>
          <cell r="J1542">
            <v>315</v>
          </cell>
          <cell r="K1542" t="str">
            <v>W</v>
          </cell>
          <cell r="M1542" t="str">
            <v>N</v>
          </cell>
          <cell r="N1542">
            <v>3</v>
          </cell>
          <cell r="R1542">
            <v>1.1124087591240877</v>
          </cell>
        </row>
        <row r="1543">
          <cell r="C1543">
            <v>1</v>
          </cell>
          <cell r="G1543">
            <v>13</v>
          </cell>
          <cell r="J1543">
            <v>202.2</v>
          </cell>
          <cell r="K1543" t="str">
            <v>W</v>
          </cell>
          <cell r="M1543" t="str">
            <v>N</v>
          </cell>
          <cell r="N1543">
            <v>13</v>
          </cell>
          <cell r="R1543">
            <v>1.6274787535410764</v>
          </cell>
        </row>
        <row r="1544">
          <cell r="C1544">
            <v>1</v>
          </cell>
          <cell r="G1544">
            <v>13</v>
          </cell>
          <cell r="J1544">
            <v>689</v>
          </cell>
          <cell r="K1544" t="str">
            <v>M</v>
          </cell>
          <cell r="M1544" t="str">
            <v>N</v>
          </cell>
          <cell r="N1544">
            <v>13</v>
          </cell>
          <cell r="R1544">
            <v>1.6274787535410764</v>
          </cell>
        </row>
        <row r="1545">
          <cell r="C1545">
            <v>1</v>
          </cell>
          <cell r="G1545">
            <v>13</v>
          </cell>
          <cell r="J1545">
            <v>2068</v>
          </cell>
          <cell r="K1545" t="str">
            <v>W</v>
          </cell>
          <cell r="M1545" t="str">
            <v>N</v>
          </cell>
          <cell r="N1545">
            <v>4</v>
          </cell>
          <cell r="R1545">
            <v>1.6274787535410764</v>
          </cell>
        </row>
        <row r="1546">
          <cell r="C1546">
            <v>1</v>
          </cell>
          <cell r="G1546">
            <v>11</v>
          </cell>
          <cell r="J1546">
            <v>137.4</v>
          </cell>
          <cell r="K1546" t="str">
            <v>D</v>
          </cell>
          <cell r="M1546" t="str">
            <v>N</v>
          </cell>
          <cell r="N1546">
            <v>7</v>
          </cell>
          <cell r="R1546">
            <v>1.3240418118466899</v>
          </cell>
        </row>
        <row r="1547">
          <cell r="C1547">
            <v>1</v>
          </cell>
          <cell r="G1547">
            <v>13</v>
          </cell>
          <cell r="J1547">
            <v>446.6</v>
          </cell>
          <cell r="K1547" t="str">
            <v>W</v>
          </cell>
          <cell r="M1547" t="str">
            <v>N</v>
          </cell>
          <cell r="N1547">
            <v>2</v>
          </cell>
          <cell r="R1547">
            <v>1.6274787535410764</v>
          </cell>
        </row>
        <row r="1548">
          <cell r="C1548">
            <v>1</v>
          </cell>
          <cell r="G1548">
            <v>13</v>
          </cell>
          <cell r="J1548">
            <v>276.2</v>
          </cell>
          <cell r="K1548" t="str">
            <v>W</v>
          </cell>
          <cell r="M1548" t="str">
            <v>N</v>
          </cell>
          <cell r="N1548">
            <v>3</v>
          </cell>
          <cell r="R1548">
            <v>1.6274787535410764</v>
          </cell>
        </row>
        <row r="1549">
          <cell r="C1549">
            <v>1</v>
          </cell>
          <cell r="G1549">
            <v>13</v>
          </cell>
          <cell r="J1549">
            <v>2372</v>
          </cell>
          <cell r="K1549" t="str">
            <v>M</v>
          </cell>
          <cell r="M1549" t="str">
            <v>N</v>
          </cell>
          <cell r="N1549">
            <v>8</v>
          </cell>
          <cell r="R1549">
            <v>1.6274787535410764</v>
          </cell>
        </row>
        <row r="1550">
          <cell r="C1550">
            <v>1</v>
          </cell>
          <cell r="G1550">
            <v>10</v>
          </cell>
          <cell r="J1550">
            <v>28.1</v>
          </cell>
          <cell r="K1550" t="str">
            <v>D</v>
          </cell>
          <cell r="M1550" t="str">
            <v>N</v>
          </cell>
          <cell r="N1550">
            <v>10</v>
          </cell>
          <cell r="R1550">
            <v>1.1124087591240877</v>
          </cell>
        </row>
        <row r="1551">
          <cell r="C1551">
            <v>1</v>
          </cell>
          <cell r="G1551">
            <v>10</v>
          </cell>
          <cell r="J1551">
            <v>256.39999999999998</v>
          </cell>
          <cell r="K1551" t="str">
            <v>W</v>
          </cell>
          <cell r="M1551" t="str">
            <v>N</v>
          </cell>
          <cell r="N1551">
            <v>13</v>
          </cell>
          <cell r="R1551">
            <v>1.1124087591240877</v>
          </cell>
        </row>
        <row r="1552">
          <cell r="C1552">
            <v>1</v>
          </cell>
          <cell r="G1552">
            <v>11</v>
          </cell>
          <cell r="J1552">
            <v>694</v>
          </cell>
          <cell r="K1552" t="str">
            <v>W</v>
          </cell>
          <cell r="M1552" t="str">
            <v>N</v>
          </cell>
          <cell r="N1552">
            <v>15</v>
          </cell>
          <cell r="R1552">
            <v>1.3240418118466899</v>
          </cell>
        </row>
        <row r="1553">
          <cell r="C1553">
            <v>1</v>
          </cell>
          <cell r="G1553">
            <v>10</v>
          </cell>
          <cell r="J1553">
            <v>330.3</v>
          </cell>
          <cell r="K1553" t="str">
            <v>W</v>
          </cell>
          <cell r="M1553" t="str">
            <v>N</v>
          </cell>
          <cell r="N1553">
            <v>10</v>
          </cell>
          <cell r="R1553">
            <v>1.1124087591240877</v>
          </cell>
        </row>
        <row r="1554">
          <cell r="C1554">
            <v>1</v>
          </cell>
          <cell r="G1554">
            <v>13</v>
          </cell>
          <cell r="J1554">
            <v>560.4</v>
          </cell>
          <cell r="K1554" t="str">
            <v>M</v>
          </cell>
          <cell r="M1554" t="str">
            <v>N</v>
          </cell>
          <cell r="N1554">
            <v>2</v>
          </cell>
          <cell r="R1554">
            <v>1.6274787535410764</v>
          </cell>
        </row>
        <row r="1555">
          <cell r="C1555">
            <v>1</v>
          </cell>
          <cell r="G1555">
            <v>11</v>
          </cell>
          <cell r="J1555">
            <v>430.2</v>
          </cell>
          <cell r="K1555" t="str">
            <v>W</v>
          </cell>
          <cell r="M1555" t="str">
            <v>N</v>
          </cell>
          <cell r="N1555">
            <v>3</v>
          </cell>
          <cell r="R1555">
            <v>1.3240418118466899</v>
          </cell>
        </row>
        <row r="1556">
          <cell r="C1556">
            <v>1</v>
          </cell>
          <cell r="G1556">
            <v>13</v>
          </cell>
          <cell r="J1556">
            <v>2372</v>
          </cell>
          <cell r="K1556" t="str">
            <v>W</v>
          </cell>
          <cell r="M1556" t="str">
            <v>N</v>
          </cell>
          <cell r="N1556">
            <v>10</v>
          </cell>
          <cell r="R1556">
            <v>1.6274787535410764</v>
          </cell>
        </row>
        <row r="1557">
          <cell r="C1557">
            <v>1</v>
          </cell>
          <cell r="G1557">
            <v>10</v>
          </cell>
          <cell r="J1557">
            <v>28.1</v>
          </cell>
          <cell r="K1557" t="str">
            <v>D</v>
          </cell>
          <cell r="M1557" t="str">
            <v>Y</v>
          </cell>
          <cell r="N1557">
            <v>3</v>
          </cell>
          <cell r="R1557">
            <v>1.1124087591240877</v>
          </cell>
        </row>
        <row r="1558">
          <cell r="C1558">
            <v>1</v>
          </cell>
          <cell r="G1558">
            <v>13</v>
          </cell>
          <cell r="J1558">
            <v>437.6</v>
          </cell>
          <cell r="K1558" t="str">
            <v>W</v>
          </cell>
          <cell r="M1558" t="str">
            <v>N</v>
          </cell>
          <cell r="N1558">
            <v>7</v>
          </cell>
          <cell r="R1558">
            <v>1.6274787535410764</v>
          </cell>
        </row>
        <row r="1559">
          <cell r="C1559">
            <v>1</v>
          </cell>
          <cell r="G1559">
            <v>13</v>
          </cell>
          <cell r="J1559">
            <v>2046</v>
          </cell>
          <cell r="K1559" t="str">
            <v>W</v>
          </cell>
          <cell r="M1559" t="str">
            <v>N</v>
          </cell>
          <cell r="N1559">
            <v>3</v>
          </cell>
          <cell r="R1559">
            <v>1.6274787535410764</v>
          </cell>
        </row>
        <row r="1560">
          <cell r="C1560">
            <v>1</v>
          </cell>
          <cell r="G1560">
            <v>11</v>
          </cell>
          <cell r="J1560">
            <v>578</v>
          </cell>
          <cell r="K1560" t="str">
            <v>W</v>
          </cell>
          <cell r="M1560" t="str">
            <v>N</v>
          </cell>
          <cell r="N1560">
            <v>15</v>
          </cell>
          <cell r="R1560">
            <v>1.3240418118466899</v>
          </cell>
        </row>
        <row r="1561">
          <cell r="C1561">
            <v>1</v>
          </cell>
          <cell r="G1561">
            <v>10</v>
          </cell>
          <cell r="J1561">
            <v>484</v>
          </cell>
          <cell r="K1561" t="str">
            <v>W</v>
          </cell>
          <cell r="M1561" t="str">
            <v>N</v>
          </cell>
          <cell r="N1561">
            <v>15</v>
          </cell>
          <cell r="R1561">
            <v>1.1124087591240877</v>
          </cell>
        </row>
        <row r="1562">
          <cell r="C1562">
            <v>1</v>
          </cell>
          <cell r="G1562">
            <v>11</v>
          </cell>
          <cell r="J1562">
            <v>28.1</v>
          </cell>
          <cell r="K1562" t="str">
            <v>D</v>
          </cell>
          <cell r="M1562" t="str">
            <v>Y</v>
          </cell>
          <cell r="N1562">
            <v>4</v>
          </cell>
          <cell r="R1562">
            <v>1.3240418118466899</v>
          </cell>
        </row>
        <row r="1563">
          <cell r="C1563">
            <v>1</v>
          </cell>
          <cell r="G1563">
            <v>13</v>
          </cell>
          <cell r="J1563">
            <v>100.8</v>
          </cell>
          <cell r="K1563" t="str">
            <v>W</v>
          </cell>
          <cell r="M1563" t="str">
            <v>N</v>
          </cell>
          <cell r="N1563">
            <v>2</v>
          </cell>
          <cell r="R1563">
            <v>1.6274787535410764</v>
          </cell>
        </row>
        <row r="1564">
          <cell r="C1564">
            <v>1</v>
          </cell>
          <cell r="G1564">
            <v>10</v>
          </cell>
          <cell r="J1564">
            <v>560.4</v>
          </cell>
          <cell r="K1564" t="str">
            <v>W</v>
          </cell>
          <cell r="M1564" t="str">
            <v>N</v>
          </cell>
          <cell r="N1564">
            <v>1</v>
          </cell>
          <cell r="R1564">
            <v>1.1124087591240877</v>
          </cell>
        </row>
        <row r="1565">
          <cell r="C1565">
            <v>1</v>
          </cell>
          <cell r="G1565">
            <v>13</v>
          </cell>
          <cell r="J1565">
            <v>432.8</v>
          </cell>
          <cell r="K1565" t="str">
            <v>W</v>
          </cell>
          <cell r="M1565" t="str">
            <v>N</v>
          </cell>
          <cell r="N1565">
            <v>13</v>
          </cell>
          <cell r="R1565">
            <v>1.6274787535410764</v>
          </cell>
        </row>
        <row r="1566">
          <cell r="C1566">
            <v>1</v>
          </cell>
          <cell r="G1566">
            <v>13</v>
          </cell>
          <cell r="J1566">
            <v>1035.4000000000001</v>
          </cell>
          <cell r="K1566" t="str">
            <v>W</v>
          </cell>
          <cell r="M1566" t="str">
            <v>N</v>
          </cell>
          <cell r="N1566">
            <v>2</v>
          </cell>
          <cell r="R1566">
            <v>1.6274787535410764</v>
          </cell>
        </row>
        <row r="1567">
          <cell r="C1567">
            <v>1</v>
          </cell>
          <cell r="G1567">
            <v>13</v>
          </cell>
          <cell r="J1567">
            <v>2184</v>
          </cell>
          <cell r="K1567" t="str">
            <v>M</v>
          </cell>
          <cell r="M1567" t="str">
            <v>N</v>
          </cell>
          <cell r="N1567">
            <v>2</v>
          </cell>
          <cell r="R1567">
            <v>1.6274787535410764</v>
          </cell>
        </row>
        <row r="1568">
          <cell r="C1568">
            <v>1</v>
          </cell>
          <cell r="G1568">
            <v>13</v>
          </cell>
          <cell r="J1568">
            <v>54.7</v>
          </cell>
          <cell r="K1568" t="str">
            <v>D</v>
          </cell>
          <cell r="M1568" t="str">
            <v>Y</v>
          </cell>
          <cell r="N1568">
            <v>2</v>
          </cell>
          <cell r="R1568">
            <v>1.6274787535410764</v>
          </cell>
        </row>
        <row r="1569">
          <cell r="C1569">
            <v>1</v>
          </cell>
          <cell r="G1569">
            <v>13</v>
          </cell>
          <cell r="J1569">
            <v>125</v>
          </cell>
          <cell r="K1569" t="str">
            <v>W</v>
          </cell>
          <cell r="M1569" t="str">
            <v>N</v>
          </cell>
          <cell r="N1569">
            <v>13</v>
          </cell>
          <cell r="R1569">
            <v>1.6274787535410764</v>
          </cell>
        </row>
        <row r="1570">
          <cell r="C1570">
            <v>1</v>
          </cell>
          <cell r="G1570">
            <v>13</v>
          </cell>
          <cell r="J1570">
            <v>685</v>
          </cell>
          <cell r="K1570" t="str">
            <v>W</v>
          </cell>
          <cell r="M1570" t="str">
            <v>N</v>
          </cell>
          <cell r="N1570">
            <v>1</v>
          </cell>
          <cell r="R1570">
            <v>1.6274787535410764</v>
          </cell>
        </row>
        <row r="1571">
          <cell r="C1571">
            <v>1</v>
          </cell>
          <cell r="G1571">
            <v>10</v>
          </cell>
          <cell r="J1571">
            <v>28.1</v>
          </cell>
          <cell r="K1571" t="str">
            <v>D</v>
          </cell>
          <cell r="M1571" t="str">
            <v>Y</v>
          </cell>
          <cell r="N1571">
            <v>13</v>
          </cell>
          <cell r="R1571">
            <v>1.1124087591240877</v>
          </cell>
        </row>
        <row r="1572">
          <cell r="C1572">
            <v>1</v>
          </cell>
          <cell r="G1572">
            <v>13</v>
          </cell>
          <cell r="J1572">
            <v>1495</v>
          </cell>
          <cell r="K1572" t="str">
            <v>W</v>
          </cell>
          <cell r="M1572" t="str">
            <v>N</v>
          </cell>
          <cell r="N1572">
            <v>2</v>
          </cell>
          <cell r="R1572">
            <v>1.6274787535410764</v>
          </cell>
        </row>
        <row r="1573">
          <cell r="C1573">
            <v>1</v>
          </cell>
          <cell r="G1573">
            <v>13</v>
          </cell>
          <cell r="J1573">
            <v>2184</v>
          </cell>
          <cell r="K1573" t="str">
            <v>M</v>
          </cell>
          <cell r="M1573" t="str">
            <v>N</v>
          </cell>
          <cell r="N1573">
            <v>2</v>
          </cell>
          <cell r="R1573">
            <v>1.6274787535410764</v>
          </cell>
        </row>
        <row r="1574">
          <cell r="C1574">
            <v>1</v>
          </cell>
          <cell r="G1574">
            <v>13</v>
          </cell>
          <cell r="J1574">
            <v>1311</v>
          </cell>
          <cell r="K1574" t="str">
            <v>W</v>
          </cell>
          <cell r="M1574" t="str">
            <v>N</v>
          </cell>
          <cell r="N1574">
            <v>2</v>
          </cell>
          <cell r="R1574">
            <v>1.6274787535410764</v>
          </cell>
        </row>
        <row r="1575">
          <cell r="C1575">
            <v>1</v>
          </cell>
          <cell r="G1575">
            <v>13</v>
          </cell>
          <cell r="J1575">
            <v>125</v>
          </cell>
          <cell r="K1575" t="str">
            <v>W</v>
          </cell>
          <cell r="M1575" t="str">
            <v>N</v>
          </cell>
          <cell r="N1575">
            <v>2</v>
          </cell>
          <cell r="R1575">
            <v>1.6274787535410764</v>
          </cell>
        </row>
        <row r="1576">
          <cell r="C1576">
            <v>1</v>
          </cell>
          <cell r="G1576">
            <v>13</v>
          </cell>
          <cell r="J1576">
            <v>619</v>
          </cell>
          <cell r="K1576" t="str">
            <v>W</v>
          </cell>
          <cell r="M1576" t="str">
            <v>N</v>
          </cell>
          <cell r="N1576">
            <v>17</v>
          </cell>
          <cell r="R1576">
            <v>1.6274787535410764</v>
          </cell>
        </row>
        <row r="1577">
          <cell r="C1577">
            <v>1</v>
          </cell>
          <cell r="G1577">
            <v>10</v>
          </cell>
          <cell r="J1577">
            <v>78.899999999999991</v>
          </cell>
          <cell r="K1577" t="str">
            <v>D</v>
          </cell>
          <cell r="M1577" t="str">
            <v>N</v>
          </cell>
          <cell r="N1577">
            <v>17</v>
          </cell>
          <cell r="R1577">
            <v>1.1124087591240877</v>
          </cell>
        </row>
        <row r="1578">
          <cell r="C1578">
            <v>1</v>
          </cell>
          <cell r="G1578">
            <v>13</v>
          </cell>
          <cell r="J1578">
            <v>2372</v>
          </cell>
          <cell r="K1578" t="str">
            <v>W</v>
          </cell>
          <cell r="M1578" t="str">
            <v>N</v>
          </cell>
          <cell r="N1578">
            <v>4</v>
          </cell>
          <cell r="R1578">
            <v>1.6274787535410764</v>
          </cell>
        </row>
        <row r="1579">
          <cell r="C1579">
            <v>1</v>
          </cell>
          <cell r="G1579">
            <v>13</v>
          </cell>
          <cell r="J1579">
            <v>2372</v>
          </cell>
          <cell r="K1579" t="str">
            <v>W</v>
          </cell>
          <cell r="M1579" t="str">
            <v>N</v>
          </cell>
          <cell r="N1579">
            <v>4</v>
          </cell>
          <cell r="R1579">
            <v>1.6274787535410764</v>
          </cell>
        </row>
        <row r="1580">
          <cell r="C1580">
            <v>1</v>
          </cell>
          <cell r="G1580">
            <v>11</v>
          </cell>
          <cell r="J1580">
            <v>386.8</v>
          </cell>
          <cell r="K1580" t="str">
            <v>W</v>
          </cell>
          <cell r="M1580" t="str">
            <v>N</v>
          </cell>
          <cell r="N1580">
            <v>4</v>
          </cell>
          <cell r="R1580">
            <v>1.3240418118466899</v>
          </cell>
        </row>
        <row r="1581">
          <cell r="C1581">
            <v>1</v>
          </cell>
          <cell r="G1581">
            <v>13</v>
          </cell>
          <cell r="J1581">
            <v>873</v>
          </cell>
          <cell r="K1581" t="str">
            <v>W</v>
          </cell>
          <cell r="M1581" t="str">
            <v>N</v>
          </cell>
          <cell r="N1581">
            <v>4</v>
          </cell>
          <cell r="R1581">
            <v>1.6274787535410764</v>
          </cell>
        </row>
        <row r="1582">
          <cell r="C1582">
            <v>1</v>
          </cell>
          <cell r="G1582">
            <v>13</v>
          </cell>
          <cell r="J1582">
            <v>185.8</v>
          </cell>
          <cell r="K1582" t="str">
            <v>W</v>
          </cell>
          <cell r="M1582" t="str">
            <v>N</v>
          </cell>
          <cell r="N1582">
            <v>10</v>
          </cell>
          <cell r="R1582">
            <v>1.6274787535410764</v>
          </cell>
        </row>
        <row r="1583">
          <cell r="C1583">
            <v>1</v>
          </cell>
          <cell r="G1583">
            <v>10</v>
          </cell>
          <cell r="J1583">
            <v>222.8</v>
          </cell>
          <cell r="K1583" t="str">
            <v>W</v>
          </cell>
          <cell r="M1583" t="str">
            <v>N</v>
          </cell>
          <cell r="N1583">
            <v>13</v>
          </cell>
          <cell r="R1583">
            <v>1.1124087591240877</v>
          </cell>
        </row>
        <row r="1584">
          <cell r="C1584">
            <v>1</v>
          </cell>
          <cell r="G1584">
            <v>13</v>
          </cell>
          <cell r="J1584">
            <v>2068</v>
          </cell>
          <cell r="K1584" t="str">
            <v>M</v>
          </cell>
          <cell r="M1584" t="str">
            <v>N</v>
          </cell>
          <cell r="N1584">
            <v>15</v>
          </cell>
          <cell r="R1584">
            <v>1.6274787535410764</v>
          </cell>
        </row>
        <row r="1585">
          <cell r="C1585">
            <v>1</v>
          </cell>
          <cell r="G1585">
            <v>10</v>
          </cell>
          <cell r="J1585">
            <v>2184</v>
          </cell>
          <cell r="K1585" t="str">
            <v>M</v>
          </cell>
          <cell r="M1585" t="str">
            <v>N</v>
          </cell>
          <cell r="N1585">
            <v>13</v>
          </cell>
          <cell r="R1585">
            <v>1.1124087591240877</v>
          </cell>
        </row>
        <row r="1586">
          <cell r="C1586">
            <v>1</v>
          </cell>
          <cell r="G1586">
            <v>10</v>
          </cell>
          <cell r="J1586">
            <v>28.1</v>
          </cell>
          <cell r="K1586" t="str">
            <v>D</v>
          </cell>
          <cell r="M1586" t="str">
            <v>Y</v>
          </cell>
          <cell r="N1586">
            <v>1</v>
          </cell>
          <cell r="R1586">
            <v>1.1124087591240877</v>
          </cell>
        </row>
        <row r="1587">
          <cell r="C1587">
            <v>1</v>
          </cell>
          <cell r="G1587">
            <v>10</v>
          </cell>
          <cell r="J1587">
            <v>185.8</v>
          </cell>
          <cell r="K1587" t="str">
            <v>W</v>
          </cell>
          <cell r="M1587" t="str">
            <v>N</v>
          </cell>
          <cell r="N1587">
            <v>10</v>
          </cell>
          <cell r="R1587">
            <v>1.1124087591240877</v>
          </cell>
        </row>
        <row r="1588">
          <cell r="C1588">
            <v>1</v>
          </cell>
          <cell r="G1588">
            <v>13</v>
          </cell>
          <cell r="J1588">
            <v>372.4</v>
          </cell>
          <cell r="K1588" t="str">
            <v>W</v>
          </cell>
          <cell r="M1588" t="str">
            <v>N</v>
          </cell>
          <cell r="N1588">
            <v>17</v>
          </cell>
          <cell r="R1588">
            <v>1.6274787535410764</v>
          </cell>
        </row>
        <row r="1589">
          <cell r="C1589">
            <v>1</v>
          </cell>
          <cell r="G1589">
            <v>13</v>
          </cell>
          <cell r="J1589">
            <v>125</v>
          </cell>
          <cell r="K1589" t="str">
            <v>W</v>
          </cell>
          <cell r="M1589" t="str">
            <v>N</v>
          </cell>
          <cell r="N1589">
            <v>13</v>
          </cell>
          <cell r="R1589">
            <v>1.6274787535410764</v>
          </cell>
        </row>
        <row r="1590">
          <cell r="C1590">
            <v>1</v>
          </cell>
          <cell r="G1590">
            <v>13</v>
          </cell>
          <cell r="J1590">
            <v>417.6</v>
          </cell>
          <cell r="K1590" t="str">
            <v>W</v>
          </cell>
          <cell r="M1590" t="str">
            <v>N</v>
          </cell>
          <cell r="N1590">
            <v>1</v>
          </cell>
          <cell r="R1590">
            <v>1.6274787535410764</v>
          </cell>
        </row>
        <row r="1591">
          <cell r="C1591">
            <v>1</v>
          </cell>
          <cell r="G1591">
            <v>13</v>
          </cell>
          <cell r="J1591">
            <v>878</v>
          </cell>
          <cell r="K1591" t="str">
            <v>W</v>
          </cell>
          <cell r="M1591" t="str">
            <v>N</v>
          </cell>
          <cell r="N1591">
            <v>13</v>
          </cell>
          <cell r="R1591">
            <v>1.6274787535410764</v>
          </cell>
        </row>
        <row r="1592">
          <cell r="C1592">
            <v>1</v>
          </cell>
          <cell r="G1592">
            <v>13</v>
          </cell>
          <cell r="J1592">
            <v>413.4</v>
          </cell>
          <cell r="K1592" t="str">
            <v>W</v>
          </cell>
          <cell r="M1592" t="str">
            <v>N</v>
          </cell>
          <cell r="N1592">
            <v>2</v>
          </cell>
          <cell r="R1592">
            <v>1.6274787535410764</v>
          </cell>
        </row>
        <row r="1593">
          <cell r="C1593">
            <v>1</v>
          </cell>
          <cell r="G1593">
            <v>10</v>
          </cell>
          <cell r="J1593">
            <v>28.1</v>
          </cell>
          <cell r="K1593" t="str">
            <v>D</v>
          </cell>
          <cell r="M1593" t="str">
            <v>Y</v>
          </cell>
          <cell r="N1593">
            <v>3</v>
          </cell>
          <cell r="R1593">
            <v>1.1124087591240877</v>
          </cell>
        </row>
        <row r="1594">
          <cell r="C1594">
            <v>1</v>
          </cell>
          <cell r="G1594">
            <v>13</v>
          </cell>
          <cell r="J1594">
            <v>612.79999999999995</v>
          </cell>
          <cell r="K1594" t="str">
            <v>W</v>
          </cell>
          <cell r="M1594" t="str">
            <v>N</v>
          </cell>
          <cell r="N1594">
            <v>1</v>
          </cell>
          <cell r="R1594">
            <v>1.6274787535410764</v>
          </cell>
        </row>
        <row r="1595">
          <cell r="C1595">
            <v>1</v>
          </cell>
          <cell r="G1595">
            <v>10</v>
          </cell>
          <cell r="J1595">
            <v>65.099999999999994</v>
          </cell>
          <cell r="K1595" t="str">
            <v>D</v>
          </cell>
          <cell r="M1595" t="str">
            <v>N</v>
          </cell>
          <cell r="N1595">
            <v>1</v>
          </cell>
          <cell r="R1595">
            <v>1.1124087591240877</v>
          </cell>
        </row>
        <row r="1596">
          <cell r="C1596">
            <v>1</v>
          </cell>
          <cell r="G1596">
            <v>13</v>
          </cell>
          <cell r="J1596">
            <v>256.39999999999998</v>
          </cell>
          <cell r="K1596" t="str">
            <v>W</v>
          </cell>
          <cell r="M1596" t="str">
            <v>N</v>
          </cell>
          <cell r="N1596">
            <v>1</v>
          </cell>
          <cell r="R1596">
            <v>1.6274787535410764</v>
          </cell>
        </row>
        <row r="1597">
          <cell r="C1597">
            <v>1</v>
          </cell>
          <cell r="G1597">
            <v>13</v>
          </cell>
          <cell r="J1597">
            <v>144.80000000000001</v>
          </cell>
          <cell r="K1597" t="str">
            <v>W</v>
          </cell>
          <cell r="M1597" t="str">
            <v>N</v>
          </cell>
          <cell r="N1597">
            <v>2</v>
          </cell>
          <cell r="R1597">
            <v>1.6274787535410764</v>
          </cell>
        </row>
        <row r="1598">
          <cell r="C1598">
            <v>1</v>
          </cell>
          <cell r="G1598">
            <v>13</v>
          </cell>
          <cell r="J1598">
            <v>372.4</v>
          </cell>
          <cell r="K1598" t="str">
            <v>M</v>
          </cell>
          <cell r="M1598" t="str">
            <v>N</v>
          </cell>
          <cell r="N1598">
            <v>13</v>
          </cell>
          <cell r="R1598">
            <v>1.6274787535410764</v>
          </cell>
        </row>
        <row r="1599">
          <cell r="C1599">
            <v>1</v>
          </cell>
          <cell r="G1599">
            <v>10</v>
          </cell>
          <cell r="J1599">
            <v>210.3</v>
          </cell>
          <cell r="K1599" t="str">
            <v>W</v>
          </cell>
          <cell r="M1599" t="str">
            <v>N</v>
          </cell>
          <cell r="N1599">
            <v>1</v>
          </cell>
          <cell r="R1599">
            <v>1.1124087591240877</v>
          </cell>
        </row>
        <row r="1600">
          <cell r="C1600">
            <v>1</v>
          </cell>
          <cell r="G1600">
            <v>10</v>
          </cell>
          <cell r="J1600">
            <v>256.39999999999998</v>
          </cell>
          <cell r="K1600" t="str">
            <v>W</v>
          </cell>
          <cell r="M1600" t="str">
            <v>N</v>
          </cell>
          <cell r="N1600">
            <v>3</v>
          </cell>
          <cell r="R1600">
            <v>1.1124087591240877</v>
          </cell>
        </row>
        <row r="1601">
          <cell r="C1601">
            <v>1</v>
          </cell>
          <cell r="G1601">
            <v>10</v>
          </cell>
          <cell r="J1601">
            <v>1004</v>
          </cell>
          <cell r="K1601" t="str">
            <v>D</v>
          </cell>
          <cell r="M1601" t="str">
            <v>N</v>
          </cell>
          <cell r="N1601">
            <v>7</v>
          </cell>
          <cell r="R1601">
            <v>1.1124087591240877</v>
          </cell>
        </row>
        <row r="1602">
          <cell r="C1602">
            <v>1</v>
          </cell>
          <cell r="G1602">
            <v>13</v>
          </cell>
          <cell r="J1602">
            <v>94</v>
          </cell>
          <cell r="K1602" t="str">
            <v>W</v>
          </cell>
          <cell r="M1602" t="str">
            <v>N</v>
          </cell>
          <cell r="N1602">
            <v>1</v>
          </cell>
          <cell r="R1602">
            <v>1.6274787535410764</v>
          </cell>
        </row>
        <row r="1603">
          <cell r="C1603">
            <v>1</v>
          </cell>
          <cell r="G1603">
            <v>13</v>
          </cell>
          <cell r="J1603">
            <v>1307</v>
          </cell>
          <cell r="K1603" t="str">
            <v>W</v>
          </cell>
          <cell r="M1603" t="str">
            <v>N</v>
          </cell>
          <cell r="N1603">
            <v>15</v>
          </cell>
          <cell r="R1603">
            <v>1.6274787535410764</v>
          </cell>
        </row>
        <row r="1604">
          <cell r="C1604">
            <v>1</v>
          </cell>
          <cell r="G1604">
            <v>10</v>
          </cell>
          <cell r="J1604">
            <v>1885.8</v>
          </cell>
          <cell r="K1604" t="str">
            <v>D</v>
          </cell>
          <cell r="M1604" t="str">
            <v>N</v>
          </cell>
          <cell r="N1604">
            <v>13</v>
          </cell>
          <cell r="R1604">
            <v>1.1124087591240877</v>
          </cell>
        </row>
        <row r="1605">
          <cell r="C1605">
            <v>1</v>
          </cell>
          <cell r="G1605">
            <v>10</v>
          </cell>
          <cell r="J1605">
            <v>50.7</v>
          </cell>
          <cell r="K1605" t="str">
            <v>W</v>
          </cell>
          <cell r="M1605" t="str">
            <v>N</v>
          </cell>
          <cell r="N1605">
            <v>1</v>
          </cell>
          <cell r="R1605">
            <v>1.1124087591240877</v>
          </cell>
        </row>
        <row r="1606">
          <cell r="C1606">
            <v>1</v>
          </cell>
          <cell r="G1606">
            <v>13</v>
          </cell>
          <cell r="J1606">
            <v>267</v>
          </cell>
          <cell r="K1606" t="str">
            <v>W</v>
          </cell>
          <cell r="M1606" t="str">
            <v>N</v>
          </cell>
          <cell r="N1606">
            <v>7</v>
          </cell>
          <cell r="R1606">
            <v>1.6274787535410764</v>
          </cell>
        </row>
        <row r="1607">
          <cell r="C1607">
            <v>1</v>
          </cell>
          <cell r="G1607">
            <v>13</v>
          </cell>
          <cell r="J1607">
            <v>1530.4</v>
          </cell>
          <cell r="K1607" t="str">
            <v>W</v>
          </cell>
          <cell r="M1607" t="str">
            <v>N</v>
          </cell>
          <cell r="N1607">
            <v>13</v>
          </cell>
          <cell r="R1607">
            <v>1.6274787535410764</v>
          </cell>
        </row>
        <row r="1608">
          <cell r="C1608">
            <v>1</v>
          </cell>
          <cell r="G1608">
            <v>10</v>
          </cell>
          <cell r="J1608">
            <v>28.1</v>
          </cell>
          <cell r="K1608" t="str">
            <v>D</v>
          </cell>
          <cell r="M1608" t="str">
            <v>Y</v>
          </cell>
          <cell r="N1608">
            <v>3</v>
          </cell>
          <cell r="R1608">
            <v>1.1124087591240877</v>
          </cell>
        </row>
        <row r="1609">
          <cell r="C1609">
            <v>1</v>
          </cell>
          <cell r="G1609">
            <v>10</v>
          </cell>
          <cell r="J1609">
            <v>28.1</v>
          </cell>
          <cell r="K1609" t="str">
            <v>D</v>
          </cell>
          <cell r="M1609" t="str">
            <v>Y</v>
          </cell>
          <cell r="N1609">
            <v>3</v>
          </cell>
          <cell r="R1609">
            <v>1.1124087591240877</v>
          </cell>
        </row>
        <row r="1610">
          <cell r="C1610">
            <v>1</v>
          </cell>
          <cell r="G1610">
            <v>13</v>
          </cell>
          <cell r="J1610">
            <v>74.2</v>
          </cell>
          <cell r="K1610" t="str">
            <v>D</v>
          </cell>
          <cell r="M1610" t="str">
            <v>N</v>
          </cell>
          <cell r="N1610">
            <v>1</v>
          </cell>
          <cell r="R1610">
            <v>1.6274787535410764</v>
          </cell>
        </row>
        <row r="1611">
          <cell r="C1611">
            <v>1</v>
          </cell>
          <cell r="G1611">
            <v>13</v>
          </cell>
          <cell r="J1611">
            <v>1495</v>
          </cell>
          <cell r="K1611" t="str">
            <v>W</v>
          </cell>
          <cell r="M1611" t="str">
            <v>N</v>
          </cell>
          <cell r="N1611">
            <v>6</v>
          </cell>
          <cell r="R1611">
            <v>1.6274787535410764</v>
          </cell>
        </row>
        <row r="1612">
          <cell r="C1612">
            <v>1</v>
          </cell>
          <cell r="G1612">
            <v>13</v>
          </cell>
          <cell r="J1612">
            <v>1169</v>
          </cell>
          <cell r="K1612" t="str">
            <v>W</v>
          </cell>
          <cell r="M1612" t="str">
            <v>N</v>
          </cell>
          <cell r="N1612">
            <v>13</v>
          </cell>
          <cell r="R1612">
            <v>1.6274787535410764</v>
          </cell>
        </row>
        <row r="1613">
          <cell r="C1613">
            <v>1</v>
          </cell>
          <cell r="G1613">
            <v>13</v>
          </cell>
          <cell r="J1613">
            <v>1059.5999999999999</v>
          </cell>
          <cell r="K1613" t="str">
            <v>W</v>
          </cell>
          <cell r="M1613" t="str">
            <v>N</v>
          </cell>
          <cell r="N1613">
            <v>18</v>
          </cell>
          <cell r="R1613">
            <v>1.6274787535410764</v>
          </cell>
        </row>
        <row r="1614">
          <cell r="C1614">
            <v>1</v>
          </cell>
          <cell r="G1614">
            <v>13</v>
          </cell>
          <cell r="J1614">
            <v>1929.7</v>
          </cell>
          <cell r="K1614" t="str">
            <v>W</v>
          </cell>
          <cell r="M1614" t="str">
            <v>N</v>
          </cell>
          <cell r="N1614">
            <v>1</v>
          </cell>
          <cell r="R1614">
            <v>1.6274787535410764</v>
          </cell>
        </row>
        <row r="1615">
          <cell r="C1615">
            <v>1</v>
          </cell>
          <cell r="G1615">
            <v>13</v>
          </cell>
          <cell r="J1615">
            <v>560.4</v>
          </cell>
          <cell r="K1615" t="str">
            <v>W</v>
          </cell>
          <cell r="M1615" t="str">
            <v>N</v>
          </cell>
          <cell r="N1615">
            <v>2</v>
          </cell>
          <cell r="R1615">
            <v>1.6274787535410764</v>
          </cell>
        </row>
        <row r="1616">
          <cell r="C1616">
            <v>1</v>
          </cell>
          <cell r="G1616">
            <v>10</v>
          </cell>
          <cell r="J1616">
            <v>756</v>
          </cell>
          <cell r="K1616" t="str">
            <v>W</v>
          </cell>
          <cell r="M1616" t="str">
            <v>N</v>
          </cell>
          <cell r="N1616">
            <v>1</v>
          </cell>
          <cell r="R1616">
            <v>1.1124087591240877</v>
          </cell>
        </row>
        <row r="1617">
          <cell r="C1617">
            <v>1</v>
          </cell>
          <cell r="G1617">
            <v>10</v>
          </cell>
          <cell r="J1617">
            <v>239.4</v>
          </cell>
          <cell r="K1617" t="str">
            <v>W</v>
          </cell>
          <cell r="M1617" t="str">
            <v>N</v>
          </cell>
          <cell r="N1617">
            <v>13</v>
          </cell>
          <cell r="R1617">
            <v>1.1124087591240877</v>
          </cell>
        </row>
        <row r="1618">
          <cell r="C1618">
            <v>1</v>
          </cell>
          <cell r="G1618">
            <v>13</v>
          </cell>
          <cell r="J1618">
            <v>578</v>
          </cell>
          <cell r="K1618" t="str">
            <v>W</v>
          </cell>
          <cell r="M1618" t="str">
            <v>N</v>
          </cell>
          <cell r="N1618">
            <v>1</v>
          </cell>
          <cell r="R1618">
            <v>1.6274787535410764</v>
          </cell>
        </row>
        <row r="1619">
          <cell r="C1619">
            <v>1</v>
          </cell>
          <cell r="G1619">
            <v>13</v>
          </cell>
          <cell r="J1619">
            <v>549</v>
          </cell>
          <cell r="K1619" t="str">
            <v>W</v>
          </cell>
          <cell r="M1619" t="str">
            <v>N</v>
          </cell>
          <cell r="N1619">
            <v>7</v>
          </cell>
          <cell r="R1619">
            <v>1.6274787535410764</v>
          </cell>
        </row>
        <row r="1620">
          <cell r="C1620">
            <v>1</v>
          </cell>
          <cell r="G1620">
            <v>13</v>
          </cell>
          <cell r="J1620">
            <v>395.8</v>
          </cell>
          <cell r="K1620" t="str">
            <v>W</v>
          </cell>
          <cell r="M1620" t="str">
            <v>N</v>
          </cell>
          <cell r="N1620">
            <v>9</v>
          </cell>
          <cell r="R1620">
            <v>1.6274787535410764</v>
          </cell>
        </row>
        <row r="1621">
          <cell r="C1621">
            <v>1</v>
          </cell>
          <cell r="G1621">
            <v>11</v>
          </cell>
          <cell r="J1621">
            <v>136.30000000000001</v>
          </cell>
          <cell r="K1621" t="str">
            <v>W</v>
          </cell>
          <cell r="M1621" t="str">
            <v>N</v>
          </cell>
          <cell r="N1621">
            <v>13</v>
          </cell>
          <cell r="R1621">
            <v>1.3240418118466899</v>
          </cell>
        </row>
        <row r="1622">
          <cell r="C1622">
            <v>1</v>
          </cell>
          <cell r="G1622">
            <v>10</v>
          </cell>
          <cell r="J1622">
            <v>94</v>
          </cell>
          <cell r="K1622" t="str">
            <v>W</v>
          </cell>
          <cell r="M1622" t="str">
            <v>N</v>
          </cell>
          <cell r="N1622">
            <v>13</v>
          </cell>
          <cell r="R1622">
            <v>1.1124087591240877</v>
          </cell>
        </row>
        <row r="1623">
          <cell r="C1623">
            <v>1</v>
          </cell>
          <cell r="G1623">
            <v>13</v>
          </cell>
          <cell r="J1623">
            <v>172.3</v>
          </cell>
          <cell r="K1623" t="str">
            <v>W</v>
          </cell>
          <cell r="M1623" t="str">
            <v>N</v>
          </cell>
          <cell r="N1623">
            <v>4</v>
          </cell>
          <cell r="R1623">
            <v>1.6274787535410764</v>
          </cell>
        </row>
        <row r="1624">
          <cell r="C1624">
            <v>1</v>
          </cell>
          <cell r="G1624">
            <v>11</v>
          </cell>
          <cell r="J1624">
            <v>386.8</v>
          </cell>
          <cell r="K1624" t="str">
            <v>W</v>
          </cell>
          <cell r="M1624" t="str">
            <v>N</v>
          </cell>
          <cell r="N1624">
            <v>4</v>
          </cell>
          <cell r="R1624">
            <v>1.3240418118466899</v>
          </cell>
        </row>
        <row r="1625">
          <cell r="C1625">
            <v>1</v>
          </cell>
          <cell r="G1625">
            <v>10</v>
          </cell>
          <cell r="J1625">
            <v>756</v>
          </cell>
          <cell r="K1625" t="str">
            <v>W</v>
          </cell>
          <cell r="M1625" t="str">
            <v>N</v>
          </cell>
          <cell r="N1625">
            <v>6</v>
          </cell>
          <cell r="R1625">
            <v>1.1124087591240877</v>
          </cell>
        </row>
        <row r="1626">
          <cell r="C1626">
            <v>1</v>
          </cell>
          <cell r="G1626">
            <v>10</v>
          </cell>
          <cell r="J1626">
            <v>1064</v>
          </cell>
          <cell r="K1626" t="str">
            <v>W</v>
          </cell>
          <cell r="M1626" t="str">
            <v>N</v>
          </cell>
          <cell r="N1626">
            <v>1</v>
          </cell>
          <cell r="R1626">
            <v>1.1124087591240877</v>
          </cell>
        </row>
        <row r="1627">
          <cell r="C1627">
            <v>1</v>
          </cell>
          <cell r="G1627">
            <v>11</v>
          </cell>
          <cell r="J1627">
            <v>2684.4</v>
          </cell>
          <cell r="K1627" t="str">
            <v>W</v>
          </cell>
          <cell r="M1627" t="str">
            <v>N</v>
          </cell>
          <cell r="N1627">
            <v>13</v>
          </cell>
          <cell r="R1627">
            <v>1.3240418118466899</v>
          </cell>
        </row>
        <row r="1628">
          <cell r="C1628">
            <v>1</v>
          </cell>
          <cell r="G1628">
            <v>13</v>
          </cell>
          <cell r="J1628">
            <v>2684.4</v>
          </cell>
          <cell r="K1628" t="str">
            <v>W</v>
          </cell>
          <cell r="M1628" t="str">
            <v>N</v>
          </cell>
          <cell r="N1628">
            <v>13</v>
          </cell>
          <cell r="R1628">
            <v>1.6274787535410764</v>
          </cell>
        </row>
        <row r="1629">
          <cell r="C1629">
            <v>1</v>
          </cell>
          <cell r="G1629">
            <v>13</v>
          </cell>
          <cell r="J1629">
            <v>873</v>
          </cell>
          <cell r="K1629" t="str">
            <v>M</v>
          </cell>
          <cell r="M1629" t="str">
            <v>N</v>
          </cell>
          <cell r="N1629">
            <v>13</v>
          </cell>
          <cell r="R1629">
            <v>1.6274787535410764</v>
          </cell>
        </row>
        <row r="1630">
          <cell r="C1630">
            <v>1</v>
          </cell>
          <cell r="G1630">
            <v>11</v>
          </cell>
          <cell r="J1630">
            <v>611.79999999999995</v>
          </cell>
          <cell r="K1630" t="str">
            <v>W</v>
          </cell>
          <cell r="M1630" t="str">
            <v>N</v>
          </cell>
          <cell r="N1630">
            <v>1</v>
          </cell>
          <cell r="R1630">
            <v>1.3240418118466899</v>
          </cell>
        </row>
        <row r="1631">
          <cell r="C1631">
            <v>1</v>
          </cell>
          <cell r="G1631">
            <v>10</v>
          </cell>
          <cell r="J1631">
            <v>127</v>
          </cell>
          <cell r="K1631" t="str">
            <v>M</v>
          </cell>
          <cell r="M1631" t="str">
            <v>N</v>
          </cell>
          <cell r="N1631">
            <v>2</v>
          </cell>
          <cell r="R1631">
            <v>1.1124087591240877</v>
          </cell>
        </row>
        <row r="1632">
          <cell r="C1632">
            <v>1</v>
          </cell>
          <cell r="G1632">
            <v>11</v>
          </cell>
          <cell r="J1632">
            <v>1191</v>
          </cell>
          <cell r="K1632" t="str">
            <v>W</v>
          </cell>
          <cell r="M1632" t="str">
            <v>N</v>
          </cell>
          <cell r="N1632">
            <v>6</v>
          </cell>
          <cell r="R1632">
            <v>1.3240418118466899</v>
          </cell>
        </row>
        <row r="1633">
          <cell r="C1633">
            <v>1</v>
          </cell>
          <cell r="G1633">
            <v>13</v>
          </cell>
          <cell r="J1633">
            <v>1475</v>
          </cell>
          <cell r="K1633" t="str">
            <v>W</v>
          </cell>
          <cell r="M1633" t="str">
            <v>N</v>
          </cell>
          <cell r="N1633">
            <v>1</v>
          </cell>
          <cell r="R1633">
            <v>1.6274787535410764</v>
          </cell>
        </row>
        <row r="1634">
          <cell r="C1634">
            <v>1</v>
          </cell>
          <cell r="G1634">
            <v>10</v>
          </cell>
          <cell r="J1634">
            <v>1475</v>
          </cell>
          <cell r="K1634" t="str">
            <v>W</v>
          </cell>
          <cell r="M1634" t="str">
            <v>N</v>
          </cell>
          <cell r="N1634">
            <v>1</v>
          </cell>
          <cell r="R1634">
            <v>1.1124087591240877</v>
          </cell>
        </row>
        <row r="1635">
          <cell r="C1635">
            <v>1</v>
          </cell>
          <cell r="G1635">
            <v>11</v>
          </cell>
          <cell r="J1635">
            <v>185.8</v>
          </cell>
          <cell r="K1635" t="str">
            <v>W</v>
          </cell>
          <cell r="M1635" t="str">
            <v>N</v>
          </cell>
          <cell r="N1635">
            <v>13</v>
          </cell>
          <cell r="R1635">
            <v>1.3240418118466899</v>
          </cell>
        </row>
        <row r="1636">
          <cell r="C1636">
            <v>1</v>
          </cell>
          <cell r="G1636">
            <v>13</v>
          </cell>
          <cell r="J1636">
            <v>1191</v>
          </cell>
          <cell r="K1636" t="str">
            <v>M</v>
          </cell>
          <cell r="M1636" t="str">
            <v>N</v>
          </cell>
          <cell r="N1636">
            <v>13</v>
          </cell>
          <cell r="R1636">
            <v>1.6274787535410764</v>
          </cell>
        </row>
        <row r="1637">
          <cell r="C1637">
            <v>1</v>
          </cell>
          <cell r="G1637">
            <v>13</v>
          </cell>
          <cell r="J1637">
            <v>486</v>
          </cell>
          <cell r="K1637" t="str">
            <v>M</v>
          </cell>
          <cell r="M1637" t="str">
            <v>N</v>
          </cell>
          <cell r="N1637">
            <v>13</v>
          </cell>
          <cell r="R1637">
            <v>1.6274787535410764</v>
          </cell>
        </row>
        <row r="1638">
          <cell r="C1638">
            <v>1</v>
          </cell>
          <cell r="G1638">
            <v>13</v>
          </cell>
          <cell r="J1638">
            <v>978</v>
          </cell>
          <cell r="K1638" t="str">
            <v>W</v>
          </cell>
          <cell r="M1638" t="str">
            <v>N</v>
          </cell>
          <cell r="N1638">
            <v>2</v>
          </cell>
          <cell r="R1638">
            <v>1.6274787535410764</v>
          </cell>
        </row>
        <row r="1639">
          <cell r="C1639">
            <v>1</v>
          </cell>
          <cell r="G1639">
            <v>10</v>
          </cell>
          <cell r="J1639">
            <v>2184</v>
          </cell>
          <cell r="K1639" t="str">
            <v>M</v>
          </cell>
          <cell r="M1639" t="str">
            <v>N</v>
          </cell>
          <cell r="N1639">
            <v>2</v>
          </cell>
          <cell r="R1639">
            <v>1.1124087591240877</v>
          </cell>
        </row>
        <row r="1640">
          <cell r="C1640">
            <v>1</v>
          </cell>
          <cell r="G1640">
            <v>11</v>
          </cell>
          <cell r="J1640">
            <v>2372</v>
          </cell>
          <cell r="K1640" t="str">
            <v>W</v>
          </cell>
          <cell r="M1640" t="str">
            <v>N</v>
          </cell>
          <cell r="N1640">
            <v>4</v>
          </cell>
          <cell r="R1640">
            <v>1.3240418118466899</v>
          </cell>
        </row>
        <row r="1641">
          <cell r="C1641">
            <v>1</v>
          </cell>
          <cell r="G1641">
            <v>13</v>
          </cell>
          <cell r="J1641">
            <v>665.4</v>
          </cell>
          <cell r="K1641" t="str">
            <v>M</v>
          </cell>
          <cell r="M1641" t="str">
            <v>N</v>
          </cell>
          <cell r="N1641">
            <v>4</v>
          </cell>
          <cell r="R1641">
            <v>1.6274787535410764</v>
          </cell>
        </row>
        <row r="1642">
          <cell r="C1642">
            <v>1</v>
          </cell>
          <cell r="G1642">
            <v>10</v>
          </cell>
          <cell r="J1642">
            <v>28.1</v>
          </cell>
          <cell r="K1642" t="str">
            <v>D</v>
          </cell>
          <cell r="M1642" t="str">
            <v>Y</v>
          </cell>
          <cell r="N1642">
            <v>3</v>
          </cell>
          <cell r="R1642">
            <v>1.1124087591240877</v>
          </cell>
        </row>
        <row r="1643">
          <cell r="C1643">
            <v>1</v>
          </cell>
          <cell r="G1643">
            <v>10</v>
          </cell>
          <cell r="J1643">
            <v>648.79999999999995</v>
          </cell>
          <cell r="K1643" t="str">
            <v>D</v>
          </cell>
          <cell r="M1643" t="str">
            <v>Y</v>
          </cell>
          <cell r="N1643">
            <v>3</v>
          </cell>
          <cell r="R1643">
            <v>1.1124087591240877</v>
          </cell>
        </row>
        <row r="1644">
          <cell r="C1644">
            <v>1</v>
          </cell>
          <cell r="G1644">
            <v>10</v>
          </cell>
          <cell r="J1644">
            <v>185.8</v>
          </cell>
          <cell r="K1644" t="str">
            <v>D</v>
          </cell>
          <cell r="M1644" t="str">
            <v>Y</v>
          </cell>
          <cell r="N1644">
            <v>1</v>
          </cell>
          <cell r="R1644">
            <v>1.1124087591240877</v>
          </cell>
        </row>
        <row r="1645">
          <cell r="C1645">
            <v>1</v>
          </cell>
          <cell r="G1645">
            <v>13</v>
          </cell>
          <cell r="J1645">
            <v>495</v>
          </cell>
          <cell r="K1645" t="str">
            <v>W</v>
          </cell>
          <cell r="M1645" t="str">
            <v>N</v>
          </cell>
          <cell r="N1645">
            <v>13</v>
          </cell>
          <cell r="R1645">
            <v>1.6274787535410764</v>
          </cell>
        </row>
        <row r="1646">
          <cell r="C1646">
            <v>1</v>
          </cell>
          <cell r="G1646">
            <v>13</v>
          </cell>
          <cell r="J1646">
            <v>218.4</v>
          </cell>
          <cell r="K1646" t="str">
            <v>W</v>
          </cell>
          <cell r="M1646" t="str">
            <v>N</v>
          </cell>
          <cell r="N1646">
            <v>2</v>
          </cell>
          <cell r="R1646">
            <v>1.6274787535410764</v>
          </cell>
        </row>
        <row r="1647">
          <cell r="C1647">
            <v>1</v>
          </cell>
          <cell r="G1647">
            <v>10</v>
          </cell>
          <cell r="J1647">
            <v>1994</v>
          </cell>
          <cell r="K1647" t="str">
            <v>W</v>
          </cell>
          <cell r="M1647" t="str">
            <v>N</v>
          </cell>
          <cell r="N1647">
            <v>1</v>
          </cell>
          <cell r="R1647">
            <v>1.1124087591240877</v>
          </cell>
        </row>
        <row r="1648">
          <cell r="C1648">
            <v>1</v>
          </cell>
          <cell r="G1648">
            <v>10</v>
          </cell>
          <cell r="J1648">
            <v>120.3</v>
          </cell>
          <cell r="K1648" t="str">
            <v>D</v>
          </cell>
          <cell r="M1648" t="str">
            <v>Y</v>
          </cell>
          <cell r="N1648">
            <v>3</v>
          </cell>
          <cell r="R1648">
            <v>1.1124087591240877</v>
          </cell>
        </row>
        <row r="1649">
          <cell r="C1649">
            <v>1</v>
          </cell>
          <cell r="G1649">
            <v>11</v>
          </cell>
          <cell r="J1649">
            <v>2051</v>
          </cell>
          <cell r="K1649" t="str">
            <v>W</v>
          </cell>
          <cell r="M1649" t="str">
            <v>N</v>
          </cell>
          <cell r="N1649">
            <v>2</v>
          </cell>
          <cell r="R1649">
            <v>1.3240418118466899</v>
          </cell>
        </row>
        <row r="1650">
          <cell r="C1650">
            <v>1</v>
          </cell>
          <cell r="G1650">
            <v>10</v>
          </cell>
          <cell r="J1650">
            <v>215.9</v>
          </cell>
          <cell r="K1650" t="str">
            <v>W</v>
          </cell>
          <cell r="M1650" t="str">
            <v>N</v>
          </cell>
          <cell r="N1650">
            <v>3</v>
          </cell>
          <cell r="R1650">
            <v>1.1124087591240877</v>
          </cell>
        </row>
        <row r="1651">
          <cell r="C1651">
            <v>1</v>
          </cell>
          <cell r="G1651">
            <v>10</v>
          </cell>
          <cell r="J1651">
            <v>439.2</v>
          </cell>
          <cell r="K1651" t="str">
            <v>W</v>
          </cell>
          <cell r="M1651" t="str">
            <v>N</v>
          </cell>
          <cell r="N1651">
            <v>17</v>
          </cell>
          <cell r="R1651">
            <v>1.1124087591240877</v>
          </cell>
        </row>
        <row r="1652">
          <cell r="C1652">
            <v>1</v>
          </cell>
          <cell r="G1652">
            <v>13</v>
          </cell>
          <cell r="J1652">
            <v>368</v>
          </cell>
          <cell r="K1652" t="str">
            <v>W</v>
          </cell>
          <cell r="M1652" t="str">
            <v>N</v>
          </cell>
          <cell r="N1652">
            <v>1</v>
          </cell>
          <cell r="R1652">
            <v>1.6274787535410764</v>
          </cell>
        </row>
        <row r="1653">
          <cell r="C1653">
            <v>1</v>
          </cell>
          <cell r="G1653">
            <v>10</v>
          </cell>
          <cell r="J1653">
            <v>28.1</v>
          </cell>
          <cell r="K1653" t="str">
            <v>D</v>
          </cell>
          <cell r="M1653" t="str">
            <v>N</v>
          </cell>
          <cell r="N1653">
            <v>15</v>
          </cell>
          <cell r="R1653">
            <v>1.1124087591240877</v>
          </cell>
        </row>
        <row r="1654">
          <cell r="C1654">
            <v>1</v>
          </cell>
          <cell r="G1654">
            <v>13</v>
          </cell>
          <cell r="J1654">
            <v>1327.4</v>
          </cell>
          <cell r="K1654" t="str">
            <v>W</v>
          </cell>
          <cell r="M1654" t="str">
            <v>N</v>
          </cell>
          <cell r="N1654">
            <v>15</v>
          </cell>
          <cell r="R1654">
            <v>1.6274787535410764</v>
          </cell>
        </row>
        <row r="1655">
          <cell r="C1655">
            <v>1</v>
          </cell>
          <cell r="G1655">
            <v>10</v>
          </cell>
          <cell r="J1655">
            <v>366.8</v>
          </cell>
          <cell r="K1655" t="str">
            <v>D</v>
          </cell>
          <cell r="M1655" t="str">
            <v>N</v>
          </cell>
          <cell r="N1655">
            <v>3</v>
          </cell>
          <cell r="R1655">
            <v>1.1124087591240877</v>
          </cell>
        </row>
        <row r="1656">
          <cell r="C1656">
            <v>1</v>
          </cell>
          <cell r="G1656">
            <v>13</v>
          </cell>
          <cell r="J1656">
            <v>94</v>
          </cell>
          <cell r="K1656" t="str">
            <v>W</v>
          </cell>
          <cell r="M1656" t="str">
            <v>N</v>
          </cell>
          <cell r="N1656">
            <v>1</v>
          </cell>
          <cell r="R1656">
            <v>1.6274787535410764</v>
          </cell>
        </row>
        <row r="1657">
          <cell r="C1657">
            <v>1</v>
          </cell>
          <cell r="G1657">
            <v>10</v>
          </cell>
          <cell r="J1657">
            <v>54.7</v>
          </cell>
          <cell r="K1657" t="str">
            <v>D</v>
          </cell>
          <cell r="M1657" t="str">
            <v>N</v>
          </cell>
          <cell r="N1657">
            <v>13</v>
          </cell>
          <cell r="R1657">
            <v>1.1124087591240877</v>
          </cell>
        </row>
        <row r="1658">
          <cell r="C1658">
            <v>1</v>
          </cell>
          <cell r="G1658">
            <v>10</v>
          </cell>
          <cell r="J1658">
            <v>619</v>
          </cell>
          <cell r="K1658" t="str">
            <v>W</v>
          </cell>
          <cell r="M1658" t="str">
            <v>N</v>
          </cell>
          <cell r="N1658">
            <v>4</v>
          </cell>
          <cell r="R1658">
            <v>1.1124087591240877</v>
          </cell>
        </row>
        <row r="1659">
          <cell r="C1659">
            <v>1</v>
          </cell>
          <cell r="G1659">
            <v>11</v>
          </cell>
          <cell r="J1659">
            <v>236.6</v>
          </cell>
          <cell r="K1659" t="str">
            <v>W</v>
          </cell>
          <cell r="M1659" t="str">
            <v>N</v>
          </cell>
          <cell r="N1659">
            <v>2</v>
          </cell>
          <cell r="R1659">
            <v>1.3240418118466899</v>
          </cell>
        </row>
        <row r="1660">
          <cell r="C1660">
            <v>1</v>
          </cell>
          <cell r="G1660">
            <v>13</v>
          </cell>
          <cell r="J1660">
            <v>2099</v>
          </cell>
          <cell r="K1660" t="str">
            <v>W</v>
          </cell>
          <cell r="M1660" t="str">
            <v>N</v>
          </cell>
          <cell r="N1660">
            <v>1</v>
          </cell>
          <cell r="R1660">
            <v>1.6274787535410764</v>
          </cell>
        </row>
        <row r="1661">
          <cell r="C1661">
            <v>1</v>
          </cell>
          <cell r="G1661">
            <v>11</v>
          </cell>
          <cell r="J1661">
            <v>185.8</v>
          </cell>
          <cell r="K1661" t="str">
            <v>D</v>
          </cell>
          <cell r="M1661" t="str">
            <v>Y</v>
          </cell>
          <cell r="N1661">
            <v>3</v>
          </cell>
          <cell r="R1661">
            <v>1.3240418118466899</v>
          </cell>
        </row>
        <row r="1662">
          <cell r="C1662">
            <v>1</v>
          </cell>
          <cell r="G1662">
            <v>10</v>
          </cell>
          <cell r="J1662">
            <v>256.39999999999998</v>
          </cell>
          <cell r="K1662" t="str">
            <v>W</v>
          </cell>
          <cell r="M1662" t="str">
            <v>N</v>
          </cell>
          <cell r="N1662">
            <v>13</v>
          </cell>
          <cell r="R1662">
            <v>1.1124087591240877</v>
          </cell>
        </row>
        <row r="1663">
          <cell r="C1663">
            <v>1</v>
          </cell>
          <cell r="G1663">
            <v>10</v>
          </cell>
          <cell r="J1663">
            <v>117.6</v>
          </cell>
          <cell r="K1663" t="str">
            <v>W</v>
          </cell>
          <cell r="M1663" t="str">
            <v>N</v>
          </cell>
          <cell r="N1663">
            <v>3</v>
          </cell>
          <cell r="R1663">
            <v>1.1124087591240877</v>
          </cell>
        </row>
        <row r="1664">
          <cell r="C1664">
            <v>1</v>
          </cell>
          <cell r="G1664">
            <v>11</v>
          </cell>
          <cell r="J1664">
            <v>1311</v>
          </cell>
          <cell r="K1664" t="str">
            <v>W</v>
          </cell>
          <cell r="M1664" t="str">
            <v>N</v>
          </cell>
          <cell r="N1664">
            <v>3</v>
          </cell>
          <cell r="R1664">
            <v>1.3240418118466899</v>
          </cell>
        </row>
        <row r="1665">
          <cell r="C1665">
            <v>1</v>
          </cell>
          <cell r="G1665">
            <v>13</v>
          </cell>
          <cell r="J1665">
            <v>575.79999999999995</v>
          </cell>
          <cell r="K1665" t="str">
            <v>W</v>
          </cell>
          <cell r="M1665" t="str">
            <v>N</v>
          </cell>
          <cell r="N1665">
            <v>13</v>
          </cell>
          <cell r="R1665">
            <v>1.6274787535410764</v>
          </cell>
        </row>
        <row r="1666">
          <cell r="C1666">
            <v>1</v>
          </cell>
          <cell r="G1666">
            <v>13</v>
          </cell>
          <cell r="J1666">
            <v>873</v>
          </cell>
          <cell r="K1666" t="str">
            <v>W</v>
          </cell>
          <cell r="M1666" t="str">
            <v>N</v>
          </cell>
          <cell r="N1666">
            <v>16</v>
          </cell>
          <cell r="R1666">
            <v>1.6274787535410764</v>
          </cell>
        </row>
        <row r="1667">
          <cell r="C1667">
            <v>1</v>
          </cell>
          <cell r="G1667">
            <v>13</v>
          </cell>
          <cell r="J1667">
            <v>874</v>
          </cell>
          <cell r="K1667" t="str">
            <v>W</v>
          </cell>
          <cell r="M1667" t="str">
            <v>N</v>
          </cell>
          <cell r="N1667">
            <v>15</v>
          </cell>
          <cell r="R1667">
            <v>1.6274787535410764</v>
          </cell>
        </row>
        <row r="1668">
          <cell r="C1668">
            <v>1</v>
          </cell>
          <cell r="G1668">
            <v>11</v>
          </cell>
          <cell r="J1668">
            <v>78.899999999999991</v>
          </cell>
          <cell r="K1668" t="str">
            <v>W</v>
          </cell>
          <cell r="M1668" t="str">
            <v>Y</v>
          </cell>
          <cell r="N1668">
            <v>15</v>
          </cell>
          <cell r="R1668">
            <v>1.3240418118466899</v>
          </cell>
        </row>
        <row r="1669">
          <cell r="C1669">
            <v>1</v>
          </cell>
          <cell r="G1669">
            <v>10</v>
          </cell>
          <cell r="J1669">
            <v>1035.4000000000001</v>
          </cell>
          <cell r="K1669" t="str">
            <v>W</v>
          </cell>
          <cell r="M1669" t="str">
            <v>N</v>
          </cell>
          <cell r="N1669">
            <v>10</v>
          </cell>
          <cell r="R1669">
            <v>1.1124087591240877</v>
          </cell>
        </row>
        <row r="1670">
          <cell r="C1670">
            <v>1</v>
          </cell>
          <cell r="G1670">
            <v>13</v>
          </cell>
          <cell r="J1670">
            <v>2099</v>
          </cell>
          <cell r="K1670" t="str">
            <v>M</v>
          </cell>
          <cell r="M1670" t="str">
            <v>N</v>
          </cell>
          <cell r="N1670">
            <v>2</v>
          </cell>
          <cell r="R1670">
            <v>1.6274787535410764</v>
          </cell>
        </row>
        <row r="1671">
          <cell r="C1671">
            <v>1</v>
          </cell>
          <cell r="G1671">
            <v>10</v>
          </cell>
          <cell r="J1671">
            <v>28.1</v>
          </cell>
          <cell r="K1671" t="str">
            <v>D</v>
          </cell>
          <cell r="M1671" t="str">
            <v>Y</v>
          </cell>
          <cell r="N1671">
            <v>13</v>
          </cell>
          <cell r="R1671">
            <v>1.1124087591240877</v>
          </cell>
        </row>
        <row r="1672">
          <cell r="C1672">
            <v>1</v>
          </cell>
          <cell r="G1672">
            <v>11</v>
          </cell>
          <cell r="J1672">
            <v>137.9</v>
          </cell>
          <cell r="K1672" t="str">
            <v>W</v>
          </cell>
          <cell r="M1672" t="str">
            <v>N</v>
          </cell>
          <cell r="N1672">
            <v>13</v>
          </cell>
          <cell r="R1672">
            <v>1.3240418118466899</v>
          </cell>
        </row>
        <row r="1673">
          <cell r="C1673">
            <v>1</v>
          </cell>
          <cell r="G1673">
            <v>13</v>
          </cell>
          <cell r="J1673">
            <v>62.9</v>
          </cell>
          <cell r="K1673" t="str">
            <v>W</v>
          </cell>
          <cell r="M1673" t="str">
            <v>N</v>
          </cell>
          <cell r="N1673">
            <v>15</v>
          </cell>
          <cell r="R1673">
            <v>1.6274787535410764</v>
          </cell>
        </row>
        <row r="1674">
          <cell r="C1674">
            <v>1</v>
          </cell>
          <cell r="G1674">
            <v>13</v>
          </cell>
          <cell r="J1674">
            <v>193.3</v>
          </cell>
          <cell r="K1674" t="str">
            <v>W</v>
          </cell>
          <cell r="M1674" t="str">
            <v>N</v>
          </cell>
          <cell r="N1674">
            <v>1</v>
          </cell>
          <cell r="R1674">
            <v>1.6274787535410764</v>
          </cell>
        </row>
        <row r="1675">
          <cell r="C1675">
            <v>1</v>
          </cell>
          <cell r="G1675">
            <v>13</v>
          </cell>
          <cell r="J1675">
            <v>974</v>
          </cell>
          <cell r="K1675" t="str">
            <v>W</v>
          </cell>
          <cell r="M1675" t="str">
            <v>N</v>
          </cell>
          <cell r="N1675">
            <v>3</v>
          </cell>
          <cell r="R1675">
            <v>1.6274787535410764</v>
          </cell>
        </row>
        <row r="1676">
          <cell r="C1676">
            <v>1</v>
          </cell>
          <cell r="G1676">
            <v>11</v>
          </cell>
          <cell r="J1676">
            <v>215</v>
          </cell>
          <cell r="K1676" t="str">
            <v>W</v>
          </cell>
          <cell r="M1676" t="str">
            <v>N</v>
          </cell>
          <cell r="N1676">
            <v>4</v>
          </cell>
          <cell r="R1676">
            <v>1.3240418118466899</v>
          </cell>
        </row>
        <row r="1677">
          <cell r="C1677">
            <v>1</v>
          </cell>
          <cell r="G1677">
            <v>11</v>
          </cell>
          <cell r="J1677">
            <v>974</v>
          </cell>
          <cell r="K1677" t="str">
            <v>W</v>
          </cell>
          <cell r="M1677" t="str">
            <v>N</v>
          </cell>
          <cell r="N1677">
            <v>1</v>
          </cell>
          <cell r="R1677">
            <v>1.3240418118466899</v>
          </cell>
        </row>
        <row r="1678">
          <cell r="C1678">
            <v>1</v>
          </cell>
          <cell r="G1678">
            <v>11</v>
          </cell>
          <cell r="J1678">
            <v>199.3</v>
          </cell>
          <cell r="K1678" t="str">
            <v>W</v>
          </cell>
          <cell r="M1678" t="str">
            <v>N</v>
          </cell>
          <cell r="N1678">
            <v>3</v>
          </cell>
          <cell r="R1678">
            <v>1.3240418118466899</v>
          </cell>
        </row>
        <row r="1679">
          <cell r="C1679">
            <v>1</v>
          </cell>
          <cell r="G1679">
            <v>10</v>
          </cell>
          <cell r="J1679">
            <v>276.2</v>
          </cell>
          <cell r="K1679" t="str">
            <v>W</v>
          </cell>
          <cell r="M1679" t="str">
            <v>Y</v>
          </cell>
          <cell r="N1679">
            <v>1</v>
          </cell>
          <cell r="R1679">
            <v>1.1124087591240877</v>
          </cell>
        </row>
        <row r="1680">
          <cell r="C1680">
            <v>1</v>
          </cell>
          <cell r="G1680">
            <v>13</v>
          </cell>
          <cell r="J1680">
            <v>514.29999999999995</v>
          </cell>
          <cell r="K1680" t="str">
            <v>W</v>
          </cell>
          <cell r="M1680" t="str">
            <v>Y</v>
          </cell>
          <cell r="N1680">
            <v>3</v>
          </cell>
          <cell r="R1680">
            <v>1.6274787535410764</v>
          </cell>
        </row>
        <row r="1681">
          <cell r="C1681">
            <v>1</v>
          </cell>
          <cell r="G1681">
            <v>13</v>
          </cell>
          <cell r="J1681">
            <v>392.2</v>
          </cell>
          <cell r="K1681" t="str">
            <v>M</v>
          </cell>
          <cell r="M1681" t="str">
            <v>Y</v>
          </cell>
          <cell r="N1681">
            <v>2</v>
          </cell>
          <cell r="R1681">
            <v>1.6274787535410764</v>
          </cell>
        </row>
        <row r="1682">
          <cell r="C1682">
            <v>1</v>
          </cell>
          <cell r="G1682">
            <v>10</v>
          </cell>
          <cell r="J1682">
            <v>176.3</v>
          </cell>
          <cell r="K1682" t="str">
            <v>W</v>
          </cell>
          <cell r="M1682" t="str">
            <v>Y</v>
          </cell>
          <cell r="N1682">
            <v>10</v>
          </cell>
          <cell r="R1682">
            <v>1.1124087591240877</v>
          </cell>
        </row>
        <row r="1683">
          <cell r="C1683">
            <v>1</v>
          </cell>
          <cell r="G1683">
            <v>10</v>
          </cell>
          <cell r="J1683">
            <v>202.2</v>
          </cell>
          <cell r="K1683" t="str">
            <v>W</v>
          </cell>
          <cell r="M1683" t="str">
            <v>Y</v>
          </cell>
          <cell r="N1683">
            <v>3</v>
          </cell>
          <cell r="R1683">
            <v>1.1124087591240877</v>
          </cell>
        </row>
        <row r="1684">
          <cell r="C1684">
            <v>1</v>
          </cell>
          <cell r="G1684">
            <v>10</v>
          </cell>
          <cell r="J1684">
            <v>569</v>
          </cell>
          <cell r="K1684" t="str">
            <v>W</v>
          </cell>
          <cell r="M1684" t="str">
            <v>N</v>
          </cell>
          <cell r="N1684">
            <v>13</v>
          </cell>
          <cell r="R1684">
            <v>1.1124087591240877</v>
          </cell>
        </row>
        <row r="1685">
          <cell r="C1685">
            <v>1</v>
          </cell>
          <cell r="G1685">
            <v>13</v>
          </cell>
          <cell r="J1685">
            <v>1311</v>
          </cell>
          <cell r="K1685" t="str">
            <v>M</v>
          </cell>
          <cell r="M1685" t="str">
            <v>N</v>
          </cell>
          <cell r="N1685">
            <v>2</v>
          </cell>
          <cell r="R1685">
            <v>1.6274787535410764</v>
          </cell>
        </row>
        <row r="1686">
          <cell r="C1686">
            <v>1</v>
          </cell>
          <cell r="G1686">
            <v>13</v>
          </cell>
          <cell r="J1686">
            <v>2372</v>
          </cell>
          <cell r="K1686" t="str">
            <v>M</v>
          </cell>
          <cell r="M1686" t="str">
            <v>N</v>
          </cell>
          <cell r="N1686">
            <v>2</v>
          </cell>
          <cell r="R1686">
            <v>1.6274787535410764</v>
          </cell>
        </row>
        <row r="1687">
          <cell r="C1687">
            <v>1</v>
          </cell>
          <cell r="G1687">
            <v>10</v>
          </cell>
          <cell r="J1687">
            <v>330.3</v>
          </cell>
          <cell r="K1687" t="str">
            <v>M</v>
          </cell>
          <cell r="M1687" t="str">
            <v>N</v>
          </cell>
          <cell r="N1687">
            <v>13</v>
          </cell>
          <cell r="R1687">
            <v>1.1124087591240877</v>
          </cell>
        </row>
        <row r="1688">
          <cell r="C1688">
            <v>1</v>
          </cell>
          <cell r="G1688">
            <v>10</v>
          </cell>
          <cell r="J1688">
            <v>3139</v>
          </cell>
          <cell r="K1688" t="str">
            <v>M</v>
          </cell>
          <cell r="M1688" t="str">
            <v>N</v>
          </cell>
          <cell r="N1688">
            <v>8</v>
          </cell>
          <cell r="R1688">
            <v>1.1124087591240877</v>
          </cell>
        </row>
        <row r="1689">
          <cell r="C1689">
            <v>1</v>
          </cell>
          <cell r="G1689">
            <v>13</v>
          </cell>
          <cell r="J1689">
            <v>298.3</v>
          </cell>
          <cell r="K1689" t="str">
            <v>M</v>
          </cell>
          <cell r="M1689" t="str">
            <v>N</v>
          </cell>
          <cell r="N1689">
            <v>13</v>
          </cell>
          <cell r="R1689">
            <v>1.6274787535410764</v>
          </cell>
        </row>
        <row r="1690">
          <cell r="C1690">
            <v>1</v>
          </cell>
          <cell r="G1690">
            <v>13</v>
          </cell>
          <cell r="J1690">
            <v>1311</v>
          </cell>
          <cell r="K1690" t="str">
            <v>M</v>
          </cell>
          <cell r="M1690" t="str">
            <v>N</v>
          </cell>
          <cell r="N1690">
            <v>2</v>
          </cell>
          <cell r="R1690">
            <v>1.6274787535410764</v>
          </cell>
        </row>
        <row r="1691">
          <cell r="C1691">
            <v>1</v>
          </cell>
          <cell r="G1691">
            <v>13</v>
          </cell>
          <cell r="J1691">
            <v>1311</v>
          </cell>
          <cell r="K1691" t="str">
            <v>M</v>
          </cell>
          <cell r="M1691" t="str">
            <v>N</v>
          </cell>
          <cell r="N1691">
            <v>2</v>
          </cell>
          <cell r="R1691">
            <v>1.6274787535410764</v>
          </cell>
        </row>
        <row r="1692">
          <cell r="C1692">
            <v>1</v>
          </cell>
          <cell r="G1692">
            <v>13</v>
          </cell>
          <cell r="J1692">
            <v>1191</v>
          </cell>
          <cell r="K1692" t="str">
            <v>M</v>
          </cell>
          <cell r="M1692" t="str">
            <v>N</v>
          </cell>
          <cell r="N1692">
            <v>4</v>
          </cell>
          <cell r="R1692">
            <v>1.6274787535410764</v>
          </cell>
        </row>
        <row r="1693">
          <cell r="C1693">
            <v>1</v>
          </cell>
          <cell r="G1693">
            <v>10</v>
          </cell>
          <cell r="J1693">
            <v>1516</v>
          </cell>
          <cell r="K1693" t="str">
            <v>M</v>
          </cell>
          <cell r="M1693" t="str">
            <v>N</v>
          </cell>
          <cell r="N1693">
            <v>13</v>
          </cell>
          <cell r="R1693">
            <v>1.1124087591240877</v>
          </cell>
        </row>
        <row r="1694">
          <cell r="C1694">
            <v>1</v>
          </cell>
          <cell r="G1694">
            <v>10</v>
          </cell>
          <cell r="J1694">
            <v>432.4</v>
          </cell>
          <cell r="K1694" t="str">
            <v>D</v>
          </cell>
          <cell r="M1694" t="str">
            <v>N</v>
          </cell>
          <cell r="N1694">
            <v>13</v>
          </cell>
          <cell r="R1694">
            <v>1.1124087591240877</v>
          </cell>
        </row>
        <row r="1695">
          <cell r="C1695">
            <v>1</v>
          </cell>
          <cell r="G1695">
            <v>10</v>
          </cell>
          <cell r="J1695">
            <v>1062</v>
          </cell>
          <cell r="K1695" t="str">
            <v>W</v>
          </cell>
          <cell r="M1695" t="str">
            <v>N</v>
          </cell>
          <cell r="N1695">
            <v>13</v>
          </cell>
          <cell r="R1695">
            <v>1.1124087591240877</v>
          </cell>
        </row>
        <row r="1696">
          <cell r="C1696">
            <v>1</v>
          </cell>
          <cell r="G1696">
            <v>10</v>
          </cell>
          <cell r="J1696">
            <v>1062</v>
          </cell>
          <cell r="K1696" t="str">
            <v>W</v>
          </cell>
          <cell r="M1696" t="str">
            <v>N</v>
          </cell>
          <cell r="N1696">
            <v>13</v>
          </cell>
          <cell r="R1696">
            <v>1.1124087591240877</v>
          </cell>
        </row>
        <row r="1697">
          <cell r="C1697">
            <v>1</v>
          </cell>
          <cell r="G1697">
            <v>13</v>
          </cell>
          <cell r="J1697">
            <v>317.2</v>
          </cell>
          <cell r="K1697" t="str">
            <v>W</v>
          </cell>
          <cell r="M1697" t="str">
            <v>N</v>
          </cell>
          <cell r="N1697">
            <v>7</v>
          </cell>
          <cell r="R1697">
            <v>1.6274787535410764</v>
          </cell>
        </row>
        <row r="1698">
          <cell r="C1698">
            <v>1</v>
          </cell>
          <cell r="G1698">
            <v>10</v>
          </cell>
          <cell r="J1698">
            <v>540</v>
          </cell>
          <cell r="K1698" t="str">
            <v>W</v>
          </cell>
          <cell r="M1698" t="str">
            <v>N</v>
          </cell>
          <cell r="N1698">
            <v>4</v>
          </cell>
          <cell r="R1698">
            <v>1.1124087591240877</v>
          </cell>
        </row>
        <row r="1699">
          <cell r="C1699">
            <v>1</v>
          </cell>
          <cell r="G1699">
            <v>10</v>
          </cell>
          <cell r="J1699">
            <v>330.3</v>
          </cell>
          <cell r="K1699" t="str">
            <v>W</v>
          </cell>
          <cell r="M1699" t="str">
            <v>Y</v>
          </cell>
          <cell r="N1699">
            <v>13</v>
          </cell>
          <cell r="R1699">
            <v>1.1124087591240877</v>
          </cell>
        </row>
        <row r="1700">
          <cell r="C1700">
            <v>1</v>
          </cell>
          <cell r="G1700">
            <v>10</v>
          </cell>
          <cell r="J1700">
            <v>514.29999999999995</v>
          </cell>
          <cell r="K1700" t="str">
            <v>W</v>
          </cell>
          <cell r="M1700" t="str">
            <v>N</v>
          </cell>
          <cell r="N1700">
            <v>13</v>
          </cell>
          <cell r="R1700">
            <v>1.1124087591240877</v>
          </cell>
        </row>
        <row r="1701">
          <cell r="C1701">
            <v>1</v>
          </cell>
          <cell r="G1701">
            <v>10</v>
          </cell>
          <cell r="J1701">
            <v>222.4</v>
          </cell>
          <cell r="K1701" t="str">
            <v>W</v>
          </cell>
          <cell r="M1701" t="str">
            <v>N</v>
          </cell>
          <cell r="N1701">
            <v>10</v>
          </cell>
          <cell r="R1701">
            <v>1.1124087591240877</v>
          </cell>
        </row>
        <row r="1702">
          <cell r="C1702">
            <v>1</v>
          </cell>
          <cell r="G1702">
            <v>10</v>
          </cell>
          <cell r="J1702">
            <v>256.39999999999998</v>
          </cell>
          <cell r="K1702" t="str">
            <v>M</v>
          </cell>
          <cell r="M1702" t="str">
            <v>N</v>
          </cell>
          <cell r="N1702">
            <v>10</v>
          </cell>
          <cell r="R1702">
            <v>1.1124087591240877</v>
          </cell>
        </row>
        <row r="1703">
          <cell r="C1703">
            <v>1</v>
          </cell>
          <cell r="G1703">
            <v>10</v>
          </cell>
          <cell r="J1703">
            <v>1779</v>
          </cell>
          <cell r="K1703" t="str">
            <v>M</v>
          </cell>
          <cell r="M1703" t="str">
            <v>N</v>
          </cell>
          <cell r="N1703">
            <v>13</v>
          </cell>
          <cell r="R1703">
            <v>1.1124087591240877</v>
          </cell>
        </row>
        <row r="1704">
          <cell r="C1704">
            <v>1</v>
          </cell>
          <cell r="G1704">
            <v>13</v>
          </cell>
          <cell r="J1704">
            <v>315.39999999999998</v>
          </cell>
          <cell r="K1704" t="str">
            <v>M</v>
          </cell>
          <cell r="M1704" t="str">
            <v>N</v>
          </cell>
          <cell r="N1704">
            <v>2</v>
          </cell>
          <cell r="R1704">
            <v>1.6274787535410764</v>
          </cell>
        </row>
        <row r="1705">
          <cell r="C1705">
            <v>1</v>
          </cell>
          <cell r="G1705">
            <v>10</v>
          </cell>
          <cell r="J1705">
            <v>302.3</v>
          </cell>
          <cell r="K1705" t="str">
            <v>W</v>
          </cell>
          <cell r="M1705" t="str">
            <v>N</v>
          </cell>
          <cell r="N1705">
            <v>1</v>
          </cell>
          <cell r="R1705">
            <v>1.1124087591240877</v>
          </cell>
        </row>
        <row r="1706">
          <cell r="C1706">
            <v>1</v>
          </cell>
          <cell r="G1706">
            <v>13</v>
          </cell>
          <cell r="J1706">
            <v>689</v>
          </cell>
          <cell r="K1706" t="str">
            <v>M</v>
          </cell>
          <cell r="M1706" t="str">
            <v>Y</v>
          </cell>
          <cell r="N1706">
            <v>7</v>
          </cell>
          <cell r="R1706">
            <v>1.6274787535410764</v>
          </cell>
        </row>
        <row r="1707">
          <cell r="C1707">
            <v>1</v>
          </cell>
          <cell r="G1707">
            <v>13</v>
          </cell>
          <cell r="J1707">
            <v>307.2</v>
          </cell>
          <cell r="K1707" t="str">
            <v>M</v>
          </cell>
          <cell r="M1707" t="str">
            <v>N</v>
          </cell>
          <cell r="N1707">
            <v>10</v>
          </cell>
          <cell r="R1707">
            <v>1.6274787535410764</v>
          </cell>
        </row>
        <row r="1708">
          <cell r="C1708">
            <v>1</v>
          </cell>
          <cell r="G1708">
            <v>13</v>
          </cell>
          <cell r="J1708">
            <v>276.2</v>
          </cell>
          <cell r="K1708" t="str">
            <v>W</v>
          </cell>
          <cell r="M1708" t="str">
            <v>N</v>
          </cell>
          <cell r="N1708">
            <v>7</v>
          </cell>
          <cell r="R1708">
            <v>1.6274787535410764</v>
          </cell>
        </row>
        <row r="1709">
          <cell r="C1709">
            <v>1</v>
          </cell>
          <cell r="G1709">
            <v>10</v>
          </cell>
          <cell r="J1709">
            <v>125</v>
          </cell>
          <cell r="K1709" t="str">
            <v>M</v>
          </cell>
          <cell r="M1709" t="str">
            <v>N</v>
          </cell>
          <cell r="N1709">
            <v>10</v>
          </cell>
          <cell r="R1709">
            <v>1.1124087591240877</v>
          </cell>
        </row>
        <row r="1710">
          <cell r="C1710">
            <v>1</v>
          </cell>
          <cell r="G1710">
            <v>10</v>
          </cell>
          <cell r="J1710">
            <v>575.79999999999995</v>
          </cell>
          <cell r="K1710" t="str">
            <v>M</v>
          </cell>
          <cell r="M1710" t="str">
            <v>N</v>
          </cell>
          <cell r="N1710">
            <v>13</v>
          </cell>
          <cell r="R1710">
            <v>1.1124087591240877</v>
          </cell>
        </row>
        <row r="1711">
          <cell r="C1711">
            <v>1</v>
          </cell>
          <cell r="G1711">
            <v>10</v>
          </cell>
          <cell r="J1711">
            <v>172.3</v>
          </cell>
          <cell r="K1711" t="str">
            <v>M</v>
          </cell>
          <cell r="M1711" t="str">
            <v>N</v>
          </cell>
          <cell r="N1711">
            <v>14</v>
          </cell>
          <cell r="R1711">
            <v>1.1124087591240877</v>
          </cell>
        </row>
        <row r="1712">
          <cell r="C1712">
            <v>1</v>
          </cell>
          <cell r="G1712">
            <v>13</v>
          </cell>
          <cell r="J1712">
            <v>569</v>
          </cell>
          <cell r="K1712" t="str">
            <v>W</v>
          </cell>
          <cell r="M1712" t="str">
            <v>N</v>
          </cell>
          <cell r="N1712">
            <v>13</v>
          </cell>
          <cell r="R1712">
            <v>1.6274787535410764</v>
          </cell>
        </row>
        <row r="1713">
          <cell r="C1713">
            <v>1</v>
          </cell>
          <cell r="G1713">
            <v>10</v>
          </cell>
          <cell r="J1713">
            <v>315</v>
          </cell>
          <cell r="K1713" t="str">
            <v>W</v>
          </cell>
          <cell r="M1713" t="str">
            <v>N</v>
          </cell>
          <cell r="N1713">
            <v>3</v>
          </cell>
          <cell r="R1713">
            <v>1.1124087591240877</v>
          </cell>
        </row>
        <row r="1714">
          <cell r="C1714">
            <v>1</v>
          </cell>
          <cell r="G1714">
            <v>10</v>
          </cell>
          <cell r="J1714">
            <v>122.8</v>
          </cell>
          <cell r="K1714" t="str">
            <v>W</v>
          </cell>
          <cell r="M1714" t="str">
            <v>N</v>
          </cell>
          <cell r="N1714">
            <v>11</v>
          </cell>
          <cell r="R1714">
            <v>1.1124087591240877</v>
          </cell>
        </row>
        <row r="1715">
          <cell r="C1715">
            <v>1</v>
          </cell>
          <cell r="G1715">
            <v>13</v>
          </cell>
          <cell r="J1715">
            <v>238.2</v>
          </cell>
          <cell r="K1715" t="str">
            <v>W</v>
          </cell>
          <cell r="M1715" t="str">
            <v>N</v>
          </cell>
          <cell r="N1715">
            <v>2</v>
          </cell>
          <cell r="R1715">
            <v>1.6274787535410764</v>
          </cell>
        </row>
        <row r="1716">
          <cell r="C1716">
            <v>1</v>
          </cell>
          <cell r="G1716">
            <v>10</v>
          </cell>
          <cell r="J1716">
            <v>689</v>
          </cell>
          <cell r="K1716" t="str">
            <v>W</v>
          </cell>
          <cell r="M1716" t="str">
            <v>N</v>
          </cell>
          <cell r="N1716">
            <v>11</v>
          </cell>
          <cell r="R1716">
            <v>1.1124087591240877</v>
          </cell>
        </row>
        <row r="1717">
          <cell r="C1717">
            <v>1</v>
          </cell>
          <cell r="G1717">
            <v>10</v>
          </cell>
          <cell r="J1717">
            <v>137.4</v>
          </cell>
          <cell r="K1717" t="str">
            <v>W</v>
          </cell>
          <cell r="M1717" t="str">
            <v>N</v>
          </cell>
          <cell r="N1717">
            <v>7</v>
          </cell>
          <cell r="R1717">
            <v>1.1124087591240877</v>
          </cell>
        </row>
        <row r="1718">
          <cell r="C1718">
            <v>1</v>
          </cell>
          <cell r="G1718">
            <v>10</v>
          </cell>
          <cell r="J1718">
            <v>210.3</v>
          </cell>
          <cell r="K1718" t="str">
            <v>W</v>
          </cell>
          <cell r="M1718" t="str">
            <v>N</v>
          </cell>
          <cell r="N1718">
            <v>3</v>
          </cell>
          <cell r="R1718">
            <v>1.1124087591240877</v>
          </cell>
        </row>
        <row r="1719">
          <cell r="C1719">
            <v>1</v>
          </cell>
          <cell r="G1719">
            <v>10</v>
          </cell>
          <cell r="J1719">
            <v>694</v>
          </cell>
          <cell r="K1719" t="str">
            <v>W</v>
          </cell>
          <cell r="M1719" t="str">
            <v>N</v>
          </cell>
          <cell r="N1719">
            <v>15</v>
          </cell>
          <cell r="R1719">
            <v>1.1124087591240877</v>
          </cell>
        </row>
        <row r="1720">
          <cell r="C1720">
            <v>1</v>
          </cell>
          <cell r="G1720">
            <v>13</v>
          </cell>
          <cell r="J1720">
            <v>117.6</v>
          </cell>
          <cell r="K1720" t="str">
            <v>W</v>
          </cell>
          <cell r="M1720" t="str">
            <v>N</v>
          </cell>
          <cell r="N1720">
            <v>4</v>
          </cell>
          <cell r="R1720">
            <v>1.6274787535410764</v>
          </cell>
        </row>
        <row r="1721">
          <cell r="C1721">
            <v>1</v>
          </cell>
          <cell r="G1721">
            <v>13</v>
          </cell>
          <cell r="J1721">
            <v>1495</v>
          </cell>
          <cell r="K1721" t="str">
            <v>M</v>
          </cell>
          <cell r="M1721" t="str">
            <v>N</v>
          </cell>
          <cell r="N1721">
            <v>1</v>
          </cell>
          <cell r="R1721">
            <v>1.6274787535410764</v>
          </cell>
        </row>
        <row r="1722">
          <cell r="C1722">
            <v>1</v>
          </cell>
          <cell r="G1722">
            <v>10</v>
          </cell>
          <cell r="J1722">
            <v>376.4</v>
          </cell>
          <cell r="K1722" t="str">
            <v>W</v>
          </cell>
          <cell r="M1722" t="str">
            <v>N</v>
          </cell>
          <cell r="N1722">
            <v>1</v>
          </cell>
          <cell r="R1722">
            <v>1.1124087591240877</v>
          </cell>
        </row>
        <row r="1723">
          <cell r="C1723">
            <v>1</v>
          </cell>
          <cell r="G1723">
            <v>10</v>
          </cell>
          <cell r="J1723">
            <v>186.2</v>
          </cell>
          <cell r="K1723" t="str">
            <v>W</v>
          </cell>
          <cell r="M1723" t="str">
            <v>N</v>
          </cell>
          <cell r="N1723">
            <v>3</v>
          </cell>
          <cell r="R1723">
            <v>1.1124087591240877</v>
          </cell>
        </row>
        <row r="1724">
          <cell r="C1724">
            <v>1</v>
          </cell>
          <cell r="G1724">
            <v>13</v>
          </cell>
          <cell r="J1724">
            <v>560.4</v>
          </cell>
          <cell r="K1724" t="str">
            <v>W</v>
          </cell>
          <cell r="M1724" t="str">
            <v>N</v>
          </cell>
          <cell r="N1724">
            <v>14</v>
          </cell>
          <cell r="R1724">
            <v>1.6274787535410764</v>
          </cell>
        </row>
        <row r="1725">
          <cell r="C1725">
            <v>1</v>
          </cell>
          <cell r="G1725">
            <v>13</v>
          </cell>
          <cell r="J1725">
            <v>443</v>
          </cell>
          <cell r="K1725" t="str">
            <v>M</v>
          </cell>
          <cell r="M1725" t="str">
            <v>N</v>
          </cell>
          <cell r="N1725">
            <v>4</v>
          </cell>
          <cell r="R1725">
            <v>1.6274787535410764</v>
          </cell>
        </row>
        <row r="1726">
          <cell r="C1726">
            <v>1</v>
          </cell>
          <cell r="G1726">
            <v>13</v>
          </cell>
          <cell r="J1726">
            <v>1311</v>
          </cell>
          <cell r="K1726" t="str">
            <v>M</v>
          </cell>
          <cell r="M1726" t="str">
            <v>N</v>
          </cell>
          <cell r="N1726">
            <v>4</v>
          </cell>
          <cell r="R1726">
            <v>1.6274787535410764</v>
          </cell>
        </row>
        <row r="1727">
          <cell r="C1727">
            <v>1</v>
          </cell>
          <cell r="G1727">
            <v>13</v>
          </cell>
          <cell r="J1727">
            <v>1311</v>
          </cell>
          <cell r="K1727" t="str">
            <v>M</v>
          </cell>
          <cell r="M1727" t="str">
            <v>N</v>
          </cell>
          <cell r="N1727">
            <v>4</v>
          </cell>
          <cell r="R1727">
            <v>1.6274787535410764</v>
          </cell>
        </row>
        <row r="1728">
          <cell r="C1728">
            <v>1</v>
          </cell>
          <cell r="G1728">
            <v>10</v>
          </cell>
          <cell r="J1728">
            <v>218.4</v>
          </cell>
          <cell r="K1728" t="str">
            <v>W</v>
          </cell>
          <cell r="M1728" t="str">
            <v>N</v>
          </cell>
          <cell r="N1728">
            <v>1</v>
          </cell>
          <cell r="R1728">
            <v>1.1124087591240877</v>
          </cell>
        </row>
        <row r="1729">
          <cell r="C1729">
            <v>1</v>
          </cell>
          <cell r="G1729">
            <v>13</v>
          </cell>
          <cell r="J1729">
            <v>182.4</v>
          </cell>
          <cell r="K1729" t="str">
            <v>M</v>
          </cell>
          <cell r="M1729" t="str">
            <v>N</v>
          </cell>
          <cell r="N1729">
            <v>9</v>
          </cell>
          <cell r="R1729">
            <v>1.6274787535410764</v>
          </cell>
        </row>
        <row r="1730">
          <cell r="C1730">
            <v>1</v>
          </cell>
          <cell r="G1730">
            <v>11</v>
          </cell>
          <cell r="J1730">
            <v>330.3</v>
          </cell>
          <cell r="K1730" t="str">
            <v>W</v>
          </cell>
          <cell r="M1730" t="str">
            <v>N</v>
          </cell>
          <cell r="N1730">
            <v>5</v>
          </cell>
          <cell r="R1730">
            <v>1.3240418118466899</v>
          </cell>
        </row>
        <row r="1731">
          <cell r="C1731">
            <v>1</v>
          </cell>
          <cell r="G1731">
            <v>13</v>
          </cell>
          <cell r="J1731">
            <v>799</v>
          </cell>
          <cell r="K1731" t="str">
            <v>M</v>
          </cell>
          <cell r="M1731" t="str">
            <v>N</v>
          </cell>
          <cell r="N1731">
            <v>1</v>
          </cell>
          <cell r="R1731">
            <v>1.6274787535410764</v>
          </cell>
        </row>
        <row r="1732">
          <cell r="C1732">
            <v>1</v>
          </cell>
          <cell r="G1732">
            <v>13</v>
          </cell>
          <cell r="J1732">
            <v>2188</v>
          </cell>
          <cell r="K1732" t="str">
            <v>M</v>
          </cell>
          <cell r="M1732" t="str">
            <v>N</v>
          </cell>
          <cell r="N1732">
            <v>8</v>
          </cell>
          <cell r="R1732">
            <v>1.6274787535410764</v>
          </cell>
        </row>
        <row r="1733">
          <cell r="C1733">
            <v>1</v>
          </cell>
          <cell r="G1733">
            <v>10</v>
          </cell>
          <cell r="J1733">
            <v>376.4</v>
          </cell>
          <cell r="K1733" t="str">
            <v>W</v>
          </cell>
          <cell r="M1733" t="str">
            <v>N</v>
          </cell>
          <cell r="N1733">
            <v>16</v>
          </cell>
          <cell r="R1733">
            <v>1.1124087591240877</v>
          </cell>
        </row>
        <row r="1734">
          <cell r="C1734">
            <v>1</v>
          </cell>
          <cell r="G1734">
            <v>10</v>
          </cell>
          <cell r="J1734">
            <v>28.1</v>
          </cell>
          <cell r="K1734" t="str">
            <v>D</v>
          </cell>
          <cell r="M1734" t="str">
            <v>Y</v>
          </cell>
          <cell r="N1734">
            <v>3</v>
          </cell>
          <cell r="R1734">
            <v>1.1124087591240877</v>
          </cell>
        </row>
        <row r="1735">
          <cell r="C1735">
            <v>1</v>
          </cell>
          <cell r="G1735">
            <v>10</v>
          </cell>
          <cell r="J1735">
            <v>758</v>
          </cell>
          <cell r="K1735" t="str">
            <v>W</v>
          </cell>
          <cell r="M1735" t="str">
            <v>N</v>
          </cell>
          <cell r="N1735">
            <v>17</v>
          </cell>
          <cell r="R1735">
            <v>1.1124087591240877</v>
          </cell>
        </row>
        <row r="1736">
          <cell r="C1736">
            <v>1</v>
          </cell>
          <cell r="G1736">
            <v>10</v>
          </cell>
          <cell r="J1736">
            <v>2030</v>
          </cell>
          <cell r="K1736" t="str">
            <v>M</v>
          </cell>
          <cell r="M1736" t="str">
            <v>N</v>
          </cell>
          <cell r="N1736">
            <v>17</v>
          </cell>
          <cell r="R1736">
            <v>1.1124087591240877</v>
          </cell>
        </row>
        <row r="1737">
          <cell r="C1737">
            <v>1</v>
          </cell>
          <cell r="G1737">
            <v>13</v>
          </cell>
          <cell r="J1737">
            <v>873</v>
          </cell>
          <cell r="K1737" t="str">
            <v>M</v>
          </cell>
          <cell r="M1737" t="str">
            <v>N</v>
          </cell>
          <cell r="N1737">
            <v>3</v>
          </cell>
          <cell r="R1737">
            <v>1.6274787535410764</v>
          </cell>
        </row>
        <row r="1738">
          <cell r="C1738">
            <v>1</v>
          </cell>
          <cell r="G1738">
            <v>13</v>
          </cell>
          <cell r="J1738">
            <v>2372</v>
          </cell>
          <cell r="K1738" t="str">
            <v>M</v>
          </cell>
          <cell r="M1738" t="str">
            <v>N</v>
          </cell>
          <cell r="N1738">
            <v>1</v>
          </cell>
          <cell r="R1738">
            <v>1.6274787535410764</v>
          </cell>
        </row>
        <row r="1739">
          <cell r="C1739">
            <v>1</v>
          </cell>
          <cell r="G1739">
            <v>13</v>
          </cell>
          <cell r="J1739">
            <v>1779</v>
          </cell>
          <cell r="K1739" t="str">
            <v>M</v>
          </cell>
          <cell r="M1739" t="str">
            <v>N</v>
          </cell>
          <cell r="N1739">
            <v>13</v>
          </cell>
          <cell r="R1739">
            <v>1.6274787535410764</v>
          </cell>
        </row>
        <row r="1740">
          <cell r="C1740">
            <v>1</v>
          </cell>
          <cell r="G1740">
            <v>10</v>
          </cell>
          <cell r="J1740">
            <v>238.2</v>
          </cell>
          <cell r="K1740" t="str">
            <v>W</v>
          </cell>
          <cell r="M1740" t="str">
            <v>N</v>
          </cell>
          <cell r="N1740">
            <v>3</v>
          </cell>
          <cell r="R1740">
            <v>1.1124087591240877</v>
          </cell>
        </row>
        <row r="1741">
          <cell r="C1741">
            <v>1</v>
          </cell>
          <cell r="G1741">
            <v>10</v>
          </cell>
          <cell r="J1741">
            <v>120.3</v>
          </cell>
          <cell r="K1741" t="str">
            <v>W</v>
          </cell>
          <cell r="M1741" t="str">
            <v>N</v>
          </cell>
          <cell r="N1741">
            <v>3</v>
          </cell>
          <cell r="R1741">
            <v>1.1124087591240877</v>
          </cell>
        </row>
        <row r="1742">
          <cell r="C1742">
            <v>1</v>
          </cell>
          <cell r="G1742">
            <v>13</v>
          </cell>
          <cell r="J1742">
            <v>423</v>
          </cell>
          <cell r="K1742" t="str">
            <v>W</v>
          </cell>
          <cell r="M1742" t="str">
            <v>N</v>
          </cell>
          <cell r="N1742">
            <v>17</v>
          </cell>
          <cell r="R1742">
            <v>1.6274787535410764</v>
          </cell>
        </row>
        <row r="1743">
          <cell r="C1743">
            <v>1</v>
          </cell>
          <cell r="G1743">
            <v>13</v>
          </cell>
          <cell r="J1743">
            <v>2184</v>
          </cell>
          <cell r="K1743" t="str">
            <v>M</v>
          </cell>
          <cell r="M1743" t="str">
            <v>N</v>
          </cell>
          <cell r="N1743">
            <v>15</v>
          </cell>
          <cell r="R1743">
            <v>1.6274787535410764</v>
          </cell>
        </row>
        <row r="1744">
          <cell r="C1744">
            <v>1</v>
          </cell>
          <cell r="G1744">
            <v>10</v>
          </cell>
          <cell r="J1744">
            <v>256.39999999999998</v>
          </cell>
          <cell r="K1744" t="str">
            <v>M</v>
          </cell>
          <cell r="M1744" t="str">
            <v>N</v>
          </cell>
          <cell r="N1744">
            <v>1</v>
          </cell>
          <cell r="R1744">
            <v>1.1124087591240877</v>
          </cell>
        </row>
        <row r="1745">
          <cell r="C1745">
            <v>1</v>
          </cell>
          <cell r="G1745">
            <v>13</v>
          </cell>
          <cell r="J1745">
            <v>276.2</v>
          </cell>
          <cell r="K1745" t="str">
            <v>W</v>
          </cell>
          <cell r="M1745" t="str">
            <v>N</v>
          </cell>
          <cell r="N1745">
            <v>1</v>
          </cell>
          <cell r="R1745">
            <v>1.6274787535410764</v>
          </cell>
        </row>
        <row r="1746">
          <cell r="C1746">
            <v>1</v>
          </cell>
          <cell r="G1746">
            <v>13</v>
          </cell>
          <cell r="J1746">
            <v>1495</v>
          </cell>
          <cell r="K1746" t="str">
            <v>M</v>
          </cell>
          <cell r="M1746" t="str">
            <v>N</v>
          </cell>
          <cell r="N1746">
            <v>15</v>
          </cell>
          <cell r="R1746">
            <v>1.6274787535410764</v>
          </cell>
        </row>
        <row r="1747">
          <cell r="C1747">
            <v>1</v>
          </cell>
          <cell r="G1747">
            <v>10</v>
          </cell>
          <cell r="J1747">
            <v>1232</v>
          </cell>
          <cell r="K1747" t="str">
            <v>M</v>
          </cell>
          <cell r="M1747" t="str">
            <v>N</v>
          </cell>
          <cell r="N1747">
            <v>2</v>
          </cell>
          <cell r="R1747">
            <v>1.1124087591240877</v>
          </cell>
        </row>
        <row r="1748">
          <cell r="C1748">
            <v>1</v>
          </cell>
          <cell r="G1748">
            <v>10</v>
          </cell>
          <cell r="J1748">
            <v>182.4</v>
          </cell>
          <cell r="K1748" t="str">
            <v>W</v>
          </cell>
          <cell r="M1748" t="str">
            <v>N</v>
          </cell>
          <cell r="N1748">
            <v>4</v>
          </cell>
          <cell r="R1748">
            <v>1.1124087591240877</v>
          </cell>
        </row>
        <row r="1749">
          <cell r="C1749">
            <v>1</v>
          </cell>
          <cell r="G1749">
            <v>11</v>
          </cell>
          <cell r="J1749">
            <v>137.4</v>
          </cell>
          <cell r="K1749" t="str">
            <v>W</v>
          </cell>
          <cell r="M1749" t="str">
            <v>N</v>
          </cell>
          <cell r="N1749">
            <v>15</v>
          </cell>
          <cell r="R1749">
            <v>1.3240418118466899</v>
          </cell>
        </row>
        <row r="1750">
          <cell r="C1750">
            <v>1</v>
          </cell>
          <cell r="G1750">
            <v>13</v>
          </cell>
          <cell r="J1750">
            <v>1232</v>
          </cell>
          <cell r="K1750" t="str">
            <v>M</v>
          </cell>
          <cell r="M1750" t="str">
            <v>N</v>
          </cell>
          <cell r="N1750">
            <v>2</v>
          </cell>
          <cell r="R1750">
            <v>1.6274787535410764</v>
          </cell>
        </row>
        <row r="1751">
          <cell r="C1751">
            <v>1</v>
          </cell>
          <cell r="G1751">
            <v>11</v>
          </cell>
          <cell r="J1751">
            <v>182.4</v>
          </cell>
          <cell r="K1751" t="str">
            <v>W</v>
          </cell>
          <cell r="M1751" t="str">
            <v>N</v>
          </cell>
          <cell r="N1751">
            <v>10</v>
          </cell>
          <cell r="R1751">
            <v>1.3240418118466899</v>
          </cell>
        </row>
        <row r="1752">
          <cell r="C1752">
            <v>1</v>
          </cell>
          <cell r="G1752">
            <v>10</v>
          </cell>
          <cell r="J1752">
            <v>185.8</v>
          </cell>
          <cell r="K1752" t="str">
            <v>W</v>
          </cell>
          <cell r="M1752" t="str">
            <v>N</v>
          </cell>
          <cell r="N1752">
            <v>13</v>
          </cell>
          <cell r="R1752">
            <v>1.1124087591240877</v>
          </cell>
        </row>
        <row r="1753">
          <cell r="C1753">
            <v>1</v>
          </cell>
          <cell r="G1753">
            <v>10</v>
          </cell>
          <cell r="J1753">
            <v>251.3</v>
          </cell>
          <cell r="K1753" t="str">
            <v>W</v>
          </cell>
          <cell r="M1753" t="str">
            <v>N</v>
          </cell>
          <cell r="N1753">
            <v>3</v>
          </cell>
          <cell r="R1753">
            <v>1.1124087591240877</v>
          </cell>
        </row>
        <row r="1754">
          <cell r="C1754">
            <v>1</v>
          </cell>
          <cell r="G1754">
            <v>11</v>
          </cell>
          <cell r="J1754">
            <v>578</v>
          </cell>
          <cell r="K1754" t="str">
            <v>W</v>
          </cell>
          <cell r="M1754" t="str">
            <v>N</v>
          </cell>
          <cell r="N1754">
            <v>1</v>
          </cell>
          <cell r="R1754">
            <v>1.3240418118466899</v>
          </cell>
        </row>
        <row r="1755">
          <cell r="C1755">
            <v>1</v>
          </cell>
          <cell r="G1755">
            <v>11</v>
          </cell>
          <cell r="J1755">
            <v>1453</v>
          </cell>
          <cell r="K1755" t="str">
            <v>Y</v>
          </cell>
          <cell r="M1755" t="str">
            <v>N</v>
          </cell>
          <cell r="N1755">
            <v>1</v>
          </cell>
          <cell r="R1755">
            <v>1.3240418118466899</v>
          </cell>
        </row>
        <row r="1756">
          <cell r="C1756">
            <v>1</v>
          </cell>
          <cell r="G1756">
            <v>11</v>
          </cell>
          <cell r="J1756">
            <v>540</v>
          </cell>
          <cell r="K1756" t="str">
            <v>M</v>
          </cell>
          <cell r="M1756" t="str">
            <v>N</v>
          </cell>
          <cell r="N1756">
            <v>15</v>
          </cell>
          <cell r="R1756">
            <v>1.3240418118466899</v>
          </cell>
        </row>
        <row r="1757">
          <cell r="C1757">
            <v>1</v>
          </cell>
          <cell r="G1757">
            <v>13</v>
          </cell>
          <cell r="J1757">
            <v>372.4</v>
          </cell>
          <cell r="K1757" t="str">
            <v>M</v>
          </cell>
          <cell r="M1757" t="str">
            <v>N</v>
          </cell>
          <cell r="N1757">
            <v>10</v>
          </cell>
          <cell r="R1757">
            <v>1.6274787535410764</v>
          </cell>
        </row>
        <row r="1758">
          <cell r="C1758">
            <v>1</v>
          </cell>
          <cell r="G1758">
            <v>10</v>
          </cell>
          <cell r="J1758">
            <v>185.8</v>
          </cell>
          <cell r="K1758" t="str">
            <v>M</v>
          </cell>
          <cell r="M1758" t="str">
            <v>N</v>
          </cell>
          <cell r="N1758">
            <v>4</v>
          </cell>
          <cell r="R1758">
            <v>1.1124087591240877</v>
          </cell>
        </row>
        <row r="1759">
          <cell r="C1759">
            <v>1</v>
          </cell>
          <cell r="G1759">
            <v>13</v>
          </cell>
          <cell r="J1759">
            <v>1311</v>
          </cell>
          <cell r="K1759" t="str">
            <v>M</v>
          </cell>
          <cell r="M1759" t="str">
            <v>N</v>
          </cell>
          <cell r="N1759">
            <v>2</v>
          </cell>
          <cell r="R1759">
            <v>1.6274787535410764</v>
          </cell>
        </row>
        <row r="1760">
          <cell r="C1760">
            <v>1</v>
          </cell>
          <cell r="G1760">
            <v>11</v>
          </cell>
          <cell r="J1760">
            <v>720</v>
          </cell>
          <cell r="K1760" t="str">
            <v>M</v>
          </cell>
          <cell r="M1760" t="str">
            <v>N</v>
          </cell>
          <cell r="N1760">
            <v>2</v>
          </cell>
          <cell r="R1760">
            <v>1.3240418118466899</v>
          </cell>
        </row>
        <row r="1761">
          <cell r="C1761">
            <v>1</v>
          </cell>
          <cell r="G1761">
            <v>13</v>
          </cell>
          <cell r="J1761">
            <v>626.6</v>
          </cell>
          <cell r="K1761" t="str">
            <v>M</v>
          </cell>
          <cell r="M1761" t="str">
            <v>N</v>
          </cell>
          <cell r="N1761">
            <v>13</v>
          </cell>
          <cell r="R1761">
            <v>1.6274787535410764</v>
          </cell>
        </row>
        <row r="1762">
          <cell r="C1762">
            <v>1</v>
          </cell>
          <cell r="G1762">
            <v>10</v>
          </cell>
          <cell r="J1762">
            <v>276.2</v>
          </cell>
          <cell r="K1762" t="str">
            <v>W</v>
          </cell>
          <cell r="M1762" t="str">
            <v>N</v>
          </cell>
          <cell r="N1762">
            <v>16</v>
          </cell>
          <cell r="R1762">
            <v>1.1124087591240877</v>
          </cell>
        </row>
        <row r="1763">
          <cell r="C1763">
            <v>1</v>
          </cell>
          <cell r="G1763">
            <v>13</v>
          </cell>
          <cell r="J1763">
            <v>372.4</v>
          </cell>
          <cell r="K1763" t="str">
            <v>M</v>
          </cell>
          <cell r="M1763" t="str">
            <v>N</v>
          </cell>
          <cell r="N1763">
            <v>13</v>
          </cell>
          <cell r="R1763">
            <v>1.6274787535410764</v>
          </cell>
        </row>
        <row r="1764">
          <cell r="C1764">
            <v>1</v>
          </cell>
          <cell r="G1764">
            <v>13</v>
          </cell>
          <cell r="J1764">
            <v>195.4</v>
          </cell>
          <cell r="K1764" t="str">
            <v>M</v>
          </cell>
          <cell r="M1764" t="str">
            <v>N</v>
          </cell>
          <cell r="N1764">
            <v>7</v>
          </cell>
          <cell r="R1764">
            <v>1.6274787535410764</v>
          </cell>
        </row>
        <row r="1765">
          <cell r="C1765">
            <v>1</v>
          </cell>
          <cell r="G1765">
            <v>13</v>
          </cell>
          <cell r="J1765">
            <v>335</v>
          </cell>
          <cell r="K1765" t="str">
            <v>M</v>
          </cell>
          <cell r="M1765" t="str">
            <v>N</v>
          </cell>
          <cell r="N1765">
            <v>7</v>
          </cell>
          <cell r="R1765">
            <v>1.6274787535410764</v>
          </cell>
        </row>
        <row r="1766">
          <cell r="C1766">
            <v>1</v>
          </cell>
          <cell r="G1766">
            <v>11</v>
          </cell>
          <cell r="J1766">
            <v>386.8</v>
          </cell>
          <cell r="K1766" t="str">
            <v>M</v>
          </cell>
          <cell r="M1766" t="str">
            <v>N</v>
          </cell>
          <cell r="N1766">
            <v>1</v>
          </cell>
          <cell r="R1766">
            <v>1.3240418118466899</v>
          </cell>
        </row>
        <row r="1767">
          <cell r="C1767">
            <v>1</v>
          </cell>
          <cell r="G1767">
            <v>11</v>
          </cell>
          <cell r="J1767">
            <v>236.6</v>
          </cell>
          <cell r="K1767" t="str">
            <v>M</v>
          </cell>
          <cell r="M1767" t="str">
            <v>N</v>
          </cell>
          <cell r="N1767">
            <v>18</v>
          </cell>
          <cell r="R1767">
            <v>1.3240418118466899</v>
          </cell>
        </row>
        <row r="1768">
          <cell r="C1768">
            <v>1</v>
          </cell>
          <cell r="G1768">
            <v>10</v>
          </cell>
          <cell r="J1768">
            <v>276.2</v>
          </cell>
          <cell r="K1768" t="str">
            <v>W</v>
          </cell>
          <cell r="M1768" t="str">
            <v>N</v>
          </cell>
          <cell r="N1768">
            <v>16</v>
          </cell>
          <cell r="R1768">
            <v>1.1124087591240877</v>
          </cell>
        </row>
        <row r="1769">
          <cell r="C1769">
            <v>1</v>
          </cell>
          <cell r="G1769">
            <v>13</v>
          </cell>
          <cell r="J1769">
            <v>218.4</v>
          </cell>
          <cell r="K1769" t="str">
            <v>W</v>
          </cell>
          <cell r="M1769" t="str">
            <v>N</v>
          </cell>
          <cell r="N1769">
            <v>13</v>
          </cell>
          <cell r="R1769">
            <v>1.6274787535410764</v>
          </cell>
        </row>
        <row r="1770">
          <cell r="C1770">
            <v>1</v>
          </cell>
          <cell r="G1770">
            <v>11</v>
          </cell>
          <cell r="J1770">
            <v>244</v>
          </cell>
          <cell r="K1770" t="str">
            <v>W</v>
          </cell>
          <cell r="M1770" t="str">
            <v>N</v>
          </cell>
          <cell r="N1770">
            <v>15</v>
          </cell>
          <cell r="R1770">
            <v>1.3240418118466899</v>
          </cell>
        </row>
        <row r="1771">
          <cell r="C1771">
            <v>1</v>
          </cell>
          <cell r="G1771">
            <v>11</v>
          </cell>
          <cell r="J1771">
            <v>694</v>
          </cell>
          <cell r="K1771" t="str">
            <v>W</v>
          </cell>
          <cell r="M1771" t="str">
            <v>N</v>
          </cell>
          <cell r="N1771">
            <v>2</v>
          </cell>
          <cell r="R1771">
            <v>1.3240418118466899</v>
          </cell>
        </row>
        <row r="1772">
          <cell r="C1772">
            <v>1</v>
          </cell>
          <cell r="G1772">
            <v>10</v>
          </cell>
          <cell r="J1772">
            <v>94</v>
          </cell>
          <cell r="K1772" t="str">
            <v>D</v>
          </cell>
          <cell r="M1772" t="str">
            <v>N</v>
          </cell>
          <cell r="N1772">
            <v>13</v>
          </cell>
          <cell r="R1772">
            <v>1.1124087591240877</v>
          </cell>
        </row>
        <row r="1773">
          <cell r="C1773">
            <v>1</v>
          </cell>
          <cell r="G1773">
            <v>10</v>
          </cell>
          <cell r="J1773">
            <v>256.39999999999998</v>
          </cell>
          <cell r="K1773" t="str">
            <v>D</v>
          </cell>
          <cell r="M1773" t="str">
            <v>N</v>
          </cell>
          <cell r="N1773">
            <v>1</v>
          </cell>
          <cell r="R1773">
            <v>1.1124087591240877</v>
          </cell>
        </row>
        <row r="1774">
          <cell r="C1774">
            <v>1</v>
          </cell>
          <cell r="G1774">
            <v>10</v>
          </cell>
          <cell r="J1774">
            <v>386.8</v>
          </cell>
          <cell r="K1774" t="str">
            <v>W</v>
          </cell>
          <cell r="M1774" t="str">
            <v>N</v>
          </cell>
          <cell r="N1774">
            <v>3</v>
          </cell>
          <cell r="R1774">
            <v>1.1124087591240877</v>
          </cell>
        </row>
        <row r="1775">
          <cell r="C1775">
            <v>1</v>
          </cell>
          <cell r="G1775">
            <v>13</v>
          </cell>
          <cell r="J1775">
            <v>488</v>
          </cell>
          <cell r="K1775" t="str">
            <v>W</v>
          </cell>
          <cell r="M1775" t="str">
            <v>N</v>
          </cell>
          <cell r="N1775">
            <v>2</v>
          </cell>
          <cell r="R1775">
            <v>1.6274787535410764</v>
          </cell>
        </row>
        <row r="1776">
          <cell r="C1776">
            <v>1</v>
          </cell>
          <cell r="G1776">
            <v>10</v>
          </cell>
          <cell r="J1776">
            <v>619.20000000000005</v>
          </cell>
          <cell r="K1776" t="str">
            <v>W</v>
          </cell>
          <cell r="M1776" t="str">
            <v>N</v>
          </cell>
          <cell r="N1776">
            <v>1</v>
          </cell>
          <cell r="R1776">
            <v>1.1124087591240877</v>
          </cell>
        </row>
        <row r="1777">
          <cell r="C1777">
            <v>1</v>
          </cell>
          <cell r="G1777">
            <v>10</v>
          </cell>
          <cell r="J1777">
            <v>531</v>
          </cell>
          <cell r="K1777" t="str">
            <v>W</v>
          </cell>
          <cell r="M1777" t="str">
            <v>N</v>
          </cell>
          <cell r="N1777">
            <v>16</v>
          </cell>
          <cell r="R1777">
            <v>1.1124087591240877</v>
          </cell>
        </row>
        <row r="1778">
          <cell r="C1778">
            <v>1</v>
          </cell>
          <cell r="G1778">
            <v>10</v>
          </cell>
          <cell r="J1778">
            <v>348.9</v>
          </cell>
          <cell r="K1778" t="str">
            <v>W</v>
          </cell>
          <cell r="M1778" t="str">
            <v>N</v>
          </cell>
          <cell r="N1778">
            <v>3</v>
          </cell>
          <cell r="R1778">
            <v>1.1124087591240877</v>
          </cell>
        </row>
        <row r="1779">
          <cell r="C1779">
            <v>1</v>
          </cell>
          <cell r="G1779">
            <v>11</v>
          </cell>
          <cell r="J1779">
            <v>580.20000000000005</v>
          </cell>
          <cell r="K1779" t="str">
            <v>W</v>
          </cell>
          <cell r="M1779" t="str">
            <v>N</v>
          </cell>
          <cell r="N1779">
            <v>8</v>
          </cell>
          <cell r="R1779">
            <v>1.3240418118466899</v>
          </cell>
        </row>
        <row r="1780">
          <cell r="C1780">
            <v>1</v>
          </cell>
          <cell r="G1780">
            <v>10</v>
          </cell>
          <cell r="J1780">
            <v>185.8</v>
          </cell>
          <cell r="K1780" t="str">
            <v>W</v>
          </cell>
          <cell r="M1780" t="str">
            <v>N</v>
          </cell>
          <cell r="N1780">
            <v>10</v>
          </cell>
          <cell r="R1780">
            <v>1.1124087591240877</v>
          </cell>
        </row>
        <row r="1781">
          <cell r="C1781">
            <v>1</v>
          </cell>
          <cell r="G1781">
            <v>13</v>
          </cell>
          <cell r="J1781">
            <v>488</v>
          </cell>
          <cell r="K1781" t="str">
            <v>M</v>
          </cell>
          <cell r="M1781" t="str">
            <v>N</v>
          </cell>
          <cell r="N1781">
            <v>2</v>
          </cell>
          <cell r="R1781">
            <v>1.6274787535410764</v>
          </cell>
        </row>
        <row r="1782">
          <cell r="C1782">
            <v>1</v>
          </cell>
          <cell r="G1782">
            <v>13</v>
          </cell>
          <cell r="J1782">
            <v>2188</v>
          </cell>
          <cell r="K1782" t="str">
            <v>M</v>
          </cell>
          <cell r="M1782" t="str">
            <v>N</v>
          </cell>
          <cell r="N1782">
            <v>3</v>
          </cell>
          <cell r="R1782">
            <v>1.6274787535410764</v>
          </cell>
        </row>
        <row r="1783">
          <cell r="C1783">
            <v>1</v>
          </cell>
          <cell r="G1783">
            <v>10</v>
          </cell>
          <cell r="J1783">
            <v>569</v>
          </cell>
          <cell r="K1783" t="str">
            <v>W</v>
          </cell>
          <cell r="M1783" t="str">
            <v>N</v>
          </cell>
          <cell r="N1783">
            <v>13</v>
          </cell>
          <cell r="R1783">
            <v>1.1124087591240877</v>
          </cell>
        </row>
        <row r="1784">
          <cell r="C1784">
            <v>1</v>
          </cell>
          <cell r="G1784">
            <v>10</v>
          </cell>
          <cell r="J1784">
            <v>259.2</v>
          </cell>
          <cell r="K1784" t="str">
            <v>W</v>
          </cell>
          <cell r="M1784" t="str">
            <v>N</v>
          </cell>
          <cell r="N1784">
            <v>13</v>
          </cell>
          <cell r="R1784">
            <v>1.1124087591240877</v>
          </cell>
        </row>
        <row r="1785">
          <cell r="C1785">
            <v>1</v>
          </cell>
          <cell r="G1785">
            <v>11</v>
          </cell>
          <cell r="J1785">
            <v>238.2</v>
          </cell>
          <cell r="K1785" t="str">
            <v>W</v>
          </cell>
          <cell r="M1785" t="str">
            <v>N</v>
          </cell>
          <cell r="N1785">
            <v>1</v>
          </cell>
          <cell r="R1785">
            <v>1.3240418118466899</v>
          </cell>
        </row>
        <row r="1786">
          <cell r="C1786">
            <v>1</v>
          </cell>
          <cell r="G1786">
            <v>10</v>
          </cell>
          <cell r="J1786">
            <v>28.1</v>
          </cell>
          <cell r="K1786" t="str">
            <v>W</v>
          </cell>
          <cell r="M1786" t="str">
            <v>N</v>
          </cell>
          <cell r="N1786">
            <v>1</v>
          </cell>
          <cell r="R1786">
            <v>1.1124087591240877</v>
          </cell>
        </row>
        <row r="1787">
          <cell r="C1787">
            <v>1</v>
          </cell>
          <cell r="G1787">
            <v>10</v>
          </cell>
          <cell r="J1787">
            <v>267</v>
          </cell>
          <cell r="K1787" t="str">
            <v>W</v>
          </cell>
          <cell r="M1787" t="str">
            <v>N</v>
          </cell>
          <cell r="N1787">
            <v>2</v>
          </cell>
          <cell r="R1787">
            <v>1.1124087591240877</v>
          </cell>
        </row>
        <row r="1788">
          <cell r="C1788">
            <v>1</v>
          </cell>
          <cell r="G1788">
            <v>10</v>
          </cell>
          <cell r="J1788">
            <v>684</v>
          </cell>
          <cell r="K1788" t="str">
            <v>W</v>
          </cell>
          <cell r="M1788" t="str">
            <v>N</v>
          </cell>
          <cell r="N1788">
            <v>4</v>
          </cell>
          <cell r="R1788">
            <v>1.1124087591240877</v>
          </cell>
        </row>
        <row r="1789">
          <cell r="C1789">
            <v>1</v>
          </cell>
          <cell r="G1789">
            <v>13</v>
          </cell>
          <cell r="J1789">
            <v>669</v>
          </cell>
          <cell r="K1789" t="str">
            <v>M</v>
          </cell>
          <cell r="M1789" t="str">
            <v>N</v>
          </cell>
          <cell r="N1789">
            <v>1</v>
          </cell>
          <cell r="R1789">
            <v>1.6274787535410764</v>
          </cell>
        </row>
        <row r="1790">
          <cell r="C1790">
            <v>1</v>
          </cell>
          <cell r="G1790">
            <v>10</v>
          </cell>
          <cell r="J1790">
            <v>137.4</v>
          </cell>
          <cell r="K1790" t="str">
            <v>D</v>
          </cell>
          <cell r="M1790" t="str">
            <v>N</v>
          </cell>
          <cell r="N1790">
            <v>16</v>
          </cell>
          <cell r="R1790">
            <v>1.1124087591240877</v>
          </cell>
        </row>
        <row r="1791">
          <cell r="C1791">
            <v>1</v>
          </cell>
          <cell r="G1791">
            <v>10</v>
          </cell>
          <cell r="J1791">
            <v>50.7</v>
          </cell>
          <cell r="K1791" t="str">
            <v>D</v>
          </cell>
          <cell r="M1791" t="str">
            <v>N</v>
          </cell>
          <cell r="N1791">
            <v>9</v>
          </cell>
          <cell r="R1791">
            <v>1.1124087591240877</v>
          </cell>
        </row>
        <row r="1792">
          <cell r="C1792">
            <v>1</v>
          </cell>
          <cell r="G1792">
            <v>13</v>
          </cell>
          <cell r="J1792">
            <v>878</v>
          </cell>
          <cell r="K1792" t="str">
            <v>M</v>
          </cell>
          <cell r="M1792" t="str">
            <v>N</v>
          </cell>
          <cell r="N1792">
            <v>3</v>
          </cell>
          <cell r="R1792">
            <v>1.6274787535410764</v>
          </cell>
        </row>
        <row r="1793">
          <cell r="C1793">
            <v>1</v>
          </cell>
          <cell r="G1793">
            <v>13</v>
          </cell>
          <cell r="J1793">
            <v>1311</v>
          </cell>
          <cell r="K1793" t="str">
            <v>M</v>
          </cell>
          <cell r="M1793" t="str">
            <v>N</v>
          </cell>
          <cell r="N1793">
            <v>2</v>
          </cell>
          <cell r="R1793">
            <v>1.6274787535410764</v>
          </cell>
        </row>
        <row r="1794">
          <cell r="C1794">
            <v>1</v>
          </cell>
          <cell r="G1794">
            <v>10</v>
          </cell>
          <cell r="J1794">
            <v>144.80000000000001</v>
          </cell>
          <cell r="K1794" t="str">
            <v>W</v>
          </cell>
          <cell r="M1794" t="str">
            <v>N</v>
          </cell>
          <cell r="N1794">
            <v>13</v>
          </cell>
          <cell r="R1794">
            <v>1.1124087591240877</v>
          </cell>
        </row>
        <row r="1795">
          <cell r="C1795">
            <v>1</v>
          </cell>
          <cell r="G1795">
            <v>10</v>
          </cell>
          <cell r="J1795">
            <v>756</v>
          </cell>
          <cell r="K1795" t="str">
            <v>W</v>
          </cell>
          <cell r="M1795" t="str">
            <v>N</v>
          </cell>
          <cell r="N1795">
            <v>13</v>
          </cell>
          <cell r="R1795">
            <v>1.1124087591240877</v>
          </cell>
        </row>
        <row r="1796">
          <cell r="C1796">
            <v>1</v>
          </cell>
          <cell r="G1796">
            <v>10</v>
          </cell>
          <cell r="J1796">
            <v>28.1</v>
          </cell>
          <cell r="K1796" t="str">
            <v>D</v>
          </cell>
          <cell r="M1796" t="str">
            <v>N</v>
          </cell>
          <cell r="N1796">
            <v>3</v>
          </cell>
          <cell r="R1796">
            <v>1.1124087591240877</v>
          </cell>
        </row>
        <row r="1797">
          <cell r="C1797">
            <v>1</v>
          </cell>
          <cell r="G1797">
            <v>13</v>
          </cell>
          <cell r="J1797">
            <v>1311</v>
          </cell>
          <cell r="K1797" t="str">
            <v>M</v>
          </cell>
          <cell r="M1797" t="str">
            <v>N</v>
          </cell>
          <cell r="N1797">
            <v>2</v>
          </cell>
          <cell r="R1797">
            <v>1.6274787535410764</v>
          </cell>
        </row>
        <row r="1798">
          <cell r="C1798">
            <v>1</v>
          </cell>
          <cell r="G1798">
            <v>11</v>
          </cell>
          <cell r="J1798">
            <v>74.2</v>
          </cell>
          <cell r="K1798">
            <v>2</v>
          </cell>
          <cell r="M1798">
            <v>2</v>
          </cell>
          <cell r="N1798">
            <v>1</v>
          </cell>
          <cell r="R1798">
            <v>1.3240418118466899</v>
          </cell>
        </row>
        <row r="1799">
          <cell r="C1799">
            <v>1</v>
          </cell>
          <cell r="G1799">
            <v>13</v>
          </cell>
          <cell r="J1799">
            <v>136.30000000000001</v>
          </cell>
          <cell r="K1799">
            <v>1</v>
          </cell>
          <cell r="M1799">
            <v>1</v>
          </cell>
          <cell r="N1799">
            <v>2</v>
          </cell>
          <cell r="R1799">
            <v>1.6274787535410764</v>
          </cell>
        </row>
        <row r="1800">
          <cell r="C1800">
            <v>1</v>
          </cell>
          <cell r="G1800">
            <v>11</v>
          </cell>
          <cell r="J1800">
            <v>1884</v>
          </cell>
          <cell r="K1800">
            <v>1</v>
          </cell>
          <cell r="M1800">
            <v>2</v>
          </cell>
          <cell r="N1800">
            <v>1</v>
          </cell>
          <cell r="R1800">
            <v>1.3240418118466899</v>
          </cell>
        </row>
        <row r="1801">
          <cell r="C1801">
            <v>1</v>
          </cell>
          <cell r="G1801">
            <v>13</v>
          </cell>
          <cell r="J1801">
            <v>2684.4</v>
          </cell>
          <cell r="K1801">
            <v>2</v>
          </cell>
          <cell r="M1801">
            <v>2</v>
          </cell>
          <cell r="N1801">
            <v>1</v>
          </cell>
          <cell r="R1801">
            <v>1.6274787535410764</v>
          </cell>
        </row>
        <row r="1802">
          <cell r="C1802">
            <v>1</v>
          </cell>
          <cell r="G1802">
            <v>13</v>
          </cell>
          <cell r="J1802">
            <v>210.3</v>
          </cell>
          <cell r="K1802">
            <v>2</v>
          </cell>
          <cell r="M1802">
            <v>2</v>
          </cell>
          <cell r="N1802">
            <v>3</v>
          </cell>
          <cell r="R1802">
            <v>1.6274787535410764</v>
          </cell>
        </row>
        <row r="1803">
          <cell r="C1803">
            <v>1</v>
          </cell>
          <cell r="G1803">
            <v>13</v>
          </cell>
          <cell r="J1803">
            <v>256.39999999999998</v>
          </cell>
          <cell r="K1803">
            <v>2</v>
          </cell>
          <cell r="M1803">
            <v>1</v>
          </cell>
          <cell r="N1803">
            <v>9</v>
          </cell>
          <cell r="R1803">
            <v>1.6274787535410764</v>
          </cell>
        </row>
        <row r="1804">
          <cell r="C1804">
            <v>1</v>
          </cell>
          <cell r="G1804">
            <v>10</v>
          </cell>
          <cell r="J1804">
            <v>28.1</v>
          </cell>
          <cell r="K1804">
            <v>1</v>
          </cell>
          <cell r="M1804">
            <v>1</v>
          </cell>
          <cell r="N1804">
            <v>10</v>
          </cell>
          <cell r="R1804">
            <v>1.1124087591240877</v>
          </cell>
        </row>
        <row r="1805">
          <cell r="C1805">
            <v>1</v>
          </cell>
          <cell r="G1805">
            <v>13</v>
          </cell>
          <cell r="J1805">
            <v>1191</v>
          </cell>
          <cell r="K1805">
            <v>1</v>
          </cell>
          <cell r="M1805">
            <v>1</v>
          </cell>
          <cell r="N1805">
            <v>2</v>
          </cell>
          <cell r="R1805">
            <v>1.6274787535410764</v>
          </cell>
        </row>
        <row r="1806">
          <cell r="C1806">
            <v>1</v>
          </cell>
          <cell r="G1806">
            <v>13</v>
          </cell>
          <cell r="J1806">
            <v>215.2</v>
          </cell>
          <cell r="K1806">
            <v>2</v>
          </cell>
          <cell r="M1806">
            <v>2</v>
          </cell>
          <cell r="N1806">
            <v>1</v>
          </cell>
          <cell r="R1806">
            <v>1.6274787535410764</v>
          </cell>
        </row>
        <row r="1807">
          <cell r="C1807">
            <v>1</v>
          </cell>
          <cell r="G1807">
            <v>13</v>
          </cell>
          <cell r="J1807">
            <v>210.3</v>
          </cell>
          <cell r="K1807">
            <v>1</v>
          </cell>
          <cell r="M1807">
            <v>1</v>
          </cell>
          <cell r="N1807">
            <v>1</v>
          </cell>
          <cell r="R1807">
            <v>1.6274787535410764</v>
          </cell>
        </row>
        <row r="1808">
          <cell r="C1808">
            <v>1</v>
          </cell>
          <cell r="G1808">
            <v>13</v>
          </cell>
          <cell r="J1808">
            <v>94</v>
          </cell>
          <cell r="K1808">
            <v>3</v>
          </cell>
          <cell r="M1808">
            <v>2</v>
          </cell>
          <cell r="N1808">
            <v>1</v>
          </cell>
          <cell r="R1808">
            <v>1.6274787535410764</v>
          </cell>
        </row>
        <row r="1809">
          <cell r="C1809">
            <v>1</v>
          </cell>
          <cell r="G1809">
            <v>13</v>
          </cell>
          <cell r="J1809">
            <v>330.3</v>
          </cell>
          <cell r="K1809">
            <v>2</v>
          </cell>
          <cell r="M1809">
            <v>2</v>
          </cell>
          <cell r="N1809">
            <v>10</v>
          </cell>
          <cell r="R1809">
            <v>1.6274787535410764</v>
          </cell>
        </row>
        <row r="1810">
          <cell r="C1810">
            <v>1</v>
          </cell>
          <cell r="G1810">
            <v>13</v>
          </cell>
          <cell r="J1810">
            <v>199.3</v>
          </cell>
          <cell r="K1810">
            <v>1</v>
          </cell>
          <cell r="M1810">
            <v>2</v>
          </cell>
          <cell r="N1810">
            <v>10</v>
          </cell>
          <cell r="R1810">
            <v>1.6274787535410764</v>
          </cell>
        </row>
        <row r="1811">
          <cell r="C1811">
            <v>1</v>
          </cell>
          <cell r="G1811">
            <v>11</v>
          </cell>
          <cell r="J1811">
            <v>136.30000000000001</v>
          </cell>
          <cell r="K1811">
            <v>2</v>
          </cell>
          <cell r="M1811">
            <v>1</v>
          </cell>
          <cell r="N1811">
            <v>2</v>
          </cell>
          <cell r="R1811">
            <v>1.3240418118466899</v>
          </cell>
        </row>
        <row r="1812">
          <cell r="C1812">
            <v>1</v>
          </cell>
          <cell r="G1812">
            <v>11</v>
          </cell>
          <cell r="J1812">
            <v>1311</v>
          </cell>
          <cell r="K1812">
            <v>1</v>
          </cell>
          <cell r="M1812">
            <v>2</v>
          </cell>
          <cell r="N1812">
            <v>2</v>
          </cell>
          <cell r="R1812">
            <v>1.3240418118466899</v>
          </cell>
        </row>
        <row r="1813">
          <cell r="C1813">
            <v>1</v>
          </cell>
          <cell r="G1813">
            <v>11</v>
          </cell>
          <cell r="J1813">
            <v>1281.3</v>
          </cell>
          <cell r="K1813">
            <v>2</v>
          </cell>
          <cell r="M1813">
            <v>2</v>
          </cell>
          <cell r="N1813">
            <v>9</v>
          </cell>
          <cell r="R1813">
            <v>1.3240418118466899</v>
          </cell>
        </row>
        <row r="1814">
          <cell r="C1814">
            <v>1</v>
          </cell>
          <cell r="G1814">
            <v>13</v>
          </cell>
          <cell r="J1814">
            <v>330.3</v>
          </cell>
          <cell r="K1814">
            <v>2</v>
          </cell>
          <cell r="M1814">
            <v>2</v>
          </cell>
          <cell r="N1814">
            <v>1</v>
          </cell>
          <cell r="R1814">
            <v>1.6274787535410764</v>
          </cell>
        </row>
        <row r="1815">
          <cell r="C1815">
            <v>1</v>
          </cell>
          <cell r="G1815">
            <v>11</v>
          </cell>
          <cell r="J1815">
            <v>28.1</v>
          </cell>
          <cell r="K1815">
            <v>1</v>
          </cell>
          <cell r="M1815">
            <v>1</v>
          </cell>
          <cell r="N1815">
            <v>1</v>
          </cell>
          <cell r="R1815">
            <v>1.3240418118466899</v>
          </cell>
        </row>
        <row r="1816">
          <cell r="C1816">
            <v>1</v>
          </cell>
          <cell r="G1816">
            <v>10</v>
          </cell>
          <cell r="J1816">
            <v>94</v>
          </cell>
          <cell r="K1816">
            <v>2</v>
          </cell>
          <cell r="M1816">
            <v>2</v>
          </cell>
          <cell r="N1816">
            <v>10</v>
          </cell>
          <cell r="R1816">
            <v>1.1124087591240877</v>
          </cell>
        </row>
        <row r="1817">
          <cell r="C1817">
            <v>1</v>
          </cell>
          <cell r="G1817">
            <v>13</v>
          </cell>
          <cell r="J1817">
            <v>1779</v>
          </cell>
          <cell r="K1817">
            <v>2</v>
          </cell>
          <cell r="M1817">
            <v>2</v>
          </cell>
          <cell r="N1817">
            <v>14</v>
          </cell>
          <cell r="R1817">
            <v>1.6274787535410764</v>
          </cell>
        </row>
        <row r="1818">
          <cell r="C1818">
            <v>1</v>
          </cell>
          <cell r="G1818">
            <v>10</v>
          </cell>
          <cell r="J1818">
            <v>256.39999999999998</v>
          </cell>
          <cell r="K1818">
            <v>1</v>
          </cell>
          <cell r="M1818">
            <v>1</v>
          </cell>
          <cell r="N1818">
            <v>13</v>
          </cell>
          <cell r="R1818">
            <v>1.1124087591240877</v>
          </cell>
        </row>
        <row r="1819">
          <cell r="C1819">
            <v>1</v>
          </cell>
          <cell r="G1819">
            <v>10</v>
          </cell>
          <cell r="J1819">
            <v>256.39999999999998</v>
          </cell>
          <cell r="K1819">
            <v>2</v>
          </cell>
          <cell r="M1819">
            <v>1</v>
          </cell>
          <cell r="N1819">
            <v>1</v>
          </cell>
          <cell r="R1819">
            <v>1.1124087591240877</v>
          </cell>
        </row>
        <row r="1820">
          <cell r="C1820">
            <v>1</v>
          </cell>
          <cell r="G1820">
            <v>13</v>
          </cell>
          <cell r="J1820">
            <v>1495</v>
          </cell>
          <cell r="K1820">
            <v>2</v>
          </cell>
          <cell r="M1820">
            <v>1</v>
          </cell>
          <cell r="N1820">
            <v>2</v>
          </cell>
          <cell r="R1820">
            <v>1.6274787535410764</v>
          </cell>
        </row>
        <row r="1821">
          <cell r="C1821">
            <v>1</v>
          </cell>
          <cell r="G1821">
            <v>13</v>
          </cell>
          <cell r="J1821">
            <v>514.29999999999995</v>
          </cell>
          <cell r="K1821">
            <v>2</v>
          </cell>
          <cell r="M1821">
            <v>1</v>
          </cell>
          <cell r="N1821">
            <v>7</v>
          </cell>
          <cell r="R1821">
            <v>1.6274787535410764</v>
          </cell>
        </row>
        <row r="1822">
          <cell r="C1822">
            <v>1</v>
          </cell>
          <cell r="G1822">
            <v>13</v>
          </cell>
          <cell r="J1822">
            <v>1495</v>
          </cell>
          <cell r="K1822">
            <v>2</v>
          </cell>
          <cell r="M1822">
            <v>1</v>
          </cell>
          <cell r="N1822">
            <v>1</v>
          </cell>
          <cell r="R1822">
            <v>1.6274787535410764</v>
          </cell>
        </row>
        <row r="1823">
          <cell r="C1823">
            <v>1</v>
          </cell>
          <cell r="G1823">
            <v>10</v>
          </cell>
          <cell r="J1823">
            <v>149.30000000000001</v>
          </cell>
          <cell r="K1823">
            <v>1</v>
          </cell>
          <cell r="M1823">
            <v>1</v>
          </cell>
          <cell r="N1823">
            <v>1</v>
          </cell>
          <cell r="R1823">
            <v>1.1124087591240877</v>
          </cell>
        </row>
        <row r="1824">
          <cell r="C1824">
            <v>1</v>
          </cell>
          <cell r="G1824">
            <v>13</v>
          </cell>
          <cell r="J1824">
            <v>580.20000000000005</v>
          </cell>
          <cell r="K1824">
            <v>1</v>
          </cell>
          <cell r="M1824">
            <v>2</v>
          </cell>
          <cell r="N1824">
            <v>1</v>
          </cell>
          <cell r="R1824">
            <v>1.6274787535410764</v>
          </cell>
        </row>
        <row r="1825">
          <cell r="C1825">
            <v>1</v>
          </cell>
          <cell r="G1825">
            <v>13</v>
          </cell>
          <cell r="J1825">
            <v>1311</v>
          </cell>
          <cell r="K1825">
            <v>2</v>
          </cell>
          <cell r="M1825">
            <v>1</v>
          </cell>
          <cell r="N1825">
            <v>14</v>
          </cell>
          <cell r="R1825">
            <v>1.6274787535410764</v>
          </cell>
        </row>
        <row r="1826">
          <cell r="C1826">
            <v>1</v>
          </cell>
          <cell r="G1826">
            <v>10</v>
          </cell>
          <cell r="J1826">
            <v>210.3</v>
          </cell>
          <cell r="K1826">
            <v>2</v>
          </cell>
          <cell r="M1826">
            <v>2</v>
          </cell>
          <cell r="N1826">
            <v>1</v>
          </cell>
          <cell r="R1826">
            <v>1.1124087591240877</v>
          </cell>
        </row>
        <row r="1827">
          <cell r="C1827">
            <v>1</v>
          </cell>
          <cell r="G1827">
            <v>10</v>
          </cell>
          <cell r="J1827">
            <v>580.20000000000005</v>
          </cell>
          <cell r="K1827">
            <v>2</v>
          </cell>
          <cell r="M1827">
            <v>1</v>
          </cell>
          <cell r="N1827">
            <v>1</v>
          </cell>
          <cell r="R1827">
            <v>1.1124087591240877</v>
          </cell>
        </row>
        <row r="1828">
          <cell r="C1828">
            <v>1</v>
          </cell>
          <cell r="G1828">
            <v>13</v>
          </cell>
          <cell r="J1828">
            <v>1437</v>
          </cell>
          <cell r="K1828">
            <v>1</v>
          </cell>
          <cell r="M1828">
            <v>2</v>
          </cell>
          <cell r="N1828">
            <v>5</v>
          </cell>
          <cell r="R1828">
            <v>1.6274787535410764</v>
          </cell>
        </row>
        <row r="1829">
          <cell r="C1829">
            <v>1</v>
          </cell>
          <cell r="G1829">
            <v>10</v>
          </cell>
          <cell r="J1829">
            <v>1495</v>
          </cell>
          <cell r="K1829">
            <v>2</v>
          </cell>
          <cell r="M1829">
            <v>2</v>
          </cell>
          <cell r="N1829">
            <v>2</v>
          </cell>
          <cell r="R1829">
            <v>1.1124087591240877</v>
          </cell>
        </row>
        <row r="1830">
          <cell r="C1830">
            <v>1</v>
          </cell>
          <cell r="G1830">
            <v>10</v>
          </cell>
          <cell r="J1830">
            <v>357.3</v>
          </cell>
          <cell r="K1830">
            <v>2</v>
          </cell>
          <cell r="M1830">
            <v>2</v>
          </cell>
          <cell r="N1830">
            <v>1</v>
          </cell>
          <cell r="R1830">
            <v>1.1124087591240877</v>
          </cell>
        </row>
        <row r="1831">
          <cell r="C1831">
            <v>1</v>
          </cell>
          <cell r="G1831">
            <v>13</v>
          </cell>
          <cell r="J1831">
            <v>136.30000000000001</v>
          </cell>
          <cell r="K1831">
            <v>1</v>
          </cell>
          <cell r="M1831">
            <v>1</v>
          </cell>
          <cell r="N1831">
            <v>17</v>
          </cell>
          <cell r="R1831">
            <v>1.6274787535410764</v>
          </cell>
        </row>
        <row r="1832">
          <cell r="C1832">
            <v>1</v>
          </cell>
          <cell r="G1832">
            <v>10</v>
          </cell>
          <cell r="J1832">
            <v>514.29999999999995</v>
          </cell>
          <cell r="K1832">
            <v>2</v>
          </cell>
          <cell r="M1832">
            <v>1</v>
          </cell>
          <cell r="N1832">
            <v>1</v>
          </cell>
          <cell r="R1832">
            <v>1.1124087591240877</v>
          </cell>
        </row>
        <row r="1833">
          <cell r="C1833">
            <v>1</v>
          </cell>
          <cell r="G1833">
            <v>10</v>
          </cell>
          <cell r="J1833">
            <v>580.20000000000005</v>
          </cell>
          <cell r="K1833">
            <v>1</v>
          </cell>
          <cell r="M1833">
            <v>1</v>
          </cell>
          <cell r="N1833">
            <v>13</v>
          </cell>
          <cell r="R1833">
            <v>1.1124087591240877</v>
          </cell>
        </row>
        <row r="1834">
          <cell r="C1834">
            <v>1</v>
          </cell>
          <cell r="G1834">
            <v>13</v>
          </cell>
          <cell r="J1834">
            <v>330.3</v>
          </cell>
          <cell r="K1834">
            <v>2</v>
          </cell>
          <cell r="M1834">
            <v>1</v>
          </cell>
          <cell r="N1834">
            <v>2</v>
          </cell>
          <cell r="R1834">
            <v>1.6274787535410764</v>
          </cell>
        </row>
        <row r="1835">
          <cell r="C1835">
            <v>1</v>
          </cell>
          <cell r="G1835">
            <v>13</v>
          </cell>
          <cell r="J1835">
            <v>330.3</v>
          </cell>
          <cell r="K1835">
            <v>2</v>
          </cell>
          <cell r="M1835">
            <v>1</v>
          </cell>
          <cell r="N1835">
            <v>6</v>
          </cell>
          <cell r="R1835">
            <v>1.6274787535410764</v>
          </cell>
        </row>
        <row r="1836">
          <cell r="C1836">
            <v>1</v>
          </cell>
          <cell r="G1836">
            <v>10</v>
          </cell>
          <cell r="J1836">
            <v>1495</v>
          </cell>
          <cell r="K1836">
            <v>2</v>
          </cell>
          <cell r="M1836">
            <v>1</v>
          </cell>
          <cell r="N1836">
            <v>10</v>
          </cell>
          <cell r="R1836">
            <v>1.1124087591240877</v>
          </cell>
        </row>
        <row r="1837">
          <cell r="C1837">
            <v>1</v>
          </cell>
          <cell r="G1837">
            <v>10</v>
          </cell>
          <cell r="J1837">
            <v>210.3</v>
          </cell>
          <cell r="K1837">
            <v>1</v>
          </cell>
          <cell r="M1837">
            <v>1</v>
          </cell>
          <cell r="N1837">
            <v>1</v>
          </cell>
          <cell r="R1837">
            <v>1.1124087591240877</v>
          </cell>
        </row>
        <row r="1838">
          <cell r="C1838">
            <v>1</v>
          </cell>
          <cell r="G1838">
            <v>13</v>
          </cell>
          <cell r="J1838">
            <v>514.29999999999995</v>
          </cell>
          <cell r="K1838">
            <v>1</v>
          </cell>
          <cell r="M1838">
            <v>2</v>
          </cell>
          <cell r="N1838">
            <v>1</v>
          </cell>
          <cell r="R1838">
            <v>1.6274787535410764</v>
          </cell>
        </row>
        <row r="1839">
          <cell r="C1839">
            <v>1</v>
          </cell>
          <cell r="G1839">
            <v>10</v>
          </cell>
          <cell r="J1839">
            <v>276.2</v>
          </cell>
          <cell r="K1839">
            <v>1</v>
          </cell>
          <cell r="M1839">
            <v>1</v>
          </cell>
          <cell r="N1839">
            <v>1</v>
          </cell>
          <cell r="R1839">
            <v>1.1124087591240877</v>
          </cell>
        </row>
        <row r="1840">
          <cell r="C1840">
            <v>1</v>
          </cell>
          <cell r="G1840">
            <v>10</v>
          </cell>
          <cell r="J1840">
            <v>1779</v>
          </cell>
          <cell r="K1840">
            <v>2</v>
          </cell>
          <cell r="M1840">
            <v>1</v>
          </cell>
          <cell r="N1840">
            <v>3</v>
          </cell>
          <cell r="R1840">
            <v>1.1124087591240877</v>
          </cell>
        </row>
        <row r="1841">
          <cell r="C1841">
            <v>1</v>
          </cell>
          <cell r="G1841">
            <v>13</v>
          </cell>
          <cell r="J1841">
            <v>202.2</v>
          </cell>
          <cell r="K1841">
            <v>1</v>
          </cell>
          <cell r="M1841">
            <v>1</v>
          </cell>
          <cell r="N1841">
            <v>1</v>
          </cell>
          <cell r="R1841">
            <v>1.6274787535410764</v>
          </cell>
        </row>
        <row r="1842">
          <cell r="C1842">
            <v>1</v>
          </cell>
          <cell r="G1842">
            <v>10</v>
          </cell>
          <cell r="J1842">
            <v>1495</v>
          </cell>
          <cell r="K1842">
            <v>2</v>
          </cell>
          <cell r="M1842">
            <v>2</v>
          </cell>
          <cell r="N1842">
            <v>2</v>
          </cell>
          <cell r="R1842">
            <v>1.1124087591240877</v>
          </cell>
        </row>
        <row r="1843">
          <cell r="C1843">
            <v>1</v>
          </cell>
          <cell r="G1843">
            <v>10</v>
          </cell>
          <cell r="J1843">
            <v>2068</v>
          </cell>
          <cell r="K1843">
            <v>3</v>
          </cell>
          <cell r="M1843">
            <v>2</v>
          </cell>
          <cell r="N1843">
            <v>2</v>
          </cell>
          <cell r="R1843">
            <v>1.1124087591240877</v>
          </cell>
        </row>
        <row r="1844">
          <cell r="C1844">
            <v>1</v>
          </cell>
          <cell r="G1844">
            <v>13</v>
          </cell>
          <cell r="J1844">
            <v>1495</v>
          </cell>
          <cell r="K1844">
            <v>1</v>
          </cell>
          <cell r="M1844">
            <v>1</v>
          </cell>
          <cell r="N1844">
            <v>13</v>
          </cell>
          <cell r="R1844">
            <v>1.6274787535410764</v>
          </cell>
        </row>
        <row r="1845">
          <cell r="C1845">
            <v>1</v>
          </cell>
          <cell r="G1845">
            <v>13</v>
          </cell>
          <cell r="J1845">
            <v>1311</v>
          </cell>
          <cell r="K1845">
            <v>2</v>
          </cell>
          <cell r="M1845">
            <v>1</v>
          </cell>
          <cell r="N1845">
            <v>10</v>
          </cell>
          <cell r="R1845">
            <v>1.6274787535410764</v>
          </cell>
        </row>
        <row r="1846">
          <cell r="C1846">
            <v>1</v>
          </cell>
          <cell r="G1846">
            <v>13</v>
          </cell>
          <cell r="J1846">
            <v>514.29999999999995</v>
          </cell>
          <cell r="K1846">
            <v>2</v>
          </cell>
          <cell r="M1846">
            <v>2</v>
          </cell>
          <cell r="N1846">
            <v>2</v>
          </cell>
          <cell r="R1846">
            <v>1.6274787535410764</v>
          </cell>
        </row>
        <row r="1847">
          <cell r="C1847">
            <v>1</v>
          </cell>
          <cell r="G1847">
            <v>13</v>
          </cell>
          <cell r="J1847">
            <v>1495</v>
          </cell>
          <cell r="K1847">
            <v>2</v>
          </cell>
          <cell r="M1847">
            <v>1</v>
          </cell>
          <cell r="N1847">
            <v>12</v>
          </cell>
          <cell r="R1847">
            <v>1.6274787535410764</v>
          </cell>
        </row>
        <row r="1848">
          <cell r="C1848">
            <v>1</v>
          </cell>
          <cell r="G1848">
            <v>11</v>
          </cell>
          <cell r="J1848">
            <v>202.2</v>
          </cell>
          <cell r="K1848">
            <v>2</v>
          </cell>
          <cell r="M1848">
            <v>2</v>
          </cell>
          <cell r="N1848">
            <v>1</v>
          </cell>
          <cell r="R1848">
            <v>1.3240418118466899</v>
          </cell>
        </row>
        <row r="1849">
          <cell r="C1849">
            <v>1</v>
          </cell>
          <cell r="G1849">
            <v>13</v>
          </cell>
          <cell r="J1849">
            <v>1311</v>
          </cell>
          <cell r="K1849">
            <v>1</v>
          </cell>
          <cell r="M1849">
            <v>2</v>
          </cell>
          <cell r="N1849">
            <v>1</v>
          </cell>
          <cell r="R1849">
            <v>1.6274787535410764</v>
          </cell>
        </row>
        <row r="1850">
          <cell r="C1850">
            <v>1</v>
          </cell>
          <cell r="G1850">
            <v>10</v>
          </cell>
          <cell r="J1850">
            <v>74.2</v>
          </cell>
          <cell r="K1850">
            <v>1</v>
          </cell>
          <cell r="M1850">
            <v>1</v>
          </cell>
          <cell r="N1850">
            <v>13</v>
          </cell>
          <cell r="R1850">
            <v>1.1124087591240877</v>
          </cell>
        </row>
        <row r="1851">
          <cell r="C1851">
            <v>1</v>
          </cell>
          <cell r="G1851">
            <v>13</v>
          </cell>
          <cell r="J1851">
            <v>1153</v>
          </cell>
          <cell r="K1851">
            <v>2</v>
          </cell>
          <cell r="M1851">
            <v>2</v>
          </cell>
          <cell r="N1851">
            <v>1</v>
          </cell>
          <cell r="R1851">
            <v>1.6274787535410764</v>
          </cell>
        </row>
        <row r="1852">
          <cell r="C1852">
            <v>1</v>
          </cell>
          <cell r="G1852">
            <v>13</v>
          </cell>
          <cell r="J1852">
            <v>581</v>
          </cell>
          <cell r="K1852">
            <v>2</v>
          </cell>
          <cell r="M1852">
            <v>1</v>
          </cell>
          <cell r="N1852">
            <v>1</v>
          </cell>
          <cell r="R1852">
            <v>1.6274787535410764</v>
          </cell>
        </row>
        <row r="1853">
          <cell r="C1853">
            <v>1</v>
          </cell>
          <cell r="G1853">
            <v>10</v>
          </cell>
          <cell r="J1853">
            <v>309</v>
          </cell>
          <cell r="K1853">
            <v>1</v>
          </cell>
          <cell r="M1853">
            <v>1</v>
          </cell>
          <cell r="N1853">
            <v>13</v>
          </cell>
          <cell r="R1853">
            <v>1.1124087591240877</v>
          </cell>
        </row>
        <row r="1854">
          <cell r="C1854">
            <v>1</v>
          </cell>
          <cell r="G1854">
            <v>10</v>
          </cell>
          <cell r="J1854">
            <v>238.2</v>
          </cell>
          <cell r="K1854">
            <v>1</v>
          </cell>
          <cell r="M1854">
            <v>1</v>
          </cell>
          <cell r="N1854">
            <v>1</v>
          </cell>
          <cell r="R1854">
            <v>1.1124087591240877</v>
          </cell>
        </row>
        <row r="1855">
          <cell r="C1855">
            <v>1</v>
          </cell>
          <cell r="G1855">
            <v>10</v>
          </cell>
          <cell r="J1855">
            <v>276.2</v>
          </cell>
          <cell r="K1855">
            <v>1</v>
          </cell>
          <cell r="M1855">
            <v>2</v>
          </cell>
          <cell r="N1855">
            <v>1</v>
          </cell>
          <cell r="R1855">
            <v>1.1124087591240877</v>
          </cell>
        </row>
        <row r="1856">
          <cell r="C1856">
            <v>1</v>
          </cell>
          <cell r="G1856">
            <v>10</v>
          </cell>
          <cell r="J1856">
            <v>376.4</v>
          </cell>
          <cell r="K1856">
            <v>1</v>
          </cell>
          <cell r="M1856">
            <v>2</v>
          </cell>
          <cell r="N1856">
            <v>1</v>
          </cell>
          <cell r="R1856">
            <v>1.1124087591240877</v>
          </cell>
        </row>
        <row r="1857">
          <cell r="C1857">
            <v>1</v>
          </cell>
          <cell r="G1857">
            <v>13</v>
          </cell>
          <cell r="J1857">
            <v>1311</v>
          </cell>
          <cell r="K1857">
            <v>2</v>
          </cell>
          <cell r="M1857">
            <v>2</v>
          </cell>
          <cell r="N1857">
            <v>14</v>
          </cell>
          <cell r="R1857">
            <v>1.6274787535410764</v>
          </cell>
        </row>
        <row r="1858">
          <cell r="C1858">
            <v>1</v>
          </cell>
          <cell r="G1858">
            <v>10</v>
          </cell>
          <cell r="J1858">
            <v>256.39999999999998</v>
          </cell>
          <cell r="K1858">
            <v>2</v>
          </cell>
          <cell r="M1858">
            <v>1</v>
          </cell>
          <cell r="N1858">
            <v>13</v>
          </cell>
          <cell r="R1858">
            <v>1.1124087591240877</v>
          </cell>
        </row>
        <row r="1859">
          <cell r="C1859">
            <v>1</v>
          </cell>
          <cell r="G1859">
            <v>11</v>
          </cell>
          <cell r="J1859">
            <v>435</v>
          </cell>
          <cell r="K1859">
            <v>1</v>
          </cell>
          <cell r="M1859">
            <v>1</v>
          </cell>
          <cell r="N1859">
            <v>1</v>
          </cell>
          <cell r="R1859">
            <v>1.3240418118466899</v>
          </cell>
        </row>
        <row r="1860">
          <cell r="C1860">
            <v>1</v>
          </cell>
          <cell r="G1860">
            <v>11</v>
          </cell>
          <cell r="J1860">
            <v>724</v>
          </cell>
          <cell r="K1860">
            <v>1</v>
          </cell>
          <cell r="M1860">
            <v>1</v>
          </cell>
          <cell r="N1860">
            <v>12</v>
          </cell>
          <cell r="R1860">
            <v>1.3240418118466899</v>
          </cell>
        </row>
        <row r="1861">
          <cell r="C1861">
            <v>1</v>
          </cell>
          <cell r="G1861">
            <v>10</v>
          </cell>
          <cell r="J1861">
            <v>110.8</v>
          </cell>
          <cell r="K1861">
            <v>1</v>
          </cell>
          <cell r="M1861">
            <v>1</v>
          </cell>
          <cell r="N1861">
            <v>1</v>
          </cell>
          <cell r="R1861">
            <v>1.1124087591240877</v>
          </cell>
        </row>
        <row r="1862">
          <cell r="C1862">
            <v>1</v>
          </cell>
          <cell r="G1862">
            <v>13</v>
          </cell>
          <cell r="J1862">
            <v>1495</v>
          </cell>
          <cell r="K1862">
            <v>2</v>
          </cell>
          <cell r="M1862">
            <v>2</v>
          </cell>
          <cell r="N1862">
            <v>2</v>
          </cell>
          <cell r="R1862">
            <v>1.6274787535410764</v>
          </cell>
        </row>
        <row r="1863">
          <cell r="C1863">
            <v>1</v>
          </cell>
          <cell r="G1863">
            <v>10</v>
          </cell>
          <cell r="J1863">
            <v>256.39999999999998</v>
          </cell>
          <cell r="K1863">
            <v>2</v>
          </cell>
          <cell r="M1863">
            <v>1</v>
          </cell>
          <cell r="N1863">
            <v>13</v>
          </cell>
          <cell r="R1863">
            <v>1.1124087591240877</v>
          </cell>
        </row>
        <row r="1864">
          <cell r="C1864">
            <v>1</v>
          </cell>
          <cell r="G1864">
            <v>13</v>
          </cell>
          <cell r="J1864">
            <v>2372</v>
          </cell>
          <cell r="K1864">
            <v>2</v>
          </cell>
          <cell r="M1864">
            <v>2</v>
          </cell>
          <cell r="N1864">
            <v>6</v>
          </cell>
          <cell r="R1864">
            <v>1.6274787535410764</v>
          </cell>
        </row>
        <row r="1865">
          <cell r="C1865">
            <v>1</v>
          </cell>
          <cell r="G1865">
            <v>11</v>
          </cell>
          <cell r="J1865">
            <v>1311</v>
          </cell>
          <cell r="K1865">
            <v>2</v>
          </cell>
          <cell r="M1865">
            <v>2</v>
          </cell>
          <cell r="N1865">
            <v>6</v>
          </cell>
          <cell r="R1865">
            <v>1.3240418118466899</v>
          </cell>
        </row>
        <row r="1866">
          <cell r="C1866">
            <v>1</v>
          </cell>
          <cell r="G1866">
            <v>13</v>
          </cell>
          <cell r="J1866">
            <v>210.3</v>
          </cell>
          <cell r="K1866">
            <v>3</v>
          </cell>
          <cell r="M1866">
            <v>2</v>
          </cell>
          <cell r="N1866">
            <v>1</v>
          </cell>
          <cell r="R1866">
            <v>1.6274787535410764</v>
          </cell>
        </row>
        <row r="1867">
          <cell r="C1867">
            <v>1</v>
          </cell>
          <cell r="G1867">
            <v>10</v>
          </cell>
          <cell r="J1867">
            <v>202.2</v>
          </cell>
          <cell r="K1867">
            <v>2</v>
          </cell>
          <cell r="M1867">
            <v>1</v>
          </cell>
          <cell r="N1867">
            <v>5</v>
          </cell>
          <cell r="R1867">
            <v>1.1124087591240877</v>
          </cell>
        </row>
        <row r="1868">
          <cell r="C1868">
            <v>1</v>
          </cell>
          <cell r="G1868">
            <v>11</v>
          </cell>
          <cell r="J1868">
            <v>386.8</v>
          </cell>
          <cell r="K1868">
            <v>1</v>
          </cell>
          <cell r="M1868">
            <v>2</v>
          </cell>
          <cell r="N1868">
            <v>1</v>
          </cell>
          <cell r="R1868">
            <v>1.3240418118466899</v>
          </cell>
        </row>
        <row r="1869">
          <cell r="C1869">
            <v>1</v>
          </cell>
          <cell r="G1869">
            <v>10</v>
          </cell>
          <cell r="J1869">
            <v>756</v>
          </cell>
          <cell r="K1869">
            <v>1</v>
          </cell>
          <cell r="M1869">
            <v>2</v>
          </cell>
          <cell r="N1869">
            <v>2</v>
          </cell>
          <cell r="R1869">
            <v>1.1124087591240877</v>
          </cell>
        </row>
        <row r="1870">
          <cell r="C1870">
            <v>1</v>
          </cell>
          <cell r="G1870">
            <v>10</v>
          </cell>
          <cell r="J1870">
            <v>2068</v>
          </cell>
          <cell r="K1870">
            <v>2</v>
          </cell>
          <cell r="M1870">
            <v>1</v>
          </cell>
          <cell r="N1870">
            <v>1</v>
          </cell>
          <cell r="R1870">
            <v>1.1124087591240877</v>
          </cell>
        </row>
        <row r="1871">
          <cell r="C1871">
            <v>1</v>
          </cell>
          <cell r="G1871">
            <v>10</v>
          </cell>
          <cell r="J1871">
            <v>873</v>
          </cell>
          <cell r="K1871">
            <v>1</v>
          </cell>
          <cell r="M1871">
            <v>2</v>
          </cell>
          <cell r="N1871">
            <v>10</v>
          </cell>
          <cell r="R1871">
            <v>1.1124087591240877</v>
          </cell>
        </row>
        <row r="1872">
          <cell r="C1872">
            <v>1</v>
          </cell>
          <cell r="G1872">
            <v>10</v>
          </cell>
          <cell r="J1872">
            <v>172.3</v>
          </cell>
          <cell r="K1872">
            <v>2</v>
          </cell>
          <cell r="M1872">
            <v>1</v>
          </cell>
          <cell r="N1872">
            <v>1</v>
          </cell>
          <cell r="R1872">
            <v>1.1124087591240877</v>
          </cell>
        </row>
        <row r="1873">
          <cell r="C1873">
            <v>1</v>
          </cell>
          <cell r="G1873">
            <v>10</v>
          </cell>
          <cell r="J1873">
            <v>611.79999999999995</v>
          </cell>
          <cell r="K1873">
            <v>1</v>
          </cell>
          <cell r="M1873">
            <v>1</v>
          </cell>
          <cell r="N1873">
            <v>1</v>
          </cell>
          <cell r="R1873">
            <v>1.1124087591240877</v>
          </cell>
        </row>
        <row r="1874">
          <cell r="C1874">
            <v>1</v>
          </cell>
          <cell r="G1874">
            <v>11</v>
          </cell>
          <cell r="J1874">
            <v>1311</v>
          </cell>
          <cell r="K1874">
            <v>2</v>
          </cell>
          <cell r="M1874">
            <v>2</v>
          </cell>
          <cell r="N1874">
            <v>2</v>
          </cell>
          <cell r="R1874">
            <v>1.3240418118466899</v>
          </cell>
        </row>
        <row r="1875">
          <cell r="C1875">
            <v>1</v>
          </cell>
          <cell r="G1875">
            <v>10</v>
          </cell>
          <cell r="J1875">
            <v>1191</v>
          </cell>
          <cell r="K1875">
            <v>2</v>
          </cell>
          <cell r="M1875">
            <v>1</v>
          </cell>
          <cell r="N1875">
            <v>1</v>
          </cell>
          <cell r="R1875">
            <v>1.1124087591240877</v>
          </cell>
        </row>
        <row r="1876">
          <cell r="C1876">
            <v>1</v>
          </cell>
          <cell r="G1876">
            <v>11</v>
          </cell>
          <cell r="J1876">
            <v>239.4</v>
          </cell>
          <cell r="K1876">
            <v>1</v>
          </cell>
          <cell r="M1876">
            <v>2</v>
          </cell>
          <cell r="N1876">
            <v>1</v>
          </cell>
          <cell r="R1876">
            <v>1.3240418118466899</v>
          </cell>
        </row>
        <row r="1877">
          <cell r="C1877">
            <v>1</v>
          </cell>
          <cell r="G1877">
            <v>10</v>
          </cell>
          <cell r="J1877">
            <v>172.3</v>
          </cell>
          <cell r="K1877">
            <v>3</v>
          </cell>
          <cell r="M1877">
            <v>1</v>
          </cell>
          <cell r="N1877">
            <v>2</v>
          </cell>
          <cell r="R1877">
            <v>1.1124087591240877</v>
          </cell>
        </row>
        <row r="1878">
          <cell r="C1878">
            <v>1</v>
          </cell>
          <cell r="G1878">
            <v>10</v>
          </cell>
          <cell r="J1878">
            <v>256.39999999999998</v>
          </cell>
          <cell r="K1878">
            <v>1</v>
          </cell>
          <cell r="M1878">
            <v>2</v>
          </cell>
          <cell r="N1878">
            <v>1</v>
          </cell>
          <cell r="R1878">
            <v>1.1124087591240877</v>
          </cell>
        </row>
        <row r="1879">
          <cell r="C1879">
            <v>1</v>
          </cell>
          <cell r="G1879">
            <v>11</v>
          </cell>
          <cell r="J1879">
            <v>720</v>
          </cell>
          <cell r="K1879">
            <v>1</v>
          </cell>
          <cell r="M1879">
            <v>2</v>
          </cell>
          <cell r="N1879">
            <v>1</v>
          </cell>
          <cell r="R1879">
            <v>1.3240418118466899</v>
          </cell>
        </row>
        <row r="1880">
          <cell r="C1880">
            <v>1</v>
          </cell>
          <cell r="G1880">
            <v>10</v>
          </cell>
          <cell r="J1880">
            <v>256.39999999999998</v>
          </cell>
          <cell r="K1880">
            <v>1</v>
          </cell>
          <cell r="M1880">
            <v>1</v>
          </cell>
          <cell r="N1880">
            <v>1</v>
          </cell>
          <cell r="R1880">
            <v>1.1124087591240877</v>
          </cell>
        </row>
        <row r="1881">
          <cell r="C1881">
            <v>1</v>
          </cell>
          <cell r="G1881">
            <v>10</v>
          </cell>
          <cell r="J1881">
            <v>256.39999999999998</v>
          </cell>
          <cell r="K1881">
            <v>1</v>
          </cell>
          <cell r="M1881">
            <v>2</v>
          </cell>
          <cell r="N1881">
            <v>13</v>
          </cell>
          <cell r="R1881">
            <v>1.1124087591240877</v>
          </cell>
        </row>
        <row r="1882">
          <cell r="C1882">
            <v>1</v>
          </cell>
          <cell r="G1882">
            <v>10</v>
          </cell>
          <cell r="J1882">
            <v>256.39999999999998</v>
          </cell>
          <cell r="K1882">
            <v>2</v>
          </cell>
          <cell r="M1882">
            <v>2</v>
          </cell>
          <cell r="N1882">
            <v>1</v>
          </cell>
          <cell r="R1882">
            <v>1.1124087591240877</v>
          </cell>
        </row>
        <row r="1883">
          <cell r="C1883">
            <v>1</v>
          </cell>
          <cell r="G1883">
            <v>10</v>
          </cell>
          <cell r="J1883">
            <v>237.3</v>
          </cell>
          <cell r="K1883">
            <v>2</v>
          </cell>
          <cell r="M1883">
            <v>1</v>
          </cell>
          <cell r="N1883">
            <v>2</v>
          </cell>
          <cell r="R1883">
            <v>1.1124087591240877</v>
          </cell>
        </row>
        <row r="1884">
          <cell r="C1884">
            <v>1</v>
          </cell>
          <cell r="G1884">
            <v>10</v>
          </cell>
          <cell r="J1884">
            <v>326.3</v>
          </cell>
          <cell r="K1884">
            <v>2</v>
          </cell>
          <cell r="M1884">
            <v>1</v>
          </cell>
          <cell r="N1884">
            <v>2</v>
          </cell>
          <cell r="R1884">
            <v>1.1124087591240877</v>
          </cell>
        </row>
        <row r="1885">
          <cell r="C1885">
            <v>1</v>
          </cell>
          <cell r="G1885">
            <v>10</v>
          </cell>
          <cell r="J1885">
            <v>580.20000000000005</v>
          </cell>
          <cell r="K1885">
            <v>2</v>
          </cell>
          <cell r="M1885">
            <v>1</v>
          </cell>
          <cell r="N1885">
            <v>2</v>
          </cell>
          <cell r="R1885">
            <v>1.1124087591240877</v>
          </cell>
        </row>
        <row r="1886">
          <cell r="C1886">
            <v>1</v>
          </cell>
          <cell r="G1886">
            <v>13</v>
          </cell>
          <cell r="J1886">
            <v>376.4</v>
          </cell>
          <cell r="K1886">
            <v>2</v>
          </cell>
          <cell r="M1886">
            <v>1</v>
          </cell>
          <cell r="N1886">
            <v>2</v>
          </cell>
          <cell r="R1886">
            <v>1.6274787535410764</v>
          </cell>
        </row>
        <row r="1887">
          <cell r="C1887">
            <v>1</v>
          </cell>
          <cell r="G1887">
            <v>13</v>
          </cell>
          <cell r="J1887">
            <v>549</v>
          </cell>
          <cell r="K1887">
            <v>1</v>
          </cell>
          <cell r="M1887">
            <v>1</v>
          </cell>
          <cell r="N1887">
            <v>1</v>
          </cell>
          <cell r="R1887">
            <v>1.6274787535410764</v>
          </cell>
        </row>
        <row r="1888">
          <cell r="C1888">
            <v>1</v>
          </cell>
          <cell r="G1888">
            <v>13</v>
          </cell>
          <cell r="J1888">
            <v>276.2</v>
          </cell>
          <cell r="K1888">
            <v>1</v>
          </cell>
          <cell r="M1888">
            <v>1</v>
          </cell>
          <cell r="N1888">
            <v>1</v>
          </cell>
          <cell r="R1888">
            <v>1.6274787535410764</v>
          </cell>
        </row>
        <row r="1889">
          <cell r="C1889">
            <v>1</v>
          </cell>
          <cell r="G1889">
            <v>10</v>
          </cell>
          <cell r="J1889">
            <v>94</v>
          </cell>
          <cell r="K1889">
            <v>2</v>
          </cell>
          <cell r="M1889">
            <v>2</v>
          </cell>
          <cell r="N1889">
            <v>2</v>
          </cell>
          <cell r="R1889">
            <v>1.1124087591240877</v>
          </cell>
        </row>
        <row r="1890">
          <cell r="C1890">
            <v>1</v>
          </cell>
          <cell r="G1890">
            <v>10</v>
          </cell>
          <cell r="J1890">
            <v>1475</v>
          </cell>
          <cell r="K1890">
            <v>1</v>
          </cell>
          <cell r="M1890">
            <v>1</v>
          </cell>
          <cell r="N1890">
            <v>1</v>
          </cell>
          <cell r="R1890">
            <v>1.1124087591240877</v>
          </cell>
        </row>
        <row r="1891">
          <cell r="C1891">
            <v>1</v>
          </cell>
          <cell r="G1891">
            <v>10</v>
          </cell>
          <cell r="J1891">
            <v>735</v>
          </cell>
          <cell r="K1891">
            <v>2</v>
          </cell>
          <cell r="M1891">
            <v>2</v>
          </cell>
          <cell r="N1891">
            <v>5</v>
          </cell>
          <cell r="R1891">
            <v>1.1124087591240877</v>
          </cell>
        </row>
        <row r="1892">
          <cell r="C1892">
            <v>1</v>
          </cell>
          <cell r="G1892">
            <v>10</v>
          </cell>
          <cell r="J1892">
            <v>28.1</v>
          </cell>
          <cell r="K1892">
            <v>1</v>
          </cell>
          <cell r="M1892">
            <v>1</v>
          </cell>
          <cell r="N1892">
            <v>3</v>
          </cell>
          <cell r="R1892">
            <v>1.1124087591240877</v>
          </cell>
        </row>
        <row r="1893">
          <cell r="C1893">
            <v>1</v>
          </cell>
          <cell r="G1893">
            <v>10</v>
          </cell>
          <cell r="J1893">
            <v>756</v>
          </cell>
          <cell r="K1893">
            <v>1</v>
          </cell>
          <cell r="M1893">
            <v>1</v>
          </cell>
          <cell r="N1893">
            <v>1</v>
          </cell>
          <cell r="R1893">
            <v>1.1124087591240877</v>
          </cell>
        </row>
        <row r="1894">
          <cell r="C1894">
            <v>1</v>
          </cell>
          <cell r="G1894">
            <v>10</v>
          </cell>
          <cell r="J1894">
            <v>28.1</v>
          </cell>
          <cell r="K1894">
            <v>1</v>
          </cell>
          <cell r="M1894">
            <v>1</v>
          </cell>
          <cell r="N1894">
            <v>18</v>
          </cell>
          <cell r="R1894">
            <v>1.1124087591240877</v>
          </cell>
        </row>
        <row r="1895">
          <cell r="C1895">
            <v>1</v>
          </cell>
          <cell r="G1895">
            <v>10</v>
          </cell>
          <cell r="J1895">
            <v>376.4</v>
          </cell>
          <cell r="K1895">
            <v>2</v>
          </cell>
          <cell r="M1895">
            <v>2</v>
          </cell>
          <cell r="N1895">
            <v>1</v>
          </cell>
          <cell r="R1895">
            <v>1.1124087591240877</v>
          </cell>
        </row>
        <row r="1896">
          <cell r="C1896">
            <v>1</v>
          </cell>
          <cell r="G1896">
            <v>10</v>
          </cell>
          <cell r="J1896">
            <v>914</v>
          </cell>
          <cell r="K1896">
            <v>1</v>
          </cell>
          <cell r="M1896">
            <v>1</v>
          </cell>
          <cell r="N1896">
            <v>9</v>
          </cell>
          <cell r="R1896">
            <v>1.1124087591240877</v>
          </cell>
        </row>
        <row r="1897">
          <cell r="C1897">
            <v>1</v>
          </cell>
          <cell r="G1897">
            <v>10</v>
          </cell>
          <cell r="J1897">
            <v>218.4</v>
          </cell>
          <cell r="K1897">
            <v>2</v>
          </cell>
          <cell r="M1897">
            <v>1</v>
          </cell>
          <cell r="N1897">
            <v>3</v>
          </cell>
          <cell r="R1897">
            <v>1.1124087591240877</v>
          </cell>
        </row>
        <row r="1898">
          <cell r="C1898">
            <v>1</v>
          </cell>
          <cell r="G1898">
            <v>10</v>
          </cell>
          <cell r="J1898">
            <v>1495</v>
          </cell>
          <cell r="K1898">
            <v>2</v>
          </cell>
          <cell r="M1898">
            <v>1</v>
          </cell>
          <cell r="N1898">
            <v>5</v>
          </cell>
          <cell r="R1898">
            <v>1.1124087591240877</v>
          </cell>
        </row>
        <row r="1899">
          <cell r="C1899">
            <v>1</v>
          </cell>
          <cell r="G1899">
            <v>10</v>
          </cell>
          <cell r="J1899">
            <v>1495</v>
          </cell>
          <cell r="K1899">
            <v>2</v>
          </cell>
          <cell r="M1899">
            <v>1</v>
          </cell>
          <cell r="N1899">
            <v>5</v>
          </cell>
          <cell r="R1899">
            <v>1.1124087591240877</v>
          </cell>
        </row>
        <row r="1900">
          <cell r="C1900">
            <v>1</v>
          </cell>
          <cell r="G1900">
            <v>10</v>
          </cell>
          <cell r="J1900">
            <v>376.4</v>
          </cell>
          <cell r="K1900">
            <v>2</v>
          </cell>
          <cell r="M1900">
            <v>2</v>
          </cell>
          <cell r="N1900">
            <v>1</v>
          </cell>
          <cell r="R1900">
            <v>1.1124087591240877</v>
          </cell>
        </row>
        <row r="1901">
          <cell r="C1901">
            <v>1</v>
          </cell>
          <cell r="G1901">
            <v>11</v>
          </cell>
          <cell r="J1901">
            <v>2030</v>
          </cell>
          <cell r="K1901">
            <v>1</v>
          </cell>
          <cell r="M1901">
            <v>2</v>
          </cell>
          <cell r="N1901">
            <v>13</v>
          </cell>
          <cell r="R1901">
            <v>1.3240418118466899</v>
          </cell>
        </row>
        <row r="1902">
          <cell r="C1902">
            <v>1</v>
          </cell>
          <cell r="G1902">
            <v>10</v>
          </cell>
          <cell r="J1902">
            <v>110.8</v>
          </cell>
          <cell r="K1902">
            <v>3</v>
          </cell>
          <cell r="M1902">
            <v>1</v>
          </cell>
          <cell r="N1902">
            <v>1</v>
          </cell>
          <cell r="R1902">
            <v>1.1124087591240877</v>
          </cell>
        </row>
        <row r="1903">
          <cell r="C1903">
            <v>1</v>
          </cell>
          <cell r="G1903">
            <v>10</v>
          </cell>
          <cell r="J1903">
            <v>256.39999999999998</v>
          </cell>
          <cell r="K1903">
            <v>1</v>
          </cell>
          <cell r="M1903">
            <v>1</v>
          </cell>
          <cell r="N1903">
            <v>2</v>
          </cell>
          <cell r="R1903">
            <v>1.1124087591240877</v>
          </cell>
        </row>
        <row r="1904">
          <cell r="C1904">
            <v>1</v>
          </cell>
          <cell r="G1904">
            <v>10</v>
          </cell>
          <cell r="J1904">
            <v>210.3</v>
          </cell>
          <cell r="K1904">
            <v>1</v>
          </cell>
          <cell r="M1904">
            <v>1</v>
          </cell>
          <cell r="N1904">
            <v>1</v>
          </cell>
          <cell r="R1904">
            <v>1.1124087591240877</v>
          </cell>
        </row>
        <row r="1905">
          <cell r="C1905">
            <v>1</v>
          </cell>
          <cell r="G1905">
            <v>10</v>
          </cell>
          <cell r="J1905">
            <v>1885.8</v>
          </cell>
          <cell r="K1905">
            <v>3</v>
          </cell>
          <cell r="M1905">
            <v>2</v>
          </cell>
          <cell r="N1905">
            <v>1</v>
          </cell>
          <cell r="R1905">
            <v>1.1124087591240877</v>
          </cell>
        </row>
        <row r="1906">
          <cell r="C1906">
            <v>1</v>
          </cell>
          <cell r="G1906">
            <v>10</v>
          </cell>
          <cell r="J1906">
            <v>172.3</v>
          </cell>
          <cell r="K1906">
            <v>1</v>
          </cell>
          <cell r="M1906">
            <v>1</v>
          </cell>
          <cell r="N1906">
            <v>13</v>
          </cell>
          <cell r="R1906">
            <v>1.1124087591240877</v>
          </cell>
        </row>
        <row r="1907">
          <cell r="C1907">
            <v>1</v>
          </cell>
          <cell r="G1907">
            <v>10</v>
          </cell>
          <cell r="J1907">
            <v>256.39999999999998</v>
          </cell>
          <cell r="K1907">
            <v>1</v>
          </cell>
          <cell r="M1907">
            <v>1</v>
          </cell>
          <cell r="N1907">
            <v>10</v>
          </cell>
          <cell r="R1907">
            <v>1.1124087591240877</v>
          </cell>
        </row>
        <row r="1908">
          <cell r="C1908">
            <v>1</v>
          </cell>
          <cell r="G1908">
            <v>10</v>
          </cell>
          <cell r="J1908">
            <v>2684.4</v>
          </cell>
          <cell r="K1908">
            <v>2</v>
          </cell>
          <cell r="M1908">
            <v>2</v>
          </cell>
          <cell r="N1908">
            <v>9</v>
          </cell>
          <cell r="R1908">
            <v>1.1124087591240877</v>
          </cell>
        </row>
        <row r="1909">
          <cell r="C1909">
            <v>1</v>
          </cell>
          <cell r="G1909">
            <v>10</v>
          </cell>
          <cell r="J1909">
            <v>1595</v>
          </cell>
          <cell r="K1909">
            <v>2</v>
          </cell>
          <cell r="M1909">
            <v>1</v>
          </cell>
          <cell r="N1909">
            <v>1</v>
          </cell>
          <cell r="R1909">
            <v>1.1124087591240877</v>
          </cell>
        </row>
        <row r="1910">
          <cell r="C1910">
            <v>1</v>
          </cell>
          <cell r="G1910">
            <v>11</v>
          </cell>
          <cell r="J1910">
            <v>74.2</v>
          </cell>
          <cell r="K1910">
            <v>2</v>
          </cell>
          <cell r="M1910">
            <v>2</v>
          </cell>
          <cell r="N1910">
            <v>13</v>
          </cell>
          <cell r="R1910">
            <v>1.3240418118466899</v>
          </cell>
        </row>
        <row r="1911">
          <cell r="C1911">
            <v>1</v>
          </cell>
          <cell r="G1911">
            <v>10</v>
          </cell>
          <cell r="J1911">
            <v>94</v>
          </cell>
          <cell r="K1911">
            <v>2</v>
          </cell>
          <cell r="M1911">
            <v>1</v>
          </cell>
          <cell r="N1911">
            <v>2</v>
          </cell>
          <cell r="R1911">
            <v>1.1124087591240877</v>
          </cell>
        </row>
        <row r="1912">
          <cell r="C1912">
            <v>1</v>
          </cell>
          <cell r="G1912">
            <v>13</v>
          </cell>
          <cell r="J1912">
            <v>560.4</v>
          </cell>
          <cell r="K1912">
            <v>1</v>
          </cell>
          <cell r="M1912">
            <v>1</v>
          </cell>
          <cell r="N1912">
            <v>7</v>
          </cell>
          <cell r="R1912">
            <v>1.6274787535410764</v>
          </cell>
        </row>
        <row r="1913">
          <cell r="C1913">
            <v>1</v>
          </cell>
          <cell r="G1913">
            <v>13</v>
          </cell>
          <cell r="J1913">
            <v>756</v>
          </cell>
          <cell r="K1913">
            <v>2</v>
          </cell>
          <cell r="M1913">
            <v>2</v>
          </cell>
          <cell r="N1913">
            <v>2</v>
          </cell>
          <cell r="R1913">
            <v>1.6274787535410764</v>
          </cell>
        </row>
        <row r="1914">
          <cell r="C1914">
            <v>1</v>
          </cell>
          <cell r="G1914">
            <v>13</v>
          </cell>
          <cell r="J1914">
            <v>28.1</v>
          </cell>
          <cell r="K1914">
            <v>2</v>
          </cell>
          <cell r="M1914">
            <v>1</v>
          </cell>
          <cell r="N1914">
            <v>3</v>
          </cell>
          <cell r="R1914">
            <v>1.6274787535410764</v>
          </cell>
        </row>
        <row r="1915">
          <cell r="C1915">
            <v>1</v>
          </cell>
          <cell r="G1915">
            <v>13</v>
          </cell>
          <cell r="J1915">
            <v>1865</v>
          </cell>
          <cell r="K1915">
            <v>1</v>
          </cell>
          <cell r="M1915">
            <v>2</v>
          </cell>
          <cell r="N1915">
            <v>10</v>
          </cell>
          <cell r="R1915">
            <v>1.6274787535410764</v>
          </cell>
        </row>
        <row r="1916">
          <cell r="C1916">
            <v>1</v>
          </cell>
          <cell r="G1916">
            <v>11</v>
          </cell>
          <cell r="J1916">
            <v>1495</v>
          </cell>
          <cell r="K1916">
            <v>2</v>
          </cell>
          <cell r="M1916">
            <v>1</v>
          </cell>
          <cell r="N1916">
            <v>1</v>
          </cell>
          <cell r="R1916">
            <v>1.3240418118466899</v>
          </cell>
        </row>
        <row r="1917">
          <cell r="C1917">
            <v>1</v>
          </cell>
          <cell r="G1917">
            <v>11</v>
          </cell>
          <cell r="J1917">
            <v>777</v>
          </cell>
          <cell r="K1917">
            <v>2</v>
          </cell>
          <cell r="M1917">
            <v>1</v>
          </cell>
          <cell r="N1917">
            <v>1</v>
          </cell>
          <cell r="R1917">
            <v>1.3240418118466899</v>
          </cell>
        </row>
        <row r="1918">
          <cell r="C1918">
            <v>1</v>
          </cell>
          <cell r="G1918">
            <v>11</v>
          </cell>
          <cell r="J1918">
            <v>1885.8</v>
          </cell>
          <cell r="K1918">
            <v>1</v>
          </cell>
          <cell r="M1918">
            <v>1</v>
          </cell>
          <cell r="N1918">
            <v>1</v>
          </cell>
          <cell r="R1918">
            <v>1.3240418118466899</v>
          </cell>
        </row>
        <row r="1919">
          <cell r="C1919">
            <v>1</v>
          </cell>
          <cell r="G1919">
            <v>11</v>
          </cell>
          <cell r="J1919">
            <v>1495</v>
          </cell>
          <cell r="K1919">
            <v>3</v>
          </cell>
          <cell r="M1919">
            <v>2</v>
          </cell>
          <cell r="N1919">
            <v>2</v>
          </cell>
          <cell r="R1919">
            <v>1.3240418118466899</v>
          </cell>
        </row>
        <row r="1920">
          <cell r="C1920">
            <v>1</v>
          </cell>
          <cell r="G1920">
            <v>11</v>
          </cell>
          <cell r="J1920">
            <v>429</v>
          </cell>
          <cell r="K1920">
            <v>1</v>
          </cell>
          <cell r="M1920">
            <v>2</v>
          </cell>
          <cell r="N1920">
            <v>2</v>
          </cell>
          <cell r="R1920">
            <v>1.3240418118466899</v>
          </cell>
        </row>
        <row r="1921">
          <cell r="C1921">
            <v>1</v>
          </cell>
          <cell r="G1921">
            <v>13</v>
          </cell>
          <cell r="J1921">
            <v>1098</v>
          </cell>
          <cell r="K1921">
            <v>2</v>
          </cell>
          <cell r="M1921">
            <v>1</v>
          </cell>
          <cell r="N1921">
            <v>7</v>
          </cell>
          <cell r="R1921">
            <v>1.6274787535410764</v>
          </cell>
        </row>
        <row r="1922">
          <cell r="C1922">
            <v>1</v>
          </cell>
          <cell r="G1922">
            <v>10</v>
          </cell>
          <cell r="J1922">
            <v>28.1</v>
          </cell>
          <cell r="K1922">
            <v>1</v>
          </cell>
          <cell r="M1922">
            <v>2</v>
          </cell>
          <cell r="N1922">
            <v>3</v>
          </cell>
          <cell r="R1922">
            <v>1.1124087591240877</v>
          </cell>
        </row>
        <row r="1923">
          <cell r="C1923">
            <v>1</v>
          </cell>
          <cell r="G1923">
            <v>10</v>
          </cell>
          <cell r="J1923">
            <v>914</v>
          </cell>
          <cell r="K1923">
            <v>2</v>
          </cell>
          <cell r="M1923">
            <v>1</v>
          </cell>
          <cell r="N1923">
            <v>1</v>
          </cell>
          <cell r="R1923">
            <v>1.1124087591240877</v>
          </cell>
        </row>
        <row r="1924">
          <cell r="C1924">
            <v>1</v>
          </cell>
          <cell r="G1924">
            <v>13</v>
          </cell>
          <cell r="J1924">
            <v>172.3</v>
          </cell>
          <cell r="K1924">
            <v>2</v>
          </cell>
          <cell r="M1924">
            <v>2</v>
          </cell>
          <cell r="N1924">
            <v>3</v>
          </cell>
          <cell r="R1924">
            <v>1.6274787535410764</v>
          </cell>
        </row>
        <row r="1925">
          <cell r="C1925">
            <v>1</v>
          </cell>
          <cell r="G1925">
            <v>13</v>
          </cell>
          <cell r="J1925">
            <v>2262</v>
          </cell>
          <cell r="K1925">
            <v>2</v>
          </cell>
          <cell r="M1925">
            <v>2</v>
          </cell>
          <cell r="N1925">
            <v>13</v>
          </cell>
          <cell r="R1925">
            <v>1.6274787535410764</v>
          </cell>
        </row>
        <row r="1926">
          <cell r="C1926">
            <v>1</v>
          </cell>
          <cell r="G1926">
            <v>10</v>
          </cell>
          <cell r="J1926">
            <v>3222</v>
          </cell>
          <cell r="K1926">
            <v>3</v>
          </cell>
          <cell r="M1926">
            <v>2</v>
          </cell>
          <cell r="N1926">
            <v>15</v>
          </cell>
          <cell r="R1926">
            <v>1.1124087591240877</v>
          </cell>
        </row>
        <row r="1927">
          <cell r="C1927">
            <v>1</v>
          </cell>
          <cell r="G1927">
            <v>11</v>
          </cell>
          <cell r="J1927">
            <v>578</v>
          </cell>
          <cell r="K1927">
            <v>2</v>
          </cell>
          <cell r="M1927">
            <v>1</v>
          </cell>
          <cell r="N1927">
            <v>13</v>
          </cell>
          <cell r="R1927">
            <v>1.3240418118466899</v>
          </cell>
        </row>
        <row r="1928">
          <cell r="C1928">
            <v>1</v>
          </cell>
          <cell r="G1928">
            <v>13</v>
          </cell>
          <cell r="J1928">
            <v>569</v>
          </cell>
          <cell r="K1928">
            <v>2</v>
          </cell>
          <cell r="M1928">
            <v>2</v>
          </cell>
          <cell r="N1928">
            <v>13</v>
          </cell>
          <cell r="R1928">
            <v>1.6274787535410764</v>
          </cell>
        </row>
        <row r="1929">
          <cell r="C1929">
            <v>1</v>
          </cell>
          <cell r="G1929">
            <v>13</v>
          </cell>
          <cell r="J1929">
            <v>2372</v>
          </cell>
          <cell r="K1929">
            <v>2</v>
          </cell>
          <cell r="M1929">
            <v>1</v>
          </cell>
          <cell r="N1929">
            <v>1</v>
          </cell>
          <cell r="R1929">
            <v>1.6274787535410764</v>
          </cell>
        </row>
        <row r="1930">
          <cell r="C1930">
            <v>1</v>
          </cell>
          <cell r="G1930">
            <v>13</v>
          </cell>
          <cell r="J1930">
            <v>2262</v>
          </cell>
          <cell r="K1930">
            <v>2</v>
          </cell>
          <cell r="M1930">
            <v>2</v>
          </cell>
          <cell r="N1930">
            <v>13</v>
          </cell>
          <cell r="R1930">
            <v>1.6274787535410764</v>
          </cell>
        </row>
        <row r="1931">
          <cell r="C1931">
            <v>1</v>
          </cell>
          <cell r="G1931">
            <v>10</v>
          </cell>
          <cell r="J1931">
            <v>276.2</v>
          </cell>
          <cell r="K1931">
            <v>3</v>
          </cell>
          <cell r="M1931">
            <v>2</v>
          </cell>
          <cell r="N1931">
            <v>1</v>
          </cell>
          <cell r="R1931">
            <v>1.1124087591240877</v>
          </cell>
        </row>
        <row r="1932">
          <cell r="C1932">
            <v>1</v>
          </cell>
          <cell r="G1932">
            <v>10</v>
          </cell>
          <cell r="J1932">
            <v>122.8</v>
          </cell>
          <cell r="K1932">
            <v>2</v>
          </cell>
          <cell r="M1932">
            <v>1</v>
          </cell>
          <cell r="N1932">
            <v>1</v>
          </cell>
          <cell r="R1932">
            <v>1.1124087591240877</v>
          </cell>
        </row>
        <row r="1933">
          <cell r="C1933">
            <v>1</v>
          </cell>
          <cell r="G1933">
            <v>11</v>
          </cell>
          <cell r="J1933">
            <v>256.39999999999998</v>
          </cell>
          <cell r="K1933">
            <v>2</v>
          </cell>
          <cell r="M1933">
            <v>1</v>
          </cell>
          <cell r="N1933">
            <v>13</v>
          </cell>
          <cell r="R1933">
            <v>1.3240418118466899</v>
          </cell>
        </row>
        <row r="1934">
          <cell r="C1934">
            <v>1</v>
          </cell>
          <cell r="G1934">
            <v>13</v>
          </cell>
          <cell r="J1934">
            <v>2697.1</v>
          </cell>
          <cell r="K1934">
            <v>2</v>
          </cell>
          <cell r="M1934">
            <v>2</v>
          </cell>
          <cell r="N1934">
            <v>1</v>
          </cell>
          <cell r="R1934">
            <v>1.6274787535410764</v>
          </cell>
        </row>
        <row r="1935">
          <cell r="C1935">
            <v>1</v>
          </cell>
          <cell r="G1935">
            <v>13</v>
          </cell>
          <cell r="J1935">
            <v>665.4</v>
          </cell>
          <cell r="K1935">
            <v>3</v>
          </cell>
          <cell r="M1935">
            <v>1</v>
          </cell>
          <cell r="N1935">
            <v>13</v>
          </cell>
          <cell r="R1935">
            <v>1.6274787535410764</v>
          </cell>
        </row>
        <row r="1936">
          <cell r="C1936">
            <v>1</v>
          </cell>
          <cell r="G1936">
            <v>11</v>
          </cell>
          <cell r="J1936">
            <v>1340.1</v>
          </cell>
          <cell r="K1936">
            <v>3</v>
          </cell>
          <cell r="M1936">
            <v>2</v>
          </cell>
          <cell r="N1936">
            <v>2</v>
          </cell>
          <cell r="R1936">
            <v>1.3240418118466899</v>
          </cell>
        </row>
        <row r="1937">
          <cell r="C1937">
            <v>1</v>
          </cell>
          <cell r="G1937">
            <v>10</v>
          </cell>
          <cell r="J1937">
            <v>560.4</v>
          </cell>
          <cell r="K1937">
            <v>2</v>
          </cell>
          <cell r="M1937">
            <v>1</v>
          </cell>
          <cell r="N1937">
            <v>1</v>
          </cell>
          <cell r="R1937">
            <v>1.1124087591240877</v>
          </cell>
        </row>
        <row r="1938">
          <cell r="C1938">
            <v>1</v>
          </cell>
          <cell r="G1938">
            <v>11</v>
          </cell>
          <cell r="J1938">
            <v>435</v>
          </cell>
          <cell r="K1938">
            <v>1</v>
          </cell>
          <cell r="M1938">
            <v>1</v>
          </cell>
          <cell r="N1938">
            <v>1</v>
          </cell>
          <cell r="R1938">
            <v>1.3240418118466899</v>
          </cell>
        </row>
        <row r="1939">
          <cell r="C1939">
            <v>1</v>
          </cell>
          <cell r="G1939">
            <v>10</v>
          </cell>
          <cell r="J1939">
            <v>305</v>
          </cell>
          <cell r="K1939">
            <v>2</v>
          </cell>
          <cell r="M1939">
            <v>2</v>
          </cell>
          <cell r="N1939">
            <v>5</v>
          </cell>
          <cell r="R1939">
            <v>1.1124087591240877</v>
          </cell>
        </row>
        <row r="1940">
          <cell r="C1940">
            <v>1</v>
          </cell>
          <cell r="G1940">
            <v>13</v>
          </cell>
          <cell r="J1940">
            <v>1376</v>
          </cell>
          <cell r="K1940">
            <v>2</v>
          </cell>
          <cell r="M1940">
            <v>1</v>
          </cell>
          <cell r="N1940">
            <v>15</v>
          </cell>
          <cell r="R1940">
            <v>1.6274787535410764</v>
          </cell>
        </row>
        <row r="1941">
          <cell r="C1941">
            <v>1</v>
          </cell>
          <cell r="G1941">
            <v>13</v>
          </cell>
          <cell r="J1941">
            <v>28.1</v>
          </cell>
          <cell r="K1941">
            <v>1</v>
          </cell>
          <cell r="M1941">
            <v>1</v>
          </cell>
          <cell r="N1941">
            <v>13</v>
          </cell>
          <cell r="R1941">
            <v>1.6274787535410764</v>
          </cell>
        </row>
        <row r="1942">
          <cell r="C1942">
            <v>1</v>
          </cell>
          <cell r="G1942">
            <v>10</v>
          </cell>
          <cell r="J1942">
            <v>736</v>
          </cell>
          <cell r="K1942">
            <v>1</v>
          </cell>
          <cell r="M1942">
            <v>1</v>
          </cell>
          <cell r="N1942">
            <v>1</v>
          </cell>
          <cell r="R1942">
            <v>1.1124087591240877</v>
          </cell>
        </row>
        <row r="1943">
          <cell r="C1943">
            <v>1</v>
          </cell>
          <cell r="G1943">
            <v>13</v>
          </cell>
          <cell r="J1943">
            <v>1311</v>
          </cell>
          <cell r="K1943">
            <v>3</v>
          </cell>
          <cell r="M1943">
            <v>2</v>
          </cell>
          <cell r="N1943">
            <v>15</v>
          </cell>
          <cell r="R1943">
            <v>1.6274787535410764</v>
          </cell>
        </row>
        <row r="1944">
          <cell r="C1944">
            <v>1</v>
          </cell>
          <cell r="G1944">
            <v>11</v>
          </cell>
          <cell r="J1944">
            <v>210.3</v>
          </cell>
          <cell r="K1944">
            <v>3</v>
          </cell>
          <cell r="M1944">
            <v>1</v>
          </cell>
          <cell r="N1944">
            <v>6</v>
          </cell>
          <cell r="R1944">
            <v>1.3240418118466899</v>
          </cell>
        </row>
        <row r="1945">
          <cell r="C1945">
            <v>1</v>
          </cell>
          <cell r="G1945">
            <v>10</v>
          </cell>
          <cell r="J1945">
            <v>560.4</v>
          </cell>
          <cell r="K1945">
            <v>3</v>
          </cell>
          <cell r="M1945">
            <v>1</v>
          </cell>
          <cell r="N1945">
            <v>2</v>
          </cell>
          <cell r="R1945">
            <v>1.1124087591240877</v>
          </cell>
        </row>
        <row r="1946">
          <cell r="C1946">
            <v>1</v>
          </cell>
          <cell r="G1946">
            <v>11</v>
          </cell>
          <cell r="J1946">
            <v>1311</v>
          </cell>
          <cell r="K1946">
            <v>3</v>
          </cell>
          <cell r="M1946">
            <v>2</v>
          </cell>
          <cell r="N1946">
            <v>2</v>
          </cell>
          <cell r="R1946">
            <v>1.3240418118466899</v>
          </cell>
        </row>
        <row r="1947">
          <cell r="C1947">
            <v>1</v>
          </cell>
          <cell r="G1947">
            <v>11</v>
          </cell>
          <cell r="J1947">
            <v>1458</v>
          </cell>
          <cell r="K1947">
            <v>2</v>
          </cell>
          <cell r="M1947">
            <v>2</v>
          </cell>
          <cell r="N1947">
            <v>6</v>
          </cell>
          <cell r="R1947">
            <v>1.3240418118466899</v>
          </cell>
        </row>
        <row r="1948">
          <cell r="C1948">
            <v>1</v>
          </cell>
          <cell r="G1948">
            <v>13</v>
          </cell>
          <cell r="J1948">
            <v>1495</v>
          </cell>
          <cell r="K1948">
            <v>2</v>
          </cell>
          <cell r="M1948">
            <v>1</v>
          </cell>
          <cell r="N1948">
            <v>9</v>
          </cell>
          <cell r="R1948">
            <v>1.6274787535410764</v>
          </cell>
        </row>
        <row r="1949">
          <cell r="C1949">
            <v>1</v>
          </cell>
          <cell r="G1949">
            <v>13</v>
          </cell>
          <cell r="J1949">
            <v>2051</v>
          </cell>
          <cell r="K1949">
            <v>2</v>
          </cell>
          <cell r="M1949">
            <v>1</v>
          </cell>
          <cell r="N1949">
            <v>6</v>
          </cell>
          <cell r="R1949">
            <v>1.6274787535410764</v>
          </cell>
        </row>
        <row r="1950">
          <cell r="C1950">
            <v>1</v>
          </cell>
          <cell r="G1950">
            <v>13</v>
          </cell>
          <cell r="J1950">
            <v>2796</v>
          </cell>
          <cell r="K1950">
            <v>3</v>
          </cell>
          <cell r="M1950">
            <v>2</v>
          </cell>
          <cell r="N1950">
            <v>13</v>
          </cell>
          <cell r="R1950">
            <v>1.6274787535410764</v>
          </cell>
        </row>
        <row r="1951">
          <cell r="C1951">
            <v>1</v>
          </cell>
          <cell r="G1951">
            <v>13</v>
          </cell>
          <cell r="J1951">
            <v>3903</v>
          </cell>
          <cell r="K1951">
            <v>2</v>
          </cell>
          <cell r="M1951">
            <v>1</v>
          </cell>
          <cell r="N1951">
            <v>1</v>
          </cell>
          <cell r="R1951">
            <v>1.6274787535410764</v>
          </cell>
        </row>
        <row r="1952">
          <cell r="C1952">
            <v>1</v>
          </cell>
          <cell r="G1952">
            <v>11</v>
          </cell>
          <cell r="J1952">
            <v>2704.2</v>
          </cell>
          <cell r="K1952">
            <v>3</v>
          </cell>
          <cell r="M1952">
            <v>2</v>
          </cell>
          <cell r="N1952">
            <v>17</v>
          </cell>
          <cell r="R1952">
            <v>1.3240418118466899</v>
          </cell>
        </row>
        <row r="1953">
          <cell r="C1953">
            <v>1</v>
          </cell>
          <cell r="G1953">
            <v>13</v>
          </cell>
          <cell r="J1953">
            <v>368</v>
          </cell>
          <cell r="K1953">
            <v>3</v>
          </cell>
          <cell r="M1953">
            <v>1</v>
          </cell>
          <cell r="N1953">
            <v>2</v>
          </cell>
          <cell r="R1953">
            <v>1.6274787535410764</v>
          </cell>
        </row>
        <row r="1954">
          <cell r="C1954">
            <v>1</v>
          </cell>
          <cell r="G1954">
            <v>13</v>
          </cell>
          <cell r="J1954">
            <v>172.3</v>
          </cell>
          <cell r="K1954">
            <v>3</v>
          </cell>
          <cell r="M1954">
            <v>2</v>
          </cell>
          <cell r="N1954">
            <v>6</v>
          </cell>
          <cell r="R1954">
            <v>1.6274787535410764</v>
          </cell>
        </row>
        <row r="1955">
          <cell r="C1955">
            <v>1</v>
          </cell>
          <cell r="G1955">
            <v>11</v>
          </cell>
          <cell r="J1955">
            <v>878</v>
          </cell>
          <cell r="K1955">
            <v>2</v>
          </cell>
          <cell r="M1955">
            <v>1</v>
          </cell>
          <cell r="N1955">
            <v>1</v>
          </cell>
          <cell r="R1955">
            <v>1.3240418118466899</v>
          </cell>
        </row>
        <row r="1956">
          <cell r="C1956">
            <v>1</v>
          </cell>
          <cell r="G1956">
            <v>13</v>
          </cell>
          <cell r="J1956">
            <v>882</v>
          </cell>
          <cell r="K1956">
            <v>2</v>
          </cell>
          <cell r="M1956">
            <v>1</v>
          </cell>
          <cell r="N1956">
            <v>1</v>
          </cell>
          <cell r="R1956">
            <v>1.6274787535410764</v>
          </cell>
        </row>
        <row r="1957">
          <cell r="C1957">
            <v>1</v>
          </cell>
          <cell r="G1957">
            <v>11</v>
          </cell>
          <cell r="J1957">
            <v>1495</v>
          </cell>
          <cell r="K1957">
            <v>2</v>
          </cell>
          <cell r="M1957">
            <v>2</v>
          </cell>
          <cell r="N1957">
            <v>12</v>
          </cell>
          <cell r="R1957">
            <v>1.3240418118466899</v>
          </cell>
        </row>
        <row r="1958">
          <cell r="C1958">
            <v>1</v>
          </cell>
          <cell r="G1958">
            <v>13</v>
          </cell>
          <cell r="J1958">
            <v>215</v>
          </cell>
          <cell r="K1958">
            <v>3</v>
          </cell>
          <cell r="M1958">
            <v>2</v>
          </cell>
          <cell r="N1958">
            <v>1</v>
          </cell>
          <cell r="R1958">
            <v>1.6274787535410764</v>
          </cell>
        </row>
        <row r="1959">
          <cell r="C1959">
            <v>1</v>
          </cell>
          <cell r="G1959">
            <v>13</v>
          </cell>
          <cell r="J1959">
            <v>756</v>
          </cell>
          <cell r="K1959">
            <v>1</v>
          </cell>
          <cell r="M1959">
            <v>2</v>
          </cell>
          <cell r="N1959">
            <v>7</v>
          </cell>
          <cell r="R1959">
            <v>1.6274787535410764</v>
          </cell>
        </row>
        <row r="1960">
          <cell r="C1960">
            <v>1</v>
          </cell>
          <cell r="G1960">
            <v>13</v>
          </cell>
          <cell r="J1960">
            <v>581</v>
          </cell>
          <cell r="K1960">
            <v>2</v>
          </cell>
          <cell r="M1960">
            <v>1</v>
          </cell>
          <cell r="N1960">
            <v>6</v>
          </cell>
          <cell r="R1960">
            <v>1.6274787535410764</v>
          </cell>
        </row>
        <row r="1961">
          <cell r="C1961">
            <v>1</v>
          </cell>
          <cell r="G1961">
            <v>13</v>
          </cell>
          <cell r="J1961">
            <v>2188</v>
          </cell>
          <cell r="K1961">
            <v>2</v>
          </cell>
          <cell r="M1961">
            <v>2</v>
          </cell>
          <cell r="N1961">
            <v>1</v>
          </cell>
          <cell r="R1961">
            <v>1.6274787535410764</v>
          </cell>
        </row>
        <row r="1962">
          <cell r="C1962">
            <v>1</v>
          </cell>
          <cell r="G1962">
            <v>11</v>
          </cell>
          <cell r="J1962">
            <v>575.79999999999995</v>
          </cell>
          <cell r="K1962">
            <v>3</v>
          </cell>
          <cell r="M1962">
            <v>2</v>
          </cell>
          <cell r="N1962">
            <v>13</v>
          </cell>
          <cell r="R1962">
            <v>1.3240418118466899</v>
          </cell>
        </row>
        <row r="1963">
          <cell r="C1963">
            <v>1</v>
          </cell>
          <cell r="G1963">
            <v>13</v>
          </cell>
          <cell r="J1963">
            <v>1153</v>
          </cell>
          <cell r="K1963">
            <v>2</v>
          </cell>
          <cell r="M1963">
            <v>1</v>
          </cell>
          <cell r="N1963">
            <v>17</v>
          </cell>
          <cell r="R1963">
            <v>1.6274787535410764</v>
          </cell>
        </row>
        <row r="1964">
          <cell r="C1964">
            <v>1</v>
          </cell>
          <cell r="G1964">
            <v>10</v>
          </cell>
          <cell r="J1964">
            <v>1311</v>
          </cell>
          <cell r="K1964">
            <v>2</v>
          </cell>
          <cell r="M1964">
            <v>2</v>
          </cell>
          <cell r="N1964">
            <v>17</v>
          </cell>
          <cell r="R1964">
            <v>1.1124087591240877</v>
          </cell>
        </row>
        <row r="1965">
          <cell r="C1965">
            <v>1</v>
          </cell>
          <cell r="G1965">
            <v>11</v>
          </cell>
          <cell r="J1965">
            <v>1098</v>
          </cell>
          <cell r="K1965">
            <v>2</v>
          </cell>
          <cell r="M1965">
            <v>2</v>
          </cell>
          <cell r="N1965">
            <v>9</v>
          </cell>
          <cell r="R1965">
            <v>1.3240418118466899</v>
          </cell>
        </row>
        <row r="1966">
          <cell r="C1966">
            <v>1</v>
          </cell>
          <cell r="G1966">
            <v>11</v>
          </cell>
          <cell r="J1966">
            <v>669</v>
          </cell>
          <cell r="K1966">
            <v>1</v>
          </cell>
          <cell r="M1966">
            <v>2</v>
          </cell>
          <cell r="N1966">
            <v>17</v>
          </cell>
          <cell r="R1966">
            <v>1.3240418118466899</v>
          </cell>
        </row>
        <row r="1967">
          <cell r="C1967">
            <v>1</v>
          </cell>
          <cell r="G1967">
            <v>11</v>
          </cell>
          <cell r="J1967">
            <v>758</v>
          </cell>
          <cell r="K1967">
            <v>2</v>
          </cell>
          <cell r="M1967">
            <v>2</v>
          </cell>
          <cell r="N1967">
            <v>1</v>
          </cell>
          <cell r="R1967">
            <v>1.3240418118466899</v>
          </cell>
        </row>
        <row r="1968">
          <cell r="C1968">
            <v>1</v>
          </cell>
          <cell r="G1968">
            <v>10</v>
          </cell>
          <cell r="J1968">
            <v>655.20000000000005</v>
          </cell>
          <cell r="K1968">
            <v>2</v>
          </cell>
          <cell r="M1968">
            <v>2</v>
          </cell>
          <cell r="N1968">
            <v>13</v>
          </cell>
          <cell r="R1968">
            <v>1.1124087591240877</v>
          </cell>
        </row>
        <row r="1969">
          <cell r="C1969">
            <v>1</v>
          </cell>
          <cell r="G1969">
            <v>13</v>
          </cell>
          <cell r="J1969">
            <v>238.2</v>
          </cell>
          <cell r="K1969">
            <v>3</v>
          </cell>
          <cell r="M1969">
            <v>2</v>
          </cell>
          <cell r="N1969">
            <v>13</v>
          </cell>
          <cell r="R1969">
            <v>1.6274787535410764</v>
          </cell>
        </row>
        <row r="1970">
          <cell r="C1970">
            <v>1</v>
          </cell>
          <cell r="G1970">
            <v>10</v>
          </cell>
          <cell r="J1970">
            <v>210.3</v>
          </cell>
          <cell r="K1970">
            <v>1</v>
          </cell>
          <cell r="M1970">
            <v>1</v>
          </cell>
          <cell r="N1970">
            <v>1</v>
          </cell>
          <cell r="R1970">
            <v>1.1124087591240877</v>
          </cell>
        </row>
        <row r="1971">
          <cell r="C1971">
            <v>1</v>
          </cell>
          <cell r="G1971">
            <v>11</v>
          </cell>
          <cell r="J1971">
            <v>186.2</v>
          </cell>
          <cell r="K1971">
            <v>1</v>
          </cell>
          <cell r="M1971">
            <v>1</v>
          </cell>
          <cell r="N1971">
            <v>1</v>
          </cell>
          <cell r="R1971">
            <v>1.3240418118466899</v>
          </cell>
        </row>
        <row r="1972">
          <cell r="C1972">
            <v>1</v>
          </cell>
          <cell r="G1972">
            <v>13</v>
          </cell>
          <cell r="J1972">
            <v>1169</v>
          </cell>
          <cell r="K1972">
            <v>3</v>
          </cell>
          <cell r="M1972">
            <v>2</v>
          </cell>
          <cell r="N1972">
            <v>14</v>
          </cell>
          <cell r="R1972">
            <v>1.6274787535410764</v>
          </cell>
        </row>
        <row r="1973">
          <cell r="C1973">
            <v>1</v>
          </cell>
          <cell r="G1973">
            <v>13</v>
          </cell>
          <cell r="J1973">
            <v>1174</v>
          </cell>
          <cell r="K1973">
            <v>3</v>
          </cell>
          <cell r="M1973">
            <v>1</v>
          </cell>
          <cell r="N1973">
            <v>11</v>
          </cell>
          <cell r="R1973">
            <v>1.6274787535410764</v>
          </cell>
        </row>
        <row r="1974">
          <cell r="C1974">
            <v>1</v>
          </cell>
          <cell r="G1974">
            <v>13</v>
          </cell>
          <cell r="J1974">
            <v>225</v>
          </cell>
          <cell r="K1974">
            <v>1</v>
          </cell>
          <cell r="M1974">
            <v>2</v>
          </cell>
          <cell r="N1974">
            <v>1</v>
          </cell>
          <cell r="R1974">
            <v>1.6274787535410764</v>
          </cell>
        </row>
        <row r="1975">
          <cell r="C1975">
            <v>1</v>
          </cell>
          <cell r="G1975">
            <v>13</v>
          </cell>
          <cell r="J1975">
            <v>987</v>
          </cell>
          <cell r="K1975">
            <v>2</v>
          </cell>
          <cell r="M1975">
            <v>2</v>
          </cell>
          <cell r="N1975">
            <v>3</v>
          </cell>
          <cell r="R1975">
            <v>1.6274787535410764</v>
          </cell>
        </row>
        <row r="1976">
          <cell r="C1976">
            <v>1</v>
          </cell>
          <cell r="G1976">
            <v>13</v>
          </cell>
          <cell r="J1976">
            <v>741</v>
          </cell>
          <cell r="K1976">
            <v>2</v>
          </cell>
          <cell r="M1976">
            <v>2</v>
          </cell>
          <cell r="N1976">
            <v>2</v>
          </cell>
          <cell r="R1976">
            <v>1.6274787535410764</v>
          </cell>
        </row>
        <row r="1977">
          <cell r="C1977">
            <v>1</v>
          </cell>
          <cell r="G1977">
            <v>13</v>
          </cell>
          <cell r="J1977">
            <v>2188</v>
          </cell>
          <cell r="K1977">
            <v>2</v>
          </cell>
          <cell r="M1977">
            <v>2</v>
          </cell>
          <cell r="N1977">
            <v>3</v>
          </cell>
          <cell r="R1977">
            <v>1.6274787535410764</v>
          </cell>
        </row>
        <row r="1978">
          <cell r="C1978">
            <v>1</v>
          </cell>
          <cell r="G1978">
            <v>13</v>
          </cell>
          <cell r="J1978">
            <v>396.2</v>
          </cell>
          <cell r="K1978">
            <v>1</v>
          </cell>
          <cell r="M1978">
            <v>1</v>
          </cell>
          <cell r="N1978">
            <v>10</v>
          </cell>
          <cell r="R1978">
            <v>1.6274787535410764</v>
          </cell>
        </row>
        <row r="1979">
          <cell r="C1979">
            <v>1</v>
          </cell>
          <cell r="G1979">
            <v>13</v>
          </cell>
          <cell r="J1979">
            <v>1495</v>
          </cell>
          <cell r="K1979">
            <v>2</v>
          </cell>
          <cell r="M1979">
            <v>2</v>
          </cell>
          <cell r="N1979">
            <v>1</v>
          </cell>
          <cell r="R1979">
            <v>1.6274787535410764</v>
          </cell>
        </row>
        <row r="1980">
          <cell r="C1980">
            <v>1</v>
          </cell>
          <cell r="G1980">
            <v>11</v>
          </cell>
          <cell r="J1980">
            <v>1779</v>
          </cell>
          <cell r="K1980">
            <v>2</v>
          </cell>
          <cell r="M1980">
            <v>2</v>
          </cell>
          <cell r="N1980">
            <v>1</v>
          </cell>
          <cell r="R1980">
            <v>1.3240418118466899</v>
          </cell>
        </row>
        <row r="1981">
          <cell r="C1981">
            <v>1</v>
          </cell>
          <cell r="G1981">
            <v>13</v>
          </cell>
          <cell r="J1981">
            <v>368</v>
          </cell>
          <cell r="K1981">
            <v>3</v>
          </cell>
          <cell r="M1981">
            <v>1</v>
          </cell>
          <cell r="N1981">
            <v>3</v>
          </cell>
          <cell r="R1981">
            <v>1.6274787535410764</v>
          </cell>
        </row>
        <row r="1982">
          <cell r="C1982">
            <v>1</v>
          </cell>
          <cell r="G1982">
            <v>13</v>
          </cell>
          <cell r="J1982">
            <v>1865</v>
          </cell>
          <cell r="K1982">
            <v>2</v>
          </cell>
          <cell r="M1982">
            <v>2</v>
          </cell>
          <cell r="N1982">
            <v>2</v>
          </cell>
          <cell r="R1982">
            <v>1.6274787535410764</v>
          </cell>
        </row>
        <row r="1983">
          <cell r="C1983">
            <v>1</v>
          </cell>
          <cell r="G1983">
            <v>13</v>
          </cell>
          <cell r="J1983">
            <v>1865</v>
          </cell>
          <cell r="K1983">
            <v>2</v>
          </cell>
          <cell r="M1983">
            <v>2</v>
          </cell>
          <cell r="N1983">
            <v>2</v>
          </cell>
          <cell r="R1983">
            <v>1.6274787535410764</v>
          </cell>
        </row>
        <row r="1984">
          <cell r="C1984">
            <v>1</v>
          </cell>
          <cell r="G1984">
            <v>10</v>
          </cell>
          <cell r="J1984">
            <v>28.1</v>
          </cell>
          <cell r="K1984">
            <v>1</v>
          </cell>
          <cell r="M1984">
            <v>1</v>
          </cell>
          <cell r="N1984">
            <v>3</v>
          </cell>
          <cell r="R1984">
            <v>1.1124087591240877</v>
          </cell>
        </row>
        <row r="1985">
          <cell r="C1985">
            <v>1</v>
          </cell>
          <cell r="G1985">
            <v>11</v>
          </cell>
          <cell r="J1985">
            <v>2665.3</v>
          </cell>
          <cell r="K1985">
            <v>2</v>
          </cell>
          <cell r="M1985">
            <v>2</v>
          </cell>
          <cell r="N1985">
            <v>13</v>
          </cell>
          <cell r="R1985">
            <v>1.3240418118466899</v>
          </cell>
        </row>
        <row r="1986">
          <cell r="C1986">
            <v>1</v>
          </cell>
          <cell r="G1986">
            <v>13</v>
          </cell>
          <cell r="J1986">
            <v>321</v>
          </cell>
          <cell r="K1986">
            <v>2</v>
          </cell>
          <cell r="M1986">
            <v>2</v>
          </cell>
          <cell r="N1986">
            <v>1</v>
          </cell>
          <cell r="R1986">
            <v>1.6274787535410764</v>
          </cell>
        </row>
        <row r="1987">
          <cell r="C1987">
            <v>1</v>
          </cell>
          <cell r="G1987">
            <v>13</v>
          </cell>
          <cell r="J1987">
            <v>488</v>
          </cell>
          <cell r="K1987">
            <v>2</v>
          </cell>
          <cell r="M1987">
            <v>1</v>
          </cell>
          <cell r="N1987">
            <v>7</v>
          </cell>
          <cell r="R1987">
            <v>1.6274787535410764</v>
          </cell>
        </row>
        <row r="1988">
          <cell r="C1988">
            <v>1</v>
          </cell>
          <cell r="G1988">
            <v>11</v>
          </cell>
          <cell r="J1988">
            <v>1067</v>
          </cell>
          <cell r="K1988">
            <v>3</v>
          </cell>
          <cell r="M1988">
            <v>2</v>
          </cell>
          <cell r="N1988">
            <v>5</v>
          </cell>
          <cell r="R1988">
            <v>1.3240418118466899</v>
          </cell>
        </row>
        <row r="1989">
          <cell r="C1989">
            <v>1</v>
          </cell>
          <cell r="G1989">
            <v>13</v>
          </cell>
          <cell r="J1989">
            <v>136.30000000000001</v>
          </cell>
          <cell r="K1989">
            <v>3</v>
          </cell>
          <cell r="M1989">
            <v>2</v>
          </cell>
          <cell r="N1989">
            <v>1</v>
          </cell>
          <cell r="R1989">
            <v>1.6274787535410764</v>
          </cell>
        </row>
        <row r="1990">
          <cell r="C1990">
            <v>1</v>
          </cell>
          <cell r="G1990">
            <v>13</v>
          </cell>
          <cell r="J1990">
            <v>2684.4</v>
          </cell>
          <cell r="K1990">
            <v>2</v>
          </cell>
          <cell r="M1990">
            <v>2</v>
          </cell>
          <cell r="N1990">
            <v>13</v>
          </cell>
          <cell r="R1990">
            <v>1.6274787535410764</v>
          </cell>
        </row>
        <row r="1991">
          <cell r="C1991">
            <v>1</v>
          </cell>
          <cell r="G1991">
            <v>11</v>
          </cell>
          <cell r="J1991">
            <v>256.39999999999998</v>
          </cell>
          <cell r="K1991">
            <v>2</v>
          </cell>
          <cell r="M1991">
            <v>2</v>
          </cell>
          <cell r="N1991">
            <v>2</v>
          </cell>
          <cell r="R1991">
            <v>1.3240418118466899</v>
          </cell>
        </row>
        <row r="1992">
          <cell r="C1992">
            <v>1</v>
          </cell>
          <cell r="G1992">
            <v>13</v>
          </cell>
          <cell r="J1992">
            <v>1495</v>
          </cell>
          <cell r="K1992">
            <v>3</v>
          </cell>
          <cell r="M1992">
            <v>2</v>
          </cell>
          <cell r="N1992">
            <v>2</v>
          </cell>
          <cell r="R1992">
            <v>1.6274787535410764</v>
          </cell>
        </row>
        <row r="1993">
          <cell r="C1993">
            <v>1</v>
          </cell>
          <cell r="G1993">
            <v>10</v>
          </cell>
          <cell r="J1993">
            <v>256.39999999999998</v>
          </cell>
          <cell r="K1993">
            <v>1</v>
          </cell>
          <cell r="M1993">
            <v>1</v>
          </cell>
          <cell r="N1993">
            <v>1</v>
          </cell>
          <cell r="R1993">
            <v>1.1124087591240877</v>
          </cell>
        </row>
        <row r="1994">
          <cell r="C1994">
            <v>1</v>
          </cell>
          <cell r="G1994">
            <v>10</v>
          </cell>
          <cell r="J1994">
            <v>28.1</v>
          </cell>
          <cell r="K1994">
            <v>1</v>
          </cell>
          <cell r="M1994">
            <v>1</v>
          </cell>
          <cell r="N1994">
            <v>17</v>
          </cell>
          <cell r="R1994">
            <v>1.1124087591240877</v>
          </cell>
        </row>
        <row r="1995">
          <cell r="C1995">
            <v>1</v>
          </cell>
          <cell r="G1995">
            <v>13</v>
          </cell>
          <cell r="J1995">
            <v>136.30000000000001</v>
          </cell>
          <cell r="K1995">
            <v>1</v>
          </cell>
          <cell r="M1995">
            <v>1</v>
          </cell>
          <cell r="N1995">
            <v>1</v>
          </cell>
          <cell r="R1995">
            <v>1.6274787535410764</v>
          </cell>
        </row>
        <row r="1996">
          <cell r="C1996">
            <v>1</v>
          </cell>
          <cell r="G1996">
            <v>11</v>
          </cell>
          <cell r="J1996">
            <v>569</v>
          </cell>
          <cell r="K1996">
            <v>2</v>
          </cell>
          <cell r="M1996">
            <v>2</v>
          </cell>
          <cell r="N1996">
            <v>1</v>
          </cell>
          <cell r="R1996">
            <v>1.3240418118466899</v>
          </cell>
        </row>
        <row r="1997">
          <cell r="C1997">
            <v>1</v>
          </cell>
          <cell r="G1997">
            <v>13</v>
          </cell>
          <cell r="J1997">
            <v>625</v>
          </cell>
          <cell r="K1997">
            <v>2</v>
          </cell>
          <cell r="M1997">
            <v>2</v>
          </cell>
          <cell r="N1997">
            <v>14</v>
          </cell>
          <cell r="R1997">
            <v>1.6274787535410764</v>
          </cell>
        </row>
        <row r="1998">
          <cell r="C1998">
            <v>1</v>
          </cell>
          <cell r="G1998">
            <v>13</v>
          </cell>
          <cell r="J1998">
            <v>625</v>
          </cell>
          <cell r="K1998">
            <v>2</v>
          </cell>
          <cell r="M1998">
            <v>2</v>
          </cell>
          <cell r="N1998">
            <v>14</v>
          </cell>
          <cell r="R1998">
            <v>1.6274787535410764</v>
          </cell>
        </row>
        <row r="1999">
          <cell r="C1999">
            <v>1</v>
          </cell>
          <cell r="G1999">
            <v>13</v>
          </cell>
          <cell r="J1999">
            <v>625</v>
          </cell>
          <cell r="K1999">
            <v>2</v>
          </cell>
          <cell r="M1999">
            <v>2</v>
          </cell>
          <cell r="N1999">
            <v>14</v>
          </cell>
          <cell r="R1999">
            <v>1.6274787535410764</v>
          </cell>
        </row>
        <row r="2000">
          <cell r="C2000">
            <v>1</v>
          </cell>
          <cell r="G2000">
            <v>11</v>
          </cell>
          <cell r="J2000">
            <v>1191</v>
          </cell>
          <cell r="K2000">
            <v>2</v>
          </cell>
          <cell r="M2000">
            <v>2</v>
          </cell>
          <cell r="N2000">
            <v>1</v>
          </cell>
          <cell r="R2000">
            <v>1.3240418118466899</v>
          </cell>
        </row>
        <row r="2001">
          <cell r="C2001">
            <v>1</v>
          </cell>
          <cell r="G2001">
            <v>13</v>
          </cell>
          <cell r="J2001">
            <v>736</v>
          </cell>
          <cell r="K2001">
            <v>2</v>
          </cell>
          <cell r="M2001">
            <v>2</v>
          </cell>
          <cell r="N2001">
            <v>5</v>
          </cell>
          <cell r="R2001">
            <v>1.6274787535410764</v>
          </cell>
        </row>
        <row r="2002">
          <cell r="C2002">
            <v>1</v>
          </cell>
          <cell r="G2002">
            <v>13</v>
          </cell>
          <cell r="J2002">
            <v>1994</v>
          </cell>
          <cell r="K2002">
            <v>2</v>
          </cell>
          <cell r="M2002">
            <v>2</v>
          </cell>
          <cell r="N2002">
            <v>2</v>
          </cell>
          <cell r="R2002">
            <v>1.6274787535410764</v>
          </cell>
        </row>
        <row r="2003">
          <cell r="C2003">
            <v>1</v>
          </cell>
          <cell r="G2003">
            <v>10</v>
          </cell>
          <cell r="J2003">
            <v>3903</v>
          </cell>
          <cell r="K2003">
            <v>3</v>
          </cell>
          <cell r="M2003">
            <v>2</v>
          </cell>
          <cell r="N2003">
            <v>1</v>
          </cell>
          <cell r="R2003">
            <v>1.1124087591240877</v>
          </cell>
        </row>
        <row r="2004">
          <cell r="C2004">
            <v>1</v>
          </cell>
          <cell r="G2004">
            <v>11</v>
          </cell>
          <cell r="J2004">
            <v>724</v>
          </cell>
          <cell r="K2004">
            <v>3</v>
          </cell>
          <cell r="M2004">
            <v>2</v>
          </cell>
          <cell r="N2004">
            <v>1</v>
          </cell>
          <cell r="R2004">
            <v>1.3240418118466899</v>
          </cell>
        </row>
        <row r="2005">
          <cell r="C2005">
            <v>1</v>
          </cell>
          <cell r="G2005">
            <v>13</v>
          </cell>
          <cell r="J2005">
            <v>193.3</v>
          </cell>
          <cell r="K2005">
            <v>2</v>
          </cell>
          <cell r="M2005">
            <v>2</v>
          </cell>
          <cell r="N2005">
            <v>1</v>
          </cell>
          <cell r="R2005">
            <v>1.6274787535410764</v>
          </cell>
        </row>
        <row r="2006">
          <cell r="C2006">
            <v>1</v>
          </cell>
          <cell r="G2006">
            <v>13</v>
          </cell>
          <cell r="J2006">
            <v>704</v>
          </cell>
          <cell r="K2006">
            <v>2</v>
          </cell>
          <cell r="M2006">
            <v>2</v>
          </cell>
          <cell r="N2006">
            <v>2</v>
          </cell>
          <cell r="R2006">
            <v>1.6274787535410764</v>
          </cell>
        </row>
        <row r="2007">
          <cell r="C2007">
            <v>1</v>
          </cell>
          <cell r="G2007">
            <v>11</v>
          </cell>
          <cell r="J2007">
            <v>704</v>
          </cell>
          <cell r="K2007">
            <v>2</v>
          </cell>
          <cell r="M2007">
            <v>2</v>
          </cell>
          <cell r="N2007">
            <v>9</v>
          </cell>
          <cell r="R2007">
            <v>1.3240418118466899</v>
          </cell>
        </row>
        <row r="2008">
          <cell r="C2008">
            <v>1</v>
          </cell>
          <cell r="G2008">
            <v>11</v>
          </cell>
          <cell r="J2008">
            <v>1003</v>
          </cell>
          <cell r="K2008">
            <v>2</v>
          </cell>
          <cell r="M2008">
            <v>1</v>
          </cell>
          <cell r="N2008">
            <v>3</v>
          </cell>
          <cell r="R2008">
            <v>1.3240418118466899</v>
          </cell>
        </row>
        <row r="2009">
          <cell r="C2009">
            <v>1</v>
          </cell>
          <cell r="G2009">
            <v>11</v>
          </cell>
          <cell r="J2009">
            <v>199.3</v>
          </cell>
          <cell r="K2009">
            <v>2</v>
          </cell>
          <cell r="M2009">
            <v>1</v>
          </cell>
          <cell r="N2009">
            <v>3</v>
          </cell>
          <cell r="R2009">
            <v>1.3240418118466899</v>
          </cell>
        </row>
        <row r="2010">
          <cell r="C2010">
            <v>1</v>
          </cell>
          <cell r="G2010">
            <v>13</v>
          </cell>
          <cell r="J2010">
            <v>569</v>
          </cell>
          <cell r="K2010">
            <v>2</v>
          </cell>
          <cell r="M2010">
            <v>2</v>
          </cell>
          <cell r="N2010">
            <v>11</v>
          </cell>
          <cell r="R2010">
            <v>1.6274787535410764</v>
          </cell>
        </row>
        <row r="2011">
          <cell r="C2011">
            <v>1</v>
          </cell>
          <cell r="G2011">
            <v>11</v>
          </cell>
          <cell r="J2011">
            <v>684</v>
          </cell>
          <cell r="K2011">
            <v>2</v>
          </cell>
          <cell r="M2011">
            <v>2</v>
          </cell>
          <cell r="N2011">
            <v>1</v>
          </cell>
          <cell r="R2011">
            <v>1.3240418118466899</v>
          </cell>
        </row>
        <row r="2012">
          <cell r="C2012">
            <v>1</v>
          </cell>
          <cell r="G2012">
            <v>11</v>
          </cell>
          <cell r="J2012">
            <v>611.79999999999995</v>
          </cell>
          <cell r="K2012">
            <v>2</v>
          </cell>
          <cell r="M2012">
            <v>2</v>
          </cell>
          <cell r="N2012">
            <v>1</v>
          </cell>
          <cell r="R2012">
            <v>1.3240418118466899</v>
          </cell>
        </row>
        <row r="2013">
          <cell r="C2013">
            <v>1</v>
          </cell>
          <cell r="G2013">
            <v>11</v>
          </cell>
          <cell r="J2013">
            <v>1779</v>
          </cell>
          <cell r="K2013">
            <v>2</v>
          </cell>
          <cell r="M2013">
            <v>2</v>
          </cell>
          <cell r="N2013">
            <v>1</v>
          </cell>
          <cell r="R2013">
            <v>1.3240418118466899</v>
          </cell>
        </row>
        <row r="2014">
          <cell r="C2014">
            <v>1</v>
          </cell>
          <cell r="G2014">
            <v>13</v>
          </cell>
          <cell r="J2014">
            <v>1184</v>
          </cell>
          <cell r="K2014">
            <v>2</v>
          </cell>
          <cell r="M2014">
            <v>2</v>
          </cell>
          <cell r="N2014">
            <v>13</v>
          </cell>
          <cell r="R2014">
            <v>1.6274787535410764</v>
          </cell>
        </row>
        <row r="2015">
          <cell r="C2015">
            <v>1</v>
          </cell>
          <cell r="G2015">
            <v>13</v>
          </cell>
          <cell r="J2015">
            <v>794</v>
          </cell>
          <cell r="K2015">
            <v>2</v>
          </cell>
          <cell r="M2015">
            <v>2</v>
          </cell>
          <cell r="N2015">
            <v>3</v>
          </cell>
          <cell r="R2015">
            <v>1.6274787535410764</v>
          </cell>
        </row>
        <row r="2016">
          <cell r="C2016">
            <v>1</v>
          </cell>
          <cell r="G2016">
            <v>11</v>
          </cell>
          <cell r="J2016">
            <v>410.2</v>
          </cell>
          <cell r="K2016">
            <v>3</v>
          </cell>
          <cell r="M2016">
            <v>2</v>
          </cell>
          <cell r="N2016">
            <v>13</v>
          </cell>
          <cell r="R2016">
            <v>1.3240418118466899</v>
          </cell>
        </row>
        <row r="2017">
          <cell r="C2017">
            <v>1</v>
          </cell>
          <cell r="G2017">
            <v>13</v>
          </cell>
          <cell r="J2017">
            <v>399</v>
          </cell>
          <cell r="K2017">
            <v>2</v>
          </cell>
          <cell r="M2017">
            <v>2</v>
          </cell>
          <cell r="N2017">
            <v>1</v>
          </cell>
          <cell r="R2017">
            <v>1.6274787535410764</v>
          </cell>
        </row>
        <row r="2018">
          <cell r="C2018">
            <v>1</v>
          </cell>
          <cell r="G2018">
            <v>13</v>
          </cell>
          <cell r="J2018">
            <v>842.8</v>
          </cell>
          <cell r="K2018">
            <v>2</v>
          </cell>
          <cell r="M2018">
            <v>2</v>
          </cell>
          <cell r="N2018">
            <v>1</v>
          </cell>
          <cell r="R2018">
            <v>1.6274787535410764</v>
          </cell>
        </row>
        <row r="2019">
          <cell r="C2019">
            <v>1</v>
          </cell>
          <cell r="G2019">
            <v>13</v>
          </cell>
          <cell r="J2019">
            <v>2704.2</v>
          </cell>
          <cell r="K2019">
            <v>3</v>
          </cell>
          <cell r="M2019">
            <v>2</v>
          </cell>
          <cell r="N2019">
            <v>1</v>
          </cell>
          <cell r="R2019">
            <v>1.6274787535410764</v>
          </cell>
        </row>
        <row r="2020">
          <cell r="C2020">
            <v>1</v>
          </cell>
          <cell r="G2020">
            <v>10</v>
          </cell>
          <cell r="J2020">
            <v>221.2</v>
          </cell>
          <cell r="K2020">
            <v>1</v>
          </cell>
          <cell r="M2020">
            <v>1</v>
          </cell>
          <cell r="N2020">
            <v>1</v>
          </cell>
          <cell r="R2020">
            <v>1.1124087591240877</v>
          </cell>
        </row>
        <row r="2021">
          <cell r="C2021">
            <v>1</v>
          </cell>
          <cell r="G2021">
            <v>10</v>
          </cell>
          <cell r="J2021">
            <v>28.1</v>
          </cell>
          <cell r="K2021">
            <v>1</v>
          </cell>
          <cell r="M2021">
            <v>1</v>
          </cell>
          <cell r="N2021">
            <v>1</v>
          </cell>
          <cell r="R2021">
            <v>1.1124087591240877</v>
          </cell>
        </row>
        <row r="2022">
          <cell r="C2022">
            <v>1</v>
          </cell>
          <cell r="G2022">
            <v>10</v>
          </cell>
          <cell r="J2022">
            <v>254.2</v>
          </cell>
          <cell r="K2022">
            <v>1</v>
          </cell>
          <cell r="M2022">
            <v>1</v>
          </cell>
          <cell r="N2022">
            <v>2</v>
          </cell>
          <cell r="R2022">
            <v>1.1124087591240877</v>
          </cell>
        </row>
        <row r="2023">
          <cell r="C2023">
            <v>1</v>
          </cell>
          <cell r="G2023">
            <v>13</v>
          </cell>
          <cell r="J2023">
            <v>346</v>
          </cell>
          <cell r="K2023">
            <v>2</v>
          </cell>
          <cell r="M2023">
            <v>2</v>
          </cell>
          <cell r="N2023">
            <v>3</v>
          </cell>
          <cell r="R2023">
            <v>1.6274787535410764</v>
          </cell>
        </row>
        <row r="2024">
          <cell r="C2024">
            <v>1</v>
          </cell>
          <cell r="G2024">
            <v>11</v>
          </cell>
          <cell r="J2024">
            <v>736</v>
          </cell>
          <cell r="K2024">
            <v>2</v>
          </cell>
          <cell r="M2024">
            <v>2</v>
          </cell>
          <cell r="N2024">
            <v>2</v>
          </cell>
          <cell r="R2024">
            <v>1.3240418118466899</v>
          </cell>
        </row>
        <row r="2025">
          <cell r="C2025">
            <v>1</v>
          </cell>
          <cell r="G2025">
            <v>10</v>
          </cell>
          <cell r="J2025">
            <v>94</v>
          </cell>
          <cell r="K2025">
            <v>1</v>
          </cell>
          <cell r="M2025">
            <v>1</v>
          </cell>
          <cell r="N2025">
            <v>17</v>
          </cell>
          <cell r="R2025">
            <v>1.1124087591240877</v>
          </cell>
        </row>
        <row r="2026">
          <cell r="C2026">
            <v>1</v>
          </cell>
          <cell r="G2026">
            <v>10</v>
          </cell>
          <cell r="J2026">
            <v>210.3</v>
          </cell>
          <cell r="K2026">
            <v>2</v>
          </cell>
          <cell r="M2026">
            <v>2</v>
          </cell>
          <cell r="N2026">
            <v>13</v>
          </cell>
          <cell r="R2026">
            <v>1.1124087591240877</v>
          </cell>
        </row>
        <row r="2027">
          <cell r="C2027">
            <v>1</v>
          </cell>
          <cell r="G2027">
            <v>10</v>
          </cell>
          <cell r="J2027">
            <v>94</v>
          </cell>
          <cell r="K2027">
            <v>3</v>
          </cell>
          <cell r="M2027">
            <v>1</v>
          </cell>
          <cell r="N2027">
            <v>10</v>
          </cell>
          <cell r="R2027">
            <v>1.1124087591240877</v>
          </cell>
        </row>
        <row r="2028">
          <cell r="C2028">
            <v>1</v>
          </cell>
          <cell r="G2028">
            <v>10</v>
          </cell>
          <cell r="J2028">
            <v>2068</v>
          </cell>
          <cell r="K2028">
            <v>1</v>
          </cell>
          <cell r="M2028">
            <v>2</v>
          </cell>
          <cell r="N2028">
            <v>1</v>
          </cell>
          <cell r="R2028">
            <v>1.1124087591240877</v>
          </cell>
        </row>
        <row r="2029">
          <cell r="C2029">
            <v>1</v>
          </cell>
          <cell r="G2029">
            <v>13</v>
          </cell>
          <cell r="J2029">
            <v>188.3</v>
          </cell>
          <cell r="K2029">
            <v>2</v>
          </cell>
          <cell r="M2029">
            <v>2</v>
          </cell>
          <cell r="N2029">
            <v>13</v>
          </cell>
          <cell r="R2029">
            <v>1.6274787535410764</v>
          </cell>
        </row>
        <row r="2030">
          <cell r="C2030">
            <v>1</v>
          </cell>
          <cell r="G2030">
            <v>13</v>
          </cell>
          <cell r="J2030">
            <v>276.2</v>
          </cell>
          <cell r="K2030">
            <v>1</v>
          </cell>
          <cell r="M2030">
            <v>1</v>
          </cell>
          <cell r="N2030">
            <v>1</v>
          </cell>
          <cell r="R2030">
            <v>1.6274787535410764</v>
          </cell>
        </row>
        <row r="2031">
          <cell r="C2031">
            <v>1</v>
          </cell>
          <cell r="G2031">
            <v>10</v>
          </cell>
          <cell r="J2031">
            <v>2372</v>
          </cell>
          <cell r="K2031">
            <v>3</v>
          </cell>
          <cell r="M2031">
            <v>2</v>
          </cell>
          <cell r="N2031">
            <v>1</v>
          </cell>
          <cell r="R2031">
            <v>1.1124087591240877</v>
          </cell>
        </row>
        <row r="2032">
          <cell r="C2032">
            <v>1</v>
          </cell>
          <cell r="G2032">
            <v>10</v>
          </cell>
          <cell r="J2032">
            <v>210.3</v>
          </cell>
          <cell r="K2032">
            <v>1</v>
          </cell>
          <cell r="M2032">
            <v>1</v>
          </cell>
          <cell r="N2032">
            <v>15</v>
          </cell>
          <cell r="R2032">
            <v>1.1124087591240877</v>
          </cell>
        </row>
        <row r="2033">
          <cell r="C2033">
            <v>1</v>
          </cell>
          <cell r="G2033">
            <v>10</v>
          </cell>
          <cell r="J2033">
            <v>94</v>
          </cell>
          <cell r="K2033">
            <v>1</v>
          </cell>
          <cell r="M2033">
            <v>1</v>
          </cell>
          <cell r="N2033">
            <v>1</v>
          </cell>
          <cell r="R2033">
            <v>1.1124087591240877</v>
          </cell>
        </row>
        <row r="2034">
          <cell r="C2034">
            <v>1</v>
          </cell>
          <cell r="G2034">
            <v>11</v>
          </cell>
          <cell r="J2034">
            <v>256.39999999999998</v>
          </cell>
          <cell r="K2034">
            <v>1</v>
          </cell>
          <cell r="M2034">
            <v>2</v>
          </cell>
          <cell r="N2034">
            <v>13</v>
          </cell>
          <cell r="R2034">
            <v>1.3240418118466899</v>
          </cell>
        </row>
        <row r="2035">
          <cell r="C2035">
            <v>1</v>
          </cell>
          <cell r="G2035">
            <v>13</v>
          </cell>
          <cell r="J2035">
            <v>376.4</v>
          </cell>
          <cell r="K2035">
            <v>3</v>
          </cell>
          <cell r="M2035">
            <v>2</v>
          </cell>
          <cell r="N2035">
            <v>13</v>
          </cell>
          <cell r="R2035">
            <v>1.6274787535410764</v>
          </cell>
        </row>
        <row r="2036">
          <cell r="C2036">
            <v>1</v>
          </cell>
          <cell r="G2036">
            <v>11</v>
          </cell>
          <cell r="J2036">
            <v>218.4</v>
          </cell>
          <cell r="K2036">
            <v>2</v>
          </cell>
          <cell r="M2036">
            <v>2</v>
          </cell>
          <cell r="N2036">
            <v>4</v>
          </cell>
          <cell r="R2036">
            <v>1.3240418118466899</v>
          </cell>
        </row>
        <row r="2037">
          <cell r="C2037">
            <v>1</v>
          </cell>
          <cell r="G2037">
            <v>11</v>
          </cell>
          <cell r="J2037">
            <v>147.30000000000001</v>
          </cell>
          <cell r="K2037">
            <v>1</v>
          </cell>
          <cell r="M2037">
            <v>1</v>
          </cell>
          <cell r="N2037">
            <v>7</v>
          </cell>
          <cell r="R2037">
            <v>1.3240418118466899</v>
          </cell>
        </row>
        <row r="2038">
          <cell r="C2038">
            <v>1</v>
          </cell>
          <cell r="G2038">
            <v>11</v>
          </cell>
          <cell r="J2038">
            <v>131.4</v>
          </cell>
          <cell r="K2038">
            <v>3</v>
          </cell>
          <cell r="M2038">
            <v>2</v>
          </cell>
          <cell r="N2038">
            <v>10</v>
          </cell>
          <cell r="R2038">
            <v>1.3240418118466899</v>
          </cell>
        </row>
        <row r="2039">
          <cell r="C2039">
            <v>1</v>
          </cell>
          <cell r="G2039">
            <v>13</v>
          </cell>
          <cell r="J2039">
            <v>210.3</v>
          </cell>
          <cell r="K2039">
            <v>2</v>
          </cell>
          <cell r="M2039">
            <v>1</v>
          </cell>
          <cell r="N2039">
            <v>9</v>
          </cell>
          <cell r="R2039">
            <v>1.6274787535410764</v>
          </cell>
        </row>
        <row r="2040">
          <cell r="C2040">
            <v>1</v>
          </cell>
          <cell r="G2040">
            <v>13</v>
          </cell>
          <cell r="J2040">
            <v>136.30000000000001</v>
          </cell>
          <cell r="K2040">
            <v>1</v>
          </cell>
          <cell r="M2040">
            <v>1</v>
          </cell>
          <cell r="N2040">
            <v>13</v>
          </cell>
          <cell r="R2040">
            <v>1.6274787535410764</v>
          </cell>
        </row>
        <row r="2041">
          <cell r="C2041">
            <v>1</v>
          </cell>
          <cell r="G2041">
            <v>11</v>
          </cell>
          <cell r="J2041">
            <v>437.6</v>
          </cell>
          <cell r="K2041">
            <v>2</v>
          </cell>
          <cell r="M2041">
            <v>2</v>
          </cell>
          <cell r="N2041">
            <v>13</v>
          </cell>
          <cell r="R2041">
            <v>1.3240418118466899</v>
          </cell>
        </row>
        <row r="2042">
          <cell r="C2042">
            <v>1</v>
          </cell>
          <cell r="G2042">
            <v>13</v>
          </cell>
          <cell r="J2042">
            <v>514.29999999999995</v>
          </cell>
          <cell r="K2042">
            <v>3</v>
          </cell>
          <cell r="M2042">
            <v>2</v>
          </cell>
          <cell r="N2042">
            <v>3</v>
          </cell>
          <cell r="R2042">
            <v>1.6274787535410764</v>
          </cell>
        </row>
        <row r="2043">
          <cell r="C2043">
            <v>1</v>
          </cell>
          <cell r="G2043">
            <v>13</v>
          </cell>
          <cell r="J2043">
            <v>2068</v>
          </cell>
          <cell r="K2043">
            <v>2</v>
          </cell>
          <cell r="M2043">
            <v>1</v>
          </cell>
          <cell r="N2043">
            <v>10</v>
          </cell>
          <cell r="R2043">
            <v>1.6274787535410764</v>
          </cell>
        </row>
        <row r="2044">
          <cell r="C2044">
            <v>1</v>
          </cell>
          <cell r="G2044">
            <v>13</v>
          </cell>
          <cell r="J2044">
            <v>94</v>
          </cell>
          <cell r="K2044">
            <v>3</v>
          </cell>
          <cell r="M2044">
            <v>2</v>
          </cell>
          <cell r="N2044">
            <v>13</v>
          </cell>
          <cell r="R2044">
            <v>1.6274787535410764</v>
          </cell>
        </row>
        <row r="2045">
          <cell r="C2045">
            <v>1</v>
          </cell>
          <cell r="G2045">
            <v>13</v>
          </cell>
          <cell r="J2045">
            <v>1591</v>
          </cell>
          <cell r="K2045">
            <v>2</v>
          </cell>
          <cell r="M2045">
            <v>2</v>
          </cell>
          <cell r="N2045">
            <v>1</v>
          </cell>
          <cell r="R2045">
            <v>1.6274787535410764</v>
          </cell>
        </row>
        <row r="2046">
          <cell r="C2046">
            <v>1</v>
          </cell>
          <cell r="G2046">
            <v>13</v>
          </cell>
          <cell r="J2046">
            <v>547</v>
          </cell>
          <cell r="K2046">
            <v>1</v>
          </cell>
          <cell r="M2046">
            <v>1</v>
          </cell>
          <cell r="N2046">
            <v>1</v>
          </cell>
          <cell r="R2046">
            <v>1.6274787535410764</v>
          </cell>
        </row>
        <row r="2047">
          <cell r="C2047">
            <v>1</v>
          </cell>
          <cell r="G2047">
            <v>11</v>
          </cell>
          <cell r="J2047">
            <v>276.2</v>
          </cell>
          <cell r="K2047">
            <v>2</v>
          </cell>
          <cell r="M2047">
            <v>1</v>
          </cell>
          <cell r="N2047">
            <v>1</v>
          </cell>
          <cell r="R2047">
            <v>1.3240418118466899</v>
          </cell>
        </row>
        <row r="2048">
          <cell r="C2048">
            <v>1</v>
          </cell>
          <cell r="G2048">
            <v>11</v>
          </cell>
          <cell r="J2048">
            <v>395.8</v>
          </cell>
          <cell r="K2048">
            <v>2</v>
          </cell>
          <cell r="M2048">
            <v>2</v>
          </cell>
          <cell r="N2048">
            <v>6</v>
          </cell>
          <cell r="R2048">
            <v>1.3240418118466899</v>
          </cell>
        </row>
        <row r="2049">
          <cell r="C2049">
            <v>1</v>
          </cell>
          <cell r="G2049">
            <v>11</v>
          </cell>
          <cell r="J2049">
            <v>199.3</v>
          </cell>
          <cell r="K2049">
            <v>2</v>
          </cell>
          <cell r="M2049">
            <v>2</v>
          </cell>
          <cell r="N2049">
            <v>1</v>
          </cell>
          <cell r="R2049">
            <v>1.3240418118466899</v>
          </cell>
        </row>
        <row r="2050">
          <cell r="C2050">
            <v>1</v>
          </cell>
          <cell r="G2050">
            <v>11</v>
          </cell>
          <cell r="J2050">
            <v>238.2</v>
          </cell>
          <cell r="K2050">
            <v>3</v>
          </cell>
          <cell r="M2050">
            <v>2</v>
          </cell>
          <cell r="N2050">
            <v>7</v>
          </cell>
          <cell r="R2050">
            <v>1.3240418118466899</v>
          </cell>
        </row>
        <row r="2051">
          <cell r="C2051">
            <v>1</v>
          </cell>
          <cell r="G2051">
            <v>13</v>
          </cell>
          <cell r="J2051">
            <v>251.3</v>
          </cell>
          <cell r="K2051">
            <v>1</v>
          </cell>
          <cell r="M2051">
            <v>1</v>
          </cell>
          <cell r="N2051">
            <v>13</v>
          </cell>
          <cell r="R2051">
            <v>1.6274787535410764</v>
          </cell>
        </row>
        <row r="2052">
          <cell r="C2052">
            <v>1</v>
          </cell>
          <cell r="G2052">
            <v>13</v>
          </cell>
          <cell r="J2052">
            <v>251.3</v>
          </cell>
          <cell r="K2052">
            <v>2</v>
          </cell>
          <cell r="M2052">
            <v>2</v>
          </cell>
          <cell r="N2052">
            <v>11</v>
          </cell>
          <cell r="R2052">
            <v>1.6274787535410764</v>
          </cell>
        </row>
        <row r="2053">
          <cell r="C2053">
            <v>1</v>
          </cell>
          <cell r="G2053">
            <v>13</v>
          </cell>
          <cell r="J2053">
            <v>276.2</v>
          </cell>
          <cell r="K2053">
            <v>1</v>
          </cell>
          <cell r="M2053">
            <v>1</v>
          </cell>
          <cell r="N2053">
            <v>9</v>
          </cell>
          <cell r="R2053">
            <v>1.6274787535410764</v>
          </cell>
        </row>
        <row r="2054">
          <cell r="C2054">
            <v>1</v>
          </cell>
          <cell r="G2054">
            <v>11</v>
          </cell>
          <cell r="J2054">
            <v>278.3</v>
          </cell>
          <cell r="K2054">
            <v>2</v>
          </cell>
          <cell r="M2054">
            <v>1</v>
          </cell>
          <cell r="N2054">
            <v>13</v>
          </cell>
          <cell r="R2054">
            <v>1.3240418118466899</v>
          </cell>
        </row>
        <row r="2055">
          <cell r="C2055">
            <v>1</v>
          </cell>
          <cell r="G2055">
            <v>11</v>
          </cell>
          <cell r="J2055">
            <v>395.8</v>
          </cell>
          <cell r="K2055">
            <v>2</v>
          </cell>
          <cell r="M2055">
            <v>2</v>
          </cell>
          <cell r="N2055">
            <v>13</v>
          </cell>
          <cell r="R2055">
            <v>1.3240418118466899</v>
          </cell>
        </row>
        <row r="2056">
          <cell r="C2056">
            <v>1</v>
          </cell>
          <cell r="G2056">
            <v>13</v>
          </cell>
          <cell r="J2056">
            <v>1191</v>
          </cell>
          <cell r="K2056">
            <v>3</v>
          </cell>
          <cell r="M2056">
            <v>1</v>
          </cell>
          <cell r="N2056">
            <v>10</v>
          </cell>
          <cell r="R2056">
            <v>1.6274787535410764</v>
          </cell>
        </row>
        <row r="2057">
          <cell r="C2057">
            <v>1</v>
          </cell>
          <cell r="G2057">
            <v>13</v>
          </cell>
          <cell r="J2057">
            <v>517</v>
          </cell>
          <cell r="K2057">
            <v>2</v>
          </cell>
          <cell r="M2057">
            <v>2</v>
          </cell>
          <cell r="N2057">
            <v>13</v>
          </cell>
          <cell r="R2057">
            <v>1.6274787535410764</v>
          </cell>
        </row>
        <row r="2058">
          <cell r="C2058">
            <v>1</v>
          </cell>
          <cell r="G2058">
            <v>11</v>
          </cell>
          <cell r="J2058">
            <v>508</v>
          </cell>
          <cell r="K2058">
            <v>3</v>
          </cell>
          <cell r="M2058">
            <v>1</v>
          </cell>
          <cell r="N2058">
            <v>1</v>
          </cell>
          <cell r="R2058">
            <v>1.3240418118466899</v>
          </cell>
        </row>
        <row r="2059">
          <cell r="C2059">
            <v>1</v>
          </cell>
          <cell r="G2059">
            <v>10</v>
          </cell>
          <cell r="J2059">
            <v>276.2</v>
          </cell>
          <cell r="K2059">
            <v>3</v>
          </cell>
          <cell r="M2059">
            <v>2</v>
          </cell>
          <cell r="N2059">
            <v>13</v>
          </cell>
          <cell r="R2059">
            <v>1.1124087591240877</v>
          </cell>
        </row>
        <row r="2060">
          <cell r="C2060">
            <v>1</v>
          </cell>
          <cell r="G2060">
            <v>13</v>
          </cell>
          <cell r="J2060">
            <v>1475</v>
          </cell>
          <cell r="K2060">
            <v>3</v>
          </cell>
          <cell r="M2060">
            <v>1</v>
          </cell>
          <cell r="N2060">
            <v>13</v>
          </cell>
          <cell r="R2060">
            <v>1.6274787535410764</v>
          </cell>
        </row>
        <row r="2061">
          <cell r="C2061">
            <v>1</v>
          </cell>
          <cell r="G2061">
            <v>10</v>
          </cell>
          <cell r="J2061">
            <v>238.2</v>
          </cell>
          <cell r="K2061">
            <v>3</v>
          </cell>
          <cell r="M2061">
            <v>1</v>
          </cell>
          <cell r="N2061">
            <v>1</v>
          </cell>
          <cell r="R2061">
            <v>1.1124087591240877</v>
          </cell>
        </row>
        <row r="2062">
          <cell r="C2062">
            <v>1</v>
          </cell>
          <cell r="G2062">
            <v>13</v>
          </cell>
          <cell r="J2062">
            <v>531</v>
          </cell>
          <cell r="K2062">
            <v>3</v>
          </cell>
          <cell r="M2062">
            <v>2</v>
          </cell>
          <cell r="N2062">
            <v>10</v>
          </cell>
          <cell r="R2062">
            <v>1.6274787535410764</v>
          </cell>
        </row>
        <row r="2063">
          <cell r="C2063">
            <v>1</v>
          </cell>
          <cell r="G2063">
            <v>13</v>
          </cell>
          <cell r="J2063">
            <v>256.39999999999998</v>
          </cell>
          <cell r="K2063">
            <v>3</v>
          </cell>
          <cell r="M2063">
            <v>2</v>
          </cell>
          <cell r="N2063">
            <v>13</v>
          </cell>
          <cell r="R2063">
            <v>1.6274787535410764</v>
          </cell>
        </row>
        <row r="2064">
          <cell r="C2064">
            <v>1</v>
          </cell>
          <cell r="G2064">
            <v>10</v>
          </cell>
          <cell r="J2064">
            <v>386.8</v>
          </cell>
          <cell r="K2064">
            <v>2</v>
          </cell>
          <cell r="M2064">
            <v>1</v>
          </cell>
          <cell r="N2064">
            <v>16</v>
          </cell>
          <cell r="R2064">
            <v>1.1124087591240877</v>
          </cell>
        </row>
        <row r="2065">
          <cell r="C2065">
            <v>1</v>
          </cell>
          <cell r="G2065">
            <v>11</v>
          </cell>
          <cell r="J2065">
            <v>276.2</v>
          </cell>
          <cell r="K2065">
            <v>2</v>
          </cell>
          <cell r="M2065">
            <v>2</v>
          </cell>
          <cell r="N2065">
            <v>15</v>
          </cell>
          <cell r="R2065">
            <v>1.3240418118466899</v>
          </cell>
        </row>
        <row r="2066">
          <cell r="C2066">
            <v>1</v>
          </cell>
          <cell r="G2066">
            <v>10</v>
          </cell>
          <cell r="J2066">
            <v>64.7</v>
          </cell>
          <cell r="K2066">
            <v>2</v>
          </cell>
          <cell r="M2066">
            <v>1</v>
          </cell>
          <cell r="N2066">
            <v>1</v>
          </cell>
          <cell r="R2066">
            <v>1.1124087591240877</v>
          </cell>
        </row>
        <row r="2067">
          <cell r="C2067">
            <v>1</v>
          </cell>
          <cell r="G2067">
            <v>13</v>
          </cell>
          <cell r="J2067">
            <v>1885.8</v>
          </cell>
          <cell r="K2067">
            <v>2</v>
          </cell>
          <cell r="M2067">
            <v>2</v>
          </cell>
          <cell r="N2067">
            <v>2</v>
          </cell>
          <cell r="R2067">
            <v>1.6274787535410764</v>
          </cell>
        </row>
        <row r="2068">
          <cell r="C2068">
            <v>1</v>
          </cell>
          <cell r="G2068">
            <v>11</v>
          </cell>
          <cell r="J2068">
            <v>166.7</v>
          </cell>
          <cell r="K2068">
            <v>2</v>
          </cell>
          <cell r="M2068">
            <v>2</v>
          </cell>
          <cell r="N2068">
            <v>2</v>
          </cell>
          <cell r="R2068">
            <v>1.3240418118466899</v>
          </cell>
        </row>
        <row r="2069">
          <cell r="C2069">
            <v>1</v>
          </cell>
          <cell r="G2069">
            <v>13</v>
          </cell>
          <cell r="J2069">
            <v>540</v>
          </cell>
          <cell r="K2069">
            <v>3</v>
          </cell>
          <cell r="M2069">
            <v>1</v>
          </cell>
          <cell r="N2069">
            <v>13</v>
          </cell>
          <cell r="R2069">
            <v>1.6274787535410764</v>
          </cell>
        </row>
        <row r="2070">
          <cell r="C2070">
            <v>1</v>
          </cell>
          <cell r="G2070">
            <v>11</v>
          </cell>
          <cell r="J2070">
            <v>1929.2</v>
          </cell>
          <cell r="K2070">
            <v>2</v>
          </cell>
          <cell r="M2070">
            <v>1</v>
          </cell>
          <cell r="N2070">
            <v>13</v>
          </cell>
          <cell r="R2070">
            <v>1.3240418118466899</v>
          </cell>
        </row>
        <row r="2071">
          <cell r="C2071">
            <v>1</v>
          </cell>
          <cell r="G2071">
            <v>11</v>
          </cell>
          <cell r="J2071">
            <v>395.8</v>
          </cell>
          <cell r="K2071">
            <v>2</v>
          </cell>
          <cell r="M2071">
            <v>1</v>
          </cell>
          <cell r="N2071">
            <v>1</v>
          </cell>
          <cell r="R2071">
            <v>1.3240418118466899</v>
          </cell>
        </row>
        <row r="2072">
          <cell r="C2072">
            <v>1</v>
          </cell>
          <cell r="G2072">
            <v>13</v>
          </cell>
          <cell r="J2072">
            <v>276.2</v>
          </cell>
          <cell r="K2072">
            <v>3</v>
          </cell>
          <cell r="M2072">
            <v>2</v>
          </cell>
          <cell r="N2072">
            <v>17</v>
          </cell>
          <cell r="R2072">
            <v>1.6274787535410764</v>
          </cell>
        </row>
        <row r="2073">
          <cell r="C2073">
            <v>1</v>
          </cell>
          <cell r="G2073">
            <v>10</v>
          </cell>
          <cell r="J2073">
            <v>172.3</v>
          </cell>
          <cell r="K2073">
            <v>1</v>
          </cell>
          <cell r="M2073">
            <v>1</v>
          </cell>
          <cell r="N2073">
            <v>7</v>
          </cell>
          <cell r="R2073">
            <v>1.1124087591240877</v>
          </cell>
        </row>
        <row r="2074">
          <cell r="C2074">
            <v>1</v>
          </cell>
          <cell r="G2074">
            <v>13</v>
          </cell>
          <cell r="J2074">
            <v>662.6</v>
          </cell>
          <cell r="K2074">
            <v>2</v>
          </cell>
          <cell r="M2074">
            <v>1</v>
          </cell>
          <cell r="N2074">
            <v>2</v>
          </cell>
          <cell r="R2074">
            <v>1.6274787535410764</v>
          </cell>
        </row>
        <row r="2075">
          <cell r="C2075">
            <v>1</v>
          </cell>
          <cell r="G2075">
            <v>13</v>
          </cell>
          <cell r="J2075">
            <v>549</v>
          </cell>
          <cell r="K2075">
            <v>3</v>
          </cell>
          <cell r="M2075">
            <v>2</v>
          </cell>
          <cell r="N2075">
            <v>9</v>
          </cell>
          <cell r="R2075">
            <v>1.6274787535410764</v>
          </cell>
        </row>
        <row r="2076">
          <cell r="C2076">
            <v>1</v>
          </cell>
          <cell r="G2076">
            <v>13</v>
          </cell>
          <cell r="J2076">
            <v>238.2</v>
          </cell>
          <cell r="K2076">
            <v>2</v>
          </cell>
          <cell r="M2076">
            <v>1</v>
          </cell>
          <cell r="N2076">
            <v>13</v>
          </cell>
          <cell r="R2076">
            <v>1.6274787535410764</v>
          </cell>
        </row>
        <row r="2077">
          <cell r="C2077">
            <v>1</v>
          </cell>
          <cell r="G2077">
            <v>10</v>
          </cell>
          <cell r="J2077">
            <v>276.2</v>
          </cell>
          <cell r="K2077">
            <v>2</v>
          </cell>
          <cell r="M2077">
            <v>1</v>
          </cell>
          <cell r="N2077">
            <v>13</v>
          </cell>
          <cell r="R2077">
            <v>1.1124087591240877</v>
          </cell>
        </row>
        <row r="2078">
          <cell r="C2078">
            <v>1</v>
          </cell>
          <cell r="G2078">
            <v>11</v>
          </cell>
          <cell r="J2078">
            <v>210.3</v>
          </cell>
          <cell r="K2078">
            <v>3</v>
          </cell>
          <cell r="M2078">
            <v>2</v>
          </cell>
          <cell r="N2078">
            <v>10</v>
          </cell>
          <cell r="R2078">
            <v>1.3240418118466899</v>
          </cell>
        </row>
        <row r="2079">
          <cell r="C2079">
            <v>1</v>
          </cell>
          <cell r="G2079">
            <v>13</v>
          </cell>
          <cell r="J2079">
            <v>2030</v>
          </cell>
          <cell r="K2079">
            <v>2</v>
          </cell>
          <cell r="M2079">
            <v>1</v>
          </cell>
          <cell r="N2079">
            <v>15</v>
          </cell>
          <cell r="R2079">
            <v>1.6274787535410764</v>
          </cell>
        </row>
        <row r="2080">
          <cell r="C2080">
            <v>1</v>
          </cell>
          <cell r="G2080">
            <v>13</v>
          </cell>
          <cell r="J2080">
            <v>2109</v>
          </cell>
          <cell r="K2080">
            <v>2</v>
          </cell>
          <cell r="M2080">
            <v>2</v>
          </cell>
          <cell r="N2080">
            <v>10</v>
          </cell>
          <cell r="R2080">
            <v>1.6274787535410764</v>
          </cell>
        </row>
        <row r="2081">
          <cell r="C2081">
            <v>1</v>
          </cell>
          <cell r="G2081">
            <v>13</v>
          </cell>
          <cell r="J2081">
            <v>276.2</v>
          </cell>
          <cell r="K2081">
            <v>3</v>
          </cell>
          <cell r="M2081">
            <v>2</v>
          </cell>
          <cell r="N2081">
            <v>10</v>
          </cell>
          <cell r="R2081">
            <v>1.6274787535410764</v>
          </cell>
        </row>
        <row r="2082">
          <cell r="C2082">
            <v>1</v>
          </cell>
          <cell r="G2082">
            <v>13</v>
          </cell>
          <cell r="J2082">
            <v>28.1</v>
          </cell>
          <cell r="K2082">
            <v>2</v>
          </cell>
          <cell r="M2082">
            <v>1</v>
          </cell>
          <cell r="N2082">
            <v>1</v>
          </cell>
          <cell r="R2082">
            <v>1.6274787535410764</v>
          </cell>
        </row>
        <row r="2083">
          <cell r="C2083">
            <v>1</v>
          </cell>
          <cell r="G2083">
            <v>10</v>
          </cell>
          <cell r="J2083">
            <v>28.1</v>
          </cell>
          <cell r="K2083">
            <v>1</v>
          </cell>
          <cell r="M2083">
            <v>1</v>
          </cell>
          <cell r="N2083">
            <v>1</v>
          </cell>
          <cell r="R2083">
            <v>1.1124087591240877</v>
          </cell>
        </row>
        <row r="2084">
          <cell r="C2084">
            <v>1</v>
          </cell>
          <cell r="G2084">
            <v>11</v>
          </cell>
          <cell r="J2084">
            <v>619</v>
          </cell>
          <cell r="K2084">
            <v>2</v>
          </cell>
          <cell r="M2084">
            <v>2</v>
          </cell>
          <cell r="N2084">
            <v>10</v>
          </cell>
          <cell r="R2084">
            <v>1.3240418118466899</v>
          </cell>
        </row>
        <row r="2085">
          <cell r="C2085">
            <v>1</v>
          </cell>
          <cell r="G2085">
            <v>13</v>
          </cell>
          <cell r="J2085">
            <v>78.899999999999991</v>
          </cell>
          <cell r="K2085">
            <v>1</v>
          </cell>
          <cell r="M2085">
            <v>1</v>
          </cell>
          <cell r="N2085">
            <v>2</v>
          </cell>
          <cell r="R2085">
            <v>1.6274787535410764</v>
          </cell>
        </row>
        <row r="2086">
          <cell r="C2086">
            <v>1</v>
          </cell>
          <cell r="G2086">
            <v>10</v>
          </cell>
          <cell r="J2086">
            <v>386.8</v>
          </cell>
          <cell r="K2086">
            <v>1</v>
          </cell>
          <cell r="M2086">
            <v>1</v>
          </cell>
          <cell r="N2086">
            <v>9</v>
          </cell>
          <cell r="R2086">
            <v>1.1124087591240877</v>
          </cell>
        </row>
        <row r="2087">
          <cell r="C2087">
            <v>1</v>
          </cell>
          <cell r="G2087">
            <v>10</v>
          </cell>
          <cell r="J2087">
            <v>215.2</v>
          </cell>
          <cell r="K2087">
            <v>2</v>
          </cell>
          <cell r="M2087">
            <v>2</v>
          </cell>
          <cell r="N2087">
            <v>1</v>
          </cell>
          <cell r="R2087">
            <v>1.1124087591240877</v>
          </cell>
        </row>
        <row r="2088">
          <cell r="C2088">
            <v>1</v>
          </cell>
          <cell r="G2088">
            <v>10</v>
          </cell>
          <cell r="J2088">
            <v>549</v>
          </cell>
          <cell r="K2088">
            <v>1</v>
          </cell>
          <cell r="M2088">
            <v>1</v>
          </cell>
          <cell r="N2088">
            <v>1</v>
          </cell>
          <cell r="R2088">
            <v>1.1124087591240877</v>
          </cell>
        </row>
        <row r="2089">
          <cell r="C2089">
            <v>1</v>
          </cell>
          <cell r="G2089">
            <v>10</v>
          </cell>
          <cell r="J2089">
            <v>531</v>
          </cell>
          <cell r="K2089">
            <v>2</v>
          </cell>
          <cell r="M2089">
            <v>1</v>
          </cell>
          <cell r="N2089">
            <v>15</v>
          </cell>
          <cell r="R2089">
            <v>1.1124087591240877</v>
          </cell>
        </row>
        <row r="2090">
          <cell r="C2090">
            <v>1</v>
          </cell>
          <cell r="G2090">
            <v>10</v>
          </cell>
          <cell r="J2090">
            <v>794</v>
          </cell>
          <cell r="K2090">
            <v>3</v>
          </cell>
          <cell r="M2090">
            <v>2</v>
          </cell>
          <cell r="N2090">
            <v>17</v>
          </cell>
          <cell r="R2090">
            <v>1.1124087591240877</v>
          </cell>
        </row>
        <row r="2091">
          <cell r="C2091">
            <v>1</v>
          </cell>
          <cell r="G2091">
            <v>10</v>
          </cell>
          <cell r="J2091">
            <v>185.8</v>
          </cell>
          <cell r="K2091">
            <v>2</v>
          </cell>
          <cell r="M2091">
            <v>1</v>
          </cell>
          <cell r="N2091">
            <v>2</v>
          </cell>
          <cell r="R2091">
            <v>1.1124087591240877</v>
          </cell>
        </row>
        <row r="2092">
          <cell r="C2092">
            <v>1</v>
          </cell>
          <cell r="G2092">
            <v>10</v>
          </cell>
          <cell r="J2092">
            <v>238.2</v>
          </cell>
          <cell r="K2092">
            <v>1</v>
          </cell>
          <cell r="M2092">
            <v>1</v>
          </cell>
          <cell r="N2092">
            <v>1</v>
          </cell>
          <cell r="R2092">
            <v>1.1124087591240877</v>
          </cell>
        </row>
        <row r="2093">
          <cell r="C2093">
            <v>1</v>
          </cell>
          <cell r="G2093">
            <v>13</v>
          </cell>
          <cell r="J2093">
            <v>2030</v>
          </cell>
          <cell r="K2093">
            <v>3</v>
          </cell>
          <cell r="M2093">
            <v>2</v>
          </cell>
          <cell r="N2093">
            <v>2</v>
          </cell>
          <cell r="R2093">
            <v>1.6274787535410764</v>
          </cell>
        </row>
        <row r="2094">
          <cell r="C2094">
            <v>1</v>
          </cell>
          <cell r="G2094">
            <v>11</v>
          </cell>
          <cell r="J2094">
            <v>256.39999999999998</v>
          </cell>
          <cell r="K2094">
            <v>2</v>
          </cell>
          <cell r="M2094">
            <v>1</v>
          </cell>
          <cell r="N2094">
            <v>13</v>
          </cell>
          <cell r="R2094">
            <v>1.3240418118466899</v>
          </cell>
        </row>
        <row r="2095">
          <cell r="C2095">
            <v>1</v>
          </cell>
          <cell r="G2095">
            <v>11</v>
          </cell>
          <cell r="J2095">
            <v>689</v>
          </cell>
          <cell r="K2095">
            <v>3</v>
          </cell>
          <cell r="M2095">
            <v>1</v>
          </cell>
          <cell r="N2095">
            <v>15</v>
          </cell>
          <cell r="R2095">
            <v>1.3240418118466899</v>
          </cell>
        </row>
        <row r="2096">
          <cell r="C2096">
            <v>1</v>
          </cell>
          <cell r="G2096">
            <v>11</v>
          </cell>
          <cell r="J2096">
            <v>276.2</v>
          </cell>
          <cell r="K2096">
            <v>2</v>
          </cell>
          <cell r="M2096">
            <v>2</v>
          </cell>
          <cell r="N2096">
            <v>13</v>
          </cell>
          <cell r="R2096">
            <v>1.3240418118466899</v>
          </cell>
        </row>
        <row r="2097">
          <cell r="C2097">
            <v>1</v>
          </cell>
          <cell r="G2097">
            <v>13</v>
          </cell>
          <cell r="J2097">
            <v>511</v>
          </cell>
          <cell r="K2097">
            <v>2</v>
          </cell>
          <cell r="M2097">
            <v>1</v>
          </cell>
          <cell r="N2097">
            <v>13</v>
          </cell>
          <cell r="R2097">
            <v>1.6274787535410764</v>
          </cell>
        </row>
        <row r="2098">
          <cell r="C2098">
            <v>1</v>
          </cell>
          <cell r="G2098">
            <v>13</v>
          </cell>
          <cell r="J2098">
            <v>71.5</v>
          </cell>
          <cell r="K2098">
            <v>2</v>
          </cell>
          <cell r="M2098">
            <v>1</v>
          </cell>
          <cell r="N2098">
            <v>3</v>
          </cell>
          <cell r="R2098">
            <v>1.6274787535410764</v>
          </cell>
        </row>
        <row r="2099">
          <cell r="C2099">
            <v>1</v>
          </cell>
          <cell r="G2099">
            <v>11</v>
          </cell>
          <cell r="J2099">
            <v>619</v>
          </cell>
          <cell r="K2099">
            <v>1</v>
          </cell>
          <cell r="M2099">
            <v>1</v>
          </cell>
          <cell r="N2099">
            <v>15</v>
          </cell>
          <cell r="R2099">
            <v>1.3240418118466899</v>
          </cell>
        </row>
        <row r="2100">
          <cell r="C2100">
            <v>1</v>
          </cell>
          <cell r="G2100">
            <v>11</v>
          </cell>
          <cell r="J2100">
            <v>549</v>
          </cell>
          <cell r="K2100">
            <v>2</v>
          </cell>
          <cell r="M2100">
            <v>1</v>
          </cell>
          <cell r="N2100">
            <v>15</v>
          </cell>
          <cell r="R2100">
            <v>1.3240418118466899</v>
          </cell>
        </row>
        <row r="2101">
          <cell r="C2101">
            <v>1</v>
          </cell>
          <cell r="G2101">
            <v>13</v>
          </cell>
          <cell r="J2101">
            <v>238.2</v>
          </cell>
          <cell r="K2101">
            <v>2</v>
          </cell>
          <cell r="M2101">
            <v>1</v>
          </cell>
          <cell r="N2101">
            <v>10</v>
          </cell>
          <cell r="R2101">
            <v>1.6274787535410764</v>
          </cell>
        </row>
        <row r="2102">
          <cell r="C2102">
            <v>1</v>
          </cell>
          <cell r="G2102">
            <v>11</v>
          </cell>
          <cell r="J2102">
            <v>386.8</v>
          </cell>
          <cell r="K2102">
            <v>1</v>
          </cell>
          <cell r="M2102">
            <v>1</v>
          </cell>
          <cell r="N2102">
            <v>9</v>
          </cell>
          <cell r="R2102">
            <v>1.3240418118466899</v>
          </cell>
        </row>
        <row r="2103">
          <cell r="C2103">
            <v>1</v>
          </cell>
          <cell r="G2103">
            <v>10</v>
          </cell>
          <cell r="J2103">
            <v>611.79999999999995</v>
          </cell>
          <cell r="K2103">
            <v>1</v>
          </cell>
          <cell r="M2103">
            <v>1</v>
          </cell>
          <cell r="N2103">
            <v>17</v>
          </cell>
          <cell r="R2103">
            <v>1.1124087591240877</v>
          </cell>
        </row>
        <row r="2104">
          <cell r="C2104">
            <v>1</v>
          </cell>
          <cell r="G2104">
            <v>13</v>
          </cell>
          <cell r="J2104">
            <v>1008.8</v>
          </cell>
          <cell r="K2104">
            <v>2</v>
          </cell>
          <cell r="M2104">
            <v>2</v>
          </cell>
          <cell r="N2104">
            <v>15</v>
          </cell>
          <cell r="R2104">
            <v>1.6274787535410764</v>
          </cell>
        </row>
        <row r="2105">
          <cell r="C2105">
            <v>1</v>
          </cell>
          <cell r="G2105">
            <v>11</v>
          </cell>
          <cell r="J2105">
            <v>256.39999999999998</v>
          </cell>
          <cell r="K2105">
            <v>2</v>
          </cell>
          <cell r="M2105">
            <v>1</v>
          </cell>
          <cell r="N2105">
            <v>13</v>
          </cell>
          <cell r="R2105">
            <v>1.3240418118466899</v>
          </cell>
        </row>
        <row r="2106">
          <cell r="C2106">
            <v>1</v>
          </cell>
          <cell r="G2106">
            <v>11</v>
          </cell>
          <cell r="J2106">
            <v>665.4</v>
          </cell>
          <cell r="K2106">
            <v>2</v>
          </cell>
          <cell r="M2106">
            <v>2</v>
          </cell>
          <cell r="N2106">
            <v>13</v>
          </cell>
          <cell r="R2106">
            <v>1.3240418118466899</v>
          </cell>
        </row>
        <row r="2107">
          <cell r="C2107">
            <v>1</v>
          </cell>
          <cell r="G2107">
            <v>10</v>
          </cell>
          <cell r="J2107">
            <v>351</v>
          </cell>
          <cell r="K2107">
            <v>2</v>
          </cell>
          <cell r="M2107">
            <v>2</v>
          </cell>
          <cell r="N2107">
            <v>17</v>
          </cell>
          <cell r="R2107">
            <v>1.1124087591240877</v>
          </cell>
        </row>
        <row r="2108">
          <cell r="C2108">
            <v>1</v>
          </cell>
          <cell r="G2108">
            <v>11</v>
          </cell>
          <cell r="J2108">
            <v>276.2</v>
          </cell>
          <cell r="K2108">
            <v>1</v>
          </cell>
          <cell r="M2108">
            <v>1</v>
          </cell>
          <cell r="N2108">
            <v>3</v>
          </cell>
          <cell r="R2108">
            <v>1.3240418118466899</v>
          </cell>
        </row>
        <row r="2109">
          <cell r="C2109">
            <v>1</v>
          </cell>
          <cell r="G2109">
            <v>11</v>
          </cell>
          <cell r="J2109">
            <v>277</v>
          </cell>
          <cell r="K2109">
            <v>1</v>
          </cell>
          <cell r="M2109">
            <v>1</v>
          </cell>
          <cell r="N2109">
            <v>3</v>
          </cell>
          <cell r="R2109">
            <v>1.3240418118466899</v>
          </cell>
        </row>
        <row r="2110">
          <cell r="C2110">
            <v>1</v>
          </cell>
          <cell r="G2110">
            <v>10</v>
          </cell>
          <cell r="J2110">
            <v>256.39999999999998</v>
          </cell>
          <cell r="K2110">
            <v>2</v>
          </cell>
          <cell r="M2110">
            <v>2</v>
          </cell>
          <cell r="N2110">
            <v>13</v>
          </cell>
          <cell r="R2110">
            <v>1.1124087591240877</v>
          </cell>
        </row>
        <row r="2111">
          <cell r="C2111">
            <v>1</v>
          </cell>
          <cell r="G2111">
            <v>11</v>
          </cell>
          <cell r="J2111">
            <v>256.39999999999998</v>
          </cell>
          <cell r="K2111">
            <v>3</v>
          </cell>
          <cell r="M2111">
            <v>1</v>
          </cell>
          <cell r="N2111">
            <v>13</v>
          </cell>
          <cell r="R2111">
            <v>1.3240418118466899</v>
          </cell>
        </row>
        <row r="2112">
          <cell r="C2112">
            <v>1</v>
          </cell>
          <cell r="G2112">
            <v>11</v>
          </cell>
          <cell r="J2112">
            <v>376.4</v>
          </cell>
          <cell r="K2112">
            <v>2</v>
          </cell>
          <cell r="M2112">
            <v>2</v>
          </cell>
          <cell r="N2112">
            <v>1</v>
          </cell>
          <cell r="R2112">
            <v>1.3240418118466899</v>
          </cell>
        </row>
        <row r="2113">
          <cell r="C2113">
            <v>1</v>
          </cell>
          <cell r="G2113">
            <v>13</v>
          </cell>
          <cell r="J2113">
            <v>540</v>
          </cell>
          <cell r="K2113">
            <v>1</v>
          </cell>
          <cell r="M2113">
            <v>1</v>
          </cell>
          <cell r="N2113">
            <v>13</v>
          </cell>
          <cell r="R2113">
            <v>1.6274787535410764</v>
          </cell>
        </row>
        <row r="2114">
          <cell r="C2114">
            <v>1</v>
          </cell>
          <cell r="G2114">
            <v>11</v>
          </cell>
          <cell r="J2114">
            <v>239.4</v>
          </cell>
          <cell r="K2114">
            <v>2</v>
          </cell>
          <cell r="M2114">
            <v>1</v>
          </cell>
          <cell r="N2114">
            <v>13</v>
          </cell>
          <cell r="R2114">
            <v>1.3240418118466899</v>
          </cell>
        </row>
        <row r="2115">
          <cell r="C2115">
            <v>1</v>
          </cell>
          <cell r="G2115">
            <v>10</v>
          </cell>
          <cell r="J2115">
            <v>28.1</v>
          </cell>
          <cell r="K2115">
            <v>3</v>
          </cell>
          <cell r="M2115">
            <v>2</v>
          </cell>
          <cell r="N2115">
            <v>1</v>
          </cell>
          <cell r="R2115">
            <v>1.1124087591240877</v>
          </cell>
        </row>
        <row r="2116">
          <cell r="C2116">
            <v>1</v>
          </cell>
          <cell r="G2116">
            <v>13</v>
          </cell>
          <cell r="J2116">
            <v>276.2</v>
          </cell>
          <cell r="K2116">
            <v>2</v>
          </cell>
          <cell r="M2116">
            <v>1</v>
          </cell>
          <cell r="N2116">
            <v>15</v>
          </cell>
          <cell r="R2116">
            <v>1.6274787535410764</v>
          </cell>
        </row>
        <row r="2117">
          <cell r="C2117">
            <v>1</v>
          </cell>
          <cell r="G2117">
            <v>13</v>
          </cell>
          <cell r="J2117">
            <v>144.80000000000001</v>
          </cell>
          <cell r="K2117">
            <v>1</v>
          </cell>
          <cell r="M2117">
            <v>1</v>
          </cell>
          <cell r="N2117">
            <v>15</v>
          </cell>
          <cell r="R2117">
            <v>1.6274787535410764</v>
          </cell>
        </row>
        <row r="2118">
          <cell r="C2118">
            <v>1</v>
          </cell>
          <cell r="G2118">
            <v>13</v>
          </cell>
          <cell r="J2118">
            <v>549</v>
          </cell>
          <cell r="K2118">
            <v>3</v>
          </cell>
          <cell r="M2118">
            <v>2</v>
          </cell>
          <cell r="N2118">
            <v>2</v>
          </cell>
          <cell r="R2118">
            <v>1.6274787535410764</v>
          </cell>
        </row>
        <row r="2119">
          <cell r="C2119">
            <v>1</v>
          </cell>
          <cell r="G2119">
            <v>13</v>
          </cell>
          <cell r="J2119">
            <v>223.6</v>
          </cell>
          <cell r="K2119">
            <v>2</v>
          </cell>
          <cell r="M2119">
            <v>1</v>
          </cell>
          <cell r="N2119">
            <v>13</v>
          </cell>
          <cell r="R2119">
            <v>1.6274787535410764</v>
          </cell>
        </row>
        <row r="2120">
          <cell r="C2120">
            <v>1</v>
          </cell>
          <cell r="G2120">
            <v>13</v>
          </cell>
          <cell r="J2120">
            <v>446.6</v>
          </cell>
          <cell r="K2120">
            <v>2</v>
          </cell>
          <cell r="M2120">
            <v>2</v>
          </cell>
          <cell r="N2120">
            <v>13</v>
          </cell>
          <cell r="R2120">
            <v>1.6274787535410764</v>
          </cell>
        </row>
        <row r="2121">
          <cell r="C2121">
            <v>1</v>
          </cell>
          <cell r="G2121">
            <v>13</v>
          </cell>
          <cell r="J2121">
            <v>215.2</v>
          </cell>
          <cell r="K2121">
            <v>1</v>
          </cell>
          <cell r="M2121">
            <v>1</v>
          </cell>
          <cell r="N2121">
            <v>3</v>
          </cell>
          <cell r="R2121">
            <v>1.6274787535410764</v>
          </cell>
        </row>
        <row r="2122">
          <cell r="C2122">
            <v>1</v>
          </cell>
          <cell r="G2122">
            <v>13</v>
          </cell>
          <cell r="J2122">
            <v>549</v>
          </cell>
          <cell r="K2122">
            <v>1</v>
          </cell>
          <cell r="M2122">
            <v>2</v>
          </cell>
          <cell r="N2122">
            <v>9</v>
          </cell>
          <cell r="R2122">
            <v>1.6274787535410764</v>
          </cell>
        </row>
        <row r="2123">
          <cell r="C2123">
            <v>1</v>
          </cell>
          <cell r="G2123">
            <v>13</v>
          </cell>
          <cell r="J2123">
            <v>531</v>
          </cell>
          <cell r="K2123">
            <v>2</v>
          </cell>
          <cell r="M2123">
            <v>1</v>
          </cell>
          <cell r="N2123">
            <v>17</v>
          </cell>
          <cell r="R2123">
            <v>1.6274787535410764</v>
          </cell>
        </row>
        <row r="2124">
          <cell r="C2124">
            <v>1</v>
          </cell>
          <cell r="G2124">
            <v>11</v>
          </cell>
          <cell r="J2124">
            <v>396.2</v>
          </cell>
          <cell r="K2124">
            <v>1</v>
          </cell>
          <cell r="M2124">
            <v>1</v>
          </cell>
          <cell r="N2124">
            <v>3</v>
          </cell>
          <cell r="R2124">
            <v>1.3240418118466899</v>
          </cell>
        </row>
        <row r="2125">
          <cell r="C2125">
            <v>1</v>
          </cell>
          <cell r="G2125">
            <v>11</v>
          </cell>
          <cell r="J2125">
            <v>144.80000000000001</v>
          </cell>
          <cell r="K2125">
            <v>1</v>
          </cell>
          <cell r="M2125">
            <v>1</v>
          </cell>
          <cell r="N2125">
            <v>15</v>
          </cell>
          <cell r="R2125">
            <v>1.3240418118466899</v>
          </cell>
        </row>
        <row r="2126">
          <cell r="C2126">
            <v>1</v>
          </cell>
          <cell r="G2126">
            <v>11</v>
          </cell>
          <cell r="J2126">
            <v>479</v>
          </cell>
          <cell r="K2126">
            <v>1</v>
          </cell>
          <cell r="M2126">
            <v>1</v>
          </cell>
          <cell r="N2126">
            <v>13</v>
          </cell>
          <cell r="R2126">
            <v>1.3240418118466899</v>
          </cell>
        </row>
        <row r="2127">
          <cell r="C2127">
            <v>1</v>
          </cell>
          <cell r="G2127">
            <v>13</v>
          </cell>
          <cell r="J2127">
            <v>446.6</v>
          </cell>
          <cell r="K2127">
            <v>2</v>
          </cell>
          <cell r="M2127">
            <v>2</v>
          </cell>
          <cell r="N2127">
            <v>15</v>
          </cell>
          <cell r="R2127">
            <v>1.6274787535410764</v>
          </cell>
        </row>
        <row r="2128">
          <cell r="C2128">
            <v>1</v>
          </cell>
          <cell r="G2128">
            <v>13</v>
          </cell>
          <cell r="J2128">
            <v>395.8</v>
          </cell>
          <cell r="K2128">
            <v>3</v>
          </cell>
          <cell r="M2128">
            <v>1</v>
          </cell>
          <cell r="N2128">
            <v>15</v>
          </cell>
          <cell r="R2128">
            <v>1.6274787535410764</v>
          </cell>
        </row>
        <row r="2129">
          <cell r="C2129">
            <v>1</v>
          </cell>
          <cell r="G2129">
            <v>11</v>
          </cell>
          <cell r="J2129">
            <v>186.2</v>
          </cell>
          <cell r="K2129">
            <v>2</v>
          </cell>
          <cell r="M2129">
            <v>1</v>
          </cell>
          <cell r="N2129">
            <v>4</v>
          </cell>
          <cell r="R2129">
            <v>1.3240418118466899</v>
          </cell>
        </row>
        <row r="2130">
          <cell r="C2130">
            <v>1</v>
          </cell>
          <cell r="G2130">
            <v>11</v>
          </cell>
          <cell r="J2130">
            <v>137.4</v>
          </cell>
          <cell r="K2130">
            <v>3</v>
          </cell>
          <cell r="M2130">
            <v>2</v>
          </cell>
          <cell r="N2130">
            <v>4</v>
          </cell>
          <cell r="R2130">
            <v>1.3240418118466899</v>
          </cell>
        </row>
        <row r="2131">
          <cell r="C2131">
            <v>1</v>
          </cell>
          <cell r="G2131">
            <v>11</v>
          </cell>
          <cell r="J2131">
            <v>488</v>
          </cell>
          <cell r="K2131">
            <v>1</v>
          </cell>
          <cell r="M2131">
            <v>1</v>
          </cell>
          <cell r="N2131">
            <v>3</v>
          </cell>
          <cell r="R2131">
            <v>1.3240418118466899</v>
          </cell>
        </row>
        <row r="2132">
          <cell r="C2132">
            <v>1</v>
          </cell>
          <cell r="G2132">
            <v>10</v>
          </cell>
          <cell r="J2132">
            <v>376.4</v>
          </cell>
          <cell r="K2132">
            <v>2</v>
          </cell>
          <cell r="M2132">
            <v>2</v>
          </cell>
          <cell r="N2132">
            <v>13</v>
          </cell>
          <cell r="R2132">
            <v>1.1124087591240877</v>
          </cell>
        </row>
        <row r="2133">
          <cell r="C2133">
            <v>1</v>
          </cell>
          <cell r="G2133">
            <v>11</v>
          </cell>
          <cell r="J2133">
            <v>619</v>
          </cell>
          <cell r="K2133">
            <v>2</v>
          </cell>
          <cell r="M2133">
            <v>1</v>
          </cell>
          <cell r="N2133">
            <v>15</v>
          </cell>
          <cell r="R2133">
            <v>1.3240418118466899</v>
          </cell>
        </row>
        <row r="2134">
          <cell r="C2134">
            <v>1</v>
          </cell>
          <cell r="G2134">
            <v>13</v>
          </cell>
          <cell r="J2134">
            <v>417.6</v>
          </cell>
          <cell r="K2134">
            <v>2</v>
          </cell>
          <cell r="M2134">
            <v>2</v>
          </cell>
          <cell r="N2134">
            <v>13</v>
          </cell>
          <cell r="R2134">
            <v>1.6274787535410764</v>
          </cell>
        </row>
        <row r="2135">
          <cell r="C2135">
            <v>1</v>
          </cell>
          <cell r="G2135">
            <v>11</v>
          </cell>
          <cell r="J2135">
            <v>94</v>
          </cell>
          <cell r="K2135">
            <v>2</v>
          </cell>
          <cell r="M2135">
            <v>1</v>
          </cell>
          <cell r="N2135">
            <v>15</v>
          </cell>
          <cell r="R2135">
            <v>1.3240418118466899</v>
          </cell>
        </row>
        <row r="2136">
          <cell r="C2136">
            <v>1</v>
          </cell>
          <cell r="G2136">
            <v>13</v>
          </cell>
          <cell r="J2136">
            <v>330.3</v>
          </cell>
          <cell r="K2136">
            <v>2</v>
          </cell>
          <cell r="M2136">
            <v>2</v>
          </cell>
          <cell r="N2136">
            <v>1</v>
          </cell>
          <cell r="R2136">
            <v>1.6274787535410764</v>
          </cell>
        </row>
        <row r="2137">
          <cell r="C2137">
            <v>1</v>
          </cell>
          <cell r="G2137">
            <v>11</v>
          </cell>
          <cell r="J2137">
            <v>276.2</v>
          </cell>
          <cell r="K2137">
            <v>1</v>
          </cell>
          <cell r="M2137">
            <v>1</v>
          </cell>
          <cell r="N2137">
            <v>13</v>
          </cell>
          <cell r="R2137">
            <v>1.3240418118466899</v>
          </cell>
        </row>
        <row r="2138">
          <cell r="C2138">
            <v>1</v>
          </cell>
          <cell r="G2138">
            <v>13</v>
          </cell>
          <cell r="J2138">
            <v>276.2</v>
          </cell>
          <cell r="K2138">
            <v>3</v>
          </cell>
          <cell r="M2138">
            <v>2</v>
          </cell>
          <cell r="N2138">
            <v>3</v>
          </cell>
          <cell r="R2138">
            <v>1.6274787535410764</v>
          </cell>
        </row>
        <row r="2139">
          <cell r="C2139">
            <v>1</v>
          </cell>
          <cell r="G2139">
            <v>10</v>
          </cell>
          <cell r="J2139">
            <v>55.099999999999994</v>
          </cell>
          <cell r="K2139">
            <v>1</v>
          </cell>
          <cell r="M2139">
            <v>2</v>
          </cell>
          <cell r="N2139">
            <v>13</v>
          </cell>
          <cell r="R2139">
            <v>1.1124087591240877</v>
          </cell>
        </row>
        <row r="2140">
          <cell r="C2140">
            <v>1</v>
          </cell>
          <cell r="G2140">
            <v>13</v>
          </cell>
          <cell r="J2140">
            <v>144.80000000000001</v>
          </cell>
          <cell r="K2140">
            <v>2</v>
          </cell>
          <cell r="M2140">
            <v>1</v>
          </cell>
          <cell r="N2140">
            <v>13</v>
          </cell>
          <cell r="R2140">
            <v>1.6274787535410764</v>
          </cell>
        </row>
        <row r="2141">
          <cell r="C2141">
            <v>1</v>
          </cell>
          <cell r="G2141">
            <v>13</v>
          </cell>
          <cell r="J2141">
            <v>569</v>
          </cell>
          <cell r="K2141">
            <v>2</v>
          </cell>
          <cell r="M2141">
            <v>1</v>
          </cell>
          <cell r="N2141">
            <v>9</v>
          </cell>
          <cell r="R2141">
            <v>1.6274787535410764</v>
          </cell>
        </row>
        <row r="2142">
          <cell r="C2142">
            <v>1</v>
          </cell>
          <cell r="G2142">
            <v>13</v>
          </cell>
          <cell r="J2142">
            <v>238.2</v>
          </cell>
          <cell r="K2142">
            <v>2</v>
          </cell>
          <cell r="M2142">
            <v>2</v>
          </cell>
          <cell r="N2142">
            <v>6</v>
          </cell>
          <cell r="R2142">
            <v>1.6274787535410764</v>
          </cell>
        </row>
        <row r="2143">
          <cell r="C2143">
            <v>1</v>
          </cell>
          <cell r="G2143">
            <v>11</v>
          </cell>
          <cell r="J2143">
            <v>163.30000000000001</v>
          </cell>
          <cell r="K2143">
            <v>1</v>
          </cell>
          <cell r="M2143">
            <v>1</v>
          </cell>
          <cell r="N2143">
            <v>17</v>
          </cell>
          <cell r="R2143">
            <v>1.3240418118466899</v>
          </cell>
        </row>
        <row r="2144">
          <cell r="C2144">
            <v>1</v>
          </cell>
          <cell r="G2144">
            <v>13</v>
          </cell>
          <cell r="J2144">
            <v>665.4</v>
          </cell>
          <cell r="K2144">
            <v>2</v>
          </cell>
          <cell r="M2144">
            <v>1</v>
          </cell>
          <cell r="N2144">
            <v>9</v>
          </cell>
          <cell r="R2144">
            <v>1.6274787535410764</v>
          </cell>
        </row>
        <row r="2145">
          <cell r="C2145">
            <v>1</v>
          </cell>
          <cell r="G2145">
            <v>11</v>
          </cell>
          <cell r="J2145">
            <v>432.4</v>
          </cell>
          <cell r="K2145">
            <v>1</v>
          </cell>
          <cell r="M2145">
            <v>1</v>
          </cell>
          <cell r="N2145">
            <v>3</v>
          </cell>
          <cell r="R2145">
            <v>1.3240418118466899</v>
          </cell>
        </row>
        <row r="2146">
          <cell r="C2146">
            <v>1</v>
          </cell>
          <cell r="G2146">
            <v>13</v>
          </cell>
          <cell r="J2146">
            <v>1495</v>
          </cell>
          <cell r="K2146">
            <v>2</v>
          </cell>
          <cell r="M2146">
            <v>2</v>
          </cell>
          <cell r="N2146">
            <v>2</v>
          </cell>
          <cell r="R2146">
            <v>1.6274787535410764</v>
          </cell>
        </row>
        <row r="2147">
          <cell r="C2147">
            <v>1</v>
          </cell>
          <cell r="G2147">
            <v>13</v>
          </cell>
          <cell r="J2147">
            <v>1153</v>
          </cell>
          <cell r="K2147">
            <v>1</v>
          </cell>
          <cell r="M2147">
            <v>2</v>
          </cell>
          <cell r="N2147">
            <v>13</v>
          </cell>
          <cell r="R2147">
            <v>1.6274787535410764</v>
          </cell>
        </row>
        <row r="2148">
          <cell r="C2148">
            <v>1</v>
          </cell>
          <cell r="G2148">
            <v>13</v>
          </cell>
          <cell r="J2148">
            <v>1052.2</v>
          </cell>
          <cell r="K2148">
            <v>1</v>
          </cell>
          <cell r="M2148">
            <v>1</v>
          </cell>
          <cell r="N2148">
            <v>15</v>
          </cell>
          <cell r="R2148">
            <v>1.6274787535410764</v>
          </cell>
        </row>
        <row r="2149">
          <cell r="C2149">
            <v>1</v>
          </cell>
          <cell r="G2149">
            <v>13</v>
          </cell>
          <cell r="J2149">
            <v>694</v>
          </cell>
          <cell r="K2149">
            <v>2</v>
          </cell>
          <cell r="M2149">
            <v>1</v>
          </cell>
          <cell r="N2149">
            <v>13</v>
          </cell>
          <cell r="R2149">
            <v>1.6274787535410764</v>
          </cell>
        </row>
        <row r="2150">
          <cell r="C2150">
            <v>1</v>
          </cell>
          <cell r="G2150">
            <v>11</v>
          </cell>
          <cell r="J2150">
            <v>437.6</v>
          </cell>
          <cell r="K2150">
            <v>2</v>
          </cell>
          <cell r="M2150">
            <v>2</v>
          </cell>
          <cell r="N2150">
            <v>1</v>
          </cell>
          <cell r="R2150">
            <v>1.3240418118466899</v>
          </cell>
        </row>
        <row r="2151">
          <cell r="C2151">
            <v>1</v>
          </cell>
          <cell r="G2151">
            <v>11</v>
          </cell>
          <cell r="J2151">
            <v>317.2</v>
          </cell>
          <cell r="K2151">
            <v>1</v>
          </cell>
          <cell r="M2151">
            <v>1</v>
          </cell>
          <cell r="N2151">
            <v>9</v>
          </cell>
          <cell r="R2151">
            <v>1.3240418118466899</v>
          </cell>
        </row>
        <row r="2152">
          <cell r="C2152">
            <v>1</v>
          </cell>
          <cell r="G2152">
            <v>11</v>
          </cell>
          <cell r="J2152">
            <v>417.6</v>
          </cell>
          <cell r="K2152">
            <v>1</v>
          </cell>
          <cell r="M2152">
            <v>2</v>
          </cell>
          <cell r="N2152">
            <v>9</v>
          </cell>
          <cell r="R2152">
            <v>1.3240418118466899</v>
          </cell>
        </row>
        <row r="2153">
          <cell r="C2153">
            <v>1</v>
          </cell>
          <cell r="G2153">
            <v>13</v>
          </cell>
          <cell r="J2153">
            <v>1153</v>
          </cell>
          <cell r="K2153">
            <v>1</v>
          </cell>
          <cell r="M2153">
            <v>1</v>
          </cell>
          <cell r="N2153">
            <v>9</v>
          </cell>
          <cell r="R2153">
            <v>1.6274787535410764</v>
          </cell>
        </row>
        <row r="2154">
          <cell r="C2154">
            <v>1</v>
          </cell>
          <cell r="G2154">
            <v>11</v>
          </cell>
          <cell r="J2154">
            <v>437.6</v>
          </cell>
          <cell r="K2154">
            <v>2</v>
          </cell>
          <cell r="M2154">
            <v>2</v>
          </cell>
          <cell r="N2154">
            <v>1</v>
          </cell>
          <cell r="R2154">
            <v>1.3240418118466899</v>
          </cell>
        </row>
        <row r="2155">
          <cell r="C2155">
            <v>1</v>
          </cell>
          <cell r="G2155">
            <v>11</v>
          </cell>
          <cell r="J2155">
            <v>878</v>
          </cell>
          <cell r="K2155">
            <v>1</v>
          </cell>
          <cell r="M2155">
            <v>1</v>
          </cell>
          <cell r="N2155">
            <v>2</v>
          </cell>
          <cell r="R2155">
            <v>1.3240418118466899</v>
          </cell>
        </row>
        <row r="2156">
          <cell r="C2156">
            <v>1</v>
          </cell>
          <cell r="G2156">
            <v>13</v>
          </cell>
          <cell r="J2156">
            <v>541.29999999999995</v>
          </cell>
          <cell r="K2156">
            <v>3</v>
          </cell>
          <cell r="M2156">
            <v>2</v>
          </cell>
          <cell r="N2156">
            <v>6</v>
          </cell>
          <cell r="R2156">
            <v>1.6274787535410764</v>
          </cell>
        </row>
        <row r="2157">
          <cell r="C2157">
            <v>1</v>
          </cell>
          <cell r="G2157">
            <v>11</v>
          </cell>
          <cell r="J2157">
            <v>580.20000000000005</v>
          </cell>
          <cell r="K2157">
            <v>3</v>
          </cell>
          <cell r="M2157">
            <v>1</v>
          </cell>
          <cell r="N2157">
            <v>1</v>
          </cell>
          <cell r="R2157">
            <v>1.3240418118466899</v>
          </cell>
        </row>
        <row r="2158">
          <cell r="C2158">
            <v>1</v>
          </cell>
          <cell r="G2158">
            <v>13</v>
          </cell>
          <cell r="J2158">
            <v>669</v>
          </cell>
          <cell r="K2158">
            <v>1</v>
          </cell>
          <cell r="M2158">
            <v>2</v>
          </cell>
          <cell r="N2158">
            <v>1</v>
          </cell>
          <cell r="R2158">
            <v>1.6274787535410764</v>
          </cell>
        </row>
        <row r="2159">
          <cell r="C2159">
            <v>1</v>
          </cell>
          <cell r="G2159">
            <v>13</v>
          </cell>
          <cell r="J2159">
            <v>794</v>
          </cell>
          <cell r="K2159">
            <v>2</v>
          </cell>
          <cell r="M2159">
            <v>2</v>
          </cell>
          <cell r="N2159">
            <v>9</v>
          </cell>
          <cell r="R2159">
            <v>1.6274787535410764</v>
          </cell>
        </row>
        <row r="2160">
          <cell r="C2160">
            <v>1</v>
          </cell>
          <cell r="G2160">
            <v>10</v>
          </cell>
          <cell r="J2160">
            <v>199.3</v>
          </cell>
          <cell r="K2160">
            <v>1</v>
          </cell>
          <cell r="M2160">
            <v>1</v>
          </cell>
          <cell r="N2160">
            <v>1</v>
          </cell>
          <cell r="R2160">
            <v>1.1124087591240877</v>
          </cell>
        </row>
        <row r="2161">
          <cell r="C2161">
            <v>1</v>
          </cell>
          <cell r="G2161">
            <v>10</v>
          </cell>
          <cell r="J2161">
            <v>237.3</v>
          </cell>
          <cell r="K2161">
            <v>2</v>
          </cell>
          <cell r="M2161">
            <v>2</v>
          </cell>
          <cell r="N2161">
            <v>17</v>
          </cell>
          <cell r="R2161">
            <v>1.1124087591240877</v>
          </cell>
        </row>
        <row r="2162">
          <cell r="C2162">
            <v>1</v>
          </cell>
          <cell r="G2162">
            <v>11</v>
          </cell>
          <cell r="J2162">
            <v>238.2</v>
          </cell>
          <cell r="K2162">
            <v>1</v>
          </cell>
          <cell r="M2162">
            <v>1</v>
          </cell>
          <cell r="N2162">
            <v>6</v>
          </cell>
          <cell r="R2162">
            <v>1.3240418118466899</v>
          </cell>
        </row>
        <row r="2163">
          <cell r="C2163">
            <v>1</v>
          </cell>
          <cell r="G2163">
            <v>13</v>
          </cell>
          <cell r="J2163">
            <v>210.3</v>
          </cell>
          <cell r="K2163">
            <v>2</v>
          </cell>
          <cell r="M2163">
            <v>2</v>
          </cell>
          <cell r="N2163">
            <v>3</v>
          </cell>
          <cell r="R2163">
            <v>1.6274787535410764</v>
          </cell>
        </row>
        <row r="2164">
          <cell r="C2164">
            <v>1</v>
          </cell>
          <cell r="G2164">
            <v>10</v>
          </cell>
          <cell r="J2164">
            <v>853</v>
          </cell>
          <cell r="K2164">
            <v>2</v>
          </cell>
          <cell r="M2164">
            <v>2</v>
          </cell>
          <cell r="N2164">
            <v>7</v>
          </cell>
          <cell r="R2164">
            <v>1.1124087591240877</v>
          </cell>
        </row>
        <row r="2165">
          <cell r="C2165">
            <v>1</v>
          </cell>
          <cell r="G2165">
            <v>13</v>
          </cell>
          <cell r="J2165">
            <v>873</v>
          </cell>
          <cell r="K2165">
            <v>2</v>
          </cell>
          <cell r="M2165">
            <v>1</v>
          </cell>
          <cell r="N2165">
            <v>1</v>
          </cell>
          <cell r="R2165">
            <v>1.6274787535410764</v>
          </cell>
        </row>
        <row r="2166">
          <cell r="C2166">
            <v>1</v>
          </cell>
          <cell r="G2166">
            <v>13</v>
          </cell>
          <cell r="J2166">
            <v>28.1</v>
          </cell>
          <cell r="K2166">
            <v>3</v>
          </cell>
          <cell r="M2166">
            <v>1</v>
          </cell>
          <cell r="N2166">
            <v>9</v>
          </cell>
          <cell r="R2166">
            <v>1.6274787535410764</v>
          </cell>
        </row>
        <row r="2167">
          <cell r="C2167">
            <v>1</v>
          </cell>
          <cell r="G2167">
            <v>13</v>
          </cell>
          <cell r="J2167">
            <v>694</v>
          </cell>
          <cell r="K2167">
            <v>3</v>
          </cell>
          <cell r="M2167">
            <v>2</v>
          </cell>
          <cell r="N2167">
            <v>15</v>
          </cell>
          <cell r="R2167">
            <v>1.6274787535410764</v>
          </cell>
        </row>
        <row r="2168">
          <cell r="C2168">
            <v>1</v>
          </cell>
          <cell r="G2168">
            <v>13</v>
          </cell>
          <cell r="J2168">
            <v>578</v>
          </cell>
          <cell r="K2168">
            <v>1</v>
          </cell>
          <cell r="M2168">
            <v>1</v>
          </cell>
          <cell r="N2168">
            <v>1</v>
          </cell>
          <cell r="R2168">
            <v>1.6274787535410764</v>
          </cell>
        </row>
        <row r="2169">
          <cell r="C2169">
            <v>1</v>
          </cell>
          <cell r="G2169">
            <v>11</v>
          </cell>
          <cell r="J2169">
            <v>619</v>
          </cell>
          <cell r="K2169">
            <v>1</v>
          </cell>
          <cell r="M2169">
            <v>1</v>
          </cell>
          <cell r="N2169">
            <v>15</v>
          </cell>
          <cell r="R2169">
            <v>1.3240418118466899</v>
          </cell>
        </row>
        <row r="2170">
          <cell r="C2170">
            <v>1</v>
          </cell>
          <cell r="G2170">
            <v>10</v>
          </cell>
          <cell r="J2170">
            <v>28.1</v>
          </cell>
          <cell r="K2170">
            <v>1</v>
          </cell>
          <cell r="M2170">
            <v>2</v>
          </cell>
          <cell r="N2170">
            <v>2</v>
          </cell>
          <cell r="R2170">
            <v>1.1124087591240877</v>
          </cell>
        </row>
        <row r="2171">
          <cell r="C2171">
            <v>1</v>
          </cell>
          <cell r="G2171">
            <v>13</v>
          </cell>
          <cell r="J2171">
            <v>1101</v>
          </cell>
          <cell r="K2171">
            <v>2</v>
          </cell>
          <cell r="M2171">
            <v>1</v>
          </cell>
          <cell r="N2171">
            <v>2</v>
          </cell>
          <cell r="R2171">
            <v>1.6274787535410764</v>
          </cell>
        </row>
        <row r="2172">
          <cell r="C2172">
            <v>1</v>
          </cell>
          <cell r="G2172">
            <v>11</v>
          </cell>
          <cell r="J2172">
            <v>549</v>
          </cell>
          <cell r="K2172">
            <v>1</v>
          </cell>
          <cell r="M2172">
            <v>1</v>
          </cell>
          <cell r="N2172">
            <v>3</v>
          </cell>
          <cell r="R2172">
            <v>1.3240418118466899</v>
          </cell>
        </row>
        <row r="2173">
          <cell r="C2173">
            <v>1</v>
          </cell>
          <cell r="G2173">
            <v>13</v>
          </cell>
          <cell r="J2173">
            <v>94</v>
          </cell>
          <cell r="K2173">
            <v>1</v>
          </cell>
          <cell r="M2173">
            <v>2</v>
          </cell>
          <cell r="N2173">
            <v>1</v>
          </cell>
          <cell r="R2173">
            <v>1.6274787535410764</v>
          </cell>
        </row>
        <row r="2174">
          <cell r="C2174">
            <v>1</v>
          </cell>
          <cell r="G2174">
            <v>13</v>
          </cell>
          <cell r="J2174">
            <v>873</v>
          </cell>
          <cell r="K2174">
            <v>2</v>
          </cell>
          <cell r="M2174">
            <v>1</v>
          </cell>
          <cell r="N2174">
            <v>6</v>
          </cell>
          <cell r="R2174">
            <v>1.6274787535410764</v>
          </cell>
        </row>
        <row r="2175">
          <cell r="C2175">
            <v>1</v>
          </cell>
          <cell r="G2175">
            <v>11</v>
          </cell>
          <cell r="J2175">
            <v>1495</v>
          </cell>
          <cell r="K2175">
            <v>2</v>
          </cell>
          <cell r="M2175">
            <v>2</v>
          </cell>
          <cell r="N2175">
            <v>10</v>
          </cell>
          <cell r="R2175">
            <v>1.3240418118466899</v>
          </cell>
        </row>
        <row r="2176">
          <cell r="C2176">
            <v>1</v>
          </cell>
          <cell r="G2176">
            <v>13</v>
          </cell>
          <cell r="J2176">
            <v>132.80000000000001</v>
          </cell>
          <cell r="K2176">
            <v>2</v>
          </cell>
          <cell r="M2176">
            <v>2</v>
          </cell>
          <cell r="N2176">
            <v>4</v>
          </cell>
          <cell r="R2176">
            <v>1.6274787535410764</v>
          </cell>
        </row>
        <row r="2177">
          <cell r="C2177">
            <v>1</v>
          </cell>
          <cell r="G2177">
            <v>13</v>
          </cell>
          <cell r="J2177">
            <v>2068</v>
          </cell>
          <cell r="K2177">
            <v>1</v>
          </cell>
          <cell r="M2177">
            <v>1</v>
          </cell>
          <cell r="N2177">
            <v>1</v>
          </cell>
          <cell r="R2177">
            <v>1.6274787535410764</v>
          </cell>
        </row>
        <row r="2178">
          <cell r="C2178">
            <v>1</v>
          </cell>
          <cell r="G2178">
            <v>13</v>
          </cell>
          <cell r="J2178">
            <v>423</v>
          </cell>
          <cell r="K2178">
            <v>2</v>
          </cell>
          <cell r="M2178">
            <v>2</v>
          </cell>
          <cell r="N2178">
            <v>6</v>
          </cell>
          <cell r="R2178">
            <v>1.6274787535410764</v>
          </cell>
        </row>
        <row r="2179">
          <cell r="C2179">
            <v>1</v>
          </cell>
          <cell r="G2179">
            <v>11</v>
          </cell>
          <cell r="J2179">
            <v>2051</v>
          </cell>
          <cell r="K2179">
            <v>1</v>
          </cell>
          <cell r="M2179">
            <v>2</v>
          </cell>
          <cell r="N2179">
            <v>9</v>
          </cell>
          <cell r="R2179">
            <v>1.3240418118466899</v>
          </cell>
        </row>
        <row r="2180">
          <cell r="C2180">
            <v>1</v>
          </cell>
          <cell r="G2180">
            <v>13</v>
          </cell>
          <cell r="J2180">
            <v>561</v>
          </cell>
          <cell r="K2180">
            <v>1</v>
          </cell>
          <cell r="M2180">
            <v>2</v>
          </cell>
          <cell r="N2180">
            <v>15</v>
          </cell>
          <cell r="R2180">
            <v>1.6274787535410764</v>
          </cell>
        </row>
        <row r="2181">
          <cell r="C2181">
            <v>1</v>
          </cell>
          <cell r="G2181">
            <v>11</v>
          </cell>
          <cell r="J2181">
            <v>437.6</v>
          </cell>
          <cell r="K2181">
            <v>2</v>
          </cell>
          <cell r="M2181">
            <v>1</v>
          </cell>
          <cell r="N2181">
            <v>1</v>
          </cell>
          <cell r="R2181">
            <v>1.3240418118466899</v>
          </cell>
        </row>
        <row r="2182">
          <cell r="C2182">
            <v>1</v>
          </cell>
          <cell r="G2182">
            <v>13</v>
          </cell>
          <cell r="J2182">
            <v>517</v>
          </cell>
          <cell r="K2182">
            <v>2</v>
          </cell>
          <cell r="M2182">
            <v>1</v>
          </cell>
          <cell r="N2182">
            <v>10</v>
          </cell>
          <cell r="R2182">
            <v>1.6274787535410764</v>
          </cell>
        </row>
        <row r="2183">
          <cell r="C2183">
            <v>1</v>
          </cell>
          <cell r="G2183">
            <v>13</v>
          </cell>
          <cell r="J2183">
            <v>1936.6</v>
          </cell>
          <cell r="K2183">
            <v>1</v>
          </cell>
          <cell r="M2183">
            <v>2</v>
          </cell>
          <cell r="N2183">
            <v>14</v>
          </cell>
          <cell r="R2183">
            <v>1.6274787535410764</v>
          </cell>
        </row>
        <row r="2184">
          <cell r="C2184">
            <v>1</v>
          </cell>
          <cell r="G2184">
            <v>11</v>
          </cell>
          <cell r="J2184">
            <v>132.80000000000001</v>
          </cell>
          <cell r="K2184">
            <v>3</v>
          </cell>
          <cell r="M2184">
            <v>1</v>
          </cell>
          <cell r="N2184">
            <v>10</v>
          </cell>
          <cell r="R2184">
            <v>1.3240418118466899</v>
          </cell>
        </row>
        <row r="2185">
          <cell r="C2185">
            <v>1</v>
          </cell>
          <cell r="G2185">
            <v>13</v>
          </cell>
          <cell r="J2185">
            <v>756</v>
          </cell>
          <cell r="K2185">
            <v>2</v>
          </cell>
          <cell r="M2185">
            <v>1</v>
          </cell>
          <cell r="N2185">
            <v>9</v>
          </cell>
          <cell r="R2185">
            <v>1.6274787535410764</v>
          </cell>
        </row>
        <row r="2186">
          <cell r="C2186">
            <v>1</v>
          </cell>
          <cell r="G2186">
            <v>10</v>
          </cell>
          <cell r="J2186">
            <v>611.79999999999995</v>
          </cell>
          <cell r="K2186">
            <v>3</v>
          </cell>
          <cell r="M2186">
            <v>2</v>
          </cell>
          <cell r="N2186">
            <v>1</v>
          </cell>
          <cell r="R2186">
            <v>1.1124087591240877</v>
          </cell>
        </row>
        <row r="2187">
          <cell r="C2187">
            <v>1</v>
          </cell>
          <cell r="G2187">
            <v>10</v>
          </cell>
          <cell r="J2187">
            <v>578</v>
          </cell>
          <cell r="K2187">
            <v>2</v>
          </cell>
          <cell r="M2187">
            <v>1</v>
          </cell>
          <cell r="N2187">
            <v>6</v>
          </cell>
          <cell r="R2187">
            <v>1.1124087591240877</v>
          </cell>
        </row>
        <row r="2188">
          <cell r="C2188">
            <v>1</v>
          </cell>
          <cell r="G2188">
            <v>11</v>
          </cell>
          <cell r="J2188">
            <v>531</v>
          </cell>
          <cell r="K2188">
            <v>1</v>
          </cell>
          <cell r="M2188">
            <v>1</v>
          </cell>
          <cell r="N2188">
            <v>1</v>
          </cell>
          <cell r="R2188">
            <v>1.3240418118466899</v>
          </cell>
        </row>
        <row r="2189">
          <cell r="C2189">
            <v>1</v>
          </cell>
          <cell r="G2189">
            <v>10</v>
          </cell>
          <cell r="J2189">
            <v>1495</v>
          </cell>
          <cell r="K2189">
            <v>1</v>
          </cell>
          <cell r="M2189">
            <v>2</v>
          </cell>
          <cell r="N2189">
            <v>1</v>
          </cell>
          <cell r="R2189">
            <v>1.1124087591240877</v>
          </cell>
        </row>
        <row r="2190">
          <cell r="C2190">
            <v>1</v>
          </cell>
          <cell r="G2190">
            <v>11</v>
          </cell>
          <cell r="J2190">
            <v>794</v>
          </cell>
          <cell r="K2190">
            <v>2</v>
          </cell>
          <cell r="M2190">
            <v>1</v>
          </cell>
          <cell r="N2190">
            <v>2</v>
          </cell>
          <cell r="R2190">
            <v>1.3240418118466899</v>
          </cell>
        </row>
        <row r="2191">
          <cell r="C2191">
            <v>1</v>
          </cell>
          <cell r="G2191">
            <v>11</v>
          </cell>
          <cell r="J2191">
            <v>432.4</v>
          </cell>
          <cell r="K2191">
            <v>3</v>
          </cell>
          <cell r="M2191">
            <v>1</v>
          </cell>
          <cell r="N2191">
            <v>2</v>
          </cell>
          <cell r="R2191">
            <v>1.3240418118466899</v>
          </cell>
        </row>
        <row r="2192">
          <cell r="C2192">
            <v>1</v>
          </cell>
          <cell r="G2192">
            <v>13</v>
          </cell>
          <cell r="J2192">
            <v>552</v>
          </cell>
          <cell r="K2192">
            <v>2</v>
          </cell>
          <cell r="M2192">
            <v>2</v>
          </cell>
          <cell r="N2192">
            <v>12</v>
          </cell>
          <cell r="R2192">
            <v>1.6274787535410764</v>
          </cell>
        </row>
        <row r="2193">
          <cell r="C2193">
            <v>1</v>
          </cell>
          <cell r="G2193">
            <v>13</v>
          </cell>
          <cell r="J2193">
            <v>171.6</v>
          </cell>
          <cell r="K2193">
            <v>1</v>
          </cell>
          <cell r="M2193">
            <v>1</v>
          </cell>
          <cell r="N2193">
            <v>1</v>
          </cell>
          <cell r="R2193">
            <v>1.6274787535410764</v>
          </cell>
        </row>
        <row r="2194">
          <cell r="C2194">
            <v>1</v>
          </cell>
          <cell r="G2194">
            <v>13</v>
          </cell>
          <cell r="J2194">
            <v>446.6</v>
          </cell>
          <cell r="K2194">
            <v>1</v>
          </cell>
          <cell r="M2194">
            <v>1</v>
          </cell>
          <cell r="N2194">
            <v>3</v>
          </cell>
          <cell r="R2194">
            <v>1.6274787535410764</v>
          </cell>
        </row>
        <row r="2195">
          <cell r="C2195">
            <v>1</v>
          </cell>
          <cell r="G2195">
            <v>11</v>
          </cell>
          <cell r="J2195">
            <v>1008.8</v>
          </cell>
          <cell r="K2195">
            <v>1</v>
          </cell>
          <cell r="M2195">
            <v>2</v>
          </cell>
          <cell r="N2195">
            <v>10</v>
          </cell>
          <cell r="R2195">
            <v>1.3240418118466899</v>
          </cell>
        </row>
        <row r="2196">
          <cell r="C2196">
            <v>1</v>
          </cell>
          <cell r="G2196">
            <v>10</v>
          </cell>
          <cell r="J2196">
            <v>238.2</v>
          </cell>
          <cell r="K2196">
            <v>3</v>
          </cell>
          <cell r="M2196">
            <v>1</v>
          </cell>
          <cell r="N2196">
            <v>14</v>
          </cell>
          <cell r="R2196">
            <v>1.1124087591240877</v>
          </cell>
        </row>
        <row r="2197">
          <cell r="C2197">
            <v>1</v>
          </cell>
          <cell r="G2197">
            <v>13</v>
          </cell>
          <cell r="J2197">
            <v>479</v>
          </cell>
          <cell r="K2197">
            <v>1</v>
          </cell>
          <cell r="M2197">
            <v>1</v>
          </cell>
          <cell r="N2197">
            <v>9</v>
          </cell>
          <cell r="R2197">
            <v>1.6274787535410764</v>
          </cell>
        </row>
        <row r="2198">
          <cell r="C2198">
            <v>1</v>
          </cell>
          <cell r="G2198">
            <v>11</v>
          </cell>
          <cell r="J2198">
            <v>1591</v>
          </cell>
          <cell r="K2198">
            <v>2</v>
          </cell>
          <cell r="M2198">
            <v>2</v>
          </cell>
          <cell r="N2198">
            <v>1</v>
          </cell>
          <cell r="R2198">
            <v>1.3240418118466899</v>
          </cell>
        </row>
        <row r="2199">
          <cell r="C2199">
            <v>1</v>
          </cell>
          <cell r="G2199">
            <v>13</v>
          </cell>
          <cell r="J2199">
            <v>1059.5999999999999</v>
          </cell>
          <cell r="K2199">
            <v>3</v>
          </cell>
          <cell r="M2199">
            <v>1</v>
          </cell>
          <cell r="N2199">
            <v>13</v>
          </cell>
          <cell r="R2199">
            <v>1.6274787535410764</v>
          </cell>
        </row>
        <row r="2200">
          <cell r="C2200">
            <v>1</v>
          </cell>
          <cell r="G2200">
            <v>11</v>
          </cell>
          <cell r="J2200">
            <v>724</v>
          </cell>
          <cell r="K2200">
            <v>2</v>
          </cell>
          <cell r="M2200">
            <v>2</v>
          </cell>
          <cell r="N2200">
            <v>17</v>
          </cell>
          <cell r="R2200">
            <v>1.3240418118466899</v>
          </cell>
        </row>
        <row r="2201">
          <cell r="C2201">
            <v>1</v>
          </cell>
          <cell r="G2201">
            <v>13</v>
          </cell>
          <cell r="J2201">
            <v>508</v>
          </cell>
          <cell r="K2201">
            <v>1</v>
          </cell>
          <cell r="M2201">
            <v>2</v>
          </cell>
          <cell r="N2201">
            <v>13</v>
          </cell>
          <cell r="R2201">
            <v>1.6274787535410764</v>
          </cell>
        </row>
        <row r="2202">
          <cell r="C2202">
            <v>1</v>
          </cell>
          <cell r="G2202">
            <v>13</v>
          </cell>
          <cell r="J2202">
            <v>1130</v>
          </cell>
          <cell r="K2202">
            <v>2</v>
          </cell>
          <cell r="M2202">
            <v>1</v>
          </cell>
          <cell r="N2202">
            <v>13</v>
          </cell>
          <cell r="R2202">
            <v>1.6274787535410764</v>
          </cell>
        </row>
        <row r="2203">
          <cell r="C2203">
            <v>1</v>
          </cell>
          <cell r="G2203">
            <v>11</v>
          </cell>
          <cell r="J2203">
            <v>1153</v>
          </cell>
          <cell r="K2203">
            <v>3</v>
          </cell>
          <cell r="M2203">
            <v>1</v>
          </cell>
          <cell r="N2203">
            <v>13</v>
          </cell>
          <cell r="R2203">
            <v>1.3240418118466899</v>
          </cell>
        </row>
        <row r="2204">
          <cell r="C2204">
            <v>1</v>
          </cell>
          <cell r="G2204">
            <v>13</v>
          </cell>
          <cell r="J2204">
            <v>720</v>
          </cell>
          <cell r="K2204">
            <v>2</v>
          </cell>
          <cell r="M2204">
            <v>2</v>
          </cell>
          <cell r="N2204">
            <v>1</v>
          </cell>
          <cell r="R2204">
            <v>1.6274787535410764</v>
          </cell>
        </row>
        <row r="2205">
          <cell r="C2205">
            <v>1</v>
          </cell>
          <cell r="G2205">
            <v>13</v>
          </cell>
          <cell r="J2205">
            <v>2156</v>
          </cell>
          <cell r="K2205">
            <v>2</v>
          </cell>
          <cell r="M2205">
            <v>1</v>
          </cell>
          <cell r="N2205">
            <v>13</v>
          </cell>
          <cell r="R2205">
            <v>1.6274787535410764</v>
          </cell>
        </row>
        <row r="2206">
          <cell r="C2206">
            <v>1</v>
          </cell>
          <cell r="G2206">
            <v>10</v>
          </cell>
          <cell r="J2206">
            <v>1885.8</v>
          </cell>
          <cell r="K2206">
            <v>1</v>
          </cell>
          <cell r="M2206">
            <v>1</v>
          </cell>
          <cell r="N2206">
            <v>7</v>
          </cell>
          <cell r="R2206">
            <v>1.1124087591240877</v>
          </cell>
        </row>
        <row r="2207">
          <cell r="C2207">
            <v>1</v>
          </cell>
          <cell r="G2207">
            <v>13</v>
          </cell>
          <cell r="J2207">
            <v>1008.8</v>
          </cell>
          <cell r="K2207">
            <v>1</v>
          </cell>
          <cell r="M2207">
            <v>2</v>
          </cell>
          <cell r="N2207">
            <v>3</v>
          </cell>
          <cell r="R2207">
            <v>1.6274787535410764</v>
          </cell>
        </row>
        <row r="2208">
          <cell r="C2208">
            <v>1</v>
          </cell>
          <cell r="G2208">
            <v>13</v>
          </cell>
          <cell r="J2208">
            <v>569</v>
          </cell>
          <cell r="K2208">
            <v>2</v>
          </cell>
          <cell r="M2208">
            <v>1</v>
          </cell>
          <cell r="N2208">
            <v>3</v>
          </cell>
          <cell r="R2208">
            <v>1.6274787535410764</v>
          </cell>
        </row>
        <row r="2209">
          <cell r="C2209">
            <v>1</v>
          </cell>
          <cell r="G2209">
            <v>13</v>
          </cell>
          <cell r="J2209">
            <v>403</v>
          </cell>
          <cell r="K2209">
            <v>3</v>
          </cell>
          <cell r="M2209">
            <v>2</v>
          </cell>
          <cell r="N2209">
            <v>13</v>
          </cell>
          <cell r="R2209">
            <v>1.6274787535410764</v>
          </cell>
        </row>
        <row r="2210">
          <cell r="C2210">
            <v>1</v>
          </cell>
          <cell r="G2210">
            <v>10</v>
          </cell>
          <cell r="J2210">
            <v>1475</v>
          </cell>
          <cell r="K2210">
            <v>2</v>
          </cell>
          <cell r="M2210">
            <v>1</v>
          </cell>
          <cell r="N2210">
            <v>13</v>
          </cell>
          <cell r="R2210">
            <v>1.1124087591240877</v>
          </cell>
        </row>
        <row r="2211">
          <cell r="C2211">
            <v>1</v>
          </cell>
          <cell r="G2211">
            <v>11</v>
          </cell>
          <cell r="J2211">
            <v>239.4</v>
          </cell>
          <cell r="K2211">
            <v>1</v>
          </cell>
          <cell r="M2211">
            <v>2</v>
          </cell>
          <cell r="N2211">
            <v>3</v>
          </cell>
          <cell r="R2211">
            <v>1.3240418118466899</v>
          </cell>
        </row>
        <row r="2212">
          <cell r="C2212">
            <v>1</v>
          </cell>
          <cell r="G2212">
            <v>11</v>
          </cell>
          <cell r="J2212">
            <v>125</v>
          </cell>
          <cell r="K2212">
            <v>1</v>
          </cell>
          <cell r="M2212">
            <v>1</v>
          </cell>
          <cell r="N2212">
            <v>1</v>
          </cell>
          <cell r="R2212">
            <v>1.3240418118466899</v>
          </cell>
        </row>
        <row r="2213">
          <cell r="C2213">
            <v>1</v>
          </cell>
          <cell r="G2213">
            <v>13</v>
          </cell>
          <cell r="J2213">
            <v>172.3</v>
          </cell>
          <cell r="K2213">
            <v>2</v>
          </cell>
          <cell r="M2213">
            <v>1</v>
          </cell>
          <cell r="N2213">
            <v>17</v>
          </cell>
          <cell r="R2213">
            <v>1.6274787535410764</v>
          </cell>
        </row>
        <row r="2214">
          <cell r="C2214">
            <v>1</v>
          </cell>
          <cell r="G2214">
            <v>13</v>
          </cell>
          <cell r="J2214">
            <v>1130</v>
          </cell>
          <cell r="K2214">
            <v>1</v>
          </cell>
          <cell r="M2214">
            <v>2</v>
          </cell>
          <cell r="N2214">
            <v>17</v>
          </cell>
          <cell r="R2214">
            <v>1.6274787535410764</v>
          </cell>
        </row>
        <row r="2215">
          <cell r="C2215">
            <v>1</v>
          </cell>
          <cell r="G2215">
            <v>13</v>
          </cell>
          <cell r="J2215">
            <v>1329.8</v>
          </cell>
          <cell r="K2215">
            <v>3</v>
          </cell>
          <cell r="M2215">
            <v>2</v>
          </cell>
          <cell r="N2215">
            <v>9</v>
          </cell>
          <cell r="R2215">
            <v>1.6274787535410764</v>
          </cell>
        </row>
        <row r="2216">
          <cell r="C2216">
            <v>1</v>
          </cell>
          <cell r="G2216">
            <v>11</v>
          </cell>
          <cell r="J2216">
            <v>511</v>
          </cell>
          <cell r="K2216">
            <v>1</v>
          </cell>
          <cell r="M2216">
            <v>1</v>
          </cell>
          <cell r="N2216">
            <v>7</v>
          </cell>
          <cell r="R2216">
            <v>1.3240418118466899</v>
          </cell>
        </row>
        <row r="2217">
          <cell r="C2217">
            <v>1</v>
          </cell>
          <cell r="G2217">
            <v>11</v>
          </cell>
          <cell r="J2217">
            <v>569</v>
          </cell>
          <cell r="K2217">
            <v>2</v>
          </cell>
          <cell r="M2217">
            <v>2</v>
          </cell>
          <cell r="N2217">
            <v>13</v>
          </cell>
          <cell r="R2217">
            <v>1.3240418118466899</v>
          </cell>
        </row>
        <row r="2218">
          <cell r="C2218">
            <v>1</v>
          </cell>
          <cell r="G2218">
            <v>13</v>
          </cell>
          <cell r="J2218">
            <v>1311</v>
          </cell>
          <cell r="K2218">
            <v>1</v>
          </cell>
          <cell r="M2218">
            <v>2</v>
          </cell>
          <cell r="N2218">
            <v>3</v>
          </cell>
          <cell r="R2218">
            <v>1.6274787535410764</v>
          </cell>
        </row>
        <row r="2219">
          <cell r="C2219">
            <v>1</v>
          </cell>
          <cell r="G2219">
            <v>13</v>
          </cell>
          <cell r="J2219">
            <v>1563</v>
          </cell>
          <cell r="K2219">
            <v>2</v>
          </cell>
          <cell r="M2219">
            <v>1</v>
          </cell>
          <cell r="N2219">
            <v>1</v>
          </cell>
          <cell r="R2219">
            <v>1.6274787535410764</v>
          </cell>
        </row>
        <row r="2220">
          <cell r="C2220">
            <v>1</v>
          </cell>
          <cell r="G2220">
            <v>13</v>
          </cell>
          <cell r="J2220">
            <v>666</v>
          </cell>
          <cell r="K2220">
            <v>3</v>
          </cell>
          <cell r="M2220">
            <v>2</v>
          </cell>
          <cell r="N2220">
            <v>4</v>
          </cell>
          <cell r="R2220">
            <v>1.6274787535410764</v>
          </cell>
        </row>
        <row r="2221">
          <cell r="C2221">
            <v>1</v>
          </cell>
          <cell r="G2221">
            <v>11</v>
          </cell>
          <cell r="J2221">
            <v>1475</v>
          </cell>
          <cell r="K2221">
            <v>1</v>
          </cell>
          <cell r="M2221">
            <v>1</v>
          </cell>
          <cell r="N2221">
            <v>1</v>
          </cell>
          <cell r="R2221">
            <v>1.3240418118466899</v>
          </cell>
        </row>
        <row r="2222">
          <cell r="C2222">
            <v>1</v>
          </cell>
          <cell r="G2222">
            <v>13</v>
          </cell>
          <cell r="J2222">
            <v>648.79999999999995</v>
          </cell>
          <cell r="K2222">
            <v>2</v>
          </cell>
          <cell r="M2222">
            <v>2</v>
          </cell>
          <cell r="N2222">
            <v>14</v>
          </cell>
          <cell r="R2222">
            <v>1.6274787535410764</v>
          </cell>
        </row>
        <row r="2223">
          <cell r="C2223">
            <v>1</v>
          </cell>
          <cell r="G2223">
            <v>13</v>
          </cell>
          <cell r="J2223">
            <v>386.8</v>
          </cell>
          <cell r="K2223">
            <v>2</v>
          </cell>
          <cell r="M2223">
            <v>1</v>
          </cell>
          <cell r="N2223">
            <v>1</v>
          </cell>
          <cell r="R2223">
            <v>1.6274787535410764</v>
          </cell>
        </row>
        <row r="2224">
          <cell r="C2224">
            <v>1</v>
          </cell>
          <cell r="G2224">
            <v>11</v>
          </cell>
          <cell r="J2224">
            <v>882</v>
          </cell>
          <cell r="K2224">
            <v>1</v>
          </cell>
          <cell r="M2224">
            <v>2</v>
          </cell>
          <cell r="N2224">
            <v>9</v>
          </cell>
          <cell r="R2224">
            <v>1.3240418118466899</v>
          </cell>
        </row>
        <row r="2225">
          <cell r="C2225">
            <v>1</v>
          </cell>
          <cell r="G2225">
            <v>10</v>
          </cell>
          <cell r="J2225">
            <v>504</v>
          </cell>
          <cell r="K2225">
            <v>3</v>
          </cell>
          <cell r="M2225">
            <v>1</v>
          </cell>
          <cell r="N2225">
            <v>9</v>
          </cell>
          <cell r="R2225">
            <v>1.1124087591240877</v>
          </cell>
        </row>
        <row r="2226">
          <cell r="C2226">
            <v>1</v>
          </cell>
          <cell r="G2226">
            <v>13</v>
          </cell>
          <cell r="J2226">
            <v>210.3</v>
          </cell>
          <cell r="K2226">
            <v>1</v>
          </cell>
          <cell r="M2226">
            <v>1</v>
          </cell>
          <cell r="N2226">
            <v>13</v>
          </cell>
          <cell r="R2226">
            <v>1.6274787535410764</v>
          </cell>
        </row>
        <row r="2227">
          <cell r="C2227">
            <v>1</v>
          </cell>
          <cell r="G2227">
            <v>11</v>
          </cell>
          <cell r="J2227">
            <v>1279</v>
          </cell>
          <cell r="K2227">
            <v>2</v>
          </cell>
          <cell r="M2227">
            <v>2</v>
          </cell>
          <cell r="N2227">
            <v>1</v>
          </cell>
          <cell r="R2227">
            <v>1.3240418118466899</v>
          </cell>
        </row>
        <row r="2228">
          <cell r="C2228">
            <v>1</v>
          </cell>
          <cell r="G2228">
            <v>13</v>
          </cell>
          <cell r="J2228">
            <v>1329.8</v>
          </cell>
          <cell r="K2228">
            <v>2</v>
          </cell>
          <cell r="M2228">
            <v>1</v>
          </cell>
          <cell r="N2228">
            <v>2</v>
          </cell>
          <cell r="R2228">
            <v>1.6274787535410764</v>
          </cell>
        </row>
        <row r="2229">
          <cell r="C2229">
            <v>1</v>
          </cell>
          <cell r="G2229">
            <v>10</v>
          </cell>
          <cell r="J2229">
            <v>28.1</v>
          </cell>
          <cell r="K2229">
            <v>1</v>
          </cell>
          <cell r="M2229">
            <v>1</v>
          </cell>
          <cell r="N2229">
            <v>17</v>
          </cell>
          <cell r="R2229">
            <v>1.1124087591240877</v>
          </cell>
        </row>
        <row r="2230">
          <cell r="C2230">
            <v>1</v>
          </cell>
          <cell r="G2230">
            <v>13</v>
          </cell>
          <cell r="J2230">
            <v>1059.5999999999999</v>
          </cell>
          <cell r="K2230">
            <v>1</v>
          </cell>
          <cell r="M2230">
            <v>2</v>
          </cell>
          <cell r="N2230">
            <v>17</v>
          </cell>
          <cell r="R2230">
            <v>1.6274787535410764</v>
          </cell>
        </row>
        <row r="2231">
          <cell r="C2231">
            <v>1</v>
          </cell>
          <cell r="G2231">
            <v>13</v>
          </cell>
          <cell r="J2231">
            <v>1563</v>
          </cell>
          <cell r="K2231">
            <v>2</v>
          </cell>
          <cell r="M2231">
            <v>1</v>
          </cell>
          <cell r="N2231">
            <v>17</v>
          </cell>
          <cell r="R2231">
            <v>1.6274787535410764</v>
          </cell>
        </row>
        <row r="2232">
          <cell r="C2232">
            <v>1</v>
          </cell>
          <cell r="G2232">
            <v>13</v>
          </cell>
          <cell r="J2232">
            <v>210.3</v>
          </cell>
          <cell r="K2232">
            <v>2</v>
          </cell>
          <cell r="M2232">
            <v>2</v>
          </cell>
          <cell r="N2232">
            <v>4</v>
          </cell>
          <cell r="R2232">
            <v>1.6274787535410764</v>
          </cell>
        </row>
        <row r="2233">
          <cell r="C2233">
            <v>1</v>
          </cell>
          <cell r="G2233">
            <v>11</v>
          </cell>
          <cell r="J2233">
            <v>94</v>
          </cell>
          <cell r="K2233">
            <v>1</v>
          </cell>
          <cell r="M2233">
            <v>1</v>
          </cell>
          <cell r="N2233">
            <v>1</v>
          </cell>
          <cell r="R2233">
            <v>1.3240418118466899</v>
          </cell>
        </row>
        <row r="2234">
          <cell r="C2234">
            <v>1</v>
          </cell>
          <cell r="G2234">
            <v>10</v>
          </cell>
          <cell r="J2234">
            <v>276.2</v>
          </cell>
          <cell r="K2234">
            <v>1</v>
          </cell>
          <cell r="M2234">
            <v>1</v>
          </cell>
          <cell r="N2234">
            <v>1</v>
          </cell>
          <cell r="R2234">
            <v>1.1124087591240877</v>
          </cell>
        </row>
        <row r="2235">
          <cell r="C2235">
            <v>1</v>
          </cell>
          <cell r="G2235">
            <v>13</v>
          </cell>
          <cell r="J2235">
            <v>131</v>
          </cell>
          <cell r="K2235">
            <v>2</v>
          </cell>
          <cell r="M2235">
            <v>2</v>
          </cell>
          <cell r="N2235">
            <v>9</v>
          </cell>
          <cell r="R2235">
            <v>1.6274787535410764</v>
          </cell>
        </row>
        <row r="2236">
          <cell r="C2236">
            <v>1</v>
          </cell>
          <cell r="G2236">
            <v>11</v>
          </cell>
          <cell r="J2236">
            <v>78.899999999999991</v>
          </cell>
          <cell r="K2236">
            <v>1</v>
          </cell>
          <cell r="M2236">
            <v>1</v>
          </cell>
          <cell r="N2236">
            <v>1</v>
          </cell>
          <cell r="R2236">
            <v>1.3240418118466899</v>
          </cell>
        </row>
        <row r="2237">
          <cell r="C2237">
            <v>1</v>
          </cell>
          <cell r="G2237">
            <v>13</v>
          </cell>
          <cell r="J2237">
            <v>276.2</v>
          </cell>
          <cell r="K2237">
            <v>2</v>
          </cell>
          <cell r="M2237">
            <v>2</v>
          </cell>
          <cell r="N2237">
            <v>3</v>
          </cell>
          <cell r="R2237">
            <v>1.6274787535410764</v>
          </cell>
        </row>
        <row r="2238">
          <cell r="C2238">
            <v>1</v>
          </cell>
          <cell r="G2238">
            <v>13</v>
          </cell>
          <cell r="J2238">
            <v>1292.8</v>
          </cell>
          <cell r="K2238">
            <v>1</v>
          </cell>
          <cell r="M2238">
            <v>1</v>
          </cell>
          <cell r="N2238">
            <v>3</v>
          </cell>
          <cell r="R2238">
            <v>1.6274787535410764</v>
          </cell>
        </row>
        <row r="2239">
          <cell r="C2239">
            <v>1</v>
          </cell>
          <cell r="G2239">
            <v>13</v>
          </cell>
          <cell r="J2239">
            <v>1059.5999999999999</v>
          </cell>
          <cell r="K2239">
            <v>1</v>
          </cell>
          <cell r="M2239">
            <v>2</v>
          </cell>
          <cell r="N2239">
            <v>3</v>
          </cell>
          <cell r="R2239">
            <v>1.6274787535410764</v>
          </cell>
        </row>
        <row r="2240">
          <cell r="C2240">
            <v>1</v>
          </cell>
          <cell r="G2240">
            <v>11</v>
          </cell>
          <cell r="J2240">
            <v>432.8</v>
          </cell>
          <cell r="K2240">
            <v>2</v>
          </cell>
          <cell r="M2240">
            <v>2</v>
          </cell>
          <cell r="N2240">
            <v>4</v>
          </cell>
          <cell r="R2240">
            <v>1.3240418118466899</v>
          </cell>
        </row>
        <row r="2241">
          <cell r="C2241">
            <v>1</v>
          </cell>
          <cell r="G2241">
            <v>13</v>
          </cell>
          <cell r="J2241">
            <v>28.1</v>
          </cell>
          <cell r="K2241">
            <v>1</v>
          </cell>
          <cell r="M2241">
            <v>1</v>
          </cell>
          <cell r="N2241">
            <v>1</v>
          </cell>
          <cell r="R2241">
            <v>1.6274787535410764</v>
          </cell>
        </row>
        <row r="2242">
          <cell r="C2242">
            <v>1</v>
          </cell>
          <cell r="G2242">
            <v>13</v>
          </cell>
          <cell r="J2242">
            <v>403</v>
          </cell>
          <cell r="K2242">
            <v>3</v>
          </cell>
          <cell r="M2242">
            <v>2</v>
          </cell>
          <cell r="N2242">
            <v>17</v>
          </cell>
          <cell r="R2242">
            <v>1.6274787535410764</v>
          </cell>
        </row>
        <row r="2243">
          <cell r="C2243">
            <v>1</v>
          </cell>
          <cell r="G2243">
            <v>11</v>
          </cell>
          <cell r="J2243">
            <v>578</v>
          </cell>
          <cell r="K2243">
            <v>2</v>
          </cell>
          <cell r="M2243">
            <v>1</v>
          </cell>
          <cell r="N2243">
            <v>12</v>
          </cell>
          <cell r="R2243">
            <v>1.3240418118466899</v>
          </cell>
        </row>
        <row r="2244">
          <cell r="C2244">
            <v>1</v>
          </cell>
          <cell r="G2244">
            <v>11</v>
          </cell>
          <cell r="J2244">
            <v>117.6</v>
          </cell>
          <cell r="K2244">
            <v>1</v>
          </cell>
          <cell r="M2244">
            <v>1</v>
          </cell>
          <cell r="N2244">
            <v>1</v>
          </cell>
          <cell r="R2244">
            <v>1.3240418118466899</v>
          </cell>
        </row>
        <row r="2245">
          <cell r="C2245">
            <v>1</v>
          </cell>
          <cell r="G2245">
            <v>11</v>
          </cell>
          <cell r="J2245">
            <v>376.4</v>
          </cell>
          <cell r="K2245">
            <v>2</v>
          </cell>
          <cell r="M2245">
            <v>2</v>
          </cell>
          <cell r="N2245">
            <v>4</v>
          </cell>
          <cell r="R2245">
            <v>1.3240418118466899</v>
          </cell>
        </row>
        <row r="2246">
          <cell r="C2246">
            <v>1</v>
          </cell>
          <cell r="G2246">
            <v>13</v>
          </cell>
          <cell r="J2246">
            <v>125</v>
          </cell>
          <cell r="K2246">
            <v>3</v>
          </cell>
          <cell r="M2246">
            <v>1</v>
          </cell>
          <cell r="N2246">
            <v>15</v>
          </cell>
          <cell r="R2246">
            <v>1.6274787535410764</v>
          </cell>
        </row>
        <row r="2247">
          <cell r="C2247">
            <v>1</v>
          </cell>
          <cell r="G2247">
            <v>11</v>
          </cell>
          <cell r="J2247">
            <v>78.899999999999991</v>
          </cell>
          <cell r="K2247">
            <v>2</v>
          </cell>
          <cell r="M2247">
            <v>2</v>
          </cell>
          <cell r="N2247">
            <v>15</v>
          </cell>
          <cell r="R2247">
            <v>1.3240418118466899</v>
          </cell>
        </row>
        <row r="2248">
          <cell r="C2248">
            <v>1</v>
          </cell>
          <cell r="G2248">
            <v>11</v>
          </cell>
          <cell r="J2248">
            <v>619</v>
          </cell>
          <cell r="K2248">
            <v>3</v>
          </cell>
          <cell r="M2248">
            <v>1</v>
          </cell>
          <cell r="N2248">
            <v>15</v>
          </cell>
          <cell r="R2248">
            <v>1.3240418118466899</v>
          </cell>
        </row>
        <row r="2249">
          <cell r="C2249">
            <v>1</v>
          </cell>
          <cell r="G2249">
            <v>13</v>
          </cell>
          <cell r="J2249">
            <v>580.20000000000005</v>
          </cell>
          <cell r="K2249">
            <v>2</v>
          </cell>
          <cell r="M2249">
            <v>2</v>
          </cell>
          <cell r="N2249">
            <v>6</v>
          </cell>
          <cell r="R2249">
            <v>1.6274787535410764</v>
          </cell>
        </row>
        <row r="2250">
          <cell r="C2250">
            <v>1</v>
          </cell>
          <cell r="G2250">
            <v>13</v>
          </cell>
          <cell r="J2250">
            <v>210.3</v>
          </cell>
          <cell r="K2250">
            <v>1</v>
          </cell>
          <cell r="M2250">
            <v>1</v>
          </cell>
          <cell r="N2250">
            <v>7</v>
          </cell>
          <cell r="R2250">
            <v>1.6274787535410764</v>
          </cell>
        </row>
        <row r="2251">
          <cell r="C2251">
            <v>1</v>
          </cell>
          <cell r="G2251">
            <v>11</v>
          </cell>
          <cell r="J2251">
            <v>1311</v>
          </cell>
          <cell r="K2251">
            <v>2</v>
          </cell>
          <cell r="M2251">
            <v>2</v>
          </cell>
          <cell r="N2251">
            <v>1</v>
          </cell>
          <cell r="R2251">
            <v>1.3240418118466899</v>
          </cell>
        </row>
        <row r="2252">
          <cell r="C2252">
            <v>1</v>
          </cell>
          <cell r="G2252">
            <v>13</v>
          </cell>
          <cell r="J2252">
            <v>1385</v>
          </cell>
          <cell r="K2252">
            <v>3</v>
          </cell>
          <cell r="M2252">
            <v>2</v>
          </cell>
          <cell r="N2252">
            <v>14</v>
          </cell>
          <cell r="R2252">
            <v>1.6274787535410764</v>
          </cell>
        </row>
        <row r="2253">
          <cell r="C2253">
            <v>1</v>
          </cell>
          <cell r="G2253">
            <v>13</v>
          </cell>
          <cell r="J2253">
            <v>1191</v>
          </cell>
          <cell r="K2253">
            <v>2</v>
          </cell>
          <cell r="M2253">
            <v>1</v>
          </cell>
          <cell r="N2253">
            <v>1</v>
          </cell>
          <cell r="R2253">
            <v>1.6274787535410764</v>
          </cell>
        </row>
        <row r="2254">
          <cell r="C2254">
            <v>1</v>
          </cell>
          <cell r="G2254">
            <v>13</v>
          </cell>
          <cell r="J2254">
            <v>210.3</v>
          </cell>
          <cell r="K2254">
            <v>1</v>
          </cell>
          <cell r="M2254">
            <v>1</v>
          </cell>
          <cell r="N2254">
            <v>3</v>
          </cell>
          <cell r="R2254">
            <v>1.6274787535410764</v>
          </cell>
        </row>
        <row r="2255">
          <cell r="C2255">
            <v>1</v>
          </cell>
          <cell r="G2255">
            <v>11</v>
          </cell>
          <cell r="J2255">
            <v>446.6</v>
          </cell>
          <cell r="K2255">
            <v>2</v>
          </cell>
          <cell r="M2255">
            <v>2</v>
          </cell>
          <cell r="N2255">
            <v>15</v>
          </cell>
          <cell r="R2255">
            <v>1.3240418118466899</v>
          </cell>
        </row>
        <row r="2256">
          <cell r="C2256">
            <v>1</v>
          </cell>
          <cell r="G2256">
            <v>13</v>
          </cell>
          <cell r="J2256">
            <v>1153</v>
          </cell>
          <cell r="K2256">
            <v>3</v>
          </cell>
          <cell r="M2256">
            <v>1</v>
          </cell>
          <cell r="N2256">
            <v>13</v>
          </cell>
          <cell r="R2256">
            <v>1.6274787535410764</v>
          </cell>
        </row>
        <row r="2257">
          <cell r="C2257">
            <v>1</v>
          </cell>
          <cell r="G2257">
            <v>13</v>
          </cell>
          <cell r="J2257">
            <v>540</v>
          </cell>
          <cell r="K2257">
            <v>3</v>
          </cell>
          <cell r="M2257">
            <v>2</v>
          </cell>
          <cell r="N2257">
            <v>13</v>
          </cell>
          <cell r="R2257">
            <v>1.6274787535410764</v>
          </cell>
        </row>
        <row r="2258">
          <cell r="C2258">
            <v>1</v>
          </cell>
          <cell r="G2258">
            <v>13</v>
          </cell>
          <cell r="J2258">
            <v>1059.5999999999999</v>
          </cell>
          <cell r="K2258">
            <v>2</v>
          </cell>
          <cell r="M2258">
            <v>1</v>
          </cell>
          <cell r="N2258">
            <v>13</v>
          </cell>
          <cell r="R2258">
            <v>1.6274787535410764</v>
          </cell>
        </row>
        <row r="2259">
          <cell r="C2259">
            <v>1</v>
          </cell>
          <cell r="G2259">
            <v>13</v>
          </cell>
          <cell r="J2259">
            <v>540</v>
          </cell>
          <cell r="K2259">
            <v>1</v>
          </cell>
          <cell r="M2259">
            <v>2</v>
          </cell>
          <cell r="N2259">
            <v>3</v>
          </cell>
          <cell r="R2259">
            <v>1.6274787535410764</v>
          </cell>
        </row>
        <row r="2260">
          <cell r="C2260">
            <v>1</v>
          </cell>
          <cell r="G2260">
            <v>13</v>
          </cell>
          <cell r="J2260">
            <v>188.3</v>
          </cell>
          <cell r="K2260">
            <v>3</v>
          </cell>
          <cell r="M2260">
            <v>2</v>
          </cell>
          <cell r="N2260">
            <v>1</v>
          </cell>
          <cell r="R2260">
            <v>1.6274787535410764</v>
          </cell>
        </row>
        <row r="2261">
          <cell r="C2261">
            <v>1</v>
          </cell>
          <cell r="G2261">
            <v>13</v>
          </cell>
          <cell r="J2261">
            <v>94</v>
          </cell>
          <cell r="K2261">
            <v>2</v>
          </cell>
          <cell r="M2261">
            <v>2</v>
          </cell>
          <cell r="N2261">
            <v>3</v>
          </cell>
          <cell r="R2261">
            <v>1.6274787535410764</v>
          </cell>
        </row>
        <row r="2262">
          <cell r="C2262">
            <v>1</v>
          </cell>
          <cell r="G2262">
            <v>10</v>
          </cell>
          <cell r="J2262">
            <v>239.4</v>
          </cell>
          <cell r="K2262">
            <v>2</v>
          </cell>
          <cell r="M2262">
            <v>1</v>
          </cell>
          <cell r="N2262">
            <v>13</v>
          </cell>
          <cell r="R2262">
            <v>1.1124087591240877</v>
          </cell>
        </row>
        <row r="2263">
          <cell r="C2263">
            <v>1</v>
          </cell>
          <cell r="G2263">
            <v>13</v>
          </cell>
          <cell r="J2263">
            <v>307</v>
          </cell>
          <cell r="K2263">
            <v>3</v>
          </cell>
          <cell r="M2263">
            <v>2</v>
          </cell>
          <cell r="N2263">
            <v>2</v>
          </cell>
          <cell r="R2263">
            <v>1.6274787535410764</v>
          </cell>
        </row>
        <row r="2264">
          <cell r="C2264">
            <v>1</v>
          </cell>
          <cell r="G2264">
            <v>11</v>
          </cell>
          <cell r="J2264">
            <v>441</v>
          </cell>
          <cell r="K2264">
            <v>1</v>
          </cell>
          <cell r="M2264">
            <v>2</v>
          </cell>
          <cell r="N2264">
            <v>13</v>
          </cell>
          <cell r="R2264">
            <v>1.3240418118466899</v>
          </cell>
        </row>
        <row r="2265">
          <cell r="C2265">
            <v>1</v>
          </cell>
          <cell r="G2265">
            <v>10</v>
          </cell>
          <cell r="J2265">
            <v>276.2</v>
          </cell>
          <cell r="K2265">
            <v>3</v>
          </cell>
          <cell r="M2265">
            <v>2</v>
          </cell>
          <cell r="N2265">
            <v>16</v>
          </cell>
          <cell r="R2265">
            <v>1.1124087591240877</v>
          </cell>
        </row>
        <row r="2266">
          <cell r="C2266">
            <v>1</v>
          </cell>
          <cell r="G2266">
            <v>13</v>
          </cell>
          <cell r="J2266">
            <v>176.3</v>
          </cell>
          <cell r="K2266">
            <v>2</v>
          </cell>
          <cell r="M2266">
            <v>2</v>
          </cell>
          <cell r="N2266">
            <v>5</v>
          </cell>
          <cell r="R2266">
            <v>1.6274787535410764</v>
          </cell>
        </row>
        <row r="2267">
          <cell r="C2267">
            <v>1</v>
          </cell>
          <cell r="G2267">
            <v>10</v>
          </cell>
          <cell r="J2267">
            <v>138.80000000000001</v>
          </cell>
          <cell r="K2267">
            <v>2</v>
          </cell>
          <cell r="M2267">
            <v>1</v>
          </cell>
          <cell r="N2267">
            <v>5</v>
          </cell>
          <cell r="R2267">
            <v>1.1124087591240877</v>
          </cell>
        </row>
        <row r="2268">
          <cell r="C2268">
            <v>1</v>
          </cell>
          <cell r="G2268">
            <v>11</v>
          </cell>
          <cell r="J2268">
            <v>28.1</v>
          </cell>
          <cell r="K2268">
            <v>1</v>
          </cell>
          <cell r="M2268">
            <v>1</v>
          </cell>
          <cell r="N2268">
            <v>13</v>
          </cell>
          <cell r="R2268">
            <v>1.3240418118466899</v>
          </cell>
        </row>
        <row r="2269">
          <cell r="C2269">
            <v>1</v>
          </cell>
          <cell r="G2269">
            <v>10</v>
          </cell>
          <cell r="J2269">
            <v>149.30000000000001</v>
          </cell>
          <cell r="K2269">
            <v>3</v>
          </cell>
          <cell r="M2269">
            <v>1</v>
          </cell>
          <cell r="N2269">
            <v>13</v>
          </cell>
          <cell r="R2269">
            <v>1.1124087591240877</v>
          </cell>
        </row>
        <row r="2270">
          <cell r="C2270">
            <v>1</v>
          </cell>
          <cell r="G2270">
            <v>10</v>
          </cell>
          <cell r="J2270">
            <v>138.80000000000001</v>
          </cell>
          <cell r="K2270">
            <v>3</v>
          </cell>
          <cell r="M2270">
            <v>2</v>
          </cell>
          <cell r="N2270">
            <v>13</v>
          </cell>
          <cell r="R2270">
            <v>1.1124087591240877</v>
          </cell>
        </row>
        <row r="2271">
          <cell r="C2271">
            <v>1</v>
          </cell>
          <cell r="G2271">
            <v>10</v>
          </cell>
          <cell r="J2271">
            <v>28.1</v>
          </cell>
          <cell r="K2271">
            <v>3</v>
          </cell>
          <cell r="M2271">
            <v>2</v>
          </cell>
          <cell r="N2271">
            <v>13</v>
          </cell>
          <cell r="R2271">
            <v>1.1124087591240877</v>
          </cell>
        </row>
        <row r="2272">
          <cell r="C2272">
            <v>1</v>
          </cell>
          <cell r="G2272">
            <v>10</v>
          </cell>
          <cell r="J2272">
            <v>441</v>
          </cell>
          <cell r="K2272">
            <v>1</v>
          </cell>
          <cell r="M2272">
            <v>1</v>
          </cell>
          <cell r="N2272">
            <v>13</v>
          </cell>
          <cell r="R2272">
            <v>1.1124087591240877</v>
          </cell>
        </row>
        <row r="2273">
          <cell r="C2273">
            <v>1</v>
          </cell>
          <cell r="G2273">
            <v>10</v>
          </cell>
          <cell r="J2273">
            <v>580.20000000000005</v>
          </cell>
          <cell r="K2273">
            <v>2</v>
          </cell>
          <cell r="M2273">
            <v>2</v>
          </cell>
          <cell r="N2273">
            <v>2</v>
          </cell>
          <cell r="R2273">
            <v>1.1124087591240877</v>
          </cell>
        </row>
        <row r="2274">
          <cell r="C2274">
            <v>1</v>
          </cell>
          <cell r="G2274">
            <v>10</v>
          </cell>
          <cell r="J2274">
            <v>199.3</v>
          </cell>
          <cell r="K2274">
            <v>2</v>
          </cell>
          <cell r="M2274">
            <v>2</v>
          </cell>
          <cell r="N2274">
            <v>5</v>
          </cell>
          <cell r="R2274">
            <v>1.1124087591240877</v>
          </cell>
        </row>
        <row r="2275">
          <cell r="C2275">
            <v>1</v>
          </cell>
          <cell r="G2275">
            <v>10</v>
          </cell>
          <cell r="J2275">
            <v>210.3</v>
          </cell>
          <cell r="K2275">
            <v>2</v>
          </cell>
          <cell r="M2275">
            <v>2</v>
          </cell>
          <cell r="N2275">
            <v>5</v>
          </cell>
          <cell r="R2275">
            <v>1.1124087591240877</v>
          </cell>
        </row>
        <row r="2276">
          <cell r="C2276">
            <v>1</v>
          </cell>
          <cell r="G2276">
            <v>13</v>
          </cell>
          <cell r="J2276">
            <v>368</v>
          </cell>
          <cell r="K2276">
            <v>3</v>
          </cell>
          <cell r="M2276">
            <v>2</v>
          </cell>
          <cell r="N2276">
            <v>4</v>
          </cell>
          <cell r="R2276">
            <v>1.6274787535410764</v>
          </cell>
        </row>
        <row r="2277">
          <cell r="C2277">
            <v>1</v>
          </cell>
          <cell r="G2277">
            <v>10</v>
          </cell>
          <cell r="J2277">
            <v>697</v>
          </cell>
          <cell r="K2277">
            <v>1</v>
          </cell>
          <cell r="M2277">
            <v>1</v>
          </cell>
          <cell r="N2277">
            <v>4</v>
          </cell>
          <cell r="R2277">
            <v>1.1124087591240877</v>
          </cell>
        </row>
        <row r="2278">
          <cell r="C2278">
            <v>1</v>
          </cell>
          <cell r="G2278">
            <v>13</v>
          </cell>
          <cell r="J2278">
            <v>172.3</v>
          </cell>
          <cell r="K2278">
            <v>3</v>
          </cell>
          <cell r="M2278">
            <v>2</v>
          </cell>
          <cell r="N2278">
            <v>4</v>
          </cell>
          <cell r="R2278">
            <v>1.6274787535410764</v>
          </cell>
        </row>
        <row r="2279">
          <cell r="C2279">
            <v>1</v>
          </cell>
          <cell r="G2279">
            <v>10</v>
          </cell>
          <cell r="J2279">
            <v>55.099999999999994</v>
          </cell>
          <cell r="K2279">
            <v>3</v>
          </cell>
          <cell r="M2279">
            <v>2</v>
          </cell>
          <cell r="N2279">
            <v>13</v>
          </cell>
          <cell r="R2279">
            <v>1.1124087591240877</v>
          </cell>
        </row>
        <row r="2280">
          <cell r="C2280">
            <v>1</v>
          </cell>
          <cell r="G2280">
            <v>10</v>
          </cell>
          <cell r="J2280">
            <v>508</v>
          </cell>
          <cell r="K2280" t="str">
            <v>M</v>
          </cell>
          <cell r="M2280" t="str">
            <v>N</v>
          </cell>
          <cell r="N2280">
            <v>13</v>
          </cell>
          <cell r="R2280">
            <v>1.1124087591240877</v>
          </cell>
        </row>
        <row r="2281">
          <cell r="C2281">
            <v>1</v>
          </cell>
          <cell r="G2281">
            <v>10</v>
          </cell>
          <cell r="J2281">
            <v>260</v>
          </cell>
          <cell r="K2281" t="str">
            <v>M</v>
          </cell>
          <cell r="M2281" t="str">
            <v>N</v>
          </cell>
          <cell r="N2281">
            <v>4</v>
          </cell>
          <cell r="R2281">
            <v>1.1124087591240877</v>
          </cell>
        </row>
        <row r="2282">
          <cell r="C2282">
            <v>1</v>
          </cell>
          <cell r="G2282">
            <v>11</v>
          </cell>
          <cell r="J2282">
            <v>376.4</v>
          </cell>
          <cell r="K2282" t="str">
            <v>W</v>
          </cell>
          <cell r="M2282" t="str">
            <v>Y</v>
          </cell>
          <cell r="N2282">
            <v>3</v>
          </cell>
          <cell r="R2282">
            <v>1.3240418118466899</v>
          </cell>
        </row>
        <row r="2283">
          <cell r="C2283">
            <v>1</v>
          </cell>
          <cell r="G2283">
            <v>11</v>
          </cell>
          <cell r="J2283">
            <v>580.20000000000005</v>
          </cell>
          <cell r="K2283" t="str">
            <v>W</v>
          </cell>
          <cell r="M2283" t="str">
            <v>N</v>
          </cell>
          <cell r="N2283">
            <v>3</v>
          </cell>
          <cell r="R2283">
            <v>1.3240418118466899</v>
          </cell>
        </row>
        <row r="2284">
          <cell r="C2284">
            <v>1</v>
          </cell>
          <cell r="G2284">
            <v>10</v>
          </cell>
          <cell r="J2284">
            <v>215.2</v>
          </cell>
          <cell r="K2284" t="str">
            <v>M</v>
          </cell>
          <cell r="M2284" t="str">
            <v>N</v>
          </cell>
          <cell r="N2284">
            <v>4</v>
          </cell>
          <cell r="R2284">
            <v>1.1124087591240877</v>
          </cell>
        </row>
        <row r="2285">
          <cell r="C2285">
            <v>1</v>
          </cell>
          <cell r="G2285">
            <v>13</v>
          </cell>
          <cell r="J2285">
            <v>2046</v>
          </cell>
          <cell r="K2285" t="str">
            <v>D</v>
          </cell>
          <cell r="M2285" t="str">
            <v>Y</v>
          </cell>
          <cell r="N2285">
            <v>2</v>
          </cell>
          <cell r="R2285">
            <v>1.6274787535410764</v>
          </cell>
        </row>
        <row r="2286">
          <cell r="C2286">
            <v>1</v>
          </cell>
          <cell r="G2286">
            <v>10</v>
          </cell>
          <cell r="J2286">
            <v>330.3</v>
          </cell>
          <cell r="K2286" t="str">
            <v>D</v>
          </cell>
          <cell r="M2286" t="str">
            <v>Y</v>
          </cell>
          <cell r="N2286">
            <v>13</v>
          </cell>
          <cell r="R2286">
            <v>1.1124087591240877</v>
          </cell>
        </row>
        <row r="2287">
          <cell r="C2287">
            <v>1</v>
          </cell>
          <cell r="G2287">
            <v>11</v>
          </cell>
          <cell r="J2287">
            <v>283</v>
          </cell>
          <cell r="K2287" t="str">
            <v>D</v>
          </cell>
          <cell r="M2287" t="str">
            <v>Y</v>
          </cell>
          <cell r="N2287">
            <v>13</v>
          </cell>
          <cell r="R2287">
            <v>1.3240418118466899</v>
          </cell>
        </row>
        <row r="2288">
          <cell r="C2288">
            <v>1</v>
          </cell>
          <cell r="G2288">
            <v>10</v>
          </cell>
          <cell r="J2288">
            <v>237.3</v>
          </cell>
          <cell r="K2288" t="str">
            <v>M</v>
          </cell>
          <cell r="M2288" t="str">
            <v>N</v>
          </cell>
          <cell r="N2288">
            <v>15</v>
          </cell>
          <cell r="R2288">
            <v>1.1124087591240877</v>
          </cell>
        </row>
        <row r="2289">
          <cell r="C2289">
            <v>1</v>
          </cell>
          <cell r="G2289">
            <v>10</v>
          </cell>
          <cell r="J2289">
            <v>410.2</v>
          </cell>
          <cell r="K2289" t="str">
            <v>M</v>
          </cell>
          <cell r="M2289" t="str">
            <v>N</v>
          </cell>
          <cell r="N2289">
            <v>7</v>
          </cell>
          <cell r="R2289">
            <v>1.1124087591240877</v>
          </cell>
        </row>
        <row r="2290">
          <cell r="C2290">
            <v>1</v>
          </cell>
          <cell r="G2290">
            <v>10</v>
          </cell>
          <cell r="J2290">
            <v>149.30000000000001</v>
          </cell>
          <cell r="K2290" t="str">
            <v>M</v>
          </cell>
          <cell r="M2290" t="str">
            <v>Y</v>
          </cell>
          <cell r="N2290">
            <v>13</v>
          </cell>
          <cell r="R2290">
            <v>1.1124087591240877</v>
          </cell>
        </row>
        <row r="2291">
          <cell r="C2291">
            <v>1</v>
          </cell>
          <cell r="G2291">
            <v>10</v>
          </cell>
          <cell r="J2291">
            <v>283</v>
          </cell>
          <cell r="K2291" t="str">
            <v>M</v>
          </cell>
          <cell r="M2291" t="str">
            <v>N</v>
          </cell>
          <cell r="N2291">
            <v>13</v>
          </cell>
          <cell r="R2291">
            <v>1.1124087591240877</v>
          </cell>
        </row>
        <row r="2292">
          <cell r="C2292">
            <v>1</v>
          </cell>
          <cell r="G2292">
            <v>10</v>
          </cell>
          <cell r="J2292">
            <v>330.3</v>
          </cell>
          <cell r="K2292" t="str">
            <v>W</v>
          </cell>
          <cell r="M2292" t="str">
            <v>N</v>
          </cell>
          <cell r="N2292">
            <v>7</v>
          </cell>
          <cell r="R2292">
            <v>1.1124087591240877</v>
          </cell>
        </row>
        <row r="2293">
          <cell r="C2293">
            <v>1</v>
          </cell>
          <cell r="G2293">
            <v>11</v>
          </cell>
          <cell r="J2293">
            <v>580.20000000000005</v>
          </cell>
          <cell r="K2293" t="str">
            <v>W</v>
          </cell>
          <cell r="M2293" t="str">
            <v>N</v>
          </cell>
          <cell r="N2293">
            <v>3</v>
          </cell>
          <cell r="R2293">
            <v>1.3240418118466899</v>
          </cell>
        </row>
        <row r="2294">
          <cell r="C2294">
            <v>1</v>
          </cell>
          <cell r="G2294">
            <v>11</v>
          </cell>
          <cell r="J2294">
            <v>98.5</v>
          </cell>
          <cell r="K2294" t="str">
            <v>D</v>
          </cell>
          <cell r="M2294" t="str">
            <v>Y</v>
          </cell>
          <cell r="N2294">
            <v>3</v>
          </cell>
          <cell r="R2294">
            <v>1.3240418118466899</v>
          </cell>
        </row>
        <row r="2295">
          <cell r="C2295">
            <v>1</v>
          </cell>
          <cell r="G2295">
            <v>13</v>
          </cell>
          <cell r="J2295">
            <v>195.4</v>
          </cell>
          <cell r="K2295" t="str">
            <v>W</v>
          </cell>
          <cell r="M2295" t="str">
            <v>Y</v>
          </cell>
          <cell r="N2295">
            <v>13</v>
          </cell>
          <cell r="R2295">
            <v>1.6274787535410764</v>
          </cell>
        </row>
        <row r="2296">
          <cell r="C2296">
            <v>1</v>
          </cell>
          <cell r="G2296">
            <v>13</v>
          </cell>
          <cell r="J2296">
            <v>210.3</v>
          </cell>
          <cell r="K2296" t="str">
            <v>D</v>
          </cell>
          <cell r="M2296" t="str">
            <v>Y</v>
          </cell>
          <cell r="N2296">
            <v>13</v>
          </cell>
          <cell r="R2296">
            <v>1.6274787535410764</v>
          </cell>
        </row>
        <row r="2297">
          <cell r="C2297">
            <v>1</v>
          </cell>
          <cell r="G2297">
            <v>10</v>
          </cell>
          <cell r="J2297">
            <v>28.1</v>
          </cell>
          <cell r="K2297" t="str">
            <v>M</v>
          </cell>
          <cell r="M2297" t="str">
            <v>N</v>
          </cell>
          <cell r="N2297">
            <v>13</v>
          </cell>
          <cell r="R2297">
            <v>1.1124087591240877</v>
          </cell>
        </row>
        <row r="2298">
          <cell r="C2298">
            <v>1</v>
          </cell>
          <cell r="G2298">
            <v>10</v>
          </cell>
          <cell r="J2298">
            <v>182.2</v>
          </cell>
          <cell r="K2298" t="str">
            <v>W</v>
          </cell>
          <cell r="M2298" t="str">
            <v>N</v>
          </cell>
          <cell r="N2298">
            <v>4</v>
          </cell>
          <cell r="R2298">
            <v>1.1124087591240877</v>
          </cell>
        </row>
        <row r="2299">
          <cell r="C2299">
            <v>1</v>
          </cell>
          <cell r="G2299">
            <v>10</v>
          </cell>
          <cell r="J2299">
            <v>276.2</v>
          </cell>
          <cell r="K2299" t="str">
            <v>W</v>
          </cell>
          <cell r="M2299" t="str">
            <v>N</v>
          </cell>
          <cell r="N2299">
            <v>7</v>
          </cell>
          <cell r="R2299">
            <v>1.1124087591240877</v>
          </cell>
        </row>
        <row r="2300">
          <cell r="C2300">
            <v>1</v>
          </cell>
          <cell r="G2300">
            <v>11</v>
          </cell>
          <cell r="J2300">
            <v>2372</v>
          </cell>
          <cell r="K2300" t="str">
            <v>M</v>
          </cell>
          <cell r="M2300" t="str">
            <v>N</v>
          </cell>
          <cell r="N2300">
            <v>13</v>
          </cell>
          <cell r="R2300">
            <v>1.3240418118466899</v>
          </cell>
        </row>
        <row r="2301">
          <cell r="C2301">
            <v>1</v>
          </cell>
          <cell r="G2301">
            <v>13</v>
          </cell>
          <cell r="J2301">
            <v>1311</v>
          </cell>
          <cell r="K2301" t="str">
            <v>M</v>
          </cell>
          <cell r="M2301" t="str">
            <v>N</v>
          </cell>
          <cell r="N2301">
            <v>3</v>
          </cell>
          <cell r="R2301">
            <v>1.6274787535410764</v>
          </cell>
        </row>
        <row r="2302">
          <cell r="C2302">
            <v>1</v>
          </cell>
          <cell r="G2302">
            <v>10</v>
          </cell>
          <cell r="J2302">
            <v>758</v>
          </cell>
          <cell r="K2302" t="str">
            <v>M</v>
          </cell>
          <cell r="M2302" t="str">
            <v>N</v>
          </cell>
          <cell r="N2302">
            <v>9</v>
          </cell>
          <cell r="R2302">
            <v>1.1124087591240877</v>
          </cell>
        </row>
        <row r="2303">
          <cell r="C2303">
            <v>1</v>
          </cell>
          <cell r="G2303">
            <v>10</v>
          </cell>
          <cell r="J2303">
            <v>28.1</v>
          </cell>
          <cell r="K2303" t="str">
            <v>W</v>
          </cell>
          <cell r="M2303" t="str">
            <v>Y</v>
          </cell>
          <cell r="N2303">
            <v>3</v>
          </cell>
          <cell r="R2303">
            <v>1.1124087591240877</v>
          </cell>
        </row>
        <row r="2304">
          <cell r="C2304">
            <v>1</v>
          </cell>
          <cell r="G2304">
            <v>10</v>
          </cell>
          <cell r="J2304">
            <v>238.2</v>
          </cell>
          <cell r="K2304" t="str">
            <v>W</v>
          </cell>
          <cell r="M2304" t="str">
            <v>N</v>
          </cell>
          <cell r="N2304">
            <v>3</v>
          </cell>
          <cell r="R2304">
            <v>1.1124087591240877</v>
          </cell>
        </row>
        <row r="2305">
          <cell r="C2305">
            <v>1</v>
          </cell>
          <cell r="G2305">
            <v>13</v>
          </cell>
          <cell r="J2305">
            <v>625</v>
          </cell>
          <cell r="K2305" t="str">
            <v>M</v>
          </cell>
          <cell r="M2305" t="str">
            <v>N</v>
          </cell>
          <cell r="N2305">
            <v>4</v>
          </cell>
          <cell r="R2305">
            <v>1.6274787535410764</v>
          </cell>
        </row>
        <row r="2306">
          <cell r="C2306">
            <v>1</v>
          </cell>
          <cell r="G2306">
            <v>10</v>
          </cell>
          <cell r="J2306">
            <v>149.30000000000001</v>
          </cell>
          <cell r="K2306" t="str">
            <v>W</v>
          </cell>
          <cell r="M2306" t="str">
            <v>N</v>
          </cell>
          <cell r="N2306">
            <v>13</v>
          </cell>
          <cell r="R2306">
            <v>1.1124087591240877</v>
          </cell>
        </row>
        <row r="2307">
          <cell r="C2307">
            <v>1</v>
          </cell>
          <cell r="G2307">
            <v>10</v>
          </cell>
          <cell r="J2307">
            <v>149.30000000000001</v>
          </cell>
          <cell r="K2307" t="str">
            <v>M</v>
          </cell>
          <cell r="M2307" t="str">
            <v>Y</v>
          </cell>
          <cell r="N2307">
            <v>3</v>
          </cell>
          <cell r="R2307">
            <v>1.1124087591240877</v>
          </cell>
        </row>
        <row r="2308">
          <cell r="C2308">
            <v>1</v>
          </cell>
          <cell r="G2308">
            <v>11</v>
          </cell>
          <cell r="J2308">
            <v>396.2</v>
          </cell>
          <cell r="K2308" t="str">
            <v>M</v>
          </cell>
          <cell r="M2308" t="str">
            <v>N</v>
          </cell>
          <cell r="N2308">
            <v>1</v>
          </cell>
          <cell r="R2308">
            <v>1.3240418118466899</v>
          </cell>
        </row>
        <row r="2309">
          <cell r="C2309">
            <v>1</v>
          </cell>
          <cell r="G2309">
            <v>11</v>
          </cell>
          <cell r="J2309">
            <v>1464</v>
          </cell>
          <cell r="K2309" t="str">
            <v>M</v>
          </cell>
          <cell r="M2309" t="str">
            <v>N</v>
          </cell>
          <cell r="N2309">
            <v>1</v>
          </cell>
          <cell r="R2309">
            <v>1.3240418118466899</v>
          </cell>
        </row>
        <row r="2310">
          <cell r="C2310">
            <v>1</v>
          </cell>
          <cell r="G2310">
            <v>13</v>
          </cell>
          <cell r="J2310">
            <v>306</v>
          </cell>
          <cell r="K2310" t="str">
            <v>M</v>
          </cell>
          <cell r="M2310" t="str">
            <v>Y</v>
          </cell>
          <cell r="N2310">
            <v>9</v>
          </cell>
          <cell r="R2310">
            <v>1.6274787535410764</v>
          </cell>
        </row>
        <row r="2311">
          <cell r="C2311">
            <v>1</v>
          </cell>
          <cell r="G2311">
            <v>10</v>
          </cell>
          <cell r="J2311">
            <v>276.2</v>
          </cell>
          <cell r="K2311" t="str">
            <v>W</v>
          </cell>
          <cell r="M2311" t="str">
            <v>Y</v>
          </cell>
          <cell r="N2311">
            <v>6</v>
          </cell>
          <cell r="R2311">
            <v>1.1124087591240877</v>
          </cell>
        </row>
        <row r="2312">
          <cell r="C2312">
            <v>1</v>
          </cell>
          <cell r="G2312">
            <v>10</v>
          </cell>
          <cell r="J2312">
            <v>176.3</v>
          </cell>
          <cell r="K2312" t="str">
            <v>M</v>
          </cell>
          <cell r="M2312" t="str">
            <v>N</v>
          </cell>
          <cell r="N2312">
            <v>15</v>
          </cell>
          <cell r="R2312">
            <v>1.1124087591240877</v>
          </cell>
        </row>
        <row r="2313">
          <cell r="C2313">
            <v>1</v>
          </cell>
          <cell r="G2313">
            <v>13</v>
          </cell>
          <cell r="J2313">
            <v>2477</v>
          </cell>
          <cell r="K2313" t="str">
            <v>M</v>
          </cell>
          <cell r="M2313" t="str">
            <v>N</v>
          </cell>
          <cell r="N2313">
            <v>13</v>
          </cell>
          <cell r="R2313">
            <v>1.6274787535410764</v>
          </cell>
        </row>
        <row r="2314">
          <cell r="C2314">
            <v>1</v>
          </cell>
          <cell r="G2314">
            <v>11</v>
          </cell>
          <cell r="J2314">
            <v>182.2</v>
          </cell>
          <cell r="K2314" t="str">
            <v>W</v>
          </cell>
          <cell r="M2314" t="str">
            <v>N</v>
          </cell>
          <cell r="N2314">
            <v>1</v>
          </cell>
          <cell r="R2314">
            <v>1.3240418118466899</v>
          </cell>
        </row>
        <row r="2315">
          <cell r="C2315">
            <v>1</v>
          </cell>
          <cell r="G2315">
            <v>10</v>
          </cell>
          <cell r="J2315">
            <v>28.1</v>
          </cell>
          <cell r="K2315" t="str">
            <v>D</v>
          </cell>
          <cell r="M2315" t="str">
            <v>Y</v>
          </cell>
          <cell r="N2315">
            <v>1</v>
          </cell>
          <cell r="R2315">
            <v>1.1124087591240877</v>
          </cell>
        </row>
        <row r="2316">
          <cell r="C2316">
            <v>1</v>
          </cell>
          <cell r="G2316">
            <v>10</v>
          </cell>
          <cell r="J2316">
            <v>330</v>
          </cell>
          <cell r="K2316" t="str">
            <v>W</v>
          </cell>
          <cell r="M2316" t="str">
            <v>Y</v>
          </cell>
          <cell r="N2316">
            <v>1</v>
          </cell>
          <cell r="R2316">
            <v>1.1124087591240877</v>
          </cell>
        </row>
        <row r="2317">
          <cell r="C2317">
            <v>1</v>
          </cell>
          <cell r="G2317">
            <v>10</v>
          </cell>
          <cell r="J2317">
            <v>330.3</v>
          </cell>
          <cell r="K2317" t="str">
            <v>M</v>
          </cell>
          <cell r="M2317" t="str">
            <v>N</v>
          </cell>
          <cell r="N2317">
            <v>13</v>
          </cell>
          <cell r="R2317">
            <v>1.1124087591240877</v>
          </cell>
        </row>
        <row r="2318">
          <cell r="C2318">
            <v>1</v>
          </cell>
          <cell r="G2318">
            <v>10</v>
          </cell>
          <cell r="J2318">
            <v>137.4</v>
          </cell>
          <cell r="K2318" t="str">
            <v>W</v>
          </cell>
          <cell r="M2318" t="str">
            <v>N</v>
          </cell>
          <cell r="N2318">
            <v>1</v>
          </cell>
          <cell r="R2318">
            <v>1.1124087591240877</v>
          </cell>
        </row>
        <row r="2319">
          <cell r="C2319">
            <v>1</v>
          </cell>
          <cell r="G2319">
            <v>10</v>
          </cell>
          <cell r="J2319">
            <v>646.29999999999995</v>
          </cell>
          <cell r="K2319" t="str">
            <v>M</v>
          </cell>
          <cell r="M2319" t="str">
            <v>N</v>
          </cell>
          <cell r="N2319">
            <v>13</v>
          </cell>
          <cell r="R2319">
            <v>1.1124087591240877</v>
          </cell>
        </row>
        <row r="2320">
          <cell r="C2320">
            <v>1</v>
          </cell>
          <cell r="G2320">
            <v>13</v>
          </cell>
          <cell r="J2320">
            <v>1311</v>
          </cell>
          <cell r="K2320" t="str">
            <v>M</v>
          </cell>
          <cell r="M2320" t="str">
            <v>N</v>
          </cell>
          <cell r="N2320">
            <v>6</v>
          </cell>
          <cell r="R2320">
            <v>1.6274787535410764</v>
          </cell>
        </row>
        <row r="2321">
          <cell r="C2321">
            <v>1</v>
          </cell>
          <cell r="G2321">
            <v>10</v>
          </cell>
          <cell r="J2321">
            <v>1062</v>
          </cell>
          <cell r="K2321" t="str">
            <v>W</v>
          </cell>
          <cell r="M2321" t="str">
            <v>N</v>
          </cell>
          <cell r="N2321">
            <v>1</v>
          </cell>
          <cell r="R2321">
            <v>1.1124087591240877</v>
          </cell>
        </row>
        <row r="2322">
          <cell r="C2322">
            <v>1</v>
          </cell>
          <cell r="G2322">
            <v>10</v>
          </cell>
          <cell r="J2322">
            <v>1098</v>
          </cell>
          <cell r="K2322" t="str">
            <v>M</v>
          </cell>
          <cell r="M2322" t="str">
            <v>N</v>
          </cell>
          <cell r="N2322">
            <v>1</v>
          </cell>
          <cell r="R2322">
            <v>1.1124087591240877</v>
          </cell>
        </row>
        <row r="2323">
          <cell r="C2323">
            <v>1</v>
          </cell>
          <cell r="G2323">
            <v>13</v>
          </cell>
          <cell r="J2323">
            <v>655.20000000000005</v>
          </cell>
          <cell r="K2323" t="str">
            <v>W</v>
          </cell>
          <cell r="M2323" t="str">
            <v>Y</v>
          </cell>
          <cell r="N2323">
            <v>6</v>
          </cell>
          <cell r="R2323">
            <v>1.6274787535410764</v>
          </cell>
        </row>
        <row r="2324">
          <cell r="C2324">
            <v>1</v>
          </cell>
          <cell r="G2324">
            <v>10</v>
          </cell>
          <cell r="J2324">
            <v>28.1</v>
          </cell>
          <cell r="K2324" t="str">
            <v>W</v>
          </cell>
          <cell r="M2324" t="str">
            <v>Y</v>
          </cell>
          <cell r="N2324">
            <v>6</v>
          </cell>
          <cell r="R2324">
            <v>1.1124087591240877</v>
          </cell>
        </row>
        <row r="2325">
          <cell r="C2325">
            <v>1</v>
          </cell>
          <cell r="G2325">
            <v>10</v>
          </cell>
          <cell r="J2325">
            <v>137.4</v>
          </cell>
          <cell r="K2325" t="str">
            <v>D</v>
          </cell>
          <cell r="M2325" t="str">
            <v>Y</v>
          </cell>
          <cell r="N2325">
            <v>1</v>
          </cell>
          <cell r="R2325">
            <v>1.1124087591240877</v>
          </cell>
        </row>
        <row r="2326">
          <cell r="C2326">
            <v>1</v>
          </cell>
          <cell r="G2326">
            <v>10</v>
          </cell>
          <cell r="J2326">
            <v>368</v>
          </cell>
          <cell r="K2326" t="str">
            <v>W</v>
          </cell>
          <cell r="M2326" t="str">
            <v>N</v>
          </cell>
          <cell r="N2326">
            <v>13</v>
          </cell>
          <cell r="R2326">
            <v>1.1124087591240877</v>
          </cell>
        </row>
        <row r="2327">
          <cell r="C2327">
            <v>1</v>
          </cell>
          <cell r="G2327">
            <v>11</v>
          </cell>
          <cell r="J2327">
            <v>189.6</v>
          </cell>
          <cell r="K2327" t="str">
            <v>M</v>
          </cell>
          <cell r="M2327" t="str">
            <v>N</v>
          </cell>
          <cell r="N2327">
            <v>1</v>
          </cell>
          <cell r="R2327">
            <v>1.3240418118466899</v>
          </cell>
        </row>
        <row r="2328">
          <cell r="C2328">
            <v>1</v>
          </cell>
          <cell r="G2328">
            <v>13</v>
          </cell>
          <cell r="J2328">
            <v>504</v>
          </cell>
          <cell r="K2328" t="str">
            <v>M</v>
          </cell>
          <cell r="M2328" t="str">
            <v>N</v>
          </cell>
          <cell r="N2328">
            <v>3</v>
          </cell>
          <cell r="R2328">
            <v>1.6274787535410764</v>
          </cell>
        </row>
        <row r="2329">
          <cell r="C2329">
            <v>1</v>
          </cell>
          <cell r="G2329">
            <v>10</v>
          </cell>
          <cell r="J2329">
            <v>28.1</v>
          </cell>
          <cell r="K2329" t="str">
            <v>W</v>
          </cell>
          <cell r="M2329" t="str">
            <v>N</v>
          </cell>
          <cell r="N2329">
            <v>3</v>
          </cell>
          <cell r="R2329">
            <v>1.1124087591240877</v>
          </cell>
        </row>
        <row r="2330">
          <cell r="C2330">
            <v>1</v>
          </cell>
          <cell r="G2330">
            <v>11</v>
          </cell>
          <cell r="J2330">
            <v>276.2</v>
          </cell>
          <cell r="K2330" t="str">
            <v>M</v>
          </cell>
          <cell r="M2330" t="str">
            <v>N</v>
          </cell>
          <cell r="N2330">
            <v>6</v>
          </cell>
          <cell r="R2330">
            <v>1.3240418118466899</v>
          </cell>
        </row>
        <row r="2331">
          <cell r="C2331">
            <v>1</v>
          </cell>
          <cell r="G2331">
            <v>10</v>
          </cell>
          <cell r="J2331">
            <v>409</v>
          </cell>
          <cell r="K2331" t="str">
            <v>M</v>
          </cell>
          <cell r="M2331" t="str">
            <v>Y</v>
          </cell>
          <cell r="N2331">
            <v>1</v>
          </cell>
          <cell r="R2331">
            <v>1.1124087591240877</v>
          </cell>
        </row>
        <row r="2332">
          <cell r="C2332">
            <v>1</v>
          </cell>
          <cell r="G2332">
            <v>10</v>
          </cell>
          <cell r="J2332">
            <v>517</v>
          </cell>
          <cell r="K2332" t="str">
            <v>W</v>
          </cell>
          <cell r="M2332" t="str">
            <v>N</v>
          </cell>
          <cell r="N2332">
            <v>1</v>
          </cell>
          <cell r="R2332">
            <v>1.1124087591240877</v>
          </cell>
        </row>
        <row r="2333">
          <cell r="C2333">
            <v>1</v>
          </cell>
          <cell r="G2333">
            <v>11</v>
          </cell>
          <cell r="J2333">
            <v>251.3</v>
          </cell>
          <cell r="K2333" t="str">
            <v>D</v>
          </cell>
          <cell r="M2333" t="str">
            <v>N</v>
          </cell>
          <cell r="N2333">
            <v>1</v>
          </cell>
          <cell r="R2333">
            <v>1.3240418118466899</v>
          </cell>
        </row>
        <row r="2334">
          <cell r="C2334">
            <v>1</v>
          </cell>
          <cell r="G2334">
            <v>13</v>
          </cell>
          <cell r="J2334">
            <v>569</v>
          </cell>
          <cell r="K2334" t="str">
            <v>W</v>
          </cell>
          <cell r="M2334" t="str">
            <v>Y</v>
          </cell>
          <cell r="N2334">
            <v>6</v>
          </cell>
          <cell r="R2334">
            <v>1.6274787535410764</v>
          </cell>
        </row>
        <row r="2335">
          <cell r="C2335">
            <v>1</v>
          </cell>
          <cell r="G2335">
            <v>10</v>
          </cell>
          <cell r="J2335">
            <v>569</v>
          </cell>
          <cell r="K2335" t="str">
            <v>D</v>
          </cell>
          <cell r="M2335" t="str">
            <v>Y</v>
          </cell>
          <cell r="N2335">
            <v>13</v>
          </cell>
          <cell r="R2335">
            <v>1.1124087591240877</v>
          </cell>
        </row>
        <row r="2336">
          <cell r="C2336">
            <v>1</v>
          </cell>
          <cell r="G2336">
            <v>13</v>
          </cell>
          <cell r="J2336">
            <v>298.3</v>
          </cell>
          <cell r="K2336" t="str">
            <v>M</v>
          </cell>
          <cell r="M2336" t="str">
            <v>N</v>
          </cell>
          <cell r="N2336">
            <v>1</v>
          </cell>
          <cell r="R2336">
            <v>1.6274787535410764</v>
          </cell>
        </row>
        <row r="2337">
          <cell r="C2337">
            <v>1</v>
          </cell>
          <cell r="G2337">
            <v>13</v>
          </cell>
          <cell r="J2337">
            <v>684</v>
          </cell>
          <cell r="K2337" t="str">
            <v>W</v>
          </cell>
          <cell r="M2337" t="str">
            <v>N</v>
          </cell>
          <cell r="N2337">
            <v>3</v>
          </cell>
          <cell r="R2337">
            <v>1.6274787535410764</v>
          </cell>
        </row>
        <row r="2338">
          <cell r="C2338">
            <v>1</v>
          </cell>
          <cell r="G2338">
            <v>10</v>
          </cell>
          <cell r="J2338">
            <v>283</v>
          </cell>
          <cell r="K2338" t="str">
            <v>Y</v>
          </cell>
          <cell r="M2338" t="str">
            <v>N</v>
          </cell>
          <cell r="N2338">
            <v>13</v>
          </cell>
          <cell r="R2338">
            <v>1.1124087591240877</v>
          </cell>
        </row>
        <row r="2339">
          <cell r="C2339">
            <v>1</v>
          </cell>
          <cell r="G2339">
            <v>13</v>
          </cell>
          <cell r="J2339">
            <v>55.099999999999994</v>
          </cell>
          <cell r="K2339" t="str">
            <v>W</v>
          </cell>
          <cell r="M2339" t="str">
            <v>N</v>
          </cell>
          <cell r="N2339">
            <v>13</v>
          </cell>
          <cell r="R2339">
            <v>1.6274787535410764</v>
          </cell>
        </row>
        <row r="2340">
          <cell r="C2340">
            <v>1</v>
          </cell>
          <cell r="G2340">
            <v>13</v>
          </cell>
          <cell r="J2340">
            <v>655.20000000000005</v>
          </cell>
          <cell r="K2340" t="str">
            <v>W</v>
          </cell>
          <cell r="M2340" t="str">
            <v>N</v>
          </cell>
          <cell r="N2340">
            <v>13</v>
          </cell>
          <cell r="R2340">
            <v>1.6274787535410764</v>
          </cell>
        </row>
        <row r="2341">
          <cell r="C2341">
            <v>1</v>
          </cell>
          <cell r="G2341">
            <v>13</v>
          </cell>
          <cell r="J2341">
            <v>137.4</v>
          </cell>
          <cell r="K2341" t="str">
            <v>M</v>
          </cell>
          <cell r="M2341" t="str">
            <v>N</v>
          </cell>
          <cell r="N2341">
            <v>1</v>
          </cell>
          <cell r="R2341">
            <v>1.6274787535410764</v>
          </cell>
        </row>
        <row r="2342">
          <cell r="C2342">
            <v>1</v>
          </cell>
          <cell r="G2342">
            <v>11</v>
          </cell>
          <cell r="J2342">
            <v>185.8</v>
          </cell>
          <cell r="K2342" t="str">
            <v>D</v>
          </cell>
          <cell r="M2342" t="str">
            <v>N</v>
          </cell>
          <cell r="N2342">
            <v>1</v>
          </cell>
          <cell r="R2342">
            <v>1.3240418118466899</v>
          </cell>
        </row>
        <row r="2343">
          <cell r="C2343">
            <v>1</v>
          </cell>
          <cell r="G2343">
            <v>13</v>
          </cell>
          <cell r="J2343">
            <v>120.6</v>
          </cell>
          <cell r="K2343" t="str">
            <v>M</v>
          </cell>
          <cell r="M2343" t="str">
            <v>N</v>
          </cell>
          <cell r="N2343">
            <v>1</v>
          </cell>
          <cell r="R2343">
            <v>1.6274787535410764</v>
          </cell>
        </row>
        <row r="2344">
          <cell r="C2344">
            <v>1</v>
          </cell>
          <cell r="G2344">
            <v>13</v>
          </cell>
          <cell r="J2344">
            <v>136.30000000000001</v>
          </cell>
          <cell r="K2344" t="str">
            <v>M</v>
          </cell>
          <cell r="M2344" t="str">
            <v>N</v>
          </cell>
          <cell r="N2344">
            <v>3</v>
          </cell>
          <cell r="R2344">
            <v>1.6274787535410764</v>
          </cell>
        </row>
        <row r="2345">
          <cell r="C2345">
            <v>1</v>
          </cell>
          <cell r="G2345">
            <v>13</v>
          </cell>
          <cell r="J2345">
            <v>71.5</v>
          </cell>
          <cell r="K2345" t="str">
            <v>W</v>
          </cell>
          <cell r="M2345" t="str">
            <v>N</v>
          </cell>
          <cell r="N2345">
            <v>3</v>
          </cell>
          <cell r="R2345">
            <v>1.6274787535410764</v>
          </cell>
        </row>
        <row r="2346">
          <cell r="C2346">
            <v>1</v>
          </cell>
          <cell r="G2346">
            <v>13</v>
          </cell>
          <cell r="J2346">
            <v>1191</v>
          </cell>
          <cell r="K2346" t="str">
            <v>W</v>
          </cell>
          <cell r="M2346" t="str">
            <v>Y</v>
          </cell>
          <cell r="N2346">
            <v>6</v>
          </cell>
          <cell r="R2346">
            <v>1.6274787535410764</v>
          </cell>
        </row>
        <row r="2347">
          <cell r="C2347">
            <v>1</v>
          </cell>
          <cell r="G2347">
            <v>13</v>
          </cell>
          <cell r="J2347">
            <v>758</v>
          </cell>
          <cell r="K2347" t="str">
            <v>W</v>
          </cell>
          <cell r="M2347" t="str">
            <v>N</v>
          </cell>
          <cell r="N2347">
            <v>6</v>
          </cell>
          <cell r="R2347">
            <v>1.6274787535410764</v>
          </cell>
        </row>
        <row r="2348">
          <cell r="C2348">
            <v>1</v>
          </cell>
          <cell r="G2348">
            <v>11</v>
          </cell>
          <cell r="J2348">
            <v>569</v>
          </cell>
          <cell r="K2348">
            <v>2</v>
          </cell>
          <cell r="M2348">
            <v>2</v>
          </cell>
          <cell r="N2348">
            <v>13</v>
          </cell>
          <cell r="R2348">
            <v>1.3240418118466899</v>
          </cell>
        </row>
        <row r="2349">
          <cell r="C2349">
            <v>1</v>
          </cell>
          <cell r="G2349">
            <v>10</v>
          </cell>
          <cell r="J2349">
            <v>256.39999999999998</v>
          </cell>
          <cell r="K2349">
            <v>2</v>
          </cell>
          <cell r="M2349">
            <v>2</v>
          </cell>
          <cell r="N2349">
            <v>16</v>
          </cell>
          <cell r="R2349">
            <v>1.1124087591240877</v>
          </cell>
        </row>
        <row r="2350">
          <cell r="C2350">
            <v>1</v>
          </cell>
          <cell r="G2350">
            <v>10</v>
          </cell>
          <cell r="J2350">
            <v>28.1</v>
          </cell>
          <cell r="K2350">
            <v>2</v>
          </cell>
          <cell r="M2350">
            <v>2</v>
          </cell>
          <cell r="N2350">
            <v>4</v>
          </cell>
          <cell r="R2350">
            <v>1.1124087591240877</v>
          </cell>
        </row>
        <row r="2351">
          <cell r="C2351">
            <v>1</v>
          </cell>
          <cell r="G2351">
            <v>10</v>
          </cell>
          <cell r="J2351">
            <v>28.1</v>
          </cell>
          <cell r="K2351">
            <v>2</v>
          </cell>
          <cell r="M2351">
            <v>2</v>
          </cell>
          <cell r="N2351">
            <v>4</v>
          </cell>
          <cell r="R2351">
            <v>1.1124087591240877</v>
          </cell>
        </row>
        <row r="2352">
          <cell r="C2352">
            <v>1</v>
          </cell>
          <cell r="G2352">
            <v>10</v>
          </cell>
          <cell r="J2352">
            <v>787.8</v>
          </cell>
          <cell r="K2352">
            <v>3</v>
          </cell>
          <cell r="M2352">
            <v>2</v>
          </cell>
          <cell r="N2352">
            <v>9</v>
          </cell>
          <cell r="R2352">
            <v>1.1124087591240877</v>
          </cell>
        </row>
        <row r="2353">
          <cell r="C2353">
            <v>1</v>
          </cell>
          <cell r="G2353">
            <v>13</v>
          </cell>
          <cell r="J2353">
            <v>256.39999999999998</v>
          </cell>
          <cell r="K2353">
            <v>3</v>
          </cell>
          <cell r="M2353">
            <v>2</v>
          </cell>
          <cell r="N2353">
            <v>13</v>
          </cell>
          <cell r="R2353">
            <v>1.6274787535410764</v>
          </cell>
        </row>
        <row r="2354">
          <cell r="C2354">
            <v>1</v>
          </cell>
          <cell r="G2354">
            <v>13</v>
          </cell>
          <cell r="J2354">
            <v>210.3</v>
          </cell>
          <cell r="K2354">
            <v>3</v>
          </cell>
          <cell r="M2354">
            <v>2</v>
          </cell>
          <cell r="N2354">
            <v>1</v>
          </cell>
          <cell r="R2354">
            <v>1.6274787535410764</v>
          </cell>
        </row>
        <row r="2355">
          <cell r="C2355">
            <v>1</v>
          </cell>
          <cell r="G2355">
            <v>11</v>
          </cell>
          <cell r="J2355">
            <v>305</v>
          </cell>
          <cell r="K2355">
            <v>3</v>
          </cell>
          <cell r="M2355">
            <v>1</v>
          </cell>
          <cell r="N2355">
            <v>1</v>
          </cell>
          <cell r="R2355">
            <v>1.3240418118466899</v>
          </cell>
        </row>
        <row r="2356">
          <cell r="C2356">
            <v>1</v>
          </cell>
          <cell r="G2356">
            <v>10</v>
          </cell>
          <cell r="J2356">
            <v>28.1</v>
          </cell>
          <cell r="K2356">
            <v>2</v>
          </cell>
          <cell r="M2356">
            <v>1</v>
          </cell>
          <cell r="N2356">
            <v>1</v>
          </cell>
          <cell r="R2356">
            <v>1.1124087591240877</v>
          </cell>
        </row>
        <row r="2357">
          <cell r="C2357">
            <v>1</v>
          </cell>
          <cell r="G2357">
            <v>13</v>
          </cell>
          <cell r="J2357">
            <v>549</v>
          </cell>
          <cell r="K2357">
            <v>3</v>
          </cell>
          <cell r="M2357">
            <v>2</v>
          </cell>
          <cell r="N2357">
            <v>13</v>
          </cell>
          <cell r="R2357">
            <v>1.6274787535410764</v>
          </cell>
        </row>
        <row r="2358">
          <cell r="C2358">
            <v>1</v>
          </cell>
          <cell r="G2358">
            <v>13</v>
          </cell>
          <cell r="J2358">
            <v>439.2</v>
          </cell>
          <cell r="K2358">
            <v>3</v>
          </cell>
          <cell r="M2358">
            <v>2</v>
          </cell>
          <cell r="N2358">
            <v>4</v>
          </cell>
          <cell r="R2358">
            <v>1.6274787535410764</v>
          </cell>
        </row>
        <row r="2359">
          <cell r="C2359">
            <v>1</v>
          </cell>
          <cell r="G2359">
            <v>13</v>
          </cell>
          <cell r="J2359">
            <v>765</v>
          </cell>
          <cell r="K2359">
            <v>3</v>
          </cell>
          <cell r="M2359">
            <v>2</v>
          </cell>
          <cell r="N2359">
            <v>1</v>
          </cell>
          <cell r="R2359">
            <v>1.6274787535410764</v>
          </cell>
        </row>
        <row r="2360">
          <cell r="C2360">
            <v>1</v>
          </cell>
          <cell r="G2360">
            <v>11</v>
          </cell>
          <cell r="J2360">
            <v>441</v>
          </cell>
          <cell r="K2360">
            <v>2</v>
          </cell>
          <cell r="M2360">
            <v>1</v>
          </cell>
          <cell r="N2360">
            <v>1</v>
          </cell>
          <cell r="R2360">
            <v>1.3240418118466899</v>
          </cell>
        </row>
        <row r="2361">
          <cell r="C2361">
            <v>1</v>
          </cell>
          <cell r="G2361">
            <v>13</v>
          </cell>
          <cell r="J2361">
            <v>137.4</v>
          </cell>
          <cell r="K2361">
            <v>1</v>
          </cell>
          <cell r="M2361">
            <v>1</v>
          </cell>
          <cell r="N2361">
            <v>1</v>
          </cell>
          <cell r="R2361">
            <v>1.6274787535410764</v>
          </cell>
        </row>
        <row r="2362">
          <cell r="C2362">
            <v>1</v>
          </cell>
          <cell r="G2362">
            <v>13</v>
          </cell>
          <cell r="J2362">
            <v>488</v>
          </cell>
          <cell r="K2362">
            <v>2</v>
          </cell>
          <cell r="M2362">
            <v>1</v>
          </cell>
          <cell r="N2362">
            <v>12</v>
          </cell>
          <cell r="R2362">
            <v>1.6274787535410764</v>
          </cell>
        </row>
        <row r="2363">
          <cell r="C2363">
            <v>1</v>
          </cell>
          <cell r="G2363">
            <v>11</v>
          </cell>
          <cell r="J2363">
            <v>1117</v>
          </cell>
          <cell r="K2363">
            <v>3</v>
          </cell>
          <cell r="M2363">
            <v>2</v>
          </cell>
          <cell r="N2363">
            <v>12</v>
          </cell>
          <cell r="R2363">
            <v>1.3240418118466899</v>
          </cell>
        </row>
        <row r="2364">
          <cell r="C2364">
            <v>1</v>
          </cell>
          <cell r="G2364">
            <v>11</v>
          </cell>
          <cell r="J2364">
            <v>2046</v>
          </cell>
          <cell r="K2364">
            <v>3</v>
          </cell>
          <cell r="M2364">
            <v>2</v>
          </cell>
          <cell r="N2364">
            <v>1</v>
          </cell>
          <cell r="R2364">
            <v>1.3240418118466899</v>
          </cell>
        </row>
        <row r="2365">
          <cell r="C2365">
            <v>1</v>
          </cell>
          <cell r="G2365">
            <v>11</v>
          </cell>
          <cell r="J2365">
            <v>684</v>
          </cell>
          <cell r="K2365">
            <v>3</v>
          </cell>
          <cell r="M2365">
            <v>2</v>
          </cell>
          <cell r="N2365">
            <v>2</v>
          </cell>
          <cell r="R2365">
            <v>1.3240418118466899</v>
          </cell>
        </row>
        <row r="2366">
          <cell r="C2366">
            <v>1</v>
          </cell>
          <cell r="G2366">
            <v>11</v>
          </cell>
          <cell r="J2366">
            <v>432.4</v>
          </cell>
          <cell r="K2366">
            <v>2</v>
          </cell>
          <cell r="M2366">
            <v>2</v>
          </cell>
          <cell r="N2366">
            <v>1</v>
          </cell>
          <cell r="R2366">
            <v>1.3240418118466899</v>
          </cell>
        </row>
        <row r="2367">
          <cell r="C2367">
            <v>1</v>
          </cell>
          <cell r="G2367">
            <v>10</v>
          </cell>
          <cell r="J2367">
            <v>210.9</v>
          </cell>
          <cell r="K2367">
            <v>2</v>
          </cell>
          <cell r="M2367">
            <v>2</v>
          </cell>
          <cell r="N2367">
            <v>5</v>
          </cell>
          <cell r="R2367">
            <v>1.1124087591240877</v>
          </cell>
        </row>
        <row r="2368">
          <cell r="C2368">
            <v>1</v>
          </cell>
          <cell r="G2368">
            <v>11</v>
          </cell>
          <cell r="J2368">
            <v>835</v>
          </cell>
          <cell r="K2368">
            <v>3</v>
          </cell>
          <cell r="M2368">
            <v>2</v>
          </cell>
          <cell r="N2368">
            <v>7</v>
          </cell>
          <cell r="R2368">
            <v>1.3240418118466899</v>
          </cell>
        </row>
        <row r="2369">
          <cell r="C2369">
            <v>1</v>
          </cell>
          <cell r="G2369">
            <v>10</v>
          </cell>
          <cell r="J2369">
            <v>914</v>
          </cell>
          <cell r="K2369">
            <v>2</v>
          </cell>
          <cell r="M2369">
            <v>2</v>
          </cell>
          <cell r="N2369">
            <v>4</v>
          </cell>
          <cell r="R2369">
            <v>1.1124087591240877</v>
          </cell>
        </row>
        <row r="2370">
          <cell r="C2370">
            <v>1</v>
          </cell>
          <cell r="G2370">
            <v>10</v>
          </cell>
          <cell r="J2370">
            <v>720</v>
          </cell>
          <cell r="K2370">
            <v>4</v>
          </cell>
          <cell r="M2370">
            <v>2</v>
          </cell>
          <cell r="N2370">
            <v>7</v>
          </cell>
          <cell r="R2370">
            <v>1.1124087591240877</v>
          </cell>
        </row>
        <row r="2371">
          <cell r="C2371">
            <v>1</v>
          </cell>
          <cell r="G2371">
            <v>11</v>
          </cell>
          <cell r="J2371">
            <v>619.20000000000005</v>
          </cell>
          <cell r="K2371">
            <v>2</v>
          </cell>
          <cell r="M2371">
            <v>2</v>
          </cell>
          <cell r="N2371">
            <v>1</v>
          </cell>
          <cell r="R2371">
            <v>1.3240418118466899</v>
          </cell>
        </row>
        <row r="2372">
          <cell r="C2372">
            <v>1</v>
          </cell>
          <cell r="G2372">
            <v>10</v>
          </cell>
          <cell r="J2372">
            <v>569</v>
          </cell>
          <cell r="K2372">
            <v>3</v>
          </cell>
          <cell r="M2372">
            <v>2</v>
          </cell>
          <cell r="N2372">
            <v>1</v>
          </cell>
          <cell r="R2372">
            <v>1.1124087591240877</v>
          </cell>
        </row>
        <row r="2373">
          <cell r="C2373">
            <v>1</v>
          </cell>
          <cell r="G2373">
            <v>11</v>
          </cell>
          <cell r="J2373">
            <v>28.1</v>
          </cell>
          <cell r="K2373">
            <v>2</v>
          </cell>
          <cell r="M2373">
            <v>2</v>
          </cell>
          <cell r="N2373">
            <v>3</v>
          </cell>
          <cell r="R2373">
            <v>1.3240418118466899</v>
          </cell>
        </row>
        <row r="2374">
          <cell r="C2374">
            <v>1</v>
          </cell>
          <cell r="G2374">
            <v>11</v>
          </cell>
          <cell r="J2374">
            <v>182.4</v>
          </cell>
          <cell r="K2374">
            <v>2</v>
          </cell>
          <cell r="M2374">
            <v>2</v>
          </cell>
          <cell r="N2374">
            <v>1</v>
          </cell>
          <cell r="R2374">
            <v>1.3240418118466899</v>
          </cell>
        </row>
        <row r="2375">
          <cell r="C2375">
            <v>1</v>
          </cell>
          <cell r="G2375">
            <v>13</v>
          </cell>
          <cell r="J2375">
            <v>758</v>
          </cell>
          <cell r="K2375">
            <v>2</v>
          </cell>
          <cell r="M2375">
            <v>2</v>
          </cell>
          <cell r="N2375">
            <v>3</v>
          </cell>
          <cell r="R2375">
            <v>1.6274787535410764</v>
          </cell>
        </row>
        <row r="2376">
          <cell r="C2376">
            <v>1</v>
          </cell>
          <cell r="G2376">
            <v>11</v>
          </cell>
          <cell r="J2376">
            <v>569</v>
          </cell>
          <cell r="K2376">
            <v>3</v>
          </cell>
          <cell r="M2376">
            <v>2</v>
          </cell>
          <cell r="N2376">
            <v>3</v>
          </cell>
          <cell r="R2376">
            <v>1.3240418118466899</v>
          </cell>
        </row>
        <row r="2377">
          <cell r="C2377">
            <v>1</v>
          </cell>
          <cell r="G2377">
            <v>10</v>
          </cell>
          <cell r="J2377">
            <v>540</v>
          </cell>
          <cell r="K2377">
            <v>3</v>
          </cell>
          <cell r="M2377">
            <v>2</v>
          </cell>
          <cell r="N2377">
            <v>3</v>
          </cell>
          <cell r="R2377">
            <v>1.1124087591240877</v>
          </cell>
        </row>
        <row r="2378">
          <cell r="C2378">
            <v>1</v>
          </cell>
          <cell r="G2378">
            <v>13</v>
          </cell>
          <cell r="J2378">
            <v>733</v>
          </cell>
          <cell r="K2378">
            <v>2</v>
          </cell>
          <cell r="M2378">
            <v>2</v>
          </cell>
          <cell r="N2378">
            <v>13</v>
          </cell>
          <cell r="R2378">
            <v>1.6274787535410764</v>
          </cell>
        </row>
        <row r="2379">
          <cell r="C2379">
            <v>1</v>
          </cell>
          <cell r="G2379">
            <v>10</v>
          </cell>
          <cell r="J2379">
            <v>94</v>
          </cell>
          <cell r="K2379">
            <v>3</v>
          </cell>
          <cell r="M2379">
            <v>2</v>
          </cell>
          <cell r="N2379">
            <v>6</v>
          </cell>
          <cell r="R2379">
            <v>1.1124087591240877</v>
          </cell>
        </row>
        <row r="2380">
          <cell r="C2380">
            <v>1</v>
          </cell>
          <cell r="G2380">
            <v>10</v>
          </cell>
          <cell r="J2380">
            <v>698</v>
          </cell>
          <cell r="K2380">
            <v>2</v>
          </cell>
          <cell r="M2380">
            <v>2</v>
          </cell>
          <cell r="N2380">
            <v>10</v>
          </cell>
          <cell r="R2380">
            <v>1.1124087591240877</v>
          </cell>
        </row>
        <row r="2381">
          <cell r="C2381">
            <v>1</v>
          </cell>
          <cell r="G2381">
            <v>11</v>
          </cell>
          <cell r="J2381">
            <v>569</v>
          </cell>
          <cell r="K2381">
            <v>3</v>
          </cell>
          <cell r="M2381">
            <v>2</v>
          </cell>
          <cell r="N2381">
            <v>16</v>
          </cell>
          <cell r="R2381">
            <v>1.3240418118466899</v>
          </cell>
        </row>
        <row r="2382">
          <cell r="C2382">
            <v>1</v>
          </cell>
          <cell r="G2382">
            <v>10</v>
          </cell>
          <cell r="J2382">
            <v>1098</v>
          </cell>
          <cell r="K2382">
            <v>2</v>
          </cell>
          <cell r="M2382">
            <v>2</v>
          </cell>
          <cell r="N2382">
            <v>7</v>
          </cell>
          <cell r="R2382">
            <v>1.1124087591240877</v>
          </cell>
        </row>
        <row r="2383">
          <cell r="C2383">
            <v>1</v>
          </cell>
          <cell r="G2383">
            <v>11</v>
          </cell>
          <cell r="J2383">
            <v>202.2</v>
          </cell>
          <cell r="K2383">
            <v>2</v>
          </cell>
          <cell r="M2383">
            <v>1</v>
          </cell>
          <cell r="N2383">
            <v>3</v>
          </cell>
          <cell r="R2383">
            <v>1.3240418118466899</v>
          </cell>
        </row>
        <row r="2384">
          <cell r="C2384">
            <v>1</v>
          </cell>
          <cell r="G2384">
            <v>10</v>
          </cell>
          <cell r="J2384">
            <v>283</v>
          </cell>
          <cell r="K2384">
            <v>2</v>
          </cell>
          <cell r="M2384">
            <v>2</v>
          </cell>
          <cell r="N2384">
            <v>1</v>
          </cell>
          <cell r="R2384">
            <v>1.1124087591240877</v>
          </cell>
        </row>
        <row r="2385">
          <cell r="C2385">
            <v>1</v>
          </cell>
          <cell r="G2385">
            <v>13</v>
          </cell>
          <cell r="J2385">
            <v>914</v>
          </cell>
          <cell r="K2385">
            <v>2</v>
          </cell>
          <cell r="M2385">
            <v>2</v>
          </cell>
          <cell r="N2385">
            <v>3</v>
          </cell>
          <cell r="R2385">
            <v>1.6274787535410764</v>
          </cell>
        </row>
        <row r="2386">
          <cell r="C2386">
            <v>1</v>
          </cell>
          <cell r="G2386">
            <v>10</v>
          </cell>
          <cell r="J2386">
            <v>28.1</v>
          </cell>
          <cell r="K2386">
            <v>2</v>
          </cell>
          <cell r="M2386">
            <v>1</v>
          </cell>
          <cell r="N2386">
            <v>4</v>
          </cell>
          <cell r="R2386">
            <v>1.1124087591240877</v>
          </cell>
        </row>
        <row r="2387">
          <cell r="C2387">
            <v>1</v>
          </cell>
          <cell r="G2387">
            <v>10</v>
          </cell>
          <cell r="J2387">
            <v>64.7</v>
          </cell>
          <cell r="K2387">
            <v>2</v>
          </cell>
          <cell r="M2387">
            <v>1</v>
          </cell>
          <cell r="N2387">
            <v>4</v>
          </cell>
          <cell r="R2387">
            <v>1.1124087591240877</v>
          </cell>
        </row>
        <row r="2388">
          <cell r="C2388">
            <v>1</v>
          </cell>
          <cell r="G2388">
            <v>10</v>
          </cell>
          <cell r="J2388">
            <v>305</v>
          </cell>
          <cell r="K2388">
            <v>3</v>
          </cell>
          <cell r="M2388">
            <v>2</v>
          </cell>
          <cell r="N2388">
            <v>1</v>
          </cell>
          <cell r="R2388">
            <v>1.1124087591240877</v>
          </cell>
        </row>
        <row r="2389">
          <cell r="C2389">
            <v>1</v>
          </cell>
          <cell r="G2389">
            <v>10</v>
          </cell>
          <cell r="J2389">
            <v>330.3</v>
          </cell>
          <cell r="K2389">
            <v>2</v>
          </cell>
          <cell r="M2389">
            <v>1</v>
          </cell>
          <cell r="N2389">
            <v>2</v>
          </cell>
          <cell r="R2389">
            <v>1.1124087591240877</v>
          </cell>
        </row>
        <row r="2390">
          <cell r="C2390">
            <v>1</v>
          </cell>
          <cell r="G2390">
            <v>13</v>
          </cell>
          <cell r="J2390">
            <v>287.39999999999998</v>
          </cell>
          <cell r="K2390">
            <v>3</v>
          </cell>
          <cell r="M2390">
            <v>2</v>
          </cell>
          <cell r="N2390">
            <v>3</v>
          </cell>
          <cell r="R2390">
            <v>1.6274787535410764</v>
          </cell>
        </row>
        <row r="2391">
          <cell r="C2391">
            <v>1</v>
          </cell>
          <cell r="G2391">
            <v>11</v>
          </cell>
          <cell r="J2391">
            <v>958</v>
          </cell>
          <cell r="K2391">
            <v>3</v>
          </cell>
          <cell r="M2391">
            <v>2</v>
          </cell>
          <cell r="N2391">
            <v>13</v>
          </cell>
          <cell r="R2391">
            <v>1.3240418118466899</v>
          </cell>
        </row>
        <row r="2392">
          <cell r="C2392">
            <v>1</v>
          </cell>
          <cell r="G2392">
            <v>11</v>
          </cell>
          <cell r="J2392">
            <v>958</v>
          </cell>
          <cell r="K2392">
            <v>3</v>
          </cell>
          <cell r="M2392">
            <v>2</v>
          </cell>
          <cell r="N2392">
            <v>1</v>
          </cell>
          <cell r="R2392">
            <v>1.3240418118466899</v>
          </cell>
        </row>
        <row r="2393">
          <cell r="C2393">
            <v>1</v>
          </cell>
          <cell r="G2393">
            <v>10</v>
          </cell>
          <cell r="J2393">
            <v>580.20000000000005</v>
          </cell>
          <cell r="K2393">
            <v>2</v>
          </cell>
          <cell r="M2393">
            <v>2</v>
          </cell>
          <cell r="N2393">
            <v>1</v>
          </cell>
          <cell r="R2393">
            <v>1.1124087591240877</v>
          </cell>
        </row>
        <row r="2394">
          <cell r="C2394">
            <v>1</v>
          </cell>
          <cell r="G2394">
            <v>11</v>
          </cell>
          <cell r="J2394">
            <v>1191</v>
          </cell>
          <cell r="K2394">
            <v>2</v>
          </cell>
          <cell r="M2394">
            <v>2</v>
          </cell>
          <cell r="N2394">
            <v>1</v>
          </cell>
          <cell r="R2394">
            <v>1.3240418118466899</v>
          </cell>
        </row>
        <row r="2395">
          <cell r="C2395">
            <v>1</v>
          </cell>
          <cell r="G2395">
            <v>11</v>
          </cell>
          <cell r="J2395">
            <v>283</v>
          </cell>
          <cell r="K2395">
            <v>3</v>
          </cell>
          <cell r="M2395">
            <v>2</v>
          </cell>
          <cell r="N2395">
            <v>5</v>
          </cell>
          <cell r="R2395">
            <v>1.3240418118466899</v>
          </cell>
        </row>
        <row r="2396">
          <cell r="C2396">
            <v>1</v>
          </cell>
          <cell r="G2396">
            <v>10</v>
          </cell>
          <cell r="J2396">
            <v>504</v>
          </cell>
          <cell r="K2396">
            <v>3</v>
          </cell>
          <cell r="M2396">
            <v>2</v>
          </cell>
          <cell r="N2396">
            <v>4</v>
          </cell>
          <cell r="R2396">
            <v>1.1124087591240877</v>
          </cell>
        </row>
        <row r="2397">
          <cell r="C2397">
            <v>1</v>
          </cell>
          <cell r="G2397">
            <v>11</v>
          </cell>
          <cell r="J2397">
            <v>2068</v>
          </cell>
          <cell r="K2397">
            <v>3</v>
          </cell>
          <cell r="M2397">
            <v>2</v>
          </cell>
          <cell r="N2397">
            <v>13</v>
          </cell>
          <cell r="R2397">
            <v>1.3240418118466899</v>
          </cell>
        </row>
        <row r="2398">
          <cell r="C2398">
            <v>1</v>
          </cell>
          <cell r="G2398">
            <v>10</v>
          </cell>
          <cell r="J2398">
            <v>210.3</v>
          </cell>
          <cell r="K2398">
            <v>2</v>
          </cell>
          <cell r="M2398">
            <v>1</v>
          </cell>
          <cell r="N2398">
            <v>1</v>
          </cell>
          <cell r="R2398">
            <v>1.1124087591240877</v>
          </cell>
        </row>
        <row r="2399">
          <cell r="C2399">
            <v>1</v>
          </cell>
          <cell r="G2399">
            <v>13</v>
          </cell>
          <cell r="J2399">
            <v>256.39999999999998</v>
          </cell>
          <cell r="K2399">
            <v>1</v>
          </cell>
          <cell r="M2399">
            <v>1</v>
          </cell>
          <cell r="N2399">
            <v>13</v>
          </cell>
          <cell r="R2399">
            <v>1.6274787535410764</v>
          </cell>
        </row>
        <row r="2400">
          <cell r="C2400">
            <v>1</v>
          </cell>
          <cell r="G2400">
            <v>11</v>
          </cell>
          <cell r="J2400">
            <v>256.39999999999998</v>
          </cell>
          <cell r="K2400">
            <v>2</v>
          </cell>
          <cell r="M2400">
            <v>1</v>
          </cell>
          <cell r="N2400">
            <v>1</v>
          </cell>
          <cell r="R2400">
            <v>1.3240418118466899</v>
          </cell>
        </row>
        <row r="2401">
          <cell r="C2401">
            <v>1</v>
          </cell>
          <cell r="G2401">
            <v>10</v>
          </cell>
          <cell r="J2401">
            <v>376.4</v>
          </cell>
          <cell r="K2401">
            <v>2</v>
          </cell>
          <cell r="M2401">
            <v>2</v>
          </cell>
          <cell r="N2401">
            <v>3</v>
          </cell>
          <cell r="R2401">
            <v>1.1124087591240877</v>
          </cell>
        </row>
        <row r="2402">
          <cell r="C2402">
            <v>1</v>
          </cell>
          <cell r="G2402">
            <v>10</v>
          </cell>
          <cell r="J2402">
            <v>1311</v>
          </cell>
          <cell r="K2402">
            <v>3</v>
          </cell>
          <cell r="M2402">
            <v>1</v>
          </cell>
          <cell r="N2402">
            <v>13</v>
          </cell>
          <cell r="R2402">
            <v>1.1124087591240877</v>
          </cell>
        </row>
        <row r="2403">
          <cell r="C2403">
            <v>1</v>
          </cell>
          <cell r="G2403">
            <v>10</v>
          </cell>
          <cell r="J2403">
            <v>65.099999999999994</v>
          </cell>
          <cell r="K2403">
            <v>3</v>
          </cell>
          <cell r="M2403">
            <v>2</v>
          </cell>
          <cell r="N2403">
            <v>1</v>
          </cell>
          <cell r="R2403">
            <v>1.1124087591240877</v>
          </cell>
        </row>
        <row r="2404">
          <cell r="C2404">
            <v>1</v>
          </cell>
          <cell r="G2404">
            <v>13</v>
          </cell>
          <cell r="J2404">
            <v>1779</v>
          </cell>
          <cell r="K2404">
            <v>3</v>
          </cell>
          <cell r="M2404">
            <v>2</v>
          </cell>
          <cell r="N2404">
            <v>4</v>
          </cell>
          <cell r="R2404">
            <v>1.6274787535410764</v>
          </cell>
        </row>
        <row r="2405">
          <cell r="C2405">
            <v>1</v>
          </cell>
          <cell r="G2405">
            <v>13</v>
          </cell>
          <cell r="J2405">
            <v>276.2</v>
          </cell>
          <cell r="K2405">
            <v>3</v>
          </cell>
          <cell r="M2405">
            <v>2</v>
          </cell>
          <cell r="N2405">
            <v>13</v>
          </cell>
          <cell r="R2405">
            <v>1.6274787535410764</v>
          </cell>
        </row>
        <row r="2406">
          <cell r="C2406">
            <v>1</v>
          </cell>
          <cell r="G2406">
            <v>11</v>
          </cell>
          <cell r="J2406">
            <v>1779</v>
          </cell>
          <cell r="K2406">
            <v>1</v>
          </cell>
          <cell r="M2406">
            <v>1</v>
          </cell>
          <cell r="N2406">
            <v>1</v>
          </cell>
          <cell r="R2406">
            <v>1.3240418118466899</v>
          </cell>
        </row>
        <row r="2407">
          <cell r="C2407">
            <v>1</v>
          </cell>
          <cell r="G2407">
            <v>10</v>
          </cell>
          <cell r="J2407">
            <v>251.3</v>
          </cell>
          <cell r="K2407">
            <v>2</v>
          </cell>
          <cell r="M2407">
            <v>1</v>
          </cell>
          <cell r="N2407">
            <v>3</v>
          </cell>
          <cell r="R2407">
            <v>1.1124087591240877</v>
          </cell>
        </row>
        <row r="2408">
          <cell r="C2408">
            <v>1</v>
          </cell>
          <cell r="G2408">
            <v>10</v>
          </cell>
          <cell r="J2408">
            <v>238.2</v>
          </cell>
          <cell r="K2408">
            <v>2</v>
          </cell>
          <cell r="M2408">
            <v>1</v>
          </cell>
          <cell r="N2408">
            <v>13</v>
          </cell>
          <cell r="R2408">
            <v>1.1124087591240877</v>
          </cell>
        </row>
        <row r="2409">
          <cell r="C2409">
            <v>1</v>
          </cell>
          <cell r="G2409">
            <v>11</v>
          </cell>
          <cell r="J2409">
            <v>28.1</v>
          </cell>
          <cell r="K2409">
            <v>3</v>
          </cell>
          <cell r="M2409">
            <v>2</v>
          </cell>
          <cell r="N2409">
            <v>13</v>
          </cell>
          <cell r="R2409">
            <v>1.3240418118466899</v>
          </cell>
        </row>
        <row r="2410">
          <cell r="C2410">
            <v>1</v>
          </cell>
          <cell r="G2410">
            <v>13</v>
          </cell>
          <cell r="J2410">
            <v>665.4</v>
          </cell>
          <cell r="K2410">
            <v>3</v>
          </cell>
          <cell r="M2410">
            <v>2</v>
          </cell>
          <cell r="N2410">
            <v>2</v>
          </cell>
          <cell r="R2410">
            <v>1.6274787535410764</v>
          </cell>
        </row>
        <row r="2411">
          <cell r="C2411">
            <v>1</v>
          </cell>
          <cell r="G2411">
            <v>13</v>
          </cell>
          <cell r="J2411">
            <v>689</v>
          </cell>
          <cell r="K2411">
            <v>3</v>
          </cell>
          <cell r="M2411">
            <v>2</v>
          </cell>
          <cell r="N2411">
            <v>1</v>
          </cell>
          <cell r="R2411">
            <v>1.6274787535410764</v>
          </cell>
        </row>
        <row r="2412">
          <cell r="C2412">
            <v>1</v>
          </cell>
          <cell r="G2412">
            <v>13</v>
          </cell>
          <cell r="J2412">
            <v>549.20000000000005</v>
          </cell>
          <cell r="K2412">
            <v>2</v>
          </cell>
          <cell r="M2412">
            <v>1</v>
          </cell>
          <cell r="N2412">
            <v>2</v>
          </cell>
          <cell r="R2412">
            <v>1.6274787535410764</v>
          </cell>
        </row>
        <row r="2413">
          <cell r="C2413">
            <v>1</v>
          </cell>
          <cell r="G2413">
            <v>11</v>
          </cell>
          <cell r="J2413">
            <v>914</v>
          </cell>
          <cell r="K2413">
            <v>2</v>
          </cell>
          <cell r="M2413">
            <v>1</v>
          </cell>
          <cell r="N2413">
            <v>13</v>
          </cell>
          <cell r="R2413">
            <v>1.3240418118466899</v>
          </cell>
        </row>
        <row r="2414">
          <cell r="C2414">
            <v>1</v>
          </cell>
          <cell r="G2414">
            <v>10</v>
          </cell>
          <cell r="J2414">
            <v>441</v>
          </cell>
          <cell r="K2414">
            <v>2</v>
          </cell>
          <cell r="M2414">
            <v>2</v>
          </cell>
          <cell r="N2414">
            <v>13</v>
          </cell>
          <cell r="R2414">
            <v>1.1124087591240877</v>
          </cell>
        </row>
        <row r="2415">
          <cell r="C2415">
            <v>1</v>
          </cell>
          <cell r="G2415">
            <v>13</v>
          </cell>
          <cell r="J2415">
            <v>441</v>
          </cell>
          <cell r="K2415">
            <v>2</v>
          </cell>
          <cell r="M2415">
            <v>1</v>
          </cell>
          <cell r="N2415">
            <v>5</v>
          </cell>
          <cell r="R2415">
            <v>1.6274787535410764</v>
          </cell>
        </row>
        <row r="2416">
          <cell r="C2416">
            <v>1</v>
          </cell>
          <cell r="G2416">
            <v>13</v>
          </cell>
          <cell r="J2416">
            <v>441</v>
          </cell>
          <cell r="K2416">
            <v>2</v>
          </cell>
          <cell r="M2416">
            <v>1</v>
          </cell>
          <cell r="N2416">
            <v>5</v>
          </cell>
          <cell r="R2416">
            <v>1.6274787535410764</v>
          </cell>
        </row>
        <row r="2417">
          <cell r="G2417">
            <v>8</v>
          </cell>
        </row>
        <row r="2418">
          <cell r="G2418">
            <v>8</v>
          </cell>
        </row>
        <row r="2419">
          <cell r="G2419">
            <v>8</v>
          </cell>
        </row>
        <row r="2420">
          <cell r="G2420">
            <v>8</v>
          </cell>
        </row>
        <row r="2421">
          <cell r="G2421">
            <v>8</v>
          </cell>
        </row>
        <row r="2422">
          <cell r="G2422">
            <v>8</v>
          </cell>
        </row>
        <row r="2423">
          <cell r="G2423">
            <v>8</v>
          </cell>
        </row>
        <row r="2424">
          <cell r="G2424">
            <v>8</v>
          </cell>
        </row>
        <row r="2425">
          <cell r="G2425">
            <v>8</v>
          </cell>
        </row>
        <row r="2426">
          <cell r="G2426">
            <v>8</v>
          </cell>
        </row>
        <row r="2427">
          <cell r="G2427">
            <v>8</v>
          </cell>
        </row>
        <row r="2428">
          <cell r="G2428">
            <v>8</v>
          </cell>
        </row>
        <row r="2429">
          <cell r="G2429">
            <v>8</v>
          </cell>
        </row>
        <row r="2430">
          <cell r="G2430">
            <v>8</v>
          </cell>
        </row>
        <row r="2431">
          <cell r="G2431">
            <v>8</v>
          </cell>
        </row>
        <row r="2432">
          <cell r="G2432">
            <v>8</v>
          </cell>
        </row>
        <row r="2433">
          <cell r="G2433">
            <v>8</v>
          </cell>
        </row>
        <row r="2434">
          <cell r="G2434">
            <v>8</v>
          </cell>
        </row>
        <row r="2435">
          <cell r="G2435">
            <v>8</v>
          </cell>
        </row>
        <row r="2436">
          <cell r="G2436">
            <v>8</v>
          </cell>
        </row>
        <row r="2437">
          <cell r="G2437">
            <v>8</v>
          </cell>
        </row>
        <row r="2438">
          <cell r="G2438">
            <v>8</v>
          </cell>
        </row>
        <row r="2439">
          <cell r="G2439">
            <v>8</v>
          </cell>
        </row>
        <row r="2440">
          <cell r="G2440">
            <v>8</v>
          </cell>
        </row>
        <row r="2441">
          <cell r="G2441">
            <v>8</v>
          </cell>
        </row>
        <row r="2442">
          <cell r="G2442">
            <v>8</v>
          </cell>
        </row>
        <row r="2443">
          <cell r="G2443">
            <v>8</v>
          </cell>
        </row>
        <row r="2444">
          <cell r="G2444">
            <v>8</v>
          </cell>
        </row>
        <row r="2445">
          <cell r="G2445">
            <v>8</v>
          </cell>
        </row>
        <row r="2446">
          <cell r="G2446">
            <v>8</v>
          </cell>
        </row>
        <row r="2447">
          <cell r="G2447">
            <v>8</v>
          </cell>
        </row>
        <row r="2448">
          <cell r="G2448">
            <v>8</v>
          </cell>
        </row>
        <row r="2449">
          <cell r="G2449">
            <v>8</v>
          </cell>
        </row>
        <row r="2450">
          <cell r="G2450">
            <v>8</v>
          </cell>
        </row>
        <row r="2451">
          <cell r="G2451">
            <v>8</v>
          </cell>
        </row>
        <row r="2452">
          <cell r="G2452">
            <v>8</v>
          </cell>
        </row>
        <row r="2453">
          <cell r="G2453">
            <v>8</v>
          </cell>
        </row>
        <row r="2454">
          <cell r="G2454">
            <v>8</v>
          </cell>
        </row>
        <row r="2455">
          <cell r="G2455">
            <v>8</v>
          </cell>
        </row>
        <row r="2456">
          <cell r="G2456">
            <v>8</v>
          </cell>
        </row>
        <row r="2457">
          <cell r="G2457">
            <v>8</v>
          </cell>
        </row>
        <row r="2458">
          <cell r="G2458">
            <v>8</v>
          </cell>
        </row>
        <row r="2459">
          <cell r="G2459">
            <v>8</v>
          </cell>
        </row>
        <row r="2460">
          <cell r="G2460">
            <v>8</v>
          </cell>
        </row>
        <row r="2461">
          <cell r="G2461">
            <v>8</v>
          </cell>
        </row>
        <row r="2462">
          <cell r="G2462">
            <v>8</v>
          </cell>
        </row>
        <row r="2463">
          <cell r="G2463">
            <v>8</v>
          </cell>
        </row>
        <row r="2464">
          <cell r="G2464">
            <v>8</v>
          </cell>
        </row>
        <row r="2465">
          <cell r="G2465">
            <v>8</v>
          </cell>
        </row>
        <row r="2466">
          <cell r="G2466">
            <v>8</v>
          </cell>
        </row>
        <row r="2467">
          <cell r="G2467">
            <v>8</v>
          </cell>
        </row>
        <row r="2468">
          <cell r="G2468">
            <v>8</v>
          </cell>
        </row>
        <row r="2469">
          <cell r="G2469">
            <v>8</v>
          </cell>
        </row>
        <row r="2470">
          <cell r="G2470">
            <v>8</v>
          </cell>
        </row>
        <row r="2471">
          <cell r="G2471">
            <v>8</v>
          </cell>
        </row>
        <row r="2472">
          <cell r="G2472">
            <v>8</v>
          </cell>
        </row>
        <row r="2473">
          <cell r="G2473">
            <v>8</v>
          </cell>
        </row>
        <row r="2474">
          <cell r="G2474">
            <v>8</v>
          </cell>
        </row>
        <row r="2475">
          <cell r="G2475">
            <v>8</v>
          </cell>
        </row>
        <row r="2476">
          <cell r="G2476">
            <v>8</v>
          </cell>
        </row>
        <row r="2477">
          <cell r="G2477">
            <v>8</v>
          </cell>
        </row>
        <row r="2478">
          <cell r="G2478">
            <v>8</v>
          </cell>
        </row>
        <row r="2479">
          <cell r="G2479">
            <v>8</v>
          </cell>
        </row>
        <row r="2480">
          <cell r="G2480">
            <v>8</v>
          </cell>
        </row>
        <row r="2481">
          <cell r="G2481">
            <v>8</v>
          </cell>
        </row>
        <row r="2482">
          <cell r="G2482">
            <v>8</v>
          </cell>
        </row>
        <row r="2483">
          <cell r="G2483">
            <v>8</v>
          </cell>
        </row>
        <row r="2484">
          <cell r="G2484">
            <v>8</v>
          </cell>
        </row>
        <row r="2485">
          <cell r="G2485">
            <v>8</v>
          </cell>
        </row>
        <row r="2486">
          <cell r="G2486">
            <v>8</v>
          </cell>
        </row>
        <row r="2487">
          <cell r="G2487">
            <v>8</v>
          </cell>
        </row>
        <row r="2488">
          <cell r="G2488">
            <v>8</v>
          </cell>
        </row>
        <row r="2489">
          <cell r="G2489">
            <v>8</v>
          </cell>
        </row>
        <row r="2490">
          <cell r="G2490">
            <v>8</v>
          </cell>
        </row>
        <row r="2491">
          <cell r="G2491">
            <v>8</v>
          </cell>
        </row>
        <row r="2492">
          <cell r="G2492">
            <v>8</v>
          </cell>
        </row>
        <row r="2493">
          <cell r="G2493">
            <v>8</v>
          </cell>
        </row>
        <row r="2494">
          <cell r="G2494">
            <v>8</v>
          </cell>
        </row>
        <row r="2495">
          <cell r="G2495">
            <v>8</v>
          </cell>
        </row>
        <row r="2496">
          <cell r="G2496">
            <v>8</v>
          </cell>
        </row>
        <row r="2497">
          <cell r="G2497">
            <v>8</v>
          </cell>
        </row>
        <row r="2498">
          <cell r="G2498">
            <v>9</v>
          </cell>
        </row>
        <row r="2499">
          <cell r="G2499">
            <v>9</v>
          </cell>
        </row>
        <row r="2500">
          <cell r="G2500">
            <v>9</v>
          </cell>
        </row>
        <row r="2501">
          <cell r="G2501">
            <v>9</v>
          </cell>
        </row>
        <row r="2502">
          <cell r="G2502">
            <v>9</v>
          </cell>
        </row>
        <row r="2503">
          <cell r="G2503">
            <v>9</v>
          </cell>
        </row>
        <row r="2504">
          <cell r="G2504">
            <v>9</v>
          </cell>
        </row>
        <row r="2505">
          <cell r="G2505">
            <v>9</v>
          </cell>
        </row>
        <row r="2506">
          <cell r="G2506">
            <v>9</v>
          </cell>
        </row>
        <row r="2507">
          <cell r="G2507">
            <v>9</v>
          </cell>
        </row>
        <row r="2508">
          <cell r="G2508">
            <v>9</v>
          </cell>
        </row>
        <row r="2509">
          <cell r="G2509">
            <v>9</v>
          </cell>
        </row>
        <row r="2510">
          <cell r="G2510">
            <v>9</v>
          </cell>
        </row>
        <row r="2511">
          <cell r="G2511">
            <v>9</v>
          </cell>
        </row>
        <row r="2512">
          <cell r="G2512">
            <v>9</v>
          </cell>
        </row>
        <row r="2513">
          <cell r="G2513">
            <v>9</v>
          </cell>
        </row>
        <row r="2514">
          <cell r="G2514">
            <v>9</v>
          </cell>
        </row>
        <row r="2515">
          <cell r="G2515">
            <v>9</v>
          </cell>
        </row>
        <row r="2516">
          <cell r="G2516">
            <v>9</v>
          </cell>
        </row>
        <row r="2517">
          <cell r="G2517">
            <v>9</v>
          </cell>
        </row>
        <row r="2518">
          <cell r="G2518">
            <v>9</v>
          </cell>
        </row>
        <row r="2519">
          <cell r="G2519">
            <v>9</v>
          </cell>
        </row>
        <row r="2520">
          <cell r="G2520">
            <v>9</v>
          </cell>
        </row>
        <row r="2521">
          <cell r="G2521">
            <v>9</v>
          </cell>
        </row>
        <row r="2522">
          <cell r="G2522">
            <v>9</v>
          </cell>
        </row>
        <row r="2523">
          <cell r="G2523">
            <v>9</v>
          </cell>
        </row>
        <row r="2524">
          <cell r="G2524">
            <v>9</v>
          </cell>
        </row>
        <row r="2525">
          <cell r="G2525">
            <v>9</v>
          </cell>
        </row>
        <row r="2526">
          <cell r="G2526">
            <v>9</v>
          </cell>
        </row>
        <row r="2527">
          <cell r="G2527">
            <v>9</v>
          </cell>
        </row>
        <row r="2528">
          <cell r="G2528">
            <v>9</v>
          </cell>
        </row>
        <row r="2529">
          <cell r="G2529">
            <v>9</v>
          </cell>
        </row>
        <row r="2530">
          <cell r="G2530">
            <v>9</v>
          </cell>
        </row>
        <row r="2531">
          <cell r="G2531">
            <v>9</v>
          </cell>
        </row>
        <row r="2532">
          <cell r="G2532">
            <v>9</v>
          </cell>
        </row>
        <row r="2533">
          <cell r="G2533">
            <v>9</v>
          </cell>
        </row>
        <row r="2534">
          <cell r="G2534">
            <v>9</v>
          </cell>
        </row>
        <row r="2535">
          <cell r="G2535">
            <v>9</v>
          </cell>
        </row>
        <row r="2536">
          <cell r="G2536">
            <v>9</v>
          </cell>
        </row>
        <row r="2537">
          <cell r="G2537">
            <v>9</v>
          </cell>
        </row>
        <row r="2538">
          <cell r="G2538">
            <v>9</v>
          </cell>
        </row>
        <row r="2539">
          <cell r="G2539">
            <v>9</v>
          </cell>
        </row>
        <row r="2540">
          <cell r="G2540">
            <v>9</v>
          </cell>
        </row>
        <row r="2541">
          <cell r="G2541">
            <v>9</v>
          </cell>
        </row>
        <row r="2542">
          <cell r="G2542">
            <v>9</v>
          </cell>
        </row>
        <row r="2543">
          <cell r="G2543">
            <v>9</v>
          </cell>
        </row>
        <row r="2544">
          <cell r="G2544">
            <v>9</v>
          </cell>
        </row>
        <row r="2545">
          <cell r="G2545">
            <v>9</v>
          </cell>
        </row>
        <row r="2546">
          <cell r="G2546">
            <v>9</v>
          </cell>
        </row>
        <row r="2547">
          <cell r="G2547">
            <v>9</v>
          </cell>
        </row>
        <row r="2548">
          <cell r="G2548">
            <v>9</v>
          </cell>
        </row>
        <row r="2549">
          <cell r="G2549">
            <v>9</v>
          </cell>
        </row>
        <row r="2550">
          <cell r="G2550">
            <v>9</v>
          </cell>
        </row>
        <row r="2551">
          <cell r="G2551">
            <v>9</v>
          </cell>
        </row>
        <row r="2552">
          <cell r="G2552">
            <v>9</v>
          </cell>
        </row>
        <row r="2553">
          <cell r="G2553">
            <v>9</v>
          </cell>
        </row>
        <row r="2554">
          <cell r="G2554">
            <v>9</v>
          </cell>
        </row>
        <row r="2555">
          <cell r="G2555">
            <v>9</v>
          </cell>
        </row>
        <row r="2556">
          <cell r="G2556">
            <v>9</v>
          </cell>
        </row>
        <row r="2557">
          <cell r="G2557">
            <v>9</v>
          </cell>
        </row>
        <row r="2558">
          <cell r="G2558">
            <v>9</v>
          </cell>
        </row>
        <row r="2559">
          <cell r="G2559">
            <v>9</v>
          </cell>
        </row>
        <row r="2560">
          <cell r="G2560">
            <v>9</v>
          </cell>
        </row>
        <row r="2561">
          <cell r="G2561">
            <v>9</v>
          </cell>
        </row>
        <row r="2562">
          <cell r="G2562">
            <v>9</v>
          </cell>
        </row>
        <row r="2563">
          <cell r="G2563">
            <v>9</v>
          </cell>
        </row>
        <row r="2564">
          <cell r="G2564">
            <v>9</v>
          </cell>
        </row>
        <row r="2565">
          <cell r="G2565">
            <v>9</v>
          </cell>
        </row>
        <row r="2566">
          <cell r="G2566">
            <v>9</v>
          </cell>
        </row>
        <row r="2567">
          <cell r="G2567">
            <v>9</v>
          </cell>
        </row>
        <row r="2568">
          <cell r="G2568">
            <v>9</v>
          </cell>
        </row>
        <row r="2569">
          <cell r="G2569">
            <v>9</v>
          </cell>
        </row>
        <row r="2570">
          <cell r="G2570">
            <v>9</v>
          </cell>
        </row>
        <row r="2571">
          <cell r="G2571">
            <v>9</v>
          </cell>
        </row>
        <row r="2572">
          <cell r="G2572">
            <v>9</v>
          </cell>
        </row>
        <row r="2573">
          <cell r="G2573">
            <v>9</v>
          </cell>
        </row>
        <row r="2574">
          <cell r="G2574">
            <v>9</v>
          </cell>
        </row>
        <row r="2575">
          <cell r="G2575">
            <v>9</v>
          </cell>
        </row>
        <row r="2576">
          <cell r="G2576">
            <v>9</v>
          </cell>
        </row>
        <row r="2577">
          <cell r="G2577">
            <v>9</v>
          </cell>
        </row>
        <row r="2578">
          <cell r="G2578">
            <v>9</v>
          </cell>
        </row>
        <row r="2579">
          <cell r="G2579">
            <v>10</v>
          </cell>
        </row>
        <row r="2580">
          <cell r="G2580">
            <v>10</v>
          </cell>
        </row>
        <row r="2581">
          <cell r="G2581">
            <v>10</v>
          </cell>
        </row>
        <row r="2582">
          <cell r="G2582">
            <v>10</v>
          </cell>
        </row>
        <row r="2583">
          <cell r="G2583">
            <v>10</v>
          </cell>
        </row>
        <row r="2584">
          <cell r="G2584">
            <v>10</v>
          </cell>
        </row>
        <row r="2585">
          <cell r="G2585">
            <v>10</v>
          </cell>
        </row>
        <row r="2586">
          <cell r="G2586">
            <v>10</v>
          </cell>
        </row>
        <row r="2587">
          <cell r="G2587">
            <v>10</v>
          </cell>
        </row>
        <row r="2588">
          <cell r="G2588">
            <v>10</v>
          </cell>
        </row>
        <row r="2589">
          <cell r="G2589">
            <v>10</v>
          </cell>
        </row>
        <row r="2590">
          <cell r="G2590">
            <v>10</v>
          </cell>
        </row>
        <row r="2591">
          <cell r="G2591">
            <v>10</v>
          </cell>
        </row>
        <row r="2592">
          <cell r="G2592">
            <v>10</v>
          </cell>
        </row>
        <row r="2593">
          <cell r="G2593">
            <v>10</v>
          </cell>
        </row>
        <row r="2594">
          <cell r="G2594">
            <v>10</v>
          </cell>
        </row>
        <row r="2595">
          <cell r="G2595">
            <v>10</v>
          </cell>
        </row>
        <row r="2596">
          <cell r="G2596">
            <v>10</v>
          </cell>
        </row>
        <row r="2597">
          <cell r="G2597">
            <v>10</v>
          </cell>
        </row>
        <row r="2598">
          <cell r="G2598">
            <v>10</v>
          </cell>
        </row>
        <row r="2599">
          <cell r="G2599">
            <v>10</v>
          </cell>
        </row>
        <row r="2600">
          <cell r="G2600">
            <v>10</v>
          </cell>
        </row>
        <row r="2601">
          <cell r="G2601">
            <v>10</v>
          </cell>
        </row>
        <row r="2602">
          <cell r="G2602">
            <v>10</v>
          </cell>
        </row>
        <row r="2603">
          <cell r="G2603">
            <v>10</v>
          </cell>
        </row>
        <row r="2604">
          <cell r="G2604">
            <v>10</v>
          </cell>
        </row>
        <row r="2605">
          <cell r="G2605">
            <v>10</v>
          </cell>
        </row>
        <row r="2606">
          <cell r="G2606">
            <v>10</v>
          </cell>
        </row>
        <row r="2607">
          <cell r="G2607">
            <v>10</v>
          </cell>
        </row>
        <row r="2608">
          <cell r="G2608">
            <v>10</v>
          </cell>
        </row>
        <row r="2609">
          <cell r="G2609">
            <v>10</v>
          </cell>
        </row>
        <row r="2610">
          <cell r="G2610">
            <v>10</v>
          </cell>
        </row>
        <row r="2611">
          <cell r="G2611">
            <v>10</v>
          </cell>
        </row>
        <row r="2612">
          <cell r="G2612">
            <v>10</v>
          </cell>
        </row>
        <row r="2613">
          <cell r="G2613">
            <v>10</v>
          </cell>
        </row>
        <row r="2614">
          <cell r="G2614">
            <v>10</v>
          </cell>
        </row>
        <row r="2615">
          <cell r="G2615">
            <v>10</v>
          </cell>
        </row>
        <row r="2616">
          <cell r="G2616">
            <v>10</v>
          </cell>
        </row>
        <row r="2617">
          <cell r="G2617">
            <v>10</v>
          </cell>
        </row>
        <row r="2618">
          <cell r="G2618">
            <v>10</v>
          </cell>
        </row>
        <row r="2619">
          <cell r="G2619">
            <v>10</v>
          </cell>
        </row>
        <row r="2620">
          <cell r="G2620">
            <v>10</v>
          </cell>
        </row>
        <row r="2621">
          <cell r="G2621">
            <v>10</v>
          </cell>
        </row>
        <row r="2622">
          <cell r="G2622">
            <v>10</v>
          </cell>
        </row>
        <row r="2623">
          <cell r="G2623">
            <v>10</v>
          </cell>
        </row>
        <row r="2624">
          <cell r="G2624">
            <v>10</v>
          </cell>
        </row>
        <row r="2625">
          <cell r="G2625">
            <v>10</v>
          </cell>
        </row>
        <row r="2626">
          <cell r="G2626">
            <v>10</v>
          </cell>
        </row>
        <row r="2627">
          <cell r="G2627">
            <v>10</v>
          </cell>
        </row>
        <row r="2628">
          <cell r="G2628">
            <v>10</v>
          </cell>
        </row>
        <row r="2629">
          <cell r="G2629">
            <v>10</v>
          </cell>
        </row>
        <row r="2630">
          <cell r="G2630">
            <v>10</v>
          </cell>
        </row>
        <row r="2631">
          <cell r="G2631">
            <v>10</v>
          </cell>
        </row>
        <row r="2632">
          <cell r="G2632">
            <v>10</v>
          </cell>
        </row>
        <row r="2633">
          <cell r="G2633">
            <v>10</v>
          </cell>
        </row>
        <row r="2634">
          <cell r="G2634">
            <v>10</v>
          </cell>
        </row>
        <row r="2635">
          <cell r="G2635">
            <v>10</v>
          </cell>
        </row>
        <row r="2636">
          <cell r="G2636">
            <v>10</v>
          </cell>
        </row>
        <row r="2637">
          <cell r="G2637">
            <v>10</v>
          </cell>
        </row>
        <row r="2638">
          <cell r="G2638">
            <v>10</v>
          </cell>
        </row>
        <row r="2639">
          <cell r="G2639">
            <v>10</v>
          </cell>
        </row>
        <row r="2640">
          <cell r="G2640">
            <v>10</v>
          </cell>
        </row>
        <row r="2641">
          <cell r="G2641">
            <v>10</v>
          </cell>
        </row>
        <row r="2642">
          <cell r="G2642">
            <v>10</v>
          </cell>
        </row>
        <row r="2643">
          <cell r="G2643">
            <v>10</v>
          </cell>
        </row>
        <row r="2644">
          <cell r="G2644">
            <v>10</v>
          </cell>
        </row>
        <row r="2645">
          <cell r="G2645">
            <v>10</v>
          </cell>
        </row>
        <row r="2646">
          <cell r="G2646">
            <v>10</v>
          </cell>
        </row>
        <row r="2647">
          <cell r="G2647">
            <v>10</v>
          </cell>
        </row>
        <row r="2648">
          <cell r="G2648">
            <v>10</v>
          </cell>
        </row>
        <row r="2649">
          <cell r="G2649">
            <v>10</v>
          </cell>
        </row>
        <row r="2650">
          <cell r="G2650">
            <v>10</v>
          </cell>
        </row>
        <row r="2651">
          <cell r="G2651">
            <v>10</v>
          </cell>
        </row>
        <row r="2652">
          <cell r="G2652">
            <v>10</v>
          </cell>
        </row>
        <row r="2653">
          <cell r="G2653">
            <v>10</v>
          </cell>
        </row>
        <row r="2654">
          <cell r="G2654">
            <v>10</v>
          </cell>
        </row>
        <row r="2655">
          <cell r="G2655">
            <v>10</v>
          </cell>
        </row>
        <row r="2656">
          <cell r="G2656">
            <v>10</v>
          </cell>
        </row>
        <row r="2657">
          <cell r="G2657">
            <v>10</v>
          </cell>
        </row>
        <row r="2658">
          <cell r="G2658">
            <v>10</v>
          </cell>
        </row>
        <row r="2659">
          <cell r="G2659">
            <v>10</v>
          </cell>
        </row>
        <row r="2660">
          <cell r="G2660">
            <v>11</v>
          </cell>
        </row>
        <row r="2661">
          <cell r="G2661">
            <v>11</v>
          </cell>
        </row>
        <row r="2662">
          <cell r="G2662">
            <v>11</v>
          </cell>
        </row>
        <row r="2663">
          <cell r="G2663">
            <v>11</v>
          </cell>
        </row>
        <row r="2664">
          <cell r="G2664">
            <v>11</v>
          </cell>
        </row>
        <row r="2665">
          <cell r="G2665">
            <v>11</v>
          </cell>
        </row>
        <row r="2666">
          <cell r="G2666">
            <v>11</v>
          </cell>
        </row>
        <row r="2667">
          <cell r="G2667">
            <v>11</v>
          </cell>
        </row>
        <row r="2668">
          <cell r="G2668">
            <v>11</v>
          </cell>
        </row>
        <row r="2669">
          <cell r="G2669">
            <v>11</v>
          </cell>
        </row>
        <row r="2670">
          <cell r="G2670">
            <v>11</v>
          </cell>
        </row>
        <row r="2671">
          <cell r="G2671">
            <v>11</v>
          </cell>
        </row>
        <row r="2672">
          <cell r="G2672">
            <v>11</v>
          </cell>
        </row>
        <row r="2673">
          <cell r="G2673">
            <v>11</v>
          </cell>
        </row>
        <row r="2674">
          <cell r="G2674">
            <v>11</v>
          </cell>
        </row>
        <row r="2675">
          <cell r="G2675">
            <v>11</v>
          </cell>
        </row>
        <row r="2676">
          <cell r="G2676">
            <v>11</v>
          </cell>
        </row>
        <row r="2677">
          <cell r="G2677">
            <v>11</v>
          </cell>
        </row>
        <row r="2678">
          <cell r="G2678">
            <v>11</v>
          </cell>
        </row>
        <row r="2679">
          <cell r="G2679">
            <v>11</v>
          </cell>
        </row>
        <row r="2680">
          <cell r="G2680">
            <v>11</v>
          </cell>
        </row>
        <row r="2681">
          <cell r="G2681">
            <v>11</v>
          </cell>
        </row>
        <row r="2682">
          <cell r="G2682">
            <v>11</v>
          </cell>
        </row>
        <row r="2683">
          <cell r="G2683">
            <v>11</v>
          </cell>
        </row>
        <row r="2684">
          <cell r="G2684">
            <v>11</v>
          </cell>
        </row>
        <row r="2685">
          <cell r="G2685">
            <v>11</v>
          </cell>
        </row>
        <row r="2686">
          <cell r="G2686">
            <v>11</v>
          </cell>
        </row>
        <row r="2687">
          <cell r="G2687">
            <v>11</v>
          </cell>
        </row>
        <row r="2688">
          <cell r="G2688">
            <v>11</v>
          </cell>
        </row>
        <row r="2689">
          <cell r="G2689">
            <v>11</v>
          </cell>
        </row>
        <row r="2690">
          <cell r="G2690">
            <v>11</v>
          </cell>
        </row>
        <row r="2691">
          <cell r="G2691">
            <v>11</v>
          </cell>
        </row>
        <row r="2692">
          <cell r="G2692">
            <v>11</v>
          </cell>
        </row>
        <row r="2693">
          <cell r="G2693">
            <v>11</v>
          </cell>
        </row>
        <row r="2694">
          <cell r="G2694">
            <v>11</v>
          </cell>
        </row>
        <row r="2695">
          <cell r="G2695">
            <v>11</v>
          </cell>
        </row>
        <row r="2696">
          <cell r="G2696">
            <v>11</v>
          </cell>
        </row>
        <row r="2697">
          <cell r="G2697">
            <v>11</v>
          </cell>
        </row>
        <row r="2698">
          <cell r="G2698">
            <v>11</v>
          </cell>
        </row>
        <row r="2699">
          <cell r="G2699">
            <v>11</v>
          </cell>
        </row>
        <row r="2700">
          <cell r="G2700">
            <v>11</v>
          </cell>
        </row>
        <row r="2701">
          <cell r="G2701">
            <v>11</v>
          </cell>
        </row>
        <row r="2702">
          <cell r="G2702">
            <v>11</v>
          </cell>
        </row>
        <row r="2703">
          <cell r="G2703">
            <v>11</v>
          </cell>
        </row>
        <row r="2704">
          <cell r="G2704">
            <v>11</v>
          </cell>
        </row>
        <row r="2705">
          <cell r="G2705">
            <v>11</v>
          </cell>
        </row>
        <row r="2706">
          <cell r="G2706">
            <v>11</v>
          </cell>
        </row>
        <row r="2707">
          <cell r="G2707">
            <v>11</v>
          </cell>
        </row>
        <row r="2708">
          <cell r="G2708">
            <v>11</v>
          </cell>
        </row>
        <row r="2709">
          <cell r="G2709">
            <v>11</v>
          </cell>
        </row>
        <row r="2710">
          <cell r="G2710">
            <v>11</v>
          </cell>
        </row>
        <row r="2711">
          <cell r="G2711">
            <v>11</v>
          </cell>
        </row>
        <row r="2712">
          <cell r="G2712">
            <v>11</v>
          </cell>
        </row>
        <row r="2713">
          <cell r="G2713">
            <v>11</v>
          </cell>
        </row>
        <row r="2714">
          <cell r="G2714">
            <v>11</v>
          </cell>
        </row>
        <row r="2715">
          <cell r="G2715">
            <v>11</v>
          </cell>
        </row>
        <row r="2716">
          <cell r="G2716">
            <v>11</v>
          </cell>
        </row>
        <row r="2717">
          <cell r="G2717">
            <v>11</v>
          </cell>
        </row>
        <row r="2718">
          <cell r="G2718">
            <v>11</v>
          </cell>
        </row>
        <row r="2719">
          <cell r="G2719">
            <v>11</v>
          </cell>
        </row>
        <row r="2720">
          <cell r="G2720">
            <v>11</v>
          </cell>
        </row>
        <row r="2721">
          <cell r="G2721">
            <v>11</v>
          </cell>
        </row>
        <row r="2722">
          <cell r="G2722">
            <v>11</v>
          </cell>
        </row>
        <row r="2723">
          <cell r="G2723">
            <v>11</v>
          </cell>
        </row>
        <row r="2724">
          <cell r="G2724">
            <v>11</v>
          </cell>
        </row>
        <row r="2725">
          <cell r="G2725">
            <v>11</v>
          </cell>
        </row>
        <row r="2726">
          <cell r="G2726">
            <v>11</v>
          </cell>
        </row>
        <row r="2727">
          <cell r="G2727">
            <v>11</v>
          </cell>
        </row>
        <row r="2728">
          <cell r="G2728">
            <v>11</v>
          </cell>
        </row>
        <row r="2729">
          <cell r="G2729">
            <v>11</v>
          </cell>
        </row>
        <row r="2730">
          <cell r="G2730">
            <v>11</v>
          </cell>
        </row>
        <row r="2731">
          <cell r="G2731">
            <v>11</v>
          </cell>
        </row>
        <row r="2732">
          <cell r="G2732">
            <v>11</v>
          </cell>
        </row>
        <row r="2733">
          <cell r="G2733">
            <v>11</v>
          </cell>
        </row>
        <row r="2734">
          <cell r="G2734">
            <v>11</v>
          </cell>
        </row>
        <row r="2735">
          <cell r="G2735">
            <v>11</v>
          </cell>
        </row>
        <row r="2736">
          <cell r="G2736">
            <v>11</v>
          </cell>
        </row>
        <row r="2737">
          <cell r="G2737">
            <v>11</v>
          </cell>
        </row>
        <row r="2738">
          <cell r="G2738">
            <v>11</v>
          </cell>
        </row>
        <row r="2739">
          <cell r="G2739">
            <v>11</v>
          </cell>
        </row>
        <row r="2740">
          <cell r="G2740">
            <v>11</v>
          </cell>
        </row>
        <row r="2741">
          <cell r="G2741">
            <v>12</v>
          </cell>
        </row>
        <row r="2742">
          <cell r="G2742">
            <v>12</v>
          </cell>
        </row>
        <row r="2743">
          <cell r="G2743">
            <v>12</v>
          </cell>
        </row>
        <row r="2744">
          <cell r="G2744">
            <v>12</v>
          </cell>
        </row>
        <row r="2745">
          <cell r="G2745">
            <v>12</v>
          </cell>
        </row>
        <row r="2746">
          <cell r="G2746">
            <v>12</v>
          </cell>
        </row>
        <row r="2747">
          <cell r="G2747">
            <v>12</v>
          </cell>
        </row>
        <row r="2748">
          <cell r="G2748">
            <v>12</v>
          </cell>
        </row>
        <row r="2749">
          <cell r="G2749">
            <v>12</v>
          </cell>
        </row>
        <row r="2750">
          <cell r="G2750">
            <v>12</v>
          </cell>
        </row>
        <row r="2751">
          <cell r="G2751">
            <v>12</v>
          </cell>
        </row>
        <row r="2752">
          <cell r="G2752">
            <v>12</v>
          </cell>
        </row>
        <row r="2753">
          <cell r="G2753">
            <v>12</v>
          </cell>
        </row>
        <row r="2754">
          <cell r="G2754">
            <v>12</v>
          </cell>
        </row>
        <row r="2755">
          <cell r="G2755">
            <v>12</v>
          </cell>
        </row>
        <row r="2756">
          <cell r="G2756">
            <v>12</v>
          </cell>
        </row>
        <row r="2757">
          <cell r="G2757">
            <v>12</v>
          </cell>
        </row>
        <row r="2758">
          <cell r="G2758">
            <v>12</v>
          </cell>
        </row>
        <row r="2759">
          <cell r="G2759">
            <v>12</v>
          </cell>
        </row>
        <row r="2760">
          <cell r="G2760">
            <v>12</v>
          </cell>
        </row>
        <row r="2761">
          <cell r="G2761">
            <v>12</v>
          </cell>
        </row>
        <row r="2762">
          <cell r="G2762">
            <v>12</v>
          </cell>
        </row>
        <row r="2763">
          <cell r="G2763">
            <v>12</v>
          </cell>
        </row>
        <row r="2764">
          <cell r="G2764">
            <v>12</v>
          </cell>
        </row>
        <row r="2765">
          <cell r="G2765">
            <v>12</v>
          </cell>
        </row>
        <row r="2766">
          <cell r="G2766">
            <v>12</v>
          </cell>
        </row>
        <row r="2767">
          <cell r="G2767">
            <v>12</v>
          </cell>
        </row>
        <row r="2768">
          <cell r="G2768">
            <v>12</v>
          </cell>
        </row>
        <row r="2769">
          <cell r="G2769">
            <v>12</v>
          </cell>
        </row>
        <row r="2770">
          <cell r="G2770">
            <v>12</v>
          </cell>
        </row>
        <row r="2771">
          <cell r="G2771">
            <v>12</v>
          </cell>
        </row>
        <row r="2772">
          <cell r="G2772">
            <v>12</v>
          </cell>
        </row>
        <row r="2773">
          <cell r="G2773">
            <v>12</v>
          </cell>
        </row>
        <row r="2774">
          <cell r="G2774">
            <v>12</v>
          </cell>
        </row>
        <row r="2775">
          <cell r="G2775">
            <v>12</v>
          </cell>
        </row>
        <row r="2776">
          <cell r="G2776">
            <v>12</v>
          </cell>
        </row>
        <row r="2777">
          <cell r="G2777">
            <v>12</v>
          </cell>
        </row>
        <row r="2778">
          <cell r="G2778">
            <v>12</v>
          </cell>
        </row>
        <row r="2779">
          <cell r="G2779">
            <v>12</v>
          </cell>
        </row>
        <row r="2780">
          <cell r="G2780">
            <v>12</v>
          </cell>
        </row>
        <row r="2781">
          <cell r="G2781">
            <v>12</v>
          </cell>
        </row>
        <row r="2782">
          <cell r="G2782">
            <v>12</v>
          </cell>
        </row>
        <row r="2783">
          <cell r="G2783">
            <v>12</v>
          </cell>
        </row>
        <row r="2784">
          <cell r="G2784">
            <v>12</v>
          </cell>
        </row>
        <row r="2785">
          <cell r="G2785">
            <v>12</v>
          </cell>
        </row>
        <row r="2786">
          <cell r="G2786">
            <v>12</v>
          </cell>
        </row>
        <row r="2787">
          <cell r="G2787">
            <v>12</v>
          </cell>
        </row>
        <row r="2788">
          <cell r="G2788">
            <v>12</v>
          </cell>
        </row>
        <row r="2789">
          <cell r="G2789">
            <v>12</v>
          </cell>
        </row>
        <row r="2790">
          <cell r="G2790">
            <v>12</v>
          </cell>
        </row>
        <row r="2791">
          <cell r="G2791">
            <v>12</v>
          </cell>
        </row>
        <row r="2792">
          <cell r="G2792">
            <v>12</v>
          </cell>
        </row>
        <row r="2793">
          <cell r="G2793">
            <v>12</v>
          </cell>
        </row>
        <row r="2794">
          <cell r="G2794">
            <v>12</v>
          </cell>
        </row>
        <row r="2795">
          <cell r="G2795">
            <v>12</v>
          </cell>
        </row>
        <row r="2796">
          <cell r="G2796">
            <v>12</v>
          </cell>
        </row>
        <row r="2797">
          <cell r="G2797">
            <v>12</v>
          </cell>
        </row>
        <row r="2798">
          <cell r="G2798">
            <v>12</v>
          </cell>
        </row>
        <row r="2799">
          <cell r="G2799">
            <v>12</v>
          </cell>
        </row>
        <row r="2800">
          <cell r="G2800">
            <v>12</v>
          </cell>
        </row>
        <row r="2801">
          <cell r="G2801">
            <v>12</v>
          </cell>
        </row>
        <row r="2802">
          <cell r="G2802">
            <v>12</v>
          </cell>
        </row>
        <row r="2803">
          <cell r="G2803">
            <v>12</v>
          </cell>
        </row>
        <row r="2804">
          <cell r="G2804">
            <v>12</v>
          </cell>
        </row>
        <row r="2805">
          <cell r="G2805">
            <v>12</v>
          </cell>
        </row>
        <row r="2806">
          <cell r="G2806">
            <v>12</v>
          </cell>
        </row>
        <row r="2807">
          <cell r="G2807">
            <v>12</v>
          </cell>
        </row>
        <row r="2808">
          <cell r="G2808">
            <v>12</v>
          </cell>
        </row>
        <row r="2809">
          <cell r="G2809">
            <v>12</v>
          </cell>
        </row>
        <row r="2810">
          <cell r="G2810">
            <v>12</v>
          </cell>
        </row>
        <row r="2811">
          <cell r="G2811">
            <v>12</v>
          </cell>
        </row>
        <row r="2812">
          <cell r="G2812">
            <v>12</v>
          </cell>
        </row>
        <row r="2813">
          <cell r="G2813">
            <v>12</v>
          </cell>
        </row>
        <row r="2814">
          <cell r="G2814">
            <v>12</v>
          </cell>
        </row>
        <row r="2815">
          <cell r="G2815">
            <v>12</v>
          </cell>
        </row>
        <row r="2816">
          <cell r="G2816">
            <v>12</v>
          </cell>
        </row>
        <row r="2817">
          <cell r="G2817">
            <v>12</v>
          </cell>
        </row>
        <row r="2818">
          <cell r="G2818">
            <v>12</v>
          </cell>
        </row>
        <row r="2819">
          <cell r="G2819">
            <v>12</v>
          </cell>
        </row>
        <row r="2820">
          <cell r="G2820">
            <v>12</v>
          </cell>
        </row>
        <row r="2821">
          <cell r="G2821">
            <v>12</v>
          </cell>
        </row>
        <row r="2822">
          <cell r="G2822">
            <v>13</v>
          </cell>
        </row>
        <row r="2823">
          <cell r="G2823">
            <v>13</v>
          </cell>
        </row>
        <row r="2824">
          <cell r="G2824">
            <v>13</v>
          </cell>
        </row>
        <row r="2825">
          <cell r="G2825">
            <v>13</v>
          </cell>
        </row>
        <row r="2826">
          <cell r="G2826">
            <v>13</v>
          </cell>
        </row>
        <row r="2827">
          <cell r="G2827">
            <v>13</v>
          </cell>
        </row>
        <row r="2828">
          <cell r="G2828">
            <v>13</v>
          </cell>
        </row>
        <row r="2829">
          <cell r="G2829">
            <v>13</v>
          </cell>
        </row>
        <row r="2830">
          <cell r="G2830">
            <v>13</v>
          </cell>
        </row>
        <row r="2831">
          <cell r="G2831">
            <v>13</v>
          </cell>
        </row>
        <row r="2832">
          <cell r="G2832">
            <v>13</v>
          </cell>
        </row>
        <row r="2833">
          <cell r="G2833">
            <v>13</v>
          </cell>
        </row>
        <row r="2834">
          <cell r="G2834">
            <v>13</v>
          </cell>
        </row>
        <row r="2835">
          <cell r="G2835">
            <v>13</v>
          </cell>
        </row>
        <row r="2836">
          <cell r="G2836">
            <v>13</v>
          </cell>
        </row>
        <row r="2837">
          <cell r="G2837">
            <v>13</v>
          </cell>
        </row>
        <row r="2838">
          <cell r="G2838">
            <v>13</v>
          </cell>
        </row>
        <row r="2839">
          <cell r="G2839">
            <v>13</v>
          </cell>
        </row>
        <row r="2840">
          <cell r="G2840">
            <v>13</v>
          </cell>
        </row>
        <row r="2841">
          <cell r="G2841">
            <v>13</v>
          </cell>
        </row>
        <row r="2842">
          <cell r="G2842">
            <v>13</v>
          </cell>
        </row>
        <row r="2843">
          <cell r="G2843">
            <v>13</v>
          </cell>
        </row>
        <row r="2844">
          <cell r="G2844">
            <v>13</v>
          </cell>
        </row>
        <row r="2845">
          <cell r="G2845">
            <v>13</v>
          </cell>
        </row>
        <row r="2846">
          <cell r="G2846">
            <v>13</v>
          </cell>
        </row>
        <row r="2847">
          <cell r="G2847">
            <v>13</v>
          </cell>
        </row>
        <row r="2848">
          <cell r="G2848">
            <v>13</v>
          </cell>
        </row>
        <row r="2849">
          <cell r="G2849">
            <v>13</v>
          </cell>
        </row>
        <row r="2850">
          <cell r="G2850">
            <v>13</v>
          </cell>
        </row>
        <row r="2851">
          <cell r="G2851">
            <v>13</v>
          </cell>
        </row>
        <row r="2852">
          <cell r="G2852">
            <v>13</v>
          </cell>
        </row>
        <row r="2853">
          <cell r="G2853">
            <v>13</v>
          </cell>
        </row>
        <row r="2854">
          <cell r="G2854">
            <v>13</v>
          </cell>
        </row>
        <row r="2855">
          <cell r="G2855">
            <v>13</v>
          </cell>
        </row>
        <row r="2856">
          <cell r="G2856">
            <v>13</v>
          </cell>
        </row>
        <row r="2857">
          <cell r="G2857">
            <v>13</v>
          </cell>
        </row>
        <row r="2858">
          <cell r="G2858">
            <v>13</v>
          </cell>
        </row>
        <row r="2859">
          <cell r="G2859">
            <v>13</v>
          </cell>
        </row>
        <row r="2860">
          <cell r="G2860">
            <v>13</v>
          </cell>
        </row>
        <row r="2861">
          <cell r="G2861">
            <v>13</v>
          </cell>
        </row>
        <row r="2862">
          <cell r="G2862">
            <v>13</v>
          </cell>
        </row>
        <row r="2863">
          <cell r="G2863">
            <v>13</v>
          </cell>
        </row>
        <row r="2864">
          <cell r="G2864">
            <v>13</v>
          </cell>
        </row>
        <row r="2865">
          <cell r="G2865">
            <v>13</v>
          </cell>
        </row>
        <row r="2866">
          <cell r="G2866">
            <v>13</v>
          </cell>
        </row>
        <row r="2867">
          <cell r="G2867">
            <v>13</v>
          </cell>
        </row>
        <row r="2868">
          <cell r="G2868">
            <v>13</v>
          </cell>
        </row>
        <row r="2869">
          <cell r="G2869">
            <v>13</v>
          </cell>
        </row>
        <row r="2870">
          <cell r="G2870">
            <v>13</v>
          </cell>
        </row>
        <row r="2871">
          <cell r="G2871">
            <v>13</v>
          </cell>
        </row>
        <row r="2872">
          <cell r="G2872">
            <v>13</v>
          </cell>
        </row>
        <row r="2873">
          <cell r="G2873">
            <v>13</v>
          </cell>
        </row>
        <row r="2874">
          <cell r="G2874">
            <v>13</v>
          </cell>
        </row>
        <row r="2875">
          <cell r="G2875">
            <v>13</v>
          </cell>
        </row>
        <row r="2876">
          <cell r="G2876">
            <v>13</v>
          </cell>
        </row>
        <row r="2877">
          <cell r="G2877">
            <v>13</v>
          </cell>
        </row>
        <row r="2878">
          <cell r="G2878">
            <v>13</v>
          </cell>
        </row>
        <row r="2879">
          <cell r="G2879">
            <v>13</v>
          </cell>
        </row>
        <row r="2880">
          <cell r="G2880">
            <v>13</v>
          </cell>
        </row>
        <row r="2881">
          <cell r="G2881">
            <v>13</v>
          </cell>
        </row>
        <row r="2882">
          <cell r="G2882">
            <v>13</v>
          </cell>
        </row>
        <row r="2883">
          <cell r="G2883">
            <v>13</v>
          </cell>
        </row>
        <row r="2884">
          <cell r="G2884">
            <v>13</v>
          </cell>
        </row>
        <row r="2885">
          <cell r="G2885">
            <v>13</v>
          </cell>
        </row>
        <row r="2886">
          <cell r="G2886">
            <v>13</v>
          </cell>
        </row>
        <row r="2887">
          <cell r="G2887">
            <v>13</v>
          </cell>
        </row>
        <row r="2888">
          <cell r="G2888">
            <v>13</v>
          </cell>
        </row>
        <row r="2889">
          <cell r="G2889">
            <v>13</v>
          </cell>
        </row>
        <row r="2890">
          <cell r="G2890">
            <v>13</v>
          </cell>
        </row>
        <row r="2891">
          <cell r="G2891">
            <v>13</v>
          </cell>
        </row>
        <row r="2892">
          <cell r="G2892">
            <v>13</v>
          </cell>
        </row>
        <row r="2893">
          <cell r="G2893">
            <v>13</v>
          </cell>
        </row>
        <row r="2894">
          <cell r="G2894">
            <v>13</v>
          </cell>
        </row>
        <row r="2895">
          <cell r="G2895">
            <v>13</v>
          </cell>
        </row>
        <row r="2896">
          <cell r="G2896">
            <v>13</v>
          </cell>
        </row>
        <row r="2897">
          <cell r="G2897">
            <v>13</v>
          </cell>
        </row>
        <row r="2898">
          <cell r="G2898">
            <v>13</v>
          </cell>
        </row>
        <row r="2899">
          <cell r="G2899">
            <v>13</v>
          </cell>
        </row>
        <row r="2900">
          <cell r="G2900">
            <v>13</v>
          </cell>
        </row>
        <row r="2901">
          <cell r="G2901">
            <v>13</v>
          </cell>
        </row>
        <row r="2902">
          <cell r="G2902">
            <v>13</v>
          </cell>
        </row>
        <row r="2903">
          <cell r="G2903">
            <v>14</v>
          </cell>
        </row>
        <row r="2904">
          <cell r="G2904">
            <v>14</v>
          </cell>
        </row>
        <row r="2905">
          <cell r="G2905">
            <v>14</v>
          </cell>
        </row>
        <row r="2906">
          <cell r="G2906">
            <v>14</v>
          </cell>
        </row>
        <row r="2907">
          <cell r="G2907">
            <v>14</v>
          </cell>
        </row>
        <row r="2908">
          <cell r="G2908">
            <v>14</v>
          </cell>
        </row>
        <row r="2909">
          <cell r="G2909">
            <v>14</v>
          </cell>
        </row>
        <row r="2910">
          <cell r="G2910">
            <v>14</v>
          </cell>
        </row>
        <row r="2911">
          <cell r="G2911">
            <v>14</v>
          </cell>
        </row>
        <row r="2912">
          <cell r="G2912">
            <v>14</v>
          </cell>
        </row>
        <row r="2913">
          <cell r="G2913">
            <v>14</v>
          </cell>
        </row>
        <row r="2914">
          <cell r="G2914">
            <v>14</v>
          </cell>
        </row>
        <row r="2915">
          <cell r="G2915">
            <v>14</v>
          </cell>
        </row>
        <row r="2916">
          <cell r="G2916">
            <v>14</v>
          </cell>
        </row>
        <row r="2917">
          <cell r="G2917">
            <v>14</v>
          </cell>
        </row>
        <row r="2918">
          <cell r="G2918">
            <v>14</v>
          </cell>
        </row>
        <row r="2919">
          <cell r="G2919">
            <v>14</v>
          </cell>
        </row>
        <row r="2920">
          <cell r="G2920">
            <v>14</v>
          </cell>
        </row>
        <row r="2921">
          <cell r="G2921">
            <v>14</v>
          </cell>
        </row>
        <row r="2922">
          <cell r="G2922">
            <v>14</v>
          </cell>
        </row>
        <row r="2923">
          <cell r="G2923">
            <v>14</v>
          </cell>
        </row>
        <row r="2924">
          <cell r="G2924">
            <v>14</v>
          </cell>
        </row>
        <row r="2925">
          <cell r="G2925">
            <v>14</v>
          </cell>
        </row>
        <row r="2926">
          <cell r="G2926">
            <v>14</v>
          </cell>
        </row>
        <row r="2927">
          <cell r="G2927">
            <v>14</v>
          </cell>
        </row>
        <row r="2928">
          <cell r="G2928">
            <v>14</v>
          </cell>
        </row>
        <row r="2929">
          <cell r="G2929">
            <v>14</v>
          </cell>
        </row>
        <row r="2930">
          <cell r="G2930">
            <v>14</v>
          </cell>
        </row>
        <row r="2931">
          <cell r="G2931">
            <v>14</v>
          </cell>
        </row>
        <row r="2932">
          <cell r="G2932">
            <v>14</v>
          </cell>
        </row>
        <row r="2933">
          <cell r="G2933">
            <v>14</v>
          </cell>
        </row>
        <row r="2934">
          <cell r="G2934">
            <v>14</v>
          </cell>
        </row>
        <row r="2935">
          <cell r="G2935">
            <v>14</v>
          </cell>
        </row>
        <row r="2936">
          <cell r="G2936">
            <v>14</v>
          </cell>
        </row>
        <row r="2937">
          <cell r="G2937">
            <v>14</v>
          </cell>
        </row>
        <row r="2938">
          <cell r="G2938">
            <v>14</v>
          </cell>
        </row>
        <row r="2939">
          <cell r="G2939">
            <v>14</v>
          </cell>
        </row>
        <row r="2940">
          <cell r="G2940">
            <v>14</v>
          </cell>
        </row>
        <row r="2941">
          <cell r="G2941">
            <v>14</v>
          </cell>
        </row>
        <row r="2942">
          <cell r="G2942">
            <v>14</v>
          </cell>
        </row>
        <row r="2943">
          <cell r="G2943">
            <v>14</v>
          </cell>
        </row>
        <row r="2944">
          <cell r="G2944">
            <v>14</v>
          </cell>
        </row>
        <row r="2945">
          <cell r="G2945">
            <v>14</v>
          </cell>
        </row>
        <row r="2946">
          <cell r="G2946">
            <v>14</v>
          </cell>
        </row>
        <row r="2947">
          <cell r="G2947">
            <v>14</v>
          </cell>
        </row>
        <row r="2948">
          <cell r="G2948">
            <v>14</v>
          </cell>
        </row>
        <row r="2949">
          <cell r="G2949">
            <v>14</v>
          </cell>
        </row>
        <row r="2950">
          <cell r="G2950">
            <v>14</v>
          </cell>
        </row>
        <row r="2951">
          <cell r="G2951">
            <v>14</v>
          </cell>
        </row>
        <row r="2952">
          <cell r="G2952">
            <v>14</v>
          </cell>
        </row>
        <row r="2953">
          <cell r="G2953">
            <v>14</v>
          </cell>
        </row>
        <row r="2954">
          <cell r="G2954">
            <v>14</v>
          </cell>
        </row>
        <row r="2955">
          <cell r="G2955">
            <v>14</v>
          </cell>
        </row>
        <row r="2956">
          <cell r="G2956">
            <v>14</v>
          </cell>
        </row>
        <row r="2957">
          <cell r="G2957">
            <v>14</v>
          </cell>
        </row>
        <row r="2958">
          <cell r="G2958">
            <v>14</v>
          </cell>
        </row>
        <row r="2959">
          <cell r="G2959">
            <v>14</v>
          </cell>
        </row>
        <row r="2960">
          <cell r="G2960">
            <v>14</v>
          </cell>
        </row>
        <row r="2961">
          <cell r="G2961">
            <v>14</v>
          </cell>
        </row>
        <row r="2962">
          <cell r="G2962">
            <v>14</v>
          </cell>
        </row>
        <row r="2963">
          <cell r="G2963">
            <v>14</v>
          </cell>
        </row>
        <row r="2964">
          <cell r="G2964">
            <v>14</v>
          </cell>
        </row>
        <row r="2965">
          <cell r="G2965">
            <v>14</v>
          </cell>
        </row>
        <row r="2966">
          <cell r="G2966">
            <v>14</v>
          </cell>
        </row>
        <row r="2967">
          <cell r="G2967">
            <v>14</v>
          </cell>
        </row>
        <row r="2968">
          <cell r="G2968">
            <v>14</v>
          </cell>
        </row>
        <row r="2969">
          <cell r="G2969">
            <v>14</v>
          </cell>
        </row>
        <row r="2970">
          <cell r="G2970">
            <v>14</v>
          </cell>
        </row>
        <row r="2971">
          <cell r="G2971">
            <v>14</v>
          </cell>
        </row>
        <row r="2972">
          <cell r="G2972">
            <v>14</v>
          </cell>
        </row>
        <row r="2973">
          <cell r="G2973">
            <v>14</v>
          </cell>
        </row>
        <row r="2974">
          <cell r="G2974">
            <v>14</v>
          </cell>
        </row>
        <row r="2975">
          <cell r="G2975">
            <v>14</v>
          </cell>
        </row>
        <row r="2976">
          <cell r="G2976">
            <v>14</v>
          </cell>
        </row>
        <row r="2977">
          <cell r="G2977">
            <v>14</v>
          </cell>
        </row>
        <row r="2978">
          <cell r="G2978">
            <v>14</v>
          </cell>
        </row>
        <row r="2979">
          <cell r="G2979">
            <v>14</v>
          </cell>
        </row>
        <row r="2980">
          <cell r="G2980">
            <v>14</v>
          </cell>
        </row>
        <row r="2981">
          <cell r="G2981">
            <v>14</v>
          </cell>
        </row>
        <row r="2982">
          <cell r="G2982">
            <v>14</v>
          </cell>
        </row>
        <row r="2983">
          <cell r="G2983">
            <v>14</v>
          </cell>
        </row>
      </sheetData>
      <sheetData sheetId="8">
        <row r="14">
          <cell r="CN14" t="str">
            <v>Total</v>
          </cell>
        </row>
      </sheetData>
      <sheetData sheetId="9">
        <row r="4">
          <cell r="D4">
            <v>4132.0915558305014</v>
          </cell>
        </row>
      </sheetData>
      <sheetData sheetId="10">
        <row r="27">
          <cell r="B27" t="str">
            <v>Uttar Pradesh</v>
          </cell>
        </row>
      </sheetData>
      <sheetData sheetId="11" refreshError="1"/>
      <sheetData sheetId="12">
        <row r="1">
          <cell r="A1" t="str">
            <v>O/D</v>
          </cell>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row>
        <row r="2">
          <cell r="A2">
            <v>1</v>
          </cell>
          <cell r="B2">
            <v>0</v>
          </cell>
          <cell r="C2">
            <v>11.3</v>
          </cell>
          <cell r="D2">
            <v>12.8</v>
          </cell>
          <cell r="E2">
            <v>22.3</v>
          </cell>
          <cell r="F2">
            <v>27.700000000000003</v>
          </cell>
          <cell r="G2">
            <v>28.1</v>
          </cell>
          <cell r="H2">
            <v>32.799999999999997</v>
          </cell>
          <cell r="I2">
            <v>40.700000000000003</v>
          </cell>
          <cell r="J2">
            <v>46</v>
          </cell>
          <cell r="K2">
            <v>50.7</v>
          </cell>
          <cell r="L2">
            <v>61.5</v>
          </cell>
          <cell r="M2">
            <v>71.5</v>
          </cell>
          <cell r="N2">
            <v>73.8</v>
          </cell>
          <cell r="O2">
            <v>75.8</v>
          </cell>
          <cell r="P2">
            <v>81.099999999999994</v>
          </cell>
          <cell r="Q2">
            <v>94</v>
          </cell>
          <cell r="R2">
            <v>37</v>
          </cell>
          <cell r="S2">
            <v>23.999999999999996</v>
          </cell>
          <cell r="T2">
            <v>16.2</v>
          </cell>
          <cell r="U2">
            <v>26.599999999999998</v>
          </cell>
          <cell r="V2">
            <v>55.099999999999994</v>
          </cell>
          <cell r="W2">
            <v>39</v>
          </cell>
          <cell r="X2">
            <v>679.8</v>
          </cell>
          <cell r="Y2">
            <v>126.8</v>
          </cell>
          <cell r="Z2">
            <v>113.1</v>
          </cell>
          <cell r="AA2">
            <v>91.8</v>
          </cell>
          <cell r="AB2">
            <v>119.8</v>
          </cell>
          <cell r="AC2">
            <v>36.599999999999994</v>
          </cell>
          <cell r="AD2">
            <v>43.900000000000006</v>
          </cell>
          <cell r="AE2">
            <v>223.2</v>
          </cell>
          <cell r="AF2">
            <v>121.2</v>
          </cell>
          <cell r="AG2">
            <v>92.2</v>
          </cell>
          <cell r="AH2">
            <v>144.19999999999999</v>
          </cell>
          <cell r="AI2">
            <v>108.2</v>
          </cell>
          <cell r="AJ2">
            <v>43.400000000000006</v>
          </cell>
          <cell r="AK2">
            <v>165.2</v>
          </cell>
          <cell r="AL2">
            <v>270.2</v>
          </cell>
          <cell r="AM2">
            <v>200.8</v>
          </cell>
          <cell r="AN2">
            <v>138.80000000000001</v>
          </cell>
          <cell r="AO2">
            <v>185.8</v>
          </cell>
          <cell r="AP2">
            <v>278.8</v>
          </cell>
          <cell r="AQ2">
            <v>366.8</v>
          </cell>
          <cell r="AR2">
            <v>575.79999999999995</v>
          </cell>
          <cell r="AS2">
            <v>395.8</v>
          </cell>
          <cell r="AT2">
            <v>386.8</v>
          </cell>
          <cell r="AU2">
            <v>611.79999999999995</v>
          </cell>
          <cell r="AV2">
            <v>74.2</v>
          </cell>
          <cell r="AW2">
            <v>172.8</v>
          </cell>
          <cell r="AX2">
            <v>111.8</v>
          </cell>
          <cell r="AY2">
            <v>84.5</v>
          </cell>
          <cell r="AZ2">
            <v>86.899999999999991</v>
          </cell>
          <cell r="BA2">
            <v>72.599999999999994</v>
          </cell>
          <cell r="BB2">
            <v>50.8</v>
          </cell>
          <cell r="BC2">
            <v>132.80000000000001</v>
          </cell>
          <cell r="BD2">
            <v>120.8</v>
          </cell>
          <cell r="BE2">
            <v>122.8</v>
          </cell>
          <cell r="BF2">
            <v>169.8</v>
          </cell>
          <cell r="BG2">
            <v>93.7</v>
          </cell>
          <cell r="BH2">
            <v>268.8</v>
          </cell>
          <cell r="BI2">
            <v>195.8</v>
          </cell>
          <cell r="BJ2">
            <v>341.8</v>
          </cell>
          <cell r="BK2">
            <v>340.8</v>
          </cell>
          <cell r="BL2">
            <v>432.8</v>
          </cell>
        </row>
        <row r="3">
          <cell r="A3">
            <v>2</v>
          </cell>
          <cell r="B3">
            <v>11.3</v>
          </cell>
          <cell r="C3">
            <v>0</v>
          </cell>
          <cell r="D3">
            <v>1.5</v>
          </cell>
          <cell r="E3">
            <v>11</v>
          </cell>
          <cell r="F3">
            <v>16.399999999999999</v>
          </cell>
          <cell r="G3">
            <v>16.8</v>
          </cell>
          <cell r="H3">
            <v>21.5</v>
          </cell>
          <cell r="I3">
            <v>29.4</v>
          </cell>
          <cell r="J3">
            <v>34.700000000000003</v>
          </cell>
          <cell r="K3">
            <v>39.4</v>
          </cell>
          <cell r="L3">
            <v>50.2</v>
          </cell>
          <cell r="M3">
            <v>60.2</v>
          </cell>
          <cell r="N3">
            <v>62.5</v>
          </cell>
          <cell r="O3">
            <v>64.5</v>
          </cell>
          <cell r="P3">
            <v>69.8</v>
          </cell>
          <cell r="Q3">
            <v>82.7</v>
          </cell>
          <cell r="R3">
            <v>48.3</v>
          </cell>
          <cell r="S3">
            <v>35.299999999999997</v>
          </cell>
          <cell r="T3">
            <v>27.5</v>
          </cell>
          <cell r="U3">
            <v>37.9</v>
          </cell>
          <cell r="V3">
            <v>43.8</v>
          </cell>
          <cell r="W3">
            <v>27.7</v>
          </cell>
          <cell r="X3">
            <v>668.5</v>
          </cell>
          <cell r="Y3">
            <v>115.5</v>
          </cell>
          <cell r="Z3">
            <v>101.8</v>
          </cell>
          <cell r="AA3">
            <v>80.5</v>
          </cell>
          <cell r="AB3">
            <v>108.5</v>
          </cell>
          <cell r="AC3">
            <v>47.9</v>
          </cell>
          <cell r="AD3">
            <v>55.2</v>
          </cell>
          <cell r="AE3">
            <v>234.5</v>
          </cell>
          <cell r="AF3">
            <v>132.5</v>
          </cell>
          <cell r="AG3">
            <v>103.5</v>
          </cell>
          <cell r="AH3">
            <v>155.5</v>
          </cell>
          <cell r="AI3">
            <v>119.5</v>
          </cell>
          <cell r="AJ3">
            <v>54.7</v>
          </cell>
          <cell r="AK3">
            <v>176.5</v>
          </cell>
          <cell r="AL3">
            <v>281.5</v>
          </cell>
          <cell r="AM3">
            <v>189.5</v>
          </cell>
          <cell r="AN3">
            <v>127.5</v>
          </cell>
          <cell r="AO3">
            <v>174.5</v>
          </cell>
          <cell r="AP3">
            <v>267.5</v>
          </cell>
          <cell r="AQ3">
            <v>355.5</v>
          </cell>
          <cell r="AR3">
            <v>564.5</v>
          </cell>
          <cell r="AS3">
            <v>384.5</v>
          </cell>
          <cell r="AT3">
            <v>375.5</v>
          </cell>
          <cell r="AU3">
            <v>600.5</v>
          </cell>
          <cell r="AV3">
            <v>62.9</v>
          </cell>
          <cell r="AW3">
            <v>161.5</v>
          </cell>
          <cell r="AX3">
            <v>100.5</v>
          </cell>
          <cell r="AY3">
            <v>73.2</v>
          </cell>
          <cell r="AZ3">
            <v>75.599999999999994</v>
          </cell>
          <cell r="BA3">
            <v>61.3</v>
          </cell>
          <cell r="BB3">
            <v>62.099999999999994</v>
          </cell>
          <cell r="BC3">
            <v>121.5</v>
          </cell>
          <cell r="BD3">
            <v>109.5</v>
          </cell>
          <cell r="BE3">
            <v>111.5</v>
          </cell>
          <cell r="BF3">
            <v>158.5</v>
          </cell>
          <cell r="BG3">
            <v>82.4</v>
          </cell>
          <cell r="BH3">
            <v>257.5</v>
          </cell>
          <cell r="BI3">
            <v>184.5</v>
          </cell>
          <cell r="BJ3">
            <v>330.5</v>
          </cell>
          <cell r="BK3">
            <v>329.5</v>
          </cell>
          <cell r="BL3">
            <v>421.5</v>
          </cell>
        </row>
        <row r="4">
          <cell r="A4">
            <v>3</v>
          </cell>
          <cell r="B4">
            <v>12.8</v>
          </cell>
          <cell r="C4">
            <v>1.5</v>
          </cell>
          <cell r="D4">
            <v>0</v>
          </cell>
          <cell r="E4">
            <v>9.5</v>
          </cell>
          <cell r="F4">
            <v>14.9</v>
          </cell>
          <cell r="G4">
            <v>15.3</v>
          </cell>
          <cell r="H4">
            <v>20</v>
          </cell>
          <cell r="I4">
            <v>27.9</v>
          </cell>
          <cell r="J4">
            <v>33.200000000000003</v>
          </cell>
          <cell r="K4">
            <v>37.9</v>
          </cell>
          <cell r="L4">
            <v>48.7</v>
          </cell>
          <cell r="M4">
            <v>58.7</v>
          </cell>
          <cell r="N4">
            <v>61</v>
          </cell>
          <cell r="O4">
            <v>63</v>
          </cell>
          <cell r="P4">
            <v>68.3</v>
          </cell>
          <cell r="Q4">
            <v>81.2</v>
          </cell>
          <cell r="R4">
            <v>49.8</v>
          </cell>
          <cell r="S4">
            <v>36.799999999999997</v>
          </cell>
          <cell r="T4">
            <v>29</v>
          </cell>
          <cell r="U4">
            <v>39.4</v>
          </cell>
          <cell r="V4">
            <v>42.3</v>
          </cell>
          <cell r="W4">
            <v>26.2</v>
          </cell>
          <cell r="X4">
            <v>667</v>
          </cell>
          <cell r="Y4">
            <v>114</v>
          </cell>
          <cell r="Z4">
            <v>100.3</v>
          </cell>
          <cell r="AA4">
            <v>79</v>
          </cell>
          <cell r="AB4">
            <v>107</v>
          </cell>
          <cell r="AC4">
            <v>49.4</v>
          </cell>
          <cell r="AD4">
            <v>56.7</v>
          </cell>
          <cell r="AE4">
            <v>236</v>
          </cell>
          <cell r="AF4">
            <v>134</v>
          </cell>
          <cell r="AG4">
            <v>105</v>
          </cell>
          <cell r="AH4">
            <v>157</v>
          </cell>
          <cell r="AI4">
            <v>121</v>
          </cell>
          <cell r="AJ4">
            <v>56.2</v>
          </cell>
          <cell r="AK4">
            <v>178</v>
          </cell>
          <cell r="AL4">
            <v>283</v>
          </cell>
          <cell r="AM4">
            <v>188</v>
          </cell>
          <cell r="AN4">
            <v>126</v>
          </cell>
          <cell r="AO4">
            <v>173</v>
          </cell>
          <cell r="AP4">
            <v>266</v>
          </cell>
          <cell r="AQ4">
            <v>354</v>
          </cell>
          <cell r="AR4">
            <v>563</v>
          </cell>
          <cell r="AS4">
            <v>383</v>
          </cell>
          <cell r="AT4">
            <v>374</v>
          </cell>
          <cell r="AU4">
            <v>599</v>
          </cell>
          <cell r="AV4">
            <v>61.4</v>
          </cell>
          <cell r="AW4">
            <v>160</v>
          </cell>
          <cell r="AX4">
            <v>99</v>
          </cell>
          <cell r="AY4">
            <v>71.7</v>
          </cell>
          <cell r="AZ4">
            <v>74.099999999999994</v>
          </cell>
          <cell r="BA4">
            <v>59.8</v>
          </cell>
          <cell r="BB4">
            <v>63.599999999999994</v>
          </cell>
          <cell r="BC4">
            <v>120</v>
          </cell>
          <cell r="BD4">
            <v>108</v>
          </cell>
          <cell r="BE4">
            <v>110</v>
          </cell>
          <cell r="BF4">
            <v>157</v>
          </cell>
          <cell r="BG4">
            <v>80.900000000000006</v>
          </cell>
          <cell r="BH4">
            <v>256</v>
          </cell>
          <cell r="BI4">
            <v>183</v>
          </cell>
          <cell r="BJ4">
            <v>329</v>
          </cell>
          <cell r="BK4">
            <v>328</v>
          </cell>
          <cell r="BL4">
            <v>420</v>
          </cell>
        </row>
        <row r="5">
          <cell r="A5">
            <v>4</v>
          </cell>
          <cell r="B5">
            <v>22.3</v>
          </cell>
          <cell r="C5">
            <v>11</v>
          </cell>
          <cell r="D5">
            <v>9.5</v>
          </cell>
          <cell r="E5">
            <v>0</v>
          </cell>
          <cell r="F5">
            <v>5.4</v>
          </cell>
          <cell r="G5">
            <v>5.8000000000000007</v>
          </cell>
          <cell r="H5">
            <v>10.5</v>
          </cell>
          <cell r="I5">
            <v>18.399999999999999</v>
          </cell>
          <cell r="J5">
            <v>23.700000000000003</v>
          </cell>
          <cell r="K5">
            <v>28.4</v>
          </cell>
          <cell r="L5">
            <v>39.200000000000003</v>
          </cell>
          <cell r="M5">
            <v>49.2</v>
          </cell>
          <cell r="N5">
            <v>51.5</v>
          </cell>
          <cell r="O5">
            <v>53.5</v>
          </cell>
          <cell r="P5">
            <v>58.8</v>
          </cell>
          <cell r="Q5">
            <v>71.7</v>
          </cell>
          <cell r="R5">
            <v>59.3</v>
          </cell>
          <cell r="S5">
            <v>46.3</v>
          </cell>
          <cell r="T5">
            <v>38.5</v>
          </cell>
          <cell r="U5">
            <v>48.9</v>
          </cell>
          <cell r="V5">
            <v>32.799999999999997</v>
          </cell>
          <cell r="W5">
            <v>16.7</v>
          </cell>
          <cell r="X5">
            <v>657.5</v>
          </cell>
          <cell r="Y5">
            <v>104.5</v>
          </cell>
          <cell r="Z5">
            <v>90.8</v>
          </cell>
          <cell r="AA5">
            <v>69.5</v>
          </cell>
          <cell r="AB5">
            <v>97.5</v>
          </cell>
          <cell r="AC5">
            <v>58.9</v>
          </cell>
          <cell r="AD5">
            <v>66.2</v>
          </cell>
          <cell r="AE5">
            <v>245.5</v>
          </cell>
          <cell r="AF5">
            <v>143.5</v>
          </cell>
          <cell r="AG5">
            <v>114.5</v>
          </cell>
          <cell r="AH5">
            <v>166.5</v>
          </cell>
          <cell r="AI5">
            <v>130.5</v>
          </cell>
          <cell r="AJ5">
            <v>65.7</v>
          </cell>
          <cell r="AK5">
            <v>187.5</v>
          </cell>
          <cell r="AL5">
            <v>292.5</v>
          </cell>
          <cell r="AM5">
            <v>178.5</v>
          </cell>
          <cell r="AN5">
            <v>116.5</v>
          </cell>
          <cell r="AO5">
            <v>163.5</v>
          </cell>
          <cell r="AP5">
            <v>256.5</v>
          </cell>
          <cell r="AQ5">
            <v>344.5</v>
          </cell>
          <cell r="AR5">
            <v>553.5</v>
          </cell>
          <cell r="AS5">
            <v>373.5</v>
          </cell>
          <cell r="AT5">
            <v>364.5</v>
          </cell>
          <cell r="AU5">
            <v>589.5</v>
          </cell>
          <cell r="AV5">
            <v>51.9</v>
          </cell>
          <cell r="AW5">
            <v>150.5</v>
          </cell>
          <cell r="AX5">
            <v>89.5</v>
          </cell>
          <cell r="AY5">
            <v>62.2</v>
          </cell>
          <cell r="AZ5">
            <v>64.599999999999994</v>
          </cell>
          <cell r="BA5">
            <v>50.3</v>
          </cell>
          <cell r="BB5">
            <v>73.099999999999994</v>
          </cell>
          <cell r="BC5">
            <v>110.5</v>
          </cell>
          <cell r="BD5">
            <v>98.5</v>
          </cell>
          <cell r="BE5">
            <v>100.5</v>
          </cell>
          <cell r="BF5">
            <v>147.5</v>
          </cell>
          <cell r="BG5">
            <v>71.400000000000006</v>
          </cell>
          <cell r="BH5">
            <v>246.5</v>
          </cell>
          <cell r="BI5">
            <v>173.5</v>
          </cell>
          <cell r="BJ5">
            <v>319.5</v>
          </cell>
          <cell r="BK5">
            <v>318.5</v>
          </cell>
          <cell r="BL5">
            <v>410.5</v>
          </cell>
        </row>
        <row r="6">
          <cell r="A6">
            <v>5</v>
          </cell>
          <cell r="B6">
            <v>27.700000000000003</v>
          </cell>
          <cell r="C6">
            <v>16.399999999999999</v>
          </cell>
          <cell r="D6">
            <v>14.9</v>
          </cell>
          <cell r="E6">
            <v>5.4</v>
          </cell>
          <cell r="F6">
            <v>0</v>
          </cell>
          <cell r="G6">
            <v>0.40000000000000036</v>
          </cell>
          <cell r="H6">
            <v>5.0999999999999996</v>
          </cell>
          <cell r="I6">
            <v>12.999999999999998</v>
          </cell>
          <cell r="J6">
            <v>18.300000000000004</v>
          </cell>
          <cell r="K6">
            <v>23</v>
          </cell>
          <cell r="L6">
            <v>33.800000000000004</v>
          </cell>
          <cell r="M6">
            <v>43.800000000000004</v>
          </cell>
          <cell r="N6">
            <v>46.1</v>
          </cell>
          <cell r="O6">
            <v>48.1</v>
          </cell>
          <cell r="P6">
            <v>53.4</v>
          </cell>
          <cell r="Q6">
            <v>66.3</v>
          </cell>
          <cell r="R6">
            <v>64.7</v>
          </cell>
          <cell r="S6">
            <v>51.699999999999996</v>
          </cell>
          <cell r="T6">
            <v>43.9</v>
          </cell>
          <cell r="U6">
            <v>54.3</v>
          </cell>
          <cell r="V6">
            <v>27.4</v>
          </cell>
          <cell r="W6">
            <v>11.299999999999999</v>
          </cell>
          <cell r="X6">
            <v>652.1</v>
          </cell>
          <cell r="Y6">
            <v>99.1</v>
          </cell>
          <cell r="Z6">
            <v>85.399999999999991</v>
          </cell>
          <cell r="AA6">
            <v>64.099999999999994</v>
          </cell>
          <cell r="AB6">
            <v>92.1</v>
          </cell>
          <cell r="AC6">
            <v>64.3</v>
          </cell>
          <cell r="AD6">
            <v>71.600000000000009</v>
          </cell>
          <cell r="AE6">
            <v>250.9</v>
          </cell>
          <cell r="AF6">
            <v>148.9</v>
          </cell>
          <cell r="AG6">
            <v>119.9</v>
          </cell>
          <cell r="AH6">
            <v>171.9</v>
          </cell>
          <cell r="AI6">
            <v>135.9</v>
          </cell>
          <cell r="AJ6">
            <v>71.100000000000009</v>
          </cell>
          <cell r="AK6">
            <v>192.9</v>
          </cell>
          <cell r="AL6">
            <v>297.89999999999998</v>
          </cell>
          <cell r="AM6">
            <v>173.1</v>
          </cell>
          <cell r="AN6">
            <v>111.1</v>
          </cell>
          <cell r="AO6">
            <v>158.1</v>
          </cell>
          <cell r="AP6">
            <v>251.1</v>
          </cell>
          <cell r="AQ6">
            <v>339.1</v>
          </cell>
          <cell r="AR6">
            <v>548.1</v>
          </cell>
          <cell r="AS6">
            <v>368.1</v>
          </cell>
          <cell r="AT6">
            <v>359.1</v>
          </cell>
          <cell r="AU6">
            <v>584.1</v>
          </cell>
          <cell r="AV6">
            <v>46.5</v>
          </cell>
          <cell r="AW6">
            <v>145.1</v>
          </cell>
          <cell r="AX6">
            <v>84.1</v>
          </cell>
          <cell r="AY6">
            <v>56.800000000000004</v>
          </cell>
          <cell r="AZ6">
            <v>59.199999999999996</v>
          </cell>
          <cell r="BA6">
            <v>44.9</v>
          </cell>
          <cell r="BB6">
            <v>78.5</v>
          </cell>
          <cell r="BC6">
            <v>105.1</v>
          </cell>
          <cell r="BD6">
            <v>93.1</v>
          </cell>
          <cell r="BE6">
            <v>95.1</v>
          </cell>
          <cell r="BF6">
            <v>142.1</v>
          </cell>
          <cell r="BG6">
            <v>66</v>
          </cell>
          <cell r="BH6">
            <v>241.1</v>
          </cell>
          <cell r="BI6">
            <v>168.1</v>
          </cell>
          <cell r="BJ6">
            <v>314.10000000000002</v>
          </cell>
          <cell r="BK6">
            <v>313.10000000000002</v>
          </cell>
          <cell r="BL6">
            <v>405.1</v>
          </cell>
        </row>
        <row r="7">
          <cell r="A7">
            <v>6</v>
          </cell>
          <cell r="B7">
            <v>28.1</v>
          </cell>
          <cell r="C7">
            <v>16.8</v>
          </cell>
          <cell r="D7">
            <v>15.3</v>
          </cell>
          <cell r="E7">
            <v>5.8000000000000007</v>
          </cell>
          <cell r="F7">
            <v>0.40000000000000036</v>
          </cell>
          <cell r="G7">
            <v>0</v>
          </cell>
          <cell r="H7">
            <v>4.6999999999999993</v>
          </cell>
          <cell r="I7">
            <v>12.599999999999998</v>
          </cell>
          <cell r="J7">
            <v>17.900000000000002</v>
          </cell>
          <cell r="K7">
            <v>22.599999999999998</v>
          </cell>
          <cell r="L7">
            <v>33.400000000000006</v>
          </cell>
          <cell r="M7">
            <v>43.400000000000006</v>
          </cell>
          <cell r="N7">
            <v>45.7</v>
          </cell>
          <cell r="O7">
            <v>47.7</v>
          </cell>
          <cell r="P7">
            <v>53</v>
          </cell>
          <cell r="Q7">
            <v>65.900000000000006</v>
          </cell>
          <cell r="R7">
            <v>65.099999999999994</v>
          </cell>
          <cell r="S7">
            <v>52.099999999999994</v>
          </cell>
          <cell r="T7">
            <v>44.3</v>
          </cell>
          <cell r="U7">
            <v>54.7</v>
          </cell>
          <cell r="V7">
            <v>26.999999999999996</v>
          </cell>
          <cell r="W7">
            <v>10.899999999999999</v>
          </cell>
          <cell r="X7">
            <v>651.70000000000005</v>
          </cell>
          <cell r="Y7">
            <v>98.7</v>
          </cell>
          <cell r="Z7">
            <v>85</v>
          </cell>
          <cell r="AA7">
            <v>63.7</v>
          </cell>
          <cell r="AB7">
            <v>91.7</v>
          </cell>
          <cell r="AC7">
            <v>64.7</v>
          </cell>
          <cell r="AD7">
            <v>72</v>
          </cell>
          <cell r="AE7">
            <v>251.3</v>
          </cell>
          <cell r="AF7">
            <v>149.30000000000001</v>
          </cell>
          <cell r="AG7">
            <v>120.3</v>
          </cell>
          <cell r="AH7">
            <v>172.3</v>
          </cell>
          <cell r="AI7">
            <v>136.30000000000001</v>
          </cell>
          <cell r="AJ7">
            <v>71.5</v>
          </cell>
          <cell r="AK7">
            <v>193.3</v>
          </cell>
          <cell r="AL7">
            <v>298.3</v>
          </cell>
          <cell r="AM7">
            <v>172.7</v>
          </cell>
          <cell r="AN7">
            <v>110.7</v>
          </cell>
          <cell r="AO7">
            <v>157.69999999999999</v>
          </cell>
          <cell r="AP7">
            <v>250.7</v>
          </cell>
          <cell r="AQ7">
            <v>338.7</v>
          </cell>
          <cell r="AR7">
            <v>547.70000000000005</v>
          </cell>
          <cell r="AS7">
            <v>367.7</v>
          </cell>
          <cell r="AT7">
            <v>358.7</v>
          </cell>
          <cell r="AU7">
            <v>583.70000000000005</v>
          </cell>
          <cell r="AV7">
            <v>46.099999999999994</v>
          </cell>
          <cell r="AW7">
            <v>144.69999999999999</v>
          </cell>
          <cell r="AX7">
            <v>83.7</v>
          </cell>
          <cell r="AY7">
            <v>56.400000000000006</v>
          </cell>
          <cell r="AZ7">
            <v>58.8</v>
          </cell>
          <cell r="BA7">
            <v>44.5</v>
          </cell>
          <cell r="BB7">
            <v>78.899999999999991</v>
          </cell>
          <cell r="BC7">
            <v>104.7</v>
          </cell>
          <cell r="BD7">
            <v>92.7</v>
          </cell>
          <cell r="BE7">
            <v>94.7</v>
          </cell>
          <cell r="BF7">
            <v>141.69999999999999</v>
          </cell>
          <cell r="BG7">
            <v>65.600000000000009</v>
          </cell>
          <cell r="BH7">
            <v>240.7</v>
          </cell>
          <cell r="BI7">
            <v>167.7</v>
          </cell>
          <cell r="BJ7">
            <v>313.7</v>
          </cell>
          <cell r="BK7">
            <v>312.7</v>
          </cell>
          <cell r="BL7">
            <v>404.7</v>
          </cell>
        </row>
        <row r="8">
          <cell r="A8">
            <v>7</v>
          </cell>
          <cell r="B8">
            <v>32.799999999999997</v>
          </cell>
          <cell r="C8">
            <v>21.5</v>
          </cell>
          <cell r="D8">
            <v>20</v>
          </cell>
          <cell r="E8">
            <v>10.5</v>
          </cell>
          <cell r="F8">
            <v>5.0999999999999996</v>
          </cell>
          <cell r="G8">
            <v>4.6999999999999993</v>
          </cell>
          <cell r="H8">
            <v>0</v>
          </cell>
          <cell r="I8">
            <v>7.8999999999999986</v>
          </cell>
          <cell r="J8">
            <v>13.200000000000003</v>
          </cell>
          <cell r="K8">
            <v>17.899999999999999</v>
          </cell>
          <cell r="L8">
            <v>28.700000000000003</v>
          </cell>
          <cell r="M8">
            <v>38.700000000000003</v>
          </cell>
          <cell r="N8">
            <v>41</v>
          </cell>
          <cell r="O8">
            <v>43</v>
          </cell>
          <cell r="P8">
            <v>48.3</v>
          </cell>
          <cell r="Q8">
            <v>61.2</v>
          </cell>
          <cell r="R8">
            <v>69.8</v>
          </cell>
          <cell r="S8">
            <v>56.8</v>
          </cell>
          <cell r="T8">
            <v>49</v>
          </cell>
          <cell r="U8">
            <v>59.4</v>
          </cell>
          <cell r="V8">
            <v>22.299999999999997</v>
          </cell>
          <cell r="W8">
            <v>6.1999999999999993</v>
          </cell>
          <cell r="X8">
            <v>647</v>
          </cell>
          <cell r="Y8">
            <v>94</v>
          </cell>
          <cell r="Z8">
            <v>80.3</v>
          </cell>
          <cell r="AA8">
            <v>59</v>
          </cell>
          <cell r="AB8">
            <v>87</v>
          </cell>
          <cell r="AC8">
            <v>69.400000000000006</v>
          </cell>
          <cell r="AD8">
            <v>76.7</v>
          </cell>
          <cell r="AE8">
            <v>256</v>
          </cell>
          <cell r="AF8">
            <v>154</v>
          </cell>
          <cell r="AG8">
            <v>125</v>
          </cell>
          <cell r="AH8">
            <v>177</v>
          </cell>
          <cell r="AI8">
            <v>141</v>
          </cell>
          <cell r="AJ8">
            <v>76.2</v>
          </cell>
          <cell r="AK8">
            <v>198</v>
          </cell>
          <cell r="AL8">
            <v>303</v>
          </cell>
          <cell r="AM8">
            <v>168</v>
          </cell>
          <cell r="AN8">
            <v>106</v>
          </cell>
          <cell r="AO8">
            <v>153</v>
          </cell>
          <cell r="AP8">
            <v>246</v>
          </cell>
          <cell r="AQ8">
            <v>334</v>
          </cell>
          <cell r="AR8">
            <v>543</v>
          </cell>
          <cell r="AS8">
            <v>363</v>
          </cell>
          <cell r="AT8">
            <v>354</v>
          </cell>
          <cell r="AU8">
            <v>579</v>
          </cell>
          <cell r="AV8">
            <v>41.4</v>
          </cell>
          <cell r="AW8">
            <v>140</v>
          </cell>
          <cell r="AX8">
            <v>79</v>
          </cell>
          <cell r="AY8">
            <v>51.7</v>
          </cell>
          <cell r="AZ8">
            <v>54.099999999999994</v>
          </cell>
          <cell r="BA8">
            <v>39.799999999999997</v>
          </cell>
          <cell r="BB8">
            <v>83.6</v>
          </cell>
          <cell r="BC8">
            <v>100</v>
          </cell>
          <cell r="BD8">
            <v>88</v>
          </cell>
          <cell r="BE8">
            <v>90</v>
          </cell>
          <cell r="BF8">
            <v>137</v>
          </cell>
          <cell r="BG8">
            <v>60.900000000000006</v>
          </cell>
          <cell r="BH8">
            <v>236</v>
          </cell>
          <cell r="BI8">
            <v>163</v>
          </cell>
          <cell r="BJ8">
            <v>309</v>
          </cell>
          <cell r="BK8">
            <v>308</v>
          </cell>
          <cell r="BL8">
            <v>400</v>
          </cell>
        </row>
        <row r="9">
          <cell r="A9">
            <v>8</v>
          </cell>
          <cell r="B9">
            <v>40.700000000000003</v>
          </cell>
          <cell r="C9">
            <v>29.4</v>
          </cell>
          <cell r="D9">
            <v>27.9</v>
          </cell>
          <cell r="E9">
            <v>18.399999999999999</v>
          </cell>
          <cell r="F9">
            <v>12.999999999999998</v>
          </cell>
          <cell r="G9">
            <v>12.599999999999998</v>
          </cell>
          <cell r="H9">
            <v>7.8999999999999986</v>
          </cell>
          <cell r="I9">
            <v>0</v>
          </cell>
          <cell r="J9">
            <v>5.3000000000000043</v>
          </cell>
          <cell r="K9">
            <v>10</v>
          </cell>
          <cell r="L9">
            <v>20.800000000000004</v>
          </cell>
          <cell r="M9">
            <v>30.800000000000004</v>
          </cell>
          <cell r="N9">
            <v>33.1</v>
          </cell>
          <cell r="O9">
            <v>35.1</v>
          </cell>
          <cell r="P9">
            <v>40.4</v>
          </cell>
          <cell r="Q9">
            <v>53.300000000000004</v>
          </cell>
          <cell r="R9">
            <v>77.699999999999989</v>
          </cell>
          <cell r="S9">
            <v>64.699999999999989</v>
          </cell>
          <cell r="T9">
            <v>56.9</v>
          </cell>
          <cell r="U9">
            <v>67.3</v>
          </cell>
          <cell r="V9">
            <v>14.399999999999999</v>
          </cell>
          <cell r="W9">
            <v>1.6999999999999993</v>
          </cell>
          <cell r="X9">
            <v>639.1</v>
          </cell>
          <cell r="Y9">
            <v>86.1</v>
          </cell>
          <cell r="Z9">
            <v>72.400000000000006</v>
          </cell>
          <cell r="AA9">
            <v>51.1</v>
          </cell>
          <cell r="AB9">
            <v>79.099999999999994</v>
          </cell>
          <cell r="AC9">
            <v>77.3</v>
          </cell>
          <cell r="AD9">
            <v>84.6</v>
          </cell>
          <cell r="AE9">
            <v>263.89999999999998</v>
          </cell>
          <cell r="AF9">
            <v>161.9</v>
          </cell>
          <cell r="AG9">
            <v>132.9</v>
          </cell>
          <cell r="AH9">
            <v>184.9</v>
          </cell>
          <cell r="AI9">
            <v>148.9</v>
          </cell>
          <cell r="AJ9">
            <v>84.1</v>
          </cell>
          <cell r="AK9">
            <v>205.9</v>
          </cell>
          <cell r="AL9">
            <v>310.89999999999998</v>
          </cell>
          <cell r="AM9">
            <v>160.1</v>
          </cell>
          <cell r="AN9">
            <v>98.1</v>
          </cell>
          <cell r="AO9">
            <v>145.1</v>
          </cell>
          <cell r="AP9">
            <v>238.1</v>
          </cell>
          <cell r="AQ9">
            <v>326.10000000000002</v>
          </cell>
          <cell r="AR9">
            <v>535.1</v>
          </cell>
          <cell r="AS9">
            <v>355.1</v>
          </cell>
          <cell r="AT9">
            <v>346.1</v>
          </cell>
          <cell r="AU9">
            <v>571.1</v>
          </cell>
          <cell r="AV9">
            <v>33.5</v>
          </cell>
          <cell r="AW9">
            <v>132.1</v>
          </cell>
          <cell r="AX9">
            <v>71.099999999999994</v>
          </cell>
          <cell r="AY9">
            <v>43.800000000000004</v>
          </cell>
          <cell r="AZ9">
            <v>46.199999999999996</v>
          </cell>
          <cell r="BA9">
            <v>31.9</v>
          </cell>
          <cell r="BB9">
            <v>91.5</v>
          </cell>
          <cell r="BC9">
            <v>92.1</v>
          </cell>
          <cell r="BD9">
            <v>80.099999999999994</v>
          </cell>
          <cell r="BE9">
            <v>82.1</v>
          </cell>
          <cell r="BF9">
            <v>129.1</v>
          </cell>
          <cell r="BG9">
            <v>53.000000000000007</v>
          </cell>
          <cell r="BH9">
            <v>228.1</v>
          </cell>
          <cell r="BI9">
            <v>155.1</v>
          </cell>
          <cell r="BJ9">
            <v>301.10000000000002</v>
          </cell>
          <cell r="BK9">
            <v>300.10000000000002</v>
          </cell>
          <cell r="BL9">
            <v>392.1</v>
          </cell>
        </row>
        <row r="10">
          <cell r="A10">
            <v>9</v>
          </cell>
          <cell r="B10">
            <v>46</v>
          </cell>
          <cell r="C10">
            <v>34.700000000000003</v>
          </cell>
          <cell r="D10">
            <v>33.200000000000003</v>
          </cell>
          <cell r="E10">
            <v>23.700000000000003</v>
          </cell>
          <cell r="F10">
            <v>18.300000000000004</v>
          </cell>
          <cell r="G10">
            <v>17.900000000000002</v>
          </cell>
          <cell r="H10">
            <v>13.200000000000003</v>
          </cell>
          <cell r="I10">
            <v>5.3000000000000043</v>
          </cell>
          <cell r="J10">
            <v>0</v>
          </cell>
          <cell r="K10">
            <v>4.6999999999999957</v>
          </cell>
          <cell r="L10">
            <v>15.5</v>
          </cell>
          <cell r="M10">
            <v>25.5</v>
          </cell>
          <cell r="N10">
            <v>27.799999999999997</v>
          </cell>
          <cell r="O10">
            <v>29.799999999999997</v>
          </cell>
          <cell r="P10">
            <v>35.099999999999994</v>
          </cell>
          <cell r="Q10">
            <v>48</v>
          </cell>
          <cell r="R10">
            <v>83</v>
          </cell>
          <cell r="S10">
            <v>70</v>
          </cell>
          <cell r="T10">
            <v>62.2</v>
          </cell>
          <cell r="U10">
            <v>72.599999999999994</v>
          </cell>
          <cell r="V10">
            <v>9.0999999999999943</v>
          </cell>
          <cell r="W10">
            <v>7.0000000000000036</v>
          </cell>
          <cell r="X10">
            <v>633.79999999999995</v>
          </cell>
          <cell r="Y10">
            <v>80.8</v>
          </cell>
          <cell r="Z10">
            <v>67.099999999999994</v>
          </cell>
          <cell r="AA10">
            <v>45.8</v>
          </cell>
          <cell r="AB10">
            <v>73.8</v>
          </cell>
          <cell r="AC10">
            <v>82.6</v>
          </cell>
          <cell r="AD10">
            <v>89.9</v>
          </cell>
          <cell r="AE10">
            <v>269.2</v>
          </cell>
          <cell r="AF10">
            <v>167.2</v>
          </cell>
          <cell r="AG10">
            <v>138.19999999999999</v>
          </cell>
          <cell r="AH10">
            <v>190.2</v>
          </cell>
          <cell r="AI10">
            <v>154.19999999999999</v>
          </cell>
          <cell r="AJ10">
            <v>89.4</v>
          </cell>
          <cell r="AK10">
            <v>211.2</v>
          </cell>
          <cell r="AL10">
            <v>316.2</v>
          </cell>
          <cell r="AM10">
            <v>154.80000000000001</v>
          </cell>
          <cell r="AN10">
            <v>92.8</v>
          </cell>
          <cell r="AO10">
            <v>139.80000000000001</v>
          </cell>
          <cell r="AP10">
            <v>232.8</v>
          </cell>
          <cell r="AQ10">
            <v>320.8</v>
          </cell>
          <cell r="AR10">
            <v>529.79999999999995</v>
          </cell>
          <cell r="AS10">
            <v>349.8</v>
          </cell>
          <cell r="AT10">
            <v>340.8</v>
          </cell>
          <cell r="AU10">
            <v>565.79999999999995</v>
          </cell>
          <cell r="AV10">
            <v>28.199999999999996</v>
          </cell>
          <cell r="AW10">
            <v>126.8</v>
          </cell>
          <cell r="AX10">
            <v>65.8</v>
          </cell>
          <cell r="AY10">
            <v>38.5</v>
          </cell>
          <cell r="AZ10">
            <v>40.899999999999991</v>
          </cell>
          <cell r="BA10">
            <v>26.599999999999994</v>
          </cell>
          <cell r="BB10">
            <v>96.8</v>
          </cell>
          <cell r="BC10">
            <v>86.8</v>
          </cell>
          <cell r="BD10">
            <v>74.8</v>
          </cell>
          <cell r="BE10">
            <v>76.8</v>
          </cell>
          <cell r="BF10">
            <v>123.8</v>
          </cell>
          <cell r="BG10">
            <v>47.7</v>
          </cell>
          <cell r="BH10">
            <v>222.8</v>
          </cell>
          <cell r="BI10">
            <v>149.80000000000001</v>
          </cell>
          <cell r="BJ10">
            <v>295.8</v>
          </cell>
          <cell r="BK10">
            <v>294.8</v>
          </cell>
          <cell r="BL10">
            <v>386.8</v>
          </cell>
        </row>
        <row r="11">
          <cell r="A11">
            <v>10</v>
          </cell>
          <cell r="B11">
            <v>50.7</v>
          </cell>
          <cell r="C11">
            <v>39.4</v>
          </cell>
          <cell r="D11">
            <v>37.9</v>
          </cell>
          <cell r="E11">
            <v>28.4</v>
          </cell>
          <cell r="F11">
            <v>23</v>
          </cell>
          <cell r="G11">
            <v>22.599999999999998</v>
          </cell>
          <cell r="H11">
            <v>17.899999999999999</v>
          </cell>
          <cell r="I11">
            <v>10</v>
          </cell>
          <cell r="J11">
            <v>4.6999999999999957</v>
          </cell>
          <cell r="K11">
            <v>0</v>
          </cell>
          <cell r="L11">
            <v>10.800000000000004</v>
          </cell>
          <cell r="M11">
            <v>20.800000000000004</v>
          </cell>
          <cell r="N11">
            <v>23.1</v>
          </cell>
          <cell r="O11">
            <v>25.1</v>
          </cell>
          <cell r="P11">
            <v>30.4</v>
          </cell>
          <cell r="Q11">
            <v>43.300000000000004</v>
          </cell>
          <cell r="R11">
            <v>87.699999999999989</v>
          </cell>
          <cell r="S11">
            <v>74.699999999999989</v>
          </cell>
          <cell r="T11">
            <v>66.900000000000006</v>
          </cell>
          <cell r="U11">
            <v>77.3</v>
          </cell>
          <cell r="V11">
            <v>4.3999999999999986</v>
          </cell>
          <cell r="W11">
            <v>11.7</v>
          </cell>
          <cell r="X11">
            <v>629.1</v>
          </cell>
          <cell r="Y11">
            <v>76.099999999999994</v>
          </cell>
          <cell r="Z11">
            <v>62.4</v>
          </cell>
          <cell r="AA11">
            <v>41.1</v>
          </cell>
          <cell r="AB11">
            <v>69.099999999999994</v>
          </cell>
          <cell r="AC11">
            <v>87.3</v>
          </cell>
          <cell r="AD11">
            <v>94.6</v>
          </cell>
          <cell r="AE11">
            <v>273.89999999999998</v>
          </cell>
          <cell r="AF11">
            <v>171.9</v>
          </cell>
          <cell r="AG11">
            <v>142.9</v>
          </cell>
          <cell r="AH11">
            <v>194.9</v>
          </cell>
          <cell r="AI11">
            <v>158.9</v>
          </cell>
          <cell r="AJ11">
            <v>94.1</v>
          </cell>
          <cell r="AK11">
            <v>215.9</v>
          </cell>
          <cell r="AL11">
            <v>320.89999999999998</v>
          </cell>
          <cell r="AM11">
            <v>150.1</v>
          </cell>
          <cell r="AN11">
            <v>88.1</v>
          </cell>
          <cell r="AO11">
            <v>135.1</v>
          </cell>
          <cell r="AP11">
            <v>228.1</v>
          </cell>
          <cell r="AQ11">
            <v>316.10000000000002</v>
          </cell>
          <cell r="AR11">
            <v>525.1</v>
          </cell>
          <cell r="AS11">
            <v>345.1</v>
          </cell>
          <cell r="AT11">
            <v>336.1</v>
          </cell>
          <cell r="AU11">
            <v>561.1</v>
          </cell>
          <cell r="AV11">
            <v>23.5</v>
          </cell>
          <cell r="AW11">
            <v>122.1</v>
          </cell>
          <cell r="AX11">
            <v>61.1</v>
          </cell>
          <cell r="AY11">
            <v>33.800000000000004</v>
          </cell>
          <cell r="AZ11">
            <v>36.199999999999996</v>
          </cell>
          <cell r="BA11">
            <v>21.9</v>
          </cell>
          <cell r="BB11">
            <v>101.5</v>
          </cell>
          <cell r="BC11">
            <v>82.1</v>
          </cell>
          <cell r="BD11">
            <v>70.099999999999994</v>
          </cell>
          <cell r="BE11">
            <v>72.099999999999994</v>
          </cell>
          <cell r="BF11">
            <v>119.1</v>
          </cell>
          <cell r="BG11">
            <v>43.000000000000007</v>
          </cell>
          <cell r="BH11">
            <v>218.1</v>
          </cell>
          <cell r="BI11">
            <v>145.1</v>
          </cell>
          <cell r="BJ11">
            <v>291.10000000000002</v>
          </cell>
          <cell r="BK11">
            <v>290.10000000000002</v>
          </cell>
          <cell r="BL11">
            <v>382.1</v>
          </cell>
        </row>
        <row r="12">
          <cell r="A12">
            <v>11</v>
          </cell>
          <cell r="B12">
            <v>61.5</v>
          </cell>
          <cell r="C12">
            <v>50.2</v>
          </cell>
          <cell r="D12">
            <v>48.7</v>
          </cell>
          <cell r="E12">
            <v>39.200000000000003</v>
          </cell>
          <cell r="F12">
            <v>33.800000000000004</v>
          </cell>
          <cell r="G12">
            <v>33.400000000000006</v>
          </cell>
          <cell r="H12">
            <v>28.700000000000003</v>
          </cell>
          <cell r="I12">
            <v>20.800000000000004</v>
          </cell>
          <cell r="J12">
            <v>15.5</v>
          </cell>
          <cell r="K12">
            <v>10.800000000000004</v>
          </cell>
          <cell r="L12">
            <v>0</v>
          </cell>
          <cell r="M12">
            <v>10</v>
          </cell>
          <cell r="N12">
            <v>12.299999999999997</v>
          </cell>
          <cell r="O12">
            <v>14.299999999999997</v>
          </cell>
          <cell r="P12">
            <v>19.599999999999994</v>
          </cell>
          <cell r="Q12">
            <v>32.5</v>
          </cell>
          <cell r="R12">
            <v>98.5</v>
          </cell>
          <cell r="S12">
            <v>85.5</v>
          </cell>
          <cell r="T12">
            <v>77.7</v>
          </cell>
          <cell r="U12">
            <v>88.1</v>
          </cell>
          <cell r="V12">
            <v>6.4000000000000057</v>
          </cell>
          <cell r="W12">
            <v>22.500000000000004</v>
          </cell>
          <cell r="X12">
            <v>618.29999999999995</v>
          </cell>
          <cell r="Y12">
            <v>65.3</v>
          </cell>
          <cell r="Z12">
            <v>51.599999999999994</v>
          </cell>
          <cell r="AA12">
            <v>30.299999999999997</v>
          </cell>
          <cell r="AB12">
            <v>58.3</v>
          </cell>
          <cell r="AC12">
            <v>98.1</v>
          </cell>
          <cell r="AD12">
            <v>105.4</v>
          </cell>
          <cell r="AE12">
            <v>284.7</v>
          </cell>
          <cell r="AF12">
            <v>182.7</v>
          </cell>
          <cell r="AG12">
            <v>153.69999999999999</v>
          </cell>
          <cell r="AH12">
            <v>205.7</v>
          </cell>
          <cell r="AI12">
            <v>169.7</v>
          </cell>
          <cell r="AJ12">
            <v>104.9</v>
          </cell>
          <cell r="AK12">
            <v>226.7</v>
          </cell>
          <cell r="AL12">
            <v>331.7</v>
          </cell>
          <cell r="AM12">
            <v>139.30000000000001</v>
          </cell>
          <cell r="AN12">
            <v>77.3</v>
          </cell>
          <cell r="AO12">
            <v>124.3</v>
          </cell>
          <cell r="AP12">
            <v>217.3</v>
          </cell>
          <cell r="AQ12">
            <v>305.3</v>
          </cell>
          <cell r="AR12">
            <v>514.29999999999995</v>
          </cell>
          <cell r="AS12">
            <v>334.3</v>
          </cell>
          <cell r="AT12">
            <v>325.3</v>
          </cell>
          <cell r="AU12">
            <v>550.29999999999995</v>
          </cell>
          <cell r="AV12">
            <v>12.699999999999996</v>
          </cell>
          <cell r="AW12">
            <v>111.3</v>
          </cell>
          <cell r="AX12">
            <v>50.3</v>
          </cell>
          <cell r="AY12">
            <v>23</v>
          </cell>
          <cell r="AZ12">
            <v>25.399999999999991</v>
          </cell>
          <cell r="BA12">
            <v>11.099999999999994</v>
          </cell>
          <cell r="BB12">
            <v>112.3</v>
          </cell>
          <cell r="BC12">
            <v>71.3</v>
          </cell>
          <cell r="BD12">
            <v>59.3</v>
          </cell>
          <cell r="BE12">
            <v>61.3</v>
          </cell>
          <cell r="BF12">
            <v>108.3</v>
          </cell>
          <cell r="BG12">
            <v>32.200000000000003</v>
          </cell>
          <cell r="BH12">
            <v>207.3</v>
          </cell>
          <cell r="BI12">
            <v>134.30000000000001</v>
          </cell>
          <cell r="BJ12">
            <v>280.3</v>
          </cell>
          <cell r="BK12">
            <v>279.3</v>
          </cell>
          <cell r="BL12">
            <v>371.3</v>
          </cell>
        </row>
        <row r="13">
          <cell r="A13">
            <v>12</v>
          </cell>
          <cell r="B13">
            <v>71.5</v>
          </cell>
          <cell r="C13">
            <v>60.2</v>
          </cell>
          <cell r="D13">
            <v>58.7</v>
          </cell>
          <cell r="E13">
            <v>49.2</v>
          </cell>
          <cell r="F13">
            <v>43.800000000000004</v>
          </cell>
          <cell r="G13">
            <v>43.400000000000006</v>
          </cell>
          <cell r="H13">
            <v>38.700000000000003</v>
          </cell>
          <cell r="I13">
            <v>30.800000000000004</v>
          </cell>
          <cell r="J13">
            <v>25.5</v>
          </cell>
          <cell r="K13">
            <v>20.800000000000004</v>
          </cell>
          <cell r="L13">
            <v>10</v>
          </cell>
          <cell r="M13">
            <v>0</v>
          </cell>
          <cell r="N13">
            <v>2.2999999999999972</v>
          </cell>
          <cell r="O13">
            <v>4.2999999999999972</v>
          </cell>
          <cell r="P13">
            <v>9.5999999999999943</v>
          </cell>
          <cell r="Q13">
            <v>22.5</v>
          </cell>
          <cell r="R13">
            <v>108.5</v>
          </cell>
          <cell r="S13">
            <v>95.5</v>
          </cell>
          <cell r="T13">
            <v>87.7</v>
          </cell>
          <cell r="U13">
            <v>98.1</v>
          </cell>
          <cell r="V13">
            <v>16.400000000000006</v>
          </cell>
          <cell r="W13">
            <v>32.5</v>
          </cell>
          <cell r="X13">
            <v>608.29999999999995</v>
          </cell>
          <cell r="Y13">
            <v>55.3</v>
          </cell>
          <cell r="Z13">
            <v>41.599999999999994</v>
          </cell>
          <cell r="AA13">
            <v>20.299999999999997</v>
          </cell>
          <cell r="AB13">
            <v>48.3</v>
          </cell>
          <cell r="AC13">
            <v>108.1</v>
          </cell>
          <cell r="AD13">
            <v>115.4</v>
          </cell>
          <cell r="AE13">
            <v>294.7</v>
          </cell>
          <cell r="AF13">
            <v>192.7</v>
          </cell>
          <cell r="AG13">
            <v>163.69999999999999</v>
          </cell>
          <cell r="AH13">
            <v>215.7</v>
          </cell>
          <cell r="AI13">
            <v>179.7</v>
          </cell>
          <cell r="AJ13">
            <v>114.9</v>
          </cell>
          <cell r="AK13">
            <v>236.7</v>
          </cell>
          <cell r="AL13">
            <v>341.7</v>
          </cell>
          <cell r="AM13">
            <v>129.30000000000001</v>
          </cell>
          <cell r="AN13">
            <v>67.3</v>
          </cell>
          <cell r="AO13">
            <v>114.3</v>
          </cell>
          <cell r="AP13">
            <v>207.3</v>
          </cell>
          <cell r="AQ13">
            <v>295.3</v>
          </cell>
          <cell r="AR13">
            <v>504.3</v>
          </cell>
          <cell r="AS13">
            <v>324.3</v>
          </cell>
          <cell r="AT13">
            <v>315.3</v>
          </cell>
          <cell r="AU13">
            <v>540.29999999999995</v>
          </cell>
          <cell r="AV13">
            <v>2.6999999999999957</v>
          </cell>
          <cell r="AW13">
            <v>101.3</v>
          </cell>
          <cell r="AX13">
            <v>40.299999999999997</v>
          </cell>
          <cell r="AY13">
            <v>13</v>
          </cell>
          <cell r="AZ13">
            <v>15.399999999999991</v>
          </cell>
          <cell r="BA13">
            <v>1.0999999999999943</v>
          </cell>
          <cell r="BB13">
            <v>122.3</v>
          </cell>
          <cell r="BC13">
            <v>61.3</v>
          </cell>
          <cell r="BD13">
            <v>49.3</v>
          </cell>
          <cell r="BE13">
            <v>51.3</v>
          </cell>
          <cell r="BF13">
            <v>98.3</v>
          </cell>
          <cell r="BG13">
            <v>22.200000000000003</v>
          </cell>
          <cell r="BH13">
            <v>197.3</v>
          </cell>
          <cell r="BI13">
            <v>124.3</v>
          </cell>
          <cell r="BJ13">
            <v>270.3</v>
          </cell>
          <cell r="BK13">
            <v>269.3</v>
          </cell>
          <cell r="BL13">
            <v>361.3</v>
          </cell>
        </row>
        <row r="14">
          <cell r="A14">
            <v>13</v>
          </cell>
          <cell r="B14">
            <v>73.8</v>
          </cell>
          <cell r="C14">
            <v>62.5</v>
          </cell>
          <cell r="D14">
            <v>61</v>
          </cell>
          <cell r="E14">
            <v>51.5</v>
          </cell>
          <cell r="F14">
            <v>46.1</v>
          </cell>
          <cell r="G14">
            <v>45.7</v>
          </cell>
          <cell r="H14">
            <v>41</v>
          </cell>
          <cell r="I14">
            <v>33.1</v>
          </cell>
          <cell r="J14">
            <v>27.799999999999997</v>
          </cell>
          <cell r="K14">
            <v>23.1</v>
          </cell>
          <cell r="L14">
            <v>12.299999999999997</v>
          </cell>
          <cell r="M14">
            <v>2.2999999999999972</v>
          </cell>
          <cell r="N14">
            <v>0</v>
          </cell>
          <cell r="O14">
            <v>2</v>
          </cell>
          <cell r="P14">
            <v>7.2999999999999972</v>
          </cell>
          <cell r="Q14">
            <v>20.200000000000003</v>
          </cell>
          <cell r="R14">
            <v>110.8</v>
          </cell>
          <cell r="S14">
            <v>97.8</v>
          </cell>
          <cell r="T14">
            <v>90</v>
          </cell>
          <cell r="U14">
            <v>100.4</v>
          </cell>
          <cell r="V14">
            <v>18.700000000000003</v>
          </cell>
          <cell r="W14">
            <v>34.799999999999997</v>
          </cell>
          <cell r="X14">
            <v>606</v>
          </cell>
          <cell r="Y14">
            <v>53</v>
          </cell>
          <cell r="Z14">
            <v>39.299999999999997</v>
          </cell>
          <cell r="AA14">
            <v>18</v>
          </cell>
          <cell r="AB14">
            <v>46</v>
          </cell>
          <cell r="AC14">
            <v>110.4</v>
          </cell>
          <cell r="AD14">
            <v>117.7</v>
          </cell>
          <cell r="AE14">
            <v>297</v>
          </cell>
          <cell r="AF14">
            <v>195</v>
          </cell>
          <cell r="AG14">
            <v>166</v>
          </cell>
          <cell r="AH14">
            <v>218</v>
          </cell>
          <cell r="AI14">
            <v>182</v>
          </cell>
          <cell r="AJ14">
            <v>117.2</v>
          </cell>
          <cell r="AK14">
            <v>239</v>
          </cell>
          <cell r="AL14">
            <v>344</v>
          </cell>
          <cell r="AM14">
            <v>127</v>
          </cell>
          <cell r="AN14">
            <v>65</v>
          </cell>
          <cell r="AO14">
            <v>112</v>
          </cell>
          <cell r="AP14">
            <v>205</v>
          </cell>
          <cell r="AQ14">
            <v>293</v>
          </cell>
          <cell r="AR14">
            <v>502</v>
          </cell>
          <cell r="AS14">
            <v>322</v>
          </cell>
          <cell r="AT14">
            <v>313</v>
          </cell>
          <cell r="AU14">
            <v>538</v>
          </cell>
          <cell r="AV14">
            <v>0.39999999999999858</v>
          </cell>
          <cell r="AW14">
            <v>99</v>
          </cell>
          <cell r="AX14">
            <v>38</v>
          </cell>
          <cell r="AY14">
            <v>10.700000000000003</v>
          </cell>
          <cell r="AZ14">
            <v>13.099999999999994</v>
          </cell>
          <cell r="BA14">
            <v>1.2000000000000028</v>
          </cell>
          <cell r="BB14">
            <v>124.6</v>
          </cell>
          <cell r="BC14">
            <v>59</v>
          </cell>
          <cell r="BD14">
            <v>47</v>
          </cell>
          <cell r="BE14">
            <v>49</v>
          </cell>
          <cell r="BF14">
            <v>96</v>
          </cell>
          <cell r="BG14">
            <v>19.900000000000006</v>
          </cell>
          <cell r="BH14">
            <v>195</v>
          </cell>
          <cell r="BI14">
            <v>122</v>
          </cell>
          <cell r="BJ14">
            <v>268</v>
          </cell>
          <cell r="BK14">
            <v>267</v>
          </cell>
          <cell r="BL14">
            <v>359</v>
          </cell>
        </row>
        <row r="15">
          <cell r="A15">
            <v>14</v>
          </cell>
          <cell r="B15">
            <v>75.8</v>
          </cell>
          <cell r="C15">
            <v>64.5</v>
          </cell>
          <cell r="D15">
            <v>63</v>
          </cell>
          <cell r="E15">
            <v>53.5</v>
          </cell>
          <cell r="F15">
            <v>48.1</v>
          </cell>
          <cell r="G15">
            <v>47.7</v>
          </cell>
          <cell r="H15">
            <v>43</v>
          </cell>
          <cell r="I15">
            <v>35.1</v>
          </cell>
          <cell r="J15">
            <v>29.799999999999997</v>
          </cell>
          <cell r="K15">
            <v>25.1</v>
          </cell>
          <cell r="L15">
            <v>14.299999999999997</v>
          </cell>
          <cell r="M15">
            <v>4.2999999999999972</v>
          </cell>
          <cell r="N15">
            <v>2</v>
          </cell>
          <cell r="O15">
            <v>0</v>
          </cell>
          <cell r="P15">
            <v>5.2999999999999972</v>
          </cell>
          <cell r="Q15">
            <v>18.200000000000003</v>
          </cell>
          <cell r="R15">
            <v>112.8</v>
          </cell>
          <cell r="S15">
            <v>99.8</v>
          </cell>
          <cell r="T15">
            <v>92</v>
          </cell>
          <cell r="U15">
            <v>102.4</v>
          </cell>
          <cell r="V15">
            <v>20.700000000000003</v>
          </cell>
          <cell r="W15">
            <v>36.799999999999997</v>
          </cell>
          <cell r="X15">
            <v>604</v>
          </cell>
          <cell r="Y15">
            <v>51</v>
          </cell>
          <cell r="Z15">
            <v>37.299999999999997</v>
          </cell>
          <cell r="AA15">
            <v>16</v>
          </cell>
          <cell r="AB15">
            <v>44</v>
          </cell>
          <cell r="AC15">
            <v>112.4</v>
          </cell>
          <cell r="AD15">
            <v>119.7</v>
          </cell>
          <cell r="AE15">
            <v>299</v>
          </cell>
          <cell r="AF15">
            <v>197</v>
          </cell>
          <cell r="AG15">
            <v>168</v>
          </cell>
          <cell r="AH15">
            <v>220</v>
          </cell>
          <cell r="AI15">
            <v>184</v>
          </cell>
          <cell r="AJ15">
            <v>119.2</v>
          </cell>
          <cell r="AK15">
            <v>241</v>
          </cell>
          <cell r="AL15">
            <v>346</v>
          </cell>
          <cell r="AM15">
            <v>125</v>
          </cell>
          <cell r="AN15">
            <v>63</v>
          </cell>
          <cell r="AO15">
            <v>110</v>
          </cell>
          <cell r="AP15">
            <v>203</v>
          </cell>
          <cell r="AQ15">
            <v>291</v>
          </cell>
          <cell r="AR15">
            <v>500</v>
          </cell>
          <cell r="AS15">
            <v>320</v>
          </cell>
          <cell r="AT15">
            <v>311</v>
          </cell>
          <cell r="AU15">
            <v>536</v>
          </cell>
          <cell r="AV15">
            <v>1.6000000000000014</v>
          </cell>
          <cell r="AW15">
            <v>97</v>
          </cell>
          <cell r="AX15">
            <v>36</v>
          </cell>
          <cell r="AY15">
            <v>8.7000000000000028</v>
          </cell>
          <cell r="AZ15">
            <v>11.099999999999994</v>
          </cell>
          <cell r="BA15">
            <v>3.2000000000000028</v>
          </cell>
          <cell r="BB15">
            <v>126.6</v>
          </cell>
          <cell r="BC15">
            <v>57</v>
          </cell>
          <cell r="BD15">
            <v>45</v>
          </cell>
          <cell r="BE15">
            <v>47</v>
          </cell>
          <cell r="BF15">
            <v>94</v>
          </cell>
          <cell r="BG15">
            <v>17.900000000000006</v>
          </cell>
          <cell r="BH15">
            <v>193</v>
          </cell>
          <cell r="BI15">
            <v>120</v>
          </cell>
          <cell r="BJ15">
            <v>266</v>
          </cell>
          <cell r="BK15">
            <v>265</v>
          </cell>
          <cell r="BL15">
            <v>357</v>
          </cell>
        </row>
        <row r="16">
          <cell r="A16">
            <v>15</v>
          </cell>
          <cell r="B16">
            <v>81.099999999999994</v>
          </cell>
          <cell r="C16">
            <v>69.8</v>
          </cell>
          <cell r="D16">
            <v>68.3</v>
          </cell>
          <cell r="E16">
            <v>58.8</v>
          </cell>
          <cell r="F16">
            <v>53.4</v>
          </cell>
          <cell r="G16">
            <v>53</v>
          </cell>
          <cell r="H16">
            <v>48.3</v>
          </cell>
          <cell r="I16">
            <v>40.4</v>
          </cell>
          <cell r="J16">
            <v>35.099999999999994</v>
          </cell>
          <cell r="K16">
            <v>30.4</v>
          </cell>
          <cell r="L16">
            <v>19.599999999999994</v>
          </cell>
          <cell r="M16">
            <v>9.5999999999999943</v>
          </cell>
          <cell r="N16">
            <v>7.2999999999999972</v>
          </cell>
          <cell r="O16">
            <v>5.2999999999999972</v>
          </cell>
          <cell r="P16">
            <v>0</v>
          </cell>
          <cell r="Q16">
            <v>12.900000000000006</v>
          </cell>
          <cell r="R16">
            <v>118.1</v>
          </cell>
          <cell r="S16">
            <v>105.1</v>
          </cell>
          <cell r="T16">
            <v>97.3</v>
          </cell>
          <cell r="U16">
            <v>107.69999999999999</v>
          </cell>
          <cell r="V16">
            <v>26</v>
          </cell>
          <cell r="W16">
            <v>42.099999999999994</v>
          </cell>
          <cell r="X16">
            <v>598.70000000000005</v>
          </cell>
          <cell r="Y16">
            <v>45.7</v>
          </cell>
          <cell r="Z16">
            <v>32</v>
          </cell>
          <cell r="AA16">
            <v>10.700000000000003</v>
          </cell>
          <cell r="AB16">
            <v>38.700000000000003</v>
          </cell>
          <cell r="AC16">
            <v>117.69999999999999</v>
          </cell>
          <cell r="AD16">
            <v>125</v>
          </cell>
          <cell r="AE16">
            <v>304.3</v>
          </cell>
          <cell r="AF16">
            <v>202.3</v>
          </cell>
          <cell r="AG16">
            <v>173.3</v>
          </cell>
          <cell r="AH16">
            <v>225.3</v>
          </cell>
          <cell r="AI16">
            <v>189.3</v>
          </cell>
          <cell r="AJ16">
            <v>124.5</v>
          </cell>
          <cell r="AK16">
            <v>246.3</v>
          </cell>
          <cell r="AL16">
            <v>351.3</v>
          </cell>
          <cell r="AM16">
            <v>119.7</v>
          </cell>
          <cell r="AN16">
            <v>57.7</v>
          </cell>
          <cell r="AO16">
            <v>104.7</v>
          </cell>
          <cell r="AP16">
            <v>197.7</v>
          </cell>
          <cell r="AQ16">
            <v>285.7</v>
          </cell>
          <cell r="AR16">
            <v>494.7</v>
          </cell>
          <cell r="AS16">
            <v>314.7</v>
          </cell>
          <cell r="AT16">
            <v>305.7</v>
          </cell>
          <cell r="AU16">
            <v>530.70000000000005</v>
          </cell>
          <cell r="AV16">
            <v>6.8999999999999986</v>
          </cell>
          <cell r="AW16">
            <v>91.7</v>
          </cell>
          <cell r="AX16">
            <v>30.700000000000003</v>
          </cell>
          <cell r="AY16">
            <v>3.4000000000000057</v>
          </cell>
          <cell r="AZ16">
            <v>5.7999999999999972</v>
          </cell>
          <cell r="BA16">
            <v>8.5</v>
          </cell>
          <cell r="BB16">
            <v>131.89999999999998</v>
          </cell>
          <cell r="BC16">
            <v>51.7</v>
          </cell>
          <cell r="BD16">
            <v>39.700000000000003</v>
          </cell>
          <cell r="BE16">
            <v>41.7</v>
          </cell>
          <cell r="BF16">
            <v>88.7</v>
          </cell>
          <cell r="BG16">
            <v>12.600000000000009</v>
          </cell>
          <cell r="BH16">
            <v>187.7</v>
          </cell>
          <cell r="BI16">
            <v>114.7</v>
          </cell>
          <cell r="BJ16">
            <v>260.7</v>
          </cell>
          <cell r="BK16">
            <v>259.7</v>
          </cell>
          <cell r="BL16">
            <v>351.7</v>
          </cell>
        </row>
        <row r="17">
          <cell r="A17">
            <v>16</v>
          </cell>
          <cell r="B17">
            <v>94</v>
          </cell>
          <cell r="C17">
            <v>82.7</v>
          </cell>
          <cell r="D17">
            <v>81.2</v>
          </cell>
          <cell r="E17">
            <v>71.7</v>
          </cell>
          <cell r="F17">
            <v>66.3</v>
          </cell>
          <cell r="G17">
            <v>65.900000000000006</v>
          </cell>
          <cell r="H17">
            <v>61.2</v>
          </cell>
          <cell r="I17">
            <v>53.300000000000004</v>
          </cell>
          <cell r="J17">
            <v>48</v>
          </cell>
          <cell r="K17">
            <v>43.300000000000004</v>
          </cell>
          <cell r="L17">
            <v>32.5</v>
          </cell>
          <cell r="M17">
            <v>22.5</v>
          </cell>
          <cell r="N17">
            <v>20.200000000000003</v>
          </cell>
          <cell r="O17">
            <v>18.200000000000003</v>
          </cell>
          <cell r="P17">
            <v>12.900000000000006</v>
          </cell>
          <cell r="Q17">
            <v>0</v>
          </cell>
          <cell r="R17">
            <v>131</v>
          </cell>
          <cell r="S17">
            <v>118</v>
          </cell>
          <cell r="T17">
            <v>110.2</v>
          </cell>
          <cell r="U17">
            <v>120.6</v>
          </cell>
          <cell r="V17">
            <v>38.900000000000006</v>
          </cell>
          <cell r="W17">
            <v>55</v>
          </cell>
          <cell r="X17">
            <v>585.79999999999995</v>
          </cell>
          <cell r="Y17">
            <v>32.799999999999997</v>
          </cell>
          <cell r="Z17">
            <v>19.099999999999994</v>
          </cell>
          <cell r="AA17">
            <v>2.2000000000000028</v>
          </cell>
          <cell r="AB17">
            <v>25.799999999999997</v>
          </cell>
          <cell r="AC17">
            <v>130.6</v>
          </cell>
          <cell r="AD17">
            <v>137.9</v>
          </cell>
          <cell r="AE17">
            <v>317.2</v>
          </cell>
          <cell r="AF17">
            <v>215.2</v>
          </cell>
          <cell r="AG17">
            <v>186.2</v>
          </cell>
          <cell r="AH17">
            <v>238.2</v>
          </cell>
          <cell r="AI17">
            <v>202.2</v>
          </cell>
          <cell r="AJ17">
            <v>137.4</v>
          </cell>
          <cell r="AK17">
            <v>259.2</v>
          </cell>
          <cell r="AL17">
            <v>364.2</v>
          </cell>
          <cell r="AM17">
            <v>106.8</v>
          </cell>
          <cell r="AN17">
            <v>44.8</v>
          </cell>
          <cell r="AO17">
            <v>91.8</v>
          </cell>
          <cell r="AP17">
            <v>184.8</v>
          </cell>
          <cell r="AQ17">
            <v>272.8</v>
          </cell>
          <cell r="AR17">
            <v>481.8</v>
          </cell>
          <cell r="AS17">
            <v>301.8</v>
          </cell>
          <cell r="AT17">
            <v>292.8</v>
          </cell>
          <cell r="AU17">
            <v>517.79999999999995</v>
          </cell>
          <cell r="AV17">
            <v>19.800000000000004</v>
          </cell>
          <cell r="AW17">
            <v>78.8</v>
          </cell>
          <cell r="AX17">
            <v>17.799999999999997</v>
          </cell>
          <cell r="AY17">
            <v>9.5</v>
          </cell>
          <cell r="AZ17">
            <v>7.1000000000000085</v>
          </cell>
          <cell r="BA17">
            <v>21.400000000000006</v>
          </cell>
          <cell r="BB17">
            <v>144.80000000000001</v>
          </cell>
          <cell r="BC17">
            <v>38.799999999999997</v>
          </cell>
          <cell r="BD17">
            <v>26.799999999999997</v>
          </cell>
          <cell r="BE17">
            <v>28.799999999999997</v>
          </cell>
          <cell r="BF17">
            <v>75.8</v>
          </cell>
          <cell r="BG17">
            <v>0.29999999999999716</v>
          </cell>
          <cell r="BH17">
            <v>174.8</v>
          </cell>
          <cell r="BI17">
            <v>101.8</v>
          </cell>
          <cell r="BJ17">
            <v>247.8</v>
          </cell>
          <cell r="BK17">
            <v>246.8</v>
          </cell>
          <cell r="BL17">
            <v>338.8</v>
          </cell>
        </row>
        <row r="18">
          <cell r="A18">
            <v>17</v>
          </cell>
          <cell r="B18">
            <v>37</v>
          </cell>
          <cell r="C18">
            <v>48.3</v>
          </cell>
          <cell r="D18">
            <v>49.8</v>
          </cell>
          <cell r="E18">
            <v>59.3</v>
          </cell>
          <cell r="F18">
            <v>64.7</v>
          </cell>
          <cell r="G18">
            <v>65.099999999999994</v>
          </cell>
          <cell r="H18">
            <v>69.8</v>
          </cell>
          <cell r="I18">
            <v>77.699999999999989</v>
          </cell>
          <cell r="J18">
            <v>83</v>
          </cell>
          <cell r="K18">
            <v>87.699999999999989</v>
          </cell>
          <cell r="L18">
            <v>98.5</v>
          </cell>
          <cell r="M18">
            <v>108.5</v>
          </cell>
          <cell r="N18">
            <v>110.8</v>
          </cell>
          <cell r="O18">
            <v>112.8</v>
          </cell>
          <cell r="P18">
            <v>118.1</v>
          </cell>
          <cell r="Q18">
            <v>131</v>
          </cell>
          <cell r="R18">
            <v>0</v>
          </cell>
          <cell r="S18">
            <v>13</v>
          </cell>
          <cell r="T18">
            <v>20.799999999999997</v>
          </cell>
          <cell r="U18">
            <v>10.399999999999999</v>
          </cell>
          <cell r="V18">
            <v>92.1</v>
          </cell>
          <cell r="W18">
            <v>76</v>
          </cell>
          <cell r="X18">
            <v>716.8</v>
          </cell>
          <cell r="Y18">
            <v>163.80000000000001</v>
          </cell>
          <cell r="Z18">
            <v>150.1</v>
          </cell>
          <cell r="AA18">
            <v>128.80000000000001</v>
          </cell>
          <cell r="AB18">
            <v>156.80000000000001</v>
          </cell>
          <cell r="AC18">
            <v>0.39999999999999858</v>
          </cell>
          <cell r="AD18">
            <v>6.9000000000000057</v>
          </cell>
          <cell r="AE18">
            <v>186.2</v>
          </cell>
          <cell r="AF18">
            <v>84.2</v>
          </cell>
          <cell r="AG18">
            <v>55.2</v>
          </cell>
          <cell r="AH18">
            <v>107.2</v>
          </cell>
          <cell r="AI18">
            <v>71.2</v>
          </cell>
          <cell r="AJ18">
            <v>6.4000000000000057</v>
          </cell>
          <cell r="AK18">
            <v>128.19999999999999</v>
          </cell>
          <cell r="AL18">
            <v>233.2</v>
          </cell>
          <cell r="AM18">
            <v>237.8</v>
          </cell>
          <cell r="AN18">
            <v>175.8</v>
          </cell>
          <cell r="AO18">
            <v>222.8</v>
          </cell>
          <cell r="AP18">
            <v>315.8</v>
          </cell>
          <cell r="AQ18">
            <v>403.8</v>
          </cell>
          <cell r="AR18">
            <v>612.79999999999995</v>
          </cell>
          <cell r="AS18">
            <v>432.8</v>
          </cell>
          <cell r="AT18">
            <v>423.8</v>
          </cell>
          <cell r="AU18">
            <v>648.79999999999995</v>
          </cell>
          <cell r="AV18">
            <v>111.19999999999999</v>
          </cell>
          <cell r="AW18">
            <v>209.8</v>
          </cell>
          <cell r="AX18">
            <v>148.80000000000001</v>
          </cell>
          <cell r="AY18">
            <v>121.5</v>
          </cell>
          <cell r="AZ18">
            <v>123.89999999999999</v>
          </cell>
          <cell r="BA18">
            <v>109.6</v>
          </cell>
          <cell r="BB18">
            <v>13.799999999999997</v>
          </cell>
          <cell r="BC18">
            <v>169.8</v>
          </cell>
          <cell r="BD18">
            <v>157.80000000000001</v>
          </cell>
          <cell r="BE18">
            <v>159.80000000000001</v>
          </cell>
          <cell r="BF18">
            <v>206.8</v>
          </cell>
          <cell r="BG18">
            <v>130.69999999999999</v>
          </cell>
          <cell r="BH18">
            <v>305.8</v>
          </cell>
          <cell r="BI18">
            <v>232.8</v>
          </cell>
          <cell r="BJ18">
            <v>378.8</v>
          </cell>
          <cell r="BK18">
            <v>377.8</v>
          </cell>
          <cell r="BL18">
            <v>469.8</v>
          </cell>
        </row>
        <row r="19">
          <cell r="A19">
            <v>18</v>
          </cell>
          <cell r="B19">
            <v>23.999999999999996</v>
          </cell>
          <cell r="C19">
            <v>35.299999999999997</v>
          </cell>
          <cell r="D19">
            <v>36.799999999999997</v>
          </cell>
          <cell r="E19">
            <v>46.3</v>
          </cell>
          <cell r="F19">
            <v>51.699999999999996</v>
          </cell>
          <cell r="G19">
            <v>52.099999999999994</v>
          </cell>
          <cell r="H19">
            <v>56.8</v>
          </cell>
          <cell r="I19">
            <v>64.699999999999989</v>
          </cell>
          <cell r="J19">
            <v>70</v>
          </cell>
          <cell r="K19">
            <v>74.699999999999989</v>
          </cell>
          <cell r="L19">
            <v>85.5</v>
          </cell>
          <cell r="M19">
            <v>95.5</v>
          </cell>
          <cell r="N19">
            <v>97.8</v>
          </cell>
          <cell r="O19">
            <v>99.8</v>
          </cell>
          <cell r="P19">
            <v>105.1</v>
          </cell>
          <cell r="Q19">
            <v>118</v>
          </cell>
          <cell r="R19">
            <v>13</v>
          </cell>
          <cell r="S19">
            <v>0</v>
          </cell>
          <cell r="T19">
            <v>7.7999999999999972</v>
          </cell>
          <cell r="U19">
            <v>2.6000000000000014</v>
          </cell>
          <cell r="V19">
            <v>79.099999999999994</v>
          </cell>
          <cell r="W19">
            <v>63</v>
          </cell>
          <cell r="X19">
            <v>703.8</v>
          </cell>
          <cell r="Y19">
            <v>150.80000000000001</v>
          </cell>
          <cell r="Z19">
            <v>137.1</v>
          </cell>
          <cell r="AA19">
            <v>115.8</v>
          </cell>
          <cell r="AB19">
            <v>143.80000000000001</v>
          </cell>
          <cell r="AC19">
            <v>12.600000000000001</v>
          </cell>
          <cell r="AD19">
            <v>19.900000000000006</v>
          </cell>
          <cell r="AE19">
            <v>199.2</v>
          </cell>
          <cell r="AF19">
            <v>97.2</v>
          </cell>
          <cell r="AG19">
            <v>68.2</v>
          </cell>
          <cell r="AH19">
            <v>120.2</v>
          </cell>
          <cell r="AI19">
            <v>84.2</v>
          </cell>
          <cell r="AJ19">
            <v>19.400000000000006</v>
          </cell>
          <cell r="AK19">
            <v>141.19999999999999</v>
          </cell>
          <cell r="AL19">
            <v>246.2</v>
          </cell>
          <cell r="AM19">
            <v>224.8</v>
          </cell>
          <cell r="AN19">
            <v>162.80000000000001</v>
          </cell>
          <cell r="AO19">
            <v>209.8</v>
          </cell>
          <cell r="AP19">
            <v>302.8</v>
          </cell>
          <cell r="AQ19">
            <v>390.8</v>
          </cell>
          <cell r="AR19">
            <v>599.79999999999995</v>
          </cell>
          <cell r="AS19">
            <v>419.8</v>
          </cell>
          <cell r="AT19">
            <v>410.8</v>
          </cell>
          <cell r="AU19">
            <v>635.79999999999995</v>
          </cell>
          <cell r="AV19">
            <v>98.199999999999989</v>
          </cell>
          <cell r="AW19">
            <v>196.8</v>
          </cell>
          <cell r="AX19">
            <v>135.80000000000001</v>
          </cell>
          <cell r="AY19">
            <v>108.5</v>
          </cell>
          <cell r="AZ19">
            <v>110.89999999999999</v>
          </cell>
          <cell r="BA19">
            <v>96.6</v>
          </cell>
          <cell r="BB19">
            <v>26.799999999999997</v>
          </cell>
          <cell r="BC19">
            <v>156.80000000000001</v>
          </cell>
          <cell r="BD19">
            <v>144.80000000000001</v>
          </cell>
          <cell r="BE19">
            <v>146.80000000000001</v>
          </cell>
          <cell r="BF19">
            <v>193.8</v>
          </cell>
          <cell r="BG19">
            <v>117.7</v>
          </cell>
          <cell r="BH19">
            <v>292.8</v>
          </cell>
          <cell r="BI19">
            <v>219.8</v>
          </cell>
          <cell r="BJ19">
            <v>365.8</v>
          </cell>
          <cell r="BK19">
            <v>364.8</v>
          </cell>
          <cell r="BL19">
            <v>456.8</v>
          </cell>
        </row>
        <row r="20">
          <cell r="A20">
            <v>19</v>
          </cell>
          <cell r="B20">
            <v>16.2</v>
          </cell>
          <cell r="C20">
            <v>27.5</v>
          </cell>
          <cell r="D20">
            <v>29</v>
          </cell>
          <cell r="E20">
            <v>38.5</v>
          </cell>
          <cell r="F20">
            <v>43.9</v>
          </cell>
          <cell r="G20">
            <v>44.3</v>
          </cell>
          <cell r="H20">
            <v>49</v>
          </cell>
          <cell r="I20">
            <v>56.9</v>
          </cell>
          <cell r="J20">
            <v>62.2</v>
          </cell>
          <cell r="K20">
            <v>66.900000000000006</v>
          </cell>
          <cell r="L20">
            <v>77.7</v>
          </cell>
          <cell r="M20">
            <v>87.7</v>
          </cell>
          <cell r="N20">
            <v>90</v>
          </cell>
          <cell r="O20">
            <v>92</v>
          </cell>
          <cell r="P20">
            <v>97.3</v>
          </cell>
          <cell r="Q20">
            <v>110.2</v>
          </cell>
          <cell r="R20">
            <v>20.799999999999997</v>
          </cell>
          <cell r="S20">
            <v>7.7999999999999972</v>
          </cell>
          <cell r="T20">
            <v>0</v>
          </cell>
          <cell r="U20">
            <v>10.399999999999999</v>
          </cell>
          <cell r="V20">
            <v>71.3</v>
          </cell>
          <cell r="W20">
            <v>55.2</v>
          </cell>
          <cell r="X20">
            <v>696</v>
          </cell>
          <cell r="Y20">
            <v>143</v>
          </cell>
          <cell r="Z20">
            <v>129.30000000000001</v>
          </cell>
          <cell r="AA20">
            <v>108</v>
          </cell>
          <cell r="AB20">
            <v>136</v>
          </cell>
          <cell r="AC20">
            <v>20.399999999999999</v>
          </cell>
          <cell r="AD20">
            <v>27.700000000000003</v>
          </cell>
          <cell r="AE20">
            <v>207</v>
          </cell>
          <cell r="AF20">
            <v>105</v>
          </cell>
          <cell r="AG20">
            <v>76</v>
          </cell>
          <cell r="AH20">
            <v>128</v>
          </cell>
          <cell r="AI20">
            <v>92</v>
          </cell>
          <cell r="AJ20">
            <v>27.200000000000003</v>
          </cell>
          <cell r="AK20">
            <v>149</v>
          </cell>
          <cell r="AL20">
            <v>254</v>
          </cell>
          <cell r="AM20">
            <v>217</v>
          </cell>
          <cell r="AN20">
            <v>155</v>
          </cell>
          <cell r="AO20">
            <v>202</v>
          </cell>
          <cell r="AP20">
            <v>295</v>
          </cell>
          <cell r="AQ20">
            <v>383</v>
          </cell>
          <cell r="AR20">
            <v>592</v>
          </cell>
          <cell r="AS20">
            <v>412</v>
          </cell>
          <cell r="AT20">
            <v>403</v>
          </cell>
          <cell r="AU20">
            <v>628</v>
          </cell>
          <cell r="AV20">
            <v>90.4</v>
          </cell>
          <cell r="AW20">
            <v>189</v>
          </cell>
          <cell r="AX20">
            <v>128</v>
          </cell>
          <cell r="AY20">
            <v>100.7</v>
          </cell>
          <cell r="AZ20">
            <v>103.1</v>
          </cell>
          <cell r="BA20">
            <v>88.8</v>
          </cell>
          <cell r="BB20">
            <v>34.599999999999994</v>
          </cell>
          <cell r="BC20">
            <v>149</v>
          </cell>
          <cell r="BD20">
            <v>137</v>
          </cell>
          <cell r="BE20">
            <v>139</v>
          </cell>
          <cell r="BF20">
            <v>186</v>
          </cell>
          <cell r="BG20">
            <v>109.9</v>
          </cell>
          <cell r="BH20">
            <v>285</v>
          </cell>
          <cell r="BI20">
            <v>212</v>
          </cell>
          <cell r="BJ20">
            <v>358</v>
          </cell>
          <cell r="BK20">
            <v>357</v>
          </cell>
          <cell r="BL20">
            <v>449</v>
          </cell>
        </row>
        <row r="21">
          <cell r="A21">
            <v>20</v>
          </cell>
          <cell r="B21">
            <v>26.599999999999998</v>
          </cell>
          <cell r="C21">
            <v>37.9</v>
          </cell>
          <cell r="D21">
            <v>39.4</v>
          </cell>
          <cell r="E21">
            <v>48.9</v>
          </cell>
          <cell r="F21">
            <v>54.3</v>
          </cell>
          <cell r="G21">
            <v>54.7</v>
          </cell>
          <cell r="H21">
            <v>59.4</v>
          </cell>
          <cell r="I21">
            <v>67.3</v>
          </cell>
          <cell r="J21">
            <v>72.599999999999994</v>
          </cell>
          <cell r="K21">
            <v>77.3</v>
          </cell>
          <cell r="L21">
            <v>88.1</v>
          </cell>
          <cell r="M21">
            <v>98.1</v>
          </cell>
          <cell r="N21">
            <v>100.4</v>
          </cell>
          <cell r="O21">
            <v>102.4</v>
          </cell>
          <cell r="P21">
            <v>107.69999999999999</v>
          </cell>
          <cell r="Q21">
            <v>120.6</v>
          </cell>
          <cell r="R21">
            <v>10.399999999999999</v>
          </cell>
          <cell r="S21">
            <v>2.6000000000000014</v>
          </cell>
          <cell r="T21">
            <v>10.399999999999999</v>
          </cell>
          <cell r="U21">
            <v>0</v>
          </cell>
          <cell r="V21">
            <v>81.699999999999989</v>
          </cell>
          <cell r="W21">
            <v>65.599999999999994</v>
          </cell>
          <cell r="X21">
            <v>706.4</v>
          </cell>
          <cell r="Y21">
            <v>153.4</v>
          </cell>
          <cell r="Z21">
            <v>139.69999999999999</v>
          </cell>
          <cell r="AA21">
            <v>118.4</v>
          </cell>
          <cell r="AB21">
            <v>146.4</v>
          </cell>
          <cell r="AC21">
            <v>10</v>
          </cell>
          <cell r="AD21">
            <v>17.300000000000004</v>
          </cell>
          <cell r="AE21">
            <v>196.6</v>
          </cell>
          <cell r="AF21">
            <v>94.6</v>
          </cell>
          <cell r="AG21">
            <v>65.599999999999994</v>
          </cell>
          <cell r="AH21">
            <v>117.6</v>
          </cell>
          <cell r="AI21">
            <v>81.599999999999994</v>
          </cell>
          <cell r="AJ21">
            <v>16.800000000000004</v>
          </cell>
          <cell r="AK21">
            <v>138.6</v>
          </cell>
          <cell r="AL21">
            <v>243.6</v>
          </cell>
          <cell r="AM21">
            <v>227.4</v>
          </cell>
          <cell r="AN21">
            <v>165.4</v>
          </cell>
          <cell r="AO21">
            <v>212.4</v>
          </cell>
          <cell r="AP21">
            <v>305.39999999999998</v>
          </cell>
          <cell r="AQ21">
            <v>393.4</v>
          </cell>
          <cell r="AR21">
            <v>602.4</v>
          </cell>
          <cell r="AS21">
            <v>422.4</v>
          </cell>
          <cell r="AT21">
            <v>413.4</v>
          </cell>
          <cell r="AU21">
            <v>638.4</v>
          </cell>
          <cell r="AV21">
            <v>100.8</v>
          </cell>
          <cell r="AW21">
            <v>199.4</v>
          </cell>
          <cell r="AX21">
            <v>138.4</v>
          </cell>
          <cell r="AY21">
            <v>111.1</v>
          </cell>
          <cell r="AZ21">
            <v>113.5</v>
          </cell>
          <cell r="BA21">
            <v>99.199999999999989</v>
          </cell>
          <cell r="BB21">
            <v>24.199999999999996</v>
          </cell>
          <cell r="BC21">
            <v>159.4</v>
          </cell>
          <cell r="BD21">
            <v>147.4</v>
          </cell>
          <cell r="BE21">
            <v>149.4</v>
          </cell>
          <cell r="BF21">
            <v>196.4</v>
          </cell>
          <cell r="BG21">
            <v>120.30000000000001</v>
          </cell>
          <cell r="BH21">
            <v>295.39999999999998</v>
          </cell>
          <cell r="BI21">
            <v>222.4</v>
          </cell>
          <cell r="BJ21">
            <v>368.4</v>
          </cell>
          <cell r="BK21">
            <v>367.4</v>
          </cell>
          <cell r="BL21">
            <v>459.4</v>
          </cell>
        </row>
        <row r="22">
          <cell r="A22">
            <v>21</v>
          </cell>
          <cell r="B22">
            <v>55.099999999999994</v>
          </cell>
          <cell r="C22">
            <v>43.8</v>
          </cell>
          <cell r="D22">
            <v>42.3</v>
          </cell>
          <cell r="E22">
            <v>32.799999999999997</v>
          </cell>
          <cell r="F22">
            <v>27.4</v>
          </cell>
          <cell r="G22">
            <v>26.999999999999996</v>
          </cell>
          <cell r="H22">
            <v>22.299999999999997</v>
          </cell>
          <cell r="I22">
            <v>14.399999999999999</v>
          </cell>
          <cell r="J22">
            <v>9.0999999999999943</v>
          </cell>
          <cell r="K22">
            <v>4.3999999999999986</v>
          </cell>
          <cell r="L22">
            <v>6.4000000000000057</v>
          </cell>
          <cell r="M22">
            <v>16.400000000000006</v>
          </cell>
          <cell r="N22">
            <v>18.700000000000003</v>
          </cell>
          <cell r="O22">
            <v>20.700000000000003</v>
          </cell>
          <cell r="P22">
            <v>26</v>
          </cell>
          <cell r="Q22">
            <v>38.900000000000006</v>
          </cell>
          <cell r="R22">
            <v>92.1</v>
          </cell>
          <cell r="S22">
            <v>79.099999999999994</v>
          </cell>
          <cell r="T22">
            <v>71.3</v>
          </cell>
          <cell r="U22">
            <v>81.699999999999989</v>
          </cell>
          <cell r="V22">
            <v>0</v>
          </cell>
          <cell r="W22">
            <v>16.099999999999998</v>
          </cell>
          <cell r="X22">
            <v>624.70000000000005</v>
          </cell>
          <cell r="Y22">
            <v>71.7</v>
          </cell>
          <cell r="Z22">
            <v>58</v>
          </cell>
          <cell r="AA22">
            <v>36.700000000000003</v>
          </cell>
          <cell r="AB22">
            <v>64.7</v>
          </cell>
          <cell r="AC22">
            <v>91.699999999999989</v>
          </cell>
          <cell r="AD22">
            <v>99</v>
          </cell>
          <cell r="AE22">
            <v>278.3</v>
          </cell>
          <cell r="AF22">
            <v>176.3</v>
          </cell>
          <cell r="AG22">
            <v>147.30000000000001</v>
          </cell>
          <cell r="AH22">
            <v>199.3</v>
          </cell>
          <cell r="AI22">
            <v>163.30000000000001</v>
          </cell>
          <cell r="AJ22">
            <v>98.5</v>
          </cell>
          <cell r="AK22">
            <v>220.3</v>
          </cell>
          <cell r="AL22">
            <v>325.3</v>
          </cell>
          <cell r="AM22">
            <v>145.69999999999999</v>
          </cell>
          <cell r="AN22">
            <v>83.7</v>
          </cell>
          <cell r="AO22">
            <v>130.69999999999999</v>
          </cell>
          <cell r="AP22">
            <v>223.7</v>
          </cell>
          <cell r="AQ22">
            <v>311.7</v>
          </cell>
          <cell r="AR22">
            <v>520.70000000000005</v>
          </cell>
          <cell r="AS22">
            <v>340.7</v>
          </cell>
          <cell r="AT22">
            <v>331.7</v>
          </cell>
          <cell r="AU22">
            <v>556.70000000000005</v>
          </cell>
          <cell r="AV22">
            <v>19.100000000000001</v>
          </cell>
          <cell r="AW22">
            <v>117.7</v>
          </cell>
          <cell r="AX22">
            <v>56.7</v>
          </cell>
          <cell r="AY22">
            <v>29.400000000000006</v>
          </cell>
          <cell r="AZ22">
            <v>31.799999999999997</v>
          </cell>
          <cell r="BA22">
            <v>17.5</v>
          </cell>
          <cell r="BB22">
            <v>105.89999999999999</v>
          </cell>
          <cell r="BC22">
            <v>77.7</v>
          </cell>
          <cell r="BD22">
            <v>65.7</v>
          </cell>
          <cell r="BE22">
            <v>67.7</v>
          </cell>
          <cell r="BF22">
            <v>114.7</v>
          </cell>
          <cell r="BG22">
            <v>38.600000000000009</v>
          </cell>
          <cell r="BH22">
            <v>213.7</v>
          </cell>
          <cell r="BI22">
            <v>140.69999999999999</v>
          </cell>
          <cell r="BJ22">
            <v>286.7</v>
          </cell>
          <cell r="BK22">
            <v>285.7</v>
          </cell>
          <cell r="BL22">
            <v>377.7</v>
          </cell>
        </row>
        <row r="23">
          <cell r="A23">
            <v>22</v>
          </cell>
          <cell r="B23">
            <v>39</v>
          </cell>
          <cell r="C23">
            <v>27.7</v>
          </cell>
          <cell r="D23">
            <v>26.2</v>
          </cell>
          <cell r="E23">
            <v>16.7</v>
          </cell>
          <cell r="F23">
            <v>11.299999999999999</v>
          </cell>
          <cell r="G23">
            <v>10.899999999999999</v>
          </cell>
          <cell r="H23">
            <v>6.1999999999999993</v>
          </cell>
          <cell r="I23">
            <v>1.6999999999999993</v>
          </cell>
          <cell r="J23">
            <v>7.0000000000000036</v>
          </cell>
          <cell r="K23">
            <v>11.7</v>
          </cell>
          <cell r="L23">
            <v>22.500000000000004</v>
          </cell>
          <cell r="M23">
            <v>32.5</v>
          </cell>
          <cell r="N23">
            <v>34.799999999999997</v>
          </cell>
          <cell r="O23">
            <v>36.799999999999997</v>
          </cell>
          <cell r="P23">
            <v>42.099999999999994</v>
          </cell>
          <cell r="Q23">
            <v>55</v>
          </cell>
          <cell r="R23">
            <v>76</v>
          </cell>
          <cell r="S23">
            <v>63</v>
          </cell>
          <cell r="T23">
            <v>55.2</v>
          </cell>
          <cell r="U23">
            <v>65.599999999999994</v>
          </cell>
          <cell r="V23">
            <v>16.099999999999998</v>
          </cell>
          <cell r="W23">
            <v>0</v>
          </cell>
          <cell r="X23">
            <v>640.79999999999995</v>
          </cell>
          <cell r="Y23">
            <v>87.8</v>
          </cell>
          <cell r="Z23">
            <v>74.099999999999994</v>
          </cell>
          <cell r="AA23">
            <v>52.8</v>
          </cell>
          <cell r="AB23">
            <v>80.8</v>
          </cell>
          <cell r="AC23">
            <v>75.599999999999994</v>
          </cell>
          <cell r="AD23">
            <v>82.9</v>
          </cell>
          <cell r="AE23">
            <v>262.2</v>
          </cell>
          <cell r="AF23">
            <v>160.19999999999999</v>
          </cell>
          <cell r="AG23">
            <v>131.19999999999999</v>
          </cell>
          <cell r="AH23">
            <v>183.2</v>
          </cell>
          <cell r="AI23">
            <v>147.19999999999999</v>
          </cell>
          <cell r="AJ23">
            <v>82.4</v>
          </cell>
          <cell r="AK23">
            <v>204.2</v>
          </cell>
          <cell r="AL23">
            <v>309.2</v>
          </cell>
          <cell r="AM23">
            <v>161.80000000000001</v>
          </cell>
          <cell r="AN23">
            <v>99.8</v>
          </cell>
          <cell r="AO23">
            <v>146.80000000000001</v>
          </cell>
          <cell r="AP23">
            <v>239.8</v>
          </cell>
          <cell r="AQ23">
            <v>327.8</v>
          </cell>
          <cell r="AR23">
            <v>536.79999999999995</v>
          </cell>
          <cell r="AS23">
            <v>356.8</v>
          </cell>
          <cell r="AT23">
            <v>347.8</v>
          </cell>
          <cell r="AU23">
            <v>572.79999999999995</v>
          </cell>
          <cell r="AV23">
            <v>35.200000000000003</v>
          </cell>
          <cell r="AW23">
            <v>133.80000000000001</v>
          </cell>
          <cell r="AX23">
            <v>72.8</v>
          </cell>
          <cell r="AY23">
            <v>45.5</v>
          </cell>
          <cell r="AZ23">
            <v>47.899999999999991</v>
          </cell>
          <cell r="BA23">
            <v>33.599999999999994</v>
          </cell>
          <cell r="BB23">
            <v>89.8</v>
          </cell>
          <cell r="BC23">
            <v>93.8</v>
          </cell>
          <cell r="BD23">
            <v>81.8</v>
          </cell>
          <cell r="BE23">
            <v>83.8</v>
          </cell>
          <cell r="BF23">
            <v>130.80000000000001</v>
          </cell>
          <cell r="BG23">
            <v>54.7</v>
          </cell>
          <cell r="BH23">
            <v>229.8</v>
          </cell>
          <cell r="BI23">
            <v>156.80000000000001</v>
          </cell>
          <cell r="BJ23">
            <v>302.8</v>
          </cell>
          <cell r="BK23">
            <v>301.8</v>
          </cell>
          <cell r="BL23">
            <v>393.8</v>
          </cell>
        </row>
        <row r="24">
          <cell r="A24">
            <v>23</v>
          </cell>
          <cell r="B24">
            <v>679.8</v>
          </cell>
          <cell r="C24">
            <v>668.5</v>
          </cell>
          <cell r="D24">
            <v>667</v>
          </cell>
          <cell r="E24">
            <v>657.5</v>
          </cell>
          <cell r="F24">
            <v>652.1</v>
          </cell>
          <cell r="G24">
            <v>651.70000000000005</v>
          </cell>
          <cell r="H24">
            <v>647</v>
          </cell>
          <cell r="I24">
            <v>639.1</v>
          </cell>
          <cell r="J24">
            <v>633.79999999999995</v>
          </cell>
          <cell r="K24">
            <v>629.1</v>
          </cell>
          <cell r="L24">
            <v>618.29999999999995</v>
          </cell>
          <cell r="M24">
            <v>608.29999999999995</v>
          </cell>
          <cell r="N24">
            <v>606</v>
          </cell>
          <cell r="O24">
            <v>604</v>
          </cell>
          <cell r="P24">
            <v>598.70000000000005</v>
          </cell>
          <cell r="Q24">
            <v>585.79999999999995</v>
          </cell>
          <cell r="R24">
            <v>716.8</v>
          </cell>
          <cell r="S24">
            <v>703.8</v>
          </cell>
          <cell r="T24">
            <v>696</v>
          </cell>
          <cell r="U24">
            <v>706.4</v>
          </cell>
          <cell r="V24">
            <v>624.70000000000005</v>
          </cell>
          <cell r="W24">
            <v>640.79999999999995</v>
          </cell>
          <cell r="X24">
            <v>0</v>
          </cell>
          <cell r="Y24">
            <v>553</v>
          </cell>
          <cell r="Z24">
            <v>566.70000000000005</v>
          </cell>
          <cell r="AA24">
            <v>588</v>
          </cell>
          <cell r="AB24">
            <v>560</v>
          </cell>
          <cell r="AC24">
            <v>716.4</v>
          </cell>
          <cell r="AD24">
            <v>723.7</v>
          </cell>
          <cell r="AE24">
            <v>903</v>
          </cell>
          <cell r="AF24">
            <v>801</v>
          </cell>
          <cell r="AG24">
            <v>772</v>
          </cell>
          <cell r="AH24">
            <v>824</v>
          </cell>
          <cell r="AI24">
            <v>788</v>
          </cell>
          <cell r="AJ24">
            <v>723.2</v>
          </cell>
          <cell r="AK24">
            <v>845</v>
          </cell>
          <cell r="AL24">
            <v>950</v>
          </cell>
          <cell r="AM24">
            <v>479</v>
          </cell>
          <cell r="AN24">
            <v>541</v>
          </cell>
          <cell r="AO24">
            <v>494</v>
          </cell>
          <cell r="AP24">
            <v>401</v>
          </cell>
          <cell r="AQ24">
            <v>313</v>
          </cell>
          <cell r="AR24">
            <v>104</v>
          </cell>
          <cell r="AS24">
            <v>284</v>
          </cell>
          <cell r="AT24">
            <v>293</v>
          </cell>
          <cell r="AU24">
            <v>68</v>
          </cell>
          <cell r="AV24">
            <v>605.6</v>
          </cell>
          <cell r="AW24">
            <v>507</v>
          </cell>
          <cell r="AX24">
            <v>568</v>
          </cell>
          <cell r="AY24">
            <v>595.29999999999995</v>
          </cell>
          <cell r="AZ24">
            <v>592.9</v>
          </cell>
          <cell r="BA24">
            <v>607.20000000000005</v>
          </cell>
          <cell r="BB24">
            <v>730.6</v>
          </cell>
          <cell r="BC24">
            <v>547</v>
          </cell>
          <cell r="BD24">
            <v>559</v>
          </cell>
          <cell r="BE24">
            <v>557</v>
          </cell>
          <cell r="BF24">
            <v>510</v>
          </cell>
          <cell r="BG24">
            <v>586.1</v>
          </cell>
          <cell r="BH24">
            <v>411</v>
          </cell>
          <cell r="BI24">
            <v>484</v>
          </cell>
          <cell r="BJ24">
            <v>338</v>
          </cell>
          <cell r="BK24">
            <v>339</v>
          </cell>
          <cell r="BL24">
            <v>247</v>
          </cell>
        </row>
        <row r="25">
          <cell r="A25">
            <v>24</v>
          </cell>
          <cell r="B25">
            <v>126.8</v>
          </cell>
          <cell r="C25">
            <v>115.5</v>
          </cell>
          <cell r="D25">
            <v>114</v>
          </cell>
          <cell r="E25">
            <v>104.5</v>
          </cell>
          <cell r="F25">
            <v>99.1</v>
          </cell>
          <cell r="G25">
            <v>98.7</v>
          </cell>
          <cell r="H25">
            <v>94</v>
          </cell>
          <cell r="I25">
            <v>86.1</v>
          </cell>
          <cell r="J25">
            <v>80.8</v>
          </cell>
          <cell r="K25">
            <v>76.099999999999994</v>
          </cell>
          <cell r="L25">
            <v>65.3</v>
          </cell>
          <cell r="M25">
            <v>55.3</v>
          </cell>
          <cell r="N25">
            <v>53</v>
          </cell>
          <cell r="O25">
            <v>51</v>
          </cell>
          <cell r="P25">
            <v>45.7</v>
          </cell>
          <cell r="Q25">
            <v>32.799999999999997</v>
          </cell>
          <cell r="R25">
            <v>163.80000000000001</v>
          </cell>
          <cell r="S25">
            <v>150.80000000000001</v>
          </cell>
          <cell r="T25">
            <v>143</v>
          </cell>
          <cell r="U25">
            <v>153.4</v>
          </cell>
          <cell r="V25">
            <v>71.7</v>
          </cell>
          <cell r="W25">
            <v>87.8</v>
          </cell>
          <cell r="X25">
            <v>553</v>
          </cell>
          <cell r="Y25">
            <v>0</v>
          </cell>
          <cell r="Z25">
            <v>13.700000000000003</v>
          </cell>
          <cell r="AA25">
            <v>35</v>
          </cell>
          <cell r="AB25">
            <v>7</v>
          </cell>
          <cell r="AC25">
            <v>163.4</v>
          </cell>
          <cell r="AD25">
            <v>170.7</v>
          </cell>
          <cell r="AE25">
            <v>350</v>
          </cell>
          <cell r="AF25">
            <v>248</v>
          </cell>
          <cell r="AG25">
            <v>219</v>
          </cell>
          <cell r="AH25">
            <v>271</v>
          </cell>
          <cell r="AI25">
            <v>235</v>
          </cell>
          <cell r="AJ25">
            <v>170.2</v>
          </cell>
          <cell r="AK25">
            <v>292</v>
          </cell>
          <cell r="AL25">
            <v>397</v>
          </cell>
          <cell r="AM25">
            <v>74</v>
          </cell>
          <cell r="AN25">
            <v>12</v>
          </cell>
          <cell r="AO25">
            <v>59</v>
          </cell>
          <cell r="AP25">
            <v>152</v>
          </cell>
          <cell r="AQ25">
            <v>240</v>
          </cell>
          <cell r="AR25">
            <v>449</v>
          </cell>
          <cell r="AS25">
            <v>269</v>
          </cell>
          <cell r="AT25">
            <v>260</v>
          </cell>
          <cell r="AU25">
            <v>485</v>
          </cell>
          <cell r="AV25">
            <v>52.6</v>
          </cell>
          <cell r="AW25">
            <v>46</v>
          </cell>
          <cell r="AX25">
            <v>15</v>
          </cell>
          <cell r="AY25">
            <v>42.3</v>
          </cell>
          <cell r="AZ25">
            <v>39.900000000000006</v>
          </cell>
          <cell r="BA25">
            <v>54.2</v>
          </cell>
          <cell r="BB25">
            <v>177.6</v>
          </cell>
          <cell r="BC25">
            <v>6</v>
          </cell>
          <cell r="BD25">
            <v>6</v>
          </cell>
          <cell r="BE25">
            <v>4</v>
          </cell>
          <cell r="BF25">
            <v>43</v>
          </cell>
          <cell r="BG25">
            <v>33.099999999999994</v>
          </cell>
          <cell r="BH25">
            <v>142</v>
          </cell>
          <cell r="BI25">
            <v>69</v>
          </cell>
          <cell r="BJ25">
            <v>215</v>
          </cell>
          <cell r="BK25">
            <v>214</v>
          </cell>
          <cell r="BL25">
            <v>306</v>
          </cell>
        </row>
        <row r="26">
          <cell r="A26">
            <v>25</v>
          </cell>
          <cell r="B26">
            <v>113.1</v>
          </cell>
          <cell r="C26">
            <v>101.8</v>
          </cell>
          <cell r="D26">
            <v>100.3</v>
          </cell>
          <cell r="E26">
            <v>90.8</v>
          </cell>
          <cell r="F26">
            <v>85.399999999999991</v>
          </cell>
          <cell r="G26">
            <v>85</v>
          </cell>
          <cell r="H26">
            <v>80.3</v>
          </cell>
          <cell r="I26">
            <v>72.400000000000006</v>
          </cell>
          <cell r="J26">
            <v>67.099999999999994</v>
          </cell>
          <cell r="K26">
            <v>62.4</v>
          </cell>
          <cell r="L26">
            <v>51.599999999999994</v>
          </cell>
          <cell r="M26">
            <v>41.599999999999994</v>
          </cell>
          <cell r="N26">
            <v>39.299999999999997</v>
          </cell>
          <cell r="O26">
            <v>37.299999999999997</v>
          </cell>
          <cell r="P26">
            <v>32</v>
          </cell>
          <cell r="Q26">
            <v>19.099999999999994</v>
          </cell>
          <cell r="R26">
            <v>150.1</v>
          </cell>
          <cell r="S26">
            <v>137.1</v>
          </cell>
          <cell r="T26">
            <v>129.30000000000001</v>
          </cell>
          <cell r="U26">
            <v>139.69999999999999</v>
          </cell>
          <cell r="V26">
            <v>58</v>
          </cell>
          <cell r="W26">
            <v>74.099999999999994</v>
          </cell>
          <cell r="X26">
            <v>566.70000000000005</v>
          </cell>
          <cell r="Y26">
            <v>13.700000000000003</v>
          </cell>
          <cell r="Z26">
            <v>0</v>
          </cell>
          <cell r="AA26">
            <v>21.299999999999997</v>
          </cell>
          <cell r="AB26">
            <v>6.7000000000000028</v>
          </cell>
          <cell r="AC26">
            <v>149.69999999999999</v>
          </cell>
          <cell r="AD26">
            <v>157</v>
          </cell>
          <cell r="AE26">
            <v>336.3</v>
          </cell>
          <cell r="AF26">
            <v>234.3</v>
          </cell>
          <cell r="AG26">
            <v>205.3</v>
          </cell>
          <cell r="AH26">
            <v>257.3</v>
          </cell>
          <cell r="AI26">
            <v>221.3</v>
          </cell>
          <cell r="AJ26">
            <v>156.5</v>
          </cell>
          <cell r="AK26">
            <v>278.3</v>
          </cell>
          <cell r="AL26">
            <v>383.3</v>
          </cell>
          <cell r="AM26">
            <v>87.7</v>
          </cell>
          <cell r="AN26">
            <v>25.700000000000003</v>
          </cell>
          <cell r="AO26">
            <v>72.7</v>
          </cell>
          <cell r="AP26">
            <v>165.7</v>
          </cell>
          <cell r="AQ26">
            <v>253.7</v>
          </cell>
          <cell r="AR26">
            <v>462.7</v>
          </cell>
          <cell r="AS26">
            <v>282.7</v>
          </cell>
          <cell r="AT26">
            <v>273.7</v>
          </cell>
          <cell r="AU26">
            <v>498.7</v>
          </cell>
          <cell r="AV26">
            <v>38.9</v>
          </cell>
          <cell r="AW26">
            <v>59.7</v>
          </cell>
          <cell r="AX26">
            <v>1.2999999999999972</v>
          </cell>
          <cell r="AY26">
            <v>28.599999999999994</v>
          </cell>
          <cell r="AZ26">
            <v>26.200000000000003</v>
          </cell>
          <cell r="BA26">
            <v>40.5</v>
          </cell>
          <cell r="BB26">
            <v>163.89999999999998</v>
          </cell>
          <cell r="BC26">
            <v>19.700000000000003</v>
          </cell>
          <cell r="BD26">
            <v>7.7000000000000028</v>
          </cell>
          <cell r="BE26">
            <v>9.7000000000000028</v>
          </cell>
          <cell r="BF26">
            <v>56.7</v>
          </cell>
          <cell r="BG26">
            <v>19.399999999999991</v>
          </cell>
          <cell r="BH26">
            <v>155.69999999999999</v>
          </cell>
          <cell r="BI26">
            <v>82.7</v>
          </cell>
          <cell r="BJ26">
            <v>228.7</v>
          </cell>
          <cell r="BK26">
            <v>227.7</v>
          </cell>
          <cell r="BL26">
            <v>319.7</v>
          </cell>
        </row>
        <row r="27">
          <cell r="A27">
            <v>26</v>
          </cell>
          <cell r="B27">
            <v>91.8</v>
          </cell>
          <cell r="C27">
            <v>80.5</v>
          </cell>
          <cell r="D27">
            <v>79</v>
          </cell>
          <cell r="E27">
            <v>69.5</v>
          </cell>
          <cell r="F27">
            <v>64.099999999999994</v>
          </cell>
          <cell r="G27">
            <v>63.7</v>
          </cell>
          <cell r="H27">
            <v>59</v>
          </cell>
          <cell r="I27">
            <v>51.1</v>
          </cell>
          <cell r="J27">
            <v>45.8</v>
          </cell>
          <cell r="K27">
            <v>41.1</v>
          </cell>
          <cell r="L27">
            <v>30.299999999999997</v>
          </cell>
          <cell r="M27">
            <v>20.299999999999997</v>
          </cell>
          <cell r="N27">
            <v>18</v>
          </cell>
          <cell r="O27">
            <v>16</v>
          </cell>
          <cell r="P27">
            <v>10.700000000000003</v>
          </cell>
          <cell r="Q27">
            <v>2.2000000000000028</v>
          </cell>
          <cell r="R27">
            <v>128.80000000000001</v>
          </cell>
          <cell r="S27">
            <v>115.8</v>
          </cell>
          <cell r="T27">
            <v>108</v>
          </cell>
          <cell r="U27">
            <v>118.4</v>
          </cell>
          <cell r="V27">
            <v>36.700000000000003</v>
          </cell>
          <cell r="W27">
            <v>52.8</v>
          </cell>
          <cell r="X27">
            <v>588</v>
          </cell>
          <cell r="Y27">
            <v>35</v>
          </cell>
          <cell r="Z27">
            <v>21.299999999999997</v>
          </cell>
          <cell r="AA27">
            <v>0</v>
          </cell>
          <cell r="AB27">
            <v>28</v>
          </cell>
          <cell r="AC27">
            <v>128.4</v>
          </cell>
          <cell r="AD27">
            <v>135.69999999999999</v>
          </cell>
          <cell r="AE27">
            <v>315</v>
          </cell>
          <cell r="AF27">
            <v>213</v>
          </cell>
          <cell r="AG27">
            <v>184</v>
          </cell>
          <cell r="AH27">
            <v>236</v>
          </cell>
          <cell r="AI27">
            <v>200</v>
          </cell>
          <cell r="AJ27">
            <v>135.19999999999999</v>
          </cell>
          <cell r="AK27">
            <v>257</v>
          </cell>
          <cell r="AL27">
            <v>362</v>
          </cell>
          <cell r="AM27">
            <v>109</v>
          </cell>
          <cell r="AN27">
            <v>47</v>
          </cell>
          <cell r="AO27">
            <v>94</v>
          </cell>
          <cell r="AP27">
            <v>187</v>
          </cell>
          <cell r="AQ27">
            <v>275</v>
          </cell>
          <cell r="AR27">
            <v>484</v>
          </cell>
          <cell r="AS27">
            <v>304</v>
          </cell>
          <cell r="AT27">
            <v>295</v>
          </cell>
          <cell r="AU27">
            <v>520</v>
          </cell>
          <cell r="AV27">
            <v>17.600000000000001</v>
          </cell>
          <cell r="AW27">
            <v>81</v>
          </cell>
          <cell r="AX27">
            <v>20</v>
          </cell>
          <cell r="AY27">
            <v>7.2999999999999972</v>
          </cell>
          <cell r="AZ27">
            <v>4.9000000000000057</v>
          </cell>
          <cell r="BA27">
            <v>19.200000000000003</v>
          </cell>
          <cell r="BB27">
            <v>142.6</v>
          </cell>
          <cell r="BC27">
            <v>41</v>
          </cell>
          <cell r="BD27">
            <v>29</v>
          </cell>
          <cell r="BE27">
            <v>31</v>
          </cell>
          <cell r="BF27">
            <v>78</v>
          </cell>
          <cell r="BG27">
            <v>1.9000000000000057</v>
          </cell>
          <cell r="BH27">
            <v>177</v>
          </cell>
          <cell r="BI27">
            <v>104</v>
          </cell>
          <cell r="BJ27">
            <v>250</v>
          </cell>
          <cell r="BK27">
            <v>249</v>
          </cell>
          <cell r="BL27">
            <v>341</v>
          </cell>
        </row>
        <row r="28">
          <cell r="A28">
            <v>27</v>
          </cell>
          <cell r="B28">
            <v>119.8</v>
          </cell>
          <cell r="C28">
            <v>108.5</v>
          </cell>
          <cell r="D28">
            <v>107</v>
          </cell>
          <cell r="E28">
            <v>97.5</v>
          </cell>
          <cell r="F28">
            <v>92.1</v>
          </cell>
          <cell r="G28">
            <v>91.7</v>
          </cell>
          <cell r="H28">
            <v>87</v>
          </cell>
          <cell r="I28">
            <v>79.099999999999994</v>
          </cell>
          <cell r="J28">
            <v>73.8</v>
          </cell>
          <cell r="K28">
            <v>69.099999999999994</v>
          </cell>
          <cell r="L28">
            <v>58.3</v>
          </cell>
          <cell r="M28">
            <v>48.3</v>
          </cell>
          <cell r="N28">
            <v>46</v>
          </cell>
          <cell r="O28">
            <v>44</v>
          </cell>
          <cell r="P28">
            <v>38.700000000000003</v>
          </cell>
          <cell r="Q28">
            <v>25.799999999999997</v>
          </cell>
          <cell r="R28">
            <v>156.80000000000001</v>
          </cell>
          <cell r="S28">
            <v>143.80000000000001</v>
          </cell>
          <cell r="T28">
            <v>136</v>
          </cell>
          <cell r="U28">
            <v>146.4</v>
          </cell>
          <cell r="V28">
            <v>64.7</v>
          </cell>
          <cell r="W28">
            <v>80.8</v>
          </cell>
          <cell r="X28">
            <v>560</v>
          </cell>
          <cell r="Y28">
            <v>7</v>
          </cell>
          <cell r="Z28">
            <v>6.7000000000000028</v>
          </cell>
          <cell r="AA28">
            <v>28</v>
          </cell>
          <cell r="AB28">
            <v>0</v>
          </cell>
          <cell r="AC28">
            <v>156.4</v>
          </cell>
          <cell r="AD28">
            <v>163.69999999999999</v>
          </cell>
          <cell r="AE28">
            <v>343</v>
          </cell>
          <cell r="AF28">
            <v>241</v>
          </cell>
          <cell r="AG28">
            <v>212</v>
          </cell>
          <cell r="AH28">
            <v>264</v>
          </cell>
          <cell r="AI28">
            <v>228</v>
          </cell>
          <cell r="AJ28">
            <v>163.19999999999999</v>
          </cell>
          <cell r="AK28">
            <v>285</v>
          </cell>
          <cell r="AL28">
            <v>390</v>
          </cell>
          <cell r="AM28">
            <v>81</v>
          </cell>
          <cell r="AN28">
            <v>19</v>
          </cell>
          <cell r="AO28">
            <v>66</v>
          </cell>
          <cell r="AP28">
            <v>159</v>
          </cell>
          <cell r="AQ28">
            <v>247</v>
          </cell>
          <cell r="AR28">
            <v>456</v>
          </cell>
          <cell r="AS28">
            <v>276</v>
          </cell>
          <cell r="AT28">
            <v>267</v>
          </cell>
          <cell r="AU28">
            <v>492</v>
          </cell>
          <cell r="AV28">
            <v>45.6</v>
          </cell>
          <cell r="AW28">
            <v>53</v>
          </cell>
          <cell r="AX28">
            <v>8</v>
          </cell>
          <cell r="AY28">
            <v>35.299999999999997</v>
          </cell>
          <cell r="AZ28">
            <v>32.900000000000006</v>
          </cell>
          <cell r="BA28">
            <v>47.2</v>
          </cell>
          <cell r="BB28">
            <v>170.6</v>
          </cell>
          <cell r="BC28">
            <v>13</v>
          </cell>
          <cell r="BD28">
            <v>1</v>
          </cell>
          <cell r="BE28">
            <v>3</v>
          </cell>
          <cell r="BF28">
            <v>50</v>
          </cell>
          <cell r="BG28">
            <v>26.099999999999994</v>
          </cell>
          <cell r="BH28">
            <v>149</v>
          </cell>
          <cell r="BI28">
            <v>76</v>
          </cell>
          <cell r="BJ28">
            <v>222</v>
          </cell>
          <cell r="BK28">
            <v>221</v>
          </cell>
          <cell r="BL28">
            <v>313</v>
          </cell>
        </row>
        <row r="29">
          <cell r="A29">
            <v>28</v>
          </cell>
          <cell r="B29">
            <v>36.599999999999994</v>
          </cell>
          <cell r="C29">
            <v>47.9</v>
          </cell>
          <cell r="D29">
            <v>49.4</v>
          </cell>
          <cell r="E29">
            <v>58.9</v>
          </cell>
          <cell r="F29">
            <v>64.3</v>
          </cell>
          <cell r="G29">
            <v>64.7</v>
          </cell>
          <cell r="H29">
            <v>69.400000000000006</v>
          </cell>
          <cell r="I29">
            <v>77.3</v>
          </cell>
          <cell r="J29">
            <v>82.6</v>
          </cell>
          <cell r="K29">
            <v>87.3</v>
          </cell>
          <cell r="L29">
            <v>98.1</v>
          </cell>
          <cell r="M29">
            <v>108.1</v>
          </cell>
          <cell r="N29">
            <v>110.4</v>
          </cell>
          <cell r="O29">
            <v>112.4</v>
          </cell>
          <cell r="P29">
            <v>117.69999999999999</v>
          </cell>
          <cell r="Q29">
            <v>130.6</v>
          </cell>
          <cell r="R29">
            <v>0.39999999999999858</v>
          </cell>
          <cell r="S29">
            <v>12.600000000000001</v>
          </cell>
          <cell r="T29">
            <v>20.399999999999999</v>
          </cell>
          <cell r="U29">
            <v>10</v>
          </cell>
          <cell r="V29">
            <v>91.699999999999989</v>
          </cell>
          <cell r="W29">
            <v>75.599999999999994</v>
          </cell>
          <cell r="X29">
            <v>716.4</v>
          </cell>
          <cell r="Y29">
            <v>163.4</v>
          </cell>
          <cell r="Z29">
            <v>149.69999999999999</v>
          </cell>
          <cell r="AA29">
            <v>128.4</v>
          </cell>
          <cell r="AB29">
            <v>156.4</v>
          </cell>
          <cell r="AC29">
            <v>0</v>
          </cell>
          <cell r="AD29">
            <v>7.3000000000000043</v>
          </cell>
          <cell r="AE29">
            <v>186.6</v>
          </cell>
          <cell r="AF29">
            <v>84.6</v>
          </cell>
          <cell r="AG29">
            <v>55.6</v>
          </cell>
          <cell r="AH29">
            <v>107.6</v>
          </cell>
          <cell r="AI29">
            <v>71.599999999999994</v>
          </cell>
          <cell r="AJ29">
            <v>6.8000000000000043</v>
          </cell>
          <cell r="AK29">
            <v>128.6</v>
          </cell>
          <cell r="AL29">
            <v>233.6</v>
          </cell>
          <cell r="AM29">
            <v>237.4</v>
          </cell>
          <cell r="AN29">
            <v>175.4</v>
          </cell>
          <cell r="AO29">
            <v>222.4</v>
          </cell>
          <cell r="AP29">
            <v>315.39999999999998</v>
          </cell>
          <cell r="AQ29">
            <v>403.4</v>
          </cell>
          <cell r="AR29">
            <v>612.4</v>
          </cell>
          <cell r="AS29">
            <v>432.4</v>
          </cell>
          <cell r="AT29">
            <v>423.4</v>
          </cell>
          <cell r="AU29">
            <v>648.4</v>
          </cell>
          <cell r="AV29">
            <v>110.8</v>
          </cell>
          <cell r="AW29">
            <v>209.4</v>
          </cell>
          <cell r="AX29">
            <v>148.4</v>
          </cell>
          <cell r="AY29">
            <v>121.1</v>
          </cell>
          <cell r="AZ29">
            <v>123.5</v>
          </cell>
          <cell r="BA29">
            <v>109.19999999999999</v>
          </cell>
          <cell r="BB29">
            <v>14.199999999999996</v>
          </cell>
          <cell r="BC29">
            <v>169.4</v>
          </cell>
          <cell r="BD29">
            <v>157.4</v>
          </cell>
          <cell r="BE29">
            <v>159.4</v>
          </cell>
          <cell r="BF29">
            <v>206.4</v>
          </cell>
          <cell r="BG29">
            <v>130.30000000000001</v>
          </cell>
          <cell r="BH29">
            <v>305.39999999999998</v>
          </cell>
          <cell r="BI29">
            <v>232.4</v>
          </cell>
          <cell r="BJ29">
            <v>378.4</v>
          </cell>
          <cell r="BK29">
            <v>377.4</v>
          </cell>
          <cell r="BL29">
            <v>469.4</v>
          </cell>
        </row>
        <row r="30">
          <cell r="A30">
            <v>29</v>
          </cell>
          <cell r="B30">
            <v>43.900000000000006</v>
          </cell>
          <cell r="C30">
            <v>55.2</v>
          </cell>
          <cell r="D30">
            <v>56.7</v>
          </cell>
          <cell r="E30">
            <v>66.2</v>
          </cell>
          <cell r="F30">
            <v>71.600000000000009</v>
          </cell>
          <cell r="G30">
            <v>72</v>
          </cell>
          <cell r="H30">
            <v>76.7</v>
          </cell>
          <cell r="I30">
            <v>84.6</v>
          </cell>
          <cell r="J30">
            <v>89.9</v>
          </cell>
          <cell r="K30">
            <v>94.6</v>
          </cell>
          <cell r="L30">
            <v>105.4</v>
          </cell>
          <cell r="M30">
            <v>115.4</v>
          </cell>
          <cell r="N30">
            <v>117.7</v>
          </cell>
          <cell r="O30">
            <v>119.7</v>
          </cell>
          <cell r="P30">
            <v>125</v>
          </cell>
          <cell r="Q30">
            <v>137.9</v>
          </cell>
          <cell r="R30">
            <v>6.9000000000000057</v>
          </cell>
          <cell r="S30">
            <v>19.900000000000006</v>
          </cell>
          <cell r="T30">
            <v>27.700000000000003</v>
          </cell>
          <cell r="U30">
            <v>17.300000000000004</v>
          </cell>
          <cell r="V30">
            <v>99</v>
          </cell>
          <cell r="W30">
            <v>82.9</v>
          </cell>
          <cell r="X30">
            <v>723.7</v>
          </cell>
          <cell r="Y30">
            <v>170.7</v>
          </cell>
          <cell r="Z30">
            <v>157</v>
          </cell>
          <cell r="AA30">
            <v>135.69999999999999</v>
          </cell>
          <cell r="AB30">
            <v>163.69999999999999</v>
          </cell>
          <cell r="AC30">
            <v>7.3000000000000043</v>
          </cell>
          <cell r="AD30">
            <v>0</v>
          </cell>
          <cell r="AE30">
            <v>179.3</v>
          </cell>
          <cell r="AF30">
            <v>77.3</v>
          </cell>
          <cell r="AG30">
            <v>48.3</v>
          </cell>
          <cell r="AH30">
            <v>100.3</v>
          </cell>
          <cell r="AI30">
            <v>64.3</v>
          </cell>
          <cell r="AJ30">
            <v>0.5</v>
          </cell>
          <cell r="AK30">
            <v>121.3</v>
          </cell>
          <cell r="AL30">
            <v>226.3</v>
          </cell>
          <cell r="AM30">
            <v>244.7</v>
          </cell>
          <cell r="AN30">
            <v>182.7</v>
          </cell>
          <cell r="AO30">
            <v>229.7</v>
          </cell>
          <cell r="AP30">
            <v>322.7</v>
          </cell>
          <cell r="AQ30">
            <v>410.7</v>
          </cell>
          <cell r="AR30">
            <v>619.70000000000005</v>
          </cell>
          <cell r="AS30">
            <v>439.7</v>
          </cell>
          <cell r="AT30">
            <v>430.7</v>
          </cell>
          <cell r="AU30">
            <v>655.7</v>
          </cell>
          <cell r="AV30">
            <v>118.1</v>
          </cell>
          <cell r="AW30">
            <v>216.7</v>
          </cell>
          <cell r="AX30">
            <v>155.69999999999999</v>
          </cell>
          <cell r="AY30">
            <v>128.4</v>
          </cell>
          <cell r="AZ30">
            <v>130.80000000000001</v>
          </cell>
          <cell r="BA30">
            <v>116.5</v>
          </cell>
          <cell r="BB30">
            <v>6.8999999999999915</v>
          </cell>
          <cell r="BC30">
            <v>176.7</v>
          </cell>
          <cell r="BD30">
            <v>164.7</v>
          </cell>
          <cell r="BE30">
            <v>166.7</v>
          </cell>
          <cell r="BF30">
            <v>213.7</v>
          </cell>
          <cell r="BG30">
            <v>137.60000000000002</v>
          </cell>
          <cell r="BH30">
            <v>312.7</v>
          </cell>
          <cell r="BI30">
            <v>239.7</v>
          </cell>
          <cell r="BJ30">
            <v>385.7</v>
          </cell>
          <cell r="BK30">
            <v>384.7</v>
          </cell>
          <cell r="BL30">
            <v>476.7</v>
          </cell>
        </row>
        <row r="31">
          <cell r="A31">
            <v>30</v>
          </cell>
          <cell r="B31">
            <v>223.2</v>
          </cell>
          <cell r="C31">
            <v>234.5</v>
          </cell>
          <cell r="D31">
            <v>236</v>
          </cell>
          <cell r="E31">
            <v>245.5</v>
          </cell>
          <cell r="F31">
            <v>250.9</v>
          </cell>
          <cell r="G31">
            <v>251.3</v>
          </cell>
          <cell r="H31">
            <v>256</v>
          </cell>
          <cell r="I31">
            <v>263.89999999999998</v>
          </cell>
          <cell r="J31">
            <v>269.2</v>
          </cell>
          <cell r="K31">
            <v>273.89999999999998</v>
          </cell>
          <cell r="L31">
            <v>284.7</v>
          </cell>
          <cell r="M31">
            <v>294.7</v>
          </cell>
          <cell r="N31">
            <v>297</v>
          </cell>
          <cell r="O31">
            <v>299</v>
          </cell>
          <cell r="P31">
            <v>304.3</v>
          </cell>
          <cell r="Q31">
            <v>317.2</v>
          </cell>
          <cell r="R31">
            <v>186.2</v>
          </cell>
          <cell r="S31">
            <v>199.2</v>
          </cell>
          <cell r="T31">
            <v>207</v>
          </cell>
          <cell r="U31">
            <v>196.6</v>
          </cell>
          <cell r="V31">
            <v>278.3</v>
          </cell>
          <cell r="W31">
            <v>262.2</v>
          </cell>
          <cell r="X31">
            <v>903</v>
          </cell>
          <cell r="Y31">
            <v>350</v>
          </cell>
          <cell r="Z31">
            <v>336.3</v>
          </cell>
          <cell r="AA31">
            <v>315</v>
          </cell>
          <cell r="AB31">
            <v>343</v>
          </cell>
          <cell r="AC31">
            <v>186.6</v>
          </cell>
          <cell r="AD31">
            <v>179.3</v>
          </cell>
          <cell r="AE31">
            <v>0</v>
          </cell>
          <cell r="AF31">
            <v>102</v>
          </cell>
          <cell r="AG31">
            <v>131</v>
          </cell>
          <cell r="AH31">
            <v>79</v>
          </cell>
          <cell r="AI31">
            <v>115</v>
          </cell>
          <cell r="AJ31">
            <v>179.8</v>
          </cell>
          <cell r="AK31">
            <v>58</v>
          </cell>
          <cell r="AL31">
            <v>47</v>
          </cell>
          <cell r="AM31">
            <v>424</v>
          </cell>
          <cell r="AN31">
            <v>362</v>
          </cell>
          <cell r="AO31">
            <v>409</v>
          </cell>
          <cell r="AP31">
            <v>502</v>
          </cell>
          <cell r="AQ31">
            <v>590</v>
          </cell>
          <cell r="AR31">
            <v>799</v>
          </cell>
          <cell r="AS31">
            <v>619</v>
          </cell>
          <cell r="AT31">
            <v>610</v>
          </cell>
          <cell r="AU31">
            <v>835</v>
          </cell>
          <cell r="AV31">
            <v>297.39999999999998</v>
          </cell>
          <cell r="AW31">
            <v>396</v>
          </cell>
          <cell r="AX31">
            <v>335</v>
          </cell>
          <cell r="AY31">
            <v>307.7</v>
          </cell>
          <cell r="AZ31">
            <v>310.10000000000002</v>
          </cell>
          <cell r="BA31">
            <v>295.8</v>
          </cell>
          <cell r="BB31">
            <v>172.4</v>
          </cell>
          <cell r="BC31">
            <v>356</v>
          </cell>
          <cell r="BD31">
            <v>344</v>
          </cell>
          <cell r="BE31">
            <v>346</v>
          </cell>
          <cell r="BF31">
            <v>393</v>
          </cell>
          <cell r="BG31">
            <v>316.89999999999998</v>
          </cell>
          <cell r="BH31">
            <v>492</v>
          </cell>
          <cell r="BI31">
            <v>419</v>
          </cell>
          <cell r="BJ31">
            <v>565</v>
          </cell>
          <cell r="BK31">
            <v>564</v>
          </cell>
          <cell r="BL31">
            <v>656</v>
          </cell>
        </row>
        <row r="32">
          <cell r="A32">
            <v>31</v>
          </cell>
          <cell r="B32">
            <v>121.2</v>
          </cell>
          <cell r="C32">
            <v>132.5</v>
          </cell>
          <cell r="D32">
            <v>134</v>
          </cell>
          <cell r="E32">
            <v>143.5</v>
          </cell>
          <cell r="F32">
            <v>148.9</v>
          </cell>
          <cell r="G32">
            <v>149.30000000000001</v>
          </cell>
          <cell r="H32">
            <v>154</v>
          </cell>
          <cell r="I32">
            <v>161.9</v>
          </cell>
          <cell r="J32">
            <v>167.2</v>
          </cell>
          <cell r="K32">
            <v>171.9</v>
          </cell>
          <cell r="L32">
            <v>182.7</v>
          </cell>
          <cell r="M32">
            <v>192.7</v>
          </cell>
          <cell r="N32">
            <v>195</v>
          </cell>
          <cell r="O32">
            <v>197</v>
          </cell>
          <cell r="P32">
            <v>202.3</v>
          </cell>
          <cell r="Q32">
            <v>215.2</v>
          </cell>
          <cell r="R32">
            <v>84.2</v>
          </cell>
          <cell r="S32">
            <v>97.2</v>
          </cell>
          <cell r="T32">
            <v>105</v>
          </cell>
          <cell r="U32">
            <v>94.6</v>
          </cell>
          <cell r="V32">
            <v>176.3</v>
          </cell>
          <cell r="W32">
            <v>160.19999999999999</v>
          </cell>
          <cell r="X32">
            <v>801</v>
          </cell>
          <cell r="Y32">
            <v>248</v>
          </cell>
          <cell r="Z32">
            <v>234.3</v>
          </cell>
          <cell r="AA32">
            <v>213</v>
          </cell>
          <cell r="AB32">
            <v>241</v>
          </cell>
          <cell r="AC32">
            <v>84.6</v>
          </cell>
          <cell r="AD32">
            <v>77.3</v>
          </cell>
          <cell r="AE32">
            <v>102</v>
          </cell>
          <cell r="AF32">
            <v>0</v>
          </cell>
          <cell r="AG32">
            <v>29</v>
          </cell>
          <cell r="AH32">
            <v>23</v>
          </cell>
          <cell r="AI32">
            <v>13</v>
          </cell>
          <cell r="AJ32">
            <v>77.8</v>
          </cell>
          <cell r="AK32">
            <v>44</v>
          </cell>
          <cell r="AL32">
            <v>149</v>
          </cell>
          <cell r="AM32">
            <v>322</v>
          </cell>
          <cell r="AN32">
            <v>260</v>
          </cell>
          <cell r="AO32">
            <v>307</v>
          </cell>
          <cell r="AP32">
            <v>400</v>
          </cell>
          <cell r="AQ32">
            <v>488</v>
          </cell>
          <cell r="AR32">
            <v>697</v>
          </cell>
          <cell r="AS32">
            <v>517</v>
          </cell>
          <cell r="AT32">
            <v>508</v>
          </cell>
          <cell r="AU32">
            <v>733</v>
          </cell>
          <cell r="AV32">
            <v>195.4</v>
          </cell>
          <cell r="AW32">
            <v>294</v>
          </cell>
          <cell r="AX32">
            <v>233</v>
          </cell>
          <cell r="AY32">
            <v>205.7</v>
          </cell>
          <cell r="AZ32">
            <v>208.1</v>
          </cell>
          <cell r="BA32">
            <v>193.8</v>
          </cell>
          <cell r="BB32">
            <v>70.400000000000006</v>
          </cell>
          <cell r="BC32">
            <v>254</v>
          </cell>
          <cell r="BD32">
            <v>242</v>
          </cell>
          <cell r="BE32">
            <v>244</v>
          </cell>
          <cell r="BF32">
            <v>291</v>
          </cell>
          <cell r="BG32">
            <v>214.9</v>
          </cell>
          <cell r="BH32">
            <v>390</v>
          </cell>
          <cell r="BI32">
            <v>317</v>
          </cell>
          <cell r="BJ32">
            <v>463</v>
          </cell>
          <cell r="BK32">
            <v>462</v>
          </cell>
          <cell r="BL32">
            <v>554</v>
          </cell>
        </row>
        <row r="33">
          <cell r="A33">
            <v>32</v>
          </cell>
          <cell r="B33">
            <v>92.2</v>
          </cell>
          <cell r="C33">
            <v>103.5</v>
          </cell>
          <cell r="D33">
            <v>105</v>
          </cell>
          <cell r="E33">
            <v>114.5</v>
          </cell>
          <cell r="F33">
            <v>119.9</v>
          </cell>
          <cell r="G33">
            <v>120.3</v>
          </cell>
          <cell r="H33">
            <v>125</v>
          </cell>
          <cell r="I33">
            <v>132.9</v>
          </cell>
          <cell r="J33">
            <v>138.19999999999999</v>
          </cell>
          <cell r="K33">
            <v>142.9</v>
          </cell>
          <cell r="L33">
            <v>153.69999999999999</v>
          </cell>
          <cell r="M33">
            <v>163.69999999999999</v>
          </cell>
          <cell r="N33">
            <v>166</v>
          </cell>
          <cell r="O33">
            <v>168</v>
          </cell>
          <cell r="P33">
            <v>173.3</v>
          </cell>
          <cell r="Q33">
            <v>186.2</v>
          </cell>
          <cell r="R33">
            <v>55.2</v>
          </cell>
          <cell r="S33">
            <v>68.2</v>
          </cell>
          <cell r="T33">
            <v>76</v>
          </cell>
          <cell r="U33">
            <v>65.599999999999994</v>
          </cell>
          <cell r="V33">
            <v>147.30000000000001</v>
          </cell>
          <cell r="W33">
            <v>131.19999999999999</v>
          </cell>
          <cell r="X33">
            <v>772</v>
          </cell>
          <cell r="Y33">
            <v>219</v>
          </cell>
          <cell r="Z33">
            <v>205.3</v>
          </cell>
          <cell r="AA33">
            <v>184</v>
          </cell>
          <cell r="AB33">
            <v>212</v>
          </cell>
          <cell r="AC33">
            <v>55.6</v>
          </cell>
          <cell r="AD33">
            <v>48.3</v>
          </cell>
          <cell r="AE33">
            <v>131</v>
          </cell>
          <cell r="AF33">
            <v>29</v>
          </cell>
          <cell r="AG33">
            <v>0</v>
          </cell>
          <cell r="AH33">
            <v>52</v>
          </cell>
          <cell r="AI33">
            <v>16</v>
          </cell>
          <cell r="AJ33">
            <v>48.8</v>
          </cell>
          <cell r="AK33">
            <v>73</v>
          </cell>
          <cell r="AL33">
            <v>178</v>
          </cell>
          <cell r="AM33">
            <v>293</v>
          </cell>
          <cell r="AN33">
            <v>231</v>
          </cell>
          <cell r="AO33">
            <v>278</v>
          </cell>
          <cell r="AP33">
            <v>371</v>
          </cell>
          <cell r="AQ33">
            <v>459</v>
          </cell>
          <cell r="AR33">
            <v>668</v>
          </cell>
          <cell r="AS33">
            <v>488</v>
          </cell>
          <cell r="AT33">
            <v>479</v>
          </cell>
          <cell r="AU33">
            <v>704</v>
          </cell>
          <cell r="AV33">
            <v>166.4</v>
          </cell>
          <cell r="AW33">
            <v>265</v>
          </cell>
          <cell r="AX33">
            <v>204</v>
          </cell>
          <cell r="AY33">
            <v>176.7</v>
          </cell>
          <cell r="AZ33">
            <v>179.1</v>
          </cell>
          <cell r="BA33">
            <v>164.8</v>
          </cell>
          <cell r="BB33">
            <v>41.400000000000006</v>
          </cell>
          <cell r="BC33">
            <v>225</v>
          </cell>
          <cell r="BD33">
            <v>213</v>
          </cell>
          <cell r="BE33">
            <v>215</v>
          </cell>
          <cell r="BF33">
            <v>262</v>
          </cell>
          <cell r="BG33">
            <v>185.9</v>
          </cell>
          <cell r="BH33">
            <v>361</v>
          </cell>
          <cell r="BI33">
            <v>288</v>
          </cell>
          <cell r="BJ33">
            <v>434</v>
          </cell>
          <cell r="BK33">
            <v>433</v>
          </cell>
          <cell r="BL33">
            <v>525</v>
          </cell>
        </row>
        <row r="34">
          <cell r="A34">
            <v>33</v>
          </cell>
          <cell r="B34">
            <v>144.19999999999999</v>
          </cell>
          <cell r="C34">
            <v>155.5</v>
          </cell>
          <cell r="D34">
            <v>157</v>
          </cell>
          <cell r="E34">
            <v>166.5</v>
          </cell>
          <cell r="F34">
            <v>171.9</v>
          </cell>
          <cell r="G34">
            <v>172.3</v>
          </cell>
          <cell r="H34">
            <v>177</v>
          </cell>
          <cell r="I34">
            <v>184.9</v>
          </cell>
          <cell r="J34">
            <v>190.2</v>
          </cell>
          <cell r="K34">
            <v>194.9</v>
          </cell>
          <cell r="L34">
            <v>205.7</v>
          </cell>
          <cell r="M34">
            <v>215.7</v>
          </cell>
          <cell r="N34">
            <v>218</v>
          </cell>
          <cell r="O34">
            <v>220</v>
          </cell>
          <cell r="P34">
            <v>225.3</v>
          </cell>
          <cell r="Q34">
            <v>238.2</v>
          </cell>
          <cell r="R34">
            <v>107.2</v>
          </cell>
          <cell r="S34">
            <v>120.2</v>
          </cell>
          <cell r="T34">
            <v>128</v>
          </cell>
          <cell r="U34">
            <v>117.6</v>
          </cell>
          <cell r="V34">
            <v>199.3</v>
          </cell>
          <cell r="W34">
            <v>183.2</v>
          </cell>
          <cell r="X34">
            <v>824</v>
          </cell>
          <cell r="Y34">
            <v>271</v>
          </cell>
          <cell r="Z34">
            <v>257.3</v>
          </cell>
          <cell r="AA34">
            <v>236</v>
          </cell>
          <cell r="AB34">
            <v>264</v>
          </cell>
          <cell r="AC34">
            <v>107.6</v>
          </cell>
          <cell r="AD34">
            <v>100.3</v>
          </cell>
          <cell r="AE34">
            <v>79</v>
          </cell>
          <cell r="AF34">
            <v>23</v>
          </cell>
          <cell r="AG34">
            <v>52</v>
          </cell>
          <cell r="AH34">
            <v>0</v>
          </cell>
          <cell r="AI34">
            <v>36</v>
          </cell>
          <cell r="AJ34">
            <v>100.8</v>
          </cell>
          <cell r="AK34">
            <v>21</v>
          </cell>
          <cell r="AL34">
            <v>126</v>
          </cell>
          <cell r="AM34">
            <v>345</v>
          </cell>
          <cell r="AN34">
            <v>283</v>
          </cell>
          <cell r="AO34">
            <v>330</v>
          </cell>
          <cell r="AP34">
            <v>423</v>
          </cell>
          <cell r="AQ34">
            <v>511</v>
          </cell>
          <cell r="AR34">
            <v>720</v>
          </cell>
          <cell r="AS34">
            <v>540</v>
          </cell>
          <cell r="AT34">
            <v>531</v>
          </cell>
          <cell r="AU34">
            <v>756</v>
          </cell>
          <cell r="AV34">
            <v>218.4</v>
          </cell>
          <cell r="AW34">
            <v>317</v>
          </cell>
          <cell r="AX34">
            <v>256</v>
          </cell>
          <cell r="AY34">
            <v>228.7</v>
          </cell>
          <cell r="AZ34">
            <v>231.1</v>
          </cell>
          <cell r="BA34">
            <v>216.8</v>
          </cell>
          <cell r="BB34">
            <v>93.4</v>
          </cell>
          <cell r="BC34">
            <v>277</v>
          </cell>
          <cell r="BD34">
            <v>265</v>
          </cell>
          <cell r="BE34">
            <v>267</v>
          </cell>
          <cell r="BF34">
            <v>314</v>
          </cell>
          <cell r="BG34">
            <v>237.9</v>
          </cell>
          <cell r="BH34">
            <v>413</v>
          </cell>
          <cell r="BI34">
            <v>340</v>
          </cell>
          <cell r="BJ34">
            <v>486</v>
          </cell>
          <cell r="BK34">
            <v>485</v>
          </cell>
          <cell r="BL34">
            <v>577</v>
          </cell>
        </row>
        <row r="35">
          <cell r="A35">
            <v>34</v>
          </cell>
          <cell r="B35">
            <v>108.2</v>
          </cell>
          <cell r="C35">
            <v>119.5</v>
          </cell>
          <cell r="D35">
            <v>121</v>
          </cell>
          <cell r="E35">
            <v>130.5</v>
          </cell>
          <cell r="F35">
            <v>135.9</v>
          </cell>
          <cell r="G35">
            <v>136.30000000000001</v>
          </cell>
          <cell r="H35">
            <v>141</v>
          </cell>
          <cell r="I35">
            <v>148.9</v>
          </cell>
          <cell r="J35">
            <v>154.19999999999999</v>
          </cell>
          <cell r="K35">
            <v>158.9</v>
          </cell>
          <cell r="L35">
            <v>169.7</v>
          </cell>
          <cell r="M35">
            <v>179.7</v>
          </cell>
          <cell r="N35">
            <v>182</v>
          </cell>
          <cell r="O35">
            <v>184</v>
          </cell>
          <cell r="P35">
            <v>189.3</v>
          </cell>
          <cell r="Q35">
            <v>202.2</v>
          </cell>
          <cell r="R35">
            <v>71.2</v>
          </cell>
          <cell r="S35">
            <v>84.2</v>
          </cell>
          <cell r="T35">
            <v>92</v>
          </cell>
          <cell r="U35">
            <v>81.599999999999994</v>
          </cell>
          <cell r="V35">
            <v>163.30000000000001</v>
          </cell>
          <cell r="W35">
            <v>147.19999999999999</v>
          </cell>
          <cell r="X35">
            <v>788</v>
          </cell>
          <cell r="Y35">
            <v>235</v>
          </cell>
          <cell r="Z35">
            <v>221.3</v>
          </cell>
          <cell r="AA35">
            <v>200</v>
          </cell>
          <cell r="AB35">
            <v>228</v>
          </cell>
          <cell r="AC35">
            <v>71.599999999999994</v>
          </cell>
          <cell r="AD35">
            <v>64.3</v>
          </cell>
          <cell r="AE35">
            <v>115</v>
          </cell>
          <cell r="AF35">
            <v>13</v>
          </cell>
          <cell r="AG35">
            <v>16</v>
          </cell>
          <cell r="AH35">
            <v>36</v>
          </cell>
          <cell r="AI35">
            <v>0</v>
          </cell>
          <cell r="AJ35">
            <v>64.8</v>
          </cell>
          <cell r="AK35">
            <v>57</v>
          </cell>
          <cell r="AL35">
            <v>162</v>
          </cell>
          <cell r="AM35">
            <v>309</v>
          </cell>
          <cell r="AN35">
            <v>247</v>
          </cell>
          <cell r="AO35">
            <v>294</v>
          </cell>
          <cell r="AP35">
            <v>387</v>
          </cell>
          <cell r="AQ35">
            <v>475</v>
          </cell>
          <cell r="AR35">
            <v>684</v>
          </cell>
          <cell r="AS35">
            <v>504</v>
          </cell>
          <cell r="AT35">
            <v>495</v>
          </cell>
          <cell r="AU35">
            <v>720</v>
          </cell>
          <cell r="AV35">
            <v>182.4</v>
          </cell>
          <cell r="AW35">
            <v>281</v>
          </cell>
          <cell r="AX35">
            <v>220</v>
          </cell>
          <cell r="AY35">
            <v>192.7</v>
          </cell>
          <cell r="AZ35">
            <v>195.1</v>
          </cell>
          <cell r="BA35">
            <v>180.8</v>
          </cell>
          <cell r="BB35">
            <v>57.400000000000006</v>
          </cell>
          <cell r="BC35">
            <v>241</v>
          </cell>
          <cell r="BD35">
            <v>229</v>
          </cell>
          <cell r="BE35">
            <v>231</v>
          </cell>
          <cell r="BF35">
            <v>278</v>
          </cell>
          <cell r="BG35">
            <v>201.9</v>
          </cell>
          <cell r="BH35">
            <v>377</v>
          </cell>
          <cell r="BI35">
            <v>304</v>
          </cell>
          <cell r="BJ35">
            <v>450</v>
          </cell>
          <cell r="BK35">
            <v>449</v>
          </cell>
          <cell r="BL35">
            <v>541</v>
          </cell>
        </row>
        <row r="36">
          <cell r="A36">
            <v>35</v>
          </cell>
          <cell r="B36">
            <v>43.400000000000006</v>
          </cell>
          <cell r="C36">
            <v>54.7</v>
          </cell>
          <cell r="D36">
            <v>56.2</v>
          </cell>
          <cell r="E36">
            <v>65.7</v>
          </cell>
          <cell r="F36">
            <v>71.100000000000009</v>
          </cell>
          <cell r="G36">
            <v>71.5</v>
          </cell>
          <cell r="H36">
            <v>76.2</v>
          </cell>
          <cell r="I36">
            <v>84.1</v>
          </cell>
          <cell r="J36">
            <v>89.4</v>
          </cell>
          <cell r="K36">
            <v>94.1</v>
          </cell>
          <cell r="L36">
            <v>104.9</v>
          </cell>
          <cell r="M36">
            <v>114.9</v>
          </cell>
          <cell r="N36">
            <v>117.2</v>
          </cell>
          <cell r="O36">
            <v>119.2</v>
          </cell>
          <cell r="P36">
            <v>124.5</v>
          </cell>
          <cell r="Q36">
            <v>137.4</v>
          </cell>
          <cell r="R36">
            <v>6.4000000000000057</v>
          </cell>
          <cell r="S36">
            <v>19.400000000000006</v>
          </cell>
          <cell r="T36">
            <v>27.200000000000003</v>
          </cell>
          <cell r="U36">
            <v>16.800000000000004</v>
          </cell>
          <cell r="V36">
            <v>98.5</v>
          </cell>
          <cell r="W36">
            <v>82.4</v>
          </cell>
          <cell r="X36">
            <v>723.2</v>
          </cell>
          <cell r="Y36">
            <v>170.2</v>
          </cell>
          <cell r="Z36">
            <v>156.5</v>
          </cell>
          <cell r="AA36">
            <v>135.19999999999999</v>
          </cell>
          <cell r="AB36">
            <v>163.19999999999999</v>
          </cell>
          <cell r="AC36">
            <v>6.8000000000000043</v>
          </cell>
          <cell r="AD36">
            <v>0.5</v>
          </cell>
          <cell r="AE36">
            <v>179.8</v>
          </cell>
          <cell r="AF36">
            <v>77.8</v>
          </cell>
          <cell r="AG36">
            <v>48.8</v>
          </cell>
          <cell r="AH36">
            <v>100.8</v>
          </cell>
          <cell r="AI36">
            <v>64.8</v>
          </cell>
          <cell r="AJ36">
            <v>0</v>
          </cell>
          <cell r="AK36">
            <v>121.8</v>
          </cell>
          <cell r="AL36">
            <v>226.8</v>
          </cell>
          <cell r="AM36">
            <v>244.2</v>
          </cell>
          <cell r="AN36">
            <v>182.2</v>
          </cell>
          <cell r="AO36">
            <v>229.2</v>
          </cell>
          <cell r="AP36">
            <v>322.2</v>
          </cell>
          <cell r="AQ36">
            <v>410.2</v>
          </cell>
          <cell r="AR36">
            <v>619.20000000000005</v>
          </cell>
          <cell r="AS36">
            <v>439.2</v>
          </cell>
          <cell r="AT36">
            <v>430.2</v>
          </cell>
          <cell r="AU36">
            <v>655.20000000000005</v>
          </cell>
          <cell r="AV36">
            <v>117.6</v>
          </cell>
          <cell r="AW36">
            <v>216.2</v>
          </cell>
          <cell r="AX36">
            <v>155.19999999999999</v>
          </cell>
          <cell r="AY36">
            <v>127.9</v>
          </cell>
          <cell r="AZ36">
            <v>130.30000000000001</v>
          </cell>
          <cell r="BA36">
            <v>116</v>
          </cell>
          <cell r="BB36">
            <v>7.3999999999999915</v>
          </cell>
          <cell r="BC36">
            <v>176.2</v>
          </cell>
          <cell r="BD36">
            <v>164.2</v>
          </cell>
          <cell r="BE36">
            <v>166.2</v>
          </cell>
          <cell r="BF36">
            <v>213.2</v>
          </cell>
          <cell r="BG36">
            <v>137.10000000000002</v>
          </cell>
          <cell r="BH36">
            <v>312.2</v>
          </cell>
          <cell r="BI36">
            <v>239.2</v>
          </cell>
          <cell r="BJ36">
            <v>385.2</v>
          </cell>
          <cell r="BK36">
            <v>384.2</v>
          </cell>
          <cell r="BL36">
            <v>476.2</v>
          </cell>
        </row>
        <row r="37">
          <cell r="A37">
            <v>36</v>
          </cell>
          <cell r="B37">
            <v>165.2</v>
          </cell>
          <cell r="C37">
            <v>176.5</v>
          </cell>
          <cell r="D37">
            <v>178</v>
          </cell>
          <cell r="E37">
            <v>187.5</v>
          </cell>
          <cell r="F37">
            <v>192.9</v>
          </cell>
          <cell r="G37">
            <v>193.3</v>
          </cell>
          <cell r="H37">
            <v>198</v>
          </cell>
          <cell r="I37">
            <v>205.9</v>
          </cell>
          <cell r="J37">
            <v>211.2</v>
          </cell>
          <cell r="K37">
            <v>215.9</v>
          </cell>
          <cell r="L37">
            <v>226.7</v>
          </cell>
          <cell r="M37">
            <v>236.7</v>
          </cell>
          <cell r="N37">
            <v>239</v>
          </cell>
          <cell r="O37">
            <v>241</v>
          </cell>
          <cell r="P37">
            <v>246.3</v>
          </cell>
          <cell r="Q37">
            <v>259.2</v>
          </cell>
          <cell r="R37">
            <v>128.19999999999999</v>
          </cell>
          <cell r="S37">
            <v>141.19999999999999</v>
          </cell>
          <cell r="T37">
            <v>149</v>
          </cell>
          <cell r="U37">
            <v>138.6</v>
          </cell>
          <cell r="V37">
            <v>220.3</v>
          </cell>
          <cell r="W37">
            <v>204.2</v>
          </cell>
          <cell r="X37">
            <v>845</v>
          </cell>
          <cell r="Y37">
            <v>292</v>
          </cell>
          <cell r="Z37">
            <v>278.3</v>
          </cell>
          <cell r="AA37">
            <v>257</v>
          </cell>
          <cell r="AB37">
            <v>285</v>
          </cell>
          <cell r="AC37">
            <v>128.6</v>
          </cell>
          <cell r="AD37">
            <v>121.3</v>
          </cell>
          <cell r="AE37">
            <v>58</v>
          </cell>
          <cell r="AF37">
            <v>44</v>
          </cell>
          <cell r="AG37">
            <v>73</v>
          </cell>
          <cell r="AH37">
            <v>21</v>
          </cell>
          <cell r="AI37">
            <v>57</v>
          </cell>
          <cell r="AJ37">
            <v>121.8</v>
          </cell>
          <cell r="AK37">
            <v>0</v>
          </cell>
          <cell r="AL37">
            <v>105</v>
          </cell>
          <cell r="AM37">
            <v>366</v>
          </cell>
          <cell r="AN37">
            <v>304</v>
          </cell>
          <cell r="AO37">
            <v>351</v>
          </cell>
          <cell r="AP37">
            <v>444</v>
          </cell>
          <cell r="AQ37">
            <v>532</v>
          </cell>
          <cell r="AR37">
            <v>741</v>
          </cell>
          <cell r="AS37">
            <v>561</v>
          </cell>
          <cell r="AT37">
            <v>552</v>
          </cell>
          <cell r="AU37">
            <v>777</v>
          </cell>
          <cell r="AV37">
            <v>239.4</v>
          </cell>
          <cell r="AW37">
            <v>338</v>
          </cell>
          <cell r="AX37">
            <v>277</v>
          </cell>
          <cell r="AY37">
            <v>249.7</v>
          </cell>
          <cell r="AZ37">
            <v>252.1</v>
          </cell>
          <cell r="BA37">
            <v>237.8</v>
          </cell>
          <cell r="BB37">
            <v>114.4</v>
          </cell>
          <cell r="BC37">
            <v>298</v>
          </cell>
          <cell r="BD37">
            <v>286</v>
          </cell>
          <cell r="BE37">
            <v>288</v>
          </cell>
          <cell r="BF37">
            <v>335</v>
          </cell>
          <cell r="BG37">
            <v>258.89999999999998</v>
          </cell>
          <cell r="BH37">
            <v>434</v>
          </cell>
          <cell r="BI37">
            <v>361</v>
          </cell>
          <cell r="BJ37">
            <v>507</v>
          </cell>
          <cell r="BK37">
            <v>506</v>
          </cell>
          <cell r="BL37">
            <v>598</v>
          </cell>
        </row>
        <row r="38">
          <cell r="A38">
            <v>37</v>
          </cell>
          <cell r="B38">
            <v>270.2</v>
          </cell>
          <cell r="C38">
            <v>281.5</v>
          </cell>
          <cell r="D38">
            <v>283</v>
          </cell>
          <cell r="E38">
            <v>292.5</v>
          </cell>
          <cell r="F38">
            <v>297.89999999999998</v>
          </cell>
          <cell r="G38">
            <v>298.3</v>
          </cell>
          <cell r="H38">
            <v>303</v>
          </cell>
          <cell r="I38">
            <v>310.89999999999998</v>
          </cell>
          <cell r="J38">
            <v>316.2</v>
          </cell>
          <cell r="K38">
            <v>320.89999999999998</v>
          </cell>
          <cell r="L38">
            <v>331.7</v>
          </cell>
          <cell r="M38">
            <v>341.7</v>
          </cell>
          <cell r="N38">
            <v>344</v>
          </cell>
          <cell r="O38">
            <v>346</v>
          </cell>
          <cell r="P38">
            <v>351.3</v>
          </cell>
          <cell r="Q38">
            <v>364.2</v>
          </cell>
          <cell r="R38">
            <v>233.2</v>
          </cell>
          <cell r="S38">
            <v>246.2</v>
          </cell>
          <cell r="T38">
            <v>254</v>
          </cell>
          <cell r="U38">
            <v>243.6</v>
          </cell>
          <cell r="V38">
            <v>325.3</v>
          </cell>
          <cell r="W38">
            <v>309.2</v>
          </cell>
          <cell r="X38">
            <v>950</v>
          </cell>
          <cell r="Y38">
            <v>397</v>
          </cell>
          <cell r="Z38">
            <v>383.3</v>
          </cell>
          <cell r="AA38">
            <v>362</v>
          </cell>
          <cell r="AB38">
            <v>390</v>
          </cell>
          <cell r="AC38">
            <v>233.6</v>
          </cell>
          <cell r="AD38">
            <v>226.3</v>
          </cell>
          <cell r="AE38">
            <v>47</v>
          </cell>
          <cell r="AF38">
            <v>149</v>
          </cell>
          <cell r="AG38">
            <v>178</v>
          </cell>
          <cell r="AH38">
            <v>126</v>
          </cell>
          <cell r="AI38">
            <v>162</v>
          </cell>
          <cell r="AJ38">
            <v>226.8</v>
          </cell>
          <cell r="AK38">
            <v>105</v>
          </cell>
          <cell r="AL38">
            <v>0</v>
          </cell>
          <cell r="AM38">
            <v>471</v>
          </cell>
          <cell r="AN38">
            <v>409</v>
          </cell>
          <cell r="AO38">
            <v>456</v>
          </cell>
          <cell r="AP38">
            <v>549</v>
          </cell>
          <cell r="AQ38">
            <v>637</v>
          </cell>
          <cell r="AR38">
            <v>846</v>
          </cell>
          <cell r="AS38">
            <v>666</v>
          </cell>
          <cell r="AT38">
            <v>657</v>
          </cell>
          <cell r="AU38">
            <v>882</v>
          </cell>
          <cell r="AV38">
            <v>344.4</v>
          </cell>
          <cell r="AW38">
            <v>443</v>
          </cell>
          <cell r="AX38">
            <v>382</v>
          </cell>
          <cell r="AY38">
            <v>354.7</v>
          </cell>
          <cell r="AZ38">
            <v>357.1</v>
          </cell>
          <cell r="BA38">
            <v>342.8</v>
          </cell>
          <cell r="BB38">
            <v>219.4</v>
          </cell>
          <cell r="BC38">
            <v>403</v>
          </cell>
          <cell r="BD38">
            <v>391</v>
          </cell>
          <cell r="BE38">
            <v>393</v>
          </cell>
          <cell r="BF38">
            <v>440</v>
          </cell>
          <cell r="BG38">
            <v>363.9</v>
          </cell>
          <cell r="BH38">
            <v>539</v>
          </cell>
          <cell r="BI38">
            <v>466</v>
          </cell>
          <cell r="BJ38">
            <v>612</v>
          </cell>
          <cell r="BK38">
            <v>611</v>
          </cell>
          <cell r="BL38">
            <v>703</v>
          </cell>
        </row>
        <row r="39">
          <cell r="A39">
            <v>38</v>
          </cell>
          <cell r="B39">
            <v>200.8</v>
          </cell>
          <cell r="C39">
            <v>189.5</v>
          </cell>
          <cell r="D39">
            <v>188</v>
          </cell>
          <cell r="E39">
            <v>178.5</v>
          </cell>
          <cell r="F39">
            <v>173.1</v>
          </cell>
          <cell r="G39">
            <v>172.7</v>
          </cell>
          <cell r="H39">
            <v>168</v>
          </cell>
          <cell r="I39">
            <v>160.1</v>
          </cell>
          <cell r="J39">
            <v>154.80000000000001</v>
          </cell>
          <cell r="K39">
            <v>150.1</v>
          </cell>
          <cell r="L39">
            <v>139.30000000000001</v>
          </cell>
          <cell r="M39">
            <v>129.30000000000001</v>
          </cell>
          <cell r="N39">
            <v>127</v>
          </cell>
          <cell r="O39">
            <v>125</v>
          </cell>
          <cell r="P39">
            <v>119.7</v>
          </cell>
          <cell r="Q39">
            <v>106.8</v>
          </cell>
          <cell r="R39">
            <v>237.8</v>
          </cell>
          <cell r="S39">
            <v>224.8</v>
          </cell>
          <cell r="T39">
            <v>217</v>
          </cell>
          <cell r="U39">
            <v>227.4</v>
          </cell>
          <cell r="V39">
            <v>145.69999999999999</v>
          </cell>
          <cell r="W39">
            <v>161.80000000000001</v>
          </cell>
          <cell r="X39">
            <v>479</v>
          </cell>
          <cell r="Y39">
            <v>74</v>
          </cell>
          <cell r="Z39">
            <v>87.7</v>
          </cell>
          <cell r="AA39">
            <v>109</v>
          </cell>
          <cell r="AB39">
            <v>81</v>
          </cell>
          <cell r="AC39">
            <v>237.4</v>
          </cell>
          <cell r="AD39">
            <v>244.7</v>
          </cell>
          <cell r="AE39">
            <v>424</v>
          </cell>
          <cell r="AF39">
            <v>322</v>
          </cell>
          <cell r="AG39">
            <v>293</v>
          </cell>
          <cell r="AH39">
            <v>345</v>
          </cell>
          <cell r="AI39">
            <v>309</v>
          </cell>
          <cell r="AJ39">
            <v>244.2</v>
          </cell>
          <cell r="AK39">
            <v>366</v>
          </cell>
          <cell r="AL39">
            <v>471</v>
          </cell>
          <cell r="AM39">
            <v>0</v>
          </cell>
          <cell r="AN39">
            <v>62</v>
          </cell>
          <cell r="AO39">
            <v>15</v>
          </cell>
          <cell r="AP39">
            <v>78</v>
          </cell>
          <cell r="AQ39">
            <v>166</v>
          </cell>
          <cell r="AR39">
            <v>375</v>
          </cell>
          <cell r="AS39">
            <v>195</v>
          </cell>
          <cell r="AT39">
            <v>186</v>
          </cell>
          <cell r="AU39">
            <v>411</v>
          </cell>
          <cell r="AV39">
            <v>126.6</v>
          </cell>
          <cell r="AW39">
            <v>28</v>
          </cell>
          <cell r="AX39">
            <v>89</v>
          </cell>
          <cell r="AY39">
            <v>116.3</v>
          </cell>
          <cell r="AZ39">
            <v>113.9</v>
          </cell>
          <cell r="BA39">
            <v>128.19999999999999</v>
          </cell>
          <cell r="BB39">
            <v>251.6</v>
          </cell>
          <cell r="BC39">
            <v>68</v>
          </cell>
          <cell r="BD39">
            <v>80</v>
          </cell>
          <cell r="BE39">
            <v>78</v>
          </cell>
          <cell r="BF39">
            <v>31</v>
          </cell>
          <cell r="BG39">
            <v>107.1</v>
          </cell>
          <cell r="BH39">
            <v>68</v>
          </cell>
          <cell r="BI39">
            <v>5</v>
          </cell>
          <cell r="BJ39">
            <v>141</v>
          </cell>
          <cell r="BK39">
            <v>140</v>
          </cell>
          <cell r="BL39">
            <v>232</v>
          </cell>
        </row>
        <row r="40">
          <cell r="A40">
            <v>39</v>
          </cell>
          <cell r="B40">
            <v>138.80000000000001</v>
          </cell>
          <cell r="C40">
            <v>127.5</v>
          </cell>
          <cell r="D40">
            <v>126</v>
          </cell>
          <cell r="E40">
            <v>116.5</v>
          </cell>
          <cell r="F40">
            <v>111.1</v>
          </cell>
          <cell r="G40">
            <v>110.7</v>
          </cell>
          <cell r="H40">
            <v>106</v>
          </cell>
          <cell r="I40">
            <v>98.1</v>
          </cell>
          <cell r="J40">
            <v>92.8</v>
          </cell>
          <cell r="K40">
            <v>88.1</v>
          </cell>
          <cell r="L40">
            <v>77.3</v>
          </cell>
          <cell r="M40">
            <v>67.3</v>
          </cell>
          <cell r="N40">
            <v>65</v>
          </cell>
          <cell r="O40">
            <v>63</v>
          </cell>
          <cell r="P40">
            <v>57.7</v>
          </cell>
          <cell r="Q40">
            <v>44.8</v>
          </cell>
          <cell r="R40">
            <v>175.8</v>
          </cell>
          <cell r="S40">
            <v>162.80000000000001</v>
          </cell>
          <cell r="T40">
            <v>155</v>
          </cell>
          <cell r="U40">
            <v>165.4</v>
          </cell>
          <cell r="V40">
            <v>83.7</v>
          </cell>
          <cell r="W40">
            <v>99.8</v>
          </cell>
          <cell r="X40">
            <v>541</v>
          </cell>
          <cell r="Y40">
            <v>12</v>
          </cell>
          <cell r="Z40">
            <v>25.700000000000003</v>
          </cell>
          <cell r="AA40">
            <v>47</v>
          </cell>
          <cell r="AB40">
            <v>19</v>
          </cell>
          <cell r="AC40">
            <v>175.4</v>
          </cell>
          <cell r="AD40">
            <v>182.7</v>
          </cell>
          <cell r="AE40">
            <v>362</v>
          </cell>
          <cell r="AF40">
            <v>260</v>
          </cell>
          <cell r="AG40">
            <v>231</v>
          </cell>
          <cell r="AH40">
            <v>283</v>
          </cell>
          <cell r="AI40">
            <v>247</v>
          </cell>
          <cell r="AJ40">
            <v>182.2</v>
          </cell>
          <cell r="AK40">
            <v>304</v>
          </cell>
          <cell r="AL40">
            <v>409</v>
          </cell>
          <cell r="AM40">
            <v>62</v>
          </cell>
          <cell r="AN40">
            <v>0</v>
          </cell>
          <cell r="AO40">
            <v>47</v>
          </cell>
          <cell r="AP40">
            <v>140</v>
          </cell>
          <cell r="AQ40">
            <v>228</v>
          </cell>
          <cell r="AR40">
            <v>437</v>
          </cell>
          <cell r="AS40">
            <v>257</v>
          </cell>
          <cell r="AT40">
            <v>248</v>
          </cell>
          <cell r="AU40">
            <v>473</v>
          </cell>
          <cell r="AV40">
            <v>64.599999999999994</v>
          </cell>
          <cell r="AW40">
            <v>34</v>
          </cell>
          <cell r="AX40">
            <v>27</v>
          </cell>
          <cell r="AY40">
            <v>54.3</v>
          </cell>
          <cell r="AZ40">
            <v>51.900000000000006</v>
          </cell>
          <cell r="BA40">
            <v>66.2</v>
          </cell>
          <cell r="BB40">
            <v>189.6</v>
          </cell>
          <cell r="BC40">
            <v>6</v>
          </cell>
          <cell r="BD40">
            <v>18</v>
          </cell>
          <cell r="BE40">
            <v>16</v>
          </cell>
          <cell r="BF40">
            <v>31</v>
          </cell>
          <cell r="BG40">
            <v>45.099999999999994</v>
          </cell>
          <cell r="BH40">
            <v>130</v>
          </cell>
          <cell r="BI40">
            <v>57</v>
          </cell>
          <cell r="BJ40">
            <v>203</v>
          </cell>
          <cell r="BK40">
            <v>202</v>
          </cell>
          <cell r="BL40">
            <v>294</v>
          </cell>
        </row>
        <row r="41">
          <cell r="A41">
            <v>40</v>
          </cell>
          <cell r="B41">
            <v>185.8</v>
          </cell>
          <cell r="C41">
            <v>174.5</v>
          </cell>
          <cell r="D41">
            <v>173</v>
          </cell>
          <cell r="E41">
            <v>163.5</v>
          </cell>
          <cell r="F41">
            <v>158.1</v>
          </cell>
          <cell r="G41">
            <v>157.69999999999999</v>
          </cell>
          <cell r="H41">
            <v>153</v>
          </cell>
          <cell r="I41">
            <v>145.1</v>
          </cell>
          <cell r="J41">
            <v>139.80000000000001</v>
          </cell>
          <cell r="K41">
            <v>135.1</v>
          </cell>
          <cell r="L41">
            <v>124.3</v>
          </cell>
          <cell r="M41">
            <v>114.3</v>
          </cell>
          <cell r="N41">
            <v>112</v>
          </cell>
          <cell r="O41">
            <v>110</v>
          </cell>
          <cell r="P41">
            <v>104.7</v>
          </cell>
          <cell r="Q41">
            <v>91.8</v>
          </cell>
          <cell r="R41">
            <v>222.8</v>
          </cell>
          <cell r="S41">
            <v>209.8</v>
          </cell>
          <cell r="T41">
            <v>202</v>
          </cell>
          <cell r="U41">
            <v>212.4</v>
          </cell>
          <cell r="V41">
            <v>130.69999999999999</v>
          </cell>
          <cell r="W41">
            <v>146.80000000000001</v>
          </cell>
          <cell r="X41">
            <v>494</v>
          </cell>
          <cell r="Y41">
            <v>59</v>
          </cell>
          <cell r="Z41">
            <v>72.7</v>
          </cell>
          <cell r="AA41">
            <v>94</v>
          </cell>
          <cell r="AB41">
            <v>66</v>
          </cell>
          <cell r="AC41">
            <v>222.4</v>
          </cell>
          <cell r="AD41">
            <v>229.7</v>
          </cell>
          <cell r="AE41">
            <v>409</v>
          </cell>
          <cell r="AF41">
            <v>307</v>
          </cell>
          <cell r="AG41">
            <v>278</v>
          </cell>
          <cell r="AH41">
            <v>330</v>
          </cell>
          <cell r="AI41">
            <v>294</v>
          </cell>
          <cell r="AJ41">
            <v>229.2</v>
          </cell>
          <cell r="AK41">
            <v>351</v>
          </cell>
          <cell r="AL41">
            <v>456</v>
          </cell>
          <cell r="AM41">
            <v>15</v>
          </cell>
          <cell r="AN41">
            <v>47</v>
          </cell>
          <cell r="AO41">
            <v>0</v>
          </cell>
          <cell r="AP41">
            <v>93</v>
          </cell>
          <cell r="AQ41">
            <v>181</v>
          </cell>
          <cell r="AR41">
            <v>390</v>
          </cell>
          <cell r="AS41">
            <v>210</v>
          </cell>
          <cell r="AT41">
            <v>201</v>
          </cell>
          <cell r="AU41">
            <v>426</v>
          </cell>
          <cell r="AV41">
            <v>111.6</v>
          </cell>
          <cell r="AW41">
            <v>13</v>
          </cell>
          <cell r="AX41">
            <v>74</v>
          </cell>
          <cell r="AY41">
            <v>101.3</v>
          </cell>
          <cell r="AZ41">
            <v>98.9</v>
          </cell>
          <cell r="BA41">
            <v>113.2</v>
          </cell>
          <cell r="BB41">
            <v>236.6</v>
          </cell>
          <cell r="BC41">
            <v>53</v>
          </cell>
          <cell r="BD41">
            <v>65</v>
          </cell>
          <cell r="BE41">
            <v>63</v>
          </cell>
          <cell r="BF41">
            <v>16</v>
          </cell>
          <cell r="BG41">
            <v>92.1</v>
          </cell>
          <cell r="BH41">
            <v>83</v>
          </cell>
          <cell r="BI41">
            <v>10</v>
          </cell>
          <cell r="BJ41">
            <v>156</v>
          </cell>
          <cell r="BK41">
            <v>155</v>
          </cell>
          <cell r="BL41">
            <v>247</v>
          </cell>
        </row>
        <row r="42">
          <cell r="A42">
            <v>41</v>
          </cell>
          <cell r="B42">
            <v>278.8</v>
          </cell>
          <cell r="C42">
            <v>267.5</v>
          </cell>
          <cell r="D42">
            <v>266</v>
          </cell>
          <cell r="E42">
            <v>256.5</v>
          </cell>
          <cell r="F42">
            <v>251.1</v>
          </cell>
          <cell r="G42">
            <v>250.7</v>
          </cell>
          <cell r="H42">
            <v>246</v>
          </cell>
          <cell r="I42">
            <v>238.1</v>
          </cell>
          <cell r="J42">
            <v>232.8</v>
          </cell>
          <cell r="K42">
            <v>228.1</v>
          </cell>
          <cell r="L42">
            <v>217.3</v>
          </cell>
          <cell r="M42">
            <v>207.3</v>
          </cell>
          <cell r="N42">
            <v>205</v>
          </cell>
          <cell r="O42">
            <v>203</v>
          </cell>
          <cell r="P42">
            <v>197.7</v>
          </cell>
          <cell r="Q42">
            <v>184.8</v>
          </cell>
          <cell r="R42">
            <v>315.8</v>
          </cell>
          <cell r="S42">
            <v>302.8</v>
          </cell>
          <cell r="T42">
            <v>295</v>
          </cell>
          <cell r="U42">
            <v>305.39999999999998</v>
          </cell>
          <cell r="V42">
            <v>223.7</v>
          </cell>
          <cell r="W42">
            <v>239.8</v>
          </cell>
          <cell r="X42">
            <v>401</v>
          </cell>
          <cell r="Y42">
            <v>152</v>
          </cell>
          <cell r="Z42">
            <v>165.7</v>
          </cell>
          <cell r="AA42">
            <v>187</v>
          </cell>
          <cell r="AB42">
            <v>159</v>
          </cell>
          <cell r="AC42">
            <v>315.39999999999998</v>
          </cell>
          <cell r="AD42">
            <v>322.7</v>
          </cell>
          <cell r="AE42">
            <v>502</v>
          </cell>
          <cell r="AF42">
            <v>400</v>
          </cell>
          <cell r="AG42">
            <v>371</v>
          </cell>
          <cell r="AH42">
            <v>423</v>
          </cell>
          <cell r="AI42">
            <v>387</v>
          </cell>
          <cell r="AJ42">
            <v>322.2</v>
          </cell>
          <cell r="AK42">
            <v>444</v>
          </cell>
          <cell r="AL42">
            <v>549</v>
          </cell>
          <cell r="AM42">
            <v>78</v>
          </cell>
          <cell r="AN42">
            <v>140</v>
          </cell>
          <cell r="AO42">
            <v>93</v>
          </cell>
          <cell r="AP42">
            <v>0</v>
          </cell>
          <cell r="AQ42">
            <v>88</v>
          </cell>
          <cell r="AR42">
            <v>297</v>
          </cell>
          <cell r="AS42">
            <v>117</v>
          </cell>
          <cell r="AT42">
            <v>108</v>
          </cell>
          <cell r="AU42">
            <v>333</v>
          </cell>
          <cell r="AV42">
            <v>204.6</v>
          </cell>
          <cell r="AW42">
            <v>106</v>
          </cell>
          <cell r="AX42">
            <v>167</v>
          </cell>
          <cell r="AY42">
            <v>194.3</v>
          </cell>
          <cell r="AZ42">
            <v>191.9</v>
          </cell>
          <cell r="BA42">
            <v>206.2</v>
          </cell>
          <cell r="BB42">
            <v>329.6</v>
          </cell>
          <cell r="BC42">
            <v>146</v>
          </cell>
          <cell r="BD42">
            <v>158</v>
          </cell>
          <cell r="BE42">
            <v>156</v>
          </cell>
          <cell r="BF42">
            <v>109</v>
          </cell>
          <cell r="BG42">
            <v>185.1</v>
          </cell>
          <cell r="BH42">
            <v>10</v>
          </cell>
          <cell r="BI42">
            <v>83</v>
          </cell>
          <cell r="BJ42">
            <v>63</v>
          </cell>
          <cell r="BK42">
            <v>62</v>
          </cell>
          <cell r="BL42">
            <v>154</v>
          </cell>
        </row>
        <row r="43">
          <cell r="A43">
            <v>42</v>
          </cell>
          <cell r="B43">
            <v>366.8</v>
          </cell>
          <cell r="C43">
            <v>355.5</v>
          </cell>
          <cell r="D43">
            <v>354</v>
          </cell>
          <cell r="E43">
            <v>344.5</v>
          </cell>
          <cell r="F43">
            <v>339.1</v>
          </cell>
          <cell r="G43">
            <v>338.7</v>
          </cell>
          <cell r="H43">
            <v>334</v>
          </cell>
          <cell r="I43">
            <v>326.10000000000002</v>
          </cell>
          <cell r="J43">
            <v>320.8</v>
          </cell>
          <cell r="K43">
            <v>316.10000000000002</v>
          </cell>
          <cell r="L43">
            <v>305.3</v>
          </cell>
          <cell r="M43">
            <v>295.3</v>
          </cell>
          <cell r="N43">
            <v>293</v>
          </cell>
          <cell r="O43">
            <v>291</v>
          </cell>
          <cell r="P43">
            <v>285.7</v>
          </cell>
          <cell r="Q43">
            <v>272.8</v>
          </cell>
          <cell r="R43">
            <v>403.8</v>
          </cell>
          <cell r="S43">
            <v>390.8</v>
          </cell>
          <cell r="T43">
            <v>383</v>
          </cell>
          <cell r="U43">
            <v>393.4</v>
          </cell>
          <cell r="V43">
            <v>311.7</v>
          </cell>
          <cell r="W43">
            <v>327.8</v>
          </cell>
          <cell r="X43">
            <v>313</v>
          </cell>
          <cell r="Y43">
            <v>240</v>
          </cell>
          <cell r="Z43">
            <v>253.7</v>
          </cell>
          <cell r="AA43">
            <v>275</v>
          </cell>
          <cell r="AB43">
            <v>247</v>
          </cell>
          <cell r="AC43">
            <v>403.4</v>
          </cell>
          <cell r="AD43">
            <v>410.7</v>
          </cell>
          <cell r="AE43">
            <v>590</v>
          </cell>
          <cell r="AF43">
            <v>488</v>
          </cell>
          <cell r="AG43">
            <v>459</v>
          </cell>
          <cell r="AH43">
            <v>511</v>
          </cell>
          <cell r="AI43">
            <v>475</v>
          </cell>
          <cell r="AJ43">
            <v>410.2</v>
          </cell>
          <cell r="AK43">
            <v>532</v>
          </cell>
          <cell r="AL43">
            <v>637</v>
          </cell>
          <cell r="AM43">
            <v>166</v>
          </cell>
          <cell r="AN43">
            <v>228</v>
          </cell>
          <cell r="AO43">
            <v>181</v>
          </cell>
          <cell r="AP43">
            <v>88</v>
          </cell>
          <cell r="AQ43">
            <v>0</v>
          </cell>
          <cell r="AR43">
            <v>209</v>
          </cell>
          <cell r="AS43">
            <v>29</v>
          </cell>
          <cell r="AT43">
            <v>20</v>
          </cell>
          <cell r="AU43">
            <v>245</v>
          </cell>
          <cell r="AV43">
            <v>292.60000000000002</v>
          </cell>
          <cell r="AW43">
            <v>194</v>
          </cell>
          <cell r="AX43">
            <v>255</v>
          </cell>
          <cell r="AY43">
            <v>282.3</v>
          </cell>
          <cell r="AZ43">
            <v>279.89999999999998</v>
          </cell>
          <cell r="BA43">
            <v>294.2</v>
          </cell>
          <cell r="BB43">
            <v>417.6</v>
          </cell>
          <cell r="BC43">
            <v>234</v>
          </cell>
          <cell r="BD43">
            <v>246</v>
          </cell>
          <cell r="BE43">
            <v>244</v>
          </cell>
          <cell r="BF43">
            <v>197</v>
          </cell>
          <cell r="BG43">
            <v>273.10000000000002</v>
          </cell>
          <cell r="BH43">
            <v>98</v>
          </cell>
          <cell r="BI43">
            <v>171</v>
          </cell>
          <cell r="BJ43">
            <v>25</v>
          </cell>
          <cell r="BK43">
            <v>26</v>
          </cell>
          <cell r="BL43">
            <v>66</v>
          </cell>
        </row>
        <row r="44">
          <cell r="A44">
            <v>43</v>
          </cell>
          <cell r="B44">
            <v>575.79999999999995</v>
          </cell>
          <cell r="C44">
            <v>564.5</v>
          </cell>
          <cell r="D44">
            <v>563</v>
          </cell>
          <cell r="E44">
            <v>553.5</v>
          </cell>
          <cell r="F44">
            <v>548.1</v>
          </cell>
          <cell r="G44">
            <v>547.70000000000005</v>
          </cell>
          <cell r="H44">
            <v>543</v>
          </cell>
          <cell r="I44">
            <v>535.1</v>
          </cell>
          <cell r="J44">
            <v>529.79999999999995</v>
          </cell>
          <cell r="K44">
            <v>525.1</v>
          </cell>
          <cell r="L44">
            <v>514.29999999999995</v>
          </cell>
          <cell r="M44">
            <v>504.3</v>
          </cell>
          <cell r="N44">
            <v>502</v>
          </cell>
          <cell r="O44">
            <v>500</v>
          </cell>
          <cell r="P44">
            <v>494.7</v>
          </cell>
          <cell r="Q44">
            <v>481.8</v>
          </cell>
          <cell r="R44">
            <v>612.79999999999995</v>
          </cell>
          <cell r="S44">
            <v>599.79999999999995</v>
          </cell>
          <cell r="T44">
            <v>592</v>
          </cell>
          <cell r="U44">
            <v>602.4</v>
          </cell>
          <cell r="V44">
            <v>520.70000000000005</v>
          </cell>
          <cell r="W44">
            <v>536.79999999999995</v>
          </cell>
          <cell r="X44">
            <v>104</v>
          </cell>
          <cell r="Y44">
            <v>449</v>
          </cell>
          <cell r="Z44">
            <v>462.7</v>
          </cell>
          <cell r="AA44">
            <v>484</v>
          </cell>
          <cell r="AB44">
            <v>456</v>
          </cell>
          <cell r="AC44">
            <v>612.4</v>
          </cell>
          <cell r="AD44">
            <v>619.70000000000005</v>
          </cell>
          <cell r="AE44">
            <v>799</v>
          </cell>
          <cell r="AF44">
            <v>697</v>
          </cell>
          <cell r="AG44">
            <v>668</v>
          </cell>
          <cell r="AH44">
            <v>720</v>
          </cell>
          <cell r="AI44">
            <v>684</v>
          </cell>
          <cell r="AJ44">
            <v>619.20000000000005</v>
          </cell>
          <cell r="AK44">
            <v>741</v>
          </cell>
          <cell r="AL44">
            <v>846</v>
          </cell>
          <cell r="AM44">
            <v>375</v>
          </cell>
          <cell r="AN44">
            <v>437</v>
          </cell>
          <cell r="AO44">
            <v>390</v>
          </cell>
          <cell r="AP44">
            <v>297</v>
          </cell>
          <cell r="AQ44">
            <v>209</v>
          </cell>
          <cell r="AR44">
            <v>0</v>
          </cell>
          <cell r="AS44">
            <v>180</v>
          </cell>
          <cell r="AT44">
            <v>189</v>
          </cell>
          <cell r="AU44">
            <v>36</v>
          </cell>
          <cell r="AV44">
            <v>501.6</v>
          </cell>
          <cell r="AW44">
            <v>403</v>
          </cell>
          <cell r="AX44">
            <v>464</v>
          </cell>
          <cell r="AY44">
            <v>491.3</v>
          </cell>
          <cell r="AZ44">
            <v>488.9</v>
          </cell>
          <cell r="BA44">
            <v>503.2</v>
          </cell>
          <cell r="BB44">
            <v>626.6</v>
          </cell>
          <cell r="BC44">
            <v>443</v>
          </cell>
          <cell r="BD44">
            <v>455</v>
          </cell>
          <cell r="BE44">
            <v>453</v>
          </cell>
          <cell r="BF44">
            <v>406</v>
          </cell>
          <cell r="BG44">
            <v>482.1</v>
          </cell>
          <cell r="BH44">
            <v>307</v>
          </cell>
          <cell r="BI44">
            <v>380</v>
          </cell>
          <cell r="BJ44">
            <v>234</v>
          </cell>
          <cell r="BK44">
            <v>235</v>
          </cell>
          <cell r="BL44">
            <v>143</v>
          </cell>
        </row>
        <row r="45">
          <cell r="A45">
            <v>44</v>
          </cell>
          <cell r="B45">
            <v>395.8</v>
          </cell>
          <cell r="C45">
            <v>384.5</v>
          </cell>
          <cell r="D45">
            <v>383</v>
          </cell>
          <cell r="E45">
            <v>373.5</v>
          </cell>
          <cell r="F45">
            <v>368.1</v>
          </cell>
          <cell r="G45">
            <v>367.7</v>
          </cell>
          <cell r="H45">
            <v>363</v>
          </cell>
          <cell r="I45">
            <v>355.1</v>
          </cell>
          <cell r="J45">
            <v>349.8</v>
          </cell>
          <cell r="K45">
            <v>345.1</v>
          </cell>
          <cell r="L45">
            <v>334.3</v>
          </cell>
          <cell r="M45">
            <v>324.3</v>
          </cell>
          <cell r="N45">
            <v>322</v>
          </cell>
          <cell r="O45">
            <v>320</v>
          </cell>
          <cell r="P45">
            <v>314.7</v>
          </cell>
          <cell r="Q45">
            <v>301.8</v>
          </cell>
          <cell r="R45">
            <v>432.8</v>
          </cell>
          <cell r="S45">
            <v>419.8</v>
          </cell>
          <cell r="T45">
            <v>412</v>
          </cell>
          <cell r="U45">
            <v>422.4</v>
          </cell>
          <cell r="V45">
            <v>340.7</v>
          </cell>
          <cell r="W45">
            <v>356.8</v>
          </cell>
          <cell r="X45">
            <v>284</v>
          </cell>
          <cell r="Y45">
            <v>269</v>
          </cell>
          <cell r="Z45">
            <v>282.7</v>
          </cell>
          <cell r="AA45">
            <v>304</v>
          </cell>
          <cell r="AB45">
            <v>276</v>
          </cell>
          <cell r="AC45">
            <v>432.4</v>
          </cell>
          <cell r="AD45">
            <v>439.7</v>
          </cell>
          <cell r="AE45">
            <v>619</v>
          </cell>
          <cell r="AF45">
            <v>517</v>
          </cell>
          <cell r="AG45">
            <v>488</v>
          </cell>
          <cell r="AH45">
            <v>540</v>
          </cell>
          <cell r="AI45">
            <v>504</v>
          </cell>
          <cell r="AJ45">
            <v>439.2</v>
          </cell>
          <cell r="AK45">
            <v>561</v>
          </cell>
          <cell r="AL45">
            <v>666</v>
          </cell>
          <cell r="AM45">
            <v>195</v>
          </cell>
          <cell r="AN45">
            <v>257</v>
          </cell>
          <cell r="AO45">
            <v>210</v>
          </cell>
          <cell r="AP45">
            <v>117</v>
          </cell>
          <cell r="AQ45">
            <v>29</v>
          </cell>
          <cell r="AR45">
            <v>180</v>
          </cell>
          <cell r="AS45">
            <v>0</v>
          </cell>
          <cell r="AT45">
            <v>9</v>
          </cell>
          <cell r="AU45">
            <v>216</v>
          </cell>
          <cell r="AV45">
            <v>321.60000000000002</v>
          </cell>
          <cell r="AW45">
            <v>223</v>
          </cell>
          <cell r="AX45">
            <v>284</v>
          </cell>
          <cell r="AY45">
            <v>311.3</v>
          </cell>
          <cell r="AZ45">
            <v>308.89999999999998</v>
          </cell>
          <cell r="BA45">
            <v>323.2</v>
          </cell>
          <cell r="BB45">
            <v>446.6</v>
          </cell>
          <cell r="BC45">
            <v>263</v>
          </cell>
          <cell r="BD45">
            <v>275</v>
          </cell>
          <cell r="BE45">
            <v>273</v>
          </cell>
          <cell r="BF45">
            <v>226</v>
          </cell>
          <cell r="BG45">
            <v>302.10000000000002</v>
          </cell>
          <cell r="BH45">
            <v>127</v>
          </cell>
          <cell r="BI45">
            <v>200</v>
          </cell>
          <cell r="BJ45">
            <v>54</v>
          </cell>
          <cell r="BK45">
            <v>55</v>
          </cell>
          <cell r="BL45">
            <v>37</v>
          </cell>
        </row>
        <row r="46">
          <cell r="A46">
            <v>45</v>
          </cell>
          <cell r="B46">
            <v>386.8</v>
          </cell>
          <cell r="C46">
            <v>375.5</v>
          </cell>
          <cell r="D46">
            <v>374</v>
          </cell>
          <cell r="E46">
            <v>364.5</v>
          </cell>
          <cell r="F46">
            <v>359.1</v>
          </cell>
          <cell r="G46">
            <v>358.7</v>
          </cell>
          <cell r="H46">
            <v>354</v>
          </cell>
          <cell r="I46">
            <v>346.1</v>
          </cell>
          <cell r="J46">
            <v>340.8</v>
          </cell>
          <cell r="K46">
            <v>336.1</v>
          </cell>
          <cell r="L46">
            <v>325.3</v>
          </cell>
          <cell r="M46">
            <v>315.3</v>
          </cell>
          <cell r="N46">
            <v>313</v>
          </cell>
          <cell r="O46">
            <v>311</v>
          </cell>
          <cell r="P46">
            <v>305.7</v>
          </cell>
          <cell r="Q46">
            <v>292.8</v>
          </cell>
          <cell r="R46">
            <v>423.8</v>
          </cell>
          <cell r="S46">
            <v>410.8</v>
          </cell>
          <cell r="T46">
            <v>403</v>
          </cell>
          <cell r="U46">
            <v>413.4</v>
          </cell>
          <cell r="V46">
            <v>331.7</v>
          </cell>
          <cell r="W46">
            <v>347.8</v>
          </cell>
          <cell r="X46">
            <v>293</v>
          </cell>
          <cell r="Y46">
            <v>260</v>
          </cell>
          <cell r="Z46">
            <v>273.7</v>
          </cell>
          <cell r="AA46">
            <v>295</v>
          </cell>
          <cell r="AB46">
            <v>267</v>
          </cell>
          <cell r="AC46">
            <v>423.4</v>
          </cell>
          <cell r="AD46">
            <v>430.7</v>
          </cell>
          <cell r="AE46">
            <v>610</v>
          </cell>
          <cell r="AF46">
            <v>508</v>
          </cell>
          <cell r="AG46">
            <v>479</v>
          </cell>
          <cell r="AH46">
            <v>531</v>
          </cell>
          <cell r="AI46">
            <v>495</v>
          </cell>
          <cell r="AJ46">
            <v>430.2</v>
          </cell>
          <cell r="AK46">
            <v>552</v>
          </cell>
          <cell r="AL46">
            <v>657</v>
          </cell>
          <cell r="AM46">
            <v>186</v>
          </cell>
          <cell r="AN46">
            <v>248</v>
          </cell>
          <cell r="AO46">
            <v>201</v>
          </cell>
          <cell r="AP46">
            <v>108</v>
          </cell>
          <cell r="AQ46">
            <v>20</v>
          </cell>
          <cell r="AR46">
            <v>189</v>
          </cell>
          <cell r="AS46">
            <v>9</v>
          </cell>
          <cell r="AT46">
            <v>0</v>
          </cell>
          <cell r="AU46">
            <v>225</v>
          </cell>
          <cell r="AV46">
            <v>312.60000000000002</v>
          </cell>
          <cell r="AW46">
            <v>214</v>
          </cell>
          <cell r="AX46">
            <v>275</v>
          </cell>
          <cell r="AY46">
            <v>302.3</v>
          </cell>
          <cell r="AZ46">
            <v>299.89999999999998</v>
          </cell>
          <cell r="BA46">
            <v>314.2</v>
          </cell>
          <cell r="BB46">
            <v>437.6</v>
          </cell>
          <cell r="BC46">
            <v>254</v>
          </cell>
          <cell r="BD46">
            <v>266</v>
          </cell>
          <cell r="BE46">
            <v>264</v>
          </cell>
          <cell r="BF46">
            <v>217</v>
          </cell>
          <cell r="BG46">
            <v>293.10000000000002</v>
          </cell>
          <cell r="BH46">
            <v>118</v>
          </cell>
          <cell r="BI46">
            <v>191</v>
          </cell>
          <cell r="BJ46">
            <v>45</v>
          </cell>
          <cell r="BK46">
            <v>46</v>
          </cell>
          <cell r="BL46">
            <v>46</v>
          </cell>
        </row>
        <row r="47">
          <cell r="A47">
            <v>46</v>
          </cell>
          <cell r="B47">
            <v>611.79999999999995</v>
          </cell>
          <cell r="C47">
            <v>600.5</v>
          </cell>
          <cell r="D47">
            <v>599</v>
          </cell>
          <cell r="E47">
            <v>589.5</v>
          </cell>
          <cell r="F47">
            <v>584.1</v>
          </cell>
          <cell r="G47">
            <v>583.70000000000005</v>
          </cell>
          <cell r="H47">
            <v>579</v>
          </cell>
          <cell r="I47">
            <v>571.1</v>
          </cell>
          <cell r="J47">
            <v>565.79999999999995</v>
          </cell>
          <cell r="K47">
            <v>561.1</v>
          </cell>
          <cell r="L47">
            <v>550.29999999999995</v>
          </cell>
          <cell r="M47">
            <v>540.29999999999995</v>
          </cell>
          <cell r="N47">
            <v>538</v>
          </cell>
          <cell r="O47">
            <v>536</v>
          </cell>
          <cell r="P47">
            <v>530.70000000000005</v>
          </cell>
          <cell r="Q47">
            <v>517.79999999999995</v>
          </cell>
          <cell r="R47">
            <v>648.79999999999995</v>
          </cell>
          <cell r="S47">
            <v>635.79999999999995</v>
          </cell>
          <cell r="T47">
            <v>628</v>
          </cell>
          <cell r="U47">
            <v>638.4</v>
          </cell>
          <cell r="V47">
            <v>556.70000000000005</v>
          </cell>
          <cell r="W47">
            <v>572.79999999999995</v>
          </cell>
          <cell r="X47">
            <v>68</v>
          </cell>
          <cell r="Y47">
            <v>485</v>
          </cell>
          <cell r="Z47">
            <v>498.7</v>
          </cell>
          <cell r="AA47">
            <v>520</v>
          </cell>
          <cell r="AB47">
            <v>492</v>
          </cell>
          <cell r="AC47">
            <v>648.4</v>
          </cell>
          <cell r="AD47">
            <v>655.7</v>
          </cell>
          <cell r="AE47">
            <v>835</v>
          </cell>
          <cell r="AF47">
            <v>733</v>
          </cell>
          <cell r="AG47">
            <v>704</v>
          </cell>
          <cell r="AH47">
            <v>756</v>
          </cell>
          <cell r="AI47">
            <v>720</v>
          </cell>
          <cell r="AJ47">
            <v>655.20000000000005</v>
          </cell>
          <cell r="AK47">
            <v>777</v>
          </cell>
          <cell r="AL47">
            <v>882</v>
          </cell>
          <cell r="AM47">
            <v>411</v>
          </cell>
          <cell r="AN47">
            <v>473</v>
          </cell>
          <cell r="AO47">
            <v>426</v>
          </cell>
          <cell r="AP47">
            <v>333</v>
          </cell>
          <cell r="AQ47">
            <v>245</v>
          </cell>
          <cell r="AR47">
            <v>36</v>
          </cell>
          <cell r="AS47">
            <v>216</v>
          </cell>
          <cell r="AT47">
            <v>225</v>
          </cell>
          <cell r="AU47">
            <v>0</v>
          </cell>
          <cell r="AV47">
            <v>537.6</v>
          </cell>
          <cell r="AW47">
            <v>439</v>
          </cell>
          <cell r="AX47">
            <v>500</v>
          </cell>
          <cell r="AY47">
            <v>527.29999999999995</v>
          </cell>
          <cell r="AZ47">
            <v>524.9</v>
          </cell>
          <cell r="BA47">
            <v>539.20000000000005</v>
          </cell>
          <cell r="BB47">
            <v>662.6</v>
          </cell>
          <cell r="BC47">
            <v>479</v>
          </cell>
          <cell r="BD47">
            <v>491</v>
          </cell>
          <cell r="BE47">
            <v>489</v>
          </cell>
          <cell r="BF47">
            <v>442</v>
          </cell>
          <cell r="BG47">
            <v>518.1</v>
          </cell>
          <cell r="BH47">
            <v>343</v>
          </cell>
          <cell r="BI47">
            <v>416</v>
          </cell>
          <cell r="BJ47">
            <v>270</v>
          </cell>
          <cell r="BK47">
            <v>271</v>
          </cell>
          <cell r="BL47">
            <v>179</v>
          </cell>
        </row>
        <row r="48">
          <cell r="A48">
            <v>47</v>
          </cell>
          <cell r="B48">
            <v>74.2</v>
          </cell>
          <cell r="C48">
            <v>62.9</v>
          </cell>
          <cell r="D48">
            <v>61.4</v>
          </cell>
          <cell r="E48">
            <v>51.9</v>
          </cell>
          <cell r="F48">
            <v>46.5</v>
          </cell>
          <cell r="G48">
            <v>46.099999999999994</v>
          </cell>
          <cell r="H48">
            <v>41.4</v>
          </cell>
          <cell r="I48">
            <v>33.5</v>
          </cell>
          <cell r="J48">
            <v>28.199999999999996</v>
          </cell>
          <cell r="K48">
            <v>23.5</v>
          </cell>
          <cell r="L48">
            <v>12.699999999999996</v>
          </cell>
          <cell r="M48">
            <v>2.6999999999999957</v>
          </cell>
          <cell r="N48">
            <v>0.39999999999999858</v>
          </cell>
          <cell r="O48">
            <v>1.6000000000000014</v>
          </cell>
          <cell r="P48">
            <v>6.8999999999999986</v>
          </cell>
          <cell r="Q48">
            <v>19.800000000000004</v>
          </cell>
          <cell r="R48">
            <v>111.19999999999999</v>
          </cell>
          <cell r="S48">
            <v>98.199999999999989</v>
          </cell>
          <cell r="T48">
            <v>90.4</v>
          </cell>
          <cell r="U48">
            <v>100.8</v>
          </cell>
          <cell r="V48">
            <v>19.100000000000001</v>
          </cell>
          <cell r="W48">
            <v>35.200000000000003</v>
          </cell>
          <cell r="X48">
            <v>605.6</v>
          </cell>
          <cell r="Y48">
            <v>52.6</v>
          </cell>
          <cell r="Z48">
            <v>38.9</v>
          </cell>
          <cell r="AA48">
            <v>17.600000000000001</v>
          </cell>
          <cell r="AB48">
            <v>45.6</v>
          </cell>
          <cell r="AC48">
            <v>110.8</v>
          </cell>
          <cell r="AD48">
            <v>118.1</v>
          </cell>
          <cell r="AE48">
            <v>297.39999999999998</v>
          </cell>
          <cell r="AF48">
            <v>195.4</v>
          </cell>
          <cell r="AG48">
            <v>166.4</v>
          </cell>
          <cell r="AH48">
            <v>218.4</v>
          </cell>
          <cell r="AI48">
            <v>182.4</v>
          </cell>
          <cell r="AJ48">
            <v>117.6</v>
          </cell>
          <cell r="AK48">
            <v>239.4</v>
          </cell>
          <cell r="AL48">
            <v>344.4</v>
          </cell>
          <cell r="AM48">
            <v>126.6</v>
          </cell>
          <cell r="AN48">
            <v>64.599999999999994</v>
          </cell>
          <cell r="AO48">
            <v>111.6</v>
          </cell>
          <cell r="AP48">
            <v>204.6</v>
          </cell>
          <cell r="AQ48">
            <v>292.60000000000002</v>
          </cell>
          <cell r="AR48">
            <v>501.6</v>
          </cell>
          <cell r="AS48">
            <v>321.60000000000002</v>
          </cell>
          <cell r="AT48">
            <v>312.60000000000002</v>
          </cell>
          <cell r="AU48">
            <v>537.6</v>
          </cell>
          <cell r="AV48">
            <v>0</v>
          </cell>
          <cell r="AW48">
            <v>98.6</v>
          </cell>
          <cell r="AX48">
            <v>37.6</v>
          </cell>
          <cell r="AY48">
            <v>10.300000000000004</v>
          </cell>
          <cell r="AZ48">
            <v>12.699999999999996</v>
          </cell>
          <cell r="BA48">
            <v>1.6000000000000014</v>
          </cell>
          <cell r="BB48">
            <v>125</v>
          </cell>
          <cell r="BC48">
            <v>58.6</v>
          </cell>
          <cell r="BD48">
            <v>46.6</v>
          </cell>
          <cell r="BE48">
            <v>48.6</v>
          </cell>
          <cell r="BF48">
            <v>95.6</v>
          </cell>
          <cell r="BG48">
            <v>19.500000000000007</v>
          </cell>
          <cell r="BH48">
            <v>194.6</v>
          </cell>
          <cell r="BI48">
            <v>121.6</v>
          </cell>
          <cell r="BJ48">
            <v>267.60000000000002</v>
          </cell>
          <cell r="BK48">
            <v>266.60000000000002</v>
          </cell>
          <cell r="BL48">
            <v>358.6</v>
          </cell>
        </row>
        <row r="49">
          <cell r="A49">
            <v>48</v>
          </cell>
          <cell r="B49">
            <v>172.8</v>
          </cell>
          <cell r="C49">
            <v>161.5</v>
          </cell>
          <cell r="D49">
            <v>160</v>
          </cell>
          <cell r="E49">
            <v>150.5</v>
          </cell>
          <cell r="F49">
            <v>145.1</v>
          </cell>
          <cell r="G49">
            <v>144.69999999999999</v>
          </cell>
          <cell r="H49">
            <v>140</v>
          </cell>
          <cell r="I49">
            <v>132.1</v>
          </cell>
          <cell r="J49">
            <v>126.8</v>
          </cell>
          <cell r="K49">
            <v>122.1</v>
          </cell>
          <cell r="L49">
            <v>111.3</v>
          </cell>
          <cell r="M49">
            <v>101.3</v>
          </cell>
          <cell r="N49">
            <v>99</v>
          </cell>
          <cell r="O49">
            <v>97</v>
          </cell>
          <cell r="P49">
            <v>91.7</v>
          </cell>
          <cell r="Q49">
            <v>78.8</v>
          </cell>
          <cell r="R49">
            <v>209.8</v>
          </cell>
          <cell r="S49">
            <v>196.8</v>
          </cell>
          <cell r="T49">
            <v>189</v>
          </cell>
          <cell r="U49">
            <v>199.4</v>
          </cell>
          <cell r="V49">
            <v>117.7</v>
          </cell>
          <cell r="W49">
            <v>133.80000000000001</v>
          </cell>
          <cell r="X49">
            <v>507</v>
          </cell>
          <cell r="Y49">
            <v>46</v>
          </cell>
          <cell r="Z49">
            <v>59.7</v>
          </cell>
          <cell r="AA49">
            <v>81</v>
          </cell>
          <cell r="AB49">
            <v>53</v>
          </cell>
          <cell r="AC49">
            <v>209.4</v>
          </cell>
          <cell r="AD49">
            <v>216.7</v>
          </cell>
          <cell r="AE49">
            <v>396</v>
          </cell>
          <cell r="AF49">
            <v>294</v>
          </cell>
          <cell r="AG49">
            <v>265</v>
          </cell>
          <cell r="AH49">
            <v>317</v>
          </cell>
          <cell r="AI49">
            <v>281</v>
          </cell>
          <cell r="AJ49">
            <v>216.2</v>
          </cell>
          <cell r="AK49">
            <v>338</v>
          </cell>
          <cell r="AL49">
            <v>443</v>
          </cell>
          <cell r="AM49">
            <v>28</v>
          </cell>
          <cell r="AN49">
            <v>34</v>
          </cell>
          <cell r="AO49">
            <v>13</v>
          </cell>
          <cell r="AP49">
            <v>106</v>
          </cell>
          <cell r="AQ49">
            <v>194</v>
          </cell>
          <cell r="AR49">
            <v>403</v>
          </cell>
          <cell r="AS49">
            <v>223</v>
          </cell>
          <cell r="AT49">
            <v>214</v>
          </cell>
          <cell r="AU49">
            <v>439</v>
          </cell>
          <cell r="AV49">
            <v>98.6</v>
          </cell>
          <cell r="AW49">
            <v>0</v>
          </cell>
          <cell r="AX49">
            <v>61</v>
          </cell>
          <cell r="AY49">
            <v>88.3</v>
          </cell>
          <cell r="AZ49">
            <v>85.9</v>
          </cell>
          <cell r="BA49">
            <v>100.2</v>
          </cell>
          <cell r="BB49">
            <v>223.6</v>
          </cell>
          <cell r="BC49">
            <v>40</v>
          </cell>
          <cell r="BD49">
            <v>52</v>
          </cell>
          <cell r="BE49">
            <v>50</v>
          </cell>
          <cell r="BF49">
            <v>3</v>
          </cell>
          <cell r="BG49">
            <v>79.099999999999994</v>
          </cell>
          <cell r="BH49">
            <v>96</v>
          </cell>
          <cell r="BI49">
            <v>23</v>
          </cell>
          <cell r="BJ49">
            <v>169</v>
          </cell>
          <cell r="BK49">
            <v>168</v>
          </cell>
          <cell r="BL49">
            <v>260</v>
          </cell>
        </row>
        <row r="50">
          <cell r="A50">
            <v>49</v>
          </cell>
          <cell r="B50">
            <v>111.8</v>
          </cell>
          <cell r="C50">
            <v>100.5</v>
          </cell>
          <cell r="D50">
            <v>99</v>
          </cell>
          <cell r="E50">
            <v>89.5</v>
          </cell>
          <cell r="F50">
            <v>84.1</v>
          </cell>
          <cell r="G50">
            <v>83.7</v>
          </cell>
          <cell r="H50">
            <v>79</v>
          </cell>
          <cell r="I50">
            <v>71.099999999999994</v>
          </cell>
          <cell r="J50">
            <v>65.8</v>
          </cell>
          <cell r="K50">
            <v>61.1</v>
          </cell>
          <cell r="L50">
            <v>50.3</v>
          </cell>
          <cell r="M50">
            <v>40.299999999999997</v>
          </cell>
          <cell r="N50">
            <v>38</v>
          </cell>
          <cell r="O50">
            <v>36</v>
          </cell>
          <cell r="P50">
            <v>30.700000000000003</v>
          </cell>
          <cell r="Q50">
            <v>17.799999999999997</v>
          </cell>
          <cell r="R50">
            <v>148.80000000000001</v>
          </cell>
          <cell r="S50">
            <v>135.80000000000001</v>
          </cell>
          <cell r="T50">
            <v>128</v>
          </cell>
          <cell r="U50">
            <v>138.4</v>
          </cell>
          <cell r="V50">
            <v>56.7</v>
          </cell>
          <cell r="W50">
            <v>72.8</v>
          </cell>
          <cell r="X50">
            <v>568</v>
          </cell>
          <cell r="Y50">
            <v>15</v>
          </cell>
          <cell r="Z50">
            <v>1.2999999999999972</v>
          </cell>
          <cell r="AA50">
            <v>20</v>
          </cell>
          <cell r="AB50">
            <v>8</v>
          </cell>
          <cell r="AC50">
            <v>148.4</v>
          </cell>
          <cell r="AD50">
            <v>155.69999999999999</v>
          </cell>
          <cell r="AE50">
            <v>335</v>
          </cell>
          <cell r="AF50">
            <v>233</v>
          </cell>
          <cell r="AG50">
            <v>204</v>
          </cell>
          <cell r="AH50">
            <v>256</v>
          </cell>
          <cell r="AI50">
            <v>220</v>
          </cell>
          <cell r="AJ50">
            <v>155.19999999999999</v>
          </cell>
          <cell r="AK50">
            <v>277</v>
          </cell>
          <cell r="AL50">
            <v>382</v>
          </cell>
          <cell r="AM50">
            <v>89</v>
          </cell>
          <cell r="AN50">
            <v>27</v>
          </cell>
          <cell r="AO50">
            <v>74</v>
          </cell>
          <cell r="AP50">
            <v>167</v>
          </cell>
          <cell r="AQ50">
            <v>255</v>
          </cell>
          <cell r="AR50">
            <v>464</v>
          </cell>
          <cell r="AS50">
            <v>284</v>
          </cell>
          <cell r="AT50">
            <v>275</v>
          </cell>
          <cell r="AU50">
            <v>500</v>
          </cell>
          <cell r="AV50">
            <v>37.6</v>
          </cell>
          <cell r="AW50">
            <v>61</v>
          </cell>
          <cell r="AX50">
            <v>0</v>
          </cell>
          <cell r="AY50">
            <v>27.299999999999997</v>
          </cell>
          <cell r="AZ50">
            <v>24.900000000000006</v>
          </cell>
          <cell r="BA50">
            <v>39.200000000000003</v>
          </cell>
          <cell r="BB50">
            <v>162.6</v>
          </cell>
          <cell r="BC50">
            <v>21</v>
          </cell>
          <cell r="BD50">
            <v>9</v>
          </cell>
          <cell r="BE50">
            <v>11</v>
          </cell>
          <cell r="BF50">
            <v>58</v>
          </cell>
          <cell r="BG50">
            <v>18.099999999999994</v>
          </cell>
          <cell r="BH50">
            <v>157</v>
          </cell>
          <cell r="BI50">
            <v>84</v>
          </cell>
          <cell r="BJ50">
            <v>230</v>
          </cell>
          <cell r="BK50">
            <v>229</v>
          </cell>
          <cell r="BL50">
            <v>321</v>
          </cell>
        </row>
        <row r="51">
          <cell r="A51">
            <v>50</v>
          </cell>
          <cell r="B51">
            <v>84.5</v>
          </cell>
          <cell r="C51">
            <v>73.2</v>
          </cell>
          <cell r="D51">
            <v>71.7</v>
          </cell>
          <cell r="E51">
            <v>62.2</v>
          </cell>
          <cell r="F51">
            <v>56.800000000000004</v>
          </cell>
          <cell r="G51">
            <v>56.400000000000006</v>
          </cell>
          <cell r="H51">
            <v>51.7</v>
          </cell>
          <cell r="I51">
            <v>43.800000000000004</v>
          </cell>
          <cell r="J51">
            <v>38.5</v>
          </cell>
          <cell r="K51">
            <v>33.800000000000004</v>
          </cell>
          <cell r="L51">
            <v>23</v>
          </cell>
          <cell r="M51">
            <v>13</v>
          </cell>
          <cell r="N51">
            <v>10.700000000000003</v>
          </cell>
          <cell r="O51">
            <v>8.7000000000000028</v>
          </cell>
          <cell r="P51">
            <v>3.4000000000000057</v>
          </cell>
          <cell r="Q51">
            <v>9.5</v>
          </cell>
          <cell r="R51">
            <v>121.5</v>
          </cell>
          <cell r="S51">
            <v>108.5</v>
          </cell>
          <cell r="T51">
            <v>100.7</v>
          </cell>
          <cell r="U51">
            <v>111.1</v>
          </cell>
          <cell r="V51">
            <v>29.400000000000006</v>
          </cell>
          <cell r="W51">
            <v>45.5</v>
          </cell>
          <cell r="X51">
            <v>595.29999999999995</v>
          </cell>
          <cell r="Y51">
            <v>42.3</v>
          </cell>
          <cell r="Z51">
            <v>28.599999999999994</v>
          </cell>
          <cell r="AA51">
            <v>7.2999999999999972</v>
          </cell>
          <cell r="AB51">
            <v>35.299999999999997</v>
          </cell>
          <cell r="AC51">
            <v>121.1</v>
          </cell>
          <cell r="AD51">
            <v>128.4</v>
          </cell>
          <cell r="AE51">
            <v>307.7</v>
          </cell>
          <cell r="AF51">
            <v>205.7</v>
          </cell>
          <cell r="AG51">
            <v>176.7</v>
          </cell>
          <cell r="AH51">
            <v>228.7</v>
          </cell>
          <cell r="AI51">
            <v>192.7</v>
          </cell>
          <cell r="AJ51">
            <v>127.9</v>
          </cell>
          <cell r="AK51">
            <v>249.7</v>
          </cell>
          <cell r="AL51">
            <v>354.7</v>
          </cell>
          <cell r="AM51">
            <v>116.3</v>
          </cell>
          <cell r="AN51">
            <v>54.3</v>
          </cell>
          <cell r="AO51">
            <v>101.3</v>
          </cell>
          <cell r="AP51">
            <v>194.3</v>
          </cell>
          <cell r="AQ51">
            <v>282.3</v>
          </cell>
          <cell r="AR51">
            <v>491.3</v>
          </cell>
          <cell r="AS51">
            <v>311.3</v>
          </cell>
          <cell r="AT51">
            <v>302.3</v>
          </cell>
          <cell r="AU51">
            <v>527.29999999999995</v>
          </cell>
          <cell r="AV51">
            <v>10.300000000000004</v>
          </cell>
          <cell r="AW51">
            <v>88.3</v>
          </cell>
          <cell r="AX51">
            <v>27.299999999999997</v>
          </cell>
          <cell r="AY51">
            <v>0</v>
          </cell>
          <cell r="AZ51">
            <v>2.3999999999999915</v>
          </cell>
          <cell r="BA51">
            <v>11.900000000000006</v>
          </cell>
          <cell r="BB51">
            <v>135.30000000000001</v>
          </cell>
          <cell r="BC51">
            <v>48.3</v>
          </cell>
          <cell r="BD51">
            <v>36.299999999999997</v>
          </cell>
          <cell r="BE51">
            <v>38.299999999999997</v>
          </cell>
          <cell r="BF51">
            <v>85.3</v>
          </cell>
          <cell r="BG51">
            <v>9.2000000000000028</v>
          </cell>
          <cell r="BH51">
            <v>184.3</v>
          </cell>
          <cell r="BI51">
            <v>111.3</v>
          </cell>
          <cell r="BJ51">
            <v>257.3</v>
          </cell>
          <cell r="BK51">
            <v>256.3</v>
          </cell>
          <cell r="BL51">
            <v>348.3</v>
          </cell>
        </row>
        <row r="52">
          <cell r="A52">
            <v>51</v>
          </cell>
          <cell r="B52">
            <v>86.899999999999991</v>
          </cell>
          <cell r="C52">
            <v>75.599999999999994</v>
          </cell>
          <cell r="D52">
            <v>74.099999999999994</v>
          </cell>
          <cell r="E52">
            <v>64.599999999999994</v>
          </cell>
          <cell r="F52">
            <v>59.199999999999996</v>
          </cell>
          <cell r="G52">
            <v>58.8</v>
          </cell>
          <cell r="H52">
            <v>54.099999999999994</v>
          </cell>
          <cell r="I52">
            <v>46.199999999999996</v>
          </cell>
          <cell r="J52">
            <v>40.899999999999991</v>
          </cell>
          <cell r="K52">
            <v>36.199999999999996</v>
          </cell>
          <cell r="L52">
            <v>25.399999999999991</v>
          </cell>
          <cell r="M52">
            <v>15.399999999999991</v>
          </cell>
          <cell r="N52">
            <v>13.099999999999994</v>
          </cell>
          <cell r="O52">
            <v>11.099999999999994</v>
          </cell>
          <cell r="P52">
            <v>5.7999999999999972</v>
          </cell>
          <cell r="Q52">
            <v>7.1000000000000085</v>
          </cell>
          <cell r="R52">
            <v>123.89999999999999</v>
          </cell>
          <cell r="S52">
            <v>110.89999999999999</v>
          </cell>
          <cell r="T52">
            <v>103.1</v>
          </cell>
          <cell r="U52">
            <v>113.5</v>
          </cell>
          <cell r="V52">
            <v>31.799999999999997</v>
          </cell>
          <cell r="W52">
            <v>47.899999999999991</v>
          </cell>
          <cell r="X52">
            <v>592.9</v>
          </cell>
          <cell r="Y52">
            <v>39.900000000000006</v>
          </cell>
          <cell r="Z52">
            <v>26.200000000000003</v>
          </cell>
          <cell r="AA52">
            <v>4.9000000000000057</v>
          </cell>
          <cell r="AB52">
            <v>32.900000000000006</v>
          </cell>
          <cell r="AC52">
            <v>123.5</v>
          </cell>
          <cell r="AD52">
            <v>130.80000000000001</v>
          </cell>
          <cell r="AE52">
            <v>310.10000000000002</v>
          </cell>
          <cell r="AF52">
            <v>208.1</v>
          </cell>
          <cell r="AG52">
            <v>179.1</v>
          </cell>
          <cell r="AH52">
            <v>231.1</v>
          </cell>
          <cell r="AI52">
            <v>195.1</v>
          </cell>
          <cell r="AJ52">
            <v>130.30000000000001</v>
          </cell>
          <cell r="AK52">
            <v>252.1</v>
          </cell>
          <cell r="AL52">
            <v>357.1</v>
          </cell>
          <cell r="AM52">
            <v>113.9</v>
          </cell>
          <cell r="AN52">
            <v>51.900000000000006</v>
          </cell>
          <cell r="AO52">
            <v>98.9</v>
          </cell>
          <cell r="AP52">
            <v>191.9</v>
          </cell>
          <cell r="AQ52">
            <v>279.89999999999998</v>
          </cell>
          <cell r="AR52">
            <v>488.9</v>
          </cell>
          <cell r="AS52">
            <v>308.89999999999998</v>
          </cell>
          <cell r="AT52">
            <v>299.89999999999998</v>
          </cell>
          <cell r="AU52">
            <v>524.9</v>
          </cell>
          <cell r="AV52">
            <v>12.699999999999996</v>
          </cell>
          <cell r="AW52">
            <v>85.9</v>
          </cell>
          <cell r="AX52">
            <v>24.900000000000006</v>
          </cell>
          <cell r="AY52">
            <v>2.3999999999999915</v>
          </cell>
          <cell r="AZ52">
            <v>0</v>
          </cell>
          <cell r="BA52">
            <v>14.299999999999997</v>
          </cell>
          <cell r="BB52">
            <v>137.69999999999999</v>
          </cell>
          <cell r="BC52">
            <v>45.900000000000006</v>
          </cell>
          <cell r="BD52">
            <v>33.900000000000006</v>
          </cell>
          <cell r="BE52">
            <v>35.900000000000006</v>
          </cell>
          <cell r="BF52">
            <v>82.9</v>
          </cell>
          <cell r="BG52">
            <v>6.8000000000000114</v>
          </cell>
          <cell r="BH52">
            <v>181.9</v>
          </cell>
          <cell r="BI52">
            <v>108.9</v>
          </cell>
          <cell r="BJ52">
            <v>254.9</v>
          </cell>
          <cell r="BK52">
            <v>253.9</v>
          </cell>
          <cell r="BL52">
            <v>345.9</v>
          </cell>
        </row>
        <row r="53">
          <cell r="A53">
            <v>52</v>
          </cell>
          <cell r="B53">
            <v>72.599999999999994</v>
          </cell>
          <cell r="C53">
            <v>61.3</v>
          </cell>
          <cell r="D53">
            <v>59.8</v>
          </cell>
          <cell r="E53">
            <v>50.3</v>
          </cell>
          <cell r="F53">
            <v>44.9</v>
          </cell>
          <cell r="G53">
            <v>44.5</v>
          </cell>
          <cell r="H53">
            <v>39.799999999999997</v>
          </cell>
          <cell r="I53">
            <v>31.9</v>
          </cell>
          <cell r="J53">
            <v>26.599999999999994</v>
          </cell>
          <cell r="K53">
            <v>21.9</v>
          </cell>
          <cell r="L53">
            <v>11.099999999999994</v>
          </cell>
          <cell r="M53">
            <v>1.0999999999999943</v>
          </cell>
          <cell r="N53">
            <v>1.2000000000000028</v>
          </cell>
          <cell r="O53">
            <v>3.2000000000000028</v>
          </cell>
          <cell r="P53">
            <v>8.5</v>
          </cell>
          <cell r="Q53">
            <v>21.400000000000006</v>
          </cell>
          <cell r="R53">
            <v>109.6</v>
          </cell>
          <cell r="S53">
            <v>96.6</v>
          </cell>
          <cell r="T53">
            <v>88.8</v>
          </cell>
          <cell r="U53">
            <v>99.199999999999989</v>
          </cell>
          <cell r="V53">
            <v>17.5</v>
          </cell>
          <cell r="W53">
            <v>33.599999999999994</v>
          </cell>
          <cell r="X53">
            <v>607.20000000000005</v>
          </cell>
          <cell r="Y53">
            <v>54.2</v>
          </cell>
          <cell r="Z53">
            <v>40.5</v>
          </cell>
          <cell r="AA53">
            <v>19.200000000000003</v>
          </cell>
          <cell r="AB53">
            <v>47.2</v>
          </cell>
          <cell r="AC53">
            <v>109.19999999999999</v>
          </cell>
          <cell r="AD53">
            <v>116.5</v>
          </cell>
          <cell r="AE53">
            <v>295.8</v>
          </cell>
          <cell r="AF53">
            <v>193.8</v>
          </cell>
          <cell r="AG53">
            <v>164.8</v>
          </cell>
          <cell r="AH53">
            <v>216.8</v>
          </cell>
          <cell r="AI53">
            <v>180.8</v>
          </cell>
          <cell r="AJ53">
            <v>116</v>
          </cell>
          <cell r="AK53">
            <v>237.8</v>
          </cell>
          <cell r="AL53">
            <v>342.8</v>
          </cell>
          <cell r="AM53">
            <v>128.19999999999999</v>
          </cell>
          <cell r="AN53">
            <v>66.2</v>
          </cell>
          <cell r="AO53">
            <v>113.2</v>
          </cell>
          <cell r="AP53">
            <v>206.2</v>
          </cell>
          <cell r="AQ53">
            <v>294.2</v>
          </cell>
          <cell r="AR53">
            <v>503.2</v>
          </cell>
          <cell r="AS53">
            <v>323.2</v>
          </cell>
          <cell r="AT53">
            <v>314.2</v>
          </cell>
          <cell r="AU53">
            <v>539.20000000000005</v>
          </cell>
          <cell r="AV53">
            <v>1.6000000000000014</v>
          </cell>
          <cell r="AW53">
            <v>100.2</v>
          </cell>
          <cell r="AX53">
            <v>39.200000000000003</v>
          </cell>
          <cell r="AY53">
            <v>11.900000000000006</v>
          </cell>
          <cell r="AZ53">
            <v>14.299999999999997</v>
          </cell>
          <cell r="BA53">
            <v>0</v>
          </cell>
          <cell r="BB53">
            <v>123.39999999999999</v>
          </cell>
          <cell r="BC53">
            <v>60.2</v>
          </cell>
          <cell r="BD53">
            <v>48.2</v>
          </cell>
          <cell r="BE53">
            <v>50.2</v>
          </cell>
          <cell r="BF53">
            <v>97.2</v>
          </cell>
          <cell r="BG53">
            <v>21.100000000000009</v>
          </cell>
          <cell r="BH53">
            <v>196.2</v>
          </cell>
          <cell r="BI53">
            <v>123.2</v>
          </cell>
          <cell r="BJ53">
            <v>269.2</v>
          </cell>
          <cell r="BK53">
            <v>268.2</v>
          </cell>
          <cell r="BL53">
            <v>360.2</v>
          </cell>
        </row>
        <row r="54">
          <cell r="A54">
            <v>53</v>
          </cell>
          <cell r="B54">
            <v>50.8</v>
          </cell>
          <cell r="C54">
            <v>62.099999999999994</v>
          </cell>
          <cell r="D54">
            <v>63.599999999999994</v>
          </cell>
          <cell r="E54">
            <v>73.099999999999994</v>
          </cell>
          <cell r="F54">
            <v>78.5</v>
          </cell>
          <cell r="G54">
            <v>78.899999999999991</v>
          </cell>
          <cell r="H54">
            <v>83.6</v>
          </cell>
          <cell r="I54">
            <v>91.5</v>
          </cell>
          <cell r="J54">
            <v>96.8</v>
          </cell>
          <cell r="K54">
            <v>101.5</v>
          </cell>
          <cell r="L54">
            <v>112.3</v>
          </cell>
          <cell r="M54">
            <v>122.3</v>
          </cell>
          <cell r="N54">
            <v>124.6</v>
          </cell>
          <cell r="O54">
            <v>126.6</v>
          </cell>
          <cell r="P54">
            <v>131.89999999999998</v>
          </cell>
          <cell r="Q54">
            <v>144.80000000000001</v>
          </cell>
          <cell r="R54">
            <v>13.799999999999997</v>
          </cell>
          <cell r="S54">
            <v>26.799999999999997</v>
          </cell>
          <cell r="T54">
            <v>34.599999999999994</v>
          </cell>
          <cell r="U54">
            <v>24.199999999999996</v>
          </cell>
          <cell r="V54">
            <v>105.89999999999999</v>
          </cell>
          <cell r="W54">
            <v>89.8</v>
          </cell>
          <cell r="X54">
            <v>730.6</v>
          </cell>
          <cell r="Y54">
            <v>177.6</v>
          </cell>
          <cell r="Z54">
            <v>163.89999999999998</v>
          </cell>
          <cell r="AA54">
            <v>142.6</v>
          </cell>
          <cell r="AB54">
            <v>170.6</v>
          </cell>
          <cell r="AC54">
            <v>14.199999999999996</v>
          </cell>
          <cell r="AD54">
            <v>6.8999999999999915</v>
          </cell>
          <cell r="AE54">
            <v>172.4</v>
          </cell>
          <cell r="AF54">
            <v>70.400000000000006</v>
          </cell>
          <cell r="AG54">
            <v>41.400000000000006</v>
          </cell>
          <cell r="AH54">
            <v>93.4</v>
          </cell>
          <cell r="AI54">
            <v>57.400000000000006</v>
          </cell>
          <cell r="AJ54">
            <v>7.3999999999999915</v>
          </cell>
          <cell r="AK54">
            <v>114.4</v>
          </cell>
          <cell r="AL54">
            <v>219.4</v>
          </cell>
          <cell r="AM54">
            <v>251.6</v>
          </cell>
          <cell r="AN54">
            <v>189.6</v>
          </cell>
          <cell r="AO54">
            <v>236.6</v>
          </cell>
          <cell r="AP54">
            <v>329.6</v>
          </cell>
          <cell r="AQ54">
            <v>417.6</v>
          </cell>
          <cell r="AR54">
            <v>626.6</v>
          </cell>
          <cell r="AS54">
            <v>446.6</v>
          </cell>
          <cell r="AT54">
            <v>437.6</v>
          </cell>
          <cell r="AU54">
            <v>662.6</v>
          </cell>
          <cell r="AV54">
            <v>125</v>
          </cell>
          <cell r="AW54">
            <v>223.6</v>
          </cell>
          <cell r="AX54">
            <v>162.6</v>
          </cell>
          <cell r="AY54">
            <v>135.30000000000001</v>
          </cell>
          <cell r="AZ54">
            <v>137.69999999999999</v>
          </cell>
          <cell r="BA54">
            <v>123.39999999999999</v>
          </cell>
          <cell r="BB54">
            <v>0</v>
          </cell>
          <cell r="BC54">
            <v>183.6</v>
          </cell>
          <cell r="BD54">
            <v>171.6</v>
          </cell>
          <cell r="BE54">
            <v>173.6</v>
          </cell>
          <cell r="BF54">
            <v>220.6</v>
          </cell>
          <cell r="BG54">
            <v>144.5</v>
          </cell>
          <cell r="BH54">
            <v>319.60000000000002</v>
          </cell>
          <cell r="BI54">
            <v>246.6</v>
          </cell>
          <cell r="BJ54">
            <v>392.6</v>
          </cell>
          <cell r="BK54">
            <v>391.6</v>
          </cell>
          <cell r="BL54">
            <v>483.6</v>
          </cell>
        </row>
        <row r="55">
          <cell r="A55">
            <v>54</v>
          </cell>
          <cell r="B55">
            <v>132.80000000000001</v>
          </cell>
          <cell r="C55">
            <v>121.5</v>
          </cell>
          <cell r="D55">
            <v>120</v>
          </cell>
          <cell r="E55">
            <v>110.5</v>
          </cell>
          <cell r="F55">
            <v>105.1</v>
          </cell>
          <cell r="G55">
            <v>104.7</v>
          </cell>
          <cell r="H55">
            <v>100</v>
          </cell>
          <cell r="I55">
            <v>92.1</v>
          </cell>
          <cell r="J55">
            <v>86.8</v>
          </cell>
          <cell r="K55">
            <v>82.1</v>
          </cell>
          <cell r="L55">
            <v>71.3</v>
          </cell>
          <cell r="M55">
            <v>61.3</v>
          </cell>
          <cell r="N55">
            <v>59</v>
          </cell>
          <cell r="O55">
            <v>57</v>
          </cell>
          <cell r="P55">
            <v>51.7</v>
          </cell>
          <cell r="Q55">
            <v>38.799999999999997</v>
          </cell>
          <cell r="R55">
            <v>169.8</v>
          </cell>
          <cell r="S55">
            <v>156.80000000000001</v>
          </cell>
          <cell r="T55">
            <v>149</v>
          </cell>
          <cell r="U55">
            <v>159.4</v>
          </cell>
          <cell r="V55">
            <v>77.7</v>
          </cell>
          <cell r="W55">
            <v>93.8</v>
          </cell>
          <cell r="X55">
            <v>547</v>
          </cell>
          <cell r="Y55">
            <v>6</v>
          </cell>
          <cell r="Z55">
            <v>19.700000000000003</v>
          </cell>
          <cell r="AA55">
            <v>41</v>
          </cell>
          <cell r="AB55">
            <v>13</v>
          </cell>
          <cell r="AC55">
            <v>169.4</v>
          </cell>
          <cell r="AD55">
            <v>176.7</v>
          </cell>
          <cell r="AE55">
            <v>356</v>
          </cell>
          <cell r="AF55">
            <v>254</v>
          </cell>
          <cell r="AG55">
            <v>225</v>
          </cell>
          <cell r="AH55">
            <v>277</v>
          </cell>
          <cell r="AI55">
            <v>241</v>
          </cell>
          <cell r="AJ55">
            <v>176.2</v>
          </cell>
          <cell r="AK55">
            <v>298</v>
          </cell>
          <cell r="AL55">
            <v>403</v>
          </cell>
          <cell r="AM55">
            <v>68</v>
          </cell>
          <cell r="AN55">
            <v>6</v>
          </cell>
          <cell r="AO55">
            <v>53</v>
          </cell>
          <cell r="AP55">
            <v>146</v>
          </cell>
          <cell r="AQ55">
            <v>234</v>
          </cell>
          <cell r="AR55">
            <v>443</v>
          </cell>
          <cell r="AS55">
            <v>263</v>
          </cell>
          <cell r="AT55">
            <v>254</v>
          </cell>
          <cell r="AU55">
            <v>479</v>
          </cell>
          <cell r="AV55">
            <v>58.6</v>
          </cell>
          <cell r="AW55">
            <v>40</v>
          </cell>
          <cell r="AX55">
            <v>21</v>
          </cell>
          <cell r="AY55">
            <v>48.3</v>
          </cell>
          <cell r="AZ55">
            <v>45.900000000000006</v>
          </cell>
          <cell r="BA55">
            <v>60.2</v>
          </cell>
          <cell r="BB55">
            <v>183.6</v>
          </cell>
          <cell r="BC55">
            <v>0</v>
          </cell>
          <cell r="BD55">
            <v>12</v>
          </cell>
          <cell r="BE55">
            <v>10</v>
          </cell>
          <cell r="BF55">
            <v>37</v>
          </cell>
          <cell r="BG55">
            <v>39.099999999999994</v>
          </cell>
          <cell r="BH55">
            <v>136</v>
          </cell>
          <cell r="BI55">
            <v>63</v>
          </cell>
          <cell r="BJ55">
            <v>209</v>
          </cell>
          <cell r="BK55">
            <v>208</v>
          </cell>
          <cell r="BL55">
            <v>300</v>
          </cell>
        </row>
        <row r="56">
          <cell r="A56">
            <v>55</v>
          </cell>
          <cell r="B56">
            <v>120.8</v>
          </cell>
          <cell r="C56">
            <v>109.5</v>
          </cell>
          <cell r="D56">
            <v>108</v>
          </cell>
          <cell r="E56">
            <v>98.5</v>
          </cell>
          <cell r="F56">
            <v>93.1</v>
          </cell>
          <cell r="G56">
            <v>92.7</v>
          </cell>
          <cell r="H56">
            <v>88</v>
          </cell>
          <cell r="I56">
            <v>80.099999999999994</v>
          </cell>
          <cell r="J56">
            <v>74.8</v>
          </cell>
          <cell r="K56">
            <v>70.099999999999994</v>
          </cell>
          <cell r="L56">
            <v>59.3</v>
          </cell>
          <cell r="M56">
            <v>49.3</v>
          </cell>
          <cell r="N56">
            <v>47</v>
          </cell>
          <cell r="O56">
            <v>45</v>
          </cell>
          <cell r="P56">
            <v>39.700000000000003</v>
          </cell>
          <cell r="Q56">
            <v>26.799999999999997</v>
          </cell>
          <cell r="R56">
            <v>157.80000000000001</v>
          </cell>
          <cell r="S56">
            <v>144.80000000000001</v>
          </cell>
          <cell r="T56">
            <v>137</v>
          </cell>
          <cell r="U56">
            <v>147.4</v>
          </cell>
          <cell r="V56">
            <v>65.7</v>
          </cell>
          <cell r="W56">
            <v>81.8</v>
          </cell>
          <cell r="X56">
            <v>559</v>
          </cell>
          <cell r="Y56">
            <v>6</v>
          </cell>
          <cell r="Z56">
            <v>7.7000000000000028</v>
          </cell>
          <cell r="AA56">
            <v>29</v>
          </cell>
          <cell r="AB56">
            <v>1</v>
          </cell>
          <cell r="AC56">
            <v>157.4</v>
          </cell>
          <cell r="AD56">
            <v>164.7</v>
          </cell>
          <cell r="AE56">
            <v>344</v>
          </cell>
          <cell r="AF56">
            <v>242</v>
          </cell>
          <cell r="AG56">
            <v>213</v>
          </cell>
          <cell r="AH56">
            <v>265</v>
          </cell>
          <cell r="AI56">
            <v>229</v>
          </cell>
          <cell r="AJ56">
            <v>164.2</v>
          </cell>
          <cell r="AK56">
            <v>286</v>
          </cell>
          <cell r="AL56">
            <v>391</v>
          </cell>
          <cell r="AM56">
            <v>80</v>
          </cell>
          <cell r="AN56">
            <v>18</v>
          </cell>
          <cell r="AO56">
            <v>65</v>
          </cell>
          <cell r="AP56">
            <v>158</v>
          </cell>
          <cell r="AQ56">
            <v>246</v>
          </cell>
          <cell r="AR56">
            <v>455</v>
          </cell>
          <cell r="AS56">
            <v>275</v>
          </cell>
          <cell r="AT56">
            <v>266</v>
          </cell>
          <cell r="AU56">
            <v>491</v>
          </cell>
          <cell r="AV56">
            <v>46.6</v>
          </cell>
          <cell r="AW56">
            <v>52</v>
          </cell>
          <cell r="AX56">
            <v>9</v>
          </cell>
          <cell r="AY56">
            <v>36.299999999999997</v>
          </cell>
          <cell r="AZ56">
            <v>33.900000000000006</v>
          </cell>
          <cell r="BA56">
            <v>48.2</v>
          </cell>
          <cell r="BB56">
            <v>171.6</v>
          </cell>
          <cell r="BC56">
            <v>12</v>
          </cell>
          <cell r="BD56">
            <v>0</v>
          </cell>
          <cell r="BE56">
            <v>2</v>
          </cell>
          <cell r="BF56">
            <v>49</v>
          </cell>
          <cell r="BG56">
            <v>27.099999999999994</v>
          </cell>
          <cell r="BH56">
            <v>148</v>
          </cell>
          <cell r="BI56">
            <v>75</v>
          </cell>
          <cell r="BJ56">
            <v>221</v>
          </cell>
          <cell r="BK56">
            <v>220</v>
          </cell>
          <cell r="BL56">
            <v>312</v>
          </cell>
        </row>
        <row r="57">
          <cell r="A57">
            <v>56</v>
          </cell>
          <cell r="B57">
            <v>122.8</v>
          </cell>
          <cell r="C57">
            <v>111.5</v>
          </cell>
          <cell r="D57">
            <v>110</v>
          </cell>
          <cell r="E57">
            <v>100.5</v>
          </cell>
          <cell r="F57">
            <v>95.1</v>
          </cell>
          <cell r="G57">
            <v>94.7</v>
          </cell>
          <cell r="H57">
            <v>90</v>
          </cell>
          <cell r="I57">
            <v>82.1</v>
          </cell>
          <cell r="J57">
            <v>76.8</v>
          </cell>
          <cell r="K57">
            <v>72.099999999999994</v>
          </cell>
          <cell r="L57">
            <v>61.3</v>
          </cell>
          <cell r="M57">
            <v>51.3</v>
          </cell>
          <cell r="N57">
            <v>49</v>
          </cell>
          <cell r="O57">
            <v>47</v>
          </cell>
          <cell r="P57">
            <v>41.7</v>
          </cell>
          <cell r="Q57">
            <v>28.799999999999997</v>
          </cell>
          <cell r="R57">
            <v>159.80000000000001</v>
          </cell>
          <cell r="S57">
            <v>146.80000000000001</v>
          </cell>
          <cell r="T57">
            <v>139</v>
          </cell>
          <cell r="U57">
            <v>149.4</v>
          </cell>
          <cell r="V57">
            <v>67.7</v>
          </cell>
          <cell r="W57">
            <v>83.8</v>
          </cell>
          <cell r="X57">
            <v>557</v>
          </cell>
          <cell r="Y57">
            <v>4</v>
          </cell>
          <cell r="Z57">
            <v>9.7000000000000028</v>
          </cell>
          <cell r="AA57">
            <v>31</v>
          </cell>
          <cell r="AB57">
            <v>3</v>
          </cell>
          <cell r="AC57">
            <v>159.4</v>
          </cell>
          <cell r="AD57">
            <v>166.7</v>
          </cell>
          <cell r="AE57">
            <v>346</v>
          </cell>
          <cell r="AF57">
            <v>244</v>
          </cell>
          <cell r="AG57">
            <v>215</v>
          </cell>
          <cell r="AH57">
            <v>267</v>
          </cell>
          <cell r="AI57">
            <v>231</v>
          </cell>
          <cell r="AJ57">
            <v>166.2</v>
          </cell>
          <cell r="AK57">
            <v>288</v>
          </cell>
          <cell r="AL57">
            <v>393</v>
          </cell>
          <cell r="AM57">
            <v>78</v>
          </cell>
          <cell r="AN57">
            <v>16</v>
          </cell>
          <cell r="AO57">
            <v>63</v>
          </cell>
          <cell r="AP57">
            <v>156</v>
          </cell>
          <cell r="AQ57">
            <v>244</v>
          </cell>
          <cell r="AR57">
            <v>453</v>
          </cell>
          <cell r="AS57">
            <v>273</v>
          </cell>
          <cell r="AT57">
            <v>264</v>
          </cell>
          <cell r="AU57">
            <v>489</v>
          </cell>
          <cell r="AV57">
            <v>48.6</v>
          </cell>
          <cell r="AW57">
            <v>50</v>
          </cell>
          <cell r="AX57">
            <v>11</v>
          </cell>
          <cell r="AY57">
            <v>38.299999999999997</v>
          </cell>
          <cell r="AZ57">
            <v>35.900000000000006</v>
          </cell>
          <cell r="BA57">
            <v>50.2</v>
          </cell>
          <cell r="BB57">
            <v>173.6</v>
          </cell>
          <cell r="BC57">
            <v>10</v>
          </cell>
          <cell r="BD57">
            <v>2</v>
          </cell>
          <cell r="BE57">
            <v>0</v>
          </cell>
          <cell r="BF57">
            <v>47</v>
          </cell>
          <cell r="BG57">
            <v>29.099999999999994</v>
          </cell>
          <cell r="BH57">
            <v>146</v>
          </cell>
          <cell r="BI57">
            <v>73</v>
          </cell>
          <cell r="BJ57">
            <v>219</v>
          </cell>
          <cell r="BK57">
            <v>218</v>
          </cell>
          <cell r="BL57">
            <v>310</v>
          </cell>
        </row>
        <row r="58">
          <cell r="A58">
            <v>57</v>
          </cell>
          <cell r="B58">
            <v>169.8</v>
          </cell>
          <cell r="C58">
            <v>158.5</v>
          </cell>
          <cell r="D58">
            <v>157</v>
          </cell>
          <cell r="E58">
            <v>147.5</v>
          </cell>
          <cell r="F58">
            <v>142.1</v>
          </cell>
          <cell r="G58">
            <v>141.69999999999999</v>
          </cell>
          <cell r="H58">
            <v>137</v>
          </cell>
          <cell r="I58">
            <v>129.1</v>
          </cell>
          <cell r="J58">
            <v>123.8</v>
          </cell>
          <cell r="K58">
            <v>119.1</v>
          </cell>
          <cell r="L58">
            <v>108.3</v>
          </cell>
          <cell r="M58">
            <v>98.3</v>
          </cell>
          <cell r="N58">
            <v>96</v>
          </cell>
          <cell r="O58">
            <v>94</v>
          </cell>
          <cell r="P58">
            <v>88.7</v>
          </cell>
          <cell r="Q58">
            <v>75.8</v>
          </cell>
          <cell r="R58">
            <v>206.8</v>
          </cell>
          <cell r="S58">
            <v>193.8</v>
          </cell>
          <cell r="T58">
            <v>186</v>
          </cell>
          <cell r="U58">
            <v>196.4</v>
          </cell>
          <cell r="V58">
            <v>114.7</v>
          </cell>
          <cell r="W58">
            <v>130.80000000000001</v>
          </cell>
          <cell r="X58">
            <v>510</v>
          </cell>
          <cell r="Y58">
            <v>43</v>
          </cell>
          <cell r="Z58">
            <v>56.7</v>
          </cell>
          <cell r="AA58">
            <v>78</v>
          </cell>
          <cell r="AB58">
            <v>50</v>
          </cell>
          <cell r="AC58">
            <v>206.4</v>
          </cell>
          <cell r="AD58">
            <v>213.7</v>
          </cell>
          <cell r="AE58">
            <v>393</v>
          </cell>
          <cell r="AF58">
            <v>291</v>
          </cell>
          <cell r="AG58">
            <v>262</v>
          </cell>
          <cell r="AH58">
            <v>314</v>
          </cell>
          <cell r="AI58">
            <v>278</v>
          </cell>
          <cell r="AJ58">
            <v>213.2</v>
          </cell>
          <cell r="AK58">
            <v>335</v>
          </cell>
          <cell r="AL58">
            <v>440</v>
          </cell>
          <cell r="AM58">
            <v>31</v>
          </cell>
          <cell r="AN58">
            <v>31</v>
          </cell>
          <cell r="AO58">
            <v>16</v>
          </cell>
          <cell r="AP58">
            <v>109</v>
          </cell>
          <cell r="AQ58">
            <v>197</v>
          </cell>
          <cell r="AR58">
            <v>406</v>
          </cell>
          <cell r="AS58">
            <v>226</v>
          </cell>
          <cell r="AT58">
            <v>217</v>
          </cell>
          <cell r="AU58">
            <v>442</v>
          </cell>
          <cell r="AV58">
            <v>95.6</v>
          </cell>
          <cell r="AW58">
            <v>3</v>
          </cell>
          <cell r="AX58">
            <v>58</v>
          </cell>
          <cell r="AY58">
            <v>85.3</v>
          </cell>
          <cell r="AZ58">
            <v>82.9</v>
          </cell>
          <cell r="BA58">
            <v>97.2</v>
          </cell>
          <cell r="BB58">
            <v>220.6</v>
          </cell>
          <cell r="BC58">
            <v>37</v>
          </cell>
          <cell r="BD58">
            <v>49</v>
          </cell>
          <cell r="BE58">
            <v>47</v>
          </cell>
          <cell r="BF58">
            <v>0</v>
          </cell>
          <cell r="BG58">
            <v>76.099999999999994</v>
          </cell>
          <cell r="BH58">
            <v>99</v>
          </cell>
          <cell r="BI58">
            <v>26</v>
          </cell>
          <cell r="BJ58">
            <v>172</v>
          </cell>
          <cell r="BK58">
            <v>171</v>
          </cell>
          <cell r="BL58">
            <v>263</v>
          </cell>
        </row>
        <row r="59">
          <cell r="A59">
            <v>58</v>
          </cell>
          <cell r="B59">
            <v>93.7</v>
          </cell>
          <cell r="C59">
            <v>82.4</v>
          </cell>
          <cell r="D59">
            <v>80.900000000000006</v>
          </cell>
          <cell r="E59">
            <v>71.400000000000006</v>
          </cell>
          <cell r="F59">
            <v>66</v>
          </cell>
          <cell r="G59">
            <v>65.600000000000009</v>
          </cell>
          <cell r="H59">
            <v>60.900000000000006</v>
          </cell>
          <cell r="I59">
            <v>53.000000000000007</v>
          </cell>
          <cell r="J59">
            <v>47.7</v>
          </cell>
          <cell r="K59">
            <v>43.000000000000007</v>
          </cell>
          <cell r="L59">
            <v>32.200000000000003</v>
          </cell>
          <cell r="M59">
            <v>22.200000000000003</v>
          </cell>
          <cell r="N59">
            <v>19.900000000000006</v>
          </cell>
          <cell r="O59">
            <v>17.900000000000006</v>
          </cell>
          <cell r="P59">
            <v>12.600000000000009</v>
          </cell>
          <cell r="Q59">
            <v>0.29999999999999716</v>
          </cell>
          <cell r="R59">
            <v>130.69999999999999</v>
          </cell>
          <cell r="S59">
            <v>117.7</v>
          </cell>
          <cell r="T59">
            <v>109.9</v>
          </cell>
          <cell r="U59">
            <v>120.30000000000001</v>
          </cell>
          <cell r="V59">
            <v>38.600000000000009</v>
          </cell>
          <cell r="W59">
            <v>54.7</v>
          </cell>
          <cell r="X59">
            <v>586.1</v>
          </cell>
          <cell r="Y59">
            <v>33.099999999999994</v>
          </cell>
          <cell r="Z59">
            <v>19.399999999999991</v>
          </cell>
          <cell r="AA59">
            <v>1.9000000000000057</v>
          </cell>
          <cell r="AB59">
            <v>26.099999999999994</v>
          </cell>
          <cell r="AC59">
            <v>130.30000000000001</v>
          </cell>
          <cell r="AD59">
            <v>137.60000000000002</v>
          </cell>
          <cell r="AE59">
            <v>316.89999999999998</v>
          </cell>
          <cell r="AF59">
            <v>214.9</v>
          </cell>
          <cell r="AG59">
            <v>185.9</v>
          </cell>
          <cell r="AH59">
            <v>237.9</v>
          </cell>
          <cell r="AI59">
            <v>201.9</v>
          </cell>
          <cell r="AJ59">
            <v>137.10000000000002</v>
          </cell>
          <cell r="AK59">
            <v>258.89999999999998</v>
          </cell>
          <cell r="AL59">
            <v>363.9</v>
          </cell>
          <cell r="AM59">
            <v>107.1</v>
          </cell>
          <cell r="AN59">
            <v>45.099999999999994</v>
          </cell>
          <cell r="AO59">
            <v>92.1</v>
          </cell>
          <cell r="AP59">
            <v>185.1</v>
          </cell>
          <cell r="AQ59">
            <v>273.10000000000002</v>
          </cell>
          <cell r="AR59">
            <v>482.1</v>
          </cell>
          <cell r="AS59">
            <v>302.10000000000002</v>
          </cell>
          <cell r="AT59">
            <v>293.10000000000002</v>
          </cell>
          <cell r="AU59">
            <v>518.1</v>
          </cell>
          <cell r="AV59">
            <v>19.500000000000007</v>
          </cell>
          <cell r="AW59">
            <v>79.099999999999994</v>
          </cell>
          <cell r="AX59">
            <v>18.099999999999994</v>
          </cell>
          <cell r="AY59">
            <v>9.2000000000000028</v>
          </cell>
          <cell r="AZ59">
            <v>6.8000000000000114</v>
          </cell>
          <cell r="BA59">
            <v>21.100000000000009</v>
          </cell>
          <cell r="BB59">
            <v>144.5</v>
          </cell>
          <cell r="BC59">
            <v>39.099999999999994</v>
          </cell>
          <cell r="BD59">
            <v>27.099999999999994</v>
          </cell>
          <cell r="BE59">
            <v>29.099999999999994</v>
          </cell>
          <cell r="BF59">
            <v>76.099999999999994</v>
          </cell>
          <cell r="BG59">
            <v>0</v>
          </cell>
          <cell r="BH59">
            <v>175.1</v>
          </cell>
          <cell r="BI59">
            <v>102.1</v>
          </cell>
          <cell r="BJ59">
            <v>248.1</v>
          </cell>
          <cell r="BK59">
            <v>247.1</v>
          </cell>
          <cell r="BL59">
            <v>339.1</v>
          </cell>
        </row>
        <row r="60">
          <cell r="A60">
            <v>59</v>
          </cell>
          <cell r="B60">
            <v>268.8</v>
          </cell>
          <cell r="C60">
            <v>257.5</v>
          </cell>
          <cell r="D60">
            <v>256</v>
          </cell>
          <cell r="E60">
            <v>246.5</v>
          </cell>
          <cell r="F60">
            <v>241.1</v>
          </cell>
          <cell r="G60">
            <v>240.7</v>
          </cell>
          <cell r="H60">
            <v>236</v>
          </cell>
          <cell r="I60">
            <v>228.1</v>
          </cell>
          <cell r="J60">
            <v>222.8</v>
          </cell>
          <cell r="K60">
            <v>218.1</v>
          </cell>
          <cell r="L60">
            <v>207.3</v>
          </cell>
          <cell r="M60">
            <v>197.3</v>
          </cell>
          <cell r="N60">
            <v>195</v>
          </cell>
          <cell r="O60">
            <v>193</v>
          </cell>
          <cell r="P60">
            <v>187.7</v>
          </cell>
          <cell r="Q60">
            <v>174.8</v>
          </cell>
          <cell r="R60">
            <v>305.8</v>
          </cell>
          <cell r="S60">
            <v>292.8</v>
          </cell>
          <cell r="T60">
            <v>285</v>
          </cell>
          <cell r="U60">
            <v>295.39999999999998</v>
          </cell>
          <cell r="V60">
            <v>213.7</v>
          </cell>
          <cell r="W60">
            <v>229.8</v>
          </cell>
          <cell r="X60">
            <v>411</v>
          </cell>
          <cell r="Y60">
            <v>142</v>
          </cell>
          <cell r="Z60">
            <v>155.69999999999999</v>
          </cell>
          <cell r="AA60">
            <v>177</v>
          </cell>
          <cell r="AB60">
            <v>149</v>
          </cell>
          <cell r="AC60">
            <v>305.39999999999998</v>
          </cell>
          <cell r="AD60">
            <v>312.7</v>
          </cell>
          <cell r="AE60">
            <v>492</v>
          </cell>
          <cell r="AF60">
            <v>390</v>
          </cell>
          <cell r="AG60">
            <v>361</v>
          </cell>
          <cell r="AH60">
            <v>413</v>
          </cell>
          <cell r="AI60">
            <v>377</v>
          </cell>
          <cell r="AJ60">
            <v>312.2</v>
          </cell>
          <cell r="AK60">
            <v>434</v>
          </cell>
          <cell r="AL60">
            <v>539</v>
          </cell>
          <cell r="AM60">
            <v>68</v>
          </cell>
          <cell r="AN60">
            <v>130</v>
          </cell>
          <cell r="AO60">
            <v>83</v>
          </cell>
          <cell r="AP60">
            <v>10</v>
          </cell>
          <cell r="AQ60">
            <v>98</v>
          </cell>
          <cell r="AR60">
            <v>307</v>
          </cell>
          <cell r="AS60">
            <v>127</v>
          </cell>
          <cell r="AT60">
            <v>118</v>
          </cell>
          <cell r="AU60">
            <v>343</v>
          </cell>
          <cell r="AV60">
            <v>194.6</v>
          </cell>
          <cell r="AW60">
            <v>96</v>
          </cell>
          <cell r="AX60">
            <v>157</v>
          </cell>
          <cell r="AY60">
            <v>184.3</v>
          </cell>
          <cell r="AZ60">
            <v>181.9</v>
          </cell>
          <cell r="BA60">
            <v>196.2</v>
          </cell>
          <cell r="BB60">
            <v>319.60000000000002</v>
          </cell>
          <cell r="BC60">
            <v>136</v>
          </cell>
          <cell r="BD60">
            <v>148</v>
          </cell>
          <cell r="BE60">
            <v>146</v>
          </cell>
          <cell r="BF60">
            <v>99</v>
          </cell>
          <cell r="BG60">
            <v>175.1</v>
          </cell>
          <cell r="BH60">
            <v>0</v>
          </cell>
          <cell r="BI60">
            <v>73</v>
          </cell>
          <cell r="BJ60">
            <v>73</v>
          </cell>
          <cell r="BK60">
            <v>72</v>
          </cell>
          <cell r="BL60">
            <v>164</v>
          </cell>
        </row>
        <row r="61">
          <cell r="A61">
            <v>60</v>
          </cell>
          <cell r="B61">
            <v>195.8</v>
          </cell>
          <cell r="C61">
            <v>184.5</v>
          </cell>
          <cell r="D61">
            <v>183</v>
          </cell>
          <cell r="E61">
            <v>173.5</v>
          </cell>
          <cell r="F61">
            <v>168.1</v>
          </cell>
          <cell r="G61">
            <v>167.7</v>
          </cell>
          <cell r="H61">
            <v>163</v>
          </cell>
          <cell r="I61">
            <v>155.1</v>
          </cell>
          <cell r="J61">
            <v>149.80000000000001</v>
          </cell>
          <cell r="K61">
            <v>145.1</v>
          </cell>
          <cell r="L61">
            <v>134.30000000000001</v>
          </cell>
          <cell r="M61">
            <v>124.3</v>
          </cell>
          <cell r="N61">
            <v>122</v>
          </cell>
          <cell r="O61">
            <v>120</v>
          </cell>
          <cell r="P61">
            <v>114.7</v>
          </cell>
          <cell r="Q61">
            <v>101.8</v>
          </cell>
          <cell r="R61">
            <v>232.8</v>
          </cell>
          <cell r="S61">
            <v>219.8</v>
          </cell>
          <cell r="T61">
            <v>212</v>
          </cell>
          <cell r="U61">
            <v>222.4</v>
          </cell>
          <cell r="V61">
            <v>140.69999999999999</v>
          </cell>
          <cell r="W61">
            <v>156.80000000000001</v>
          </cell>
          <cell r="X61">
            <v>484</v>
          </cell>
          <cell r="Y61">
            <v>69</v>
          </cell>
          <cell r="Z61">
            <v>82.7</v>
          </cell>
          <cell r="AA61">
            <v>104</v>
          </cell>
          <cell r="AB61">
            <v>76</v>
          </cell>
          <cell r="AC61">
            <v>232.4</v>
          </cell>
          <cell r="AD61">
            <v>239.7</v>
          </cell>
          <cell r="AE61">
            <v>419</v>
          </cell>
          <cell r="AF61">
            <v>317</v>
          </cell>
          <cell r="AG61">
            <v>288</v>
          </cell>
          <cell r="AH61">
            <v>340</v>
          </cell>
          <cell r="AI61">
            <v>304</v>
          </cell>
          <cell r="AJ61">
            <v>239.2</v>
          </cell>
          <cell r="AK61">
            <v>361</v>
          </cell>
          <cell r="AL61">
            <v>466</v>
          </cell>
          <cell r="AM61">
            <v>5</v>
          </cell>
          <cell r="AN61">
            <v>57</v>
          </cell>
          <cell r="AO61">
            <v>10</v>
          </cell>
          <cell r="AP61">
            <v>83</v>
          </cell>
          <cell r="AQ61">
            <v>171</v>
          </cell>
          <cell r="AR61">
            <v>380</v>
          </cell>
          <cell r="AS61">
            <v>200</v>
          </cell>
          <cell r="AT61">
            <v>191</v>
          </cell>
          <cell r="AU61">
            <v>416</v>
          </cell>
          <cell r="AV61">
            <v>121.6</v>
          </cell>
          <cell r="AW61">
            <v>23</v>
          </cell>
          <cell r="AX61">
            <v>84</v>
          </cell>
          <cell r="AY61">
            <v>111.3</v>
          </cell>
          <cell r="AZ61">
            <v>108.9</v>
          </cell>
          <cell r="BA61">
            <v>123.2</v>
          </cell>
          <cell r="BB61">
            <v>246.6</v>
          </cell>
          <cell r="BC61">
            <v>63</v>
          </cell>
          <cell r="BD61">
            <v>75</v>
          </cell>
          <cell r="BE61">
            <v>73</v>
          </cell>
          <cell r="BF61">
            <v>26</v>
          </cell>
          <cell r="BG61">
            <v>102.1</v>
          </cell>
          <cell r="BH61">
            <v>73</v>
          </cell>
          <cell r="BI61">
            <v>0</v>
          </cell>
          <cell r="BJ61">
            <v>146</v>
          </cell>
          <cell r="BK61">
            <v>145</v>
          </cell>
          <cell r="BL61">
            <v>237</v>
          </cell>
        </row>
        <row r="62">
          <cell r="A62">
            <v>61</v>
          </cell>
          <cell r="B62">
            <v>341.8</v>
          </cell>
          <cell r="C62">
            <v>330.5</v>
          </cell>
          <cell r="D62">
            <v>329</v>
          </cell>
          <cell r="E62">
            <v>319.5</v>
          </cell>
          <cell r="F62">
            <v>314.10000000000002</v>
          </cell>
          <cell r="G62">
            <v>313.7</v>
          </cell>
          <cell r="H62">
            <v>309</v>
          </cell>
          <cell r="I62">
            <v>301.10000000000002</v>
          </cell>
          <cell r="J62">
            <v>295.8</v>
          </cell>
          <cell r="K62">
            <v>291.10000000000002</v>
          </cell>
          <cell r="L62">
            <v>280.3</v>
          </cell>
          <cell r="M62">
            <v>270.3</v>
          </cell>
          <cell r="N62">
            <v>268</v>
          </cell>
          <cell r="O62">
            <v>266</v>
          </cell>
          <cell r="P62">
            <v>260.7</v>
          </cell>
          <cell r="Q62">
            <v>247.8</v>
          </cell>
          <cell r="R62">
            <v>378.8</v>
          </cell>
          <cell r="S62">
            <v>365.8</v>
          </cell>
          <cell r="T62">
            <v>358</v>
          </cell>
          <cell r="U62">
            <v>368.4</v>
          </cell>
          <cell r="V62">
            <v>286.7</v>
          </cell>
          <cell r="W62">
            <v>302.8</v>
          </cell>
          <cell r="X62">
            <v>338</v>
          </cell>
          <cell r="Y62">
            <v>215</v>
          </cell>
          <cell r="Z62">
            <v>228.7</v>
          </cell>
          <cell r="AA62">
            <v>250</v>
          </cell>
          <cell r="AB62">
            <v>222</v>
          </cell>
          <cell r="AC62">
            <v>378.4</v>
          </cell>
          <cell r="AD62">
            <v>385.7</v>
          </cell>
          <cell r="AE62">
            <v>565</v>
          </cell>
          <cell r="AF62">
            <v>463</v>
          </cell>
          <cell r="AG62">
            <v>434</v>
          </cell>
          <cell r="AH62">
            <v>486</v>
          </cell>
          <cell r="AI62">
            <v>450</v>
          </cell>
          <cell r="AJ62">
            <v>385.2</v>
          </cell>
          <cell r="AK62">
            <v>507</v>
          </cell>
          <cell r="AL62">
            <v>612</v>
          </cell>
          <cell r="AM62">
            <v>141</v>
          </cell>
          <cell r="AN62">
            <v>203</v>
          </cell>
          <cell r="AO62">
            <v>156</v>
          </cell>
          <cell r="AP62">
            <v>63</v>
          </cell>
          <cell r="AQ62">
            <v>25</v>
          </cell>
          <cell r="AR62">
            <v>234</v>
          </cell>
          <cell r="AS62">
            <v>54</v>
          </cell>
          <cell r="AT62">
            <v>45</v>
          </cell>
          <cell r="AU62">
            <v>270</v>
          </cell>
          <cell r="AV62">
            <v>267.60000000000002</v>
          </cell>
          <cell r="AW62">
            <v>169</v>
          </cell>
          <cell r="AX62">
            <v>230</v>
          </cell>
          <cell r="AY62">
            <v>257.3</v>
          </cell>
          <cell r="AZ62">
            <v>254.9</v>
          </cell>
          <cell r="BA62">
            <v>269.2</v>
          </cell>
          <cell r="BB62">
            <v>392.6</v>
          </cell>
          <cell r="BC62">
            <v>209</v>
          </cell>
          <cell r="BD62">
            <v>221</v>
          </cell>
          <cell r="BE62">
            <v>219</v>
          </cell>
          <cell r="BF62">
            <v>172</v>
          </cell>
          <cell r="BG62">
            <v>248.1</v>
          </cell>
          <cell r="BH62">
            <v>73</v>
          </cell>
          <cell r="BI62">
            <v>146</v>
          </cell>
          <cell r="BJ62">
            <v>0</v>
          </cell>
          <cell r="BK62">
            <v>1</v>
          </cell>
          <cell r="BL62">
            <v>91</v>
          </cell>
        </row>
        <row r="63">
          <cell r="A63">
            <v>62</v>
          </cell>
          <cell r="B63">
            <v>340.8</v>
          </cell>
          <cell r="C63">
            <v>329.5</v>
          </cell>
          <cell r="D63">
            <v>328</v>
          </cell>
          <cell r="E63">
            <v>318.5</v>
          </cell>
          <cell r="F63">
            <v>313.10000000000002</v>
          </cell>
          <cell r="G63">
            <v>312.7</v>
          </cell>
          <cell r="H63">
            <v>308</v>
          </cell>
          <cell r="I63">
            <v>300.10000000000002</v>
          </cell>
          <cell r="J63">
            <v>294.8</v>
          </cell>
          <cell r="K63">
            <v>290.10000000000002</v>
          </cell>
          <cell r="L63">
            <v>279.3</v>
          </cell>
          <cell r="M63">
            <v>269.3</v>
          </cell>
          <cell r="N63">
            <v>267</v>
          </cell>
          <cell r="O63">
            <v>265</v>
          </cell>
          <cell r="P63">
            <v>259.7</v>
          </cell>
          <cell r="Q63">
            <v>246.8</v>
          </cell>
          <cell r="R63">
            <v>377.8</v>
          </cell>
          <cell r="S63">
            <v>364.8</v>
          </cell>
          <cell r="T63">
            <v>357</v>
          </cell>
          <cell r="U63">
            <v>367.4</v>
          </cell>
          <cell r="V63">
            <v>285.7</v>
          </cell>
          <cell r="W63">
            <v>301.8</v>
          </cell>
          <cell r="X63">
            <v>339</v>
          </cell>
          <cell r="Y63">
            <v>214</v>
          </cell>
          <cell r="Z63">
            <v>227.7</v>
          </cell>
          <cell r="AA63">
            <v>249</v>
          </cell>
          <cell r="AB63">
            <v>221</v>
          </cell>
          <cell r="AC63">
            <v>377.4</v>
          </cell>
          <cell r="AD63">
            <v>384.7</v>
          </cell>
          <cell r="AE63">
            <v>564</v>
          </cell>
          <cell r="AF63">
            <v>462</v>
          </cell>
          <cell r="AG63">
            <v>433</v>
          </cell>
          <cell r="AH63">
            <v>485</v>
          </cell>
          <cell r="AI63">
            <v>449</v>
          </cell>
          <cell r="AJ63">
            <v>384.2</v>
          </cell>
          <cell r="AK63">
            <v>506</v>
          </cell>
          <cell r="AL63">
            <v>611</v>
          </cell>
          <cell r="AM63">
            <v>140</v>
          </cell>
          <cell r="AN63">
            <v>202</v>
          </cell>
          <cell r="AO63">
            <v>155</v>
          </cell>
          <cell r="AP63">
            <v>62</v>
          </cell>
          <cell r="AQ63">
            <v>26</v>
          </cell>
          <cell r="AR63">
            <v>235</v>
          </cell>
          <cell r="AS63">
            <v>55</v>
          </cell>
          <cell r="AT63">
            <v>46</v>
          </cell>
          <cell r="AU63">
            <v>271</v>
          </cell>
          <cell r="AV63">
            <v>266.60000000000002</v>
          </cell>
          <cell r="AW63">
            <v>168</v>
          </cell>
          <cell r="AX63">
            <v>229</v>
          </cell>
          <cell r="AY63">
            <v>256.3</v>
          </cell>
          <cell r="AZ63">
            <v>253.9</v>
          </cell>
          <cell r="BA63">
            <v>268.2</v>
          </cell>
          <cell r="BB63">
            <v>391.6</v>
          </cell>
          <cell r="BC63">
            <v>208</v>
          </cell>
          <cell r="BD63">
            <v>220</v>
          </cell>
          <cell r="BE63">
            <v>218</v>
          </cell>
          <cell r="BF63">
            <v>171</v>
          </cell>
          <cell r="BG63">
            <v>247.1</v>
          </cell>
          <cell r="BH63">
            <v>72</v>
          </cell>
          <cell r="BI63">
            <v>145</v>
          </cell>
          <cell r="BJ63">
            <v>1</v>
          </cell>
          <cell r="BK63">
            <v>0</v>
          </cell>
          <cell r="BL63">
            <v>92</v>
          </cell>
        </row>
        <row r="64">
          <cell r="A64">
            <v>63</v>
          </cell>
          <cell r="B64">
            <v>432.8</v>
          </cell>
          <cell r="C64">
            <v>421.5</v>
          </cell>
          <cell r="D64">
            <v>420</v>
          </cell>
          <cell r="E64">
            <v>410.5</v>
          </cell>
          <cell r="F64">
            <v>405.1</v>
          </cell>
          <cell r="G64">
            <v>404.7</v>
          </cell>
          <cell r="H64">
            <v>400</v>
          </cell>
          <cell r="I64">
            <v>392.1</v>
          </cell>
          <cell r="J64">
            <v>386.8</v>
          </cell>
          <cell r="K64">
            <v>382.1</v>
          </cell>
          <cell r="L64">
            <v>371.3</v>
          </cell>
          <cell r="M64">
            <v>361.3</v>
          </cell>
          <cell r="N64">
            <v>359</v>
          </cell>
          <cell r="O64">
            <v>357</v>
          </cell>
          <cell r="P64">
            <v>351.7</v>
          </cell>
          <cell r="Q64">
            <v>338.8</v>
          </cell>
          <cell r="R64">
            <v>469.8</v>
          </cell>
          <cell r="S64">
            <v>456.8</v>
          </cell>
          <cell r="T64">
            <v>449</v>
          </cell>
          <cell r="U64">
            <v>459.4</v>
          </cell>
          <cell r="V64">
            <v>377.7</v>
          </cell>
          <cell r="W64">
            <v>393.8</v>
          </cell>
          <cell r="X64">
            <v>247</v>
          </cell>
          <cell r="Y64">
            <v>306</v>
          </cell>
          <cell r="Z64">
            <v>319.7</v>
          </cell>
          <cell r="AA64">
            <v>341</v>
          </cell>
          <cell r="AB64">
            <v>313</v>
          </cell>
          <cell r="AC64">
            <v>469.4</v>
          </cell>
          <cell r="AD64">
            <v>476.7</v>
          </cell>
          <cell r="AE64">
            <v>656</v>
          </cell>
          <cell r="AF64">
            <v>554</v>
          </cell>
          <cell r="AG64">
            <v>525</v>
          </cell>
          <cell r="AH64">
            <v>577</v>
          </cell>
          <cell r="AI64">
            <v>541</v>
          </cell>
          <cell r="AJ64">
            <v>476.2</v>
          </cell>
          <cell r="AK64">
            <v>598</v>
          </cell>
          <cell r="AL64">
            <v>703</v>
          </cell>
          <cell r="AM64">
            <v>232</v>
          </cell>
          <cell r="AN64">
            <v>294</v>
          </cell>
          <cell r="AO64">
            <v>247</v>
          </cell>
          <cell r="AP64">
            <v>154</v>
          </cell>
          <cell r="AQ64">
            <v>66</v>
          </cell>
          <cell r="AR64">
            <v>143</v>
          </cell>
          <cell r="AS64">
            <v>37</v>
          </cell>
          <cell r="AT64">
            <v>46</v>
          </cell>
          <cell r="AU64">
            <v>179</v>
          </cell>
          <cell r="AV64">
            <v>358.6</v>
          </cell>
          <cell r="AW64">
            <v>260</v>
          </cell>
          <cell r="AX64">
            <v>321</v>
          </cell>
          <cell r="AY64">
            <v>348.3</v>
          </cell>
          <cell r="AZ64">
            <v>345.9</v>
          </cell>
          <cell r="BA64">
            <v>360.2</v>
          </cell>
          <cell r="BB64">
            <v>483.6</v>
          </cell>
          <cell r="BC64">
            <v>300</v>
          </cell>
          <cell r="BD64">
            <v>312</v>
          </cell>
          <cell r="BE64">
            <v>310</v>
          </cell>
          <cell r="BF64">
            <v>263</v>
          </cell>
          <cell r="BG64">
            <v>339.1</v>
          </cell>
          <cell r="BH64">
            <v>164</v>
          </cell>
          <cell r="BI64">
            <v>237</v>
          </cell>
          <cell r="BJ64">
            <v>91</v>
          </cell>
          <cell r="BK64">
            <v>92</v>
          </cell>
          <cell r="BL64">
            <v>0</v>
          </cell>
        </row>
      </sheetData>
      <sheetData sheetId="13">
        <row r="18">
          <cell r="C18">
            <v>0</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BS"/>
      <sheetName val="PL"/>
      <sheetName val="CF"/>
      <sheetName val="Debt"/>
      <sheetName val="FM"/>
      <sheetName val="Flow Files"/>
      <sheetName val="Inc-Exp"/>
      <sheetName val="Dep 08-09"/>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115JB"/>
      <sheetName val="Ports-MP"/>
      <sheetName val="Ports-Trvl-Inland"/>
      <sheetName val="Ports-Trvl-Foreign)"/>
      <sheetName val="Ports-Capex"/>
      <sheetName val="OM-MP"/>
      <sheetName val="OM-Trvl-Innland"/>
      <sheetName val="OM-Trvl-Foreign"/>
      <sheetName val="OM-Capex"/>
      <sheetName val="COMI-M02"/>
      <sheetName val="Rates Basic"/>
      <sheetName val="COMPANY"/>
      <sheetName val="Sheet1"/>
      <sheetName val="Budget Template 08-09 (R&amp;B) rev"/>
      <sheetName val="海外WORK"/>
      <sheetName val="Input"/>
      <sheetName val="IRR"/>
      <sheetName val="DFA"/>
      <sheetName val="Dep"/>
      <sheetName val="1 LeadSchedule"/>
      <sheetName val="Flow_Files"/>
      <sheetName val="Dep_08-09"/>
      <sheetName val="Traffic_Working"/>
      <sheetName val="Capex_-_Nos"/>
      <sheetName val="Capex_-_Rs_"/>
      <sheetName val="Manpower_-_Rs_"/>
      <sheetName val="Trvl-Old_Nos"/>
      <sheetName val="Mobile_Rs_"/>
      <sheetName val="Trvl-Inland-Tkt-Rs_"/>
      <sheetName val="Trvl-Inland-B&amp;L-Rs_"/>
      <sheetName val="Trvl_Foreign_-_Nos"/>
      <sheetName val="Trvl_Foreign_Tkt_Rs_"/>
      <sheetName val="Trvl_Foreign_B&amp;L_Rs_"/>
      <sheetName val="1_LeadSchedule"/>
      <sheetName val="Flow_Files1"/>
      <sheetName val="Dep_08-091"/>
      <sheetName val="Traffic_Working1"/>
      <sheetName val="Capex_-_Nos1"/>
      <sheetName val="Capex_-_Rs_1"/>
      <sheetName val="Manpower_-_Rs_1"/>
      <sheetName val="Trvl-Old_Nos1"/>
      <sheetName val="Mobile_Rs_1"/>
      <sheetName val="Trvl-Inland-Tkt-Rs_1"/>
      <sheetName val="Trvl-Inland-B&amp;L-Rs_1"/>
      <sheetName val="Trvl_Foreign_-_Nos1"/>
      <sheetName val="Trvl_Foreign_Tkt_Rs_1"/>
      <sheetName val="Trvl_Foreign_B&amp;L_Rs_1"/>
      <sheetName val="1_LeadSchedule1"/>
    </sheetNames>
    <sheetDataSet>
      <sheetData sheetId="0" refreshError="1"/>
      <sheetData sheetId="1" refreshError="1"/>
      <sheetData sheetId="2" refreshError="1">
        <row r="4">
          <cell r="B4" t="str">
            <v>ShareCapital</v>
          </cell>
          <cell r="C4" t="str">
            <v>Adv against ShareCapital</v>
          </cell>
          <cell r="D4" t="str">
            <v>Reserves &amp; Surplus</v>
          </cell>
          <cell r="E4" t="str">
            <v>Secured Loans</v>
          </cell>
          <cell r="F4" t="str">
            <v>Unsecured Loans</v>
          </cell>
          <cell r="G4" t="str">
            <v>Deferred Tax Liability</v>
          </cell>
          <cell r="H4" t="str">
            <v>Gross Block</v>
          </cell>
          <cell r="I4" t="str">
            <v>Less:Depreciation</v>
          </cell>
          <cell r="J4" t="str">
            <v>CWIP</v>
          </cell>
          <cell r="K4" t="str">
            <v>Pre-Operative Exps</v>
          </cell>
          <cell r="L4" t="str">
            <v>Investments</v>
          </cell>
          <cell r="M4" t="str">
            <v>Deferred Tax Asset</v>
          </cell>
          <cell r="N4" t="str">
            <v>Sundry Debtors</v>
          </cell>
          <cell r="O4" t="str">
            <v>Inventories &amp; WIP</v>
          </cell>
          <cell r="P4" t="str">
            <v>Cash and bank balances</v>
          </cell>
          <cell r="Q4" t="str">
            <v>Loans and advances</v>
          </cell>
          <cell r="R4" t="str">
            <v>Liabilities</v>
          </cell>
          <cell r="S4" t="str">
            <v>Provisions</v>
          </cell>
          <cell r="T4" t="str">
            <v>Miscellaneous Expenditure</v>
          </cell>
          <cell r="U4" t="str">
            <v>Profit and Loss Account (Debit Balance)</v>
          </cell>
          <cell r="V4" t="str">
            <v>Land</v>
          </cell>
          <cell r="W4" t="str">
            <v>Building</v>
          </cell>
          <cell r="X4" t="str">
            <v>Roads &amp; Bridges</v>
          </cell>
          <cell r="Y4" t="str">
            <v>Computers</v>
          </cell>
          <cell r="Z4" t="str">
            <v>Fur &amp; Fixture</v>
          </cell>
          <cell r="AA4" t="str">
            <v>Plant &amp; Machinery</v>
          </cell>
          <cell r="AB4" t="str">
            <v>Office Equipments</v>
          </cell>
          <cell r="AC4" t="str">
            <v>Vehicles</v>
          </cell>
          <cell r="AD4" t="str">
            <v>Goodwill</v>
          </cell>
          <cell r="AE4" t="str">
            <v>Computer Software</v>
          </cell>
          <cell r="AF4" t="str">
            <v>CWIP</v>
          </cell>
          <cell r="AG4" t="str">
            <v>Accu.Deprn Land</v>
          </cell>
          <cell r="AH4" t="str">
            <v>Accu.Deprn Building</v>
          </cell>
          <cell r="AI4" t="str">
            <v>Accu.Deprn Roads &amp; Bridges</v>
          </cell>
          <cell r="AJ4" t="str">
            <v>Accu.Deprn Computers</v>
          </cell>
          <cell r="AK4" t="str">
            <v>Accu.Deprn Fur &amp; Fixture</v>
          </cell>
          <cell r="AL4" t="str">
            <v>Accu.Deprn Plant &amp; Machinery</v>
          </cell>
          <cell r="AM4" t="str">
            <v>Accu.Deprn Office Equipments</v>
          </cell>
          <cell r="AN4" t="str">
            <v>Accu.Deprn Vehicles</v>
          </cell>
          <cell r="AO4" t="str">
            <v>Accu.Deprn Goodwill</v>
          </cell>
          <cell r="AP4" t="str">
            <v>Accu.Deprn Computer Software</v>
          </cell>
          <cell r="AQ4" t="str">
            <v>Accu.Deprn CWIP</v>
          </cell>
          <cell r="AR4" t="str">
            <v>Deprn 31.03.07</v>
          </cell>
          <cell r="AS4" t="str">
            <v>B/f from PY</v>
          </cell>
          <cell r="AT4" t="str">
            <v>General Reserve trf from P&amp;L</v>
          </cell>
          <cell r="AU4" t="str">
            <v>Interim Dividend</v>
          </cell>
          <cell r="AV4" t="str">
            <v>Proposed Dividend</v>
          </cell>
          <cell r="AW4" t="str">
            <v>Tax on Dividend</v>
          </cell>
          <cell r="AX4" t="str">
            <v>General Reserve Op. Balance</v>
          </cell>
          <cell r="AY4" t="str">
            <v>Securities Premium</v>
          </cell>
          <cell r="AZ4" t="str">
            <v>Capital Redemption Reserve</v>
          </cell>
        </row>
        <row r="5">
          <cell r="A5" t="str">
            <v>L&amp;T Infrastructure Development Projects Limited</v>
          </cell>
          <cell r="B5">
            <v>24320.83</v>
          </cell>
          <cell r="C5">
            <v>5516.26</v>
          </cell>
          <cell r="D5">
            <v>78060.88</v>
          </cell>
          <cell r="E5">
            <v>0</v>
          </cell>
          <cell r="F5">
            <v>0</v>
          </cell>
          <cell r="G5">
            <v>2.14</v>
          </cell>
          <cell r="H5">
            <v>36.020000000000003</v>
          </cell>
          <cell r="I5">
            <v>2.2599999999999998</v>
          </cell>
          <cell r="J5">
            <v>6.25</v>
          </cell>
          <cell r="K5">
            <v>0</v>
          </cell>
          <cell r="L5">
            <v>44124.34</v>
          </cell>
          <cell r="M5">
            <v>0</v>
          </cell>
          <cell r="N5">
            <v>772.45</v>
          </cell>
          <cell r="O5">
            <v>0</v>
          </cell>
          <cell r="P5">
            <v>3166.81</v>
          </cell>
          <cell r="Q5">
            <v>63260.3</v>
          </cell>
          <cell r="R5">
            <v>864.74</v>
          </cell>
          <cell r="S5">
            <v>2599.06</v>
          </cell>
          <cell r="T5">
            <v>0</v>
          </cell>
          <cell r="U5">
            <v>0</v>
          </cell>
          <cell r="V5">
            <v>0</v>
          </cell>
          <cell r="W5">
            <v>13.29</v>
          </cell>
          <cell r="X5">
            <v>0</v>
          </cell>
          <cell r="Y5">
            <v>18.649999999999999</v>
          </cell>
          <cell r="Z5">
            <v>0</v>
          </cell>
          <cell r="AA5">
            <v>0</v>
          </cell>
          <cell r="AB5">
            <v>4.08</v>
          </cell>
          <cell r="AC5">
            <v>0</v>
          </cell>
          <cell r="AD5">
            <v>0</v>
          </cell>
          <cell r="AE5">
            <v>0</v>
          </cell>
          <cell r="AF5">
            <v>6.25</v>
          </cell>
          <cell r="AG5">
            <v>0</v>
          </cell>
          <cell r="AH5">
            <v>0.61</v>
          </cell>
          <cell r="AI5">
            <v>0</v>
          </cell>
          <cell r="AJ5">
            <v>1.52</v>
          </cell>
          <cell r="AK5">
            <v>0</v>
          </cell>
          <cell r="AL5">
            <v>0</v>
          </cell>
          <cell r="AM5">
            <v>0.12</v>
          </cell>
          <cell r="AN5">
            <v>0</v>
          </cell>
          <cell r="AO5">
            <v>0</v>
          </cell>
          <cell r="AP5">
            <v>0</v>
          </cell>
          <cell r="AQ5">
            <v>0</v>
          </cell>
          <cell r="AR5">
            <v>1.7</v>
          </cell>
          <cell r="AS5">
            <v>-1647.2</v>
          </cell>
          <cell r="AT5">
            <v>0</v>
          </cell>
          <cell r="AU5">
            <v>0</v>
          </cell>
          <cell r="AV5">
            <v>0</v>
          </cell>
          <cell r="AW5">
            <v>0</v>
          </cell>
          <cell r="AX5">
            <v>0</v>
          </cell>
          <cell r="AY5">
            <v>63588.53</v>
          </cell>
          <cell r="AZ5">
            <v>0</v>
          </cell>
        </row>
        <row r="6">
          <cell r="A6" t="str">
            <v>L&amp;T Interstate Road Corridor Limited</v>
          </cell>
          <cell r="B6">
            <v>1481.71</v>
          </cell>
          <cell r="C6">
            <v>0</v>
          </cell>
          <cell r="D6">
            <v>0</v>
          </cell>
          <cell r="E6">
            <v>0</v>
          </cell>
          <cell r="F6">
            <v>0</v>
          </cell>
          <cell r="G6">
            <v>0</v>
          </cell>
          <cell r="H6">
            <v>35.700000000000003</v>
          </cell>
          <cell r="I6">
            <v>1.4</v>
          </cell>
          <cell r="J6">
            <v>1216.79</v>
          </cell>
          <cell r="K6">
            <v>169.17</v>
          </cell>
          <cell r="L6">
            <v>0</v>
          </cell>
          <cell r="M6">
            <v>0</v>
          </cell>
          <cell r="N6">
            <v>0</v>
          </cell>
          <cell r="O6">
            <v>0</v>
          </cell>
          <cell r="P6">
            <v>291.01</v>
          </cell>
          <cell r="Q6">
            <v>296.3</v>
          </cell>
          <cell r="R6">
            <v>322.39999999999998</v>
          </cell>
          <cell r="S6">
            <v>209.59</v>
          </cell>
          <cell r="T6">
            <v>6.13</v>
          </cell>
          <cell r="U6">
            <v>0</v>
          </cell>
          <cell r="V6">
            <v>0</v>
          </cell>
          <cell r="W6">
            <v>24.73</v>
          </cell>
          <cell r="X6">
            <v>0</v>
          </cell>
          <cell r="Y6">
            <v>2.23</v>
          </cell>
          <cell r="Z6">
            <v>3.53</v>
          </cell>
          <cell r="AA6">
            <v>0</v>
          </cell>
          <cell r="AB6">
            <v>2.4700000000000002</v>
          </cell>
          <cell r="AC6">
            <v>0</v>
          </cell>
          <cell r="AD6">
            <v>0</v>
          </cell>
          <cell r="AE6">
            <v>2.75</v>
          </cell>
          <cell r="AF6">
            <v>1216.79</v>
          </cell>
          <cell r="AG6">
            <v>0</v>
          </cell>
          <cell r="AH6">
            <v>7.0000000000000007E-2</v>
          </cell>
          <cell r="AI6">
            <v>0</v>
          </cell>
          <cell r="AJ6">
            <v>0.3</v>
          </cell>
          <cell r="AK6">
            <v>0.25</v>
          </cell>
          <cell r="AL6">
            <v>0</v>
          </cell>
          <cell r="AM6">
            <v>0.09</v>
          </cell>
          <cell r="AN6">
            <v>0</v>
          </cell>
          <cell r="AO6">
            <v>0</v>
          </cell>
          <cell r="AP6">
            <v>0.69</v>
          </cell>
          <cell r="AQ6">
            <v>0</v>
          </cell>
          <cell r="AR6">
            <v>1.4</v>
          </cell>
          <cell r="AS6">
            <v>0</v>
          </cell>
          <cell r="AT6">
            <v>0</v>
          </cell>
          <cell r="AU6">
            <v>0</v>
          </cell>
          <cell r="AV6">
            <v>0</v>
          </cell>
          <cell r="AW6">
            <v>0</v>
          </cell>
          <cell r="AX6">
            <v>0</v>
          </cell>
          <cell r="AY6">
            <v>0</v>
          </cell>
          <cell r="AZ6">
            <v>0</v>
          </cell>
        </row>
        <row r="7">
          <cell r="A7" t="str">
            <v>L&amp;T Krishnagiri Thopur Toll Road Ltd.</v>
          </cell>
          <cell r="B7">
            <v>5</v>
          </cell>
          <cell r="C7">
            <v>3205.93</v>
          </cell>
          <cell r="D7">
            <v>0</v>
          </cell>
          <cell r="E7">
            <v>7873.67</v>
          </cell>
          <cell r="F7">
            <v>0</v>
          </cell>
          <cell r="G7">
            <v>0</v>
          </cell>
          <cell r="H7">
            <v>47.11</v>
          </cell>
          <cell r="I7">
            <v>3.76</v>
          </cell>
          <cell r="J7">
            <v>11338.26</v>
          </cell>
          <cell r="K7">
            <v>782.98</v>
          </cell>
          <cell r="L7">
            <v>0</v>
          </cell>
          <cell r="M7">
            <v>0</v>
          </cell>
          <cell r="N7">
            <v>0</v>
          </cell>
          <cell r="O7">
            <v>0</v>
          </cell>
          <cell r="P7">
            <v>35.64</v>
          </cell>
          <cell r="Q7">
            <v>311</v>
          </cell>
          <cell r="R7">
            <v>1430.18</v>
          </cell>
          <cell r="S7">
            <v>2.54</v>
          </cell>
          <cell r="T7">
            <v>6.09</v>
          </cell>
          <cell r="U7">
            <v>0</v>
          </cell>
          <cell r="V7">
            <v>0</v>
          </cell>
          <cell r="W7">
            <v>25.15</v>
          </cell>
          <cell r="X7">
            <v>0</v>
          </cell>
          <cell r="Y7">
            <v>3.47</v>
          </cell>
          <cell r="Z7">
            <v>6.86</v>
          </cell>
          <cell r="AA7">
            <v>0.49</v>
          </cell>
          <cell r="AB7">
            <v>8.39</v>
          </cell>
          <cell r="AC7">
            <v>0</v>
          </cell>
          <cell r="AD7">
            <v>0</v>
          </cell>
          <cell r="AE7">
            <v>2.75</v>
          </cell>
          <cell r="AF7">
            <v>11338.26</v>
          </cell>
          <cell r="AG7">
            <v>0</v>
          </cell>
          <cell r="AH7">
            <v>0.3</v>
          </cell>
          <cell r="AI7">
            <v>0</v>
          </cell>
          <cell r="AJ7">
            <v>0.45</v>
          </cell>
          <cell r="AK7">
            <v>1.5</v>
          </cell>
          <cell r="AL7">
            <v>0.37</v>
          </cell>
          <cell r="AM7">
            <v>0.52</v>
          </cell>
          <cell r="AN7">
            <v>0</v>
          </cell>
          <cell r="AO7">
            <v>0</v>
          </cell>
          <cell r="AP7">
            <v>0.61</v>
          </cell>
          <cell r="AQ7">
            <v>0</v>
          </cell>
          <cell r="AR7">
            <v>3.74</v>
          </cell>
          <cell r="AS7">
            <v>0</v>
          </cell>
          <cell r="AT7">
            <v>0</v>
          </cell>
          <cell r="AU7">
            <v>0</v>
          </cell>
          <cell r="AV7">
            <v>0</v>
          </cell>
          <cell r="AW7">
            <v>0</v>
          </cell>
          <cell r="AX7">
            <v>0</v>
          </cell>
          <cell r="AY7">
            <v>0</v>
          </cell>
          <cell r="AZ7">
            <v>0</v>
          </cell>
        </row>
        <row r="8">
          <cell r="A8" t="str">
            <v>L&amp;T Panipat Elevated Corridor Limited</v>
          </cell>
          <cell r="B8">
            <v>5</v>
          </cell>
          <cell r="C8">
            <v>3350.86</v>
          </cell>
          <cell r="D8">
            <v>0</v>
          </cell>
          <cell r="E8">
            <v>13186.04</v>
          </cell>
          <cell r="F8">
            <v>0</v>
          </cell>
          <cell r="G8">
            <v>0</v>
          </cell>
          <cell r="H8">
            <v>27.14</v>
          </cell>
          <cell r="I8">
            <v>3.29</v>
          </cell>
          <cell r="J8">
            <v>18107.060000000001</v>
          </cell>
          <cell r="K8">
            <v>1044.83</v>
          </cell>
          <cell r="L8">
            <v>37.89</v>
          </cell>
          <cell r="M8">
            <v>0</v>
          </cell>
          <cell r="N8">
            <v>0</v>
          </cell>
          <cell r="O8">
            <v>0</v>
          </cell>
          <cell r="P8">
            <v>220.55</v>
          </cell>
          <cell r="Q8">
            <v>64.86</v>
          </cell>
          <cell r="R8">
            <v>2958.27</v>
          </cell>
          <cell r="S8">
            <v>5</v>
          </cell>
          <cell r="T8">
            <v>6.13</v>
          </cell>
          <cell r="U8">
            <v>0</v>
          </cell>
          <cell r="V8">
            <v>13</v>
          </cell>
          <cell r="W8">
            <v>0</v>
          </cell>
          <cell r="X8">
            <v>0</v>
          </cell>
          <cell r="Y8">
            <v>5.17</v>
          </cell>
          <cell r="Z8">
            <v>3.35</v>
          </cell>
          <cell r="AA8">
            <v>0.53</v>
          </cell>
          <cell r="AB8">
            <v>2.36</v>
          </cell>
          <cell r="AC8">
            <v>0</v>
          </cell>
          <cell r="AD8">
            <v>0</v>
          </cell>
          <cell r="AE8">
            <v>2.75</v>
          </cell>
          <cell r="AF8">
            <v>18107.060000000001</v>
          </cell>
          <cell r="AG8">
            <v>0</v>
          </cell>
          <cell r="AH8">
            <v>0</v>
          </cell>
          <cell r="AI8">
            <v>0</v>
          </cell>
          <cell r="AJ8">
            <v>1.27</v>
          </cell>
          <cell r="AK8">
            <v>0.86</v>
          </cell>
          <cell r="AL8">
            <v>0.08</v>
          </cell>
          <cell r="AM8">
            <v>0.17</v>
          </cell>
          <cell r="AN8">
            <v>0</v>
          </cell>
          <cell r="AO8">
            <v>0</v>
          </cell>
          <cell r="AP8">
            <v>0.92</v>
          </cell>
          <cell r="AQ8">
            <v>0</v>
          </cell>
          <cell r="AR8">
            <v>2.83</v>
          </cell>
          <cell r="AS8">
            <v>0</v>
          </cell>
          <cell r="AT8">
            <v>0</v>
          </cell>
          <cell r="AU8">
            <v>0</v>
          </cell>
          <cell r="AV8">
            <v>0</v>
          </cell>
          <cell r="AW8">
            <v>0</v>
          </cell>
          <cell r="AX8">
            <v>0</v>
          </cell>
          <cell r="AY8">
            <v>0</v>
          </cell>
          <cell r="AZ8">
            <v>0</v>
          </cell>
        </row>
        <row r="9">
          <cell r="A9" t="str">
            <v>L&amp;T Transportation Infrastructure Limited</v>
          </cell>
          <cell r="B9">
            <v>4140</v>
          </cell>
          <cell r="C9">
            <v>0</v>
          </cell>
          <cell r="D9">
            <v>62.35</v>
          </cell>
          <cell r="E9">
            <v>14951.92</v>
          </cell>
          <cell r="F9">
            <v>0</v>
          </cell>
          <cell r="G9">
            <v>0</v>
          </cell>
          <cell r="H9">
            <v>9947.85</v>
          </cell>
          <cell r="I9">
            <v>2554.5500000000002</v>
          </cell>
          <cell r="J9">
            <v>0</v>
          </cell>
          <cell r="K9">
            <v>0</v>
          </cell>
          <cell r="L9">
            <v>0</v>
          </cell>
          <cell r="M9">
            <v>0</v>
          </cell>
          <cell r="N9">
            <v>2.82</v>
          </cell>
          <cell r="O9">
            <v>0</v>
          </cell>
          <cell r="P9">
            <v>11949.27</v>
          </cell>
          <cell r="Q9">
            <v>257.05</v>
          </cell>
          <cell r="R9">
            <v>111.91</v>
          </cell>
          <cell r="S9">
            <v>336.26</v>
          </cell>
          <cell r="T9">
            <v>0</v>
          </cell>
          <cell r="U9">
            <v>0</v>
          </cell>
          <cell r="V9">
            <v>6.07</v>
          </cell>
          <cell r="W9">
            <v>12.17</v>
          </cell>
          <cell r="X9">
            <v>9829.7099999999991</v>
          </cell>
          <cell r="Y9">
            <v>0</v>
          </cell>
          <cell r="Z9">
            <v>3.46</v>
          </cell>
          <cell r="AA9">
            <v>86.25</v>
          </cell>
          <cell r="AB9">
            <v>0</v>
          </cell>
          <cell r="AC9">
            <v>10.19</v>
          </cell>
          <cell r="AD9">
            <v>0</v>
          </cell>
          <cell r="AE9">
            <v>0</v>
          </cell>
          <cell r="AF9">
            <v>0</v>
          </cell>
          <cell r="AG9">
            <v>0</v>
          </cell>
          <cell r="AH9">
            <v>1.6</v>
          </cell>
          <cell r="AI9">
            <v>2477.4</v>
          </cell>
          <cell r="AJ9">
            <v>0</v>
          </cell>
          <cell r="AK9">
            <v>1.64</v>
          </cell>
          <cell r="AL9">
            <v>66.84</v>
          </cell>
          <cell r="AM9">
            <v>0</v>
          </cell>
          <cell r="AN9">
            <v>7.07</v>
          </cell>
          <cell r="AO9">
            <v>0</v>
          </cell>
          <cell r="AP9">
            <v>0</v>
          </cell>
          <cell r="AQ9">
            <v>0</v>
          </cell>
          <cell r="AR9">
            <v>340.23</v>
          </cell>
          <cell r="AS9">
            <v>-179.39</v>
          </cell>
          <cell r="AT9">
            <v>20.3</v>
          </cell>
          <cell r="AU9">
            <v>372.6</v>
          </cell>
          <cell r="AV9">
            <v>124.2</v>
          </cell>
          <cell r="AW9">
            <v>73.36</v>
          </cell>
          <cell r="AX9">
            <v>0</v>
          </cell>
          <cell r="AY9">
            <v>0</v>
          </cell>
          <cell r="AZ9">
            <v>0</v>
          </cell>
        </row>
        <row r="10">
          <cell r="A10" t="str">
            <v>L&amp;T Vadodara Bharuch Tollway Limited</v>
          </cell>
          <cell r="B10">
            <v>5</v>
          </cell>
          <cell r="C10">
            <v>4345</v>
          </cell>
          <cell r="D10">
            <v>0</v>
          </cell>
          <cell r="E10">
            <v>46717.31</v>
          </cell>
          <cell r="F10">
            <v>4983.91</v>
          </cell>
          <cell r="G10">
            <v>0</v>
          </cell>
          <cell r="H10">
            <v>32.159999999999997</v>
          </cell>
          <cell r="I10">
            <v>1</v>
          </cell>
          <cell r="J10">
            <v>7500</v>
          </cell>
          <cell r="K10">
            <v>48679.32</v>
          </cell>
          <cell r="L10">
            <v>0</v>
          </cell>
          <cell r="M10">
            <v>0</v>
          </cell>
          <cell r="N10">
            <v>0</v>
          </cell>
          <cell r="O10">
            <v>0</v>
          </cell>
          <cell r="P10">
            <v>56.54</v>
          </cell>
          <cell r="Q10">
            <v>14.28</v>
          </cell>
          <cell r="R10">
            <v>229.2</v>
          </cell>
          <cell r="S10">
            <v>7.01</v>
          </cell>
          <cell r="T10">
            <v>6.13</v>
          </cell>
          <cell r="U10">
            <v>0</v>
          </cell>
          <cell r="V10">
            <v>0</v>
          </cell>
          <cell r="W10">
            <v>25.19</v>
          </cell>
          <cell r="X10">
            <v>0</v>
          </cell>
          <cell r="Y10">
            <v>3.2</v>
          </cell>
          <cell r="Z10">
            <v>0.22</v>
          </cell>
          <cell r="AA10">
            <v>0</v>
          </cell>
          <cell r="AB10">
            <v>0.8</v>
          </cell>
          <cell r="AC10">
            <v>0</v>
          </cell>
          <cell r="AD10">
            <v>0</v>
          </cell>
          <cell r="AE10">
            <v>2.75</v>
          </cell>
          <cell r="AF10">
            <v>7500</v>
          </cell>
          <cell r="AG10">
            <v>0</v>
          </cell>
          <cell r="AH10">
            <v>7.0000000000000007E-2</v>
          </cell>
          <cell r="AI10">
            <v>0</v>
          </cell>
          <cell r="AJ10">
            <v>0.2</v>
          </cell>
          <cell r="AK10">
            <v>0.02</v>
          </cell>
          <cell r="AL10">
            <v>0</v>
          </cell>
          <cell r="AM10">
            <v>0.2</v>
          </cell>
          <cell r="AN10">
            <v>0</v>
          </cell>
          <cell r="AO10">
            <v>0</v>
          </cell>
          <cell r="AP10">
            <v>0.69</v>
          </cell>
          <cell r="AQ10">
            <v>0</v>
          </cell>
          <cell r="AR10">
            <v>1</v>
          </cell>
          <cell r="AS10">
            <v>0</v>
          </cell>
          <cell r="AT10">
            <v>0</v>
          </cell>
          <cell r="AU10">
            <v>0</v>
          </cell>
          <cell r="AV10">
            <v>0</v>
          </cell>
          <cell r="AW10">
            <v>0</v>
          </cell>
          <cell r="AX10">
            <v>0</v>
          </cell>
          <cell r="AY10">
            <v>0</v>
          </cell>
          <cell r="AZ10">
            <v>0</v>
          </cell>
        </row>
        <row r="11">
          <cell r="A11" t="str">
            <v>L&amp;T Western Andhra Tolloways Limited</v>
          </cell>
          <cell r="B11">
            <v>5</v>
          </cell>
          <cell r="C11">
            <v>1664.3</v>
          </cell>
          <cell r="D11">
            <v>0</v>
          </cell>
          <cell r="E11">
            <v>1827.04</v>
          </cell>
          <cell r="F11">
            <v>0</v>
          </cell>
          <cell r="G11">
            <v>0</v>
          </cell>
          <cell r="H11">
            <v>42.43</v>
          </cell>
          <cell r="I11">
            <v>2.5</v>
          </cell>
          <cell r="J11">
            <v>5772.29</v>
          </cell>
          <cell r="K11">
            <v>457.45</v>
          </cell>
          <cell r="L11">
            <v>0</v>
          </cell>
          <cell r="M11">
            <v>0</v>
          </cell>
          <cell r="N11">
            <v>0</v>
          </cell>
          <cell r="O11">
            <v>0</v>
          </cell>
          <cell r="P11">
            <v>25.78</v>
          </cell>
          <cell r="Q11">
            <v>7.46</v>
          </cell>
          <cell r="R11">
            <v>2808.48</v>
          </cell>
          <cell r="S11">
            <v>4.18</v>
          </cell>
          <cell r="T11">
            <v>6.08</v>
          </cell>
          <cell r="U11">
            <v>0</v>
          </cell>
          <cell r="V11">
            <v>0</v>
          </cell>
          <cell r="W11">
            <v>24.56</v>
          </cell>
          <cell r="X11">
            <v>0</v>
          </cell>
          <cell r="Y11">
            <v>2.71</v>
          </cell>
          <cell r="Z11">
            <v>6.48</v>
          </cell>
          <cell r="AA11">
            <v>0</v>
          </cell>
          <cell r="AB11">
            <v>5.94</v>
          </cell>
          <cell r="AC11">
            <v>0</v>
          </cell>
          <cell r="AD11">
            <v>0</v>
          </cell>
          <cell r="AE11">
            <v>2.75</v>
          </cell>
          <cell r="AF11">
            <v>5772.3</v>
          </cell>
          <cell r="AG11">
            <v>0</v>
          </cell>
          <cell r="AH11">
            <v>7.0000000000000007E-2</v>
          </cell>
          <cell r="AI11">
            <v>0</v>
          </cell>
          <cell r="AJ11">
            <v>0.44</v>
          </cell>
          <cell r="AK11">
            <v>0.89</v>
          </cell>
          <cell r="AL11">
            <v>0</v>
          </cell>
          <cell r="AM11">
            <v>0.26</v>
          </cell>
          <cell r="AN11">
            <v>0</v>
          </cell>
          <cell r="AO11">
            <v>0</v>
          </cell>
          <cell r="AP11">
            <v>0.84</v>
          </cell>
          <cell r="AQ11">
            <v>0</v>
          </cell>
          <cell r="AR11">
            <v>2.46</v>
          </cell>
          <cell r="AS11">
            <v>0</v>
          </cell>
          <cell r="AT11">
            <v>0</v>
          </cell>
          <cell r="AU11">
            <v>0</v>
          </cell>
          <cell r="AV11">
            <v>0</v>
          </cell>
          <cell r="AW11">
            <v>0</v>
          </cell>
          <cell r="AX11">
            <v>0</v>
          </cell>
          <cell r="AY11">
            <v>0</v>
          </cell>
          <cell r="AZ11">
            <v>0</v>
          </cell>
        </row>
        <row r="12">
          <cell r="A12" t="str">
            <v>L&amp;T Western India Tollbridge Limited</v>
          </cell>
          <cell r="B12">
            <v>1395</v>
          </cell>
          <cell r="C12">
            <v>0</v>
          </cell>
          <cell r="D12">
            <v>634.96</v>
          </cell>
          <cell r="E12">
            <v>76.75</v>
          </cell>
          <cell r="F12">
            <v>0</v>
          </cell>
          <cell r="G12">
            <v>0</v>
          </cell>
          <cell r="H12">
            <v>5210.37</v>
          </cell>
          <cell r="I12">
            <v>3549.87</v>
          </cell>
          <cell r="J12">
            <v>0</v>
          </cell>
          <cell r="K12">
            <v>0</v>
          </cell>
          <cell r="L12">
            <v>0</v>
          </cell>
          <cell r="M12">
            <v>0</v>
          </cell>
          <cell r="N12">
            <v>0</v>
          </cell>
          <cell r="O12">
            <v>0</v>
          </cell>
          <cell r="P12">
            <v>511.15</v>
          </cell>
          <cell r="Q12">
            <v>37.25</v>
          </cell>
          <cell r="R12">
            <v>48.71</v>
          </cell>
          <cell r="S12">
            <v>53.46</v>
          </cell>
          <cell r="T12">
            <v>0</v>
          </cell>
          <cell r="U12">
            <v>0</v>
          </cell>
          <cell r="V12">
            <v>0</v>
          </cell>
          <cell r="W12">
            <v>9.64</v>
          </cell>
          <cell r="X12">
            <v>5130.1499999999996</v>
          </cell>
          <cell r="Y12">
            <v>0</v>
          </cell>
          <cell r="Z12">
            <v>37.049999999999997</v>
          </cell>
          <cell r="AA12">
            <v>33.53</v>
          </cell>
          <cell r="AB12">
            <v>0</v>
          </cell>
          <cell r="AC12">
            <v>0</v>
          </cell>
          <cell r="AD12">
            <v>0</v>
          </cell>
          <cell r="AE12">
            <v>0</v>
          </cell>
          <cell r="AF12">
            <v>0</v>
          </cell>
          <cell r="AG12">
            <v>0</v>
          </cell>
          <cell r="AH12">
            <v>5.0999999999999996</v>
          </cell>
          <cell r="AI12">
            <v>3514.65</v>
          </cell>
          <cell r="AJ12">
            <v>0</v>
          </cell>
          <cell r="AK12">
            <v>17.62</v>
          </cell>
          <cell r="AL12">
            <v>12.5</v>
          </cell>
          <cell r="AM12">
            <v>0</v>
          </cell>
          <cell r="AN12">
            <v>0</v>
          </cell>
          <cell r="AO12">
            <v>0</v>
          </cell>
          <cell r="AP12">
            <v>0</v>
          </cell>
          <cell r="AQ12">
            <v>0</v>
          </cell>
          <cell r="AR12">
            <v>597.03</v>
          </cell>
          <cell r="AS12">
            <v>284.32</v>
          </cell>
          <cell r="AT12">
            <v>0</v>
          </cell>
          <cell r="AU12">
            <v>0</v>
          </cell>
          <cell r="AV12">
            <v>0</v>
          </cell>
          <cell r="AW12">
            <v>0</v>
          </cell>
          <cell r="AX12">
            <v>4.25</v>
          </cell>
          <cell r="AY12">
            <v>0</v>
          </cell>
          <cell r="AZ12">
            <v>105</v>
          </cell>
        </row>
        <row r="13">
          <cell r="A13" t="str">
            <v>Narmada Infrastructure Construction Enterprise Limited</v>
          </cell>
          <cell r="B13">
            <v>4735</v>
          </cell>
          <cell r="C13">
            <v>0</v>
          </cell>
          <cell r="D13">
            <v>160.87</v>
          </cell>
          <cell r="E13">
            <v>4863.6899999999996</v>
          </cell>
          <cell r="F13">
            <v>0</v>
          </cell>
          <cell r="G13">
            <v>0</v>
          </cell>
          <cell r="H13">
            <v>14181.69</v>
          </cell>
          <cell r="I13">
            <v>7565.47</v>
          </cell>
          <cell r="J13">
            <v>0</v>
          </cell>
          <cell r="K13">
            <v>0</v>
          </cell>
          <cell r="L13">
            <v>673.48</v>
          </cell>
          <cell r="M13">
            <v>0</v>
          </cell>
          <cell r="N13">
            <v>0</v>
          </cell>
          <cell r="O13">
            <v>0</v>
          </cell>
          <cell r="P13">
            <v>2741.03</v>
          </cell>
          <cell r="Q13">
            <v>187.63</v>
          </cell>
          <cell r="R13">
            <v>272.92</v>
          </cell>
          <cell r="S13">
            <v>185.88</v>
          </cell>
          <cell r="T13">
            <v>0</v>
          </cell>
          <cell r="U13">
            <v>0</v>
          </cell>
          <cell r="V13">
            <v>0</v>
          </cell>
          <cell r="W13">
            <v>25.08</v>
          </cell>
          <cell r="X13">
            <v>13886.06</v>
          </cell>
          <cell r="Y13">
            <v>0</v>
          </cell>
          <cell r="Z13">
            <v>22.62</v>
          </cell>
          <cell r="AA13">
            <v>240.9</v>
          </cell>
          <cell r="AB13">
            <v>0</v>
          </cell>
          <cell r="AC13">
            <v>7.03</v>
          </cell>
          <cell r="AD13">
            <v>0</v>
          </cell>
          <cell r="AE13">
            <v>0</v>
          </cell>
          <cell r="AF13">
            <v>0</v>
          </cell>
          <cell r="AG13">
            <v>0</v>
          </cell>
          <cell r="AH13">
            <v>3.23</v>
          </cell>
          <cell r="AI13">
            <v>7423.12</v>
          </cell>
          <cell r="AJ13">
            <v>0</v>
          </cell>
          <cell r="AK13">
            <v>15.17</v>
          </cell>
          <cell r="AL13">
            <v>119.67</v>
          </cell>
          <cell r="AM13">
            <v>0</v>
          </cell>
          <cell r="AN13">
            <v>4.29</v>
          </cell>
          <cell r="AO13">
            <v>0</v>
          </cell>
          <cell r="AP13">
            <v>0</v>
          </cell>
          <cell r="AQ13">
            <v>0</v>
          </cell>
          <cell r="AR13">
            <v>1182.8800000000001</v>
          </cell>
          <cell r="AS13">
            <v>-916.84</v>
          </cell>
          <cell r="AT13">
            <v>0</v>
          </cell>
          <cell r="AU13">
            <v>0</v>
          </cell>
          <cell r="AV13">
            <v>0</v>
          </cell>
          <cell r="AW13">
            <v>0</v>
          </cell>
          <cell r="AX13">
            <v>0</v>
          </cell>
          <cell r="AY13">
            <v>0</v>
          </cell>
          <cell r="AZ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P Reco"/>
      <sheetName val="Subsidiary Operating Profit"/>
      <sheetName val="Borrowing Bifurcation"/>
      <sheetName val="Interest Allocation Sheet"/>
      <sheetName val="PAP Memo"/>
      <sheetName val="Non Fund"/>
      <sheetName val="Esti report"/>
      <sheetName val="SPR"/>
      <sheetName val="Facility"/>
      <sheetName val="PAP"/>
      <sheetName val="Borrowing"/>
      <sheetName val="B S"/>
      <sheetName val="BOD BS"/>
      <sheetName val="deb"/>
      <sheetName val="InfraTL-COB"/>
      <sheetName val="Yield-COB"/>
      <sheetName val="Yield-COB sum"/>
      <sheetName val="Cntrl Sheet"/>
      <sheetName val="Interest"/>
      <sheetName val="Sheet2"/>
      <sheetName val="STAS"/>
      <sheetName val="Seg. report"/>
      <sheetName val="note_to_RP"/>
      <sheetName val="P L"/>
      <sheetName val="Yield-backup"/>
      <sheetName val="DTPL"/>
      <sheetName val="Cashflow"/>
      <sheetName val="BOD PL"/>
      <sheetName val="prof"/>
      <sheetName val="Bal"/>
      <sheetName val="Keyratios"/>
      <sheetName val="Key Ratio Back up"/>
      <sheetName val="Treasury MIS"/>
      <sheetName val="Proprietory MIS"/>
      <sheetName val="MIS reports"/>
      <sheetName val="Demerged"/>
      <sheetName val="Interest on IL&amp;FS lOANS"/>
      <sheetName val="Shantaram"/>
      <sheetName val="dAILY aVERAGE"/>
      <sheetName val="Daily Averages"/>
      <sheetName val="BOD PL NEW"/>
      <sheetName val="MIS March"/>
      <sheetName val="SCH 10"/>
      <sheetName val="VIR CG"/>
      <sheetName val="PC"/>
      <sheetName val="Macros"/>
      <sheetName val="Links"/>
      <sheetName val="Lead"/>
      <sheetName val="AFFI内訳"/>
      <sheetName val="海外WORK"/>
      <sheetName val="国内work"/>
      <sheetName val="BP"/>
      <sheetName val="Params"/>
      <sheetName val="ecc_res"/>
    </sheetNames>
    <sheetDataSet>
      <sheetData sheetId="0">
        <row r="1">
          <cell r="C1" t="str">
            <v/>
          </cell>
        </row>
      </sheetData>
      <sheetData sheetId="1">
        <row r="2">
          <cell r="B2" t="str">
            <v>INFRASTRUCTURE LEASING &amp; FINANCIAL SERVICES LTD</v>
          </cell>
        </row>
      </sheetData>
      <sheetData sheetId="2">
        <row r="1">
          <cell r="C1">
            <v>0</v>
          </cell>
        </row>
      </sheetData>
      <sheetData sheetId="3">
        <row r="1">
          <cell r="C1">
            <v>0</v>
          </cell>
        </row>
      </sheetData>
      <sheetData sheetId="4">
        <row r="2">
          <cell r="B2" t="str">
            <v>INFRASTRUCTURE LEASING &amp; FINANCIAL SERVICES LTD</v>
          </cell>
        </row>
      </sheetData>
      <sheetData sheetId="5">
        <row r="1">
          <cell r="C1" t="str">
            <v/>
          </cell>
        </row>
      </sheetData>
      <sheetData sheetId="6">
        <row r="2">
          <cell r="B2" t="str">
            <v>INFRASTRUCTURE LEASING &amp; FINANCIAL SERVICES LTD</v>
          </cell>
        </row>
      </sheetData>
      <sheetData sheetId="7">
        <row r="1">
          <cell r="C1">
            <v>0</v>
          </cell>
        </row>
      </sheetData>
      <sheetData sheetId="8">
        <row r="1">
          <cell r="C1">
            <v>0</v>
          </cell>
        </row>
      </sheetData>
      <sheetData sheetId="9" refreshError="1">
        <row r="1">
          <cell r="C1" t="str">
            <v/>
          </cell>
        </row>
        <row r="277">
          <cell r="C277" t="str">
            <v>Noida Toll Bridge</v>
          </cell>
        </row>
      </sheetData>
      <sheetData sheetId="10">
        <row r="1">
          <cell r="C1">
            <v>0</v>
          </cell>
        </row>
      </sheetData>
      <sheetData sheetId="11">
        <row r="2">
          <cell r="B2" t="str">
            <v>INFRASTRUCTURE LEASING &amp; FINANCIAL SERVICES LTD</v>
          </cell>
        </row>
      </sheetData>
      <sheetData sheetId="12" refreshError="1"/>
      <sheetData sheetId="13"/>
      <sheetData sheetId="14"/>
      <sheetData sheetId="15">
        <row r="8">
          <cell r="B8" t="str">
            <v>FCNR from Banks</v>
          </cell>
        </row>
      </sheetData>
      <sheetData sheetId="16" refreshError="1"/>
      <sheetData sheetId="17"/>
      <sheetData sheetId="18" refreshError="1">
        <row r="2">
          <cell r="A2" t="str">
            <v>Particulars</v>
          </cell>
        </row>
        <row r="4">
          <cell r="A4" t="str">
            <v>Interest Tally Control</v>
          </cell>
        </row>
      </sheetData>
      <sheetData sheetId="19" refreshError="1"/>
      <sheetData sheetId="20"/>
      <sheetData sheetId="21">
        <row r="8">
          <cell r="B8" t="str">
            <v>FCNR from Banks</v>
          </cell>
        </row>
      </sheetData>
      <sheetData sheetId="22"/>
      <sheetData sheetId="23">
        <row r="8">
          <cell r="B8" t="str">
            <v>FCNR from Banks</v>
          </cell>
        </row>
      </sheetData>
      <sheetData sheetId="24" refreshError="1"/>
      <sheetData sheetId="25">
        <row r="8">
          <cell r="B8" t="str">
            <v>FCNR from Banks</v>
          </cell>
        </row>
      </sheetData>
      <sheetData sheetId="26" refreshError="1">
        <row r="2">
          <cell r="A2" t="str">
            <v>Particulars</v>
          </cell>
          <cell r="B2" t="str">
            <v>INFRASTRUCTURE LEASING &amp; FINANCIAL SERVICES LTD</v>
          </cell>
        </row>
        <row r="3">
          <cell r="P3" t="str">
            <v>Rs. Mn</v>
          </cell>
        </row>
        <row r="4">
          <cell r="B4" t="str">
            <v>Detailed Profit &amp; Loss Statement</v>
          </cell>
          <cell r="C4">
            <v>0</v>
          </cell>
          <cell r="D4" t="str">
            <v>Estimate</v>
          </cell>
          <cell r="E4" t="str">
            <v>Estimate</v>
          </cell>
          <cell r="F4" t="str">
            <v>Estimate</v>
          </cell>
          <cell r="G4" t="str">
            <v>Estimate</v>
          </cell>
          <cell r="H4" t="str">
            <v>Estimate</v>
          </cell>
          <cell r="I4" t="str">
            <v>Estimate</v>
          </cell>
          <cell r="J4" t="str">
            <v>Estimate</v>
          </cell>
          <cell r="K4" t="str">
            <v>Estimate</v>
          </cell>
          <cell r="L4" t="str">
            <v>Estimate</v>
          </cell>
          <cell r="M4" t="str">
            <v>Estimate</v>
          </cell>
          <cell r="N4" t="str">
            <v>Estimate</v>
          </cell>
          <cell r="O4" t="str">
            <v>Estimate</v>
          </cell>
        </row>
        <row r="5">
          <cell r="D5">
            <v>39173</v>
          </cell>
          <cell r="E5">
            <v>39204</v>
          </cell>
          <cell r="F5">
            <v>39234</v>
          </cell>
          <cell r="G5">
            <v>39265</v>
          </cell>
          <cell r="H5">
            <v>39296</v>
          </cell>
          <cell r="I5">
            <v>39326</v>
          </cell>
          <cell r="J5">
            <v>39357</v>
          </cell>
          <cell r="K5">
            <v>39387</v>
          </cell>
          <cell r="L5">
            <v>39418</v>
          </cell>
          <cell r="M5">
            <v>39449</v>
          </cell>
          <cell r="N5">
            <v>39479</v>
          </cell>
          <cell r="O5">
            <v>39510</v>
          </cell>
        </row>
        <row r="6">
          <cell r="D6" t="str">
            <v>Rs. Mn</v>
          </cell>
          <cell r="E6" t="str">
            <v>Rs. Mn</v>
          </cell>
          <cell r="F6" t="str">
            <v>Rs. Mn</v>
          </cell>
          <cell r="G6" t="str">
            <v>Rs. Mn</v>
          </cell>
          <cell r="H6" t="str">
            <v>Rs. Mn</v>
          </cell>
          <cell r="I6" t="str">
            <v>Rs. Mn</v>
          </cell>
          <cell r="J6" t="str">
            <v>Rs. Mn</v>
          </cell>
          <cell r="K6" t="str">
            <v>Rs. Mn</v>
          </cell>
          <cell r="L6" t="str">
            <v>Rs. Mn</v>
          </cell>
          <cell r="M6" t="str">
            <v>Rs. Mn</v>
          </cell>
          <cell r="N6" t="str">
            <v>Rs. Mn</v>
          </cell>
          <cell r="O6" t="str">
            <v>Rs. Mn</v>
          </cell>
        </row>
        <row r="8">
          <cell r="B8" t="str">
            <v>Income From Lease</v>
          </cell>
        </row>
        <row r="9">
          <cell r="B9" t="str">
            <v>Income From Lease</v>
          </cell>
        </row>
        <row r="10">
          <cell r="B10" t="str">
            <v>Assigned Lease Finance</v>
          </cell>
          <cell r="C10">
            <v>0</v>
          </cell>
          <cell r="D10">
            <v>0.35284410749999989</v>
          </cell>
          <cell r="E10">
            <v>0.35284410749999989</v>
          </cell>
          <cell r="F10">
            <v>0.35284410749999989</v>
          </cell>
          <cell r="G10">
            <v>0.35284410749999989</v>
          </cell>
          <cell r="H10">
            <v>0.35284410749999989</v>
          </cell>
          <cell r="I10">
            <v>0.35284410749999989</v>
          </cell>
          <cell r="J10">
            <v>0.35284410749999989</v>
          </cell>
          <cell r="K10">
            <v>0.35284410749999989</v>
          </cell>
          <cell r="L10">
            <v>0.35284410749999989</v>
          </cell>
          <cell r="M10">
            <v>0.35284410749999989</v>
          </cell>
          <cell r="N10">
            <v>0.35284410749999989</v>
          </cell>
          <cell r="O10">
            <v>0.35284410749999989</v>
          </cell>
        </row>
        <row r="11">
          <cell r="B11" t="str">
            <v xml:space="preserve">Lease Rental </v>
          </cell>
          <cell r="C11">
            <v>0</v>
          </cell>
          <cell r="D11">
            <v>1.4211776552083331E-2</v>
          </cell>
          <cell r="E11">
            <v>1.4211776552083331E-2</v>
          </cell>
          <cell r="F11">
            <v>1.4211776552083331E-2</v>
          </cell>
          <cell r="G11">
            <v>1.4211776552083331E-2</v>
          </cell>
          <cell r="H11">
            <v>1.4211776552083331E-2</v>
          </cell>
          <cell r="I11">
            <v>1.4211776552083331E-2</v>
          </cell>
          <cell r="J11">
            <v>1.4211776552083331E-2</v>
          </cell>
          <cell r="K11">
            <v>1.4211776552083331E-2</v>
          </cell>
          <cell r="L11">
            <v>1.4211776552083331E-2</v>
          </cell>
          <cell r="M11">
            <v>1.4211776552083331E-2</v>
          </cell>
          <cell r="N11">
            <v>1.4211776552083331E-2</v>
          </cell>
          <cell r="O11">
            <v>1.4211776552083331E-2</v>
          </cell>
        </row>
        <row r="12">
          <cell r="B12" t="str">
            <v>Finance Charges</v>
          </cell>
        </row>
        <row r="14">
          <cell r="B14" t="str">
            <v>Domicile Lease Finance</v>
          </cell>
        </row>
        <row r="15">
          <cell r="B15" t="str">
            <v xml:space="preserve">Lease Rental </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Finance Charges</v>
          </cell>
          <cell r="C16">
            <v>0</v>
          </cell>
          <cell r="D16">
            <v>1.9369671317968744</v>
          </cell>
          <cell r="E16">
            <v>1.9369671317968744</v>
          </cell>
          <cell r="F16">
            <v>1.9369671317968744</v>
          </cell>
          <cell r="G16">
            <v>1.9369671317968744</v>
          </cell>
          <cell r="H16">
            <v>1.9369671317968744</v>
          </cell>
          <cell r="I16">
            <v>1.9369671317968744</v>
          </cell>
          <cell r="J16">
            <v>1.9369671317968744</v>
          </cell>
          <cell r="K16">
            <v>1.9369671317968744</v>
          </cell>
          <cell r="L16">
            <v>1.9369671317968744</v>
          </cell>
          <cell r="M16">
            <v>1.9369671317968744</v>
          </cell>
          <cell r="N16">
            <v>1.9369671317968744</v>
          </cell>
          <cell r="O16">
            <v>1.9369671317968744</v>
          </cell>
        </row>
        <row r="18">
          <cell r="B18" t="str">
            <v>Domicile Lease Operating</v>
          </cell>
        </row>
        <row r="19">
          <cell r="B19" t="str">
            <v>Lease Rentals</v>
          </cell>
        </row>
        <row r="20">
          <cell r="B20" t="str">
            <v>LER</v>
          </cell>
          <cell r="C20">
            <v>0</v>
          </cell>
          <cell r="D20">
            <v>0.97252657129687448</v>
          </cell>
          <cell r="E20">
            <v>0.97252657129687448</v>
          </cell>
          <cell r="F20">
            <v>0.97252657129687448</v>
          </cell>
          <cell r="G20">
            <v>0.97252657129687448</v>
          </cell>
          <cell r="H20">
            <v>0.97252657129687448</v>
          </cell>
          <cell r="I20">
            <v>0.97252657129687448</v>
          </cell>
          <cell r="J20">
            <v>0.97252657129687448</v>
          </cell>
          <cell r="K20">
            <v>0.97252657129687448</v>
          </cell>
          <cell r="L20">
            <v>0.97252657129687448</v>
          </cell>
          <cell r="M20">
            <v>0.97252657129687448</v>
          </cell>
          <cell r="N20">
            <v>0.97252657129687448</v>
          </cell>
          <cell r="O20">
            <v>0.97252657129687448</v>
          </cell>
        </row>
        <row r="22">
          <cell r="B22" t="str">
            <v>Lease Rentals  (Operating)</v>
          </cell>
          <cell r="C22">
            <v>0</v>
          </cell>
          <cell r="D22">
            <v>10.77</v>
          </cell>
          <cell r="E22">
            <v>8.4429999999999996</v>
          </cell>
          <cell r="F22">
            <v>10.8887</v>
          </cell>
          <cell r="G22">
            <v>8.429829999999999</v>
          </cell>
          <cell r="H22">
            <v>7.5868469999999997</v>
          </cell>
          <cell r="I22">
            <v>8.8281622999999989</v>
          </cell>
          <cell r="J22">
            <v>5.3753460699999991</v>
          </cell>
          <cell r="K22">
            <v>4.3278114629999997</v>
          </cell>
          <cell r="L22">
            <v>4.9350303166999998</v>
          </cell>
          <cell r="M22">
            <v>4.2915272850299999</v>
          </cell>
          <cell r="N22">
            <v>3.1623745565270003</v>
          </cell>
          <cell r="O22">
            <v>2.8461371008743002</v>
          </cell>
        </row>
        <row r="23">
          <cell r="B23" t="str">
            <v>LER</v>
          </cell>
          <cell r="C23">
            <v>0</v>
          </cell>
          <cell r="D23">
            <v>-7.8599853125000001</v>
          </cell>
          <cell r="E23">
            <v>-7.8599853125000001</v>
          </cell>
          <cell r="F23">
            <v>-7.8599853125000001</v>
          </cell>
          <cell r="G23">
            <v>-7.0739867812500004</v>
          </cell>
          <cell r="H23">
            <v>-5.6765881031250007</v>
          </cell>
          <cell r="I23">
            <v>-5.1089292928125012</v>
          </cell>
          <cell r="J23">
            <v>-4.5980363635312509</v>
          </cell>
          <cell r="K23">
            <v>-4.1382327271781261</v>
          </cell>
          <cell r="L23">
            <v>-3.7244094544603135</v>
          </cell>
          <cell r="M23">
            <v>-3.3519685090142821</v>
          </cell>
          <cell r="N23">
            <v>-3.0167716581128539</v>
          </cell>
          <cell r="O23">
            <v>-2.7150944923015685</v>
          </cell>
        </row>
        <row r="25">
          <cell r="B25" t="str">
            <v xml:space="preserve"> Finance Charges( Loan Lease)</v>
          </cell>
          <cell r="C25">
            <v>0</v>
          </cell>
          <cell r="D25">
            <v>1.0792636499999999</v>
          </cell>
          <cell r="E25">
            <v>1.0792636499999999</v>
          </cell>
          <cell r="F25">
            <v>1.0792636499999999</v>
          </cell>
          <cell r="G25">
            <v>1.0792636499999999</v>
          </cell>
          <cell r="H25">
            <v>1.0792636499999999</v>
          </cell>
          <cell r="I25">
            <v>1.0792636499999999</v>
          </cell>
          <cell r="J25">
            <v>1.0792636499999999</v>
          </cell>
          <cell r="K25">
            <v>1.0792636499999999</v>
          </cell>
          <cell r="L25">
            <v>1.0792636499999999</v>
          </cell>
          <cell r="M25">
            <v>1.0792636499999999</v>
          </cell>
          <cell r="N25">
            <v>1.0792636499999999</v>
          </cell>
          <cell r="O25">
            <v>1.0792636499999999</v>
          </cell>
        </row>
        <row r="26">
          <cell r="B26" t="str">
            <v>LER</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t="str">
            <v>Lease Rentals Champlast Sanmar</v>
          </cell>
          <cell r="C28">
            <v>0</v>
          </cell>
          <cell r="D28">
            <v>2.4629525833333332</v>
          </cell>
          <cell r="E28">
            <v>2.4629525833333332</v>
          </cell>
          <cell r="F28">
            <v>2.4629525833333332</v>
          </cell>
          <cell r="G28">
            <v>2.4629525833333332</v>
          </cell>
          <cell r="H28">
            <v>2.4629525833333332</v>
          </cell>
          <cell r="I28">
            <v>2.4629525833333332</v>
          </cell>
          <cell r="J28">
            <v>2.4629525833333332</v>
          </cell>
          <cell r="K28">
            <v>2.4629525833333332</v>
          </cell>
          <cell r="L28">
            <v>2.4629525833333332</v>
          </cell>
          <cell r="M28">
            <v>2.4629525833333332</v>
          </cell>
          <cell r="N28">
            <v>2.4629525833333332</v>
          </cell>
          <cell r="O28">
            <v>2.4629525833333332</v>
          </cell>
        </row>
        <row r="29">
          <cell r="B29" t="str">
            <v>Lease Finance Income on Additional Disbursements</v>
          </cell>
          <cell r="C29">
            <v>0</v>
          </cell>
          <cell r="D29">
            <v>0.46504519052736037</v>
          </cell>
          <cell r="E29">
            <v>0.46504519052736037</v>
          </cell>
          <cell r="F29">
            <v>0.46504519052736037</v>
          </cell>
          <cell r="G29">
            <v>0.46504519052736037</v>
          </cell>
          <cell r="H29">
            <v>0.46504519052736037</v>
          </cell>
          <cell r="I29">
            <v>0.46504519052736037</v>
          </cell>
          <cell r="J29">
            <v>0.46504519052736037</v>
          </cell>
          <cell r="K29">
            <v>0.46504519052736037</v>
          </cell>
          <cell r="L29">
            <v>0.46504519052736037</v>
          </cell>
          <cell r="M29">
            <v>0.46504519052736037</v>
          </cell>
          <cell r="N29">
            <v>0.46504519052736037</v>
          </cell>
          <cell r="O29">
            <v>0.46504519052736037</v>
          </cell>
        </row>
        <row r="31">
          <cell r="B31" t="str">
            <v>Lease Management Fees</v>
          </cell>
          <cell r="C31">
            <v>0</v>
          </cell>
          <cell r="D31">
            <v>0.18377297265624995</v>
          </cell>
          <cell r="E31">
            <v>0.18377297265624995</v>
          </cell>
          <cell r="F31">
            <v>0.18377297265624995</v>
          </cell>
          <cell r="G31">
            <v>0.18377297265624995</v>
          </cell>
          <cell r="H31">
            <v>0.18377297265624995</v>
          </cell>
          <cell r="I31">
            <v>0.18377297265624995</v>
          </cell>
          <cell r="J31">
            <v>0.18377297265624995</v>
          </cell>
          <cell r="K31">
            <v>0.18377297265624995</v>
          </cell>
          <cell r="L31">
            <v>0.18377297265624995</v>
          </cell>
          <cell r="M31">
            <v>0.18377297265624995</v>
          </cell>
          <cell r="N31">
            <v>0.18377297265624995</v>
          </cell>
          <cell r="O31">
            <v>0.18377297265624995</v>
          </cell>
        </row>
        <row r="32">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v>0</v>
          </cell>
        </row>
        <row r="33">
          <cell r="B33" t="str">
            <v>Total LR (i)</v>
          </cell>
          <cell r="C33">
            <v>0</v>
          </cell>
          <cell r="D33">
            <v>10.377598671162774</v>
          </cell>
          <cell r="E33">
            <v>8.0505986711627742</v>
          </cell>
          <cell r="F33">
            <v>10.496298671162775</v>
          </cell>
          <cell r="G33">
            <v>8.8234272024127751</v>
          </cell>
          <cell r="H33">
            <v>9.3778428805377754</v>
          </cell>
          <cell r="I33">
            <v>11.186816990850273</v>
          </cell>
          <cell r="J33">
            <v>8.2448936901315228</v>
          </cell>
          <cell r="K33">
            <v>7.6571627194846483</v>
          </cell>
          <cell r="L33">
            <v>8.6782048459024619</v>
          </cell>
          <cell r="M33">
            <v>8.4071427596784929</v>
          </cell>
          <cell r="N33">
            <v>7.6131868820769215</v>
          </cell>
          <cell r="O33">
            <v>7.5986265922355072</v>
          </cell>
          <cell r="P33">
            <v>48.199217489509557</v>
          </cell>
        </row>
        <row r="34">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v>0</v>
          </cell>
        </row>
        <row r="35">
          <cell r="B35" t="str">
            <v>LER</v>
          </cell>
          <cell r="C35">
            <v>0</v>
          </cell>
          <cell r="D35">
            <v>0</v>
          </cell>
          <cell r="E35">
            <v>0</v>
          </cell>
          <cell r="F35" t="str">
            <v/>
          </cell>
          <cell r="G35" t="str">
            <v/>
          </cell>
          <cell r="H35">
            <v>0</v>
          </cell>
          <cell r="I35">
            <v>0</v>
          </cell>
          <cell r="J35" t="str">
            <v/>
          </cell>
          <cell r="K35">
            <v>0</v>
          </cell>
          <cell r="L35">
            <v>0</v>
          </cell>
          <cell r="M35" t="str">
            <v/>
          </cell>
          <cell r="N35">
            <v>0</v>
          </cell>
          <cell r="O35">
            <v>0</v>
          </cell>
          <cell r="P35">
            <v>0</v>
          </cell>
        </row>
        <row r="36">
          <cell r="P36">
            <v>0</v>
          </cell>
        </row>
        <row r="37">
          <cell r="B37" t="str">
            <v>Less : LER on IRR assets</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P38">
            <v>0</v>
          </cell>
        </row>
        <row r="39">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v>0</v>
          </cell>
        </row>
        <row r="40">
          <cell r="B40" t="str">
            <v>Total LER (ii)</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1">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v>0</v>
          </cell>
        </row>
        <row r="42">
          <cell r="P42">
            <v>0</v>
          </cell>
        </row>
        <row r="43">
          <cell r="P43">
            <v>0</v>
          </cell>
        </row>
        <row r="44">
          <cell r="B44" t="str">
            <v>Consultancy  Fee Income</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Corporate Advisory fees (FSSBU)</v>
          </cell>
          <cell r="C45">
            <v>0</v>
          </cell>
          <cell r="D45">
            <v>0</v>
          </cell>
          <cell r="E45">
            <v>0</v>
          </cell>
          <cell r="F45">
            <v>0</v>
          </cell>
          <cell r="G45">
            <v>0</v>
          </cell>
          <cell r="H45">
            <v>0</v>
          </cell>
          <cell r="I45">
            <v>1.2639999999999998</v>
          </cell>
          <cell r="J45">
            <v>0</v>
          </cell>
          <cell r="K45">
            <v>0</v>
          </cell>
          <cell r="L45">
            <v>22.4</v>
          </cell>
          <cell r="M45">
            <v>0</v>
          </cell>
          <cell r="N45">
            <v>0</v>
          </cell>
          <cell r="O45">
            <v>0</v>
          </cell>
          <cell r="P45">
            <v>22.4</v>
          </cell>
        </row>
        <row r="46">
          <cell r="B46" t="str">
            <v>Corporate Advisory fees (POWER)</v>
          </cell>
          <cell r="C46">
            <v>0</v>
          </cell>
          <cell r="D46">
            <v>0.85099999999999998</v>
          </cell>
          <cell r="E46">
            <v>3.7500000000000009</v>
          </cell>
          <cell r="F46">
            <v>0.8</v>
          </cell>
          <cell r="G46">
            <v>0.8</v>
          </cell>
          <cell r="H46">
            <v>12.100000000000012</v>
          </cell>
          <cell r="I46">
            <v>0.28765000000000018</v>
          </cell>
          <cell r="J46">
            <v>-0.95</v>
          </cell>
          <cell r="K46">
            <v>7.8040000000000003</v>
          </cell>
          <cell r="L46">
            <v>0.64</v>
          </cell>
          <cell r="M46">
            <v>0.02</v>
          </cell>
          <cell r="N46">
            <v>2.0620000000000003</v>
          </cell>
          <cell r="O46">
            <v>0.8</v>
          </cell>
        </row>
        <row r="47">
          <cell r="B47" t="str">
            <v>Corporate Advisory fees (NUIF)</v>
          </cell>
          <cell r="C47">
            <v>0</v>
          </cell>
          <cell r="D47">
            <v>8.8290000000000006</v>
          </cell>
          <cell r="E47">
            <v>0</v>
          </cell>
          <cell r="F47">
            <v>0</v>
          </cell>
          <cell r="G47">
            <v>3.9420000000000002</v>
          </cell>
          <cell r="H47">
            <v>2.4290000000000003</v>
          </cell>
          <cell r="I47">
            <v>39.813000000000002</v>
          </cell>
          <cell r="J47">
            <v>0</v>
          </cell>
          <cell r="K47">
            <v>0</v>
          </cell>
          <cell r="L47">
            <v>0</v>
          </cell>
          <cell r="M47">
            <v>0</v>
          </cell>
          <cell r="N47">
            <v>0</v>
          </cell>
          <cell r="O47">
            <v>0</v>
          </cell>
        </row>
        <row r="48">
          <cell r="B48" t="str">
            <v>Corporate Advisory fees (ITNL)</v>
          </cell>
          <cell r="C48">
            <v>0</v>
          </cell>
          <cell r="D48">
            <v>0</v>
          </cell>
          <cell r="E48">
            <v>0</v>
          </cell>
          <cell r="F48">
            <v>0</v>
          </cell>
          <cell r="G48">
            <v>0</v>
          </cell>
          <cell r="H48">
            <v>0</v>
          </cell>
          <cell r="I48">
            <v>0</v>
          </cell>
          <cell r="J48">
            <v>0</v>
          </cell>
          <cell r="K48">
            <v>0</v>
          </cell>
          <cell r="L48">
            <v>0</v>
          </cell>
        </row>
        <row r="49">
          <cell r="B49" t="str">
            <v>Fees trfd to IIL</v>
          </cell>
        </row>
        <row r="50">
          <cell r="B50" t="str">
            <v>Guarantee Fee Income - IB</v>
          </cell>
          <cell r="C50">
            <v>0</v>
          </cell>
          <cell r="D50">
            <v>3.5260000000000002</v>
          </cell>
          <cell r="E50">
            <v>2.1760000000000002</v>
          </cell>
          <cell r="F50">
            <v>0.61599999999999999</v>
          </cell>
          <cell r="G50">
            <v>2.0870000000000006</v>
          </cell>
          <cell r="H50">
            <v>-0.69100000000000028</v>
          </cell>
          <cell r="I50">
            <v>2.29</v>
          </cell>
          <cell r="J50">
            <v>0.53500000000000003</v>
          </cell>
          <cell r="K50">
            <v>1.8580000000000001</v>
          </cell>
          <cell r="L50">
            <v>0.61599999999999999</v>
          </cell>
          <cell r="M50">
            <v>0</v>
          </cell>
          <cell r="N50">
            <v>1.24</v>
          </cell>
          <cell r="O50">
            <v>1.2</v>
          </cell>
        </row>
        <row r="51">
          <cell r="B51" t="str">
            <v>Underwriting Fees from LIF</v>
          </cell>
          <cell r="C51">
            <v>0</v>
          </cell>
          <cell r="D51">
            <v>0</v>
          </cell>
          <cell r="E51">
            <v>0</v>
          </cell>
          <cell r="F51">
            <v>0</v>
          </cell>
          <cell r="G51">
            <v>0</v>
          </cell>
          <cell r="H51">
            <v>0</v>
          </cell>
          <cell r="I51">
            <v>0</v>
          </cell>
          <cell r="J51">
            <v>0</v>
          </cell>
          <cell r="K51">
            <v>0</v>
          </cell>
          <cell r="L51">
            <v>0</v>
          </cell>
          <cell r="M51">
            <v>0</v>
          </cell>
          <cell r="N51">
            <v>0</v>
          </cell>
          <cell r="O51">
            <v>1.78</v>
          </cell>
        </row>
        <row r="52">
          <cell r="B52" t="str">
            <v>Estimated Fee Income</v>
          </cell>
          <cell r="C52">
            <v>0</v>
          </cell>
          <cell r="D52">
            <v>0</v>
          </cell>
          <cell r="E52">
            <v>0</v>
          </cell>
          <cell r="F52">
            <v>0</v>
          </cell>
          <cell r="G52">
            <v>0</v>
          </cell>
          <cell r="H52">
            <v>0</v>
          </cell>
          <cell r="I52">
            <v>0</v>
          </cell>
          <cell r="J52">
            <v>0</v>
          </cell>
          <cell r="K52">
            <v>0</v>
          </cell>
          <cell r="L52">
            <v>0</v>
          </cell>
          <cell r="M52">
            <v>0</v>
          </cell>
          <cell r="N52">
            <v>0</v>
          </cell>
          <cell r="O52">
            <v>0</v>
          </cell>
        </row>
        <row r="53">
          <cell r="B53" t="str">
            <v>Estimated M &amp;A Fees(VK)</v>
          </cell>
          <cell r="C53">
            <v>0</v>
          </cell>
          <cell r="D53">
            <v>0.17799999999999999</v>
          </cell>
          <cell r="E53">
            <v>2.0170000000000003</v>
          </cell>
          <cell r="F53">
            <v>1.6059999999999999</v>
          </cell>
          <cell r="G53">
            <v>0.97399999999999998</v>
          </cell>
          <cell r="H53">
            <v>1.1299999999999999</v>
          </cell>
          <cell r="I53">
            <v>0.5</v>
          </cell>
          <cell r="J53">
            <v>1.1499999999999999</v>
          </cell>
          <cell r="K53">
            <v>0</v>
          </cell>
          <cell r="L53">
            <v>2.2000000000000002</v>
          </cell>
          <cell r="M53">
            <v>0</v>
          </cell>
          <cell r="N53">
            <v>1.8</v>
          </cell>
          <cell r="O53">
            <v>-21.555</v>
          </cell>
        </row>
        <row r="54">
          <cell r="B54" t="str">
            <v>Income Trsf to Infotech</v>
          </cell>
        </row>
        <row r="55">
          <cell r="B55" t="str">
            <v>VHTRL DDB Take Out</v>
          </cell>
        </row>
        <row r="56">
          <cell r="B56" t="str">
            <v>STAS Consultancy fees</v>
          </cell>
          <cell r="C56">
            <v>0</v>
          </cell>
          <cell r="D56">
            <v>2.5799999999999983</v>
          </cell>
          <cell r="E56">
            <v>-18.810000000000002</v>
          </cell>
          <cell r="F56">
            <v>-31.67</v>
          </cell>
          <cell r="G56">
            <v>-7.7029999999999959</v>
          </cell>
          <cell r="H56">
            <v>55.607000000000006</v>
          </cell>
          <cell r="I56">
            <v>-16.5</v>
          </cell>
          <cell r="J56">
            <v>48.5</v>
          </cell>
          <cell r="K56">
            <v>46.944000000000003</v>
          </cell>
          <cell r="L56">
            <v>55.853999999999999</v>
          </cell>
          <cell r="M56">
            <v>47.829000000000001</v>
          </cell>
          <cell r="N56">
            <v>33.17</v>
          </cell>
          <cell r="O56">
            <v>-408.20699999999994</v>
          </cell>
        </row>
        <row r="58">
          <cell r="B58" t="str">
            <v>Income from STAS</v>
          </cell>
          <cell r="C58">
            <v>0</v>
          </cell>
          <cell r="D58">
            <v>0</v>
          </cell>
          <cell r="E58">
            <v>0</v>
          </cell>
          <cell r="F58">
            <v>0</v>
          </cell>
          <cell r="G58">
            <v>0</v>
          </cell>
          <cell r="H58">
            <v>0</v>
          </cell>
          <cell r="I58">
            <v>0</v>
          </cell>
        </row>
        <row r="59">
          <cell r="B59" t="str">
            <v>Others</v>
          </cell>
          <cell r="C59">
            <v>0</v>
          </cell>
          <cell r="D59">
            <v>0</v>
          </cell>
          <cell r="E59">
            <v>0</v>
          </cell>
          <cell r="F59">
            <v>0</v>
          </cell>
          <cell r="G59">
            <v>0</v>
          </cell>
          <cell r="H59">
            <v>0</v>
          </cell>
          <cell r="I59">
            <v>0</v>
          </cell>
        </row>
        <row r="60">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v>0</v>
          </cell>
        </row>
        <row r="61">
          <cell r="C61" t="str">
            <v>B</v>
          </cell>
          <cell r="D61">
            <v>15.963999999999999</v>
          </cell>
          <cell r="E61">
            <v>-10.867000000000001</v>
          </cell>
          <cell r="F61">
            <v>-28.648000000000003</v>
          </cell>
          <cell r="G61">
            <v>0.10000000000000497</v>
          </cell>
          <cell r="H61">
            <v>70.575000000000017</v>
          </cell>
          <cell r="I61">
            <v>27.654650000000004</v>
          </cell>
          <cell r="J61">
            <v>49.234999999999999</v>
          </cell>
          <cell r="K61">
            <v>56.606000000000002</v>
          </cell>
          <cell r="L61">
            <v>81.709999999999994</v>
          </cell>
          <cell r="M61">
            <v>47.849000000000004</v>
          </cell>
          <cell r="N61">
            <v>38.272000000000006</v>
          </cell>
          <cell r="O61">
            <v>-425.98199999999991</v>
          </cell>
        </row>
        <row r="62">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v>0</v>
          </cell>
        </row>
        <row r="63">
          <cell r="B63" t="str">
            <v>Other IB Income</v>
          </cell>
          <cell r="C63">
            <v>0</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Front End Fees  on TL/BF</v>
          </cell>
          <cell r="C64">
            <v>0</v>
          </cell>
          <cell r="D64">
            <v>7.8800000000000008</v>
          </cell>
          <cell r="E64">
            <v>5.5500000000000007</v>
          </cell>
          <cell r="F64">
            <v>5.2700000000000005</v>
          </cell>
          <cell r="G64">
            <v>8.64</v>
          </cell>
          <cell r="H64">
            <v>4.53</v>
          </cell>
          <cell r="I64">
            <v>4.53</v>
          </cell>
          <cell r="J64">
            <v>3.46</v>
          </cell>
          <cell r="K64">
            <v>3.2839999999999998</v>
          </cell>
          <cell r="L64">
            <v>5.9256000000000002</v>
          </cell>
          <cell r="M64">
            <v>2.98</v>
          </cell>
          <cell r="N64">
            <v>2.7719999999999998</v>
          </cell>
          <cell r="O64">
            <v>2.4947999999999997</v>
          </cell>
          <cell r="P64">
            <v>20.916399999999996</v>
          </cell>
        </row>
        <row r="66">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v>0</v>
          </cell>
        </row>
        <row r="67">
          <cell r="C67" t="str">
            <v>C</v>
          </cell>
          <cell r="D67">
            <v>7.8800000000000008</v>
          </cell>
          <cell r="E67">
            <v>5.5500000000000007</v>
          </cell>
          <cell r="F67">
            <v>5.2700000000000005</v>
          </cell>
          <cell r="G67">
            <v>8.64</v>
          </cell>
          <cell r="H67">
            <v>4.53</v>
          </cell>
          <cell r="I67">
            <v>4.53</v>
          </cell>
          <cell r="J67">
            <v>3.46</v>
          </cell>
          <cell r="K67">
            <v>3.2839999999999998</v>
          </cell>
          <cell r="L67">
            <v>5.9256000000000002</v>
          </cell>
          <cell r="M67">
            <v>2.98</v>
          </cell>
          <cell r="N67">
            <v>2.7719999999999998</v>
          </cell>
          <cell r="O67">
            <v>2.4947999999999997</v>
          </cell>
          <cell r="P67">
            <v>20.916399999999996</v>
          </cell>
        </row>
        <row r="68">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v>0</v>
          </cell>
        </row>
        <row r="69">
          <cell r="B69" t="str">
            <v>Interest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row>
        <row r="70">
          <cell r="P70">
            <v>0</v>
          </cell>
        </row>
        <row r="71">
          <cell r="B71" t="str">
            <v>Interest  on Unquoted Debentures-IB</v>
          </cell>
          <cell r="C71">
            <v>0</v>
          </cell>
          <cell r="D71">
            <v>9.0722255298630134</v>
          </cell>
          <cell r="E71">
            <v>2.8099794575342467</v>
          </cell>
          <cell r="F71">
            <v>2.7193349589041098</v>
          </cell>
          <cell r="G71">
            <v>2.8099794575342467</v>
          </cell>
          <cell r="H71">
            <v>2.7757162136986304</v>
          </cell>
          <cell r="I71">
            <v>2.6588704109589041</v>
          </cell>
          <cell r="J71">
            <v>2.7474994246575344</v>
          </cell>
          <cell r="K71">
            <v>2.6588704109589041</v>
          </cell>
          <cell r="L71">
            <v>3.149262026849315</v>
          </cell>
          <cell r="M71">
            <v>4.5210671852054798</v>
          </cell>
          <cell r="N71">
            <v>7.7105558465753425</v>
          </cell>
          <cell r="O71">
            <v>8.1279369671232882</v>
          </cell>
          <cell r="P71">
            <v>28.915191861369863</v>
          </cell>
        </row>
        <row r="72">
          <cell r="B72" t="str">
            <v>Interest  on Unquoted Debentures-Infra</v>
          </cell>
          <cell r="C72">
            <v>0</v>
          </cell>
          <cell r="D72">
            <v>4.1657506849315062</v>
          </cell>
          <cell r="E72">
            <v>4.3046090410958904</v>
          </cell>
          <cell r="F72">
            <v>4.0675106849315066</v>
          </cell>
          <cell r="G72">
            <v>4.1142690410958904</v>
          </cell>
          <cell r="H72">
            <v>6.1174197260273973</v>
          </cell>
          <cell r="I72">
            <v>5.352586301369862</v>
          </cell>
          <cell r="J72">
            <v>5.1691608219178073</v>
          </cell>
          <cell r="K72">
            <v>5.0024136986301366</v>
          </cell>
          <cell r="L72">
            <v>5.0521402739726025</v>
          </cell>
          <cell r="M72">
            <v>4.9557704109589036</v>
          </cell>
          <cell r="N72">
            <v>4.4761797260273966</v>
          </cell>
          <cell r="O72">
            <v>4.9557704109589036</v>
          </cell>
        </row>
        <row r="73">
          <cell r="B73" t="str">
            <v>Int. On  Aircraft Finance Trust</v>
          </cell>
          <cell r="C73">
            <v>0</v>
          </cell>
          <cell r="D73">
            <v>2.5499999999999998</v>
          </cell>
          <cell r="E73">
            <v>2.5499999999999998</v>
          </cell>
          <cell r="F73">
            <v>2.5499999999999998</v>
          </cell>
          <cell r="G73">
            <v>2.0566666666666666</v>
          </cell>
          <cell r="H73">
            <v>2.0566666666666666</v>
          </cell>
          <cell r="I73">
            <v>2.0566666666666666</v>
          </cell>
          <cell r="J73">
            <v>2.0566666666666666</v>
          </cell>
          <cell r="K73">
            <v>2.0566666666666666</v>
          </cell>
          <cell r="L73">
            <v>2.0566666666666666</v>
          </cell>
          <cell r="M73">
            <v>2.0566666666666666</v>
          </cell>
          <cell r="N73">
            <v>2.0566666666666666</v>
          </cell>
          <cell r="O73">
            <v>2.0566666666666666</v>
          </cell>
        </row>
        <row r="74">
          <cell r="B74" t="str">
            <v>Int on TL Domestic</v>
          </cell>
          <cell r="C74">
            <v>0</v>
          </cell>
          <cell r="D74">
            <v>183.42859228888494</v>
          </cell>
          <cell r="E74">
            <v>202.15507230214592</v>
          </cell>
          <cell r="F74">
            <v>205.33207765467776</v>
          </cell>
          <cell r="G74">
            <v>254.60666253256241</v>
          </cell>
          <cell r="H74">
            <v>252.20892069133774</v>
          </cell>
          <cell r="I74">
            <v>254.20608998749412</v>
          </cell>
          <cell r="J74">
            <v>296.88749912289279</v>
          </cell>
          <cell r="K74">
            <v>305.15548156080916</v>
          </cell>
          <cell r="L74">
            <v>328.53306155381335</v>
          </cell>
          <cell r="M74">
            <v>363.88431286952851</v>
          </cell>
          <cell r="N74">
            <v>357.14017071635703</v>
          </cell>
          <cell r="O74">
            <v>394.28272338190106</v>
          </cell>
          <cell r="P74">
            <v>2045.883249205302</v>
          </cell>
        </row>
        <row r="75">
          <cell r="B75" t="str">
            <v>Interest on Short Term Loans</v>
          </cell>
          <cell r="C75">
            <v>0</v>
          </cell>
          <cell r="D75">
            <v>103.92571739726027</v>
          </cell>
          <cell r="E75">
            <v>126.68733614383564</v>
          </cell>
          <cell r="F75">
            <v>158.94234750684933</v>
          </cell>
          <cell r="G75">
            <v>186.942120130137</v>
          </cell>
          <cell r="H75">
            <v>182.06226390410959</v>
          </cell>
          <cell r="I75">
            <v>175.95502320547948</v>
          </cell>
          <cell r="J75">
            <v>182.80422716438358</v>
          </cell>
          <cell r="K75">
            <v>178.47077556164385</v>
          </cell>
          <cell r="L75">
            <v>161.84958454794523</v>
          </cell>
          <cell r="M75">
            <v>135.32493308219176</v>
          </cell>
          <cell r="N75">
            <v>151.25867580136989</v>
          </cell>
          <cell r="O75">
            <v>172.0119694931507</v>
          </cell>
          <cell r="P75">
            <v>981.72016565068498</v>
          </cell>
        </row>
        <row r="76">
          <cell r="B76" t="str">
            <v>Int on ICD placed</v>
          </cell>
          <cell r="C76">
            <v>0</v>
          </cell>
          <cell r="D76">
            <v>0.21657534246575341</v>
          </cell>
          <cell r="E76">
            <v>0.22379452054794521</v>
          </cell>
          <cell r="F76">
            <v>0.22632876712328767</v>
          </cell>
          <cell r="G76">
            <v>0.25880821917808217</v>
          </cell>
          <cell r="H76">
            <v>0.21360273972602739</v>
          </cell>
          <cell r="I76">
            <v>0.19495890410958905</v>
          </cell>
          <cell r="J76">
            <v>0.19958904109589043</v>
          </cell>
          <cell r="K76">
            <v>0.19315068493150686</v>
          </cell>
          <cell r="L76">
            <v>0.23027397260273974</v>
          </cell>
          <cell r="M76">
            <v>0.28027397260273973</v>
          </cell>
          <cell r="N76">
            <v>0.25315068493150683</v>
          </cell>
          <cell r="O76">
            <v>0.28027397260273973</v>
          </cell>
          <cell r="P76">
            <v>1.4367123287671233</v>
          </cell>
        </row>
        <row r="77">
          <cell r="B77" t="str">
            <v>IPO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Credit Balance in Debtors Transferred to Interest Account</v>
          </cell>
        </row>
        <row r="79">
          <cell r="B79" t="str">
            <v>Interest Reversal Due to change in Interest Rates</v>
          </cell>
        </row>
        <row r="80">
          <cell r="B80" t="str">
            <v>Interest Income on FD</v>
          </cell>
          <cell r="C80">
            <v>0</v>
          </cell>
          <cell r="D80">
            <v>26.17</v>
          </cell>
          <cell r="E80">
            <v>14.920000000000002</v>
          </cell>
          <cell r="F80">
            <v>14.920000000000002</v>
          </cell>
          <cell r="G80">
            <v>3.3333333333333335</v>
          </cell>
          <cell r="H80">
            <v>3.4000000000000004</v>
          </cell>
          <cell r="I80">
            <v>3.4000000000000004</v>
          </cell>
          <cell r="J80">
            <v>3.6463134246575342</v>
          </cell>
          <cell r="K80">
            <v>3.5406250000000004</v>
          </cell>
          <cell r="L80">
            <v>3.6586458333333334</v>
          </cell>
          <cell r="M80">
            <v>12.739726027397264</v>
          </cell>
          <cell r="N80">
            <v>2.8767123287671232</v>
          </cell>
          <cell r="O80">
            <v>5.0725068493150687</v>
          </cell>
        </row>
        <row r="81">
          <cell r="B81" t="str">
            <v>Interest on STAS fd</v>
          </cell>
          <cell r="C81">
            <v>0</v>
          </cell>
          <cell r="D81">
            <v>20.13</v>
          </cell>
          <cell r="E81">
            <v>14.02</v>
          </cell>
          <cell r="F81">
            <v>8.9440000000000026</v>
          </cell>
          <cell r="G81">
            <v>6.333333333333333</v>
          </cell>
          <cell r="H81">
            <v>17.8</v>
          </cell>
          <cell r="I81">
            <v>17.8</v>
          </cell>
          <cell r="J81">
            <v>24.92</v>
          </cell>
          <cell r="K81">
            <v>53.34</v>
          </cell>
          <cell r="L81">
            <v>65.86</v>
          </cell>
          <cell r="M81">
            <v>61.79</v>
          </cell>
          <cell r="N81">
            <v>58.14</v>
          </cell>
          <cell r="O81">
            <v>41.24</v>
          </cell>
        </row>
        <row r="82">
          <cell r="B82" t="str">
            <v>IPO Income - MTF Clients</v>
          </cell>
          <cell r="C82">
            <v>0</v>
          </cell>
          <cell r="D82">
            <v>8.630137700362105E-11</v>
          </cell>
          <cell r="E82">
            <v>1.2000822910760678E-10</v>
          </cell>
          <cell r="F82">
            <v>9.5917816155453121E-11</v>
          </cell>
          <cell r="G82">
            <v>9.9115076693968232E-11</v>
          </cell>
          <cell r="H82">
            <v>9.9115076693968232E-11</v>
          </cell>
          <cell r="I82">
            <v>28.058630137093154</v>
          </cell>
          <cell r="J82">
            <v>1.1041123570976197E-10</v>
          </cell>
          <cell r="K82">
            <v>1.0684431117624626E-10</v>
          </cell>
          <cell r="L82">
            <v>1.1041123570976197E-10</v>
          </cell>
          <cell r="M82">
            <v>1.1041123570976197E-10</v>
          </cell>
          <cell r="N82">
            <v>9.9724672963930061E-11</v>
          </cell>
          <cell r="O82">
            <v>1.1041123570976197E-10</v>
          </cell>
          <cell r="P82">
            <v>6.482139269792242E-10</v>
          </cell>
        </row>
        <row r="83">
          <cell r="B83" t="str">
            <v>Int on Project Loans (ISBU) - Long term</v>
          </cell>
          <cell r="C83">
            <v>0</v>
          </cell>
          <cell r="D83">
            <v>72.359726493145203</v>
          </cell>
          <cell r="E83">
            <v>74.700777533198902</v>
          </cell>
          <cell r="F83">
            <v>73.722176700515078</v>
          </cell>
          <cell r="G83">
            <v>78.070716506048214</v>
          </cell>
          <cell r="H83">
            <v>75.144655601938624</v>
          </cell>
          <cell r="I83">
            <v>72.67721477695342</v>
          </cell>
          <cell r="J83">
            <v>74.9879752731715</v>
          </cell>
          <cell r="K83">
            <v>72.572209187912321</v>
          </cell>
          <cell r="L83">
            <v>57.701374807418077</v>
          </cell>
          <cell r="M83">
            <v>64.336824341664652</v>
          </cell>
          <cell r="N83">
            <v>58.519162442051503</v>
          </cell>
          <cell r="O83">
            <v>68.919894834815338</v>
          </cell>
          <cell r="P83">
            <v>397.03744088703343</v>
          </cell>
        </row>
        <row r="84">
          <cell r="B84" t="str">
            <v>Income from GOI Sec</v>
          </cell>
          <cell r="C84">
            <v>0</v>
          </cell>
          <cell r="D84">
            <v>7.13</v>
          </cell>
          <cell r="E84">
            <v>8.4160000000000004</v>
          </cell>
          <cell r="F84">
            <v>7.6320000000000006</v>
          </cell>
          <cell r="G84">
            <v>7</v>
          </cell>
          <cell r="H84">
            <v>7.92</v>
          </cell>
          <cell r="I84">
            <v>7.92</v>
          </cell>
          <cell r="J84">
            <v>7.92</v>
          </cell>
          <cell r="K84">
            <v>7.92</v>
          </cell>
          <cell r="L84">
            <v>7.92</v>
          </cell>
          <cell r="M84">
            <v>8</v>
          </cell>
          <cell r="N84">
            <v>8</v>
          </cell>
          <cell r="O84">
            <v>8</v>
          </cell>
          <cell r="P84">
            <v>47.76</v>
          </cell>
        </row>
        <row r="85">
          <cell r="B85" t="str">
            <v>Int on Project Loans (ISBU) - Short term</v>
          </cell>
          <cell r="C85">
            <v>0</v>
          </cell>
          <cell r="D85">
            <v>11.116778356164383</v>
          </cell>
          <cell r="E85">
            <v>11.586453616438357</v>
          </cell>
          <cell r="F85">
            <v>11.387134520547946</v>
          </cell>
          <cell r="G85">
            <v>12.027279568493153</v>
          </cell>
          <cell r="H85">
            <v>12.154676828767126</v>
          </cell>
          <cell r="I85">
            <v>11.672302808219179</v>
          </cell>
          <cell r="J85">
            <v>10.228005595890412</v>
          </cell>
          <cell r="K85">
            <v>7.4323165068493147</v>
          </cell>
          <cell r="L85">
            <v>7.8346236780821918</v>
          </cell>
          <cell r="M85">
            <v>8.7066955684931511</v>
          </cell>
          <cell r="N85">
            <v>8.6585318630136978</v>
          </cell>
          <cell r="O85">
            <v>9.613834445205482</v>
          </cell>
          <cell r="P85">
            <v>52.474007657534251</v>
          </cell>
        </row>
        <row r="86">
          <cell r="B86" t="str">
            <v>IPO Income</v>
          </cell>
          <cell r="C86">
            <v>0</v>
          </cell>
          <cell r="D86">
            <v>0</v>
          </cell>
          <cell r="E86">
            <v>0</v>
          </cell>
          <cell r="F86">
            <v>0</v>
          </cell>
          <cell r="G86">
            <v>0</v>
          </cell>
          <cell r="H86">
            <v>0</v>
          </cell>
          <cell r="I86">
            <v>0</v>
          </cell>
          <cell r="J86">
            <v>0</v>
          </cell>
          <cell r="K86">
            <v>0</v>
          </cell>
          <cell r="L86">
            <v>0</v>
          </cell>
          <cell r="M86">
            <v>0</v>
          </cell>
          <cell r="N86">
            <v>0</v>
          </cell>
          <cell r="O86">
            <v>0</v>
          </cell>
          <cell r="P86">
            <v>0</v>
          </cell>
        </row>
        <row r="87">
          <cell r="B87" t="str">
            <v>IPO Income - Estimated</v>
          </cell>
          <cell r="C87">
            <v>0</v>
          </cell>
          <cell r="D87">
            <v>0</v>
          </cell>
          <cell r="E87">
            <v>0</v>
          </cell>
          <cell r="F87">
            <v>0</v>
          </cell>
          <cell r="G87">
            <v>0</v>
          </cell>
          <cell r="H87">
            <v>0</v>
          </cell>
          <cell r="I87">
            <v>0</v>
          </cell>
          <cell r="J87">
            <v>0</v>
          </cell>
          <cell r="K87">
            <v>0</v>
          </cell>
          <cell r="L87">
            <v>0</v>
          </cell>
          <cell r="M87">
            <v>5.35</v>
          </cell>
          <cell r="N87">
            <v>9.65</v>
          </cell>
          <cell r="O87">
            <v>0</v>
          </cell>
        </row>
        <row r="88">
          <cell r="B88" t="str">
            <v xml:space="preserve">Interest income on LADS </v>
          </cell>
          <cell r="C88">
            <v>0</v>
          </cell>
          <cell r="D88">
            <v>33.479999999999997</v>
          </cell>
          <cell r="E88">
            <v>61.190000000000005</v>
          </cell>
          <cell r="F88">
            <v>38.690000000000019</v>
          </cell>
          <cell r="G88">
            <v>42.95</v>
          </cell>
          <cell r="H88">
            <v>42.95</v>
          </cell>
          <cell r="I88">
            <v>42.95</v>
          </cell>
          <cell r="J88">
            <v>60.03</v>
          </cell>
          <cell r="K88">
            <v>64.83</v>
          </cell>
          <cell r="L88">
            <v>68.11</v>
          </cell>
          <cell r="M88">
            <v>124.6</v>
          </cell>
          <cell r="N88">
            <v>78.03</v>
          </cell>
          <cell r="O88">
            <v>51.95</v>
          </cell>
        </row>
        <row r="89">
          <cell r="B89" t="str">
            <v>Trf of MTF Int Inocm to IIL</v>
          </cell>
        </row>
        <row r="90">
          <cell r="B90" t="str">
            <v>Interest on Bonds</v>
          </cell>
          <cell r="C90">
            <v>0</v>
          </cell>
          <cell r="D90">
            <v>0</v>
          </cell>
          <cell r="E90">
            <v>0.97399999999999998</v>
          </cell>
          <cell r="F90">
            <v>0.48699999999999999</v>
          </cell>
          <cell r="G90">
            <v>0.48699999999999999</v>
          </cell>
          <cell r="H90">
            <v>0</v>
          </cell>
          <cell r="I90">
            <v>0</v>
          </cell>
          <cell r="J90">
            <v>0</v>
          </cell>
          <cell r="K90">
            <v>0</v>
          </cell>
          <cell r="L90">
            <v>0</v>
          </cell>
          <cell r="M90">
            <v>0</v>
          </cell>
          <cell r="N90">
            <v>0</v>
          </cell>
          <cell r="O90">
            <v>0</v>
          </cell>
        </row>
        <row r="91">
          <cell r="B91" t="str">
            <v>TWICL Rectification</v>
          </cell>
          <cell r="C91">
            <v>0</v>
          </cell>
          <cell r="D91">
            <v>0</v>
          </cell>
          <cell r="E91">
            <v>0</v>
          </cell>
          <cell r="F91">
            <v>0</v>
          </cell>
          <cell r="G91">
            <v>0</v>
          </cell>
          <cell r="H91">
            <v>0</v>
          </cell>
          <cell r="I91">
            <v>3.8</v>
          </cell>
        </row>
        <row r="92">
          <cell r="B92" t="str">
            <v xml:space="preserve">Interest On IIT </v>
          </cell>
          <cell r="C92">
            <v>0</v>
          </cell>
          <cell r="D92">
            <v>0</v>
          </cell>
          <cell r="E92">
            <v>11.347999999999999</v>
          </cell>
          <cell r="F92">
            <v>5.58</v>
          </cell>
          <cell r="G92">
            <v>5.58</v>
          </cell>
          <cell r="H92">
            <v>5.58</v>
          </cell>
          <cell r="I92">
            <v>5.58</v>
          </cell>
          <cell r="J92">
            <v>5.58</v>
          </cell>
          <cell r="K92">
            <v>5.58</v>
          </cell>
          <cell r="L92">
            <v>5.58</v>
          </cell>
          <cell r="M92">
            <v>5.58</v>
          </cell>
          <cell r="N92">
            <v>5.58</v>
          </cell>
          <cell r="O92">
            <v>5.58</v>
          </cell>
        </row>
        <row r="93">
          <cell r="B93" t="str">
            <v>Interst On Staff Loan</v>
          </cell>
          <cell r="C93">
            <v>0</v>
          </cell>
          <cell r="D93">
            <v>0.34457399999999999</v>
          </cell>
          <cell r="E93">
            <v>0.34457399999999999</v>
          </cell>
          <cell r="F93">
            <v>0.34457399999999999</v>
          </cell>
          <cell r="G93">
            <v>0.34457399999999999</v>
          </cell>
          <cell r="H93">
            <v>0.34457399999999999</v>
          </cell>
          <cell r="I93">
            <v>0.34457399999999999</v>
          </cell>
          <cell r="J93">
            <v>0.34457399999999999</v>
          </cell>
          <cell r="K93">
            <v>0.34457399999999999</v>
          </cell>
          <cell r="L93">
            <v>0.34457399999999999</v>
          </cell>
          <cell r="M93">
            <v>0.34457399999999999</v>
          </cell>
          <cell r="N93">
            <v>0.34457399999999999</v>
          </cell>
          <cell r="O93">
            <v>0.34457399999999999</v>
          </cell>
        </row>
        <row r="94">
          <cell r="B94" t="str">
            <v>Revesal SPIC/SICAL</v>
          </cell>
          <cell r="C94">
            <v>0</v>
          </cell>
          <cell r="D94">
            <v>0</v>
          </cell>
          <cell r="E94">
            <v>0</v>
          </cell>
          <cell r="F94">
            <v>0</v>
          </cell>
          <cell r="G94">
            <v>0</v>
          </cell>
          <cell r="H94">
            <v>0</v>
          </cell>
          <cell r="I94">
            <v>0</v>
          </cell>
          <cell r="J94">
            <v>0</v>
          </cell>
          <cell r="K94">
            <v>0</v>
          </cell>
          <cell r="L94">
            <v>0</v>
          </cell>
          <cell r="M94">
            <v>0</v>
          </cell>
          <cell r="N94">
            <v>0</v>
          </cell>
          <cell r="O94">
            <v>-238</v>
          </cell>
        </row>
        <row r="95">
          <cell r="B95" t="str">
            <v>NTADCL Debt Restructuring</v>
          </cell>
          <cell r="C95">
            <v>0</v>
          </cell>
          <cell r="D95">
            <v>-47.805999999999997</v>
          </cell>
          <cell r="E95">
            <v>0</v>
          </cell>
          <cell r="F95">
            <v>0</v>
          </cell>
          <cell r="G95">
            <v>0</v>
          </cell>
          <cell r="H95">
            <v>0</v>
          </cell>
          <cell r="I95">
            <v>0</v>
          </cell>
          <cell r="J95">
            <v>0</v>
          </cell>
          <cell r="K95">
            <v>0</v>
          </cell>
          <cell r="L95">
            <v>0</v>
          </cell>
          <cell r="M95">
            <v>0</v>
          </cell>
          <cell r="N95">
            <v>0</v>
          </cell>
          <cell r="O95">
            <v>0</v>
          </cell>
        </row>
        <row r="96">
          <cell r="B96" t="str">
            <v>Income from IKG</v>
          </cell>
          <cell r="C96">
            <v>0</v>
          </cell>
          <cell r="D96">
            <v>0</v>
          </cell>
          <cell r="E96">
            <v>0</v>
          </cell>
          <cell r="F96">
            <v>0</v>
          </cell>
          <cell r="G96">
            <v>0</v>
          </cell>
          <cell r="H96">
            <v>0</v>
          </cell>
          <cell r="I96">
            <v>0</v>
          </cell>
          <cell r="J96">
            <v>0</v>
          </cell>
          <cell r="K96">
            <v>0</v>
          </cell>
          <cell r="L96">
            <v>0</v>
          </cell>
          <cell r="M96">
            <v>0</v>
          </cell>
          <cell r="N96">
            <v>147</v>
          </cell>
          <cell r="O96">
            <v>105.60000000000001</v>
          </cell>
        </row>
        <row r="97">
          <cell r="B97" t="str">
            <v>STAS Income Adjustment</v>
          </cell>
          <cell r="C97">
            <v>0</v>
          </cell>
          <cell r="D97">
            <v>0</v>
          </cell>
          <cell r="E97">
            <v>0</v>
          </cell>
          <cell r="F97">
            <v>0</v>
          </cell>
          <cell r="G97">
            <v>0</v>
          </cell>
          <cell r="H97">
            <v>-41.31</v>
          </cell>
        </row>
        <row r="98">
          <cell r="B98" t="str">
            <v>Difference on Account Of IPO Income Grossing UP</v>
          </cell>
          <cell r="C98">
            <v>0</v>
          </cell>
          <cell r="D98">
            <v>0</v>
          </cell>
          <cell r="E98">
            <v>0</v>
          </cell>
          <cell r="F98">
            <v>-6.88</v>
          </cell>
          <cell r="G98">
            <v>15.62</v>
          </cell>
          <cell r="H98">
            <v>-4.63</v>
          </cell>
          <cell r="I98">
            <v>0</v>
          </cell>
          <cell r="J98">
            <v>13.88</v>
          </cell>
          <cell r="K98">
            <v>-10.71</v>
          </cell>
          <cell r="L98">
            <v>5.38</v>
          </cell>
          <cell r="M98">
            <v>49.050000000000004</v>
          </cell>
          <cell r="N98">
            <v>50.629999999999995</v>
          </cell>
          <cell r="O98">
            <v>7</v>
          </cell>
        </row>
        <row r="99">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v>0</v>
          </cell>
        </row>
        <row r="100">
          <cell r="C100" t="str">
            <v>D</v>
          </cell>
          <cell r="D100">
            <v>426.28394009280146</v>
          </cell>
          <cell r="E100">
            <v>536.23059661491686</v>
          </cell>
          <cell r="F100">
            <v>528.66448479364499</v>
          </cell>
          <cell r="G100">
            <v>622.53474278848137</v>
          </cell>
          <cell r="H100">
            <v>564.78849637237101</v>
          </cell>
          <cell r="I100">
            <v>634.62691719834436</v>
          </cell>
          <cell r="J100">
            <v>691.401510535444</v>
          </cell>
          <cell r="K100">
            <v>698.38708327850873</v>
          </cell>
          <cell r="L100">
            <v>723.26020736079386</v>
          </cell>
          <cell r="M100">
            <v>851.52084412481952</v>
          </cell>
          <cell r="N100">
            <v>950.32438007585972</v>
          </cell>
          <cell r="O100">
            <v>647.03615102184972</v>
          </cell>
          <cell r="P100">
            <v>4561.9301763972753</v>
          </cell>
        </row>
        <row r="101">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v>0</v>
          </cell>
        </row>
        <row r="102">
          <cell r="B102" t="str">
            <v>Project Income</v>
          </cell>
          <cell r="C102">
            <v>0</v>
          </cell>
          <cell r="D102">
            <v>0</v>
          </cell>
          <cell r="E102">
            <v>0</v>
          </cell>
          <cell r="F102">
            <v>0</v>
          </cell>
          <cell r="G102">
            <v>0</v>
          </cell>
          <cell r="H102">
            <v>0</v>
          </cell>
          <cell r="I102">
            <v>0</v>
          </cell>
          <cell r="J102">
            <v>0</v>
          </cell>
          <cell r="K102">
            <v>0</v>
          </cell>
          <cell r="L102" t="str">
            <v/>
          </cell>
          <cell r="M102">
            <v>0</v>
          </cell>
          <cell r="N102">
            <v>0</v>
          </cell>
          <cell r="O102" t="str">
            <v/>
          </cell>
          <cell r="P102">
            <v>0</v>
          </cell>
        </row>
        <row r="103">
          <cell r="B103" t="str">
            <v>SIPG Fee Income</v>
          </cell>
          <cell r="C103">
            <v>0</v>
          </cell>
          <cell r="D103">
            <v>0.66100000000000003</v>
          </cell>
          <cell r="E103">
            <v>0</v>
          </cell>
          <cell r="F103">
            <v>0</v>
          </cell>
          <cell r="G103">
            <v>0</v>
          </cell>
          <cell r="H103">
            <v>0</v>
          </cell>
          <cell r="I103">
            <v>0</v>
          </cell>
          <cell r="J103">
            <v>0</v>
          </cell>
          <cell r="K103">
            <v>0</v>
          </cell>
          <cell r="L103">
            <v>0</v>
          </cell>
          <cell r="M103">
            <v>0</v>
          </cell>
          <cell r="N103">
            <v>0</v>
          </cell>
          <cell r="O103">
            <v>0</v>
          </cell>
        </row>
        <row r="104">
          <cell r="B104" t="str">
            <v>Project  Fees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t="str">
            <v>Gurantee Income - Infra</v>
          </cell>
          <cell r="C105">
            <v>0</v>
          </cell>
          <cell r="D105">
            <v>1.2</v>
          </cell>
          <cell r="E105">
            <v>4.2</v>
          </cell>
          <cell r="F105">
            <v>3</v>
          </cell>
          <cell r="G105">
            <v>1.4650000000000001</v>
          </cell>
          <cell r="H105">
            <v>1.8649999999999991</v>
          </cell>
          <cell r="I105">
            <v>1.8649999999999991</v>
          </cell>
          <cell r="J105">
            <v>1.8</v>
          </cell>
          <cell r="K105">
            <v>0</v>
          </cell>
          <cell r="L105">
            <v>2.9000000000000004</v>
          </cell>
          <cell r="M105">
            <v>2.5619999999999976</v>
          </cell>
          <cell r="N105">
            <v>1.6279999999999999</v>
          </cell>
          <cell r="O105">
            <v>1.742413793103448</v>
          </cell>
        </row>
        <row r="106">
          <cell r="B106" t="str">
            <v>Cluster Devnt</v>
          </cell>
          <cell r="C106">
            <v>0</v>
          </cell>
          <cell r="D106">
            <v>0</v>
          </cell>
          <cell r="E106">
            <v>0</v>
          </cell>
          <cell r="F106">
            <v>20.984999999999999</v>
          </cell>
          <cell r="G106">
            <v>5.16</v>
          </cell>
          <cell r="H106">
            <v>2.3180000000000014</v>
          </cell>
          <cell r="I106">
            <v>7.6219999999999999</v>
          </cell>
          <cell r="J106">
            <v>0.44</v>
          </cell>
          <cell r="K106">
            <v>-4.8730000000000002</v>
          </cell>
          <cell r="L106">
            <v>4.37</v>
          </cell>
          <cell r="M106">
            <v>-3.59</v>
          </cell>
          <cell r="N106">
            <v>13.677999999999999</v>
          </cell>
          <cell r="O106">
            <v>4.0600000000000005</v>
          </cell>
        </row>
        <row r="107">
          <cell r="B107" t="str">
            <v>Estimated Fees - Project Income</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B108" t="str">
            <v>Estimated SIPC Fees</v>
          </cell>
          <cell r="C108">
            <v>0</v>
          </cell>
          <cell r="D108">
            <v>0</v>
          </cell>
          <cell r="E108">
            <v>0</v>
          </cell>
          <cell r="F108">
            <v>0</v>
          </cell>
          <cell r="G108">
            <v>0</v>
          </cell>
          <cell r="H108">
            <v>0</v>
          </cell>
          <cell r="I108">
            <v>0</v>
          </cell>
          <cell r="J108">
            <v>0</v>
          </cell>
          <cell r="K108">
            <v>0</v>
          </cell>
          <cell r="L108">
            <v>0</v>
          </cell>
          <cell r="M108">
            <v>0</v>
          </cell>
          <cell r="N108">
            <v>0</v>
          </cell>
        </row>
        <row r="109">
          <cell r="B109" t="str">
            <v>Option Fee From Pipvav</v>
          </cell>
          <cell r="C109">
            <v>0</v>
          </cell>
          <cell r="D109">
            <v>0</v>
          </cell>
          <cell r="E109">
            <v>0</v>
          </cell>
          <cell r="F109">
            <v>0</v>
          </cell>
          <cell r="G109">
            <v>0</v>
          </cell>
        </row>
        <row r="110">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v>0</v>
          </cell>
        </row>
        <row r="111">
          <cell r="C111" t="str">
            <v>E</v>
          </cell>
          <cell r="D111">
            <v>1.861</v>
          </cell>
          <cell r="E111">
            <v>4.2</v>
          </cell>
          <cell r="F111">
            <v>23.984999999999999</v>
          </cell>
          <cell r="G111">
            <v>6.625</v>
          </cell>
          <cell r="H111">
            <v>4.1830000000000007</v>
          </cell>
          <cell r="I111">
            <v>9.4869999999999983</v>
          </cell>
          <cell r="J111">
            <v>2.2400000000000002</v>
          </cell>
          <cell r="K111">
            <v>-4.8730000000000002</v>
          </cell>
          <cell r="L111">
            <v>7.2700000000000005</v>
          </cell>
          <cell r="M111">
            <v>-1.0280000000000022</v>
          </cell>
          <cell r="N111">
            <v>15.305999999999999</v>
          </cell>
          <cell r="O111">
            <v>5.8024137931034483</v>
          </cell>
          <cell r="P111">
            <v>24.717413793103447</v>
          </cell>
        </row>
        <row r="112">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v>0</v>
          </cell>
        </row>
        <row r="113">
          <cell r="P113">
            <v>0</v>
          </cell>
        </row>
        <row r="114">
          <cell r="P114">
            <v>0</v>
          </cell>
        </row>
        <row r="115">
          <cell r="B115" t="str">
            <v>Income From Sale Of Investment</v>
          </cell>
          <cell r="C115">
            <v>0</v>
          </cell>
          <cell r="D115">
            <v>0</v>
          </cell>
          <cell r="E115">
            <v>0</v>
          </cell>
          <cell r="F115">
            <v>0</v>
          </cell>
          <cell r="G115">
            <v>0</v>
          </cell>
          <cell r="H115" t="str">
            <v/>
          </cell>
          <cell r="I115">
            <v>0</v>
          </cell>
          <cell r="J115">
            <v>0</v>
          </cell>
          <cell r="K115" t="str">
            <v/>
          </cell>
          <cell r="L115">
            <v>0</v>
          </cell>
          <cell r="M115">
            <v>0</v>
          </cell>
          <cell r="N115" t="str">
            <v/>
          </cell>
          <cell r="O115">
            <v>0</v>
          </cell>
          <cell r="P115">
            <v>0</v>
          </cell>
        </row>
        <row r="116">
          <cell r="B116" t="str">
            <v>G- sec Profit - Actual</v>
          </cell>
          <cell r="C116">
            <v>0</v>
          </cell>
          <cell r="D116">
            <v>3.999999999999998E-2</v>
          </cell>
          <cell r="E116">
            <v>0</v>
          </cell>
          <cell r="F116">
            <v>-0.3</v>
          </cell>
          <cell r="G116">
            <v>0.92</v>
          </cell>
          <cell r="H116">
            <v>7.4999999999999997E-2</v>
          </cell>
          <cell r="I116">
            <v>0.16</v>
          </cell>
          <cell r="J116">
            <v>0.09</v>
          </cell>
          <cell r="K116">
            <v>0</v>
          </cell>
          <cell r="L116">
            <v>1.07</v>
          </cell>
          <cell r="M116">
            <v>9.5</v>
          </cell>
          <cell r="N116">
            <v>-0.12</v>
          </cell>
        </row>
        <row r="117">
          <cell r="B117" t="str">
            <v>G- sec Profit - Estimated</v>
          </cell>
        </row>
        <row r="118">
          <cell r="B118" t="str">
            <v>Cash Market Operations</v>
          </cell>
        </row>
        <row r="119">
          <cell r="B119" t="str">
            <v>Commodity &amp; Commodity Arbitrage</v>
          </cell>
          <cell r="C119">
            <v>0</v>
          </cell>
          <cell r="D119">
            <v>1.7799999999999998</v>
          </cell>
          <cell r="E119">
            <v>1.17</v>
          </cell>
          <cell r="F119">
            <v>3.23</v>
          </cell>
          <cell r="G119">
            <v>-3.41</v>
          </cell>
          <cell r="H119">
            <v>7.05</v>
          </cell>
          <cell r="I119">
            <v>-10.17</v>
          </cell>
          <cell r="J119">
            <v>-4.8</v>
          </cell>
          <cell r="K119">
            <v>5.91</v>
          </cell>
          <cell r="L119">
            <v>-1.72</v>
          </cell>
          <cell r="M119">
            <v>-9.44</v>
          </cell>
          <cell r="N119">
            <v>-13.395</v>
          </cell>
        </row>
        <row r="120">
          <cell r="B120" t="str">
            <v>Coomodity Futures</v>
          </cell>
          <cell r="C120">
            <v>0</v>
          </cell>
          <cell r="D120">
            <v>0</v>
          </cell>
          <cell r="E120">
            <v>0</v>
          </cell>
          <cell r="F120">
            <v>0</v>
          </cell>
          <cell r="G120">
            <v>0</v>
          </cell>
          <cell r="H120">
            <v>0</v>
          </cell>
          <cell r="I120">
            <v>0</v>
          </cell>
          <cell r="J120">
            <v>0</v>
          </cell>
          <cell r="K120">
            <v>0</v>
          </cell>
          <cell r="L120">
            <v>0</v>
          </cell>
        </row>
        <row r="121">
          <cell r="B121" t="str">
            <v xml:space="preserve"> Treasury Income (Cash Future Arbitrage)</v>
          </cell>
        </row>
        <row r="122">
          <cell r="B122" t="str">
            <v>Income from Equity Futures - Treasury</v>
          </cell>
          <cell r="C122">
            <v>0</v>
          </cell>
          <cell r="D122">
            <v>-22.31</v>
          </cell>
          <cell r="E122">
            <v>-19.950000000000003</v>
          </cell>
          <cell r="F122">
            <v>-8.2899999999999991</v>
          </cell>
          <cell r="G122">
            <v>14.62666666666667</v>
          </cell>
          <cell r="H122">
            <v>-1.9899999999999993</v>
          </cell>
          <cell r="I122">
            <v>-214.51999999999998</v>
          </cell>
          <cell r="J122">
            <v>-21.196339999999996</v>
          </cell>
          <cell r="K122">
            <v>29.26</v>
          </cell>
          <cell r="L122">
            <v>-8.6349999999999998</v>
          </cell>
          <cell r="M122">
            <v>44.09</v>
          </cell>
          <cell r="N122">
            <v>0</v>
          </cell>
          <cell r="O122">
            <v>-2</v>
          </cell>
        </row>
        <row r="123">
          <cell r="B123" t="str">
            <v>Tax Arbitrage</v>
          </cell>
          <cell r="C123">
            <v>0</v>
          </cell>
          <cell r="D123">
            <v>0</v>
          </cell>
          <cell r="E123">
            <v>0</v>
          </cell>
          <cell r="F123">
            <v>0</v>
          </cell>
          <cell r="G123">
            <v>0</v>
          </cell>
          <cell r="H123">
            <v>0</v>
          </cell>
          <cell r="I123">
            <v>0</v>
          </cell>
          <cell r="J123">
            <v>-17.297000000000001</v>
          </cell>
          <cell r="K123">
            <v>-5.0739999999999998</v>
          </cell>
          <cell r="L123">
            <v>-15</v>
          </cell>
          <cell r="M123">
            <v>-70.649000000000001</v>
          </cell>
        </row>
        <row r="124">
          <cell r="B124" t="str">
            <v>Profit on  sale of invst - Treasury Segment</v>
          </cell>
          <cell r="C124">
            <v>0</v>
          </cell>
          <cell r="D124">
            <v>19.84</v>
          </cell>
          <cell r="E124">
            <v>27.07</v>
          </cell>
          <cell r="F124">
            <v>19.600000000000001</v>
          </cell>
          <cell r="G124">
            <v>6.34</v>
          </cell>
          <cell r="H124">
            <v>4.97</v>
          </cell>
          <cell r="I124">
            <v>186.47</v>
          </cell>
          <cell r="J124">
            <v>0</v>
          </cell>
          <cell r="K124">
            <v>44.42</v>
          </cell>
        </row>
        <row r="125">
          <cell r="B125" t="str">
            <v>Brokerage &amp; STT</v>
          </cell>
          <cell r="C125">
            <v>0</v>
          </cell>
          <cell r="D125">
            <v>-1.071</v>
          </cell>
          <cell r="E125">
            <v>-3.5105</v>
          </cell>
          <cell r="F125">
            <v>4.4734999999999996</v>
          </cell>
          <cell r="G125">
            <v>-1</v>
          </cell>
          <cell r="H125">
            <v>-1.0900000000000001</v>
          </cell>
          <cell r="I125">
            <v>-0.43049999999999999</v>
          </cell>
          <cell r="J125">
            <v>-0.78899999999999992</v>
          </cell>
          <cell r="K125">
            <v>-6.4984999999999999</v>
          </cell>
          <cell r="L125">
            <v>-0.85699999999999932</v>
          </cell>
          <cell r="M125">
            <v>-1.06</v>
          </cell>
          <cell r="N125">
            <v>-0.28599999999999998</v>
          </cell>
        </row>
        <row r="126">
          <cell r="B126" t="str">
            <v>Loss on Sale of VIWSCO</v>
          </cell>
        </row>
        <row r="127">
          <cell r="B127" t="str">
            <v>Corporate Profit - booked</v>
          </cell>
          <cell r="C127">
            <v>0</v>
          </cell>
          <cell r="D127">
            <v>8.57</v>
          </cell>
          <cell r="E127">
            <v>1.4984999999999999</v>
          </cell>
          <cell r="F127">
            <v>78.510000000000005</v>
          </cell>
          <cell r="G127">
            <v>55.401499999999984</v>
          </cell>
          <cell r="H127">
            <v>7.4160000000000004</v>
          </cell>
          <cell r="I127">
            <v>158.16400000000002</v>
          </cell>
          <cell r="J127">
            <v>62.06</v>
          </cell>
          <cell r="K127">
            <v>93.649999999999977</v>
          </cell>
          <cell r="L127">
            <v>221.46000000000006</v>
          </cell>
          <cell r="M127">
            <v>-15.68</v>
          </cell>
          <cell r="N127">
            <v>-27.23</v>
          </cell>
          <cell r="O127">
            <v>0</v>
          </cell>
          <cell r="P127">
            <v>334.26000000000005</v>
          </cell>
        </row>
        <row r="128">
          <cell r="B128" t="str">
            <v>Income from Futures</v>
          </cell>
          <cell r="C128">
            <v>0</v>
          </cell>
          <cell r="D128">
            <v>-53.66</v>
          </cell>
          <cell r="E128">
            <v>24.659999999999997</v>
          </cell>
          <cell r="F128">
            <v>-17.310000000000002</v>
          </cell>
          <cell r="G128">
            <v>-36.759999999999991</v>
          </cell>
          <cell r="H128">
            <v>50.929999999999993</v>
          </cell>
          <cell r="I128">
            <v>-57.191999999999993</v>
          </cell>
          <cell r="J128">
            <v>-443.81799999999998</v>
          </cell>
          <cell r="K128">
            <v>7.3109999999999218</v>
          </cell>
          <cell r="L128">
            <v>-43.140999999999934</v>
          </cell>
          <cell r="M128">
            <v>131.17000000000002</v>
          </cell>
          <cell r="N128">
            <v>-103.74</v>
          </cell>
        </row>
        <row r="129">
          <cell r="B129" t="str">
            <v>Corporate Profit - Unbooked</v>
          </cell>
          <cell r="C129">
            <v>0</v>
          </cell>
          <cell r="D129">
            <v>0</v>
          </cell>
          <cell r="E129">
            <v>0</v>
          </cell>
          <cell r="F129">
            <v>0</v>
          </cell>
          <cell r="G129">
            <v>0</v>
          </cell>
          <cell r="H129">
            <v>0</v>
          </cell>
          <cell r="I129">
            <v>0</v>
          </cell>
          <cell r="J129">
            <v>0</v>
          </cell>
          <cell r="K129">
            <v>0</v>
          </cell>
          <cell r="L129">
            <v>0</v>
          </cell>
          <cell r="M129">
            <v>0</v>
          </cell>
          <cell r="N129">
            <v>0</v>
          </cell>
          <cell r="O129">
            <v>-119.65599999999999</v>
          </cell>
        </row>
        <row r="130">
          <cell r="B130" t="str">
            <v>Brokerage &amp; STT</v>
          </cell>
          <cell r="C130">
            <v>0</v>
          </cell>
          <cell r="D130">
            <v>-0.189</v>
          </cell>
          <cell r="E130">
            <v>-0.61949999999999994</v>
          </cell>
          <cell r="F130">
            <v>-9</v>
          </cell>
          <cell r="G130">
            <v>-2.87</v>
          </cell>
          <cell r="H130">
            <v>-4.3600000000000003</v>
          </cell>
          <cell r="I130">
            <v>-2.4395000000000002</v>
          </cell>
          <cell r="J130">
            <v>-4.4710000000000001</v>
          </cell>
          <cell r="K130">
            <v>3.4489999999999981</v>
          </cell>
          <cell r="L130">
            <v>-1.31</v>
          </cell>
          <cell r="M130">
            <v>-1.06</v>
          </cell>
          <cell r="N130">
            <v>-2.5739999999999998</v>
          </cell>
        </row>
        <row r="131">
          <cell r="B131" t="str">
            <v>Profit on Sale of PTC IIT II</v>
          </cell>
        </row>
        <row r="132">
          <cell r="B132" t="str">
            <v>Mutual Fund</v>
          </cell>
        </row>
        <row r="133">
          <cell r="B133" t="str">
            <v>Mutual Fund - Unbooked</v>
          </cell>
        </row>
        <row r="134">
          <cell r="B134" t="str">
            <v>Premium Amortisation of BVM Finance</v>
          </cell>
          <cell r="C134">
            <v>0</v>
          </cell>
          <cell r="D134">
            <v>-0.18</v>
          </cell>
          <cell r="E134">
            <v>0</v>
          </cell>
          <cell r="F134">
            <v>0</v>
          </cell>
          <cell r="G134">
            <v>0</v>
          </cell>
          <cell r="H134">
            <v>0</v>
          </cell>
          <cell r="I134">
            <v>0</v>
          </cell>
          <cell r="J134">
            <v>0</v>
          </cell>
          <cell r="K134">
            <v>0</v>
          </cell>
          <cell r="L134">
            <v>0</v>
          </cell>
          <cell r="M134">
            <v>2.75</v>
          </cell>
          <cell r="N134">
            <v>4.9909999999999997</v>
          </cell>
          <cell r="O134">
            <v>3.1849315068493151</v>
          </cell>
        </row>
        <row r="136">
          <cell r="B136" t="str">
            <v>Loss on Sale of Appollo</v>
          </cell>
          <cell r="C136">
            <v>0</v>
          </cell>
          <cell r="D136">
            <v>0</v>
          </cell>
          <cell r="E136">
            <v>0</v>
          </cell>
          <cell r="F136">
            <v>0</v>
          </cell>
          <cell r="G136">
            <v>0</v>
          </cell>
          <cell r="H136">
            <v>0</v>
          </cell>
          <cell r="I136">
            <v>-114.15</v>
          </cell>
        </row>
        <row r="137">
          <cell r="B137" t="str">
            <v>Profit on Sale of Private Equty Fund</v>
          </cell>
        </row>
        <row r="138">
          <cell r="B138" t="str">
            <v>Learnet Loss</v>
          </cell>
        </row>
        <row r="139">
          <cell r="B139" t="str">
            <v>Loss on sale of SICAL Decretal Debt</v>
          </cell>
        </row>
        <row r="140">
          <cell r="B140" t="str">
            <v>Mutual Funds - Liquidity Management</v>
          </cell>
          <cell r="C140">
            <v>0</v>
          </cell>
          <cell r="D140">
            <v>18.437999999999999</v>
          </cell>
          <cell r="E140">
            <v>4.7</v>
          </cell>
          <cell r="F140">
            <v>17.39</v>
          </cell>
          <cell r="G140">
            <v>19.86</v>
          </cell>
          <cell r="H140">
            <v>15.832000000000001</v>
          </cell>
          <cell r="I140">
            <v>9.8449999999999989</v>
          </cell>
          <cell r="J140">
            <v>9.7200000000000006</v>
          </cell>
          <cell r="K140">
            <v>1.8699999999999992</v>
          </cell>
          <cell r="L140">
            <v>2.0299999999999998</v>
          </cell>
          <cell r="M140">
            <v>18.040000000000003</v>
          </cell>
          <cell r="N140">
            <v>27.82</v>
          </cell>
          <cell r="O140">
            <v>2.0299999999999998</v>
          </cell>
        </row>
        <row r="141">
          <cell r="B141" t="str">
            <v>Mutual Funds - Treasury</v>
          </cell>
        </row>
        <row r="142">
          <cell r="B142" t="str">
            <v>Profit on sale of SPIC shares</v>
          </cell>
        </row>
        <row r="143">
          <cell r="B143" t="str">
            <v>Sale of Land IKG</v>
          </cell>
          <cell r="C143">
            <v>0</v>
          </cell>
          <cell r="D143">
            <v>0</v>
          </cell>
          <cell r="E143">
            <v>0</v>
          </cell>
          <cell r="F143">
            <v>0</v>
          </cell>
          <cell r="G143">
            <v>0</v>
          </cell>
          <cell r="H143">
            <v>0</v>
          </cell>
          <cell r="I143">
            <v>0</v>
          </cell>
          <cell r="J143">
            <v>0</v>
          </cell>
          <cell r="K143">
            <v>0</v>
          </cell>
          <cell r="L143">
            <v>0</v>
          </cell>
          <cell r="M143">
            <v>0</v>
          </cell>
          <cell r="N143">
            <v>0</v>
          </cell>
        </row>
        <row r="144">
          <cell r="B144" t="str">
            <v>Sale of IIL shares</v>
          </cell>
        </row>
        <row r="145">
          <cell r="B145" t="str">
            <v>Sale of Stratergic Investments</v>
          </cell>
          <cell r="C145">
            <v>0</v>
          </cell>
          <cell r="D145">
            <v>0</v>
          </cell>
          <cell r="E145">
            <v>24.25</v>
          </cell>
          <cell r="F145">
            <v>0</v>
          </cell>
          <cell r="G145">
            <v>0</v>
          </cell>
          <cell r="H145">
            <v>0</v>
          </cell>
          <cell r="I145">
            <v>5.41</v>
          </cell>
        </row>
        <row r="146">
          <cell r="B146" t="str">
            <v>Sale of Stratergic Investments- estimated</v>
          </cell>
          <cell r="C146">
            <v>0</v>
          </cell>
          <cell r="D146">
            <v>0</v>
          </cell>
          <cell r="E146">
            <v>0</v>
          </cell>
          <cell r="F146">
            <v>0</v>
          </cell>
        </row>
        <row r="147">
          <cell r="B147" t="str">
            <v>Profit From Sale of Investments in Road Cos</v>
          </cell>
        </row>
        <row r="148">
          <cell r="B148" t="str">
            <v>Profit From Sale of Investments in Road Cos Estimated</v>
          </cell>
        </row>
        <row r="149">
          <cell r="B149" t="str">
            <v>STT</v>
          </cell>
        </row>
        <row r="150">
          <cell r="B150" t="str">
            <v>BVM Finace</v>
          </cell>
        </row>
        <row r="151">
          <cell r="B151" t="str">
            <v>Cushion released</v>
          </cell>
        </row>
        <row r="152">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v>0</v>
          </cell>
        </row>
        <row r="153">
          <cell r="C153" t="str">
            <v>F</v>
          </cell>
          <cell r="D153">
            <v>-28.741999999999994</v>
          </cell>
          <cell r="E153">
            <v>59.268499999999996</v>
          </cell>
          <cell r="F153">
            <v>88.3035</v>
          </cell>
          <cell r="G153">
            <v>53.108166666666669</v>
          </cell>
          <cell r="H153">
            <v>78.832999999999998</v>
          </cell>
          <cell r="I153">
            <v>-38.852999999999952</v>
          </cell>
          <cell r="J153">
            <v>-420.50133999999997</v>
          </cell>
          <cell r="K153">
            <v>174.2974999999999</v>
          </cell>
          <cell r="L153">
            <v>153.89700000000013</v>
          </cell>
          <cell r="M153">
            <v>107.66100000000003</v>
          </cell>
          <cell r="N153">
            <v>-114.53399999999999</v>
          </cell>
          <cell r="O153">
            <v>-116.44106849315068</v>
          </cell>
          <cell r="P153">
            <v>-215.62090849315058</v>
          </cell>
        </row>
        <row r="154">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v>0</v>
          </cell>
        </row>
        <row r="157">
          <cell r="P157">
            <v>0</v>
          </cell>
        </row>
        <row r="158">
          <cell r="B158" t="str">
            <v>Dividend (Actual)</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Dividend on Corporate Portfoilio</v>
          </cell>
          <cell r="C159">
            <v>0</v>
          </cell>
          <cell r="D159">
            <v>0</v>
          </cell>
          <cell r="E159">
            <v>0</v>
          </cell>
          <cell r="F159">
            <v>0.48000000000000004</v>
          </cell>
          <cell r="G159">
            <v>3.33</v>
          </cell>
          <cell r="H159">
            <v>4.0399999999999991</v>
          </cell>
          <cell r="I159">
            <v>0</v>
          </cell>
          <cell r="J159">
            <v>2.12</v>
          </cell>
          <cell r="K159">
            <v>0.41</v>
          </cell>
          <cell r="L159">
            <v>0.02</v>
          </cell>
          <cell r="M159">
            <v>0</v>
          </cell>
          <cell r="N159">
            <v>2.75</v>
          </cell>
        </row>
        <row r="160">
          <cell r="B160" t="str">
            <v>Dividend on Corporate Portfoilio(Est)</v>
          </cell>
          <cell r="C160">
            <v>0</v>
          </cell>
          <cell r="D160">
            <v>0</v>
          </cell>
          <cell r="E160">
            <v>0</v>
          </cell>
          <cell r="F160">
            <v>0</v>
          </cell>
        </row>
        <row r="161">
          <cell r="B161" t="str">
            <v>Dividend recd from IIT V</v>
          </cell>
          <cell r="C161">
            <v>0</v>
          </cell>
          <cell r="D161">
            <v>5.5819999999999999</v>
          </cell>
          <cell r="E161">
            <v>-5.58</v>
          </cell>
        </row>
        <row r="162">
          <cell r="B162" t="str">
            <v>Profit from IIEF Dissolution</v>
          </cell>
          <cell r="C162">
            <v>0</v>
          </cell>
          <cell r="D162">
            <v>0</v>
          </cell>
          <cell r="E162">
            <v>0</v>
          </cell>
          <cell r="F162">
            <v>0</v>
          </cell>
        </row>
        <row r="163">
          <cell r="B163" t="str">
            <v>Mutual Funds</v>
          </cell>
        </row>
        <row r="164">
          <cell r="B164" t="str">
            <v>Mutual Funds - estimated</v>
          </cell>
        </row>
        <row r="165">
          <cell r="B165" t="str">
            <v>Treasury Income</v>
          </cell>
          <cell r="C165">
            <v>0</v>
          </cell>
          <cell r="D165">
            <v>0</v>
          </cell>
          <cell r="E165">
            <v>0</v>
          </cell>
          <cell r="F165">
            <v>0</v>
          </cell>
          <cell r="G165">
            <v>5.04</v>
          </cell>
          <cell r="H165">
            <v>3.1399999999999997</v>
          </cell>
          <cell r="I165">
            <v>2.8279999999999998</v>
          </cell>
          <cell r="J165">
            <v>0</v>
          </cell>
          <cell r="K165">
            <v>0</v>
          </cell>
          <cell r="L165">
            <v>0</v>
          </cell>
          <cell r="M165">
            <v>98.911000000000001</v>
          </cell>
        </row>
        <row r="166">
          <cell r="B166" t="str">
            <v>Pass Through Income - Actuals</v>
          </cell>
          <cell r="C166">
            <v>0</v>
          </cell>
          <cell r="D166">
            <v>0</v>
          </cell>
          <cell r="E166">
            <v>0</v>
          </cell>
          <cell r="F166">
            <v>141.44900000000001</v>
          </cell>
          <cell r="G166">
            <v>0</v>
          </cell>
          <cell r="H166">
            <v>0</v>
          </cell>
          <cell r="I166">
            <v>27.341999999999999</v>
          </cell>
          <cell r="J166">
            <v>0</v>
          </cell>
          <cell r="K166">
            <v>0</v>
          </cell>
          <cell r="L166">
            <v>16.966000000000001</v>
          </cell>
          <cell r="M166">
            <v>0</v>
          </cell>
          <cell r="N166">
            <v>9.1300000000000008</v>
          </cell>
          <cell r="O166">
            <v>189.25</v>
          </cell>
        </row>
        <row r="167">
          <cell r="B167" t="str">
            <v>Pass Through Income - Estimated</v>
          </cell>
          <cell r="C167">
            <v>0</v>
          </cell>
          <cell r="D167">
            <v>0</v>
          </cell>
          <cell r="E167">
            <v>0</v>
          </cell>
          <cell r="F167">
            <v>0</v>
          </cell>
          <cell r="G167">
            <v>0</v>
          </cell>
          <cell r="H167">
            <v>0</v>
          </cell>
          <cell r="I167">
            <v>0</v>
          </cell>
        </row>
        <row r="168">
          <cell r="B168" t="str">
            <v>IIEF Dividend</v>
          </cell>
        </row>
        <row r="169">
          <cell r="B169" t="str">
            <v>Profit from Gorakh pur</v>
          </cell>
          <cell r="C169">
            <v>0</v>
          </cell>
          <cell r="D169">
            <v>0</v>
          </cell>
          <cell r="E169">
            <v>0</v>
          </cell>
          <cell r="F169">
            <v>0</v>
          </cell>
          <cell r="G169">
            <v>0</v>
          </cell>
          <cell r="H169">
            <v>0</v>
          </cell>
          <cell r="I169">
            <v>0</v>
          </cell>
          <cell r="J169">
            <v>0</v>
          </cell>
          <cell r="K169">
            <v>0</v>
          </cell>
          <cell r="L169">
            <v>900</v>
          </cell>
          <cell r="M169">
            <v>0</v>
          </cell>
          <cell r="N169">
            <v>0</v>
          </cell>
          <cell r="O169">
            <v>6700</v>
          </cell>
        </row>
        <row r="170">
          <cell r="B170" t="str">
            <v>Strategic Investments - Thomas Cook</v>
          </cell>
          <cell r="C170">
            <v>0</v>
          </cell>
          <cell r="D170">
            <v>0</v>
          </cell>
          <cell r="E170">
            <v>0</v>
          </cell>
          <cell r="F170">
            <v>0</v>
          </cell>
          <cell r="G170">
            <v>0</v>
          </cell>
          <cell r="H170">
            <v>0</v>
          </cell>
          <cell r="I170">
            <v>0</v>
          </cell>
          <cell r="J170">
            <v>0</v>
          </cell>
          <cell r="K170">
            <v>0</v>
          </cell>
          <cell r="L170">
            <v>0</v>
          </cell>
          <cell r="M170">
            <v>3.8340000000000001</v>
          </cell>
        </row>
        <row r="171">
          <cell r="B171" t="str">
            <v>Strategic Investments - IIL</v>
          </cell>
          <cell r="C171">
            <v>0</v>
          </cell>
          <cell r="D171">
            <v>0</v>
          </cell>
          <cell r="E171">
            <v>0</v>
          </cell>
          <cell r="F171">
            <v>0</v>
          </cell>
          <cell r="G171">
            <v>51</v>
          </cell>
        </row>
        <row r="172">
          <cell r="B172" t="str">
            <v>Strategic Investments - IIML</v>
          </cell>
          <cell r="C172">
            <v>0</v>
          </cell>
          <cell r="D172">
            <v>0</v>
          </cell>
          <cell r="E172">
            <v>0</v>
          </cell>
          <cell r="F172">
            <v>0</v>
          </cell>
          <cell r="G172">
            <v>0</v>
          </cell>
          <cell r="H172">
            <v>54.6</v>
          </cell>
        </row>
        <row r="173">
          <cell r="B173" t="str">
            <v>Strategic Investments - CARE</v>
          </cell>
          <cell r="C173">
            <v>0</v>
          </cell>
          <cell r="D173">
            <v>0</v>
          </cell>
          <cell r="E173">
            <v>0</v>
          </cell>
          <cell r="F173">
            <v>0</v>
          </cell>
          <cell r="G173">
            <v>0</v>
          </cell>
          <cell r="H173">
            <v>0</v>
          </cell>
          <cell r="I173">
            <v>5.6250000000000001E-2</v>
          </cell>
        </row>
        <row r="174">
          <cell r="B174" t="str">
            <v>Strategic Investments - IIDCL</v>
          </cell>
          <cell r="C174">
            <v>0</v>
          </cell>
          <cell r="D174">
            <v>0</v>
          </cell>
          <cell r="E174">
            <v>30</v>
          </cell>
        </row>
        <row r="175">
          <cell r="B175" t="str">
            <v>Strategic Investments - ITCL</v>
          </cell>
          <cell r="C175">
            <v>0</v>
          </cell>
          <cell r="D175">
            <v>0</v>
          </cell>
          <cell r="E175">
            <v>0</v>
          </cell>
          <cell r="F175">
            <v>0</v>
          </cell>
          <cell r="G175">
            <v>5</v>
          </cell>
        </row>
        <row r="176">
          <cell r="B176" t="str">
            <v>Strategic Investments - IFIN</v>
          </cell>
          <cell r="C176">
            <v>0</v>
          </cell>
          <cell r="D176">
            <v>0</v>
          </cell>
          <cell r="E176">
            <v>0</v>
          </cell>
          <cell r="F176">
            <v>41.75</v>
          </cell>
        </row>
        <row r="177">
          <cell r="B177" t="str">
            <v>Strategic Investments - TNUInfra Fin/Others</v>
          </cell>
          <cell r="C177">
            <v>0</v>
          </cell>
          <cell r="D177">
            <v>0</v>
          </cell>
          <cell r="E177">
            <v>0</v>
          </cell>
          <cell r="F177">
            <v>0.375</v>
          </cell>
          <cell r="G177">
            <v>0</v>
          </cell>
          <cell r="H177">
            <v>0</v>
          </cell>
          <cell r="I177">
            <v>0.45</v>
          </cell>
        </row>
        <row r="178">
          <cell r="B178" t="str">
            <v>Strategic Investments -ITNL</v>
          </cell>
          <cell r="C178">
            <v>0</v>
          </cell>
          <cell r="D178">
            <v>0</v>
          </cell>
          <cell r="E178">
            <v>0</v>
          </cell>
          <cell r="F178">
            <v>171.98</v>
          </cell>
        </row>
        <row r="179">
          <cell r="B179" t="str">
            <v>Strategic Investments -ISSL</v>
          </cell>
          <cell r="C179">
            <v>0</v>
          </cell>
          <cell r="D179">
            <v>0</v>
          </cell>
          <cell r="E179">
            <v>0</v>
          </cell>
          <cell r="F179">
            <v>0</v>
          </cell>
          <cell r="G179">
            <v>0</v>
          </cell>
          <cell r="H179">
            <v>22.21</v>
          </cell>
        </row>
        <row r="180">
          <cell r="B180" t="str">
            <v>Strategic Investments -tidel</v>
          </cell>
          <cell r="C180">
            <v>0</v>
          </cell>
          <cell r="D180">
            <v>0</v>
          </cell>
          <cell r="E180">
            <v>0</v>
          </cell>
          <cell r="F180">
            <v>0</v>
          </cell>
          <cell r="G180">
            <v>0</v>
          </cell>
          <cell r="H180">
            <v>0</v>
          </cell>
          <cell r="I180">
            <v>6</v>
          </cell>
        </row>
        <row r="181">
          <cell r="B181" t="str">
            <v>Strategic Investments - IIEF</v>
          </cell>
          <cell r="C181">
            <v>0</v>
          </cell>
          <cell r="D181">
            <v>1350</v>
          </cell>
          <cell r="E181">
            <v>0</v>
          </cell>
          <cell r="F181">
            <v>580</v>
          </cell>
          <cell r="G181">
            <v>0</v>
          </cell>
          <cell r="H181">
            <v>0</v>
          </cell>
          <cell r="I181">
            <v>265</v>
          </cell>
        </row>
        <row r="182">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v>0</v>
          </cell>
        </row>
        <row r="183">
          <cell r="C183" t="str">
            <v>G</v>
          </cell>
          <cell r="D183">
            <v>1355.5820000000001</v>
          </cell>
          <cell r="E183">
            <v>24.42</v>
          </cell>
          <cell r="F183">
            <v>936.03399999999999</v>
          </cell>
          <cell r="G183">
            <v>64.37</v>
          </cell>
          <cell r="H183">
            <v>83.990000000000009</v>
          </cell>
          <cell r="I183">
            <v>301.67624999999998</v>
          </cell>
          <cell r="J183">
            <v>2.12</v>
          </cell>
          <cell r="K183">
            <v>0.41</v>
          </cell>
          <cell r="L183">
            <v>916.98599999999999</v>
          </cell>
          <cell r="M183">
            <v>102.745</v>
          </cell>
          <cell r="N183">
            <v>11.88</v>
          </cell>
          <cell r="O183">
            <v>6889.25</v>
          </cell>
          <cell r="P183">
            <v>7923.3909999999996</v>
          </cell>
        </row>
        <row r="184">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v>0</v>
          </cell>
        </row>
        <row r="185">
          <cell r="B185" t="str">
            <v>Misc Income</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t="str">
            <v>Rentals from TIFC Properties</v>
          </cell>
          <cell r="C186">
            <v>0</v>
          </cell>
          <cell r="D186">
            <v>45.309999999999995</v>
          </cell>
          <cell r="E186">
            <v>42.769999999999996</v>
          </cell>
          <cell r="F186">
            <v>48.18</v>
          </cell>
          <cell r="G186">
            <v>51.475999999999999</v>
          </cell>
          <cell r="H186">
            <v>56.267000000000003</v>
          </cell>
          <cell r="I186">
            <v>62.95</v>
          </cell>
          <cell r="J186">
            <v>62.994999999999997</v>
          </cell>
          <cell r="K186">
            <v>62.265000000000001</v>
          </cell>
          <cell r="L186">
            <v>66.484999999999999</v>
          </cell>
          <cell r="M186">
            <v>73.831000000000003</v>
          </cell>
          <cell r="N186">
            <v>72.36</v>
          </cell>
          <cell r="O186">
            <v>75.162999999999997</v>
          </cell>
          <cell r="P186">
            <v>413.09900000000005</v>
          </cell>
        </row>
        <row r="187">
          <cell r="B187" t="str">
            <v>Other Locations - Rentals</v>
          </cell>
          <cell r="C187">
            <v>0</v>
          </cell>
          <cell r="D187">
            <v>2.8410000000000002</v>
          </cell>
          <cell r="E187">
            <v>2.8410000000000002</v>
          </cell>
          <cell r="F187">
            <v>2.8410000000000002</v>
          </cell>
          <cell r="G187">
            <v>0</v>
          </cell>
          <cell r="H187">
            <v>0.871</v>
          </cell>
          <cell r="I187">
            <v>0.871</v>
          </cell>
        </row>
        <row r="188">
          <cell r="B188" t="str">
            <v>TIFC Car Parking</v>
          </cell>
          <cell r="C188">
            <v>0</v>
          </cell>
          <cell r="D188">
            <v>5.0999999999999997E-2</v>
          </cell>
          <cell r="E188">
            <v>0</v>
          </cell>
          <cell r="F188">
            <v>0</v>
          </cell>
          <cell r="G188">
            <v>2.7749999999999999</v>
          </cell>
          <cell r="H188">
            <v>0</v>
          </cell>
          <cell r="I188">
            <v>0</v>
          </cell>
          <cell r="J188">
            <v>2.9</v>
          </cell>
          <cell r="K188">
            <v>0</v>
          </cell>
          <cell r="L188">
            <v>0</v>
          </cell>
          <cell r="M188">
            <v>2.9</v>
          </cell>
        </row>
        <row r="189">
          <cell r="B189" t="str">
            <v>Other Estimated</v>
          </cell>
        </row>
        <row r="190">
          <cell r="B190" t="str">
            <v>Profit on sale of Assets</v>
          </cell>
          <cell r="C190">
            <v>0</v>
          </cell>
          <cell r="D190">
            <v>264</v>
          </cell>
          <cell r="E190">
            <v>1.292</v>
          </cell>
          <cell r="F190">
            <v>0</v>
          </cell>
          <cell r="G190">
            <v>0</v>
          </cell>
          <cell r="H190">
            <v>0</v>
          </cell>
          <cell r="I190">
            <v>0</v>
          </cell>
          <cell r="J190">
            <v>0</v>
          </cell>
          <cell r="K190">
            <v>0</v>
          </cell>
          <cell r="L190">
            <v>0</v>
          </cell>
          <cell r="M190">
            <v>2.56</v>
          </cell>
        </row>
        <row r="191">
          <cell r="B191" t="str">
            <v>Service Tax Credit Writtern off</v>
          </cell>
        </row>
        <row r="192">
          <cell r="B192" t="str">
            <v>Raheja Vihar</v>
          </cell>
          <cell r="C192">
            <v>0</v>
          </cell>
          <cell r="D192">
            <v>0</v>
          </cell>
          <cell r="E192">
            <v>5.32</v>
          </cell>
          <cell r="F192">
            <v>2.66</v>
          </cell>
          <cell r="G192">
            <v>2.66</v>
          </cell>
          <cell r="H192">
            <v>2.66</v>
          </cell>
          <cell r="I192">
            <v>0.66</v>
          </cell>
          <cell r="J192">
            <v>2.5500000000000003</v>
          </cell>
          <cell r="K192">
            <v>2.5500000000000003</v>
          </cell>
          <cell r="L192">
            <v>2.5500000000000003</v>
          </cell>
          <cell r="M192">
            <v>2.5500000000000003</v>
          </cell>
          <cell r="N192">
            <v>2.5500000000000003</v>
          </cell>
          <cell r="O192">
            <v>2.5500000000000003</v>
          </cell>
        </row>
        <row r="193">
          <cell r="B193" t="str">
            <v>Cost of Development Rigths IKG</v>
          </cell>
        </row>
        <row r="194">
          <cell r="B194" t="str">
            <v>Loss on Commodity Trading</v>
          </cell>
        </row>
        <row r="195">
          <cell r="B195" t="str">
            <v>Bad Debts Writtern Back (Decretal Debts)</v>
          </cell>
          <cell r="C195">
            <v>0</v>
          </cell>
          <cell r="D195">
            <v>0</v>
          </cell>
          <cell r="E195">
            <v>0</v>
          </cell>
          <cell r="F195">
            <v>0</v>
          </cell>
          <cell r="G195">
            <v>0</v>
          </cell>
          <cell r="H195">
            <v>0</v>
          </cell>
          <cell r="I195">
            <v>0</v>
          </cell>
          <cell r="J195">
            <v>0</v>
          </cell>
          <cell r="K195">
            <v>0</v>
          </cell>
          <cell r="L195">
            <v>0</v>
          </cell>
          <cell r="M195">
            <v>0</v>
          </cell>
        </row>
        <row r="196">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v>0</v>
          </cell>
        </row>
        <row r="197">
          <cell r="C197" t="str">
            <v>H</v>
          </cell>
          <cell r="D197">
            <v>312.202</v>
          </cell>
          <cell r="E197">
            <v>52.222999999999999</v>
          </cell>
          <cell r="F197">
            <v>53.680999999999997</v>
          </cell>
          <cell r="G197">
            <v>56.911000000000001</v>
          </cell>
          <cell r="H197">
            <v>59.798000000000002</v>
          </cell>
          <cell r="I197">
            <v>64.481000000000009</v>
          </cell>
          <cell r="J197">
            <v>68.444999999999993</v>
          </cell>
          <cell r="K197">
            <v>64.814999999999998</v>
          </cell>
          <cell r="L197">
            <v>69.034999999999997</v>
          </cell>
          <cell r="M197">
            <v>81.841000000000008</v>
          </cell>
          <cell r="N197">
            <v>74.91</v>
          </cell>
          <cell r="O197">
            <v>77.712999999999994</v>
          </cell>
          <cell r="P197">
            <v>436.7589999999999</v>
          </cell>
        </row>
        <row r="198">
          <cell r="D198" t="str">
            <v>-------------</v>
          </cell>
          <cell r="E198" t="str">
            <v>-------------</v>
          </cell>
          <cell r="F198" t="str">
            <v>-------------</v>
          </cell>
          <cell r="G198" t="str">
            <v>-------------</v>
          </cell>
          <cell r="H198" t="str">
            <v>-------------</v>
          </cell>
          <cell r="I198" t="str">
            <v>-------------</v>
          </cell>
          <cell r="J198" t="str">
            <v>-------------</v>
          </cell>
          <cell r="K198" t="str">
            <v>-------------</v>
          </cell>
          <cell r="L198">
            <v>0</v>
          </cell>
          <cell r="M198" t="str">
            <v>-------------</v>
          </cell>
          <cell r="N198" t="str">
            <v>-------------</v>
          </cell>
          <cell r="O198" t="str">
            <v>-------------</v>
          </cell>
          <cell r="P198">
            <v>0</v>
          </cell>
        </row>
        <row r="199">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v>0</v>
          </cell>
        </row>
        <row r="200">
          <cell r="B200" t="str">
            <v>Total Income</v>
          </cell>
          <cell r="C200" t="str">
            <v>I=A to H</v>
          </cell>
          <cell r="D200">
            <v>2101.4085387639643</v>
          </cell>
          <cell r="E200">
            <v>679.07569528607962</v>
          </cell>
          <cell r="F200">
            <v>1617.7862834648079</v>
          </cell>
          <cell r="G200">
            <v>821.11233665756083</v>
          </cell>
          <cell r="H200">
            <v>876.07533925290875</v>
          </cell>
          <cell r="I200">
            <v>1014.7896341891947</v>
          </cell>
          <cell r="J200">
            <v>404.64506422557554</v>
          </cell>
          <cell r="K200">
            <v>1000.5837459979932</v>
          </cell>
          <cell r="L200">
            <v>1966.7620122066965</v>
          </cell>
          <cell r="M200">
            <v>1201.9759868844981</v>
          </cell>
          <cell r="N200">
            <v>986.54356695793672</v>
          </cell>
          <cell r="O200">
            <v>7087.4719229140383</v>
          </cell>
        </row>
        <row r="201">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v>0</v>
          </cell>
        </row>
        <row r="203">
          <cell r="B203" t="str">
            <v>Difference - TSBZ</v>
          </cell>
          <cell r="C203">
            <v>0</v>
          </cell>
          <cell r="D203">
            <v>0</v>
          </cell>
          <cell r="E203">
            <v>0</v>
          </cell>
          <cell r="F203">
            <v>0</v>
          </cell>
          <cell r="G203">
            <v>0</v>
          </cell>
          <cell r="H203">
            <v>0</v>
          </cell>
        </row>
        <row r="204">
          <cell r="P204">
            <v>0</v>
          </cell>
        </row>
        <row r="205">
          <cell r="P205">
            <v>0</v>
          </cell>
        </row>
        <row r="206">
          <cell r="P206">
            <v>0</v>
          </cell>
        </row>
        <row r="207">
          <cell r="B207" t="str">
            <v>Interest &amp; Finance Charges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P208">
            <v>0</v>
          </cell>
        </row>
        <row r="209">
          <cell r="B209" t="str">
            <v>Interest - including STAS interest</v>
          </cell>
          <cell r="C209">
            <v>0</v>
          </cell>
          <cell r="D209">
            <v>447.57561954905606</v>
          </cell>
          <cell r="E209">
            <v>447.08008526482519</v>
          </cell>
          <cell r="F209">
            <v>460.10128009110031</v>
          </cell>
          <cell r="G209">
            <v>506.713178959461</v>
          </cell>
          <cell r="H209">
            <v>505.46329423673762</v>
          </cell>
          <cell r="I209">
            <v>517.99417613713013</v>
          </cell>
          <cell r="J209">
            <v>531.13599821560956</v>
          </cell>
          <cell r="K209">
            <v>511.42588238489361</v>
          </cell>
          <cell r="L209">
            <v>530.26783669345718</v>
          </cell>
          <cell r="M209">
            <v>676.07565989485443</v>
          </cell>
          <cell r="N209">
            <v>641.52087555586536</v>
          </cell>
          <cell r="O209">
            <v>608.13077814238761</v>
          </cell>
        </row>
        <row r="210">
          <cell r="B210" t="str">
            <v>Interst on IIT</v>
          </cell>
          <cell r="C210">
            <v>0</v>
          </cell>
          <cell r="D210">
            <v>0</v>
          </cell>
          <cell r="E210">
            <v>0</v>
          </cell>
          <cell r="F210">
            <v>0</v>
          </cell>
          <cell r="G210">
            <v>4.5</v>
          </cell>
          <cell r="H210">
            <v>3.1</v>
          </cell>
        </row>
        <row r="211">
          <cell r="B211" t="str">
            <v>Interest Cost Cushion</v>
          </cell>
          <cell r="C211">
            <v>0</v>
          </cell>
          <cell r="D211">
            <v>0</v>
          </cell>
          <cell r="E211">
            <v>0</v>
          </cell>
          <cell r="F211">
            <v>0</v>
          </cell>
          <cell r="G211">
            <v>0</v>
          </cell>
          <cell r="H211">
            <v>0</v>
          </cell>
          <cell r="I211">
            <v>5</v>
          </cell>
          <cell r="J211">
            <v>0</v>
          </cell>
          <cell r="K211">
            <v>5</v>
          </cell>
          <cell r="L211">
            <v>0</v>
          </cell>
          <cell r="M211">
            <v>8.9599999999999991</v>
          </cell>
          <cell r="N211">
            <v>0</v>
          </cell>
          <cell r="O211">
            <v>20</v>
          </cell>
        </row>
        <row r="212">
          <cell r="B212" t="str">
            <v>Finance Charges</v>
          </cell>
          <cell r="C212">
            <v>0</v>
          </cell>
          <cell r="D212">
            <v>8.9515123909811205</v>
          </cell>
          <cell r="E212">
            <v>8.9416017052965042</v>
          </cell>
          <cell r="F212">
            <v>9.2020256018220064</v>
          </cell>
          <cell r="G212">
            <v>19.367829473986525</v>
          </cell>
          <cell r="H212">
            <v>12.636582355918442</v>
          </cell>
          <cell r="I212">
            <v>12.949854403428255</v>
          </cell>
          <cell r="J212">
            <v>13.27839995539024</v>
          </cell>
          <cell r="K212">
            <v>12.785647059622342</v>
          </cell>
          <cell r="L212">
            <v>18.25669591733643</v>
          </cell>
          <cell r="M212">
            <v>24.223891497371362</v>
          </cell>
          <cell r="N212">
            <v>16.038021888896633</v>
          </cell>
          <cell r="O212">
            <v>15.203269453559692</v>
          </cell>
        </row>
        <row r="213">
          <cell r="B213" t="str">
            <v>Processing Chgs/Special  Monitoring  Chgs/ etc ( Apr-Jun00 )</v>
          </cell>
          <cell r="C213">
            <v>0</v>
          </cell>
          <cell r="D213">
            <v>0</v>
          </cell>
          <cell r="E213">
            <v>0</v>
          </cell>
        </row>
        <row r="214">
          <cell r="B214" t="str">
            <v>Interest on Treasury portfolio</v>
          </cell>
          <cell r="C214">
            <v>0</v>
          </cell>
          <cell r="D214">
            <v>0</v>
          </cell>
          <cell r="E214">
            <v>0</v>
          </cell>
          <cell r="F214">
            <v>7</v>
          </cell>
          <cell r="G214">
            <v>11.620000000000001</v>
          </cell>
          <cell r="H214">
            <v>4.5</v>
          </cell>
          <cell r="I214">
            <v>4.5</v>
          </cell>
          <cell r="J214">
            <v>0</v>
          </cell>
          <cell r="K214">
            <v>6</v>
          </cell>
          <cell r="L214">
            <v>6</v>
          </cell>
          <cell r="M214">
            <v>0</v>
          </cell>
          <cell r="N214">
            <v>0</v>
          </cell>
          <cell r="O214">
            <v>6</v>
          </cell>
        </row>
        <row r="215">
          <cell r="B215" t="str">
            <v>IKG Interest Cost</v>
          </cell>
          <cell r="C215">
            <v>0</v>
          </cell>
          <cell r="D215">
            <v>0</v>
          </cell>
          <cell r="E215">
            <v>0</v>
          </cell>
          <cell r="F215">
            <v>0</v>
          </cell>
          <cell r="G215">
            <v>0</v>
          </cell>
          <cell r="H215">
            <v>0</v>
          </cell>
          <cell r="I215">
            <v>0</v>
          </cell>
          <cell r="J215">
            <v>0</v>
          </cell>
          <cell r="K215">
            <v>0</v>
          </cell>
          <cell r="L215">
            <v>0</v>
          </cell>
          <cell r="M215">
            <v>0</v>
          </cell>
          <cell r="N215">
            <v>131.30000000000001</v>
          </cell>
          <cell r="O215">
            <v>115.1</v>
          </cell>
        </row>
        <row r="216">
          <cell r="B216" t="str">
            <v>Commitment Charges excess provided last year reversed</v>
          </cell>
        </row>
        <row r="217">
          <cell r="B217" t="str">
            <v>Custody Charges</v>
          </cell>
          <cell r="C217">
            <v>0</v>
          </cell>
          <cell r="D217">
            <v>0</v>
          </cell>
          <cell r="E217">
            <v>0</v>
          </cell>
          <cell r="F217">
            <v>5.5</v>
          </cell>
          <cell r="G217">
            <v>0</v>
          </cell>
        </row>
        <row r="218">
          <cell r="B218" t="str">
            <v>Forward Cover Charges/ Swap Chgs</v>
          </cell>
          <cell r="C218">
            <v>0</v>
          </cell>
          <cell r="D218">
            <v>0</v>
          </cell>
          <cell r="E218">
            <v>0</v>
          </cell>
          <cell r="F218">
            <v>0</v>
          </cell>
          <cell r="G218">
            <v>0</v>
          </cell>
          <cell r="H218">
            <v>-0.63</v>
          </cell>
          <cell r="I218">
            <v>-5.12</v>
          </cell>
          <cell r="J218">
            <v>0</v>
          </cell>
          <cell r="K218">
            <v>0</v>
          </cell>
          <cell r="L218">
            <v>-0.59999999999999964</v>
          </cell>
          <cell r="M218">
            <v>-0.1</v>
          </cell>
        </row>
        <row r="219">
          <cell r="B219" t="str">
            <v>Dighi Port</v>
          </cell>
        </row>
        <row r="220">
          <cell r="B220" t="str">
            <v>Forex Gain</v>
          </cell>
        </row>
        <row r="221">
          <cell r="B221" t="str">
            <v>Loss / (Gain) on Int rate/Fx derivatives</v>
          </cell>
          <cell r="C221">
            <v>0</v>
          </cell>
          <cell r="D221">
            <v>-2.0099999999999998</v>
          </cell>
          <cell r="E221">
            <v>0</v>
          </cell>
          <cell r="F221">
            <v>-6.3100000000000005</v>
          </cell>
          <cell r="G221">
            <v>-3.48</v>
          </cell>
          <cell r="H221">
            <v>-4.3</v>
          </cell>
          <cell r="I221">
            <v>-0.96</v>
          </cell>
          <cell r="J221">
            <v>0</v>
          </cell>
          <cell r="K221">
            <v>0</v>
          </cell>
          <cell r="L221">
            <v>-5.9400000000000013</v>
          </cell>
          <cell r="M221">
            <v>-3</v>
          </cell>
        </row>
        <row r="222">
          <cell r="B222" t="str">
            <v>Saving In LT Currency Swap</v>
          </cell>
          <cell r="C222">
            <v>0</v>
          </cell>
          <cell r="D222">
            <v>-1.54</v>
          </cell>
          <cell r="E222">
            <v>0</v>
          </cell>
          <cell r="F222">
            <v>-3.13</v>
          </cell>
          <cell r="G222">
            <v>-1.58</v>
          </cell>
          <cell r="H222">
            <v>-1.59</v>
          </cell>
          <cell r="I222">
            <v>-1.54</v>
          </cell>
          <cell r="J222">
            <v>0</v>
          </cell>
          <cell r="K222">
            <v>0</v>
          </cell>
          <cell r="L222">
            <v>-4.7199999999999989</v>
          </cell>
          <cell r="M222">
            <v>-2</v>
          </cell>
        </row>
        <row r="223">
          <cell r="B223" t="str">
            <v>Rupee Interest Rate Derivatives</v>
          </cell>
          <cell r="C223">
            <v>0</v>
          </cell>
          <cell r="D223">
            <v>3.16</v>
          </cell>
          <cell r="E223">
            <v>0</v>
          </cell>
          <cell r="F223">
            <v>6.3000000000000007</v>
          </cell>
          <cell r="G223">
            <v>-0.12</v>
          </cell>
          <cell r="H223">
            <v>-3.39</v>
          </cell>
          <cell r="I223">
            <v>2.69</v>
          </cell>
          <cell r="J223">
            <v>0</v>
          </cell>
          <cell r="K223">
            <v>0</v>
          </cell>
          <cell r="L223">
            <v>-2.8900000000000006</v>
          </cell>
          <cell r="M223">
            <v>-1.9</v>
          </cell>
        </row>
        <row r="224">
          <cell r="B224" t="str">
            <v>Interest Cost TMDRL</v>
          </cell>
          <cell r="C224">
            <v>0</v>
          </cell>
          <cell r="D224">
            <v>12.6</v>
          </cell>
          <cell r="E224">
            <v>12.6</v>
          </cell>
          <cell r="F224">
            <v>-7.379999999999999</v>
          </cell>
          <cell r="G224">
            <v>21.9</v>
          </cell>
          <cell r="H224">
            <v>21.9</v>
          </cell>
          <cell r="I224">
            <v>21.9</v>
          </cell>
          <cell r="J224">
            <v>54.22</v>
          </cell>
          <cell r="K224">
            <v>56.25</v>
          </cell>
          <cell r="L224">
            <v>61.94</v>
          </cell>
          <cell r="M224">
            <v>25.08</v>
          </cell>
          <cell r="N224">
            <v>23.14</v>
          </cell>
          <cell r="O224">
            <v>25.23</v>
          </cell>
        </row>
        <row r="225">
          <cell r="B225" t="str">
            <v>REPO Interest</v>
          </cell>
          <cell r="C225">
            <v>0</v>
          </cell>
          <cell r="D225">
            <v>0</v>
          </cell>
          <cell r="E225">
            <v>0</v>
          </cell>
        </row>
        <row r="226">
          <cell r="B226" t="str">
            <v>Memo Of Previous  Month considered in the Current Month</v>
          </cell>
        </row>
        <row r="227">
          <cell r="B227" t="str">
            <v>313002 Bank Guarantee Dr (STAS) / Syndicate Bank / Vijaya Bk 232125/232226  Cr</v>
          </cell>
        </row>
        <row r="228">
          <cell r="B228" t="str">
            <v>KFW Finance Charges</v>
          </cell>
          <cell r="C228">
            <v>0</v>
          </cell>
          <cell r="D228">
            <v>0.9</v>
          </cell>
          <cell r="E228">
            <v>0.9</v>
          </cell>
          <cell r="F228">
            <v>0.9</v>
          </cell>
        </row>
        <row r="229">
          <cell r="B229" t="str">
            <v>Commitement Charges</v>
          </cell>
        </row>
        <row r="230">
          <cell r="B230" t="str">
            <v>Notional Cost Considered For ABD loan</v>
          </cell>
          <cell r="C230">
            <v>0</v>
          </cell>
          <cell r="D230">
            <v>3</v>
          </cell>
          <cell r="E230">
            <v>3</v>
          </cell>
          <cell r="F230">
            <v>3</v>
          </cell>
          <cell r="G230">
            <v>3</v>
          </cell>
          <cell r="H230">
            <v>3</v>
          </cell>
          <cell r="I230">
            <v>3</v>
          </cell>
          <cell r="J230">
            <v>3</v>
          </cell>
          <cell r="K230">
            <v>3</v>
          </cell>
          <cell r="L230">
            <v>3</v>
          </cell>
          <cell r="M230">
            <v>3</v>
          </cell>
          <cell r="N230">
            <v>3</v>
          </cell>
          <cell r="O230">
            <v>3</v>
          </cell>
        </row>
        <row r="231">
          <cell r="B231" t="str">
            <v>Interest on SICAL</v>
          </cell>
          <cell r="C231">
            <v>0</v>
          </cell>
          <cell r="D231">
            <v>7.8104166666666703</v>
          </cell>
          <cell r="E231">
            <v>1.1100000000000001</v>
          </cell>
          <cell r="F231">
            <v>1.1100000000000001</v>
          </cell>
          <cell r="G231">
            <v>1.1100000000000001</v>
          </cell>
          <cell r="H231">
            <v>1.1100000000000001</v>
          </cell>
          <cell r="I231">
            <v>1.1100000000000001</v>
          </cell>
          <cell r="J231">
            <v>1.1100000000000001</v>
          </cell>
          <cell r="K231">
            <v>1.1100000000000001</v>
          </cell>
          <cell r="L231">
            <v>1.1100000000000001</v>
          </cell>
          <cell r="M231">
            <v>1.1100000000000001</v>
          </cell>
          <cell r="N231">
            <v>1.1100000000000001</v>
          </cell>
          <cell r="O231">
            <v>1.1100000000000001</v>
          </cell>
        </row>
        <row r="232">
          <cell r="B232" t="str">
            <v>Interst on Security deposits</v>
          </cell>
          <cell r="C232">
            <v>0</v>
          </cell>
          <cell r="D232">
            <v>0.88</v>
          </cell>
          <cell r="E232">
            <v>0.88</v>
          </cell>
          <cell r="F232">
            <v>0.88</v>
          </cell>
          <cell r="G232">
            <v>0.88</v>
          </cell>
          <cell r="H232">
            <v>0.88</v>
          </cell>
          <cell r="I232">
            <v>0.88</v>
          </cell>
          <cell r="J232">
            <v>0.88</v>
          </cell>
          <cell r="K232">
            <v>0.88</v>
          </cell>
          <cell r="L232">
            <v>0.88</v>
          </cell>
          <cell r="M232">
            <v>0.88</v>
          </cell>
          <cell r="N232">
            <v>0.88</v>
          </cell>
          <cell r="O232">
            <v>0.88</v>
          </cell>
        </row>
        <row r="233">
          <cell r="B233" t="str">
            <v>Interest on Security Deposit PIPVAV</v>
          </cell>
          <cell r="C233">
            <v>0</v>
          </cell>
          <cell r="D233">
            <v>13</v>
          </cell>
          <cell r="E233">
            <v>1</v>
          </cell>
          <cell r="F233">
            <v>1</v>
          </cell>
          <cell r="G233">
            <v>1</v>
          </cell>
          <cell r="H233">
            <v>1</v>
          </cell>
          <cell r="I233">
            <v>1</v>
          </cell>
          <cell r="J233">
            <v>1</v>
          </cell>
          <cell r="K233">
            <v>1</v>
          </cell>
          <cell r="L233">
            <v>1</v>
          </cell>
          <cell r="M233">
            <v>1</v>
          </cell>
          <cell r="N233">
            <v>1</v>
          </cell>
          <cell r="O233">
            <v>1</v>
          </cell>
        </row>
        <row r="234">
          <cell r="B234" t="str">
            <v>Fx Fluctuation</v>
          </cell>
          <cell r="C234">
            <v>0</v>
          </cell>
          <cell r="D234">
            <v>0</v>
          </cell>
          <cell r="E234">
            <v>0</v>
          </cell>
          <cell r="F234">
            <v>0</v>
          </cell>
        </row>
        <row r="235">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v>0</v>
          </cell>
        </row>
        <row r="236">
          <cell r="C236" t="str">
            <v>J</v>
          </cell>
          <cell r="D236">
            <v>494.32754860670389</v>
          </cell>
          <cell r="E236">
            <v>475.51168697012167</v>
          </cell>
          <cell r="F236">
            <v>478.17330569292233</v>
          </cell>
          <cell r="G236">
            <v>564.91100843344748</v>
          </cell>
          <cell r="H236">
            <v>543.67987659265611</v>
          </cell>
          <cell r="I236">
            <v>563.40403054055844</v>
          </cell>
          <cell r="J236">
            <v>604.62439817099983</v>
          </cell>
          <cell r="K236">
            <v>597.45152944451593</v>
          </cell>
          <cell r="L236">
            <v>608.30453261079356</v>
          </cell>
          <cell r="M236">
            <v>733.32955139222588</v>
          </cell>
          <cell r="N236">
            <v>817.98889744476207</v>
          </cell>
          <cell r="O236">
            <v>795.6540475959473</v>
          </cell>
          <cell r="P236">
            <v>4157.3529566592442</v>
          </cell>
        </row>
        <row r="237">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row>
        <row r="238">
          <cell r="B238" t="str">
            <v>Administrative &amp; General Expenses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B239" t="str">
            <v>Overheads</v>
          </cell>
          <cell r="C239">
            <v>0</v>
          </cell>
          <cell r="D239">
            <v>46.300000000000004</v>
          </cell>
          <cell r="E239">
            <v>62.730000000000004</v>
          </cell>
          <cell r="F239">
            <v>68.995000000000005</v>
          </cell>
          <cell r="G239">
            <v>69.396666666666661</v>
          </cell>
          <cell r="H239">
            <v>53.776666666666664</v>
          </cell>
          <cell r="I239">
            <v>59</v>
          </cell>
          <cell r="J239">
            <v>66.510000000000005</v>
          </cell>
          <cell r="K239">
            <v>64.67</v>
          </cell>
          <cell r="L239">
            <v>89.65</v>
          </cell>
          <cell r="M239">
            <v>60.38</v>
          </cell>
          <cell r="N239">
            <v>72.724999999999994</v>
          </cell>
          <cell r="O239">
            <v>122.64999999999999</v>
          </cell>
          <cell r="P239">
            <v>476.58500000000004</v>
          </cell>
        </row>
        <row r="240">
          <cell r="B240" t="str">
            <v>STAS Overhead</v>
          </cell>
          <cell r="C240">
            <v>0</v>
          </cell>
          <cell r="D240">
            <v>5.4</v>
          </cell>
          <cell r="E240">
            <v>3.16</v>
          </cell>
          <cell r="F240">
            <v>-8.56</v>
          </cell>
          <cell r="G240">
            <v>0</v>
          </cell>
          <cell r="H240">
            <v>0</v>
          </cell>
          <cell r="I240">
            <v>0</v>
          </cell>
        </row>
        <row r="241">
          <cell r="B241" t="str">
            <v>Stas Adjustments</v>
          </cell>
          <cell r="C241">
            <v>0</v>
          </cell>
          <cell r="D241">
            <v>0</v>
          </cell>
          <cell r="E241">
            <v>0</v>
          </cell>
          <cell r="F241">
            <v>0</v>
          </cell>
          <cell r="G241">
            <v>0</v>
          </cell>
          <cell r="H241">
            <v>31.23</v>
          </cell>
          <cell r="I241">
            <v>0</v>
          </cell>
          <cell r="J241">
            <v>5.82</v>
          </cell>
          <cell r="K241">
            <v>10.82</v>
          </cell>
          <cell r="L241">
            <v>4.09</v>
          </cell>
          <cell r="M241">
            <v>22.556000000000001</v>
          </cell>
          <cell r="N241">
            <v>23.120000000000012</v>
          </cell>
          <cell r="O241">
            <v>14.21</v>
          </cell>
        </row>
        <row r="242">
          <cell r="B242" t="str">
            <v>PRP</v>
          </cell>
          <cell r="C242">
            <v>0</v>
          </cell>
          <cell r="D242">
            <v>16.666666666666668</v>
          </cell>
          <cell r="E242">
            <v>20.003333333333334</v>
          </cell>
          <cell r="F242">
            <v>18.333300000000001</v>
          </cell>
          <cell r="G242">
            <v>18.333333333333332</v>
          </cell>
          <cell r="H242">
            <v>18.333333333333332</v>
          </cell>
          <cell r="I242">
            <v>18.333333333333332</v>
          </cell>
          <cell r="J242">
            <v>18.333333333333332</v>
          </cell>
          <cell r="K242">
            <v>18.333333333333332</v>
          </cell>
          <cell r="L242">
            <v>18.333333333333332</v>
          </cell>
          <cell r="M242">
            <v>18.333333333333332</v>
          </cell>
          <cell r="N242">
            <v>18.333333333333332</v>
          </cell>
          <cell r="O242">
            <v>18.329999999999998</v>
          </cell>
        </row>
        <row r="243">
          <cell r="B243" t="str">
            <v>NSE</v>
          </cell>
          <cell r="C243">
            <v>0</v>
          </cell>
          <cell r="D243">
            <v>0</v>
          </cell>
          <cell r="E243">
            <v>0</v>
          </cell>
          <cell r="F243">
            <v>0</v>
          </cell>
          <cell r="G243">
            <v>0</v>
          </cell>
          <cell r="H243">
            <v>0</v>
          </cell>
        </row>
        <row r="244">
          <cell r="B244" t="str">
            <v>lCost of Land</v>
          </cell>
          <cell r="C244">
            <v>0</v>
          </cell>
          <cell r="D244">
            <v>0</v>
          </cell>
          <cell r="E244">
            <v>0</v>
          </cell>
          <cell r="F244">
            <v>0</v>
          </cell>
          <cell r="G244">
            <v>0</v>
          </cell>
          <cell r="H244">
            <v>0</v>
          </cell>
          <cell r="I244">
            <v>0</v>
          </cell>
          <cell r="J244">
            <v>0</v>
          </cell>
          <cell r="K244">
            <v>0</v>
          </cell>
          <cell r="L244">
            <v>0</v>
          </cell>
          <cell r="M244">
            <v>0</v>
          </cell>
          <cell r="N244">
            <v>0</v>
          </cell>
          <cell r="O244">
            <v>2690</v>
          </cell>
        </row>
        <row r="245">
          <cell r="B245" t="str">
            <v>CDI Expenses Sneha</v>
          </cell>
          <cell r="C245">
            <v>0</v>
          </cell>
          <cell r="D245">
            <v>0</v>
          </cell>
          <cell r="E245">
            <v>16.23</v>
          </cell>
          <cell r="F245">
            <v>4.7699999999999996</v>
          </cell>
          <cell r="G245">
            <v>6.97</v>
          </cell>
          <cell r="H245">
            <v>13.38</v>
          </cell>
          <cell r="I245">
            <v>0</v>
          </cell>
          <cell r="J245">
            <v>2.2000000000000002</v>
          </cell>
          <cell r="K245">
            <v>0</v>
          </cell>
          <cell r="L245">
            <v>1.33</v>
          </cell>
          <cell r="M245">
            <v>0</v>
          </cell>
          <cell r="N245">
            <v>3.4350000000000001</v>
          </cell>
        </row>
        <row r="246">
          <cell r="D246" t="str">
            <v>--------------</v>
          </cell>
          <cell r="E246" t="str">
            <v>--------------</v>
          </cell>
          <cell r="F246" t="str">
            <v>--------------</v>
          </cell>
          <cell r="G246" t="str">
            <v>--------------</v>
          </cell>
          <cell r="H246" t="str">
            <v>--------------</v>
          </cell>
          <cell r="I246" t="str">
            <v>---------</v>
          </cell>
          <cell r="J246" t="str">
            <v>--------------</v>
          </cell>
          <cell r="K246" t="str">
            <v>--------------</v>
          </cell>
          <cell r="L246" t="str">
            <v>--------------</v>
          </cell>
          <cell r="M246" t="str">
            <v>--------------</v>
          </cell>
          <cell r="N246" t="str">
            <v>--------------</v>
          </cell>
          <cell r="O246" t="str">
            <v>--------------</v>
          </cell>
          <cell r="P246">
            <v>0</v>
          </cell>
        </row>
        <row r="247">
          <cell r="C247" t="str">
            <v>L</v>
          </cell>
          <cell r="D247">
            <v>68.366666666666674</v>
          </cell>
          <cell r="E247">
            <v>102.12333333333333</v>
          </cell>
          <cell r="F247">
            <v>83.538300000000007</v>
          </cell>
          <cell r="G247">
            <v>94.699999999999989</v>
          </cell>
          <cell r="H247">
            <v>116.71999999999998</v>
          </cell>
          <cell r="I247">
            <v>77.333333333333329</v>
          </cell>
          <cell r="J247">
            <v>92.863333333333344</v>
          </cell>
          <cell r="K247">
            <v>93.823333333333338</v>
          </cell>
          <cell r="L247">
            <v>113.40333333333334</v>
          </cell>
          <cell r="M247">
            <v>101.26933333333334</v>
          </cell>
          <cell r="N247">
            <v>117.61333333333333</v>
          </cell>
          <cell r="O247">
            <v>2845.19</v>
          </cell>
          <cell r="P247">
            <v>3364.1626666666666</v>
          </cell>
        </row>
        <row r="248">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v>0</v>
          </cell>
        </row>
        <row r="249">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v>0</v>
          </cell>
        </row>
        <row r="250">
          <cell r="B250" t="str">
            <v>Total Expenses</v>
          </cell>
          <cell r="C250" t="str">
            <v>M=Jto L</v>
          </cell>
          <cell r="D250">
            <v>562.69421527337056</v>
          </cell>
          <cell r="E250">
            <v>577.63502030345501</v>
          </cell>
          <cell r="F250">
            <v>561.71160569292238</v>
          </cell>
          <cell r="G250">
            <v>659.61100843344752</v>
          </cell>
          <cell r="H250">
            <v>660.39987659265614</v>
          </cell>
          <cell r="I250">
            <v>640.73736387389181</v>
          </cell>
          <cell r="J250">
            <v>697.48773150433317</v>
          </cell>
          <cell r="K250">
            <v>691.27486277784931</v>
          </cell>
          <cell r="L250">
            <v>721.70786594412687</v>
          </cell>
          <cell r="M250">
            <v>834.59888472555917</v>
          </cell>
          <cell r="N250">
            <v>935.60223077809542</v>
          </cell>
          <cell r="O250">
            <v>3640.8440475959474</v>
          </cell>
          <cell r="P250">
            <v>7521.5156233259113</v>
          </cell>
        </row>
        <row r="251">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v>0</v>
          </cell>
        </row>
        <row r="252">
          <cell r="P252">
            <v>0</v>
          </cell>
        </row>
        <row r="253">
          <cell r="B253" t="str">
            <v>Gross Profit</v>
          </cell>
          <cell r="C253" t="str">
            <v>N</v>
          </cell>
          <cell r="D253">
            <v>1538.7143234905939</v>
          </cell>
          <cell r="E253">
            <v>101.44067498262461</v>
          </cell>
          <cell r="F253">
            <v>1056.0746777718855</v>
          </cell>
          <cell r="G253">
            <v>161.50132822411331</v>
          </cell>
          <cell r="H253">
            <v>215.67546266025261</v>
          </cell>
          <cell r="I253">
            <v>374.05227031530285</v>
          </cell>
          <cell r="J253">
            <v>-292.84266727875763</v>
          </cell>
          <cell r="K253">
            <v>309.30888322014391</v>
          </cell>
          <cell r="L253">
            <v>1245.0541462625697</v>
          </cell>
          <cell r="M253">
            <v>367.3771021589389</v>
          </cell>
          <cell r="N253">
            <v>50.941336179841301</v>
          </cell>
          <cell r="O253">
            <v>3446.6278753180909</v>
          </cell>
          <cell r="P253">
            <v>5126.4666758608273</v>
          </cell>
        </row>
        <row r="254">
          <cell r="P254">
            <v>0</v>
          </cell>
        </row>
        <row r="255">
          <cell r="B255" t="str">
            <v>Depreciation</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-Own Assets </v>
          </cell>
          <cell r="C256">
            <v>0</v>
          </cell>
          <cell r="D256">
            <v>12.245000000000001</v>
          </cell>
          <cell r="E256">
            <v>7.7119999999999997</v>
          </cell>
          <cell r="F256">
            <v>9.4795750000000005</v>
          </cell>
          <cell r="G256">
            <v>8.4944249999999961</v>
          </cell>
          <cell r="H256">
            <v>9.527000000000001</v>
          </cell>
          <cell r="I256">
            <v>9.527000000000001</v>
          </cell>
          <cell r="J256">
            <v>10.385000000000007</v>
          </cell>
          <cell r="K256">
            <v>9.5150000000000077</v>
          </cell>
          <cell r="L256">
            <v>8.8629999999999765</v>
          </cell>
          <cell r="M256">
            <v>8.802999999999976</v>
          </cell>
          <cell r="N256">
            <v>8.802999999999976</v>
          </cell>
          <cell r="O256">
            <v>8.802999999999976</v>
          </cell>
          <cell r="P256">
            <v>55.171999999999919</v>
          </cell>
        </row>
        <row r="257">
          <cell r="B257" t="str">
            <v xml:space="preserve">  -Net Lease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B258" t="str">
            <v xml:space="preserve">  -Operating Lease</v>
          </cell>
          <cell r="C258">
            <v>0</v>
          </cell>
          <cell r="D258">
            <v>4.1100000000000003</v>
          </cell>
          <cell r="E258">
            <v>8.4209999999999994</v>
          </cell>
          <cell r="F258">
            <v>5.2822250000000004</v>
          </cell>
          <cell r="G258">
            <v>7.7867750000000013</v>
          </cell>
          <cell r="H258">
            <v>6.5929999999999964</v>
          </cell>
          <cell r="I258">
            <v>6.5929999999999964</v>
          </cell>
          <cell r="J258">
            <v>6.3060000000000045</v>
          </cell>
          <cell r="K258">
            <v>6.1798800000000043</v>
          </cell>
          <cell r="L258">
            <v>7.0941199999999967</v>
          </cell>
          <cell r="M258">
            <v>7.0941199999999967</v>
          </cell>
          <cell r="N258">
            <v>6.8641199999999962</v>
          </cell>
          <cell r="O258">
            <v>6.8641199999999962</v>
          </cell>
        </row>
        <row r="259">
          <cell r="B259" t="str">
            <v xml:space="preserve">  -Secondary Lease (Memos)</v>
          </cell>
        </row>
        <row r="260">
          <cell r="B260" t="str">
            <v>Change in dep policy</v>
          </cell>
        </row>
        <row r="261">
          <cell r="D261" t="str">
            <v>--------------</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v>0</v>
          </cell>
        </row>
        <row r="262">
          <cell r="D262">
            <v>16.355</v>
          </cell>
          <cell r="E262">
            <v>16.132999999999999</v>
          </cell>
          <cell r="F262">
            <v>14.761800000000001</v>
          </cell>
          <cell r="G262">
            <v>16.281199999999998</v>
          </cell>
          <cell r="H262">
            <v>16.119999999999997</v>
          </cell>
          <cell r="I262">
            <v>16.119999999999997</v>
          </cell>
          <cell r="J262">
            <v>16.69100000000001</v>
          </cell>
          <cell r="K262">
            <v>15.694880000000012</v>
          </cell>
          <cell r="L262">
            <v>15.957119999999973</v>
          </cell>
          <cell r="M262">
            <v>15.897119999999973</v>
          </cell>
          <cell r="N262">
            <v>15.667119999999972</v>
          </cell>
          <cell r="O262">
            <v>15.667119999999972</v>
          </cell>
          <cell r="P262">
            <v>95.574359999999899</v>
          </cell>
        </row>
        <row r="263">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v>0</v>
          </cell>
        </row>
        <row r="264">
          <cell r="P264">
            <v>0</v>
          </cell>
        </row>
        <row r="265">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v>0</v>
          </cell>
        </row>
        <row r="266">
          <cell r="B266" t="str">
            <v>Operating Profit</v>
          </cell>
          <cell r="C266" t="str">
            <v>P=N-O</v>
          </cell>
          <cell r="D266">
            <v>1522.3593234905939</v>
          </cell>
          <cell r="E266">
            <v>85.307674982624619</v>
          </cell>
          <cell r="F266">
            <v>1041.3128777718855</v>
          </cell>
          <cell r="G266">
            <v>145.2201282241133</v>
          </cell>
          <cell r="H266">
            <v>199.5554626602526</v>
          </cell>
          <cell r="I266">
            <v>357.93227031530284</v>
          </cell>
          <cell r="J266">
            <v>-309.53366727875766</v>
          </cell>
          <cell r="K266">
            <v>293.6140032201439</v>
          </cell>
          <cell r="L266">
            <v>1229.0970262625697</v>
          </cell>
          <cell r="M266">
            <v>351.47998215893892</v>
          </cell>
          <cell r="N266">
            <v>35.274216179841332</v>
          </cell>
          <cell r="O266">
            <v>3430.9607553180908</v>
          </cell>
          <cell r="P266">
            <v>5030.8923158608268</v>
          </cell>
        </row>
        <row r="267">
          <cell r="D267" t="str">
            <v>--------------</v>
          </cell>
          <cell r="E267" t="str">
            <v>--------------</v>
          </cell>
          <cell r="F267" t="str">
            <v>--------------</v>
          </cell>
          <cell r="G267" t="str">
            <v>--------------</v>
          </cell>
          <cell r="H267" t="str">
            <v>--------------</v>
          </cell>
          <cell r="I267" t="str">
            <v>--------------</v>
          </cell>
          <cell r="J267" t="str">
            <v>--------------</v>
          </cell>
          <cell r="K267" t="str">
            <v>--------------</v>
          </cell>
          <cell r="L267" t="str">
            <v>--------------</v>
          </cell>
          <cell r="M267" t="str">
            <v>--------------</v>
          </cell>
          <cell r="N267" t="str">
            <v>--------------</v>
          </cell>
          <cell r="O267" t="str">
            <v>--------------</v>
          </cell>
          <cell r="P267">
            <v>0</v>
          </cell>
        </row>
        <row r="268">
          <cell r="P268">
            <v>0</v>
          </cell>
        </row>
        <row r="269">
          <cell r="B269" t="str">
            <v>NPA Provision: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B270" t="str">
            <v>For Loans and Advances</v>
          </cell>
          <cell r="C270">
            <v>0</v>
          </cell>
          <cell r="D270">
            <v>13.19</v>
          </cell>
          <cell r="E270">
            <v>64.48</v>
          </cell>
          <cell r="F270">
            <v>3.8</v>
          </cell>
          <cell r="G270">
            <v>-0.55000000000000004</v>
          </cell>
          <cell r="H270">
            <v>1.9</v>
          </cell>
          <cell r="I270">
            <v>25.02</v>
          </cell>
          <cell r="J270">
            <v>0</v>
          </cell>
          <cell r="K270">
            <v>0.72</v>
          </cell>
          <cell r="L270">
            <v>9.5200000000000014</v>
          </cell>
          <cell r="M270">
            <v>8.09</v>
          </cell>
          <cell r="N270">
            <v>-0.45</v>
          </cell>
          <cell r="O270">
            <v>12.66</v>
          </cell>
          <cell r="P270">
            <v>17.880000000000003</v>
          </cell>
        </row>
        <row r="271">
          <cell r="B271" t="str">
            <v>For Investment Valuation - PEF &amp; G-Sec</v>
          </cell>
          <cell r="C271">
            <v>0</v>
          </cell>
          <cell r="D271">
            <v>-8.8800000000000008</v>
          </cell>
        </row>
        <row r="272">
          <cell r="B272" t="str">
            <v>For Investment Valuation - Shares</v>
          </cell>
          <cell r="C272">
            <v>0</v>
          </cell>
          <cell r="D272">
            <v>0</v>
          </cell>
          <cell r="E272">
            <v>-16.64</v>
          </cell>
          <cell r="F272">
            <v>8.0400000000000009</v>
          </cell>
          <cell r="G272">
            <v>-12.07</v>
          </cell>
          <cell r="H272">
            <v>19.22</v>
          </cell>
          <cell r="I272">
            <v>102.53</v>
          </cell>
          <cell r="J272">
            <v>50.64</v>
          </cell>
          <cell r="K272">
            <v>-161</v>
          </cell>
          <cell r="L272">
            <v>7.8</v>
          </cell>
          <cell r="M272">
            <v>359.52</v>
          </cell>
          <cell r="N272">
            <v>100.98</v>
          </cell>
          <cell r="O272">
            <v>26.68</v>
          </cell>
        </row>
        <row r="273">
          <cell r="B273" t="str">
            <v>For Investment Valuation - Lease</v>
          </cell>
        </row>
        <row r="274">
          <cell r="B274" t="str">
            <v>For Loans and Advances</v>
          </cell>
        </row>
        <row r="275">
          <cell r="B275" t="str">
            <v>For Debentures</v>
          </cell>
        </row>
        <row r="276">
          <cell r="B276" t="str">
            <v>Reversal of Provision</v>
          </cell>
        </row>
        <row r="277">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row>
        <row r="278">
          <cell r="B278" t="str">
            <v/>
          </cell>
          <cell r="C278" t="str">
            <v>Q</v>
          </cell>
          <cell r="D278">
            <v>4.3099999999999987</v>
          </cell>
          <cell r="E278">
            <v>47.84</v>
          </cell>
          <cell r="F278">
            <v>11.84</v>
          </cell>
          <cell r="G278">
            <v>-12.620000000000001</v>
          </cell>
          <cell r="H278">
            <v>21.119999999999997</v>
          </cell>
          <cell r="I278">
            <v>127.55</v>
          </cell>
          <cell r="J278">
            <v>50.64</v>
          </cell>
          <cell r="K278">
            <v>-160.28</v>
          </cell>
          <cell r="L278">
            <v>17.32</v>
          </cell>
          <cell r="M278">
            <v>367.60999999999996</v>
          </cell>
          <cell r="N278">
            <v>100.53</v>
          </cell>
          <cell r="O278">
            <v>39.340000000000003</v>
          </cell>
          <cell r="P278">
            <v>415.15999999999997</v>
          </cell>
        </row>
        <row r="279">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row>
        <row r="281">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row>
        <row r="282">
          <cell r="B282" t="str">
            <v>Profit Before Tax</v>
          </cell>
          <cell r="C282" t="str">
            <v>R=P-Q</v>
          </cell>
          <cell r="D282">
            <v>1518.0493234905939</v>
          </cell>
          <cell r="E282">
            <v>37.467674982624615</v>
          </cell>
          <cell r="F282">
            <v>1029.4728777718856</v>
          </cell>
          <cell r="G282">
            <v>157.8401282241133</v>
          </cell>
          <cell r="H282">
            <v>178.4354626602526</v>
          </cell>
          <cell r="I282">
            <v>230.38227031530283</v>
          </cell>
          <cell r="J282">
            <v>-360.17366727875765</v>
          </cell>
          <cell r="K282">
            <v>453.89400322014387</v>
          </cell>
          <cell r="L282">
            <v>1211.7770262625697</v>
          </cell>
          <cell r="M282">
            <v>-16.130017841061033</v>
          </cell>
          <cell r="N282">
            <v>-65.255783820158669</v>
          </cell>
          <cell r="O282">
            <v>3391.6207553180907</v>
          </cell>
        </row>
        <row r="283">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row>
        <row r="284">
          <cell r="B284" t="str">
            <v>CHECK ( This should be zero)</v>
          </cell>
          <cell r="C284">
            <v>0</v>
          </cell>
          <cell r="D284">
            <v>0</v>
          </cell>
          <cell r="E284">
            <v>0</v>
          </cell>
          <cell r="F284">
            <v>0</v>
          </cell>
          <cell r="G284">
            <v>0</v>
          </cell>
          <cell r="H284">
            <v>0</v>
          </cell>
          <cell r="I284">
            <v>0</v>
          </cell>
          <cell r="J284">
            <v>0</v>
          </cell>
          <cell r="K284">
            <v>0</v>
          </cell>
          <cell r="L284">
            <v>0</v>
          </cell>
          <cell r="M284">
            <v>0</v>
          </cell>
          <cell r="N284">
            <v>-1.1368683772161603E-13</v>
          </cell>
          <cell r="O284">
            <v>0</v>
          </cell>
        </row>
        <row r="286">
          <cell r="B286" t="str">
            <v>Provision for Tax</v>
          </cell>
          <cell r="C286">
            <v>0</v>
          </cell>
          <cell r="D286">
            <v>52.62</v>
          </cell>
          <cell r="E286">
            <v>23.38</v>
          </cell>
          <cell r="F286">
            <v>17</v>
          </cell>
          <cell r="G286">
            <v>38</v>
          </cell>
          <cell r="H286">
            <v>0.21000000000000085</v>
          </cell>
          <cell r="I286">
            <v>26.24199999999999</v>
          </cell>
          <cell r="J286">
            <v>-137</v>
          </cell>
          <cell r="K286">
            <v>40.430000000000007</v>
          </cell>
          <cell r="L286">
            <v>99.29</v>
          </cell>
          <cell r="M286">
            <v>19.340000000000003</v>
          </cell>
          <cell r="N286">
            <v>198.94000000000005</v>
          </cell>
          <cell r="O286">
            <v>1384.5200000000002</v>
          </cell>
        </row>
        <row r="287">
          <cell r="B287" t="str">
            <v>Less: deferred tax credit</v>
          </cell>
          <cell r="C287">
            <v>0</v>
          </cell>
          <cell r="D287">
            <v>48.38</v>
          </cell>
          <cell r="E287">
            <v>13.620000000000005</v>
          </cell>
          <cell r="F287">
            <v>168</v>
          </cell>
          <cell r="G287">
            <v>79.999966666666694</v>
          </cell>
          <cell r="H287">
            <v>69.099966666666688</v>
          </cell>
          <cell r="I287">
            <v>75.82000000000005</v>
          </cell>
          <cell r="J287">
            <v>-12</v>
          </cell>
          <cell r="K287">
            <v>0</v>
          </cell>
          <cell r="L287">
            <v>-0.08</v>
          </cell>
          <cell r="M287">
            <v>0</v>
          </cell>
          <cell r="N287">
            <v>0.08</v>
          </cell>
        </row>
        <row r="289">
          <cell r="B289" t="str">
            <v>Loss on sale of Properties</v>
          </cell>
          <cell r="C289">
            <v>0</v>
          </cell>
          <cell r="D289">
            <v>0</v>
          </cell>
          <cell r="E289">
            <v>0</v>
          </cell>
          <cell r="F289">
            <v>0</v>
          </cell>
          <cell r="G289">
            <v>0</v>
          </cell>
          <cell r="H289">
            <v>0</v>
          </cell>
          <cell r="I289">
            <v>0</v>
          </cell>
          <cell r="J289">
            <v>0</v>
          </cell>
          <cell r="K289">
            <v>0</v>
          </cell>
          <cell r="L289">
            <v>0</v>
          </cell>
          <cell r="M289">
            <v>0</v>
          </cell>
          <cell r="N289">
            <v>1671.6000000000001</v>
          </cell>
        </row>
        <row r="290">
          <cell r="N290">
            <v>299.96999999999997</v>
          </cell>
        </row>
        <row r="291">
          <cell r="N291">
            <v>1371.63</v>
          </cell>
        </row>
        <row r="293">
          <cell r="B293" t="str">
            <v>STAS</v>
          </cell>
        </row>
        <row r="295">
          <cell r="B295" t="str">
            <v>Fund Based Income (Interest income)</v>
          </cell>
          <cell r="C295">
            <v>0</v>
          </cell>
          <cell r="D295">
            <v>33.479999999999997</v>
          </cell>
          <cell r="E295">
            <v>61.190000000000005</v>
          </cell>
          <cell r="F295">
            <v>38.690000000000019</v>
          </cell>
          <cell r="G295">
            <v>42.95</v>
          </cell>
          <cell r="H295">
            <v>42.95</v>
          </cell>
          <cell r="I295">
            <v>42.95</v>
          </cell>
          <cell r="J295">
            <v>60.03</v>
          </cell>
          <cell r="K295">
            <v>64.83</v>
          </cell>
          <cell r="L295">
            <v>68.11</v>
          </cell>
          <cell r="M295">
            <v>124.6</v>
          </cell>
          <cell r="N295">
            <v>78.03</v>
          </cell>
          <cell r="O295">
            <v>51.95</v>
          </cell>
        </row>
        <row r="296">
          <cell r="B296" t="str">
            <v>Non Fund based income (Consultancy etc.)</v>
          </cell>
          <cell r="C296">
            <v>0</v>
          </cell>
          <cell r="D296">
            <v>25</v>
          </cell>
          <cell r="E296">
            <v>28.14</v>
          </cell>
          <cell r="F296">
            <v>38</v>
          </cell>
          <cell r="G296">
            <v>30</v>
          </cell>
          <cell r="H296">
            <v>30</v>
          </cell>
          <cell r="I296">
            <v>30</v>
          </cell>
          <cell r="J296">
            <v>35</v>
          </cell>
          <cell r="K296">
            <v>46.944000000000003</v>
          </cell>
          <cell r="L296">
            <v>55.853999999999999</v>
          </cell>
          <cell r="M296">
            <v>47.829000000000001</v>
          </cell>
          <cell r="N296">
            <v>33.17</v>
          </cell>
          <cell r="O296">
            <v>34.880000000000003</v>
          </cell>
        </row>
        <row r="298">
          <cell r="B298" t="str">
            <v>Total Income</v>
          </cell>
          <cell r="C298">
            <v>0</v>
          </cell>
          <cell r="D298">
            <v>58.48</v>
          </cell>
          <cell r="E298">
            <v>89.330000000000013</v>
          </cell>
          <cell r="F298">
            <v>76.690000000000026</v>
          </cell>
          <cell r="G298">
            <v>72.95</v>
          </cell>
          <cell r="H298">
            <v>72.95</v>
          </cell>
          <cell r="I298">
            <v>72.95</v>
          </cell>
          <cell r="J298">
            <v>95.03</v>
          </cell>
          <cell r="K298">
            <v>111.774</v>
          </cell>
          <cell r="L298">
            <v>123.964</v>
          </cell>
          <cell r="M298">
            <v>172.429</v>
          </cell>
          <cell r="N298">
            <v>111.2</v>
          </cell>
          <cell r="O298">
            <v>86.830000000000013</v>
          </cell>
        </row>
        <row r="300">
          <cell r="B300" t="str">
            <v xml:space="preserve">Interest Cost </v>
          </cell>
          <cell r="C300">
            <v>0</v>
          </cell>
          <cell r="D300">
            <v>38.15</v>
          </cell>
          <cell r="E300">
            <v>29.95</v>
          </cell>
          <cell r="F300">
            <v>41.82</v>
          </cell>
          <cell r="G300">
            <v>34.5</v>
          </cell>
          <cell r="H300">
            <v>38.220833333333331</v>
          </cell>
          <cell r="I300">
            <v>38.220833333333331</v>
          </cell>
          <cell r="J300">
            <v>0</v>
          </cell>
          <cell r="K300">
            <v>0</v>
          </cell>
          <cell r="L300">
            <v>51.7</v>
          </cell>
          <cell r="M300">
            <v>149.97</v>
          </cell>
          <cell r="N300">
            <v>92.820000000000007</v>
          </cell>
          <cell r="O300">
            <v>78.010000000000005</v>
          </cell>
        </row>
        <row r="301">
          <cell r="B301" t="str">
            <v>Admin &amp; general exp</v>
          </cell>
          <cell r="C301">
            <v>0</v>
          </cell>
          <cell r="D301">
            <v>5.4</v>
          </cell>
          <cell r="E301">
            <v>3.16</v>
          </cell>
          <cell r="F301">
            <v>-8.56</v>
          </cell>
          <cell r="G301">
            <v>0</v>
          </cell>
          <cell r="H301">
            <v>0</v>
          </cell>
          <cell r="I301">
            <v>0</v>
          </cell>
          <cell r="J301">
            <v>5.82</v>
          </cell>
          <cell r="K301">
            <v>10.82</v>
          </cell>
          <cell r="L301">
            <v>4.09</v>
          </cell>
          <cell r="M301">
            <v>22.556000000000001</v>
          </cell>
          <cell r="N301">
            <v>23.120000000000012</v>
          </cell>
          <cell r="O301">
            <v>14.21</v>
          </cell>
        </row>
        <row r="303">
          <cell r="B303" t="str">
            <v>Service Charges</v>
          </cell>
          <cell r="C303">
            <v>0</v>
          </cell>
          <cell r="D303">
            <v>22.42</v>
          </cell>
          <cell r="E303">
            <v>46.95</v>
          </cell>
          <cell r="F303">
            <v>69.67</v>
          </cell>
          <cell r="G303">
            <v>37.702999999999996</v>
          </cell>
          <cell r="H303">
            <v>46.932999999999993</v>
          </cell>
          <cell r="I303">
            <v>46.5</v>
          </cell>
          <cell r="J303">
            <v>-13.500000000000002</v>
          </cell>
          <cell r="K303">
            <v>0</v>
          </cell>
          <cell r="L303">
            <v>0</v>
          </cell>
          <cell r="M303">
            <v>0</v>
          </cell>
          <cell r="N303">
            <v>0</v>
          </cell>
          <cell r="O303">
            <v>443.08699999999993</v>
          </cell>
        </row>
        <row r="305">
          <cell r="B305" t="str">
            <v>Total expenses</v>
          </cell>
          <cell r="C305">
            <v>0</v>
          </cell>
          <cell r="D305">
            <v>65.97</v>
          </cell>
          <cell r="E305">
            <v>80.06</v>
          </cell>
          <cell r="F305">
            <v>102.93</v>
          </cell>
          <cell r="G305">
            <v>72.203000000000003</v>
          </cell>
          <cell r="H305">
            <v>85.153833333333324</v>
          </cell>
          <cell r="I305">
            <v>84.720833333333331</v>
          </cell>
          <cell r="J305">
            <v>-7.6800000000000015</v>
          </cell>
          <cell r="K305">
            <v>10.82</v>
          </cell>
          <cell r="L305">
            <v>55.790000000000006</v>
          </cell>
          <cell r="M305">
            <v>172.52600000000001</v>
          </cell>
          <cell r="N305">
            <v>115.94000000000003</v>
          </cell>
          <cell r="O305">
            <v>535.3069999999999</v>
          </cell>
        </row>
        <row r="307">
          <cell r="B307" t="str">
            <v>Net Income - this is asset usage charges and notional debit</v>
          </cell>
          <cell r="C307">
            <v>0</v>
          </cell>
          <cell r="D307">
            <v>-7.490000000000002</v>
          </cell>
          <cell r="E307">
            <v>9.2700000000000102</v>
          </cell>
          <cell r="F307">
            <v>-26.239999999999981</v>
          </cell>
          <cell r="G307">
            <v>0.74699999999999989</v>
          </cell>
          <cell r="H307">
            <v>-12.203833333333321</v>
          </cell>
          <cell r="I307">
            <v>-11.770833333333329</v>
          </cell>
          <cell r="J307">
            <v>102.71000000000001</v>
          </cell>
          <cell r="K307">
            <v>100.95400000000001</v>
          </cell>
          <cell r="L307">
            <v>68.173999999999992</v>
          </cell>
          <cell r="M307">
            <v>-9.7000000000008413E-2</v>
          </cell>
          <cell r="N307">
            <v>-4.7400000000000233</v>
          </cell>
          <cell r="O307">
            <v>-448.47699999999986</v>
          </cell>
        </row>
      </sheetData>
      <sheetData sheetId="27"/>
      <sheetData sheetId="28"/>
      <sheetData sheetId="29"/>
      <sheetData sheetId="30"/>
      <sheetData sheetId="31" refreshError="1">
        <row r="20">
          <cell r="E20" t="str">
            <v>Book Value (Rs.)</v>
          </cell>
        </row>
      </sheetData>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05_Group"/>
      <sheetName val="Group Companies"/>
      <sheetName val="Sheet4"/>
      <sheetName val="Final_JVs"/>
      <sheetName val="Sheet1"/>
      <sheetName val="Lrnet_Inftch"/>
      <sheetName val="NKEL"/>
      <sheetName val="CTNL"/>
      <sheetName val="Sheet2"/>
      <sheetName val="IETS"/>
      <sheetName val="Finvest"/>
      <sheetName val="Unbooked PSI"/>
      <sheetName val="IIL(Associate)"/>
      <sheetName val="InvstSmrt"/>
      <sheetName val="IIML"/>
      <sheetName val="gtricl"/>
      <sheetName val="Asso_Profit"/>
      <sheetName val="Link"/>
      <sheetName val="Cntrl Sheet"/>
      <sheetName val="DTPL"/>
      <sheetName val="Facility"/>
      <sheetName val="Interest"/>
      <sheetName val="PAP"/>
      <sheetName val="P L"/>
      <sheetName val="Keyratios"/>
      <sheetName val="Yield-COB"/>
      <sheetName val="Sheet3"/>
      <sheetName val="海外WORK"/>
      <sheetName val="dBase"/>
      <sheetName val="COMPANY"/>
      <sheetName val="Balancesheet"/>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ensitivity"/>
      <sheetName val="Assumptions"/>
      <sheetName val="Dataroom Analysis"/>
      <sheetName val="Revenue"/>
      <sheetName val="Costs"/>
      <sheetName val="BS Assumptions"/>
      <sheetName val="Capital Expenditure"/>
      <sheetName val="Tax"/>
      <sheetName val="P&amp;L"/>
      <sheetName val="Historical BS"/>
      <sheetName val="Historical CF"/>
      <sheetName val="NewCoBS"/>
      <sheetName val="NewCoCF"/>
      <sheetName val="FCF"/>
      <sheetName val="Debt"/>
      <sheetName val="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Data"/>
      <sheetName val="LOCAL RATES"/>
      <sheetName val="DATA SHEET"/>
      <sheetName val="Abs PMRL"/>
      <sheetName val="Sheet1"/>
      <sheetName val="Calendar"/>
      <sheetName val="Material "/>
      <sheetName val="Labour _ Plant"/>
      <sheetName val="ANAL"/>
      <sheetName val="BOQ"/>
      <sheetName val="UNP-NCW "/>
      <sheetName val="MRATES"/>
      <sheetName val="PEP-DATA"/>
      <sheetName val="PRECAST lightconc-II"/>
      <sheetName val="FT-05-02IsoBOM"/>
      <sheetName val="Rate Analysis"/>
      <sheetName val="S1BOQ"/>
      <sheetName val="labour coeff"/>
      <sheetName val="upa"/>
      <sheetName val="DETAILED  BOQ"/>
      <sheetName val="Inventory"/>
      <sheetName val="doq"/>
      <sheetName val="a-4"/>
      <sheetName val="Materials "/>
      <sheetName val="final_datas_of_Bhainsa_2004-05_"/>
      <sheetName val="Bill-12"/>
      <sheetName val="Labour &amp; Plant"/>
      <sheetName val="inter"/>
      <sheetName val="dBase"/>
      <sheetName val="Administrative Prices"/>
      <sheetName val="Summary"/>
      <sheetName val="girder"/>
      <sheetName val="Rocker"/>
      <sheetName val="Anl"/>
      <sheetName val="LOCAL_RATES"/>
      <sheetName val="DATA_SHEET"/>
      <sheetName val="Abs_PMRL"/>
      <sheetName val="Material_"/>
      <sheetName val="Labour___Plant"/>
      <sheetName val="UNP-NCW_"/>
      <sheetName val="Rate_Analysis"/>
      <sheetName val="PRECAST_lightconc-II"/>
      <sheetName val="labour_coeff"/>
      <sheetName val="API"/>
      <sheetName val="EU"/>
      <sheetName val="Latam"/>
      <sheetName val="NCE"/>
      <sheetName val="ROW"/>
      <sheetName val="Inputs"/>
      <sheetName val="Index"/>
      <sheetName val="p&amp;m"/>
      <sheetName val="Sheet3"/>
      <sheetName val="BLR 1"/>
      <sheetName val="GEN"/>
      <sheetName val="GAS"/>
      <sheetName val="DEAE"/>
      <sheetName val="BLR2"/>
      <sheetName val="BLR3"/>
      <sheetName val="BLR4"/>
      <sheetName val="BLR5"/>
      <sheetName val="DEM"/>
      <sheetName val="SAM"/>
      <sheetName val="CHEM"/>
      <sheetName val="COP"/>
      <sheetName val="COST-MTRS"/>
      <sheetName val="Link"/>
      <sheetName val="Additions9900"/>
      <sheetName val="14"/>
      <sheetName val="BOQ Ref"/>
      <sheetName val="Intro"/>
      <sheetName val=""/>
      <sheetName val="INPUT"/>
      <sheetName val="Flanged Beams"/>
      <sheetName val="Rectangular Beam"/>
      <sheetName val="SITE DATA"/>
      <sheetName val="Bar Budget"/>
      <sheetName val="Final Qty"/>
      <sheetName val="Machine HC - 19.08 "/>
      <sheetName val="PNM Justi"/>
      <sheetName val="Bar"/>
      <sheetName val="Analysed rate"/>
      <sheetName val="Shutter"/>
      <sheetName val="BOQ Backup"/>
      <sheetName val="BHANDUP"/>
      <sheetName val="Staff Acco."/>
      <sheetName val="Analysis-NH-Roads"/>
      <sheetName val="4 Annex 1 Basic rate"/>
      <sheetName val="slab"/>
      <sheetName val="basdat"/>
      <sheetName val="01"/>
      <sheetName val="calc"/>
      <sheetName val="hyperstatic"/>
      <sheetName val="COST"/>
      <sheetName val="PROG_DATA"/>
      <sheetName val="(Do not delete)"/>
      <sheetName val=" bus bay"/>
      <sheetName val="doq-10"/>
      <sheetName val="doq 4"/>
      <sheetName val="doq-I"/>
      <sheetName val="doq 2"/>
      <sheetName val="Debit_RMC"/>
      <sheetName val="CrRajWMM"/>
      <sheetName val="Sheet4"/>
      <sheetName val="Steel-Circular"/>
      <sheetName val="Debit_Transit"/>
      <sheetName val="Machinery"/>
      <sheetName val="B2.MB_Deck"/>
      <sheetName val="Labour"/>
      <sheetName val="Material"/>
      <sheetName val="Plant &amp;  Machinery"/>
      <sheetName val="BOQ-"/>
      <sheetName val="Manpower"/>
      <sheetName val="PROCTOR"/>
      <sheetName val="section"/>
      <sheetName val="Basicrates"/>
      <sheetName val="Items"/>
      <sheetName val="Stability"/>
      <sheetName val="basic-data"/>
      <sheetName val="aoc-1"/>
      <sheetName val="aoc-10"/>
      <sheetName val="aoc-11"/>
      <sheetName val="aoc-2"/>
      <sheetName val="aoc-3"/>
      <sheetName val="aoc-4"/>
      <sheetName val="aoc-7"/>
      <sheetName val="aoc-8"/>
      <sheetName val="aoc-9"/>
      <sheetName val="MAIN"/>
      <sheetName val="9.Major Bridge"/>
      <sheetName val="8. ROB"/>
      <sheetName val="10.Minor Structure"/>
      <sheetName val="7. FLYOVER"/>
      <sheetName val="ABSTRACT"/>
      <sheetName val="2. Earthwork"/>
      <sheetName val="Table 4"/>
      <sheetName val="Labour_&amp;_Plant"/>
      <sheetName val="TESORERIA"/>
      <sheetName val="TCS_Schedule (2)"/>
      <sheetName val="TCS Proposed"/>
      <sheetName val="Sheet2"/>
      <sheetName val="FORM-16"/>
      <sheetName val="Existing"/>
      <sheetName val="Elect."/>
      <sheetName val="sc-mar2000"/>
      <sheetName val="sc-sepVdec99"/>
      <sheetName val="Supply_RMC"/>
      <sheetName val="Monthly Turnover (Final)"/>
      <sheetName val="Monthly Programme"/>
      <sheetName val="C &amp; G RHS"/>
      <sheetName val="Boiler&amp;TG"/>
      <sheetName val="Schedule"/>
      <sheetName val="288-1"/>
      <sheetName val="ANNEXURE-A"/>
      <sheetName val="box-12"/>
      <sheetName val="Admin"/>
      <sheetName val="Dayworks Bill"/>
      <sheetName val="Bills of Quantities"/>
      <sheetName val="SECPROP"/>
      <sheetName val="CABLENOS."/>
      <sheetName val="loadcal"/>
      <sheetName val="07"/>
      <sheetName val="Bus Ways"/>
      <sheetName val="leads"/>
      <sheetName val="Ave.wtd.rates"/>
      <sheetName val="Data-Month"/>
      <sheetName val="Master data"/>
      <sheetName val="4.4"/>
      <sheetName val="summery-I"/>
      <sheetName val="2.07 EMB"/>
      <sheetName val="3.01"/>
      <sheetName val="8.ii.8.(b)"/>
      <sheetName val="4.1"/>
      <sheetName val="8.1.2.(a)"/>
      <sheetName val="2.07 S.G"/>
      <sheetName val="4.2(ii)"/>
      <sheetName val="3.02"/>
      <sheetName val="GVL§CT"/>
      <sheetName val="CS Appl Summary"/>
      <sheetName val="SC list"/>
      <sheetName val="Design"/>
      <sheetName val="Curve Details"/>
      <sheetName val="Grand Summary"/>
      <sheetName val="CABLE"/>
      <sheetName val="number"/>
      <sheetName val="Assumptions"/>
      <sheetName val="Final FRL"/>
      <sheetName val="ecc_res"/>
      <sheetName val="Analysis"/>
      <sheetName val="77S(O)"/>
      <sheetName val="Voucher"/>
      <sheetName val="Cal"/>
      <sheetName val="Detail In Door Stad"/>
      <sheetName val="Earthwork MCW"/>
      <sheetName val="Proposed"/>
      <sheetName val="투찰"/>
      <sheetName val="2-JTW"/>
      <sheetName val="DWTables"/>
      <sheetName val="val6"/>
      <sheetName val="SAP"/>
      <sheetName val="SOR"/>
      <sheetName val="Asphalt"/>
      <sheetName val="CONCRETE"/>
      <sheetName val="CTBC"/>
      <sheetName val="Chilled water"/>
      <sheetName val="Backfill and DL"/>
      <sheetName val="JCR Summary"/>
      <sheetName val="JCR Top"/>
      <sheetName val="Material Rate"/>
      <sheetName val="Fire &amp; Potable"/>
      <sheetName val="Fuel Mechanical ETC"/>
      <sheetName val="Labour Projection"/>
      <sheetName val="PQC"/>
      <sheetName val="Backfill Utilities"/>
      <sheetName val="(31)"/>
      <sheetName val="11-hsd"/>
      <sheetName val="13-septic"/>
      <sheetName val="7-ug"/>
      <sheetName val="2-utility"/>
      <sheetName val="18-misc"/>
      <sheetName val="5-pipe"/>
      <sheetName val="Sweeper Machine"/>
      <sheetName val="Fill this out first..."/>
      <sheetName val="S1BOQ &amp; Workplan"/>
      <sheetName val="master"/>
      <sheetName val="trans"/>
      <sheetName val="RATE COMPILATION"/>
      <sheetName val="DATA_PILE_BG"/>
      <sheetName val="DATA_PCC"/>
      <sheetName val="DATA_PILECAP"/>
      <sheetName val="DATA_PILE_RT2"/>
      <sheetName val="DATA_PILE_RT1 "/>
      <sheetName val="DATA_PILE _SM"/>
      <sheetName val="UK"/>
      <sheetName val="สระน้ำหลัง BO"/>
      <sheetName val="สระน้ำ(ด้านทิศใต้อาคาร B)"/>
      <sheetName val="ETC Plant Cost"/>
      <sheetName val="BOQ (2)"/>
      <sheetName val="TAKE OFF"/>
      <sheetName val="Name"/>
      <sheetName val="LOCAL_RATES1"/>
      <sheetName val="DATA_SHEET1"/>
      <sheetName val="Abs_PMRL1"/>
      <sheetName val="Material_1"/>
      <sheetName val="Labour___Plant1"/>
      <sheetName val="UNP-NCW_1"/>
      <sheetName val="DETAILED__BOQ"/>
      <sheetName val="PRECAST_lightconc-II1"/>
      <sheetName val="Rate_Analysis1"/>
      <sheetName val="Labour_&amp;_Plant1"/>
      <sheetName val="SITE_DATA"/>
      <sheetName val="Bar_Budget"/>
      <sheetName val="Final_Qty"/>
      <sheetName val="Machine_HC_-_19_08_"/>
      <sheetName val="PNM_Justi"/>
      <sheetName val="Analysed_rate"/>
      <sheetName val="BOQ_Backup"/>
      <sheetName val="labour_coeff1"/>
      <sheetName val="4_Annex_1_Basic_rate"/>
      <sheetName val="(Do_not_delete)"/>
      <sheetName val="_bus_bay"/>
      <sheetName val="doq_4"/>
      <sheetName val="doq_2"/>
      <sheetName val="B2_MB_Deck"/>
      <sheetName val="BLR_1"/>
      <sheetName val="Materials_"/>
      <sheetName val="Plant_&amp;__Machinery"/>
      <sheetName val="Dayworks_Bill"/>
      <sheetName val="Bills_of_Quantities"/>
      <sheetName val="Administrative_Prices"/>
      <sheetName val="4_4"/>
      <sheetName val="2_07_EMB"/>
      <sheetName val="3_01"/>
      <sheetName val="8_ii_8_(b)"/>
      <sheetName val="4_1"/>
      <sheetName val="8_1_2_(a)"/>
      <sheetName val="2_07_S_G"/>
      <sheetName val="4_2(ii)"/>
      <sheetName val="3_02"/>
      <sheetName val="Flanged_Beams"/>
      <sheetName val="Rectangular_Beam"/>
      <sheetName val="TCS_Schedule_(2)"/>
      <sheetName val="Earthwork_MCW"/>
      <sheetName val="TCS_Proposed"/>
      <sheetName val="Ave_wtd_rates"/>
      <sheetName val="Master_data"/>
      <sheetName val="CS_Appl_Summary"/>
      <sheetName val="Staff_Acco_"/>
      <sheetName val="9_Major_Bridge"/>
      <sheetName val="8__ROB"/>
      <sheetName val="10_Minor_Structure"/>
      <sheetName val="7__FLYOVER"/>
      <sheetName val="2__Earthwork"/>
      <sheetName val="Fill_this_out_first___"/>
      <sheetName val="Table_4"/>
      <sheetName val="Annex- 6 - Delinator"/>
      <sheetName val="hyperstatic-3"/>
      <sheetName val="AmbPtrlCrn"/>
      <sheetName val="MaintOH"/>
      <sheetName val="Plantation"/>
      <sheetName val="TollOH"/>
      <sheetName val="PP"/>
      <sheetName val="well"/>
      <sheetName val="footing"/>
      <sheetName val="Design of Members"/>
      <sheetName val="S4"/>
      <sheetName val="FAMILY TEXT"/>
      <sheetName val="Debit_Pump"/>
      <sheetName val="Details_Transit"/>
      <sheetName val="estimate"/>
      <sheetName val="EQUIP1000"/>
      <sheetName val="P&amp;L01-02GR"/>
      <sheetName val="Exist"/>
      <sheetName val="LEFT"/>
      <sheetName val="RIGHT"/>
      <sheetName val="Acc. for Piling"/>
      <sheetName val="Financial"/>
      <sheetName val="Total"/>
      <sheetName val="Customize Your Statement"/>
      <sheetName val="Abt Foundation "/>
      <sheetName val="pier Foundation"/>
      <sheetName val="17"/>
      <sheetName val="Detail Analysis Sheet_for refer"/>
      <sheetName val="maing1"/>
      <sheetName val="dlvoid"/>
      <sheetName val="Improvements"/>
      <sheetName val="Non debit-RMC"/>
      <sheetName val="RMC_Debit_Panjar_MB"/>
      <sheetName val="RMC_Debit"/>
      <sheetName val="2.2"/>
      <sheetName val="Details_RMC"/>
      <sheetName val="Evaluate"/>
      <sheetName val="RATE LINK UP"/>
      <sheetName val="102-25.01.17"/>
      <sheetName val="Rates Basic"/>
      <sheetName val="Segment Report working"/>
      <sheetName val="Fixed Assets &amp; Depreciation"/>
      <sheetName val="INTSHEET"/>
      <sheetName val="INTSHEET3"/>
      <sheetName val="INPUT SHEET"/>
      <sheetName val="doq-9"/>
      <sheetName val="doq-8"/>
      <sheetName val="doq-1"/>
      <sheetName val="Gen Info"/>
      <sheetName val="Design of two-way slab"/>
      <sheetName val="DEBIT BALANCE"/>
      <sheetName val="Banks"/>
      <sheetName val="02"/>
      <sheetName val="03"/>
      <sheetName val="04"/>
      <sheetName val="AoR Finishing"/>
      <sheetName val="VCH-SLC"/>
      <sheetName val="Supplier"/>
      <sheetName val="BOQ Distribution"/>
      <sheetName val="Cables"/>
      <sheetName val="Live"/>
      <sheetName val="secInter"/>
      <sheetName val="Prestress Loss"/>
      <sheetName val="secSpan"/>
      <sheetName val="secSup"/>
      <sheetName val="Design SUS"/>
      <sheetName val="Scope Reconciliation"/>
      <sheetName val="DATA-DEP.(13-17)"/>
      <sheetName val="DATA-KBPL(17-25)"/>
      <sheetName val="DATA-GCC(25-34.7)"/>
      <sheetName val="St.-Con(0-17)"/>
      <sheetName val="St.-Con.(17-34)"/>
      <sheetName val="Assmpns"/>
      <sheetName val="Def_MSA_Thk"/>
      <sheetName val="CSTLengths"/>
      <sheetName val="PavThk"/>
      <sheetName val="StrInputs"/>
      <sheetName val="MAchinery(R1)"/>
      <sheetName val="COMPLEXALL"/>
      <sheetName val="RA"/>
      <sheetName val="TBAL9697 -group wise  sdpl"/>
      <sheetName val="Data-Executio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5"/>
      <sheetName val="16"/>
      <sheetName val="12.8 I (M-40)"/>
      <sheetName val="Projects"/>
      <sheetName val=" AnalysisPCC"/>
      <sheetName val="Analysis-NH-Culverts"/>
      <sheetName val="HP(9.200)"/>
      <sheetName val="Cost of O &amp; O"/>
      <sheetName val="ncp"/>
      <sheetName val="maingirder"/>
      <sheetName val="purpose&amp;input"/>
      <sheetName val="BOQ-Part1"/>
      <sheetName val="Toll Lane 1"/>
      <sheetName val="Toll Lane 2"/>
      <sheetName val="Toll Lane 3"/>
      <sheetName val="Traffic data"/>
      <sheetName val="Traffic Data1"/>
      <sheetName val="CPIPE"/>
      <sheetName val="SEC PRO"/>
      <sheetName val="TCS_Schedule"/>
      <sheetName val="Jobwise"/>
      <sheetName val="HIDE"/>
      <sheetName val="Budget vs Projection (CCL)"/>
      <sheetName val="IO Lis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refreshError="1"/>
      <sheetData sheetId="331" refreshError="1"/>
      <sheetData sheetId="332" refreshError="1"/>
      <sheetData sheetId="333" refreshError="1"/>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
      <sheetName val="Steel"/>
      <sheetName val="Steel-Circular"/>
      <sheetName val="Steel_Circular"/>
      <sheetName val="Elect."/>
      <sheetName val="Data"/>
      <sheetName val="SOR"/>
      <sheetName val="BOQ (2)"/>
      <sheetName val="BHANDUP"/>
      <sheetName val="ANAL"/>
      <sheetName val="VARIABLE"/>
      <sheetName val="ANNEXURE-A"/>
      <sheetName val="Basicrates"/>
      <sheetName val="Mix Design"/>
      <sheetName val="Material "/>
      <sheetName val="Labour &amp; Plant"/>
      <sheetName val="Materials "/>
      <sheetName val="Elect_"/>
      <sheetName val="BOQ_(2)"/>
      <sheetName val="Plaster Abs"/>
      <sheetName val="det_est"/>
      <sheetName val="I-CO"/>
      <sheetName val="Trail"/>
      <sheetName val="MIS P&amp;L"/>
      <sheetName val="INDIGINEOUS ITEMS "/>
      <sheetName val="Index"/>
      <sheetName val="Summary"/>
      <sheetName val="Diesel Analysis"/>
      <sheetName val="BOQ-Roadworks"/>
      <sheetName val="PLAN_FEB97"/>
      <sheetName val="Materials Cost"/>
      <sheetName val="Lead Statement"/>
      <sheetName val="Sheet1"/>
      <sheetName val="12"/>
      <sheetName val="8"/>
      <sheetName val="Intro"/>
      <sheetName val="70R"/>
      <sheetName val="Debit_RMC"/>
      <sheetName val="Debit_Transit"/>
      <sheetName val="Rate Analysis"/>
      <sheetName val="01"/>
      <sheetName val="02"/>
      <sheetName val="03"/>
      <sheetName val="04"/>
      <sheetName val="DETAILED  BOQ"/>
      <sheetName val="FORM-W3"/>
      <sheetName val="master"/>
      <sheetName val="hyperstatic-3"/>
      <sheetName val="PROCTOR"/>
      <sheetName val="Mix_Design"/>
      <sheetName val="escalation"/>
      <sheetName val="FitOutConfCentre"/>
      <sheetName val="ENCL9"/>
      <sheetName val="upa"/>
      <sheetName val="02.10.06"/>
      <sheetName val="Analy_7-10"/>
      <sheetName val="Sheet4"/>
      <sheetName val="INPUT"/>
      <sheetName val="Materials Cost(PCC)"/>
      <sheetName val="EZ"/>
      <sheetName val="FT-05-02IsoBOM"/>
      <sheetName val="Business Centre-12 mths Revised"/>
      <sheetName val="BBHS RAW Balance Sheet"/>
      <sheetName val="Cash Flow-WSL Base Fcst"/>
      <sheetName val="PA Aug"/>
      <sheetName val="PA Sept"/>
      <sheetName val="basdat"/>
      <sheetName val="working"/>
      <sheetName val="SPT vs PHI"/>
      <sheetName val="A.O.R."/>
      <sheetName val="Dayworks Bill"/>
      <sheetName val="Bills of Quantities"/>
      <sheetName val="aoc-1"/>
      <sheetName val="aoc-10"/>
      <sheetName val="aoc-11"/>
      <sheetName val="aoc-2"/>
      <sheetName val="aoc-3"/>
      <sheetName val="aoc-4"/>
      <sheetName val="aoc-7"/>
      <sheetName val="aoc-8"/>
      <sheetName val="aoc-9"/>
      <sheetName val="maing1"/>
      <sheetName val="RATE COMPILATION"/>
      <sheetName val="ABSTRACT"/>
      <sheetName val="UNP-NCW "/>
      <sheetName val="FORM7"/>
      <sheetName val="11-hsd"/>
      <sheetName val="13-septic"/>
      <sheetName val="7-ug"/>
      <sheetName val="2-utility"/>
      <sheetName val="5-pipe"/>
      <sheetName val="18-misc"/>
      <sheetName val="8 Road appar "/>
      <sheetName val="Fee Rate Summary"/>
      <sheetName val="SC Cost FEB 03"/>
      <sheetName val="LTG-STG"/>
      <sheetName val="ncp"/>
      <sheetName val="BM_SF"/>
      <sheetName val="R.A."/>
      <sheetName val="Debit_Pump"/>
      <sheetName val="Details_Transit"/>
      <sheetName val="(31)"/>
      <sheetName val="CrRajWMM"/>
      <sheetName val="BATCHING PLANT PRO"/>
      <sheetName val="Labour"/>
      <sheetName val="Material"/>
      <sheetName val="Plant &amp;  Machinery"/>
      <sheetName val="Details_RMC"/>
      <sheetName val="RMC_Debit_Panjar_MB"/>
      <sheetName val="RMC_Debit"/>
      <sheetName val="2.2"/>
      <sheetName val="section"/>
      <sheetName val="MAIN"/>
      <sheetName val="9.Major Bridge"/>
      <sheetName val="10.Minor Structure"/>
      <sheetName val="7. FLYOVER"/>
      <sheetName val="8. ROB"/>
      <sheetName val="2. Earthwork"/>
      <sheetName val="Machinery"/>
      <sheetName val="Supply_RMC"/>
      <sheetName val="Timesheet"/>
      <sheetName val="A"/>
      <sheetName val="Evaluate"/>
      <sheetName val="B2.MB_Deck"/>
      <sheetName val="Anl"/>
      <sheetName val="Cal(6.3.2) GSB-T"/>
      <sheetName val="Cal(6.3.1) GSB-1(Jn.) DDA"/>
      <sheetName val="Cal(6.2.2) (b)EMB-T"/>
      <sheetName val="Cal(6.3.3) WMM-T"/>
      <sheetName val="Cal(6.2.4) SG-T"/>
      <sheetName val="Elect_2"/>
      <sheetName val="BOQ_(2)2"/>
      <sheetName val="INDIGINEOUS_ITEMS_1"/>
      <sheetName val="Material_1"/>
      <sheetName val="Labour_&amp;_Plant1"/>
      <sheetName val="Materials_1"/>
      <sheetName val="Mix_Design2"/>
      <sheetName val="Plaster_Abs1"/>
      <sheetName val="Diesel_Analysis1"/>
      <sheetName val="MIS_P&amp;L1"/>
      <sheetName val="Materials_Cost1"/>
      <sheetName val="Lead_Statement1"/>
      <sheetName val="Rate_Analysis1"/>
      <sheetName val="DETAILED__BOQ1"/>
      <sheetName val="Materials_Cost(PCC)1"/>
      <sheetName val="A_O_R_1"/>
      <sheetName val="Dayworks_Bill1"/>
      <sheetName val="Bills_of_Quantities1"/>
      <sheetName val="Cal(6_3_2)_GSB-T1"/>
      <sheetName val="Cal(6_3_1)_GSB-1(Jn_)_DDA1"/>
      <sheetName val="Cal(6_2_2)_(b)EMB-T1"/>
      <sheetName val="Cal(6_3_3)_WMM-T1"/>
      <sheetName val="Cal(6_2_4)_SG-T1"/>
      <sheetName val="Elect_1"/>
      <sheetName val="BOQ_(2)1"/>
      <sheetName val="INDIGINEOUS_ITEMS_"/>
      <sheetName val="Diesel_Analysis"/>
      <sheetName val="Material_"/>
      <sheetName val="Labour_&amp;_Plant"/>
      <sheetName val="Materials_"/>
      <sheetName val="Mix_Design1"/>
      <sheetName val="Plaster_Abs"/>
      <sheetName val="MIS_P&amp;L"/>
      <sheetName val="Materials_Cost"/>
      <sheetName val="Lead_Statement"/>
      <sheetName val="Rate_Analysis"/>
      <sheetName val="DETAILED__BOQ"/>
      <sheetName val="Materials_Cost(PCC)"/>
      <sheetName val="A_O_R_"/>
      <sheetName val="Dayworks_Bill"/>
      <sheetName val="Bills_of_Quantities"/>
      <sheetName val="Cal(6_3_2)_GSB-T"/>
      <sheetName val="Cal(6_3_1)_GSB-1(Jn_)_DDA"/>
      <sheetName val="Cal(6_2_2)_(b)EMB-T"/>
      <sheetName val="Cal(6_3_3)_WMM-T"/>
      <sheetName val="Cal(6_2_4)_SG-T"/>
      <sheetName val="SPT_vs_PHI"/>
      <sheetName val="PA_Aug"/>
      <sheetName val="PA_Sept"/>
      <sheetName val="8_Road_appar_"/>
      <sheetName val="Analysis"/>
      <sheetName val="Voucher"/>
      <sheetName val="Cal"/>
      <sheetName val="3. GSB-WMM-SHLD"/>
      <sheetName val="Design"/>
      <sheetName val="6 A Mn bridges"/>
      <sheetName val="LOCAL RATES"/>
      <sheetName val="MWC 1 - Cash Flow"/>
      <sheetName val="Lead"/>
      <sheetName val="M-Book for Conc"/>
      <sheetName val="M-Book for FW"/>
      <sheetName val="col-reinft1"/>
      <sheetName val="girder"/>
      <sheetName val="Rocker"/>
      <sheetName val="GEN"/>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S1BOQ"/>
      <sheetName val="Measurements"/>
      <sheetName val="Tables"/>
      <sheetName val="Flooring"/>
      <sheetName val="Ceilings"/>
      <sheetName val="ACAD Finishes"/>
      <sheetName val="Site Details"/>
      <sheetName val="Chair"/>
      <sheetName val="Site Area Statement"/>
      <sheetName val="Doors"/>
      <sheetName val="Estimate"/>
      <sheetName val="SC_Cost_FEB_03"/>
      <sheetName val="Sensitivities"/>
      <sheetName val="CC M-15 in pcc"/>
      <sheetName val="Sump"/>
      <sheetName val="Elect_3"/>
      <sheetName val="BOQ_(2)3"/>
      <sheetName val="INDIGINEOUS_ITEMS_2"/>
      <sheetName val="Plaster_Abs2"/>
      <sheetName val="Material_2"/>
      <sheetName val="Labour_&amp;_Plant2"/>
      <sheetName val="Materials_2"/>
      <sheetName val="MIS_P&amp;L2"/>
      <sheetName val="Mix_Design3"/>
      <sheetName val="Materials_Cost2"/>
      <sheetName val="Lead_Statement2"/>
      <sheetName val="Rate_Analysis2"/>
      <sheetName val="DETAILED__BOQ2"/>
      <sheetName val="SPT_vs_PHI1"/>
      <sheetName val="Diesel_Analysis2"/>
      <sheetName val="Materials_Cost(PCC)2"/>
      <sheetName val="A_O_R_2"/>
      <sheetName val="Dayworks_Bill2"/>
      <sheetName val="Bills_of_Quantities2"/>
      <sheetName val="Cal(6_3_2)_GSB-T2"/>
      <sheetName val="Cal(6_3_1)_GSB-1(Jn_)_DDA2"/>
      <sheetName val="Cal(6_2_2)_(b)EMB-T2"/>
      <sheetName val="Cal(6_3_3)_WMM-T2"/>
      <sheetName val="Cal(6_2_4)_SG-T2"/>
      <sheetName val="02_10_06"/>
      <sheetName val="PA_Aug1"/>
      <sheetName val="PA_Sept1"/>
      <sheetName val="Business_Centre-12_mths_Revised"/>
      <sheetName val="BBHS_RAW_Balance_Sheet"/>
      <sheetName val="RATE_COMPILATION"/>
      <sheetName val="UNP-NCW_"/>
      <sheetName val="Cash_Flow-WSL_Base_Fcst"/>
      <sheetName val="6_A_Mn_bridges"/>
      <sheetName val="LOCAL_RATES"/>
      <sheetName val="R_A_"/>
      <sheetName val="BATCHING_PLANT_PRO"/>
      <sheetName val="Plant_&amp;__Machinery"/>
      <sheetName val="2_2"/>
      <sheetName val="9_Major_Bridge"/>
      <sheetName val="10_Minor_Structure"/>
      <sheetName val="7__FLYOVER"/>
      <sheetName val="8__ROB"/>
      <sheetName val="2__Earthwork"/>
      <sheetName val="B2_MB_Deck"/>
      <sheetName val="8_Road_appar_1"/>
      <sheetName val="PC -L&amp;T"/>
      <sheetName val="PC(Main)"/>
      <sheetName val="PC(Extra)"/>
      <sheetName val="Sum-ESC"/>
      <sheetName val="ESC- Backup"/>
      <sheetName val="Sumary Abstract"/>
      <sheetName val="Abs-Extra item"/>
      <sheetName val="Abstract (wbhdcl)"/>
      <sheetName val="MS-1.1"/>
      <sheetName val="MS-1.2010"/>
      <sheetName val="MS-1.2020"/>
      <sheetName val="MS-1.2030"/>
      <sheetName val="MS-1.2040"/>
      <sheetName val="MS-1.2100"/>
      <sheetName val="MS-1.3"/>
      <sheetName val="MS-2.1100-2.1200"/>
      <sheetName val="MS-2.2100-2.2300"/>
      <sheetName val="MS-2.3000"/>
      <sheetName val="MS-2.4100"/>
      <sheetName val="MS-3.1000"/>
      <sheetName val="MS-3.2000"/>
      <sheetName val="MS-4.1000"/>
      <sheetName val="MS-4.3200"/>
      <sheetName val="MS-5.02"/>
      <sheetName val="MS-5.0310"/>
      <sheetName val="MS-5.0510"/>
      <sheetName val="MS-5.0520"/>
      <sheetName val="MS-5.0600"/>
      <sheetName val="MS-5.1300"/>
      <sheetName val="MS-6.102"/>
      <sheetName val="MS-6.11"/>
      <sheetName val="MS-7.0100"/>
      <sheetName val="MS-7.0410"/>
      <sheetName val="MS-7.0600"/>
      <sheetName val="MS -11.0400"/>
      <sheetName val="MS -11.0500"/>
      <sheetName val="MS -11.0600"/>
      <sheetName val="MS -11.0700"/>
      <sheetName val="MS-12.4100  "/>
      <sheetName val="MS -12.6000"/>
      <sheetName val="Elect- Mat"/>
      <sheetName val="Elect- Lab"/>
      <sheetName val="EX- MS TS Post (BP)"/>
      <sheetName val="Ex -MS TS Post (JIS) "/>
      <sheetName val="Dis- BP"/>
      <sheetName val="Dis- JIS"/>
      <sheetName val="Iswar Gupta Statue"/>
      <sheetName val="FOO2 FOOT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refreshError="1"/>
      <sheetData sheetId="65" refreshError="1"/>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D Movement"/>
      <sheetName val="Summary"/>
      <sheetName val="Sheet1"/>
      <sheetName val="Lanka project"/>
      <sheetName val="Interest on Bank FD"/>
      <sheetName val="Q4"/>
      <sheetName val="Interest on TDS Delay payments"/>
      <sheetName val="Interest Others"/>
      <sheetName val="Interest on ICD"/>
      <sheetName val="Discount on CP's"/>
    </sheetNames>
    <sheetDataSet>
      <sheetData sheetId="0" refreshError="1"/>
      <sheetData sheetId="1">
        <row r="45">
          <cell r="F45">
            <v>39933</v>
          </cell>
        </row>
        <row r="46">
          <cell r="F46">
            <v>39964</v>
          </cell>
        </row>
        <row r="47">
          <cell r="F47">
            <v>39994</v>
          </cell>
        </row>
        <row r="48">
          <cell r="F48">
            <v>40025</v>
          </cell>
        </row>
        <row r="49">
          <cell r="F49">
            <v>40056</v>
          </cell>
        </row>
        <row r="50">
          <cell r="F50">
            <v>40086</v>
          </cell>
        </row>
        <row r="51">
          <cell r="F51">
            <v>40113</v>
          </cell>
        </row>
        <row r="52">
          <cell r="F52">
            <v>40117</v>
          </cell>
        </row>
        <row r="53">
          <cell r="F53">
            <v>40147</v>
          </cell>
        </row>
        <row r="54">
          <cell r="F54">
            <v>40178</v>
          </cell>
        </row>
        <row r="55">
          <cell r="F55">
            <v>40209</v>
          </cell>
        </row>
        <row r="56">
          <cell r="F56">
            <v>40237</v>
          </cell>
        </row>
        <row r="57">
          <cell r="F57">
            <v>40268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PyG"/>
      <sheetName val="Hoja2"/>
      <sheetName val="Hoja3"/>
      <sheetName val="Summary"/>
    </sheetNames>
    <sheetDataSet>
      <sheetData sheetId="0"/>
      <sheetData sheetId="1">
        <row r="9">
          <cell r="IV9">
            <v>1</v>
          </cell>
        </row>
        <row r="10">
          <cell r="IV10">
            <v>2</v>
          </cell>
        </row>
        <row r="11">
          <cell r="IV11">
            <v>3</v>
          </cell>
        </row>
        <row r="12">
          <cell r="IV12">
            <v>4</v>
          </cell>
        </row>
        <row r="13">
          <cell r="IV13">
            <v>5</v>
          </cell>
        </row>
        <row r="14">
          <cell r="IV14">
            <v>6</v>
          </cell>
        </row>
        <row r="15">
          <cell r="IV15">
            <v>7</v>
          </cell>
        </row>
        <row r="16">
          <cell r="IV16">
            <v>8</v>
          </cell>
        </row>
        <row r="17">
          <cell r="IV17">
            <v>9</v>
          </cell>
        </row>
        <row r="18">
          <cell r="IV18">
            <v>10</v>
          </cell>
        </row>
        <row r="19">
          <cell r="IV19">
            <v>11</v>
          </cell>
        </row>
        <row r="20">
          <cell r="IV20">
            <v>12</v>
          </cell>
        </row>
        <row r="21">
          <cell r="IV21">
            <v>13</v>
          </cell>
        </row>
        <row r="22">
          <cell r="IV22">
            <v>14</v>
          </cell>
        </row>
        <row r="23">
          <cell r="IV23">
            <v>15</v>
          </cell>
        </row>
        <row r="24">
          <cell r="IV24">
            <v>16</v>
          </cell>
        </row>
        <row r="25">
          <cell r="IV25">
            <v>17</v>
          </cell>
        </row>
        <row r="26">
          <cell r="IV26">
            <v>18</v>
          </cell>
        </row>
        <row r="27">
          <cell r="IV27">
            <v>19</v>
          </cell>
        </row>
        <row r="28">
          <cell r="IV28">
            <v>20</v>
          </cell>
        </row>
        <row r="29">
          <cell r="IV29">
            <v>21</v>
          </cell>
        </row>
        <row r="30">
          <cell r="IV30">
            <v>22</v>
          </cell>
        </row>
        <row r="31">
          <cell r="IV31">
            <v>23</v>
          </cell>
        </row>
        <row r="32">
          <cell r="IV32">
            <v>24</v>
          </cell>
        </row>
        <row r="33">
          <cell r="IV33">
            <v>25</v>
          </cell>
        </row>
        <row r="34">
          <cell r="IV34">
            <v>26</v>
          </cell>
        </row>
        <row r="35">
          <cell r="IV35">
            <v>27</v>
          </cell>
        </row>
        <row r="36">
          <cell r="IV36">
            <v>28</v>
          </cell>
        </row>
        <row r="37">
          <cell r="IV37">
            <v>29</v>
          </cell>
        </row>
        <row r="38">
          <cell r="IV38">
            <v>30</v>
          </cell>
        </row>
        <row r="39">
          <cell r="IV39">
            <v>31</v>
          </cell>
        </row>
        <row r="40">
          <cell r="IV40">
            <v>32</v>
          </cell>
        </row>
        <row r="41">
          <cell r="IV41">
            <v>33</v>
          </cell>
        </row>
        <row r="42">
          <cell r="IV42">
            <v>34</v>
          </cell>
        </row>
        <row r="43">
          <cell r="IV43">
            <v>35</v>
          </cell>
        </row>
        <row r="44">
          <cell r="IV44">
            <v>36</v>
          </cell>
        </row>
        <row r="45">
          <cell r="IV45">
            <v>37</v>
          </cell>
        </row>
        <row r="46">
          <cell r="IV46">
            <v>38</v>
          </cell>
        </row>
        <row r="47">
          <cell r="IV47">
            <v>39</v>
          </cell>
        </row>
        <row r="48">
          <cell r="IV48">
            <v>40</v>
          </cell>
        </row>
        <row r="49">
          <cell r="IV49">
            <v>41</v>
          </cell>
        </row>
        <row r="50">
          <cell r="IV50">
            <v>42</v>
          </cell>
        </row>
        <row r="51">
          <cell r="IV51">
            <v>43</v>
          </cell>
        </row>
        <row r="52">
          <cell r="IV52">
            <v>44</v>
          </cell>
        </row>
        <row r="53">
          <cell r="IV53">
            <v>45</v>
          </cell>
        </row>
        <row r="54">
          <cell r="IV54">
            <v>46</v>
          </cell>
        </row>
        <row r="55">
          <cell r="IV55">
            <v>47</v>
          </cell>
        </row>
        <row r="56">
          <cell r="IV56">
            <v>48</v>
          </cell>
        </row>
        <row r="57">
          <cell r="IV57">
            <v>49</v>
          </cell>
        </row>
        <row r="58">
          <cell r="IV58">
            <v>50</v>
          </cell>
        </row>
        <row r="59">
          <cell r="IV59">
            <v>51</v>
          </cell>
        </row>
        <row r="60">
          <cell r="IV60">
            <v>52</v>
          </cell>
        </row>
        <row r="61">
          <cell r="IV61">
            <v>53</v>
          </cell>
        </row>
        <row r="62">
          <cell r="IV62">
            <v>54</v>
          </cell>
        </row>
        <row r="63">
          <cell r="IV63">
            <v>55</v>
          </cell>
        </row>
        <row r="64">
          <cell r="IV64">
            <v>56</v>
          </cell>
        </row>
        <row r="65">
          <cell r="IV65">
            <v>57</v>
          </cell>
        </row>
        <row r="66">
          <cell r="IV66">
            <v>58</v>
          </cell>
        </row>
        <row r="67">
          <cell r="IV67">
            <v>59</v>
          </cell>
        </row>
        <row r="68">
          <cell r="IV68">
            <v>60</v>
          </cell>
        </row>
        <row r="69">
          <cell r="IV69">
            <v>61</v>
          </cell>
        </row>
        <row r="70">
          <cell r="IV70">
            <v>62</v>
          </cell>
        </row>
        <row r="71">
          <cell r="IV71">
            <v>63</v>
          </cell>
        </row>
        <row r="72">
          <cell r="IV72">
            <v>64</v>
          </cell>
        </row>
        <row r="73">
          <cell r="IV73">
            <v>65</v>
          </cell>
        </row>
        <row r="74">
          <cell r="IV74">
            <v>66</v>
          </cell>
        </row>
        <row r="75">
          <cell r="IV75">
            <v>67</v>
          </cell>
        </row>
        <row r="76">
          <cell r="IV76">
            <v>68</v>
          </cell>
        </row>
        <row r="77">
          <cell r="IV77">
            <v>69</v>
          </cell>
        </row>
        <row r="78">
          <cell r="IV78">
            <v>70</v>
          </cell>
        </row>
        <row r="79">
          <cell r="IV79">
            <v>71</v>
          </cell>
        </row>
        <row r="80">
          <cell r="IV80">
            <v>72</v>
          </cell>
        </row>
        <row r="81">
          <cell r="IV81">
            <v>73</v>
          </cell>
        </row>
        <row r="82">
          <cell r="IV82">
            <v>74</v>
          </cell>
        </row>
        <row r="83">
          <cell r="IV83">
            <v>75</v>
          </cell>
        </row>
        <row r="84">
          <cell r="IV84">
            <v>76</v>
          </cell>
        </row>
        <row r="85">
          <cell r="IV85">
            <v>77</v>
          </cell>
        </row>
        <row r="86">
          <cell r="IV86">
            <v>78</v>
          </cell>
        </row>
        <row r="87">
          <cell r="IV87">
            <v>79</v>
          </cell>
        </row>
        <row r="88">
          <cell r="IV88">
            <v>80</v>
          </cell>
        </row>
        <row r="89">
          <cell r="IV89">
            <v>81</v>
          </cell>
        </row>
        <row r="90">
          <cell r="IV90">
            <v>82</v>
          </cell>
        </row>
        <row r="91">
          <cell r="IV91">
            <v>83</v>
          </cell>
        </row>
        <row r="92">
          <cell r="IV92">
            <v>84</v>
          </cell>
        </row>
        <row r="93">
          <cell r="IV93">
            <v>85</v>
          </cell>
        </row>
        <row r="94">
          <cell r="IV94">
            <v>86</v>
          </cell>
        </row>
        <row r="95">
          <cell r="IV95">
            <v>87</v>
          </cell>
        </row>
        <row r="96">
          <cell r="IV96">
            <v>88</v>
          </cell>
        </row>
        <row r="97">
          <cell r="IV97">
            <v>89</v>
          </cell>
        </row>
        <row r="98">
          <cell r="IV98">
            <v>90</v>
          </cell>
        </row>
        <row r="99">
          <cell r="IV99">
            <v>91</v>
          </cell>
        </row>
        <row r="100">
          <cell r="IV100">
            <v>92</v>
          </cell>
        </row>
        <row r="101">
          <cell r="IV101">
            <v>93</v>
          </cell>
        </row>
        <row r="102">
          <cell r="IV102">
            <v>94</v>
          </cell>
        </row>
        <row r="103">
          <cell r="IV103">
            <v>95</v>
          </cell>
        </row>
        <row r="104">
          <cell r="IV104">
            <v>96</v>
          </cell>
        </row>
        <row r="105">
          <cell r="IV105">
            <v>97</v>
          </cell>
        </row>
        <row r="106">
          <cell r="IV106">
            <v>98</v>
          </cell>
        </row>
        <row r="107">
          <cell r="IV107">
            <v>99</v>
          </cell>
        </row>
        <row r="108">
          <cell r="IV108">
            <v>100</v>
          </cell>
        </row>
      </sheetData>
      <sheetData sheetId="2"/>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P&amp;L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scade"/>
      <sheetName val="OUTPUT"/>
      <sheetName val="Summary TPC"/>
      <sheetName val="Checksheet"/>
      <sheetName val="EPC Payment Plan"/>
      <sheetName val="Graphs - EPC Works"/>
      <sheetName val="Combined EPC Payment Plan"/>
      <sheetName val="Financials"/>
      <sheetName val="Tax"/>
      <sheetName val="O&amp;M"/>
      <sheetName val="Funding Sch"/>
      <sheetName val="NON EPC"/>
      <sheetName val="CAPEX"/>
      <sheetName val="TPC till June 2013"/>
      <sheetName val="Debt_Repay"/>
      <sheetName val="NPV Loss"/>
      <sheetName val="Restr Ratios"/>
      <sheetName val="Schedules"/>
      <sheetName val="Traffic Related Assumption"/>
      <sheetName val="Revenue @ TP1"/>
      <sheetName val="Revenue@ TP2"/>
      <sheetName val="Revenue@ TP3"/>
      <sheetName val="PCU"/>
    </sheetNames>
    <sheetDataSet>
      <sheetData sheetId="0">
        <row r="15">
          <cell r="B15">
            <v>43190</v>
          </cell>
        </row>
        <row r="38">
          <cell r="B38">
            <v>4157.7413603770683</v>
          </cell>
        </row>
        <row r="39">
          <cell r="B39">
            <v>231.08072534019513</v>
          </cell>
        </row>
        <row r="41">
          <cell r="B41">
            <v>607.72362682449227</v>
          </cell>
        </row>
        <row r="47">
          <cell r="C47">
            <v>742.76</v>
          </cell>
        </row>
        <row r="48">
          <cell r="C48">
            <v>1084.3568466734644</v>
          </cell>
        </row>
        <row r="49">
          <cell r="C49">
            <v>2240</v>
          </cell>
        </row>
        <row r="50">
          <cell r="C50">
            <v>100</v>
          </cell>
        </row>
        <row r="51">
          <cell r="C51">
            <v>565</v>
          </cell>
        </row>
      </sheetData>
      <sheetData sheetId="1"/>
      <sheetData sheetId="2">
        <row r="5">
          <cell r="J5">
            <v>0</v>
          </cell>
        </row>
      </sheetData>
      <sheetData sheetId="3">
        <row r="33">
          <cell r="BZ33">
            <v>-65.284459760000118</v>
          </cell>
        </row>
      </sheetData>
      <sheetData sheetId="4"/>
      <sheetData sheetId="5"/>
      <sheetData sheetId="6"/>
      <sheetData sheetId="7"/>
      <sheetData sheetId="8"/>
      <sheetData sheetId="9"/>
      <sheetData sheetId="10"/>
      <sheetData sheetId="11">
        <row r="3">
          <cell r="F3">
            <v>41486</v>
          </cell>
        </row>
        <row r="68">
          <cell r="D68">
            <v>271.39429999999999</v>
          </cell>
        </row>
      </sheetData>
      <sheetData sheetId="12"/>
      <sheetData sheetId="13">
        <row r="10">
          <cell r="C10">
            <v>40816</v>
          </cell>
        </row>
      </sheetData>
      <sheetData sheetId="14">
        <row r="3">
          <cell r="E3">
            <v>40816</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Daily-Toll"/>
      <sheetName val="Hourly"/>
      <sheetName val="Comp (All)"/>
      <sheetName val="Hourly_Toll"/>
      <sheetName val="Comp (V_P)"/>
      <sheetName val="Tables"/>
      <sheetName val="Comparison"/>
      <sheetName val="SU_1"/>
      <sheetName val="SU_2"/>
      <sheetName val="SU_3"/>
      <sheetName val="Sheet1"/>
    </sheetNames>
    <sheetDataSet>
      <sheetData sheetId="0">
        <row r="2">
          <cell r="D2" t="str">
            <v>Traffic due diligence studies for six assets in Tamil Nadu - Salem to Ulundrupet section</v>
          </cell>
        </row>
        <row r="3">
          <cell r="Q3">
            <v>7</v>
          </cell>
        </row>
        <row r="4">
          <cell r="Q4">
            <v>7</v>
          </cell>
        </row>
        <row r="5">
          <cell r="Q5">
            <v>7</v>
          </cell>
        </row>
        <row r="6">
          <cell r="Q6">
            <v>1</v>
          </cell>
        </row>
        <row r="7">
          <cell r="Q7">
            <v>1</v>
          </cell>
        </row>
        <row r="8">
          <cell r="D8" t="str">
            <v>Salem - Ulundrupet</v>
          </cell>
          <cell r="Q8">
            <v>1</v>
          </cell>
        </row>
        <row r="9">
          <cell r="D9" t="str">
            <v>Ulundrupet - Salem</v>
          </cell>
          <cell r="Q9">
            <v>0</v>
          </cell>
        </row>
        <row r="10">
          <cell r="Q10">
            <v>0</v>
          </cell>
        </row>
        <row r="11">
          <cell r="Q11">
            <v>0</v>
          </cell>
        </row>
        <row r="12">
          <cell r="Q1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arampur"/>
      <sheetName val="new viaduct"/>
      <sheetName val="section"/>
      <sheetName val="Sheet2"/>
      <sheetName val="Sheet3"/>
      <sheetName val="Summary"/>
      <sheetName val="Fill this out first..."/>
      <sheetName val="Labour"/>
      <sheetName val="Material"/>
      <sheetName val="Plant &amp;  Machinery"/>
      <sheetName val="Abstract"/>
      <sheetName val="Basicrates"/>
      <sheetName val="new_viaduct"/>
      <sheetName val="Data"/>
      <sheetName val="(Do not delete)"/>
      <sheetName val="SITE DATA"/>
      <sheetName val="Bar Budget"/>
      <sheetName val="Final Qty"/>
      <sheetName val="Machine HC - 19.08 "/>
      <sheetName val="PNM Justi"/>
      <sheetName val="Shutter"/>
      <sheetName val="4.4"/>
      <sheetName val="summery-I"/>
      <sheetName val="2.07 EMB"/>
      <sheetName val="3.01"/>
      <sheetName val="8.ii.8.(b)"/>
      <sheetName val="4.1"/>
      <sheetName val="8.1.2.(a)"/>
      <sheetName val="2.07 S.G"/>
      <sheetName val="4.2(ii)"/>
      <sheetName val="3.02"/>
      <sheetName val="Bar"/>
      <sheetName val="Analysed rate"/>
      <sheetName val="BOQ Backup"/>
      <sheetName val="Timesheet"/>
      <sheetName val="BP"/>
      <sheetName val="a"/>
      <sheetName val="(31)"/>
      <sheetName val="master_sheet"/>
      <sheetName val="basic-data"/>
      <sheetName val="INPUT"/>
      <sheetName val="Back_Cal_for OMC"/>
      <sheetName val="Cost of O &amp; O"/>
      <sheetName val="Mix Design"/>
      <sheetName val="Service Road_Length"/>
      <sheetName val="CROSS-SECTION"/>
      <sheetName val="Manpower"/>
      <sheetName val="4"/>
      <sheetName val="2"/>
      <sheetName val="PILECAP "/>
    </sheetNames>
    <sheetDataSet>
      <sheetData sheetId="0" refreshError="1"/>
      <sheetData sheetId="1" refreshError="1"/>
      <sheetData sheetId="2" refreshError="1">
        <row r="11">
          <cell r="B11">
            <v>3</v>
          </cell>
        </row>
        <row r="20">
          <cell r="N20">
            <v>5.5</v>
          </cell>
        </row>
        <row r="39">
          <cell r="G39">
            <v>6</v>
          </cell>
        </row>
        <row r="40">
          <cell r="G40">
            <v>0.3</v>
          </cell>
        </row>
        <row r="41">
          <cell r="G41">
            <v>0.2</v>
          </cell>
        </row>
        <row r="42">
          <cell r="G42">
            <v>0.5</v>
          </cell>
        </row>
        <row r="43">
          <cell r="G43">
            <v>0.3</v>
          </cell>
        </row>
        <row r="44">
          <cell r="G44">
            <v>0.5</v>
          </cell>
        </row>
        <row r="49">
          <cell r="G49">
            <v>2.5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H (2)"/>
      <sheetName val="location"/>
      <sheetName val="EX H"/>
      <sheetName val="145Asales tax [ignore]"/>
      <sheetName val="EX A 145A final"/>
      <sheetName val="EX A 145A DEVIATION"/>
      <sheetName val="DEPN"/>
      <sheetName val="wdvTRF"/>
      <sheetName val="Capex"/>
      <sheetName val="Capex (2)"/>
      <sheetName val="EX B esic"/>
      <sheetName val="Exhibit C"/>
      <sheetName val="clubs details"/>
      <sheetName val="EXd"/>
      <sheetName val="EX E"/>
      <sheetName val="EX F1 summ"/>
      <sheetName val="43B"/>
      <sheetName val="EX F1"/>
      <sheetName val="EX F2ESIC"/>
      <sheetName val="Exhibit D4"/>
      <sheetName val="Sheet1"/>
      <sheetName val="EX F2EPS"/>
      <sheetName val="EX F2others"/>
      <sheetName val="EXG (3)"/>
      <sheetName val="EX E MODVAT"/>
      <sheetName val="EXG"/>
      <sheetName val="depo"/>
      <sheetName val="EX j"/>
      <sheetName val="192"/>
      <sheetName val="193"/>
      <sheetName val="194A"/>
      <sheetName val="194C"/>
      <sheetName val="194 I"/>
      <sheetName val="194 J"/>
      <sheetName val="Rm"/>
      <sheetName val="ratio"/>
      <sheetName val="RATIOS final"/>
      <sheetName val="Input"/>
      <sheetName val=""/>
      <sheetName val="BRP&amp;L"/>
      <sheetName val="Income Statement"/>
      <sheetName val="Ratios"/>
      <sheetName val="Balance Sheet"/>
      <sheetName val="Summary of Misstatements"/>
      <sheetName val="XREF"/>
      <sheetName val="schedule"/>
      <sheetName val="Flash"/>
      <sheetName val="145Asales tax _ignore_"/>
      <sheetName val="Simulator Detail"/>
      <sheetName val="Deadrent"/>
      <sheetName val="sum"/>
      <sheetName val="YTD"/>
      <sheetName val="Customize Your Invoice"/>
      <sheetName val="Department"/>
      <sheetName val="Designation"/>
      <sheetName val="Group"/>
      <sheetName val="WorkState"/>
      <sheetName val="section"/>
      <sheetName val="Other_Details"/>
      <sheetName val="Summary"/>
      <sheetName val="Option"/>
      <sheetName val="Lead"/>
      <sheetName val="Branchen"/>
      <sheetName val="Links"/>
      <sheetName val="PC"/>
      <sheetName val="Macros"/>
      <sheetName val="EMI"/>
      <sheetName val="NKEL O&amp;M"/>
      <sheetName val="SCH 10"/>
      <sheetName val="海外WORK"/>
      <sheetName val="FA Leadsheet &amp; Movement"/>
      <sheetName val="ORIGINAL"/>
      <sheetName val="SPS DETAIL"/>
      <sheetName val="Card nos."/>
      <sheetName val="NewCoBS"/>
      <sheetName val="H(Act)"/>
      <sheetName val="Details"/>
      <sheetName val="BQT AV (Kit)"/>
      <sheetName val="Fee"/>
      <sheetName val="Lounge"/>
      <sheetName val="Other"/>
      <sheetName val="Outlets"/>
      <sheetName val="Overhead"/>
      <sheetName val="Rooms"/>
      <sheetName val="RS MB"/>
      <sheetName val="Hyperion"/>
      <sheetName val="R-PL Fcst Acc"/>
      <sheetName val="H(Bud)"/>
      <sheetName val="R-PL Year"/>
      <sheetName val="R-PL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tender"/>
      <sheetName val="EMD "/>
      <sheetName val="Scrutiny"/>
      <sheetName val="Rate List"/>
      <sheetName val="A.O.R. (2)"/>
      <sheetName val="A.O.R."/>
      <sheetName val="formwork"/>
      <sheetName val="OH"/>
      <sheetName val="Sheet1"/>
      <sheetName val="SHEET2"/>
      <sheetName val="SHEET3"/>
      <sheetName val="formwork (2)"/>
      <sheetName val="sheet4"/>
      <sheetName val="A_O_R_"/>
      <sheetName val="PRECAST lightconc-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GMC Addition "/>
      <sheetName val="Sheet1"/>
      <sheetName val="Progressin Next mon-AP-17"/>
    </sheetNames>
    <sheetDataSet>
      <sheetData sheetId="0" refreshError="1"/>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Schedule workdone"/>
      <sheetName val="Material"/>
    </sheetNames>
    <sheetDataSet>
      <sheetData sheetId="0"/>
      <sheetData sheetId="1">
        <row r="8">
          <cell r="F8">
            <v>264.39999999999998</v>
          </cell>
        </row>
        <row r="9">
          <cell r="F9">
            <v>417.4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2"/>
      <sheetName val="Zone List"/>
      <sheetName val="Commodity List"/>
      <sheetName val="Procedure"/>
      <sheetName val="Expansion Factors"/>
      <sheetName val="pass _analysis "/>
      <sheetName val="Pass_pivot"/>
      <sheetName val="goods_analysis"/>
      <sheetName val="Goods_pivot"/>
      <sheetName val="Through Traffic"/>
      <sheetName val="State Share"/>
      <sheetName val="Distance"/>
      <sheetName val="RANK"/>
      <sheetName val="Trip length &amp; commodity"/>
    </sheetNames>
    <sheetDataSet>
      <sheetData sheetId="0"/>
      <sheetData sheetId="1"/>
      <sheetData sheetId="2"/>
      <sheetData sheetId="3">
        <row r="21">
          <cell r="F21" t="str">
            <v>Car/Jeep/Van</v>
          </cell>
          <cell r="I21" t="str">
            <v>Mini LCV, Tata ACE</v>
          </cell>
        </row>
        <row r="22">
          <cell r="F22" t="str">
            <v>Taxi</v>
          </cell>
          <cell r="I22" t="str">
            <v>LCV (4 Wheelers)</v>
          </cell>
        </row>
        <row r="23">
          <cell r="F23" t="str">
            <v>Shared Jeep</v>
          </cell>
          <cell r="I23" t="str">
            <v>LCV (6 Wheelers)</v>
          </cell>
        </row>
        <row r="24">
          <cell r="F24" t="str">
            <v>Mini Bus</v>
          </cell>
          <cell r="I24" t="str">
            <v>Two Axle Trucks</v>
          </cell>
        </row>
        <row r="25">
          <cell r="F25" t="str">
            <v>School Bus</v>
          </cell>
          <cell r="I25" t="str">
            <v>Three Axle Trucks</v>
          </cell>
        </row>
        <row r="26">
          <cell r="F26" t="str">
            <v>Govt. Bus</v>
          </cell>
          <cell r="I26" t="str">
            <v>Multi-Axle Vehicle (4 to 6 Axle)</v>
          </cell>
        </row>
        <row r="27">
          <cell r="F27" t="str">
            <v>Pvt. Bus</v>
          </cell>
          <cell r="I27" t="str">
            <v>Multi-Axle Vehicle (&gt;= 7 Axles)</v>
          </cell>
        </row>
      </sheetData>
      <sheetData sheetId="4">
        <row r="10">
          <cell r="B10" t="str">
            <v>Code</v>
          </cell>
          <cell r="C10">
            <v>1</v>
          </cell>
          <cell r="D10">
            <v>2</v>
          </cell>
          <cell r="E10">
            <v>3</v>
          </cell>
          <cell r="F10">
            <v>4</v>
          </cell>
          <cell r="G10">
            <v>5</v>
          </cell>
          <cell r="H10">
            <v>6</v>
          </cell>
          <cell r="I10">
            <v>7</v>
          </cell>
          <cell r="J10">
            <v>8</v>
          </cell>
          <cell r="K10">
            <v>9</v>
          </cell>
          <cell r="L10">
            <v>10</v>
          </cell>
          <cell r="M10">
            <v>11</v>
          </cell>
          <cell r="N10">
            <v>12</v>
          </cell>
          <cell r="O10">
            <v>13</v>
          </cell>
          <cell r="P10">
            <v>14</v>
          </cell>
        </row>
        <row r="11">
          <cell r="B11" t="str">
            <v>OD Sample D1</v>
          </cell>
          <cell r="C11">
            <v>503</v>
          </cell>
          <cell r="D11">
            <v>0</v>
          </cell>
          <cell r="E11">
            <v>0</v>
          </cell>
          <cell r="F11">
            <v>34</v>
          </cell>
          <cell r="G11">
            <v>0</v>
          </cell>
          <cell r="H11">
            <v>0</v>
          </cell>
          <cell r="I11">
            <v>42</v>
          </cell>
          <cell r="J11">
            <v>0</v>
          </cell>
          <cell r="K11">
            <v>0</v>
          </cell>
          <cell r="L11">
            <v>127</v>
          </cell>
          <cell r="M11">
            <v>214</v>
          </cell>
          <cell r="N11">
            <v>0</v>
          </cell>
          <cell r="O11">
            <v>1246</v>
          </cell>
          <cell r="P11">
            <v>0</v>
          </cell>
          <cell r="Q11">
            <v>2166</v>
          </cell>
        </row>
        <row r="12">
          <cell r="B12" t="str">
            <v>OD Sample D2</v>
          </cell>
          <cell r="C12">
            <v>690</v>
          </cell>
          <cell r="D12">
            <v>0</v>
          </cell>
          <cell r="E12">
            <v>0</v>
          </cell>
          <cell r="F12">
            <v>13</v>
          </cell>
          <cell r="G12">
            <v>0</v>
          </cell>
          <cell r="H12">
            <v>0</v>
          </cell>
          <cell r="I12">
            <v>42</v>
          </cell>
          <cell r="J12">
            <v>0</v>
          </cell>
          <cell r="K12">
            <v>0</v>
          </cell>
          <cell r="L12">
            <v>201</v>
          </cell>
          <cell r="M12">
            <v>284</v>
          </cell>
          <cell r="N12">
            <v>0</v>
          </cell>
          <cell r="O12">
            <v>1898</v>
          </cell>
          <cell r="P12">
            <v>0</v>
          </cell>
          <cell r="Q12">
            <v>3128</v>
          </cell>
        </row>
        <row r="13">
          <cell r="B13" t="str">
            <v>AADT D1</v>
          </cell>
          <cell r="C13">
            <v>1534</v>
          </cell>
          <cell r="D13">
            <v>0</v>
          </cell>
          <cell r="E13">
            <v>0</v>
          </cell>
          <cell r="F13">
            <v>52</v>
          </cell>
          <cell r="G13">
            <v>0</v>
          </cell>
          <cell r="H13">
            <v>0</v>
          </cell>
          <cell r="I13">
            <v>149</v>
          </cell>
          <cell r="J13">
            <v>0</v>
          </cell>
          <cell r="K13">
            <v>0</v>
          </cell>
          <cell r="L13">
            <v>238</v>
          </cell>
          <cell r="M13">
            <v>812</v>
          </cell>
          <cell r="N13">
            <v>0</v>
          </cell>
          <cell r="O13">
            <v>5677</v>
          </cell>
          <cell r="P13">
            <v>0</v>
          </cell>
          <cell r="Q13">
            <v>8462</v>
          </cell>
        </row>
        <row r="14">
          <cell r="B14" t="str">
            <v xml:space="preserve">AADT D2 </v>
          </cell>
          <cell r="C14">
            <v>1534</v>
          </cell>
          <cell r="D14">
            <v>0</v>
          </cell>
          <cell r="E14">
            <v>0</v>
          </cell>
          <cell r="F14">
            <v>52</v>
          </cell>
          <cell r="G14">
            <v>0</v>
          </cell>
          <cell r="H14">
            <v>0</v>
          </cell>
          <cell r="I14">
            <v>149</v>
          </cell>
          <cell r="J14">
            <v>0</v>
          </cell>
          <cell r="K14">
            <v>0</v>
          </cell>
          <cell r="L14">
            <v>238</v>
          </cell>
          <cell r="M14">
            <v>812</v>
          </cell>
          <cell r="N14">
            <v>0</v>
          </cell>
          <cell r="O14">
            <v>5677</v>
          </cell>
          <cell r="P14">
            <v>0</v>
          </cell>
          <cell r="Q14">
            <v>8462</v>
          </cell>
        </row>
        <row r="15">
          <cell r="B15" t="str">
            <v>% Sample D1</v>
          </cell>
          <cell r="C15">
            <v>32.790091264667538</v>
          </cell>
          <cell r="D15" t="e">
            <v>#DIV/0!</v>
          </cell>
          <cell r="E15" t="e">
            <v>#DIV/0!</v>
          </cell>
          <cell r="F15">
            <v>65.384615384615387</v>
          </cell>
          <cell r="G15" t="e">
            <v>#DIV/0!</v>
          </cell>
          <cell r="H15" t="e">
            <v>#DIV/0!</v>
          </cell>
          <cell r="I15">
            <v>28.187919463087248</v>
          </cell>
          <cell r="J15" t="e">
            <v>#DIV/0!</v>
          </cell>
          <cell r="K15" t="e">
            <v>#DIV/0!</v>
          </cell>
          <cell r="L15">
            <v>53.361344537815128</v>
          </cell>
          <cell r="M15">
            <v>26.354679802955665</v>
          </cell>
          <cell r="N15" t="e">
            <v>#DIV/0!</v>
          </cell>
          <cell r="O15">
            <v>21.948212083847103</v>
          </cell>
          <cell r="P15" t="e">
            <v>#DIV/0!</v>
          </cell>
          <cell r="Q15">
            <v>25.596785629874734</v>
          </cell>
        </row>
        <row r="16">
          <cell r="B16" t="str">
            <v>% Sample D2</v>
          </cell>
          <cell r="C16">
            <v>44.980443285528033</v>
          </cell>
          <cell r="D16" t="e">
            <v>#DIV/0!</v>
          </cell>
          <cell r="E16" t="e">
            <v>#DIV/0!</v>
          </cell>
          <cell r="F16">
            <v>25</v>
          </cell>
          <cell r="G16" t="e">
            <v>#DIV/0!</v>
          </cell>
          <cell r="H16" t="e">
            <v>#DIV/0!</v>
          </cell>
          <cell r="I16">
            <v>28.187919463087248</v>
          </cell>
          <cell r="J16" t="e">
            <v>#DIV/0!</v>
          </cell>
          <cell r="K16" t="e">
            <v>#DIV/0!</v>
          </cell>
          <cell r="L16">
            <v>84.453781512605048</v>
          </cell>
          <cell r="M16">
            <v>34.975369458128078</v>
          </cell>
          <cell r="N16" t="e">
            <v>#DIV/0!</v>
          </cell>
          <cell r="O16">
            <v>33.433151312312845</v>
          </cell>
          <cell r="P16" t="e">
            <v>#DIV/0!</v>
          </cell>
          <cell r="Q16">
            <v>36.965256440557788</v>
          </cell>
        </row>
        <row r="17">
          <cell r="B17" t="str">
            <v>Exp. Factor D1</v>
          </cell>
          <cell r="C17">
            <v>3.0497017892644136</v>
          </cell>
          <cell r="D17" t="e">
            <v>#DIV/0!</v>
          </cell>
          <cell r="E17" t="e">
            <v>#DIV/0!</v>
          </cell>
          <cell r="F17">
            <v>1.5294117647058822</v>
          </cell>
          <cell r="G17" t="e">
            <v>#DIV/0!</v>
          </cell>
          <cell r="H17" t="e">
            <v>#DIV/0!</v>
          </cell>
          <cell r="I17">
            <v>3.5476190476190474</v>
          </cell>
          <cell r="J17" t="e">
            <v>#DIV/0!</v>
          </cell>
          <cell r="K17" t="e">
            <v>#DIV/0!</v>
          </cell>
          <cell r="L17">
            <v>1.8740157480314961</v>
          </cell>
          <cell r="M17">
            <v>3.7943925233644862</v>
          </cell>
          <cell r="N17" t="e">
            <v>#DIV/0!</v>
          </cell>
          <cell r="O17">
            <v>4.5561797752808992</v>
          </cell>
          <cell r="P17" t="e">
            <v>#DIV/0!</v>
          </cell>
        </row>
        <row r="18">
          <cell r="B18" t="str">
            <v>Exp. Factor D2</v>
          </cell>
          <cell r="C18">
            <v>2.2231884057971016</v>
          </cell>
          <cell r="D18" t="e">
            <v>#DIV/0!</v>
          </cell>
          <cell r="E18" t="e">
            <v>#DIV/0!</v>
          </cell>
          <cell r="F18">
            <v>4</v>
          </cell>
          <cell r="G18" t="e">
            <v>#DIV/0!</v>
          </cell>
          <cell r="H18" t="e">
            <v>#DIV/0!</v>
          </cell>
          <cell r="I18">
            <v>3.5476190476190474</v>
          </cell>
          <cell r="J18" t="e">
            <v>#DIV/0!</v>
          </cell>
          <cell r="K18" t="e">
            <v>#DIV/0!</v>
          </cell>
          <cell r="L18">
            <v>1.1840796019900497</v>
          </cell>
          <cell r="M18">
            <v>2.859154929577465</v>
          </cell>
          <cell r="N18" t="e">
            <v>#DIV/0!</v>
          </cell>
          <cell r="O18">
            <v>2.9910432033719707</v>
          </cell>
          <cell r="P18" t="e">
            <v>#DIV/0!</v>
          </cell>
        </row>
        <row r="19">
          <cell r="B19" t="str">
            <v>Sum of AADT(D1+D2)</v>
          </cell>
          <cell r="C19">
            <v>3068</v>
          </cell>
          <cell r="D19">
            <v>0</v>
          </cell>
          <cell r="E19">
            <v>0</v>
          </cell>
          <cell r="F19">
            <v>104</v>
          </cell>
          <cell r="G19">
            <v>0</v>
          </cell>
          <cell r="H19">
            <v>0</v>
          </cell>
          <cell r="I19">
            <v>298</v>
          </cell>
          <cell r="J19">
            <v>0</v>
          </cell>
          <cell r="K19">
            <v>0</v>
          </cell>
          <cell r="L19">
            <v>476</v>
          </cell>
          <cell r="M19">
            <v>1624</v>
          </cell>
          <cell r="N19">
            <v>0</v>
          </cell>
          <cell r="O19">
            <v>11354</v>
          </cell>
          <cell r="P19">
            <v>0</v>
          </cell>
          <cell r="Q19">
            <v>16924</v>
          </cell>
        </row>
        <row r="20">
          <cell r="B20" t="str">
            <v>Check</v>
          </cell>
          <cell r="C20">
            <v>0</v>
          </cell>
          <cell r="D20">
            <v>0</v>
          </cell>
          <cell r="E20">
            <v>0</v>
          </cell>
          <cell r="F20">
            <v>0</v>
          </cell>
          <cell r="G20">
            <v>0</v>
          </cell>
          <cell r="H20">
            <v>0</v>
          </cell>
          <cell r="I20">
            <v>0</v>
          </cell>
          <cell r="J20">
            <v>0</v>
          </cell>
          <cell r="K20">
            <v>0</v>
          </cell>
          <cell r="L20">
            <v>0</v>
          </cell>
          <cell r="M20">
            <v>0</v>
          </cell>
          <cell r="N20">
            <v>0</v>
          </cell>
          <cell r="O20">
            <v>0</v>
          </cell>
          <cell r="P20">
            <v>0</v>
          </cell>
        </row>
      </sheetData>
      <sheetData sheetId="5"/>
      <sheetData sheetId="6"/>
      <sheetData sheetId="7"/>
      <sheetData sheetId="8"/>
      <sheetData sheetId="9"/>
      <sheetData sheetId="10"/>
      <sheetData sheetId="11"/>
      <sheetData sheetId="12"/>
      <sheetData sheetId="1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Tblr Qty"/>
      <sheetName val="Schedul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rv PROV"/>
      <sheetName val="Sarv CG"/>
      <sheetName val="sim"/>
      <sheetName val="SIM PROV"/>
      <sheetName val="Sim CG"/>
      <sheetName val="VIR STATUS"/>
      <sheetName val="vIRprov"/>
      <sheetName val="VIR DEP"/>
      <sheetName val="VIR CG"/>
      <sheetName val="Tax Status"/>
      <sheetName val="prov"/>
      <sheetName val="depn 32"/>
      <sheetName val="capitalgain"/>
      <sheetName val="sARV"/>
      <sheetName val="Fixed Assets Top Sheet- Consol"/>
      <sheetName val="43B"/>
      <sheetName val="SA Procedures"/>
      <sheetName val="MetaData"/>
      <sheetName val="Lead"/>
      <sheetName val="Links"/>
      <sheetName val="sch"/>
      <sheetName val="Invoice"/>
      <sheetName val="194C"/>
      <sheetName val="F&amp;B"/>
      <sheetName val="#REF"/>
      <sheetName val="Maint"/>
      <sheetName val="Kitchen"/>
      <sheetName val="Housek"/>
      <sheetName val="SCH 10"/>
      <sheetName val="EQDIV"/>
      <sheetName val="taxprov99"/>
      <sheetName val="１Ｑ"/>
      <sheetName val="AoR Finishing"/>
      <sheetName val="Factor_Sheet"/>
      <sheetName val="Factors"/>
      <sheetName val="Confirm order"/>
      <sheetName val="Form"/>
      <sheetName val="BOQ-1"/>
      <sheetName val="Sheet1"/>
      <sheetName val="192"/>
      <sheetName val="Expansion"/>
      <sheetName val="consis"/>
      <sheetName val="conbs"/>
      <sheetName val="Preside"/>
      <sheetName val="Assumption"/>
      <sheetName val="F4PLCGBP"/>
      <sheetName val="Inputs"/>
      <sheetName val="43B (2)"/>
      <sheetName val="P&amp;L"/>
      <sheetName val="Expenses"/>
      <sheetName val="ControlSheet"/>
      <sheetName val="Intaccrual"/>
      <sheetName val="CAS P"/>
      <sheetName val="Assumptions"/>
      <sheetName val="NKEL O&amp;M"/>
      <sheetName val="P L"/>
      <sheetName val="m3&amp;4"/>
      <sheetName val="rm9900"/>
      <sheetName val="Sept 06"/>
      <sheetName val="All-Fab"/>
      <sheetName val="ANALYSIS"/>
      <sheetName val="LOCAL RATES"/>
      <sheetName val="1 Analytical Depriciation Gross"/>
      <sheetName val="Amortization Table"/>
      <sheetName val="Dep AY3-4"/>
      <sheetName val="C"/>
      <sheetName val="B1a"/>
      <sheetName val="B2b"/>
      <sheetName val="B2a"/>
      <sheetName val="H2a"/>
      <sheetName val="H2b"/>
      <sheetName val="B1b"/>
      <sheetName val="I4"/>
      <sheetName val="E2"/>
      <sheetName val="E3"/>
      <sheetName val="G1"/>
      <sheetName val="G2"/>
      <sheetName val="I3"/>
      <sheetName val="E5"/>
      <sheetName val="E6"/>
      <sheetName val="G4"/>
      <sheetName val="D2b"/>
      <sheetName val="D2a"/>
      <sheetName val="H3"/>
      <sheetName val="A"/>
      <sheetName val="P_Par"/>
      <sheetName val="Params"/>
      <sheetName val="K6b"/>
      <sheetName val="Other Income"/>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Final"/>
      <sheetName val="NOTES Final"/>
      <sheetName val="consol bs"/>
      <sheetName val="consol pl"/>
      <sheetName val="adjustments Rs"/>
      <sheetName val="wtb euro bs"/>
      <sheetName val="wtb euro pl"/>
      <sheetName val="adjustments euro"/>
      <sheetName val="BS PBC"/>
      <sheetName val="PL PBC"/>
      <sheetName val="Exp (Rs.)"/>
      <sheetName val="Exp (euro)"/>
      <sheetName val="Samples EURO"/>
      <sheetName val="Issues"/>
      <sheetName val="Project control"/>
      <sheetName val="groupings"/>
      <sheetName val="Re class"/>
      <sheetName val="gbp rupee conversion"/>
      <sheetName val="UV"/>
      <sheetName val="ho account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WTB - BS"/>
      <sheetName val="WTB - IS"/>
      <sheetName val="Adjustment entries"/>
    </sheetNames>
    <sheetDataSet>
      <sheetData sheetId="0"/>
      <sheetData sheetId="1"/>
      <sheetData sheetId="2" refreshError="1"/>
      <sheetData sheetId="3"/>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PL"/>
      <sheetName val="AoR Finishing"/>
      <sheetName val="sheeet7"/>
      <sheetName val="Intro"/>
      <sheetName val="MPR_PA_1"/>
      <sheetName val="AOR"/>
      <sheetName val="Measurment"/>
      <sheetName val="INTSHEET"/>
      <sheetName val="INTSHEET3"/>
      <sheetName val="estimate"/>
      <sheetName val="Schedule_Qty"/>
      <sheetName val="BOQ_Distribution"/>
      <sheetName val="Bill_No__1"/>
      <sheetName val="Bill_No__2"/>
      <sheetName val="Bill_No__3"/>
      <sheetName val="Bill_No__4"/>
      <sheetName val="Bill_No__5"/>
      <sheetName val="Bill_No__6"/>
      <sheetName val="Bill_No__7"/>
      <sheetName val="Bill_No__8"/>
      <sheetName val="Bill_No__9"/>
      <sheetName val="Bill_No__10"/>
      <sheetName val="Bill_No__11"/>
      <sheetName val="Bill_No__12"/>
      <sheetName val="AoR_Finishing"/>
      <sheetName val="Sheet3"/>
      <sheetName val="Tender Summary"/>
      <sheetName val="A"/>
      <sheetName val="Manpower"/>
      <sheetName val="1x2x2"/>
      <sheetName val="LOCAL RATES"/>
      <sheetName val="ANALYSIS"/>
      <sheetName val="fco"/>
      <sheetName val="dBase"/>
      <sheetName val="A.O.R."/>
      <sheetName val="Debit_Transit"/>
      <sheetName val="Debit_RMC"/>
      <sheetName val="STEEL"/>
      <sheetName val="UNP-NCW "/>
      <sheetName val="Basicdata-f"/>
      <sheetName val="Sheet2"/>
      <sheetName val="Input"/>
      <sheetName val="Basic"/>
      <sheetName val="SITE DATA"/>
      <sheetName val="Bar Budget"/>
      <sheetName val="Final Qty"/>
      <sheetName val="Machine HC - 19.08 "/>
      <sheetName val="PNM Justi"/>
      <sheetName val="Bar"/>
      <sheetName val="Analysed rate"/>
      <sheetName val="Shutter"/>
      <sheetName val="BOQ Backup"/>
      <sheetName val="Assumptions"/>
      <sheetName val="SITE OVERHEADS"/>
      <sheetName val="Fill this out first..."/>
      <sheetName val="Data"/>
      <sheetName val="Data-Month"/>
      <sheetName val="EQUIP1000"/>
      <sheetName val="EW SR"/>
      <sheetName val="Material "/>
      <sheetName val="ETC Plant Cost"/>
      <sheetName val="Contractor &amp; Material Price"/>
      <sheetName val="TCS"/>
      <sheetName val="#REF"/>
      <sheetName val="TAX"/>
      <sheetName val="3MLKQ"/>
      <sheetName val="dlvoid"/>
      <sheetName val="BHANDUP"/>
      <sheetName val="Anxx 1"/>
      <sheetName val="purpose&amp;input"/>
      <sheetName val="FRL-OGL"/>
      <sheetName val="cul-invSUBMITTED"/>
      <sheetName val="5_01 H_P Culvert"/>
      <sheetName val="5_01 box culvert"/>
      <sheetName val="Sheet1"/>
      <sheetName val="sc-mar2000"/>
      <sheetName val="sc-sepVdec99"/>
      <sheetName val="P&amp;L01-02GR"/>
      <sheetName val="Exist"/>
      <sheetName val="FORM7"/>
      <sheetName val="LEFT"/>
      <sheetName val="RIGHT"/>
      <sheetName val="CABLE"/>
      <sheetName val="number"/>
      <sheetName val="01"/>
      <sheetName val="07"/>
      <sheetName val="02"/>
      <sheetName val="03"/>
      <sheetName val="04"/>
      <sheetName val="Grand Summary"/>
      <sheetName val="Elect."/>
      <sheetName val="procurement"/>
      <sheetName val="Assmpns"/>
      <sheetName val="Curve Details"/>
      <sheetName val="Final FRL"/>
      <sheetName val="Factors"/>
      <sheetName val="Rates Basic"/>
      <sheetName val="ecc_res"/>
      <sheetName val="Labour &amp; Plant"/>
      <sheetName val="Schedule"/>
      <sheetName val="Main"/>
      <sheetName val="Detail In Door Stad"/>
      <sheetName val="Staff Acco."/>
      <sheetName val="BP"/>
      <sheetName val="SOR"/>
    </sheetNames>
    <sheetDataSet>
      <sheetData sheetId="0" refreshError="1"/>
      <sheetData sheetId="1" refreshError="1">
        <row r="5">
          <cell r="A5" t="str">
            <v>CLEARING &amp; GRUBBING</v>
          </cell>
          <cell r="B5">
            <v>0</v>
          </cell>
          <cell r="C5">
            <v>1.01</v>
          </cell>
          <cell r="D5" t="str">
            <v>HCT</v>
          </cell>
          <cell r="E5">
            <v>66</v>
          </cell>
          <cell r="F5">
            <v>26743.805</v>
          </cell>
          <cell r="G5">
            <v>1765091.1300000001</v>
          </cell>
        </row>
        <row r="6">
          <cell r="A6" t="str">
            <v>EXCAVATION</v>
          </cell>
          <cell r="B6">
            <v>0</v>
          </cell>
          <cell r="C6">
            <v>2.0099999999999998</v>
          </cell>
          <cell r="D6" t="str">
            <v>CUM</v>
          </cell>
          <cell r="E6">
            <v>213000</v>
          </cell>
          <cell r="F6">
            <v>33.660000000000004</v>
          </cell>
          <cell r="G6">
            <v>7169580.0000000009</v>
          </cell>
        </row>
        <row r="7">
          <cell r="A7" t="str">
            <v>EARTHWORK IN EMBANKMENT</v>
          </cell>
          <cell r="B7">
            <v>0</v>
          </cell>
          <cell r="C7" t="str">
            <v>2.02 + 2.03</v>
          </cell>
          <cell r="D7" t="str">
            <v>CUM</v>
          </cell>
          <cell r="E7">
            <v>523700</v>
          </cell>
          <cell r="F7">
            <v>111.99450353255681</v>
          </cell>
          <cell r="G7">
            <v>58651521.5</v>
          </cell>
        </row>
        <row r="8">
          <cell r="A8" t="str">
            <v>EARTHWORK IN SUBGRADE</v>
          </cell>
          <cell r="B8">
            <v>0</v>
          </cell>
          <cell r="C8">
            <v>2.04</v>
          </cell>
          <cell r="D8" t="str">
            <v>CUM</v>
          </cell>
          <cell r="E8">
            <v>270000</v>
          </cell>
          <cell r="F8">
            <v>159.88500000000002</v>
          </cell>
          <cell r="G8">
            <v>43168950.000000007</v>
          </cell>
        </row>
        <row r="9">
          <cell r="A9" t="str">
            <v>MEDIAN FILLING</v>
          </cell>
          <cell r="B9">
            <v>0</v>
          </cell>
          <cell r="C9">
            <v>2.06</v>
          </cell>
          <cell r="D9" t="str">
            <v>CUM</v>
          </cell>
          <cell r="E9">
            <v>52300</v>
          </cell>
          <cell r="F9">
            <v>142.12</v>
          </cell>
          <cell r="G9">
            <v>7432876</v>
          </cell>
        </row>
        <row r="10">
          <cell r="A10" t="str">
            <v>GRANULAR SUB BASE COURSE</v>
          </cell>
          <cell r="B10">
            <v>0</v>
          </cell>
          <cell r="C10">
            <v>3.01</v>
          </cell>
          <cell r="D10" t="str">
            <v>CUM</v>
          </cell>
          <cell r="E10">
            <v>101795</v>
          </cell>
          <cell r="F10">
            <v>1509.0900000000001</v>
          </cell>
          <cell r="G10">
            <v>153617816.55000001</v>
          </cell>
        </row>
        <row r="11">
          <cell r="A11" t="str">
            <v>WET MIX MACADAM</v>
          </cell>
          <cell r="B11">
            <v>0</v>
          </cell>
          <cell r="C11">
            <v>3.02</v>
          </cell>
          <cell r="D11" t="str">
            <v>CUM</v>
          </cell>
          <cell r="E11">
            <v>35731</v>
          </cell>
          <cell r="F11">
            <v>1608.2</v>
          </cell>
          <cell r="G11">
            <v>57462594.200000003</v>
          </cell>
        </row>
        <row r="12">
          <cell r="A12" t="str">
            <v>PROFILE CORRECTIVE COURSE</v>
          </cell>
          <cell r="B12">
            <v>0</v>
          </cell>
          <cell r="C12">
            <v>4.03</v>
          </cell>
          <cell r="D12" t="str">
            <v>CUM</v>
          </cell>
          <cell r="E12">
            <v>5219</v>
          </cell>
          <cell r="F12">
            <v>3938.22</v>
          </cell>
          <cell r="G12">
            <v>20553570.18</v>
          </cell>
        </row>
        <row r="13">
          <cell r="A13" t="str">
            <v>DENSE BITUMINOUS MACADAM</v>
          </cell>
          <cell r="B13">
            <v>0</v>
          </cell>
          <cell r="C13">
            <v>4.04</v>
          </cell>
          <cell r="D13" t="str">
            <v>CUM</v>
          </cell>
          <cell r="E13">
            <v>36043</v>
          </cell>
          <cell r="F13">
            <v>4582.4350000000004</v>
          </cell>
          <cell r="G13">
            <v>165164704.70500001</v>
          </cell>
        </row>
        <row r="14">
          <cell r="A14" t="str">
            <v>BITUMINOUS CONCRETE</v>
          </cell>
          <cell r="B14">
            <v>0</v>
          </cell>
          <cell r="C14">
            <v>4.05</v>
          </cell>
          <cell r="D14" t="str">
            <v>CUM</v>
          </cell>
          <cell r="E14">
            <v>14348</v>
          </cell>
          <cell r="F14">
            <v>5437.0250000000005</v>
          </cell>
          <cell r="G14">
            <v>78010434.700000003</v>
          </cell>
        </row>
        <row r="15">
          <cell r="A15" t="str">
            <v>BITUMENOUS MACADAM</v>
          </cell>
          <cell r="B15">
            <v>0</v>
          </cell>
          <cell r="C15">
            <v>4.0599999999999996</v>
          </cell>
          <cell r="D15" t="str">
            <v>CUM</v>
          </cell>
          <cell r="E15">
            <v>23271</v>
          </cell>
          <cell r="F15">
            <v>3938.2200000000003</v>
          </cell>
          <cell r="G15">
            <v>91646317.620000005</v>
          </cell>
        </row>
        <row r="16">
          <cell r="A16" t="str">
            <v>SEMI DENSE BITUMENOUS COURSE</v>
          </cell>
          <cell r="B16">
            <v>0</v>
          </cell>
          <cell r="C16">
            <v>4.07</v>
          </cell>
          <cell r="D16" t="str">
            <v>CUM</v>
          </cell>
          <cell r="E16">
            <v>977</v>
          </cell>
          <cell r="F16">
            <v>4617.9650000000001</v>
          </cell>
          <cell r="G16">
            <v>4511751.8049999997</v>
          </cell>
        </row>
        <row r="17">
          <cell r="A17" t="str">
            <v>DRY LEAN CONCRETE</v>
          </cell>
          <cell r="B17">
            <v>0</v>
          </cell>
          <cell r="C17">
            <v>4.09</v>
          </cell>
          <cell r="D17" t="str">
            <v>CUM</v>
          </cell>
          <cell r="E17">
            <v>48021</v>
          </cell>
          <cell r="F17">
            <v>2489.9050000000002</v>
          </cell>
          <cell r="G17">
            <v>119567728.00500001</v>
          </cell>
        </row>
        <row r="18">
          <cell r="A18" t="str">
            <v>PAVEMENT QUALITY CONCRETE</v>
          </cell>
          <cell r="B18">
            <v>0</v>
          </cell>
          <cell r="C18">
            <v>4.0999999999999996</v>
          </cell>
          <cell r="D18" t="str">
            <v>CUM</v>
          </cell>
          <cell r="E18">
            <v>87024</v>
          </cell>
          <cell r="F18">
            <v>4648.8200000000006</v>
          </cell>
          <cell r="G18">
            <v>404558911.68000007</v>
          </cell>
        </row>
        <row r="19">
          <cell r="A19" t="str">
            <v>MEDIAN KERB</v>
          </cell>
          <cell r="B19">
            <v>0</v>
          </cell>
          <cell r="C19">
            <v>9.09</v>
          </cell>
          <cell r="D19" t="str">
            <v>LM</v>
          </cell>
          <cell r="E19">
            <v>59364</v>
          </cell>
          <cell r="F19">
            <v>148.66500000000002</v>
          </cell>
          <cell r="G19">
            <v>8825349.0600000005</v>
          </cell>
        </row>
        <row r="20">
          <cell r="A20" t="str">
            <v>TURFING</v>
          </cell>
          <cell r="B20">
            <v>0</v>
          </cell>
          <cell r="C20">
            <v>2.08</v>
          </cell>
          <cell r="D20" t="str">
            <v>SQM</v>
          </cell>
          <cell r="E20">
            <v>119000</v>
          </cell>
          <cell r="F20">
            <v>10.285</v>
          </cell>
          <cell r="G20">
            <v>1223915</v>
          </cell>
        </row>
        <row r="21">
          <cell r="A21" t="str">
            <v>DRAINAGE &amp; PROTECTION WORK</v>
          </cell>
          <cell r="B21">
            <v>0</v>
          </cell>
          <cell r="C21" t="str">
            <v>Bill No. 8</v>
          </cell>
          <cell r="D21" t="str">
            <v>%</v>
          </cell>
          <cell r="E21">
            <v>1</v>
          </cell>
          <cell r="F21">
            <v>250651.02260000003</v>
          </cell>
          <cell r="G21">
            <v>25065102.260000002</v>
          </cell>
        </row>
        <row r="22">
          <cell r="A22" t="str">
            <v>ROAD MARKING</v>
          </cell>
          <cell r="B22">
            <v>0</v>
          </cell>
          <cell r="C22" t="str">
            <v>Bill No. 9 - 9.09</v>
          </cell>
          <cell r="D22" t="str">
            <v>%</v>
          </cell>
          <cell r="E22">
            <v>1</v>
          </cell>
          <cell r="F22">
            <v>351216.06959999999</v>
          </cell>
          <cell r="G22">
            <v>35121606.960000001</v>
          </cell>
        </row>
        <row r="23">
          <cell r="A23" t="str">
            <v>JUNCTIONS</v>
          </cell>
          <cell r="B23">
            <v>0</v>
          </cell>
          <cell r="C23" t="str">
            <v>Bill No. 10</v>
          </cell>
          <cell r="D23" t="str">
            <v>%</v>
          </cell>
          <cell r="E23">
            <v>1</v>
          </cell>
          <cell r="F23">
            <v>50391.133100000006</v>
          </cell>
          <cell r="G23">
            <v>5039113.3100000005</v>
          </cell>
        </row>
        <row r="24">
          <cell r="A24" t="str">
            <v>MISC ROAD WORKS</v>
          </cell>
          <cell r="B24">
            <v>0</v>
          </cell>
          <cell r="C24" t="str">
            <v>Bill No 1+2+3+4+8+9+10-(All Above Items)</v>
          </cell>
          <cell r="D24" t="str">
            <v>%</v>
          </cell>
          <cell r="E24">
            <v>1</v>
          </cell>
          <cell r="F24">
            <v>267800.76455000159</v>
          </cell>
          <cell r="G24">
            <v>26780076.455000162</v>
          </cell>
        </row>
        <row r="35">
          <cell r="A35" t="str">
            <v>EXCAVATION</v>
          </cell>
          <cell r="B35">
            <v>0</v>
          </cell>
          <cell r="C35">
            <v>6.01</v>
          </cell>
          <cell r="D35" t="str">
            <v>CUM</v>
          </cell>
          <cell r="E35">
            <v>27047</v>
          </cell>
          <cell r="F35">
            <v>76.791131363922062</v>
          </cell>
          <cell r="G35">
            <v>2076969.73</v>
          </cell>
        </row>
        <row r="36">
          <cell r="A36" t="str">
            <v>LEVELLING COURSE  / PCC</v>
          </cell>
          <cell r="B36">
            <v>0</v>
          </cell>
          <cell r="C36" t="str">
            <v>6.02 a) + 6.03 a)</v>
          </cell>
          <cell r="D36" t="str">
            <v>CUM</v>
          </cell>
          <cell r="E36">
            <v>2770</v>
          </cell>
          <cell r="F36">
            <v>2982.65</v>
          </cell>
          <cell r="G36">
            <v>8261940.5</v>
          </cell>
        </row>
        <row r="37">
          <cell r="A37" t="str">
            <v>FOUNDATION CONCRETE</v>
          </cell>
          <cell r="B37">
            <v>0</v>
          </cell>
          <cell r="C37" t="str">
            <v>6.02 b) + 6.02 c) + 6.03 b) + 6.03 c)</v>
          </cell>
          <cell r="D37" t="str">
            <v>CUM</v>
          </cell>
          <cell r="E37">
            <v>10949</v>
          </cell>
          <cell r="F37">
            <v>3574.1956105580421</v>
          </cell>
          <cell r="G37">
            <v>39133867.740000002</v>
          </cell>
        </row>
        <row r="38">
          <cell r="A38" t="str">
            <v>REINFORCEMENT</v>
          </cell>
          <cell r="B38">
            <v>0</v>
          </cell>
          <cell r="C38">
            <v>6.07</v>
          </cell>
          <cell r="D38" t="str">
            <v>MT</v>
          </cell>
          <cell r="E38">
            <v>2059</v>
          </cell>
          <cell r="F38">
            <v>39238.21</v>
          </cell>
          <cell r="G38">
            <v>80791474.390000001</v>
          </cell>
        </row>
        <row r="39">
          <cell r="A39" t="str">
            <v>WELL FOUNDATION KERB</v>
          </cell>
          <cell r="B39">
            <v>0</v>
          </cell>
          <cell r="C39" t="str">
            <v>6.23 a)</v>
          </cell>
          <cell r="D39" t="str">
            <v>CUM</v>
          </cell>
          <cell r="E39">
            <v>691</v>
          </cell>
          <cell r="F39">
            <v>4882.5700000000006</v>
          </cell>
          <cell r="G39">
            <v>3373855.8700000006</v>
          </cell>
        </row>
        <row r="40">
          <cell r="A40" t="str">
            <v>WELL FOUNDATION STEINING</v>
          </cell>
          <cell r="B40">
            <v>0</v>
          </cell>
          <cell r="C40" t="str">
            <v>6.23 b)</v>
          </cell>
          <cell r="D40" t="str">
            <v>CUM</v>
          </cell>
          <cell r="E40">
            <v>9176</v>
          </cell>
          <cell r="F40">
            <v>4380.4750000000004</v>
          </cell>
          <cell r="G40">
            <v>40195238.600000001</v>
          </cell>
        </row>
        <row r="41">
          <cell r="A41" t="str">
            <v>WELL FOUNDATION CAP</v>
          </cell>
          <cell r="B41">
            <v>0</v>
          </cell>
          <cell r="C41" t="str">
            <v>6.23 c)</v>
          </cell>
          <cell r="D41" t="str">
            <v>CUM</v>
          </cell>
          <cell r="E41">
            <v>1223</v>
          </cell>
          <cell r="F41">
            <v>5153.72</v>
          </cell>
          <cell r="G41">
            <v>6302999.5600000005</v>
          </cell>
        </row>
        <row r="42">
          <cell r="A42" t="str">
            <v>WELL FOUNDATION BOTTOM PLUG</v>
          </cell>
          <cell r="B42">
            <v>0</v>
          </cell>
          <cell r="C42" t="str">
            <v>6.23 d)</v>
          </cell>
          <cell r="D42" t="str">
            <v>CUM</v>
          </cell>
          <cell r="E42">
            <v>1130</v>
          </cell>
          <cell r="F42">
            <v>4380.4750000000004</v>
          </cell>
          <cell r="G42">
            <v>4949936.75</v>
          </cell>
        </row>
        <row r="43">
          <cell r="A43" t="str">
            <v>WELL FOUNDATION TOP PLUG</v>
          </cell>
          <cell r="B43">
            <v>0</v>
          </cell>
          <cell r="C43" t="str">
            <v>6.23 e)</v>
          </cell>
          <cell r="D43" t="str">
            <v>CUM</v>
          </cell>
          <cell r="E43">
            <v>194</v>
          </cell>
          <cell r="F43">
            <v>4882.5700000000006</v>
          </cell>
          <cell r="G43">
            <v>947218.58000000007</v>
          </cell>
        </row>
        <row r="44">
          <cell r="A44" t="str">
            <v>SUPER STRUCTURE CONCRETE</v>
          </cell>
          <cell r="B44">
            <v>0</v>
          </cell>
          <cell r="C44" t="str">
            <v>6.05 + 6.13</v>
          </cell>
          <cell r="D44" t="str">
            <v>CUM</v>
          </cell>
          <cell r="E44">
            <v>8411</v>
          </cell>
          <cell r="F44">
            <v>6987.5283521578885</v>
          </cell>
          <cell r="G44">
            <v>58772100.969999999</v>
          </cell>
        </row>
        <row r="45">
          <cell r="A45" t="str">
            <v>BACK FILLING</v>
          </cell>
          <cell r="B45">
            <v>0</v>
          </cell>
          <cell r="C45" t="str">
            <v>6.16+6.17</v>
          </cell>
          <cell r="D45" t="str">
            <v>CUM</v>
          </cell>
          <cell r="E45">
            <v>69414</v>
          </cell>
          <cell r="F45">
            <v>338.17359473593223</v>
          </cell>
          <cell r="G45">
            <v>23473981.905000001</v>
          </cell>
        </row>
        <row r="46">
          <cell r="A46" t="str">
            <v>MISCELLENIOUS - BRIDGES</v>
          </cell>
          <cell r="B46">
            <v>0</v>
          </cell>
          <cell r="C46" t="str">
            <v>Bill No. - 6 - (All above Items)</v>
          </cell>
          <cell r="D46" t="str">
            <v>%</v>
          </cell>
          <cell r="E46">
            <v>1</v>
          </cell>
          <cell r="F46">
            <v>1374137.9624500007</v>
          </cell>
          <cell r="G46">
            <v>137413796.24500006</v>
          </cell>
        </row>
        <row r="47">
          <cell r="A47" t="str">
            <v>REHABILISATION OF STRUCTURES</v>
          </cell>
          <cell r="B47">
            <v>0</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sheetData sheetId="116" refreshError="1"/>
      <sheetData sheetId="117" refreshError="1"/>
      <sheetData sheetId="118" refreshError="1"/>
      <sheetData sheetId="11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sultados"/>
      <sheetName val="balance"/>
      <sheetName val="GENERALES"/>
      <sheetName val="DIVERSOS"/>
      <sheetName val="Resumen CPO"/>
      <sheetName val="TESORERIA"/>
      <sheetName val="Balance Comprobacion  (2)"/>
      <sheetName val="1998"/>
      <sheetName val="1999"/>
      <sheetName val="Real2000"/>
      <sheetName val="2000"/>
      <sheetName val="2001"/>
      <sheetName val="HOJA"/>
      <sheetName val="Balance Comprobacion "/>
      <sheetName val="MENU"/>
      <sheetName val="tipos_de_cambio"/>
      <sheetName val="Resumen_CPO"/>
      <sheetName val="Balance_Comprobacion__(2)"/>
      <sheetName val="Balance_Comprobacion_"/>
      <sheetName val="PROG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XXXX0"/>
      <sheetName val="Site Report"/>
      <sheetName val="BASIC"/>
      <sheetName val="DESIGN MIX"/>
      <sheetName val="MISC"/>
      <sheetName val="ANALYSIS"/>
      <sheetName val="BOQ"/>
      <sheetName val="P&amp;E"/>
      <sheetName val="BRIEF"/>
      <sheetName val="Bill_01"/>
      <sheetName val="DATA_PILE_BG"/>
      <sheetName val="DATA_PCC"/>
      <sheetName val="DATA_PILECAP"/>
      <sheetName val="DATA_PILE_RT2"/>
      <sheetName val="DATA_PILE_RT1 "/>
      <sheetName val="DATA_PILE _SM"/>
      <sheetName val="Intro"/>
      <sheetName val="Rates Basic"/>
      <sheetName val="STEEL"/>
      <sheetName val="BOQ Distribution"/>
      <sheetName val="DIVERSOS"/>
      <sheetName val="UNP-NCW "/>
      <sheetName val="PROCTOR"/>
      <sheetName val="SUMMARY"/>
      <sheetName val="PROG_DATA"/>
      <sheetName val="Sheet3"/>
      <sheetName val="C-12"/>
      <sheetName val="Boiler&amp;TG"/>
      <sheetName val="Analysis-Dharwad-Rigid+flexi - "/>
      <sheetName val="SITE OVERHEADS"/>
      <sheetName val="RAJU ASSO"/>
      <sheetName val="8200AOC"/>
      <sheetName val="BOQ-"/>
      <sheetName val="Final Qty"/>
      <sheetName val="Resourc - Material"/>
      <sheetName val="oresreqsum"/>
      <sheetName val="SCURVE"/>
      <sheetName val="Rate Ana"/>
      <sheetName val="Rate An"/>
      <sheetName val="dummy"/>
      <sheetName val="Res-P&amp;E (PLL)"/>
      <sheetName val="Cul_detail"/>
      <sheetName val="cul-invSUBMITTED"/>
      <sheetName val="Sheet2"/>
      <sheetName val="Labour &amp; Plant"/>
      <sheetName val="INPUT"/>
      <sheetName val="MRATES"/>
      <sheetName val="DETAIL SHEET"/>
      <sheetName val="LOCAL RATES"/>
      <sheetName val="Analy_7-10"/>
      <sheetName val="MPR_PA_1"/>
      <sheetName val="3"/>
      <sheetName val="3MLKQ"/>
      <sheetName val="Customers"/>
      <sheetName val="NLD - Assum"/>
      <sheetName val="Cost of O &amp; O"/>
      <sheetName val="간접비 총괄표"/>
      <sheetName val="Improvements"/>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p1-costg"/>
      <sheetName val="Material"/>
      <sheetName val="estimate"/>
      <sheetName val="FORM-W3"/>
      <sheetName val="77S(O)"/>
      <sheetName val="scurve(2)"/>
      <sheetName val="SC revtrgt"/>
      <sheetName val="Material "/>
      <sheetName val="ABBDATASHEET"/>
      <sheetName val="Staff Acco."/>
      <sheetName val="EQUIP1000"/>
      <sheetName val="SITE DATA"/>
      <sheetName val="Bar Budget"/>
      <sheetName val="Machine HC - 19.08 "/>
      <sheetName val="PNM Justi"/>
      <sheetName val="Bar"/>
      <sheetName val="Analysed rate"/>
      <sheetName val="Shutter"/>
      <sheetName val="BOQ Backup"/>
      <sheetName val="dBase"/>
      <sheetName val="UGPIPING"/>
      <sheetName val="Rate Analysis"/>
      <sheetName val="Contractor &amp; Material Price"/>
      <sheetName val="Sheet1"/>
      <sheetName val="sc-mar2000"/>
      <sheetName val="sc-sepVdec99"/>
      <sheetName val="Basic data"/>
      <sheetName val="Set"/>
      <sheetName val="horizontal"/>
      <sheetName val="Submitted"/>
      <sheetName val="no."/>
      <sheetName val="Backup"/>
      <sheetName val="SOR"/>
      <sheetName val="残数量確認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ERSOS"/>
      <sheetName val="HOJA"/>
      <sheetName val="tipos de cambio"/>
      <sheetName val="resultados"/>
      <sheetName val="balance"/>
      <sheetName val="GENERALES"/>
      <sheetName val="tesoreria"/>
      <sheetName val="prev trimestral"/>
      <sheetName val="semanal"/>
      <sheetName val="CPO_Mensualizado  "/>
      <sheetName val="TOTAL CPO"/>
      <sheetName val="pptoresultados "/>
      <sheetName val="RESUMEN CPO"/>
      <sheetName val="tipos_de_cambio"/>
      <sheetName val="prev_trimestral"/>
      <sheetName val="CPO_Mensualizado__"/>
      <sheetName val="TOTAL_CPO"/>
      <sheetName val="pptoresultados_"/>
      <sheetName val="RESUMEN_CPO"/>
      <sheetName val="BOQ"/>
      <sheetName val="Without DSRA"/>
      <sheetName val="With DSRA Utilization"/>
      <sheetName val="Sheet4"/>
      <sheetName val="Term Loan-September 19"/>
      <sheetName val="Sheet2"/>
      <sheetName val="Budget 2020"/>
      <sheetName val="Month Wise Revenue Summar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国内"/>
      <sheetName val="国内work"/>
      <sheetName val="為替"/>
      <sheetName val="EQ海外"/>
      <sheetName val="海外WORK"/>
      <sheetName val="INVESTSMART"/>
      <sheetName val="Stockton"/>
      <sheetName val="BL売却"/>
      <sheetName val="ニチメン売却 "/>
      <sheetName val="AFFI内訳"/>
      <sheetName val="VIR CG"/>
      <sheetName val="Fixed Assets Top Sheet- Consol"/>
      <sheetName val="Input"/>
      <sheetName val="bco035RG"/>
      <sheetName val="業種小分類"/>
      <sheetName val="業種大分類"/>
      <sheetName val="その他"/>
      <sheetName val="全体"/>
      <sheetName val="CON PROD STOCK RM"/>
      <sheetName val="????(?????)"/>
      <sheetName val="Tblr Qty"/>
      <sheetName val="GILBPBGFEUR10M"/>
      <sheetName val="GILBPBGF"/>
      <sheetName val="project cost for lenders"/>
      <sheetName val="B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DWR(Priced)"/>
      <sheetName val=" AnalysisPCC"/>
      <sheetName val=" AnalysisNH"/>
      <sheetName val="Estimates"/>
      <sheetName val="Labour _ Plant"/>
      <sheetName val="Analysis"/>
      <sheetName val="loadcal"/>
      <sheetName val="gen"/>
      <sheetName val="REL"/>
      <sheetName val="COLUMN"/>
      <sheetName val="05"/>
      <sheetName val="ANAL"/>
      <sheetName val="PROCTOR"/>
      <sheetName val="ANNEXURE-A"/>
      <sheetName val="Mix Design"/>
      <sheetName val="concrete"/>
      <sheetName val="Steel-Circular"/>
      <sheetName val="Rate Analysis"/>
      <sheetName val="Electrical"/>
      <sheetName val="Cal"/>
      <sheetName val="Data"/>
      <sheetName val="Voucher"/>
      <sheetName val="entitlements"/>
      <sheetName val="Back_Cal_for OMC"/>
      <sheetName val="horizontal"/>
      <sheetName val="Site Dev BOQ"/>
      <sheetName val="INPUT SHEET"/>
      <sheetName val="Basement Budget"/>
      <sheetName val="Extra Item"/>
      <sheetName val="RES-PLANNING"/>
      <sheetName val="Lead"/>
      <sheetName val="Intro"/>
      <sheetName val="Break up Sheet"/>
      <sheetName val="Headings"/>
      <sheetName val="Sheet2 (2)"/>
      <sheetName val="Summary"/>
      <sheetName val="Basicrates"/>
      <sheetName val="Labour_&amp;_Plant"/>
      <sheetName val="Material_"/>
      <sheetName val="_Analysis"/>
      <sheetName val="BOQ_"/>
      <sheetName val="Priced_DWR_"/>
      <sheetName val="Labour___Plant"/>
      <sheetName val="_AnalysisPCC"/>
      <sheetName val="_AnalysisNH"/>
      <sheetName val="Mix_Design"/>
      <sheetName val="Rate_Analysis"/>
      <sheetName val="maingirder"/>
      <sheetName val="Rates Basic"/>
      <sheetName val="ABSTRACT"/>
      <sheetName val="Evaluate"/>
      <sheetName val="Debit_Transit"/>
      <sheetName val="Material"/>
      <sheetName val="Labour"/>
      <sheetName val="Plant &amp;  Machinery"/>
      <sheetName val="CrRajWMM"/>
      <sheetName val="Sheet4"/>
      <sheetName val="RMC_Debit_Panjar_MB"/>
      <sheetName val="RMC_Debit"/>
      <sheetName val="2.2"/>
      <sheetName val="Details_RMC"/>
      <sheetName val="220 17.6 BS "/>
      <sheetName val="Quotation"/>
      <sheetName val="Annex"/>
      <sheetName val="Detail"/>
      <sheetName val="CFForecast detail"/>
      <sheetName val="Pay_Sep06"/>
      <sheetName val="IO LIST"/>
      <sheetName val="Fill this out first..."/>
      <sheetName val="Formula"/>
      <sheetName val="sq ftg detail"/>
      <sheetName val="lookup"/>
      <sheetName val="Hotel Info Input"/>
      <sheetName val="BOQ-Part1"/>
      <sheetName val="strand"/>
      <sheetName val="Comparative"/>
      <sheetName val="sqn_ldr_3 Unit_2_"/>
      <sheetName val="girder"/>
      <sheetName val="OHT_Abs"/>
      <sheetName val="Retainingwall_f"/>
      <sheetName val="Materials Cost"/>
      <sheetName val="basic-data"/>
      <sheetName val="mem-property"/>
      <sheetName val="Site_Dev_BOQ"/>
      <sheetName val="INPUT_SHEET"/>
      <sheetName val="Basement_Budget"/>
      <sheetName val="Extra_Item"/>
      <sheetName val="Break_up_Sheet"/>
      <sheetName val="INPUT"/>
      <sheetName val="BM_SF"/>
      <sheetName val="basdat"/>
      <sheetName val="BHANDUP"/>
      <sheetName val="FORM-W3"/>
      <sheetName val="Lead Statement"/>
      <sheetName val="12"/>
      <sheetName val="8"/>
      <sheetName val="Rate"/>
      <sheetName val="maing1"/>
      <sheetName val="Final Basic rate"/>
      <sheetName val="03"/>
      <sheetName val="04"/>
      <sheetName val="01"/>
      <sheetName val="02"/>
      <sheetName val="master"/>
      <sheetName val="Non debit-RMC"/>
      <sheetName val="MAIN"/>
      <sheetName val="9.Major Bridge"/>
      <sheetName val="8. ROB"/>
      <sheetName val="10.Minor Structure"/>
      <sheetName val="7. FLYOVER"/>
      <sheetName val="2. Earthwork"/>
      <sheetName val="Vehicles"/>
      <sheetName val="Basic Resources"/>
      <sheetName val="factors"/>
      <sheetName val="PROG_DATA"/>
      <sheetName val="Approved MTD Proj #'s"/>
      <sheetName val="ABB"/>
      <sheetName val="Estimate"/>
      <sheetName val="Basic Rates"/>
      <sheetName val="RATE COMPILATION"/>
      <sheetName val="Debit_RMC"/>
      <sheetName val="Rocker"/>
      <sheetName val="1.Civil-RA"/>
      <sheetName val="mem_property"/>
      <sheetName val="basic_data"/>
      <sheetName val="conc-foot-gradeslab"/>
      <sheetName val="Materials "/>
      <sheetName val="MAchinery(R1)"/>
      <sheetName val="Tubi"/>
      <sheetName val="LOCAL RATES"/>
      <sheetName val="Diesel Analysis"/>
      <sheetName val="NAME"/>
      <sheetName val="70R"/>
      <sheetName val="NonSSR"/>
      <sheetName val="Debit_Pump"/>
      <sheetName val="Details_Transit"/>
      <sheetName val="Sqn-Abs(G+6) "/>
      <sheetName val="WO-Abs (G+2) 6 DUs"/>
      <sheetName val="Air-Abs(G+6) 23 DUs"/>
      <sheetName val="C1C2"/>
      <sheetName val="LIFE &amp; REP PROVN"/>
      <sheetName val="O&amp;M CREW"/>
      <sheetName val="DATA-DEP.(13-17)"/>
      <sheetName val="DATA-KBPL(17-25)"/>
      <sheetName val="DATA-GCC(25-34.7)"/>
      <sheetName val="St.-Con(0-17)"/>
      <sheetName val="St.-Con.(17-34)"/>
      <sheetName val="Package-2"/>
      <sheetName val="2.civil-RA"/>
      <sheetName val="Qty SR"/>
      <sheetName val="EW SR"/>
      <sheetName val="(31)"/>
      <sheetName val="Sheet2"/>
      <sheetName val="Balancesheet"/>
      <sheetName val="Results"/>
      <sheetName val="Analysis-NH-Roads"/>
      <sheetName val="Dayworks Bill"/>
      <sheetName val="Bills of Quantities"/>
      <sheetName val="BOQ"/>
      <sheetName val="Aggragate"/>
      <sheetName val="Culverts"/>
      <sheetName val="LTG-STG"/>
      <sheetName val="Existing"/>
      <sheetName val="proposed"/>
      <sheetName val="macros"/>
      <sheetName val="JCR TOP(ITEM)-KTRP"/>
      <sheetName val="precast RC element"/>
      <sheetName val="ncp"/>
      <sheetName val="Cost of O &amp; O"/>
      <sheetName val="Machinery"/>
      <sheetName val="Supply_RMC"/>
      <sheetName val="Abutment "/>
      <sheetName val="PLAN_FEB97"/>
      <sheetName val="Labour_&amp;_Plant1"/>
      <sheetName val="Material_1"/>
      <sheetName val="_Analysis1"/>
      <sheetName val="BOQ_1"/>
      <sheetName val="Priced_DWR_1"/>
      <sheetName val="Labour___Plant1"/>
      <sheetName val="_AnalysisPCC1"/>
      <sheetName val="_AnalysisNH1"/>
      <sheetName val="Labour_&amp;_Plant2"/>
      <sheetName val="Material_2"/>
      <sheetName val="_Analysis2"/>
      <sheetName val="BOQ_2"/>
      <sheetName val="Priced_DWR_2"/>
      <sheetName val="Labour___Plant2"/>
      <sheetName val="_AnalysisPCC2"/>
      <sheetName val="_AnalysisNH2"/>
      <sheetName val="Labour_&amp;_Plant3"/>
      <sheetName val="Material_3"/>
      <sheetName val="_Analysis3"/>
      <sheetName val="BOQ_3"/>
      <sheetName val="Priced_DWR_3"/>
      <sheetName val="Labour___Plant3"/>
      <sheetName val="_AnalysisPCC3"/>
      <sheetName val="_AnalysisNH3"/>
      <sheetName val="C &amp; G RHS"/>
      <sheetName val="Materials Cost(PCC)"/>
      <sheetName val="자바라1"/>
      <sheetName val="#REF"/>
      <sheetName val="해외 연수비용 계산-삭제"/>
      <sheetName val="BOQ_M5"/>
      <sheetName val="해외 기술훈련비 (합계)"/>
      <sheetName val="SPT vs PHI"/>
      <sheetName val="27+741(1x12)"/>
      <sheetName val="發包單價差-車站組鋼筋"/>
      <sheetName val="Mix_Design1"/>
      <sheetName val="Rate_Analysis1"/>
      <sheetName val="Site_Dev_BOQ1"/>
      <sheetName val="INPUT_SHEET1"/>
      <sheetName val="Basement_Budget1"/>
      <sheetName val="Extra_Item1"/>
      <sheetName val="Break_up_Sheet1"/>
      <sheetName val="Sheet2_(2)"/>
      <sheetName val="CFForecast_detail"/>
      <sheetName val="IO_LIST"/>
      <sheetName val="Fill_this_out_first___"/>
      <sheetName val="sq_ftg_detail"/>
      <sheetName val="Hotel_Info_Input"/>
      <sheetName val="Back_Cal_for_OMC"/>
      <sheetName val="Materials_Cost"/>
      <sheetName val="Lead_Statement"/>
      <sheetName val="Rates_Basic"/>
      <sheetName val="Plant_&amp;__Machinery"/>
      <sheetName val="2_2"/>
      <sheetName val="Non_debit-RMC"/>
      <sheetName val="9_Major_Bridge"/>
      <sheetName val="8__ROB"/>
      <sheetName val="10_Minor_Structure"/>
      <sheetName val="7__FLYOVER"/>
      <sheetName val="2__Earthwork"/>
      <sheetName val="sqn_ldr_3_Unit_2_"/>
      <sheetName val="Basic_Resources"/>
      <sheetName val="Approved_MTD_Proj_#'s"/>
      <sheetName val="Basic_Rates"/>
      <sheetName val="Final_Basic_rate"/>
      <sheetName val="LIFE_&amp;_REP_PROVN"/>
      <sheetName val="O&amp;M_CREW"/>
      <sheetName val="1_Civil-RA"/>
      <sheetName val="220_17_6_BS_"/>
      <sheetName val="Cost_of_O_&amp;_O"/>
      <sheetName val="Sqn-Abs(G+6)_"/>
      <sheetName val="WO-Abs_(G+2)_6_DUs"/>
      <sheetName val="Air-Abs(G+6)_23_DUs"/>
      <sheetName val="Materials_"/>
      <sheetName val="RATE_COMPILATION"/>
      <sheetName val="DATA-DEP_(13-17)"/>
      <sheetName val="DATA-GCC(25-34_7)"/>
      <sheetName val="St_-Con(0-17)"/>
      <sheetName val="St_-Con_(17-34)"/>
      <sheetName val="2_civil-RA"/>
      <sheetName val="precast_RC_element"/>
      <sheetName val="JCR_TOP(ITEM)-KTRP"/>
      <sheetName val="DATA_PILE_BG"/>
      <sheetName val="DATA_PCC"/>
      <sheetName val="DATA_PILECAP"/>
      <sheetName val="DATA_PILE_RT1 "/>
      <sheetName val="DATA_PILE_RT2"/>
      <sheetName val="DATA_PILE _SM"/>
      <sheetName val="DATA SHEET"/>
      <sheetName val="TBAL9697 -group wise  sdpl"/>
      <sheetName val="Labour_&amp;_Plant4"/>
      <sheetName val="Material_4"/>
      <sheetName val="_Analysis4"/>
      <sheetName val="BOQ_4"/>
      <sheetName val="Priced_DWR_4"/>
      <sheetName val="_AnalysisPCC4"/>
      <sheetName val="_AnalysisNH4"/>
      <sheetName val="Labour___Plant4"/>
      <sheetName val="EW"/>
      <sheetName val="Doq"/>
      <sheetName val="P-Ins &amp; Bonds"/>
      <sheetName val="UNP-NCW "/>
      <sheetName val="Mix_Design2"/>
      <sheetName val="Site_Dev_BOQ2"/>
      <sheetName val="INPUT_SHEET2"/>
      <sheetName val="Basement_Budget2"/>
      <sheetName val="Extra_Item2"/>
      <sheetName val="Break_up_Sheet2"/>
      <sheetName val="Sheet2_(2)1"/>
      <sheetName val="Rate_Analysis2"/>
      <sheetName val="Back_Cal_for_OMC1"/>
      <sheetName val="CFForecast_detail1"/>
      <sheetName val="IO_LIST1"/>
      <sheetName val="Fill_this_out_first___1"/>
      <sheetName val="sq_ftg_detail1"/>
      <sheetName val="Hotel_Info_Input1"/>
      <sheetName val="sqn_ldr_3_Unit_2_1"/>
      <sheetName val="Materials_Cost1"/>
      <sheetName val="Basic_Resources1"/>
      <sheetName val="Approved_MTD_Proj_#'s1"/>
      <sheetName val="Basic_Rates1"/>
      <sheetName val="LOCAL_RATES1"/>
      <sheetName val="Diesel_Analysis1"/>
      <sheetName val="Rates_Basic1"/>
      <sheetName val="Lead_Statement1"/>
      <sheetName val="Plant_&amp;__Machinery1"/>
      <sheetName val="2_21"/>
      <sheetName val="Non_debit-RMC1"/>
      <sheetName val="9_Major_Bridge1"/>
      <sheetName val="8__ROB1"/>
      <sheetName val="10_Minor_Structure1"/>
      <sheetName val="7__FLYOVER1"/>
      <sheetName val="2__Earthwork1"/>
      <sheetName val="Final_Basic_rate1"/>
      <sheetName val="Materials_1"/>
      <sheetName val="RATE_COMPILATION1"/>
      <sheetName val="1_Civil-RA1"/>
      <sheetName val="Qty_SR1"/>
      <sheetName val="EW_SR1"/>
      <sheetName val="LIFE_&amp;_REP_PROVN1"/>
      <sheetName val="O&amp;M_CREW1"/>
      <sheetName val="2_civil-RA1"/>
      <sheetName val="220_17_6_BS_1"/>
      <sheetName val="Cost_of_O_&amp;_O1"/>
      <sheetName val="LOCAL_RATES"/>
      <sheetName val="Diesel_Analysis"/>
      <sheetName val="Qty_SR"/>
      <sheetName val="EW_SR"/>
      <sheetName val="Mix_Design3"/>
      <sheetName val="Site_Dev_BOQ3"/>
      <sheetName val="INPUT_SHEET3"/>
      <sheetName val="Basement_Budget3"/>
      <sheetName val="Extra_Item3"/>
      <sheetName val="Break_up_Sheet3"/>
      <sheetName val="Sheet2_(2)2"/>
      <sheetName val="Rate_Analysis3"/>
      <sheetName val="Back_Cal_for_OMC2"/>
      <sheetName val="CFForecast_detail2"/>
      <sheetName val="IO_LIST2"/>
      <sheetName val="Fill_this_out_first___2"/>
      <sheetName val="sq_ftg_detail2"/>
      <sheetName val="Hotel_Info_Input2"/>
      <sheetName val="sqn_ldr_3_Unit_2_2"/>
      <sheetName val="Materials_Cost2"/>
      <sheetName val="Basic_Resources2"/>
      <sheetName val="Approved_MTD_Proj_#'s2"/>
      <sheetName val="Basic_Rates2"/>
      <sheetName val="LOCAL_RATES2"/>
      <sheetName val="Diesel_Analysis2"/>
      <sheetName val="Rates_Basic2"/>
      <sheetName val="Lead_Statement2"/>
      <sheetName val="220_17_6_BS_2"/>
      <sheetName val="Plant_&amp;__Machinery2"/>
      <sheetName val="2_22"/>
      <sheetName val="Non_debit-RMC2"/>
      <sheetName val="9_Major_Bridge2"/>
      <sheetName val="8__ROB2"/>
      <sheetName val="10_Minor_Structure2"/>
      <sheetName val="7__FLYOVER2"/>
      <sheetName val="2__Earthwork2"/>
      <sheetName val="Final_Basic_rate2"/>
      <sheetName val="Materials_2"/>
      <sheetName val="RATE_COMPILATION2"/>
      <sheetName val="1_Civil-RA2"/>
      <sheetName val="Cost_of_O_&amp;_O2"/>
      <sheetName val="LIFE_&amp;_REP_PROVN2"/>
      <sheetName val="O&amp;M_CREW2"/>
      <sheetName val="Qty_SR2"/>
      <sheetName val="EW_SR2"/>
      <sheetName val="2_civil-RA2"/>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Reinforcement_Input"/>
      <sheetName val="4+511(1x45M) (2)"/>
      <sheetName val="4+511(1x45S) (2)"/>
      <sheetName val="List_MNB"/>
      <sheetName val="6A Minor Bridge"/>
      <sheetName val="2+900 (1x26)"/>
      <sheetName val="6+984 (1x20)"/>
      <sheetName val="4+511(1x45M)"/>
      <sheetName val="4+511(1x45S)"/>
      <sheetName val="16+000(1x30MCW)"/>
      <sheetName val="16+000(1x30S)"/>
      <sheetName val="24+200 (1x20MCW)"/>
      <sheetName val="24+200 (1x20SR)"/>
      <sheetName val="MNB_1 Nos(1x30M) (2)"/>
      <sheetName val="70+153(1x50)"/>
      <sheetName val="Monthly Turnover (Final)"/>
      <sheetName val="Monthly Programme"/>
      <sheetName val="3. GSB-WMM-SHLD"/>
      <sheetName val="SOR"/>
      <sheetName val="B2.MB_Deck"/>
      <sheetName val="Basis"/>
      <sheetName val="STR Span"/>
      <sheetName val="TCS"/>
      <sheetName val="Structure"/>
      <sheetName val="TCS-Without Taper"/>
      <sheetName val="TCS Final"/>
      <sheetName val="SR"/>
      <sheetName val="Levels"/>
      <sheetName val="Revised Levels"/>
      <sheetName val="BATCHING PLANT PRO"/>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p&amp;m"/>
      <sheetName val="Valves"/>
      <sheetName val="MS Rates"/>
      <sheetName val="abst-of -cost"/>
      <sheetName val="basdat-f"/>
      <sheetName val="Clause 9"/>
      <sheetName val="Interest Payment"/>
      <sheetName val="Config"/>
      <sheetName val="TASK"/>
      <sheetName val="TASKPRED"/>
      <sheetName val="PROJCOST"/>
      <sheetName val="RSRC"/>
      <sheetName val="TASKRSRC"/>
      <sheetName val="USERDATA"/>
      <sheetName val="app2"/>
      <sheetName val="procurement"/>
      <sheetName val="Details"/>
      <sheetName val="工地管理費"/>
      <sheetName val="Steel_Circular"/>
      <sheetName val="DATA-DEP_(13-17)1"/>
      <sheetName val="DATA-GCC(25-34_7)1"/>
      <sheetName val="St_-Con(0-17)1"/>
      <sheetName val="St_-Con_(17-34)1"/>
      <sheetName val="precast_RC_element1"/>
      <sheetName val="JCR_TOP(ITEM)-KTRP1"/>
      <sheetName val="Design"/>
      <sheetName val="FT-05-02IsoBOM"/>
      <sheetName val="6 A Mn bridges"/>
      <sheetName val="ENCL9"/>
      <sheetName val="ENCL10-C"/>
      <sheetName val="Dayworks_Bill"/>
      <sheetName val="Bills_of_Quantities"/>
      <sheetName val="SPT_vs_PHI"/>
      <sheetName val="DATA-DEP_(13-17)2"/>
      <sheetName val="DATA-GCC(25-34_7)2"/>
      <sheetName val="St_-Con(0-17)2"/>
      <sheetName val="St_-Con_(17-34)2"/>
      <sheetName val="JCR_TOP(ITEM)-KTRP2"/>
      <sheetName val="precast_RC_element2"/>
      <sheetName val="Mix_Design4"/>
      <sheetName val="Rate_Analysis4"/>
      <sheetName val="Back_Cal_for_OMC3"/>
      <sheetName val="Site_Dev_BOQ4"/>
      <sheetName val="INPUT_SHEET4"/>
      <sheetName val="Basement_Budget4"/>
      <sheetName val="Extra_Item4"/>
      <sheetName val="Break_up_Sheet4"/>
      <sheetName val="Sheet2_(2)3"/>
      <sheetName val="Rates_Basic3"/>
      <sheetName val="Plant_&amp;__Machinery3"/>
      <sheetName val="2_23"/>
      <sheetName val="LIFE_&amp;_REP_PROVN3"/>
      <sheetName val="O&amp;M_CREW3"/>
      <sheetName val="RATE_COMPILATION3"/>
      <sheetName val="Non_debit-RMC3"/>
      <sheetName val="9_Major_Bridge3"/>
      <sheetName val="8__ROB3"/>
      <sheetName val="10_Minor_Structure3"/>
      <sheetName val="7__FLYOVER3"/>
      <sheetName val="2__Earthwork3"/>
      <sheetName val="220_17_6_BS_3"/>
      <sheetName val="sqn_ldr_3_Unit_2_3"/>
      <sheetName val="Materials_Cost3"/>
      <sheetName val="1_Civil-RA3"/>
      <sheetName val="DATA-DEP_(13-17)3"/>
      <sheetName val="DATA-GCC(25-34_7)3"/>
      <sheetName val="St_-Con(0-17)3"/>
      <sheetName val="St_-Con_(17-34)3"/>
      <sheetName val="Materials_3"/>
      <sheetName val="2_civil-RA3"/>
      <sheetName val="CFForecast_detail3"/>
      <sheetName val="IO_LIST3"/>
      <sheetName val="Fill_this_out_first___3"/>
      <sheetName val="sq_ftg_detail3"/>
      <sheetName val="Hotel_Info_Input3"/>
      <sheetName val="Basic_Resources3"/>
      <sheetName val="Approved_MTD_Proj_#'s3"/>
      <sheetName val="Basic_Rates3"/>
      <sheetName val="JCR_TOP(ITEM)-KTRP3"/>
      <sheetName val="precast_RC_element3"/>
      <sheetName val="Cost_of_O_&amp;_O3"/>
      <sheetName val="Lead_Statement3"/>
      <sheetName val="Dayworks_Bill1"/>
      <sheetName val="Bills_of_Quantities1"/>
      <sheetName val="SPT_vs_PHI1"/>
      <sheetName val="Sqn-Abs(G+6)_1"/>
      <sheetName val="WO-Abs_(G+2)_6_DUs1"/>
      <sheetName val="Air-Abs(G+6)_23_DUs1"/>
      <sheetName val="Cul_detail"/>
      <sheetName val="Labour___Plant5"/>
      <sheetName val="Final_Basic_rate3"/>
      <sheetName val="LOCAL_RATES3"/>
      <sheetName val="Diesel_Analysis3"/>
      <sheetName val="C_&amp;_G_RHS"/>
      <sheetName val="Qty_SR3"/>
      <sheetName val="EW_SR3"/>
      <sheetName val="해외_연수비용_계산-삭제"/>
      <sheetName val="해외_기술훈련비_(합계)"/>
      <sheetName val="Monthly_Turnover_(Final)"/>
      <sheetName val="Monthly_Programme"/>
      <sheetName val="3__GSB-WMM-SHLD"/>
      <sheetName val="Abutment_"/>
      <sheetName val="B2_MB_Deck"/>
      <sheetName val="P-Ins_&amp;_Bonds"/>
      <sheetName val="UNP-NCW_"/>
      <sheetName val="4+511(1x45M)_(2)"/>
      <sheetName val="4+511(1x45S)_(2)"/>
      <sheetName val="6A_Minor_Bridge"/>
      <sheetName val="2+900_(1x26)"/>
      <sheetName val="6+984_(1x20)"/>
      <sheetName val="24+200_(1x20MCW)"/>
      <sheetName val="24+200_(1x20SR)"/>
      <sheetName val="MNB_1_Nos(1x30M)_(2)"/>
      <sheetName val="abst-of_-cost"/>
      <sheetName val="STR_Span"/>
      <sheetName val="TCS-Without_Taper"/>
      <sheetName val="TCS_Final"/>
      <sheetName val="Revised_Levels"/>
      <sheetName val="BATCHING_PLANT_PRO"/>
      <sheetName val="Materials_Cost(PCC)"/>
      <sheetName val="detail in door stad"/>
      <sheetName val="est"/>
      <sheetName val="Cash2"/>
      <sheetName val="Z"/>
      <sheetName val="4 Annex 1 Basic rate"/>
      <sheetName val="Improvements"/>
      <sheetName val="MRATES"/>
      <sheetName val="Data validation"/>
      <sheetName val="BOQ Details"/>
      <sheetName val="hyperstatic"/>
      <sheetName val="FORM7"/>
    </sheetNames>
    <sheetDataSet>
      <sheetData sheetId="0" refreshError="1">
        <row r="14">
          <cell r="C14">
            <v>140</v>
          </cell>
        </row>
        <row r="15">
          <cell r="C15">
            <v>110</v>
          </cell>
        </row>
      </sheetData>
      <sheetData sheetId="1" refreshError="1">
        <row r="14">
          <cell r="C14">
            <v>140</v>
          </cell>
        </row>
        <row r="30">
          <cell r="G30">
            <v>710</v>
          </cell>
        </row>
        <row r="31">
          <cell r="G31">
            <v>24</v>
          </cell>
        </row>
        <row r="40">
          <cell r="G40">
            <v>10</v>
          </cell>
        </row>
        <row r="48">
          <cell r="G48">
            <v>3500</v>
          </cell>
        </row>
        <row r="49">
          <cell r="G49">
            <v>790</v>
          </cell>
        </row>
        <row r="50">
          <cell r="G50">
            <v>609</v>
          </cell>
        </row>
        <row r="51">
          <cell r="G51">
            <v>18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14">
          <cell r="C14">
            <v>140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4">
          <cell r="C14">
            <v>140</v>
          </cell>
        </row>
      </sheetData>
      <sheetData sheetId="46">
        <row r="14">
          <cell r="C14">
            <v>140</v>
          </cell>
        </row>
      </sheetData>
      <sheetData sheetId="47">
        <row r="14">
          <cell r="C14">
            <v>140</v>
          </cell>
        </row>
      </sheetData>
      <sheetData sheetId="48">
        <row r="14">
          <cell r="C14">
            <v>140</v>
          </cell>
        </row>
      </sheetData>
      <sheetData sheetId="49">
        <row r="14">
          <cell r="C14">
            <v>140</v>
          </cell>
        </row>
      </sheetData>
      <sheetData sheetId="50">
        <row r="14">
          <cell r="C14">
            <v>140</v>
          </cell>
        </row>
      </sheetData>
      <sheetData sheetId="51">
        <row r="14">
          <cell r="C14">
            <v>140</v>
          </cell>
        </row>
      </sheetData>
      <sheetData sheetId="52">
        <row r="14">
          <cell r="C14">
            <v>140</v>
          </cell>
        </row>
      </sheetData>
      <sheetData sheetId="53">
        <row r="14">
          <cell r="C14">
            <v>140</v>
          </cell>
        </row>
      </sheetData>
      <sheetData sheetId="54">
        <row r="14">
          <cell r="C14">
            <v>140</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4">
          <cell r="C14">
            <v>140</v>
          </cell>
        </row>
      </sheetData>
      <sheetData sheetId="92">
        <row r="14">
          <cell r="C14">
            <v>140</v>
          </cell>
        </row>
      </sheetData>
      <sheetData sheetId="93">
        <row r="14">
          <cell r="C14">
            <v>140</v>
          </cell>
        </row>
      </sheetData>
      <sheetData sheetId="94">
        <row r="14">
          <cell r="C14">
            <v>140</v>
          </cell>
        </row>
      </sheetData>
      <sheetData sheetId="95">
        <row r="14">
          <cell r="C14">
            <v>140</v>
          </cell>
        </row>
      </sheetData>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ow r="14">
          <cell r="C14">
            <v>140</v>
          </cell>
        </row>
      </sheetData>
      <sheetData sheetId="208">
        <row r="14">
          <cell r="C14">
            <v>140</v>
          </cell>
        </row>
      </sheetData>
      <sheetData sheetId="209">
        <row r="14">
          <cell r="C14">
            <v>140</v>
          </cell>
        </row>
      </sheetData>
      <sheetData sheetId="210">
        <row r="14">
          <cell r="C14">
            <v>140</v>
          </cell>
        </row>
      </sheetData>
      <sheetData sheetId="211">
        <row r="14">
          <cell r="C14">
            <v>140</v>
          </cell>
        </row>
      </sheetData>
      <sheetData sheetId="212" refreshError="1"/>
      <sheetData sheetId="213" refreshError="1"/>
      <sheetData sheetId="214" refreshError="1"/>
      <sheetData sheetId="215">
        <row r="14">
          <cell r="C14">
            <v>140</v>
          </cell>
        </row>
      </sheetData>
      <sheetData sheetId="216">
        <row r="14">
          <cell r="C14">
            <v>140</v>
          </cell>
        </row>
      </sheetData>
      <sheetData sheetId="217">
        <row r="14">
          <cell r="C14">
            <v>140</v>
          </cell>
        </row>
      </sheetData>
      <sheetData sheetId="218">
        <row r="14">
          <cell r="C14">
            <v>140</v>
          </cell>
        </row>
      </sheetData>
      <sheetData sheetId="219">
        <row r="14">
          <cell r="C14">
            <v>140</v>
          </cell>
        </row>
      </sheetData>
      <sheetData sheetId="220">
        <row r="14">
          <cell r="C14">
            <v>140</v>
          </cell>
        </row>
      </sheetData>
      <sheetData sheetId="221">
        <row r="14">
          <cell r="C14">
            <v>140</v>
          </cell>
        </row>
      </sheetData>
      <sheetData sheetId="222">
        <row r="14">
          <cell r="C14">
            <v>140</v>
          </cell>
        </row>
      </sheetData>
      <sheetData sheetId="223">
        <row r="14">
          <cell r="C14">
            <v>140</v>
          </cell>
        </row>
      </sheetData>
      <sheetData sheetId="224">
        <row r="14">
          <cell r="C14">
            <v>140</v>
          </cell>
        </row>
      </sheetData>
      <sheetData sheetId="225">
        <row r="14">
          <cell r="C14">
            <v>140</v>
          </cell>
        </row>
      </sheetData>
      <sheetData sheetId="226">
        <row r="14">
          <cell r="C14">
            <v>140</v>
          </cell>
        </row>
      </sheetData>
      <sheetData sheetId="227">
        <row r="14">
          <cell r="C14">
            <v>140</v>
          </cell>
        </row>
      </sheetData>
      <sheetData sheetId="228">
        <row r="14">
          <cell r="C14">
            <v>140</v>
          </cell>
        </row>
      </sheetData>
      <sheetData sheetId="229">
        <row r="14">
          <cell r="C14">
            <v>140</v>
          </cell>
        </row>
      </sheetData>
      <sheetData sheetId="230">
        <row r="14">
          <cell r="C14">
            <v>140</v>
          </cell>
        </row>
      </sheetData>
      <sheetData sheetId="231">
        <row r="14">
          <cell r="C14">
            <v>140</v>
          </cell>
        </row>
      </sheetData>
      <sheetData sheetId="232">
        <row r="14">
          <cell r="C14">
            <v>140</v>
          </cell>
        </row>
      </sheetData>
      <sheetData sheetId="233">
        <row r="14">
          <cell r="C14">
            <v>140</v>
          </cell>
        </row>
      </sheetData>
      <sheetData sheetId="234">
        <row r="14">
          <cell r="C14">
            <v>140</v>
          </cell>
        </row>
      </sheetData>
      <sheetData sheetId="235">
        <row r="14">
          <cell r="C14">
            <v>140</v>
          </cell>
        </row>
      </sheetData>
      <sheetData sheetId="236">
        <row r="14">
          <cell r="C14">
            <v>140</v>
          </cell>
        </row>
      </sheetData>
      <sheetData sheetId="237">
        <row r="14">
          <cell r="C14">
            <v>140</v>
          </cell>
        </row>
      </sheetData>
      <sheetData sheetId="238">
        <row r="14">
          <cell r="C14">
            <v>140</v>
          </cell>
        </row>
      </sheetData>
      <sheetData sheetId="239">
        <row r="14">
          <cell r="C14">
            <v>140</v>
          </cell>
        </row>
      </sheetData>
      <sheetData sheetId="240">
        <row r="14">
          <cell r="C14">
            <v>140</v>
          </cell>
        </row>
      </sheetData>
      <sheetData sheetId="241">
        <row r="14">
          <cell r="C14">
            <v>140</v>
          </cell>
        </row>
      </sheetData>
      <sheetData sheetId="242">
        <row r="14">
          <cell r="C14">
            <v>140</v>
          </cell>
        </row>
      </sheetData>
      <sheetData sheetId="243">
        <row r="14">
          <cell r="C14">
            <v>140</v>
          </cell>
        </row>
      </sheetData>
      <sheetData sheetId="244">
        <row r="14">
          <cell r="C14">
            <v>140</v>
          </cell>
        </row>
      </sheetData>
      <sheetData sheetId="245" refreshError="1"/>
      <sheetData sheetId="246" refreshError="1"/>
      <sheetData sheetId="247" refreshError="1"/>
      <sheetData sheetId="248">
        <row r="14">
          <cell r="C14">
            <v>140</v>
          </cell>
        </row>
      </sheetData>
      <sheetData sheetId="249" refreshError="1"/>
      <sheetData sheetId="250">
        <row r="14">
          <cell r="C14">
            <v>140</v>
          </cell>
        </row>
      </sheetData>
      <sheetData sheetId="251">
        <row r="14">
          <cell r="C14">
            <v>140</v>
          </cell>
        </row>
      </sheetData>
      <sheetData sheetId="252">
        <row r="14">
          <cell r="C14">
            <v>140</v>
          </cell>
        </row>
      </sheetData>
      <sheetData sheetId="253">
        <row r="14">
          <cell r="C14">
            <v>140</v>
          </cell>
        </row>
      </sheetData>
      <sheetData sheetId="254">
        <row r="14">
          <cell r="C14">
            <v>140</v>
          </cell>
        </row>
      </sheetData>
      <sheetData sheetId="255"/>
      <sheetData sheetId="256">
        <row r="30">
          <cell r="G30">
            <v>27.228838927177563</v>
          </cell>
        </row>
      </sheetData>
      <sheetData sheetId="257">
        <row r="14">
          <cell r="C14">
            <v>140</v>
          </cell>
        </row>
      </sheetData>
      <sheetData sheetId="258">
        <row r="14">
          <cell r="C14">
            <v>140</v>
          </cell>
        </row>
      </sheetData>
      <sheetData sheetId="259" refreshError="1"/>
      <sheetData sheetId="260">
        <row r="14">
          <cell r="C14">
            <v>140</v>
          </cell>
        </row>
      </sheetData>
      <sheetData sheetId="261">
        <row r="14">
          <cell r="C14">
            <v>140</v>
          </cell>
        </row>
      </sheetData>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ow r="14">
          <cell r="C14">
            <v>140</v>
          </cell>
        </row>
      </sheetData>
      <sheetData sheetId="280" refreshError="1"/>
      <sheetData sheetId="281" refreshError="1"/>
      <sheetData sheetId="282">
        <row r="14">
          <cell r="C14">
            <v>140</v>
          </cell>
        </row>
      </sheetData>
      <sheetData sheetId="283">
        <row r="14">
          <cell r="C14">
            <v>140</v>
          </cell>
        </row>
      </sheetData>
      <sheetData sheetId="284">
        <row r="14">
          <cell r="C14">
            <v>140</v>
          </cell>
        </row>
      </sheetData>
      <sheetData sheetId="285">
        <row r="14">
          <cell r="C14">
            <v>140</v>
          </cell>
        </row>
      </sheetData>
      <sheetData sheetId="286">
        <row r="14">
          <cell r="C14">
            <v>140</v>
          </cell>
        </row>
      </sheetData>
      <sheetData sheetId="287">
        <row r="14">
          <cell r="C14">
            <v>140</v>
          </cell>
        </row>
      </sheetData>
      <sheetData sheetId="288">
        <row r="14">
          <cell r="C14">
            <v>140</v>
          </cell>
        </row>
      </sheetData>
      <sheetData sheetId="289">
        <row r="14">
          <cell r="C14">
            <v>140</v>
          </cell>
        </row>
      </sheetData>
      <sheetData sheetId="290">
        <row r="14">
          <cell r="C14">
            <v>140</v>
          </cell>
        </row>
      </sheetData>
      <sheetData sheetId="291">
        <row r="14">
          <cell r="C14">
            <v>140</v>
          </cell>
        </row>
      </sheetData>
      <sheetData sheetId="292">
        <row r="14">
          <cell r="C14">
            <v>140</v>
          </cell>
        </row>
      </sheetData>
      <sheetData sheetId="293">
        <row r="14">
          <cell r="C14">
            <v>140</v>
          </cell>
        </row>
      </sheetData>
      <sheetData sheetId="294">
        <row r="14">
          <cell r="C14">
            <v>140</v>
          </cell>
        </row>
      </sheetData>
      <sheetData sheetId="295">
        <row r="14">
          <cell r="C14">
            <v>140</v>
          </cell>
        </row>
      </sheetData>
      <sheetData sheetId="296">
        <row r="14">
          <cell r="C14">
            <v>140</v>
          </cell>
        </row>
      </sheetData>
      <sheetData sheetId="297">
        <row r="14">
          <cell r="C14">
            <v>140</v>
          </cell>
        </row>
      </sheetData>
      <sheetData sheetId="298">
        <row r="14">
          <cell r="C14">
            <v>140</v>
          </cell>
        </row>
      </sheetData>
      <sheetData sheetId="299">
        <row r="14">
          <cell r="C14">
            <v>140</v>
          </cell>
        </row>
      </sheetData>
      <sheetData sheetId="300">
        <row r="14">
          <cell r="C14">
            <v>140</v>
          </cell>
        </row>
      </sheetData>
      <sheetData sheetId="301">
        <row r="14">
          <cell r="C14">
            <v>140</v>
          </cell>
        </row>
      </sheetData>
      <sheetData sheetId="302">
        <row r="14">
          <cell r="C14">
            <v>140</v>
          </cell>
        </row>
      </sheetData>
      <sheetData sheetId="303">
        <row r="14">
          <cell r="C14">
            <v>140</v>
          </cell>
        </row>
      </sheetData>
      <sheetData sheetId="304">
        <row r="14">
          <cell r="C14">
            <v>140</v>
          </cell>
        </row>
      </sheetData>
      <sheetData sheetId="305">
        <row r="14">
          <cell r="C14">
            <v>140</v>
          </cell>
        </row>
      </sheetData>
      <sheetData sheetId="306">
        <row r="14">
          <cell r="C14">
            <v>140</v>
          </cell>
        </row>
      </sheetData>
      <sheetData sheetId="307">
        <row r="14">
          <cell r="C14">
            <v>140</v>
          </cell>
        </row>
      </sheetData>
      <sheetData sheetId="308">
        <row r="14">
          <cell r="C14">
            <v>140</v>
          </cell>
        </row>
      </sheetData>
      <sheetData sheetId="309">
        <row r="14">
          <cell r="C14">
            <v>140</v>
          </cell>
        </row>
      </sheetData>
      <sheetData sheetId="310">
        <row r="14">
          <cell r="C14">
            <v>140</v>
          </cell>
        </row>
      </sheetData>
      <sheetData sheetId="311">
        <row r="14">
          <cell r="C14">
            <v>140</v>
          </cell>
        </row>
      </sheetData>
      <sheetData sheetId="312">
        <row r="14">
          <cell r="C14">
            <v>140</v>
          </cell>
        </row>
      </sheetData>
      <sheetData sheetId="313">
        <row r="14">
          <cell r="C14">
            <v>140</v>
          </cell>
        </row>
      </sheetData>
      <sheetData sheetId="314">
        <row r="14">
          <cell r="C14">
            <v>140</v>
          </cell>
        </row>
      </sheetData>
      <sheetData sheetId="315">
        <row r="14">
          <cell r="C14">
            <v>140</v>
          </cell>
        </row>
      </sheetData>
      <sheetData sheetId="316">
        <row r="14">
          <cell r="C14">
            <v>140</v>
          </cell>
        </row>
      </sheetData>
      <sheetData sheetId="317">
        <row r="14">
          <cell r="C14">
            <v>140</v>
          </cell>
        </row>
      </sheetData>
      <sheetData sheetId="318">
        <row r="14">
          <cell r="C14">
            <v>140</v>
          </cell>
        </row>
      </sheetData>
      <sheetData sheetId="319">
        <row r="14">
          <cell r="C14">
            <v>140</v>
          </cell>
        </row>
      </sheetData>
      <sheetData sheetId="320">
        <row r="14">
          <cell r="C14">
            <v>140</v>
          </cell>
        </row>
      </sheetData>
      <sheetData sheetId="321">
        <row r="14">
          <cell r="C14">
            <v>140</v>
          </cell>
        </row>
      </sheetData>
      <sheetData sheetId="322">
        <row r="14">
          <cell r="C14">
            <v>140</v>
          </cell>
        </row>
      </sheetData>
      <sheetData sheetId="323">
        <row r="14">
          <cell r="C14">
            <v>140</v>
          </cell>
        </row>
      </sheetData>
      <sheetData sheetId="324">
        <row r="14">
          <cell r="C14">
            <v>140</v>
          </cell>
        </row>
      </sheetData>
      <sheetData sheetId="325">
        <row r="14">
          <cell r="C14">
            <v>140</v>
          </cell>
        </row>
      </sheetData>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row r="14">
          <cell r="C14">
            <v>140</v>
          </cell>
        </row>
      </sheetData>
      <sheetData sheetId="373">
        <row r="14">
          <cell r="C14">
            <v>140</v>
          </cell>
        </row>
      </sheetData>
      <sheetData sheetId="374"/>
      <sheetData sheetId="375"/>
      <sheetData sheetId="376">
        <row r="14">
          <cell r="C14">
            <v>140</v>
          </cell>
        </row>
      </sheetData>
      <sheetData sheetId="377">
        <row r="14">
          <cell r="C14">
            <v>140</v>
          </cell>
        </row>
      </sheetData>
      <sheetData sheetId="378">
        <row r="14">
          <cell r="C14">
            <v>140</v>
          </cell>
        </row>
      </sheetData>
      <sheetData sheetId="379"/>
      <sheetData sheetId="380">
        <row r="14">
          <cell r="C14">
            <v>140</v>
          </cell>
        </row>
      </sheetData>
      <sheetData sheetId="381"/>
      <sheetData sheetId="382">
        <row r="14">
          <cell r="C14">
            <v>140</v>
          </cell>
        </row>
      </sheetData>
      <sheetData sheetId="383">
        <row r="14">
          <cell r="C14" t="str">
            <v>PCC M20</v>
          </cell>
        </row>
      </sheetData>
      <sheetData sheetId="384"/>
      <sheetData sheetId="385"/>
      <sheetData sheetId="386">
        <row r="14">
          <cell r="C14">
            <v>140</v>
          </cell>
        </row>
      </sheetData>
      <sheetData sheetId="387">
        <row r="14">
          <cell r="C14">
            <v>140</v>
          </cell>
        </row>
      </sheetData>
      <sheetData sheetId="388">
        <row r="14">
          <cell r="C14">
            <v>140</v>
          </cell>
        </row>
      </sheetData>
      <sheetData sheetId="389">
        <row r="14">
          <cell r="C14">
            <v>140</v>
          </cell>
        </row>
      </sheetData>
      <sheetData sheetId="390">
        <row r="14">
          <cell r="C14">
            <v>140</v>
          </cell>
        </row>
      </sheetData>
      <sheetData sheetId="391">
        <row r="14">
          <cell r="C14">
            <v>140</v>
          </cell>
        </row>
      </sheetData>
      <sheetData sheetId="392">
        <row r="14">
          <cell r="C14">
            <v>140</v>
          </cell>
        </row>
      </sheetData>
      <sheetData sheetId="393">
        <row r="14">
          <cell r="C14">
            <v>140</v>
          </cell>
        </row>
      </sheetData>
      <sheetData sheetId="394">
        <row r="14">
          <cell r="C14">
            <v>140</v>
          </cell>
        </row>
      </sheetData>
      <sheetData sheetId="395">
        <row r="14">
          <cell r="C14">
            <v>140</v>
          </cell>
        </row>
      </sheetData>
      <sheetData sheetId="396">
        <row r="14">
          <cell r="C14">
            <v>140</v>
          </cell>
        </row>
      </sheetData>
      <sheetData sheetId="397">
        <row r="14">
          <cell r="C14">
            <v>140</v>
          </cell>
        </row>
      </sheetData>
      <sheetData sheetId="398">
        <row r="14">
          <cell r="C14">
            <v>140</v>
          </cell>
        </row>
      </sheetData>
      <sheetData sheetId="399">
        <row r="14">
          <cell r="C14">
            <v>140</v>
          </cell>
        </row>
      </sheetData>
      <sheetData sheetId="400">
        <row r="14">
          <cell r="C14">
            <v>140</v>
          </cell>
        </row>
      </sheetData>
      <sheetData sheetId="401">
        <row r="14">
          <cell r="C14">
            <v>140</v>
          </cell>
        </row>
      </sheetData>
      <sheetData sheetId="402"/>
      <sheetData sheetId="403">
        <row r="14">
          <cell r="C14">
            <v>140</v>
          </cell>
        </row>
      </sheetData>
      <sheetData sheetId="404">
        <row r="14">
          <cell r="C14">
            <v>140</v>
          </cell>
        </row>
      </sheetData>
      <sheetData sheetId="405"/>
      <sheetData sheetId="406">
        <row r="14">
          <cell r="C14">
            <v>140</v>
          </cell>
        </row>
      </sheetData>
      <sheetData sheetId="407">
        <row r="14">
          <cell r="C14">
            <v>140</v>
          </cell>
        </row>
      </sheetData>
      <sheetData sheetId="408">
        <row r="14">
          <cell r="C14">
            <v>140</v>
          </cell>
        </row>
      </sheetData>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ow r="14">
          <cell r="C14">
            <v>140</v>
          </cell>
        </row>
      </sheetData>
      <sheetData sheetId="419">
        <row r="14">
          <cell r="C14">
            <v>140</v>
          </cell>
        </row>
      </sheetData>
      <sheetData sheetId="420"/>
      <sheetData sheetId="421"/>
      <sheetData sheetId="422"/>
      <sheetData sheetId="423">
        <row r="14">
          <cell r="C14">
            <v>140</v>
          </cell>
        </row>
      </sheetData>
      <sheetData sheetId="424">
        <row r="14">
          <cell r="C14">
            <v>140</v>
          </cell>
        </row>
      </sheetData>
      <sheetData sheetId="425"/>
      <sheetData sheetId="426">
        <row r="14">
          <cell r="C14">
            <v>140</v>
          </cell>
        </row>
      </sheetData>
      <sheetData sheetId="427"/>
      <sheetData sheetId="428">
        <row r="14">
          <cell r="C14">
            <v>140</v>
          </cell>
        </row>
      </sheetData>
      <sheetData sheetId="429">
        <row r="14">
          <cell r="C14" t="str">
            <v>PCC M20</v>
          </cell>
        </row>
      </sheetData>
      <sheetData sheetId="430"/>
      <sheetData sheetId="431"/>
      <sheetData sheetId="432"/>
      <sheetData sheetId="433">
        <row r="14">
          <cell r="C14">
            <v>140</v>
          </cell>
        </row>
      </sheetData>
      <sheetData sheetId="434">
        <row r="14">
          <cell r="C14">
            <v>140</v>
          </cell>
        </row>
      </sheetData>
      <sheetData sheetId="435"/>
      <sheetData sheetId="436"/>
      <sheetData sheetId="437">
        <row r="14">
          <cell r="C14">
            <v>140</v>
          </cell>
        </row>
      </sheetData>
      <sheetData sheetId="438">
        <row r="14">
          <cell r="C14">
            <v>140</v>
          </cell>
        </row>
      </sheetData>
      <sheetData sheetId="439" refreshError="1"/>
      <sheetData sheetId="440" refreshError="1"/>
      <sheetData sheetId="441" refreshError="1"/>
      <sheetData sheetId="442" refreshError="1"/>
      <sheetData sheetId="443" refreshError="1"/>
      <sheetData sheetId="444" refreshError="1"/>
      <sheetData sheetId="445" refreshError="1"/>
      <sheetData sheetId="446">
        <row r="14">
          <cell r="C14">
            <v>140</v>
          </cell>
        </row>
      </sheetData>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sheetData sheetId="470"/>
      <sheetData sheetId="471"/>
      <sheetData sheetId="472"/>
      <sheetData sheetId="473"/>
      <sheetData sheetId="474"/>
      <sheetData sheetId="475"/>
      <sheetData sheetId="476"/>
      <sheetData sheetId="477"/>
      <sheetData sheetId="478">
        <row r="14">
          <cell r="C14">
            <v>140</v>
          </cell>
        </row>
      </sheetData>
      <sheetData sheetId="479">
        <row r="14">
          <cell r="C14">
            <v>140</v>
          </cell>
        </row>
      </sheetData>
      <sheetData sheetId="480">
        <row r="14">
          <cell r="C14">
            <v>140</v>
          </cell>
        </row>
      </sheetData>
      <sheetData sheetId="481">
        <row r="14">
          <cell r="C14">
            <v>140</v>
          </cell>
        </row>
      </sheetData>
      <sheetData sheetId="482">
        <row r="14">
          <cell r="C14">
            <v>140</v>
          </cell>
        </row>
      </sheetData>
      <sheetData sheetId="483"/>
      <sheetData sheetId="484">
        <row r="14">
          <cell r="C14">
            <v>140</v>
          </cell>
        </row>
      </sheetData>
      <sheetData sheetId="485">
        <row r="14">
          <cell r="C14">
            <v>140</v>
          </cell>
        </row>
      </sheetData>
      <sheetData sheetId="486"/>
      <sheetData sheetId="487"/>
      <sheetData sheetId="488">
        <row r="14">
          <cell r="C14">
            <v>140</v>
          </cell>
        </row>
      </sheetData>
      <sheetData sheetId="489">
        <row r="14">
          <cell r="C14">
            <v>140</v>
          </cell>
        </row>
      </sheetData>
      <sheetData sheetId="490"/>
      <sheetData sheetId="491"/>
      <sheetData sheetId="492"/>
      <sheetData sheetId="493"/>
      <sheetData sheetId="494"/>
      <sheetData sheetId="495"/>
      <sheetData sheetId="496"/>
      <sheetData sheetId="497">
        <row r="14">
          <cell r="C14">
            <v>140</v>
          </cell>
        </row>
      </sheetData>
      <sheetData sheetId="498">
        <row r="14">
          <cell r="C14">
            <v>140</v>
          </cell>
        </row>
      </sheetData>
      <sheetData sheetId="499">
        <row r="14">
          <cell r="C14">
            <v>140</v>
          </cell>
        </row>
      </sheetData>
      <sheetData sheetId="500">
        <row r="14">
          <cell r="C14">
            <v>140</v>
          </cell>
        </row>
      </sheetData>
      <sheetData sheetId="501">
        <row r="14">
          <cell r="C14">
            <v>140</v>
          </cell>
        </row>
      </sheetData>
      <sheetData sheetId="502">
        <row r="14">
          <cell r="C14">
            <v>140</v>
          </cell>
        </row>
      </sheetData>
      <sheetData sheetId="503">
        <row r="14">
          <cell r="C14">
            <v>140</v>
          </cell>
        </row>
      </sheetData>
      <sheetData sheetId="504"/>
      <sheetData sheetId="505">
        <row r="14">
          <cell r="C14">
            <v>140</v>
          </cell>
        </row>
      </sheetData>
      <sheetData sheetId="506"/>
      <sheetData sheetId="507">
        <row r="14">
          <cell r="C14">
            <v>140</v>
          </cell>
        </row>
      </sheetData>
      <sheetData sheetId="508">
        <row r="14">
          <cell r="C14">
            <v>140</v>
          </cell>
        </row>
      </sheetData>
      <sheetData sheetId="509">
        <row r="14">
          <cell r="C14">
            <v>140</v>
          </cell>
        </row>
      </sheetData>
      <sheetData sheetId="510">
        <row r="14">
          <cell r="C14">
            <v>140</v>
          </cell>
        </row>
      </sheetData>
      <sheetData sheetId="511"/>
      <sheetData sheetId="512">
        <row r="14">
          <cell r="C14">
            <v>140</v>
          </cell>
        </row>
      </sheetData>
      <sheetData sheetId="513">
        <row r="14">
          <cell r="C14">
            <v>140</v>
          </cell>
        </row>
      </sheetData>
      <sheetData sheetId="514">
        <row r="14">
          <cell r="C14">
            <v>140</v>
          </cell>
        </row>
      </sheetData>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Abs PMRL"/>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wise Account code"/>
      <sheetName val="Account code"/>
      <sheetName val="Sheet1"/>
      <sheetName val="Group Code"/>
      <sheetName val="Group code matrix"/>
    </sheetNames>
    <sheetDataSet>
      <sheetData sheetId="0" refreshError="1"/>
      <sheetData sheetId="1" refreshError="1"/>
      <sheetData sheetId="2" refreshError="1"/>
      <sheetData sheetId="3" refreshError="1"/>
      <sheetData sheetId="4" refreshError="1">
        <row r="2">
          <cell r="A2" t="str">
            <v>Group Cd</v>
          </cell>
          <cell r="B2" t="str">
            <v>Description</v>
          </cell>
          <cell r="C2" t="str">
            <v>Unit</v>
          </cell>
          <cell r="D2" t="str">
            <v>Emp</v>
          </cell>
          <cell r="E2" t="str">
            <v>CRM</v>
          </cell>
          <cell r="F2" t="str">
            <v>SCM</v>
          </cell>
          <cell r="G2" t="str">
            <v>WOM</v>
          </cell>
          <cell r="H2" t="str">
            <v>FIN</v>
          </cell>
          <cell r="I2" t="str">
            <v>Csh Pmt</v>
          </cell>
          <cell r="J2" t="str">
            <v>Bnk Pmt</v>
          </cell>
          <cell r="K2" t="str">
            <v>Csh Rcpt</v>
          </cell>
          <cell r="L2" t="str">
            <v>Bnk Rcpt</v>
          </cell>
          <cell r="M2" t="str">
            <v>JV</v>
          </cell>
          <cell r="N2" t="str">
            <v>Auto JV</v>
          </cell>
          <cell r="O2" t="str">
            <v>Prov JV</v>
          </cell>
          <cell r="P2" t="str">
            <v>JV (Oth)</v>
          </cell>
          <cell r="Q2" t="str">
            <v>PJV</v>
          </cell>
          <cell r="R2" t="str">
            <v>SJV</v>
          </cell>
          <cell r="S2" t="str">
            <v>I/O Adv</v>
          </cell>
          <cell r="T2" t="str">
            <v>Reg. Reqd</v>
          </cell>
        </row>
        <row r="3">
          <cell r="A3">
            <v>1010</v>
          </cell>
          <cell r="B3" t="str">
            <v>STAFF EXPENSES</v>
          </cell>
          <cell r="C3" t="str">
            <v>All</v>
          </cell>
          <cell r="D3" t="str">
            <v>Y</v>
          </cell>
          <cell r="E3" t="str">
            <v>N</v>
          </cell>
          <cell r="F3" t="str">
            <v>N</v>
          </cell>
          <cell r="G3" t="str">
            <v>N</v>
          </cell>
          <cell r="H3" t="str">
            <v>N</v>
          </cell>
          <cell r="I3" t="str">
            <v>Y</v>
          </cell>
          <cell r="J3" t="str">
            <v>Y</v>
          </cell>
          <cell r="K3" t="str">
            <v>Y</v>
          </cell>
          <cell r="L3" t="str">
            <v>Y</v>
          </cell>
          <cell r="M3" t="str">
            <v>Y</v>
          </cell>
          <cell r="N3" t="str">
            <v>Y</v>
          </cell>
          <cell r="O3" t="str">
            <v>Y</v>
          </cell>
          <cell r="P3" t="str">
            <v>Y</v>
          </cell>
          <cell r="Q3" t="str">
            <v>N</v>
          </cell>
          <cell r="R3" t="str">
            <v>N</v>
          </cell>
          <cell r="S3" t="str">
            <v>N</v>
          </cell>
          <cell r="T3" t="str">
            <v>N</v>
          </cell>
        </row>
        <row r="4">
          <cell r="A4">
            <v>1030</v>
          </cell>
          <cell r="B4" t="str">
            <v>PF/ SAF/ EPF / GF /Leave</v>
          </cell>
          <cell r="C4" t="str">
            <v>All</v>
          </cell>
          <cell r="D4" t="str">
            <v>N</v>
          </cell>
          <cell r="E4" t="str">
            <v>N</v>
          </cell>
          <cell r="F4" t="str">
            <v>N</v>
          </cell>
          <cell r="G4" t="str">
            <v>N</v>
          </cell>
          <cell r="H4" t="str">
            <v>Y</v>
          </cell>
          <cell r="I4" t="str">
            <v>N</v>
          </cell>
          <cell r="J4" t="str">
            <v>Y</v>
          </cell>
          <cell r="K4" t="str">
            <v>N</v>
          </cell>
          <cell r="L4" t="str">
            <v>Y</v>
          </cell>
          <cell r="M4" t="str">
            <v>Y</v>
          </cell>
          <cell r="N4" t="str">
            <v>Y</v>
          </cell>
          <cell r="O4" t="str">
            <v>Y</v>
          </cell>
          <cell r="P4" t="str">
            <v>Y</v>
          </cell>
          <cell r="Q4" t="str">
            <v>N</v>
          </cell>
          <cell r="R4" t="str">
            <v>N</v>
          </cell>
          <cell r="S4" t="str">
            <v>Y</v>
          </cell>
          <cell r="T4" t="str">
            <v>N</v>
          </cell>
        </row>
        <row r="5">
          <cell r="A5">
            <v>1031</v>
          </cell>
          <cell r="B5" t="str">
            <v>PF/ SAF/ EPF / GF /Leave - Workmen</v>
          </cell>
          <cell r="C5" t="str">
            <v>All</v>
          </cell>
          <cell r="D5" t="str">
            <v>N</v>
          </cell>
          <cell r="E5" t="str">
            <v>N</v>
          </cell>
          <cell r="F5" t="str">
            <v>N</v>
          </cell>
          <cell r="G5" t="str">
            <v>N</v>
          </cell>
          <cell r="H5" t="str">
            <v>Y</v>
          </cell>
          <cell r="I5" t="str">
            <v>Y</v>
          </cell>
          <cell r="J5" t="str">
            <v>Y</v>
          </cell>
          <cell r="K5" t="str">
            <v>Y</v>
          </cell>
          <cell r="L5" t="str">
            <v>Y</v>
          </cell>
          <cell r="M5" t="str">
            <v>Y</v>
          </cell>
          <cell r="N5" t="str">
            <v>N</v>
          </cell>
          <cell r="O5" t="str">
            <v>Y</v>
          </cell>
          <cell r="P5" t="str">
            <v>Y</v>
          </cell>
          <cell r="Q5" t="str">
            <v>N</v>
          </cell>
          <cell r="R5" t="str">
            <v>N</v>
          </cell>
          <cell r="S5" t="str">
            <v>N</v>
          </cell>
          <cell r="T5" t="str">
            <v>N</v>
          </cell>
        </row>
        <row r="6">
          <cell r="A6">
            <v>1040</v>
          </cell>
          <cell r="B6" t="str">
            <v>Welfare Expenses</v>
          </cell>
          <cell r="C6" t="str">
            <v>All</v>
          </cell>
          <cell r="D6" t="str">
            <v>Y</v>
          </cell>
          <cell r="E6" t="str">
            <v>N</v>
          </cell>
          <cell r="F6" t="str">
            <v>N</v>
          </cell>
          <cell r="G6" t="str">
            <v>Y</v>
          </cell>
          <cell r="H6" t="str">
            <v>Y</v>
          </cell>
          <cell r="I6" t="str">
            <v>Y</v>
          </cell>
          <cell r="J6" t="str">
            <v>Y</v>
          </cell>
          <cell r="K6" t="str">
            <v>Y</v>
          </cell>
          <cell r="L6" t="str">
            <v>Y</v>
          </cell>
          <cell r="M6" t="str">
            <v>Y</v>
          </cell>
          <cell r="N6" t="str">
            <v>Y</v>
          </cell>
          <cell r="O6" t="str">
            <v>Y</v>
          </cell>
          <cell r="P6" t="str">
            <v>Y</v>
          </cell>
          <cell r="Q6" t="str">
            <v>N</v>
          </cell>
          <cell r="R6" t="str">
            <v>N</v>
          </cell>
          <cell r="S6" t="str">
            <v>Y</v>
          </cell>
          <cell r="T6" t="str">
            <v>N</v>
          </cell>
        </row>
        <row r="7">
          <cell r="A7">
            <v>1041</v>
          </cell>
          <cell r="B7" t="str">
            <v>Welfare Expenses - Workmen</v>
          </cell>
          <cell r="C7" t="str">
            <v>All</v>
          </cell>
          <cell r="D7" t="str">
            <v>N</v>
          </cell>
          <cell r="E7" t="str">
            <v>N</v>
          </cell>
          <cell r="F7" t="str">
            <v>N</v>
          </cell>
          <cell r="G7" t="str">
            <v>N</v>
          </cell>
          <cell r="H7" t="str">
            <v>Y</v>
          </cell>
          <cell r="I7" t="str">
            <v>Y</v>
          </cell>
          <cell r="J7" t="str">
            <v>Y</v>
          </cell>
          <cell r="K7" t="str">
            <v>N</v>
          </cell>
          <cell r="L7" t="str">
            <v>N</v>
          </cell>
          <cell r="M7" t="str">
            <v>Y</v>
          </cell>
          <cell r="N7" t="str">
            <v>N</v>
          </cell>
          <cell r="O7" t="str">
            <v>N</v>
          </cell>
          <cell r="P7" t="str">
            <v>Y</v>
          </cell>
          <cell r="Q7" t="str">
            <v>N</v>
          </cell>
          <cell r="R7" t="str">
            <v>N</v>
          </cell>
          <cell r="S7" t="str">
            <v>N</v>
          </cell>
          <cell r="T7" t="str">
            <v>N</v>
          </cell>
        </row>
        <row r="8">
          <cell r="A8">
            <v>1050</v>
          </cell>
          <cell r="B8" t="str">
            <v>Rates and Taxes</v>
          </cell>
          <cell r="C8" t="str">
            <v>All</v>
          </cell>
          <cell r="D8" t="str">
            <v>N</v>
          </cell>
          <cell r="E8" t="str">
            <v>N</v>
          </cell>
          <cell r="F8" t="str">
            <v>N</v>
          </cell>
          <cell r="G8" t="str">
            <v>N</v>
          </cell>
          <cell r="H8" t="str">
            <v>Y</v>
          </cell>
          <cell r="I8" t="str">
            <v>Y</v>
          </cell>
          <cell r="J8" t="str">
            <v>Y</v>
          </cell>
          <cell r="K8" t="str">
            <v>N</v>
          </cell>
          <cell r="L8" t="str">
            <v>N</v>
          </cell>
          <cell r="M8" t="str">
            <v>Y</v>
          </cell>
          <cell r="N8" t="str">
            <v>N</v>
          </cell>
          <cell r="O8" t="str">
            <v>Y</v>
          </cell>
          <cell r="P8" t="str">
            <v>Y</v>
          </cell>
          <cell r="Q8" t="str">
            <v>N</v>
          </cell>
          <cell r="R8" t="str">
            <v>N</v>
          </cell>
          <cell r="S8" t="str">
            <v>Y</v>
          </cell>
          <cell r="T8" t="str">
            <v>N</v>
          </cell>
        </row>
        <row r="9">
          <cell r="A9">
            <v>1051</v>
          </cell>
          <cell r="B9" t="str">
            <v>Rates and Taxes -Assets</v>
          </cell>
          <cell r="C9" t="str">
            <v>All</v>
          </cell>
          <cell r="D9" t="str">
            <v>N</v>
          </cell>
          <cell r="E9" t="str">
            <v>N</v>
          </cell>
          <cell r="F9" t="str">
            <v>N</v>
          </cell>
          <cell r="G9" t="str">
            <v>N</v>
          </cell>
          <cell r="H9" t="str">
            <v>Y</v>
          </cell>
          <cell r="I9" t="str">
            <v>Y</v>
          </cell>
          <cell r="J9" t="str">
            <v>Y</v>
          </cell>
          <cell r="K9" t="str">
            <v>Y</v>
          </cell>
          <cell r="L9" t="str">
            <v>Y</v>
          </cell>
          <cell r="M9" t="str">
            <v>Y</v>
          </cell>
          <cell r="N9" t="str">
            <v>N</v>
          </cell>
          <cell r="O9" t="str">
            <v>N</v>
          </cell>
          <cell r="P9" t="str">
            <v>N</v>
          </cell>
          <cell r="Q9" t="str">
            <v>N</v>
          </cell>
          <cell r="R9" t="str">
            <v>N</v>
          </cell>
          <cell r="S9" t="str">
            <v>N</v>
          </cell>
          <cell r="T9" t="str">
            <v>N</v>
          </cell>
        </row>
        <row r="10">
          <cell r="A10">
            <v>1060</v>
          </cell>
          <cell r="B10" t="str">
            <v>Water and Power</v>
          </cell>
          <cell r="C10" t="str">
            <v>All</v>
          </cell>
          <cell r="D10" t="str">
            <v>N</v>
          </cell>
          <cell r="E10" t="str">
            <v>N</v>
          </cell>
          <cell r="F10" t="str">
            <v>N</v>
          </cell>
          <cell r="G10" t="str">
            <v>Y</v>
          </cell>
          <cell r="H10" t="str">
            <v>Y</v>
          </cell>
          <cell r="I10" t="str">
            <v>Y</v>
          </cell>
          <cell r="J10" t="str">
            <v>Y</v>
          </cell>
          <cell r="K10" t="str">
            <v>Y</v>
          </cell>
          <cell r="L10" t="str">
            <v>Y</v>
          </cell>
          <cell r="M10" t="str">
            <v>Y</v>
          </cell>
          <cell r="N10" t="str">
            <v>N</v>
          </cell>
          <cell r="O10" t="str">
            <v>Y</v>
          </cell>
          <cell r="P10" t="str">
            <v>Y</v>
          </cell>
          <cell r="Q10" t="str">
            <v>N</v>
          </cell>
          <cell r="R10" t="str">
            <v>N</v>
          </cell>
          <cell r="S10" t="str">
            <v>Y</v>
          </cell>
          <cell r="T10" t="str">
            <v>N</v>
          </cell>
        </row>
        <row r="11">
          <cell r="A11">
            <v>1080</v>
          </cell>
          <cell r="B11" t="str">
            <v>Travelling Expenses</v>
          </cell>
          <cell r="C11" t="str">
            <v>All</v>
          </cell>
          <cell r="D11" t="str">
            <v>Y</v>
          </cell>
          <cell r="E11" t="str">
            <v>N</v>
          </cell>
          <cell r="F11" t="str">
            <v>N</v>
          </cell>
          <cell r="G11" t="str">
            <v>N</v>
          </cell>
          <cell r="H11" t="str">
            <v>Y</v>
          </cell>
          <cell r="I11" t="str">
            <v>Y</v>
          </cell>
          <cell r="J11" t="str">
            <v>Y</v>
          </cell>
          <cell r="K11" t="str">
            <v>Y</v>
          </cell>
          <cell r="L11" t="str">
            <v>N</v>
          </cell>
          <cell r="M11" t="str">
            <v>Y</v>
          </cell>
          <cell r="N11" t="str">
            <v>N</v>
          </cell>
          <cell r="O11" t="str">
            <v>Y</v>
          </cell>
          <cell r="P11" t="str">
            <v>Y</v>
          </cell>
          <cell r="Q11" t="str">
            <v>N</v>
          </cell>
          <cell r="R11" t="str">
            <v>N</v>
          </cell>
          <cell r="S11" t="str">
            <v>N</v>
          </cell>
          <cell r="T11" t="str">
            <v>N</v>
          </cell>
        </row>
        <row r="12">
          <cell r="A12">
            <v>1090</v>
          </cell>
          <cell r="B12" t="str">
            <v>Conveyance/Food Expenses - General</v>
          </cell>
          <cell r="C12" t="str">
            <v>All</v>
          </cell>
          <cell r="D12" t="str">
            <v>Y</v>
          </cell>
          <cell r="E12" t="str">
            <v>N</v>
          </cell>
          <cell r="F12" t="str">
            <v>N</v>
          </cell>
          <cell r="G12" t="str">
            <v>N</v>
          </cell>
          <cell r="H12" t="str">
            <v>Y</v>
          </cell>
          <cell r="I12" t="str">
            <v>Y</v>
          </cell>
          <cell r="J12" t="str">
            <v>Y</v>
          </cell>
          <cell r="K12" t="str">
            <v>Y</v>
          </cell>
          <cell r="L12" t="str">
            <v>Y</v>
          </cell>
          <cell r="M12" t="str">
            <v>Y</v>
          </cell>
          <cell r="N12" t="str">
            <v>N</v>
          </cell>
          <cell r="O12" t="str">
            <v>Y</v>
          </cell>
          <cell r="P12" t="str">
            <v>Y</v>
          </cell>
          <cell r="Q12" t="str">
            <v>N</v>
          </cell>
          <cell r="R12" t="str">
            <v>N</v>
          </cell>
          <cell r="S12" t="str">
            <v>N</v>
          </cell>
          <cell r="T12" t="str">
            <v>N</v>
          </cell>
        </row>
        <row r="13">
          <cell r="A13">
            <v>1091</v>
          </cell>
          <cell r="B13" t="str">
            <v>Conveyance Expenses - Staff</v>
          </cell>
          <cell r="C13" t="str">
            <v>All</v>
          </cell>
          <cell r="D13" t="str">
            <v>Y</v>
          </cell>
          <cell r="E13" t="str">
            <v>N</v>
          </cell>
          <cell r="F13" t="str">
            <v>N</v>
          </cell>
          <cell r="G13" t="str">
            <v>N</v>
          </cell>
          <cell r="H13" t="str">
            <v>Y</v>
          </cell>
          <cell r="I13" t="str">
            <v>Y</v>
          </cell>
          <cell r="J13" t="str">
            <v>Y</v>
          </cell>
          <cell r="K13" t="str">
            <v>N</v>
          </cell>
          <cell r="L13" t="str">
            <v>N</v>
          </cell>
          <cell r="M13" t="str">
            <v>Y</v>
          </cell>
          <cell r="N13" t="str">
            <v>Y</v>
          </cell>
          <cell r="O13" t="str">
            <v>Y</v>
          </cell>
          <cell r="P13" t="str">
            <v>Y</v>
          </cell>
          <cell r="Q13" t="str">
            <v>N</v>
          </cell>
          <cell r="R13" t="str">
            <v>N</v>
          </cell>
          <cell r="S13" t="str">
            <v>N</v>
          </cell>
          <cell r="T13" t="str">
            <v>N</v>
          </cell>
        </row>
        <row r="14">
          <cell r="A14">
            <v>1120</v>
          </cell>
          <cell r="B14" t="str">
            <v>Bank Charges - Guarantee/Tender/Exchange Difference</v>
          </cell>
          <cell r="C14" t="str">
            <v>All</v>
          </cell>
          <cell r="D14" t="str">
            <v>N</v>
          </cell>
          <cell r="E14" t="str">
            <v>N</v>
          </cell>
          <cell r="F14" t="str">
            <v>N</v>
          </cell>
          <cell r="G14" t="str">
            <v>N</v>
          </cell>
          <cell r="H14" t="str">
            <v>Y</v>
          </cell>
          <cell r="I14" t="str">
            <v>N</v>
          </cell>
          <cell r="J14" t="str">
            <v>Y</v>
          </cell>
          <cell r="K14" t="str">
            <v>N</v>
          </cell>
          <cell r="L14" t="str">
            <v>Y</v>
          </cell>
          <cell r="M14" t="str">
            <v>Y</v>
          </cell>
          <cell r="N14" t="str">
            <v>N</v>
          </cell>
          <cell r="O14" t="str">
            <v>Y</v>
          </cell>
          <cell r="P14" t="str">
            <v>Y</v>
          </cell>
          <cell r="Q14" t="str">
            <v>N</v>
          </cell>
          <cell r="R14" t="str">
            <v>N</v>
          </cell>
          <cell r="S14" t="str">
            <v>Y</v>
          </cell>
          <cell r="T14" t="str">
            <v>N</v>
          </cell>
        </row>
        <row r="15">
          <cell r="A15">
            <v>1130</v>
          </cell>
          <cell r="B15" t="str">
            <v>Postage and Telegram</v>
          </cell>
          <cell r="C15" t="str">
            <v>All</v>
          </cell>
          <cell r="D15" t="str">
            <v>N</v>
          </cell>
          <cell r="E15" t="str">
            <v>N</v>
          </cell>
          <cell r="F15" t="str">
            <v>N</v>
          </cell>
          <cell r="G15" t="str">
            <v>N</v>
          </cell>
          <cell r="H15" t="str">
            <v>Y</v>
          </cell>
          <cell r="I15" t="str">
            <v>Y</v>
          </cell>
          <cell r="J15" t="str">
            <v>Y</v>
          </cell>
          <cell r="K15" t="str">
            <v>Y</v>
          </cell>
          <cell r="L15" t="str">
            <v>Y</v>
          </cell>
          <cell r="M15" t="str">
            <v>Y</v>
          </cell>
          <cell r="N15" t="str">
            <v>N</v>
          </cell>
          <cell r="O15" t="str">
            <v>Y</v>
          </cell>
          <cell r="P15" t="str">
            <v>Y</v>
          </cell>
          <cell r="Q15" t="str">
            <v>N</v>
          </cell>
          <cell r="R15" t="str">
            <v>N</v>
          </cell>
          <cell r="S15" t="str">
            <v>N</v>
          </cell>
          <cell r="T15" t="str">
            <v>N</v>
          </cell>
        </row>
        <row r="16">
          <cell r="A16">
            <v>1140</v>
          </cell>
          <cell r="B16" t="str">
            <v>Printing and Stationery</v>
          </cell>
          <cell r="C16" t="str">
            <v>All</v>
          </cell>
          <cell r="D16" t="str">
            <v>N</v>
          </cell>
          <cell r="E16" t="str">
            <v>N</v>
          </cell>
          <cell r="F16" t="str">
            <v>N</v>
          </cell>
          <cell r="G16" t="str">
            <v>N</v>
          </cell>
          <cell r="H16" t="str">
            <v>Y</v>
          </cell>
          <cell r="I16" t="str">
            <v>Y</v>
          </cell>
          <cell r="J16" t="str">
            <v>Y</v>
          </cell>
          <cell r="K16" t="str">
            <v>Y</v>
          </cell>
          <cell r="L16" t="str">
            <v>Y</v>
          </cell>
          <cell r="M16" t="str">
            <v>Y</v>
          </cell>
          <cell r="N16" t="str">
            <v>N</v>
          </cell>
          <cell r="O16" t="str">
            <v>N</v>
          </cell>
          <cell r="P16" t="str">
            <v>Y</v>
          </cell>
          <cell r="Q16" t="str">
            <v>N</v>
          </cell>
          <cell r="R16" t="str">
            <v>N</v>
          </cell>
          <cell r="S16" t="str">
            <v>N</v>
          </cell>
          <cell r="T16" t="str">
            <v>N</v>
          </cell>
        </row>
        <row r="17">
          <cell r="A17">
            <v>1170</v>
          </cell>
          <cell r="B17" t="str">
            <v>Sundries and Misc Expenses - General</v>
          </cell>
          <cell r="C17" t="str">
            <v>All</v>
          </cell>
          <cell r="D17" t="str">
            <v>Y</v>
          </cell>
          <cell r="E17" t="str">
            <v>N</v>
          </cell>
          <cell r="F17" t="str">
            <v>N</v>
          </cell>
          <cell r="G17" t="str">
            <v>N</v>
          </cell>
          <cell r="H17" t="str">
            <v>Y</v>
          </cell>
          <cell r="I17" t="str">
            <v>Y</v>
          </cell>
          <cell r="J17" t="str">
            <v>Y</v>
          </cell>
          <cell r="K17" t="str">
            <v>Y</v>
          </cell>
          <cell r="L17" t="str">
            <v>Y</v>
          </cell>
          <cell r="M17" t="str">
            <v>Y</v>
          </cell>
          <cell r="N17" t="str">
            <v>N</v>
          </cell>
          <cell r="O17" t="str">
            <v>Y</v>
          </cell>
          <cell r="P17" t="str">
            <v>Y</v>
          </cell>
          <cell r="Q17" t="str">
            <v>N</v>
          </cell>
          <cell r="R17" t="str">
            <v>N</v>
          </cell>
          <cell r="S17" t="str">
            <v>Y</v>
          </cell>
          <cell r="T17" t="str">
            <v>N</v>
          </cell>
        </row>
        <row r="18">
          <cell r="A18">
            <v>1171</v>
          </cell>
          <cell r="B18" t="str">
            <v>Sundries and Misc Expenses - Staff</v>
          </cell>
          <cell r="C18" t="str">
            <v>All</v>
          </cell>
          <cell r="D18" t="str">
            <v>N</v>
          </cell>
          <cell r="E18" t="str">
            <v>N</v>
          </cell>
          <cell r="F18" t="str">
            <v>N</v>
          </cell>
          <cell r="G18" t="str">
            <v>N</v>
          </cell>
          <cell r="H18" t="str">
            <v>Y</v>
          </cell>
          <cell r="I18" t="str">
            <v>Y</v>
          </cell>
          <cell r="J18" t="str">
            <v>Y</v>
          </cell>
          <cell r="K18" t="str">
            <v>N</v>
          </cell>
          <cell r="L18" t="str">
            <v>N</v>
          </cell>
          <cell r="M18" t="str">
            <v>Y</v>
          </cell>
          <cell r="N18" t="str">
            <v>N</v>
          </cell>
          <cell r="O18" t="str">
            <v>N</v>
          </cell>
          <cell r="P18" t="str">
            <v>N</v>
          </cell>
          <cell r="Q18" t="str">
            <v>N</v>
          </cell>
          <cell r="R18" t="str">
            <v>N</v>
          </cell>
          <cell r="S18" t="str">
            <v>N</v>
          </cell>
          <cell r="T18" t="str">
            <v>N</v>
          </cell>
        </row>
        <row r="19">
          <cell r="A19">
            <v>1240</v>
          </cell>
          <cell r="B19" t="str">
            <v>Doubtful Debt/ Advance</v>
          </cell>
          <cell r="C19" t="str">
            <v>All</v>
          </cell>
          <cell r="D19" t="str">
            <v>N</v>
          </cell>
          <cell r="E19" t="str">
            <v>N</v>
          </cell>
          <cell r="F19" t="str">
            <v>N</v>
          </cell>
          <cell r="G19" t="str">
            <v>N</v>
          </cell>
          <cell r="H19" t="str">
            <v>Y</v>
          </cell>
          <cell r="I19" t="str">
            <v>N</v>
          </cell>
          <cell r="J19" t="str">
            <v>N</v>
          </cell>
          <cell r="K19" t="str">
            <v>N</v>
          </cell>
          <cell r="L19" t="str">
            <v>N</v>
          </cell>
          <cell r="M19" t="str">
            <v>N</v>
          </cell>
          <cell r="N19" t="str">
            <v>Y</v>
          </cell>
          <cell r="O19" t="str">
            <v>N</v>
          </cell>
          <cell r="P19" t="str">
            <v>Y</v>
          </cell>
          <cell r="Q19" t="str">
            <v>N</v>
          </cell>
          <cell r="R19" t="str">
            <v>N</v>
          </cell>
          <cell r="S19" t="str">
            <v>N</v>
          </cell>
          <cell r="T19" t="str">
            <v>N</v>
          </cell>
        </row>
        <row r="20">
          <cell r="A20">
            <v>1250</v>
          </cell>
          <cell r="B20" t="str">
            <v>Bad Debts &amp; Advance</v>
          </cell>
          <cell r="C20" t="str">
            <v>All</v>
          </cell>
          <cell r="D20" t="str">
            <v>N</v>
          </cell>
          <cell r="E20" t="str">
            <v>N</v>
          </cell>
          <cell r="F20" t="str">
            <v>N</v>
          </cell>
          <cell r="G20" t="str">
            <v>N</v>
          </cell>
          <cell r="H20" t="str">
            <v>Y</v>
          </cell>
          <cell r="I20" t="str">
            <v>N</v>
          </cell>
          <cell r="J20" t="str">
            <v>N</v>
          </cell>
          <cell r="K20" t="str">
            <v>N</v>
          </cell>
          <cell r="L20" t="str">
            <v>N</v>
          </cell>
          <cell r="M20" t="str">
            <v>N</v>
          </cell>
          <cell r="N20" t="str">
            <v>Y</v>
          </cell>
          <cell r="O20" t="str">
            <v>Y</v>
          </cell>
          <cell r="P20" t="str">
            <v>Y</v>
          </cell>
          <cell r="Q20" t="str">
            <v>N</v>
          </cell>
          <cell r="R20" t="str">
            <v>N</v>
          </cell>
          <cell r="S20" t="str">
            <v>N</v>
          </cell>
          <cell r="T20" t="str">
            <v>N</v>
          </cell>
        </row>
        <row r="21">
          <cell r="A21">
            <v>1260</v>
          </cell>
          <cell r="B21" t="str">
            <v>Interest Received</v>
          </cell>
          <cell r="C21" t="str">
            <v>All</v>
          </cell>
          <cell r="D21" t="str">
            <v>N</v>
          </cell>
          <cell r="E21" t="str">
            <v>N</v>
          </cell>
          <cell r="F21" t="str">
            <v>N</v>
          </cell>
          <cell r="G21" t="str">
            <v>N</v>
          </cell>
          <cell r="H21" t="str">
            <v>Y</v>
          </cell>
          <cell r="I21" t="str">
            <v>N</v>
          </cell>
          <cell r="J21" t="str">
            <v>Y</v>
          </cell>
          <cell r="K21" t="str">
            <v>Y</v>
          </cell>
          <cell r="L21" t="str">
            <v>Y</v>
          </cell>
          <cell r="M21" t="str">
            <v>Y</v>
          </cell>
          <cell r="N21" t="str">
            <v>N</v>
          </cell>
          <cell r="O21" t="str">
            <v>Y</v>
          </cell>
          <cell r="P21" t="str">
            <v>Y</v>
          </cell>
          <cell r="Q21" t="str">
            <v>N</v>
          </cell>
          <cell r="R21" t="str">
            <v>N</v>
          </cell>
          <cell r="S21" t="str">
            <v>Y</v>
          </cell>
          <cell r="T21" t="str">
            <v>N</v>
          </cell>
        </row>
        <row r="22">
          <cell r="A22">
            <v>1270</v>
          </cell>
          <cell r="B22" t="str">
            <v>Interest Paid</v>
          </cell>
          <cell r="C22" t="str">
            <v>All</v>
          </cell>
          <cell r="D22" t="str">
            <v>N</v>
          </cell>
          <cell r="E22" t="str">
            <v>N</v>
          </cell>
          <cell r="F22" t="str">
            <v>N</v>
          </cell>
          <cell r="G22" t="str">
            <v>N</v>
          </cell>
          <cell r="H22" t="str">
            <v>Y</v>
          </cell>
          <cell r="I22" t="str">
            <v>Y</v>
          </cell>
          <cell r="J22" t="str">
            <v>Y</v>
          </cell>
          <cell r="K22" t="str">
            <v>N</v>
          </cell>
          <cell r="L22" t="str">
            <v>N</v>
          </cell>
          <cell r="M22" t="str">
            <v>Y</v>
          </cell>
          <cell r="N22" t="str">
            <v>N</v>
          </cell>
          <cell r="O22" t="str">
            <v>Y</v>
          </cell>
          <cell r="P22" t="str">
            <v>Y</v>
          </cell>
          <cell r="Q22" t="str">
            <v>N</v>
          </cell>
          <cell r="R22" t="str">
            <v>N</v>
          </cell>
          <cell r="S22" t="str">
            <v>N</v>
          </cell>
          <cell r="T22" t="str">
            <v>N</v>
          </cell>
        </row>
        <row r="23">
          <cell r="A23">
            <v>1300</v>
          </cell>
          <cell r="B23" t="str">
            <v>Professional Fees</v>
          </cell>
          <cell r="C23" t="str">
            <v>All</v>
          </cell>
          <cell r="D23" t="str">
            <v>N</v>
          </cell>
          <cell r="E23" t="str">
            <v>N</v>
          </cell>
          <cell r="F23" t="str">
            <v>N</v>
          </cell>
          <cell r="G23" t="str">
            <v>N</v>
          </cell>
          <cell r="H23" t="str">
            <v>Y</v>
          </cell>
          <cell r="I23" t="str">
            <v>Y</v>
          </cell>
          <cell r="J23" t="str">
            <v>Y</v>
          </cell>
          <cell r="K23" t="str">
            <v>Y</v>
          </cell>
          <cell r="L23" t="str">
            <v>Y</v>
          </cell>
          <cell r="M23" t="str">
            <v>Y</v>
          </cell>
          <cell r="N23" t="str">
            <v>N</v>
          </cell>
          <cell r="O23" t="str">
            <v>Y</v>
          </cell>
          <cell r="P23" t="str">
            <v>Y</v>
          </cell>
          <cell r="Q23" t="str">
            <v>N</v>
          </cell>
          <cell r="R23" t="str">
            <v>N</v>
          </cell>
          <cell r="S23" t="str">
            <v>Y</v>
          </cell>
          <cell r="T23" t="str">
            <v>N</v>
          </cell>
        </row>
        <row r="24">
          <cell r="A24">
            <v>1310</v>
          </cell>
          <cell r="B24" t="str">
            <v>Overhead Charged by Regions</v>
          </cell>
          <cell r="C24" t="str">
            <v>All</v>
          </cell>
          <cell r="D24" t="str">
            <v>N</v>
          </cell>
          <cell r="E24" t="str">
            <v>N</v>
          </cell>
          <cell r="F24" t="str">
            <v>N</v>
          </cell>
          <cell r="G24" t="str">
            <v>N</v>
          </cell>
          <cell r="H24" t="str">
            <v>Y</v>
          </cell>
          <cell r="I24" t="str">
            <v>N</v>
          </cell>
          <cell r="J24" t="str">
            <v>N</v>
          </cell>
          <cell r="K24" t="str">
            <v>N</v>
          </cell>
          <cell r="L24" t="str">
            <v>N</v>
          </cell>
          <cell r="M24" t="str">
            <v>Y</v>
          </cell>
          <cell r="N24" t="str">
            <v>Y</v>
          </cell>
          <cell r="O24" t="str">
            <v>Y</v>
          </cell>
          <cell r="P24" t="str">
            <v>Y</v>
          </cell>
          <cell r="Q24" t="str">
            <v>N</v>
          </cell>
          <cell r="R24" t="str">
            <v>N</v>
          </cell>
          <cell r="S24" t="str">
            <v>N</v>
          </cell>
          <cell r="T24" t="str">
            <v>N</v>
          </cell>
        </row>
        <row r="25">
          <cell r="A25">
            <v>1400</v>
          </cell>
          <cell r="B25" t="str">
            <v>Rent</v>
          </cell>
          <cell r="C25" t="str">
            <v>All</v>
          </cell>
          <cell r="D25" t="str">
            <v>Y</v>
          </cell>
          <cell r="E25" t="str">
            <v>N</v>
          </cell>
          <cell r="F25" t="str">
            <v>N</v>
          </cell>
          <cell r="G25" t="str">
            <v>N</v>
          </cell>
          <cell r="H25" t="str">
            <v>N</v>
          </cell>
          <cell r="I25" t="str">
            <v>N</v>
          </cell>
          <cell r="J25" t="str">
            <v>Y</v>
          </cell>
          <cell r="K25" t="str">
            <v>N</v>
          </cell>
          <cell r="L25" t="str">
            <v>N</v>
          </cell>
          <cell r="M25" t="str">
            <v>N</v>
          </cell>
          <cell r="N25" t="str">
            <v>Y</v>
          </cell>
          <cell r="O25" t="str">
            <v>N</v>
          </cell>
          <cell r="P25" t="str">
            <v>Y</v>
          </cell>
          <cell r="Q25" t="str">
            <v>N</v>
          </cell>
          <cell r="R25" t="str">
            <v>N</v>
          </cell>
          <cell r="S25" t="str">
            <v>N</v>
          </cell>
          <cell r="T25" t="str">
            <v>N</v>
          </cell>
        </row>
        <row r="26">
          <cell r="A26">
            <v>1410</v>
          </cell>
          <cell r="B26" t="str">
            <v>Advertising &amp; Sales Promotion</v>
          </cell>
          <cell r="C26" t="str">
            <v>All</v>
          </cell>
          <cell r="D26" t="str">
            <v>N</v>
          </cell>
          <cell r="E26" t="str">
            <v>N</v>
          </cell>
          <cell r="F26" t="str">
            <v>N</v>
          </cell>
          <cell r="G26" t="str">
            <v>Y</v>
          </cell>
          <cell r="H26" t="str">
            <v>Y</v>
          </cell>
          <cell r="I26" t="str">
            <v>Y</v>
          </cell>
          <cell r="J26" t="str">
            <v>Y</v>
          </cell>
          <cell r="K26" t="str">
            <v>N</v>
          </cell>
          <cell r="L26" t="str">
            <v>N</v>
          </cell>
          <cell r="M26" t="str">
            <v>Y</v>
          </cell>
          <cell r="N26" t="str">
            <v>N</v>
          </cell>
          <cell r="O26" t="str">
            <v>N</v>
          </cell>
          <cell r="P26" t="str">
            <v>Y</v>
          </cell>
          <cell r="Q26" t="str">
            <v>N</v>
          </cell>
          <cell r="R26" t="str">
            <v>Y</v>
          </cell>
          <cell r="S26" t="str">
            <v>Y</v>
          </cell>
          <cell r="T26" t="str">
            <v>N</v>
          </cell>
        </row>
        <row r="27">
          <cell r="A27">
            <v>1411</v>
          </cell>
          <cell r="B27" t="str">
            <v>Freight &amp; Forwarding</v>
          </cell>
          <cell r="C27" t="str">
            <v>All</v>
          </cell>
          <cell r="D27" t="str">
            <v>Y</v>
          </cell>
          <cell r="E27" t="str">
            <v>N</v>
          </cell>
          <cell r="F27" t="str">
            <v>N</v>
          </cell>
          <cell r="G27" t="str">
            <v>Y</v>
          </cell>
          <cell r="H27" t="str">
            <v>Y</v>
          </cell>
          <cell r="I27" t="str">
            <v>N</v>
          </cell>
          <cell r="J27" t="str">
            <v>N</v>
          </cell>
          <cell r="K27" t="str">
            <v>N</v>
          </cell>
          <cell r="L27" t="str">
            <v>N</v>
          </cell>
          <cell r="M27" t="str">
            <v>Y</v>
          </cell>
          <cell r="N27" t="str">
            <v>N</v>
          </cell>
          <cell r="O27" t="str">
            <v>Y</v>
          </cell>
          <cell r="P27" t="str">
            <v>Y</v>
          </cell>
          <cell r="Q27" t="str">
            <v>N</v>
          </cell>
          <cell r="R27" t="str">
            <v>Y</v>
          </cell>
          <cell r="S27" t="str">
            <v>Y</v>
          </cell>
          <cell r="T27" t="str">
            <v>N</v>
          </cell>
        </row>
        <row r="28">
          <cell r="A28">
            <v>1412</v>
          </cell>
          <cell r="B28" t="str">
            <v>Hire Charges</v>
          </cell>
          <cell r="C28" t="str">
            <v>All</v>
          </cell>
          <cell r="D28" t="str">
            <v>N</v>
          </cell>
          <cell r="E28" t="str">
            <v>N</v>
          </cell>
          <cell r="F28" t="str">
            <v>N</v>
          </cell>
          <cell r="G28" t="str">
            <v>Y</v>
          </cell>
          <cell r="H28" t="str">
            <v>Y</v>
          </cell>
          <cell r="I28" t="str">
            <v>N</v>
          </cell>
          <cell r="J28" t="str">
            <v>N</v>
          </cell>
          <cell r="K28" t="str">
            <v>N</v>
          </cell>
          <cell r="L28" t="str">
            <v>N</v>
          </cell>
          <cell r="M28" t="str">
            <v>Y</v>
          </cell>
          <cell r="N28" t="str">
            <v>N</v>
          </cell>
          <cell r="O28" t="str">
            <v>Y</v>
          </cell>
          <cell r="P28" t="str">
            <v>Y</v>
          </cell>
          <cell r="Q28" t="str">
            <v>N</v>
          </cell>
          <cell r="R28" t="str">
            <v>Y</v>
          </cell>
          <cell r="S28" t="str">
            <v>Y</v>
          </cell>
          <cell r="T28" t="str">
            <v>N</v>
          </cell>
        </row>
        <row r="29">
          <cell r="A29">
            <v>1413</v>
          </cell>
          <cell r="B29" t="str">
            <v>Insurance</v>
          </cell>
          <cell r="C29" t="str">
            <v>All</v>
          </cell>
          <cell r="D29" t="str">
            <v>N</v>
          </cell>
          <cell r="E29" t="str">
            <v>N</v>
          </cell>
          <cell r="F29" t="str">
            <v>N</v>
          </cell>
          <cell r="G29" t="str">
            <v>Y</v>
          </cell>
          <cell r="H29" t="str">
            <v>Y</v>
          </cell>
          <cell r="I29" t="str">
            <v>N</v>
          </cell>
          <cell r="J29" t="str">
            <v>Y</v>
          </cell>
          <cell r="K29" t="str">
            <v>N</v>
          </cell>
          <cell r="L29" t="str">
            <v>N</v>
          </cell>
          <cell r="M29" t="str">
            <v>Y</v>
          </cell>
          <cell r="N29" t="str">
            <v>N</v>
          </cell>
          <cell r="O29" t="str">
            <v>Y</v>
          </cell>
          <cell r="P29" t="str">
            <v>Y</v>
          </cell>
          <cell r="Q29" t="str">
            <v>N</v>
          </cell>
          <cell r="R29" t="str">
            <v>Y</v>
          </cell>
          <cell r="S29" t="str">
            <v>Y</v>
          </cell>
          <cell r="T29" t="str">
            <v>N</v>
          </cell>
        </row>
        <row r="30">
          <cell r="A30">
            <v>1414</v>
          </cell>
          <cell r="B30" t="str">
            <v>Miscellaneous Expenses - Services</v>
          </cell>
          <cell r="C30" t="str">
            <v>All</v>
          </cell>
          <cell r="D30" t="str">
            <v>N</v>
          </cell>
          <cell r="E30" t="str">
            <v>N</v>
          </cell>
          <cell r="F30" t="str">
            <v>N</v>
          </cell>
          <cell r="G30" t="str">
            <v>Y</v>
          </cell>
          <cell r="H30" t="str">
            <v>Y</v>
          </cell>
          <cell r="I30" t="str">
            <v>N</v>
          </cell>
          <cell r="J30" t="str">
            <v>N</v>
          </cell>
          <cell r="K30" t="str">
            <v>N</v>
          </cell>
          <cell r="L30" t="str">
            <v>N</v>
          </cell>
          <cell r="M30" t="str">
            <v>Y</v>
          </cell>
          <cell r="N30" t="str">
            <v>N</v>
          </cell>
          <cell r="O30" t="str">
            <v>Y</v>
          </cell>
          <cell r="P30" t="str">
            <v>Y</v>
          </cell>
          <cell r="Q30" t="str">
            <v>N</v>
          </cell>
          <cell r="R30" t="str">
            <v>Y</v>
          </cell>
          <cell r="S30" t="str">
            <v>Y</v>
          </cell>
          <cell r="T30" t="str">
            <v>N</v>
          </cell>
        </row>
        <row r="31">
          <cell r="A31">
            <v>1415</v>
          </cell>
          <cell r="B31" t="str">
            <v>Professional Fees - Services</v>
          </cell>
          <cell r="C31" t="str">
            <v>All</v>
          </cell>
          <cell r="D31" t="str">
            <v>N</v>
          </cell>
          <cell r="E31" t="str">
            <v>N</v>
          </cell>
          <cell r="F31" t="str">
            <v>N</v>
          </cell>
          <cell r="G31" t="str">
            <v>Y</v>
          </cell>
          <cell r="H31" t="str">
            <v>Y</v>
          </cell>
          <cell r="I31" t="str">
            <v>N</v>
          </cell>
          <cell r="J31" t="str">
            <v>Y</v>
          </cell>
          <cell r="K31" t="str">
            <v>Y</v>
          </cell>
          <cell r="L31" t="str">
            <v>N</v>
          </cell>
          <cell r="M31" t="str">
            <v>Y</v>
          </cell>
          <cell r="N31" t="str">
            <v>N</v>
          </cell>
          <cell r="O31" t="str">
            <v>Y</v>
          </cell>
          <cell r="P31" t="str">
            <v>Y</v>
          </cell>
          <cell r="Q31" t="str">
            <v>N</v>
          </cell>
          <cell r="R31" t="str">
            <v>Y</v>
          </cell>
          <cell r="S31" t="str">
            <v>Y</v>
          </cell>
          <cell r="T31" t="str">
            <v>N</v>
          </cell>
        </row>
        <row r="32">
          <cell r="A32">
            <v>1416</v>
          </cell>
          <cell r="B32" t="str">
            <v>Rent - company Leased</v>
          </cell>
          <cell r="C32" t="str">
            <v>All</v>
          </cell>
          <cell r="D32" t="str">
            <v>Y</v>
          </cell>
          <cell r="E32" t="str">
            <v>N</v>
          </cell>
          <cell r="F32" t="str">
            <v>N</v>
          </cell>
          <cell r="G32" t="str">
            <v>Y</v>
          </cell>
          <cell r="H32" t="str">
            <v>N</v>
          </cell>
          <cell r="I32" t="str">
            <v>N</v>
          </cell>
          <cell r="J32" t="str">
            <v>N</v>
          </cell>
          <cell r="K32" t="str">
            <v>N</v>
          </cell>
          <cell r="L32" t="str">
            <v>Y</v>
          </cell>
          <cell r="M32" t="str">
            <v>Y</v>
          </cell>
          <cell r="N32" t="str">
            <v>Y</v>
          </cell>
          <cell r="O32" t="str">
            <v>Y</v>
          </cell>
          <cell r="P32" t="str">
            <v>Y</v>
          </cell>
          <cell r="Q32" t="str">
            <v>N</v>
          </cell>
          <cell r="R32" t="str">
            <v>Y</v>
          </cell>
          <cell r="S32" t="str">
            <v>Y</v>
          </cell>
          <cell r="T32" t="str">
            <v>N</v>
          </cell>
        </row>
        <row r="33">
          <cell r="A33">
            <v>1417</v>
          </cell>
          <cell r="B33" t="str">
            <v>Repairs &amp; Maintenance - Guest &amp; Transit House</v>
          </cell>
          <cell r="C33" t="str">
            <v>All</v>
          </cell>
          <cell r="D33" t="str">
            <v>N</v>
          </cell>
          <cell r="E33" t="str">
            <v>N</v>
          </cell>
          <cell r="F33" t="str">
            <v>N</v>
          </cell>
          <cell r="G33" t="str">
            <v>Y</v>
          </cell>
          <cell r="H33" t="str">
            <v>Y</v>
          </cell>
          <cell r="I33" t="str">
            <v>Y</v>
          </cell>
          <cell r="J33" t="str">
            <v>Y</v>
          </cell>
          <cell r="K33" t="str">
            <v>Y</v>
          </cell>
          <cell r="L33" t="str">
            <v>N</v>
          </cell>
          <cell r="M33" t="str">
            <v>N</v>
          </cell>
          <cell r="N33" t="str">
            <v>N</v>
          </cell>
          <cell r="O33" t="str">
            <v>Y</v>
          </cell>
          <cell r="P33" t="str">
            <v>Y</v>
          </cell>
          <cell r="Q33" t="str">
            <v>N</v>
          </cell>
          <cell r="R33" t="str">
            <v>Y</v>
          </cell>
          <cell r="S33" t="str">
            <v>Y</v>
          </cell>
          <cell r="T33" t="str">
            <v>N</v>
          </cell>
        </row>
        <row r="34">
          <cell r="A34">
            <v>1418</v>
          </cell>
          <cell r="B34" t="str">
            <v>Repairs &amp; Maintenance - Cleaning / Sweeping</v>
          </cell>
          <cell r="C34" t="str">
            <v>All</v>
          </cell>
          <cell r="D34" t="str">
            <v>N</v>
          </cell>
          <cell r="E34" t="str">
            <v>N</v>
          </cell>
          <cell r="F34" t="str">
            <v>N</v>
          </cell>
          <cell r="G34" t="str">
            <v>Y</v>
          </cell>
          <cell r="H34" t="str">
            <v>Y</v>
          </cell>
          <cell r="I34" t="str">
            <v>Y</v>
          </cell>
          <cell r="J34" t="str">
            <v>Y</v>
          </cell>
          <cell r="K34" t="str">
            <v>N</v>
          </cell>
          <cell r="L34" t="str">
            <v>N</v>
          </cell>
          <cell r="M34" t="str">
            <v>Y</v>
          </cell>
          <cell r="N34" t="str">
            <v>N</v>
          </cell>
          <cell r="O34" t="str">
            <v>Y</v>
          </cell>
          <cell r="P34" t="str">
            <v>Y</v>
          </cell>
          <cell r="Q34" t="str">
            <v>N</v>
          </cell>
          <cell r="R34" t="str">
            <v>Y</v>
          </cell>
          <cell r="S34" t="str">
            <v>Y</v>
          </cell>
          <cell r="T34" t="str">
            <v>N</v>
          </cell>
        </row>
        <row r="35">
          <cell r="A35">
            <v>1419</v>
          </cell>
          <cell r="B35" t="str">
            <v>Staff Welfare Expenses - Misc</v>
          </cell>
          <cell r="C35" t="str">
            <v>All</v>
          </cell>
          <cell r="D35" t="str">
            <v>Y</v>
          </cell>
          <cell r="E35" t="str">
            <v>N</v>
          </cell>
          <cell r="F35" t="str">
            <v>N</v>
          </cell>
          <cell r="G35" t="str">
            <v>N</v>
          </cell>
          <cell r="H35" t="str">
            <v>Y</v>
          </cell>
          <cell r="I35" t="str">
            <v>Y</v>
          </cell>
          <cell r="J35" t="str">
            <v>Y</v>
          </cell>
          <cell r="K35" t="str">
            <v>Y</v>
          </cell>
          <cell r="L35" t="str">
            <v>Y</v>
          </cell>
          <cell r="M35" t="str">
            <v>Y</v>
          </cell>
          <cell r="N35" t="str">
            <v>N</v>
          </cell>
          <cell r="O35" t="str">
            <v>Y</v>
          </cell>
          <cell r="P35" t="str">
            <v>Y</v>
          </cell>
          <cell r="Q35" t="str">
            <v>N</v>
          </cell>
          <cell r="R35" t="str">
            <v>Y</v>
          </cell>
          <cell r="S35" t="str">
            <v>Y</v>
          </cell>
          <cell r="T35" t="str">
            <v>N</v>
          </cell>
        </row>
        <row r="36">
          <cell r="A36">
            <v>1420</v>
          </cell>
          <cell r="B36" t="str">
            <v>SubContract</v>
          </cell>
          <cell r="C36" t="str">
            <v>HO</v>
          </cell>
          <cell r="D36" t="str">
            <v>N</v>
          </cell>
          <cell r="E36" t="str">
            <v>N</v>
          </cell>
          <cell r="F36" t="str">
            <v>N</v>
          </cell>
          <cell r="G36" t="str">
            <v>Y</v>
          </cell>
          <cell r="H36" t="str">
            <v>Y</v>
          </cell>
          <cell r="I36" t="str">
            <v>N</v>
          </cell>
          <cell r="J36" t="str">
            <v>N</v>
          </cell>
          <cell r="K36" t="str">
            <v>N</v>
          </cell>
          <cell r="L36" t="str">
            <v>N</v>
          </cell>
          <cell r="M36" t="str">
            <v>N</v>
          </cell>
          <cell r="N36" t="str">
            <v>N</v>
          </cell>
          <cell r="O36" t="str">
            <v>N</v>
          </cell>
          <cell r="P36" t="str">
            <v>N</v>
          </cell>
          <cell r="Q36" t="str">
            <v>N</v>
          </cell>
          <cell r="R36" t="str">
            <v>Y</v>
          </cell>
          <cell r="S36" t="str">
            <v>N</v>
          </cell>
          <cell r="T36" t="str">
            <v>N</v>
          </cell>
        </row>
        <row r="37">
          <cell r="A37">
            <v>3000</v>
          </cell>
          <cell r="B37" t="str">
            <v>Addl. Cum Depn - Revalued</v>
          </cell>
          <cell r="C37" t="str">
            <v>All</v>
          </cell>
          <cell r="D37" t="str">
            <v>N</v>
          </cell>
          <cell r="E37" t="str">
            <v>N</v>
          </cell>
          <cell r="F37" t="str">
            <v>N</v>
          </cell>
          <cell r="G37" t="str">
            <v>N</v>
          </cell>
          <cell r="H37" t="str">
            <v>Y</v>
          </cell>
          <cell r="I37" t="str">
            <v>N</v>
          </cell>
          <cell r="J37" t="str">
            <v>N</v>
          </cell>
          <cell r="K37" t="str">
            <v>N</v>
          </cell>
          <cell r="L37" t="str">
            <v>N</v>
          </cell>
          <cell r="M37" t="str">
            <v>N</v>
          </cell>
          <cell r="N37" t="str">
            <v>Y</v>
          </cell>
          <cell r="O37" t="str">
            <v>N</v>
          </cell>
          <cell r="P37" t="str">
            <v>N</v>
          </cell>
          <cell r="Q37" t="str">
            <v>N</v>
          </cell>
          <cell r="R37" t="str">
            <v>N</v>
          </cell>
          <cell r="S37" t="str">
            <v>N</v>
          </cell>
          <cell r="T37" t="str">
            <v>N</v>
          </cell>
        </row>
        <row r="38">
          <cell r="A38">
            <v>3001</v>
          </cell>
          <cell r="B38" t="str">
            <v>Addn. To Gross Block - Revalued</v>
          </cell>
          <cell r="C38" t="str">
            <v>All</v>
          </cell>
          <cell r="D38" t="str">
            <v>N</v>
          </cell>
          <cell r="E38" t="str">
            <v>N</v>
          </cell>
          <cell r="F38" t="str">
            <v>N</v>
          </cell>
          <cell r="G38" t="str">
            <v>N</v>
          </cell>
          <cell r="H38" t="str">
            <v>Y</v>
          </cell>
          <cell r="I38" t="str">
            <v>N</v>
          </cell>
          <cell r="J38" t="str">
            <v>N</v>
          </cell>
          <cell r="K38" t="str">
            <v>N</v>
          </cell>
          <cell r="L38" t="str">
            <v>N</v>
          </cell>
          <cell r="M38" t="str">
            <v>N</v>
          </cell>
          <cell r="N38" t="str">
            <v>Y</v>
          </cell>
          <cell r="O38" t="str">
            <v>N</v>
          </cell>
          <cell r="P38" t="str">
            <v>N</v>
          </cell>
          <cell r="Q38" t="str">
            <v>N</v>
          </cell>
          <cell r="R38" t="str">
            <v>N</v>
          </cell>
          <cell r="S38" t="str">
            <v>N</v>
          </cell>
          <cell r="T38" t="str">
            <v>N</v>
          </cell>
        </row>
        <row r="39">
          <cell r="A39">
            <v>3002</v>
          </cell>
          <cell r="B39" t="str">
            <v>Advance from clients</v>
          </cell>
          <cell r="C39" t="str">
            <v>All</v>
          </cell>
          <cell r="D39" t="str">
            <v>N</v>
          </cell>
          <cell r="E39" t="str">
            <v>Y</v>
          </cell>
          <cell r="F39" t="str">
            <v>N</v>
          </cell>
          <cell r="G39" t="str">
            <v>N</v>
          </cell>
          <cell r="H39" t="str">
            <v>Y</v>
          </cell>
          <cell r="I39" t="str">
            <v>N</v>
          </cell>
          <cell r="J39" t="str">
            <v>N</v>
          </cell>
          <cell r="K39" t="str">
            <v>N</v>
          </cell>
          <cell r="L39" t="str">
            <v>N</v>
          </cell>
          <cell r="M39" t="str">
            <v>N</v>
          </cell>
          <cell r="N39" t="str">
            <v>Y</v>
          </cell>
          <cell r="O39" t="str">
            <v>N</v>
          </cell>
          <cell r="P39" t="str">
            <v>Y</v>
          </cell>
          <cell r="Q39" t="str">
            <v>N</v>
          </cell>
          <cell r="R39" t="str">
            <v>N</v>
          </cell>
          <cell r="S39" t="str">
            <v>N</v>
          </cell>
          <cell r="T39" t="str">
            <v>N</v>
          </cell>
        </row>
        <row r="40">
          <cell r="A40">
            <v>3003</v>
          </cell>
          <cell r="B40" t="str">
            <v>Advance to employees</v>
          </cell>
          <cell r="C40" t="str">
            <v>All</v>
          </cell>
          <cell r="D40" t="str">
            <v>Y</v>
          </cell>
          <cell r="E40" t="str">
            <v>N</v>
          </cell>
          <cell r="F40" t="str">
            <v>N</v>
          </cell>
          <cell r="G40" t="str">
            <v>N</v>
          </cell>
          <cell r="H40" t="str">
            <v>Y</v>
          </cell>
          <cell r="I40" t="str">
            <v>Y</v>
          </cell>
          <cell r="J40" t="str">
            <v>Y</v>
          </cell>
          <cell r="K40" t="str">
            <v>Y</v>
          </cell>
          <cell r="L40" t="str">
            <v>Y</v>
          </cell>
          <cell r="M40" t="str">
            <v>Y</v>
          </cell>
          <cell r="N40" t="str">
            <v>N</v>
          </cell>
          <cell r="O40" t="str">
            <v>N</v>
          </cell>
          <cell r="P40" t="str">
            <v>Y</v>
          </cell>
          <cell r="Q40" t="str">
            <v>N</v>
          </cell>
          <cell r="R40" t="str">
            <v>N</v>
          </cell>
          <cell r="S40" t="str">
            <v>Y</v>
          </cell>
          <cell r="T40" t="str">
            <v>Y</v>
          </cell>
        </row>
        <row r="41">
          <cell r="A41">
            <v>3004</v>
          </cell>
          <cell r="B41" t="str">
            <v>Advance to Vendors</v>
          </cell>
          <cell r="C41" t="str">
            <v>All</v>
          </cell>
          <cell r="D41" t="str">
            <v>N</v>
          </cell>
          <cell r="E41" t="str">
            <v>N</v>
          </cell>
          <cell r="F41" t="str">
            <v>N</v>
          </cell>
          <cell r="G41" t="str">
            <v>N</v>
          </cell>
          <cell r="H41" t="str">
            <v>Y</v>
          </cell>
          <cell r="I41" t="str">
            <v>N</v>
          </cell>
          <cell r="J41" t="str">
            <v>Y</v>
          </cell>
          <cell r="K41" t="str">
            <v>N</v>
          </cell>
          <cell r="L41" t="str">
            <v>Y</v>
          </cell>
          <cell r="M41" t="str">
            <v>N</v>
          </cell>
          <cell r="N41" t="str">
            <v>Y</v>
          </cell>
          <cell r="O41" t="str">
            <v>N</v>
          </cell>
          <cell r="P41" t="str">
            <v>N</v>
          </cell>
          <cell r="Q41" t="str">
            <v>N</v>
          </cell>
          <cell r="R41" t="str">
            <v>N</v>
          </cell>
          <cell r="S41" t="str">
            <v>N</v>
          </cell>
          <cell r="T41" t="str">
            <v>N</v>
          </cell>
        </row>
        <row r="42">
          <cell r="A42">
            <v>3005</v>
          </cell>
          <cell r="B42" t="str">
            <v>Bank balance</v>
          </cell>
          <cell r="C42" t="str">
            <v>All</v>
          </cell>
          <cell r="D42" t="str">
            <v>N</v>
          </cell>
          <cell r="E42" t="str">
            <v>N</v>
          </cell>
          <cell r="F42" t="str">
            <v>N</v>
          </cell>
          <cell r="G42" t="str">
            <v>N</v>
          </cell>
          <cell r="H42" t="str">
            <v>Y</v>
          </cell>
          <cell r="I42" t="str">
            <v>N</v>
          </cell>
          <cell r="J42" t="str">
            <v>Y</v>
          </cell>
          <cell r="K42" t="str">
            <v>N</v>
          </cell>
          <cell r="L42" t="str">
            <v>Y</v>
          </cell>
          <cell r="M42" t="str">
            <v>N</v>
          </cell>
          <cell r="N42" t="str">
            <v>Y</v>
          </cell>
          <cell r="O42" t="str">
            <v>Y</v>
          </cell>
          <cell r="P42" t="str">
            <v>N</v>
          </cell>
          <cell r="Q42" t="str">
            <v>N</v>
          </cell>
          <cell r="R42" t="str">
            <v>N</v>
          </cell>
          <cell r="S42" t="str">
            <v>N</v>
          </cell>
          <cell r="T42" t="str">
            <v>N</v>
          </cell>
        </row>
        <row r="43">
          <cell r="A43">
            <v>3006</v>
          </cell>
          <cell r="B43" t="str">
            <v>Bonus Provision</v>
          </cell>
          <cell r="C43" t="str">
            <v>All</v>
          </cell>
          <cell r="D43" t="str">
            <v>N</v>
          </cell>
          <cell r="E43" t="str">
            <v>N</v>
          </cell>
          <cell r="F43" t="str">
            <v>N</v>
          </cell>
          <cell r="G43" t="str">
            <v>N</v>
          </cell>
          <cell r="H43" t="str">
            <v>Y</v>
          </cell>
          <cell r="I43" t="str">
            <v>Y</v>
          </cell>
          <cell r="J43" t="str">
            <v>Y</v>
          </cell>
          <cell r="K43" t="str">
            <v>Y</v>
          </cell>
          <cell r="L43" t="str">
            <v>Y</v>
          </cell>
          <cell r="M43" t="str">
            <v>Y</v>
          </cell>
          <cell r="N43" t="str">
            <v>N</v>
          </cell>
          <cell r="O43" t="str">
            <v>Y</v>
          </cell>
          <cell r="P43" t="str">
            <v>Y</v>
          </cell>
          <cell r="Q43" t="str">
            <v>N</v>
          </cell>
          <cell r="R43" t="str">
            <v>N</v>
          </cell>
          <cell r="S43" t="str">
            <v>N</v>
          </cell>
          <cell r="T43" t="str">
            <v>Y</v>
          </cell>
        </row>
        <row r="44">
          <cell r="A44">
            <v>3007</v>
          </cell>
          <cell r="B44" t="str">
            <v>Cash Balance</v>
          </cell>
          <cell r="C44" t="str">
            <v>All</v>
          </cell>
          <cell r="D44" t="str">
            <v>N</v>
          </cell>
          <cell r="E44" t="str">
            <v>N</v>
          </cell>
          <cell r="F44" t="str">
            <v>N</v>
          </cell>
          <cell r="G44" t="str">
            <v>N</v>
          </cell>
          <cell r="H44" t="str">
            <v>Y</v>
          </cell>
          <cell r="I44" t="str">
            <v>N</v>
          </cell>
          <cell r="J44" t="str">
            <v>N</v>
          </cell>
          <cell r="K44" t="str">
            <v>N</v>
          </cell>
          <cell r="L44" t="str">
            <v>N</v>
          </cell>
          <cell r="M44" t="str">
            <v>N</v>
          </cell>
          <cell r="N44" t="str">
            <v>Y</v>
          </cell>
          <cell r="O44" t="str">
            <v>Y</v>
          </cell>
          <cell r="P44" t="str">
            <v>Y</v>
          </cell>
          <cell r="Q44" t="str">
            <v>N</v>
          </cell>
          <cell r="R44" t="str">
            <v>N</v>
          </cell>
          <cell r="S44" t="str">
            <v>N</v>
          </cell>
          <cell r="T44" t="str">
            <v>N</v>
          </cell>
        </row>
        <row r="45">
          <cell r="A45">
            <v>3008</v>
          </cell>
          <cell r="B45" t="str">
            <v>Cash in Transit</v>
          </cell>
          <cell r="C45" t="str">
            <v>All</v>
          </cell>
          <cell r="D45" t="str">
            <v>Y</v>
          </cell>
          <cell r="E45" t="str">
            <v>N</v>
          </cell>
          <cell r="F45" t="str">
            <v>N</v>
          </cell>
          <cell r="G45" t="str">
            <v>N</v>
          </cell>
          <cell r="H45" t="str">
            <v>Y</v>
          </cell>
          <cell r="I45" t="str">
            <v>Y</v>
          </cell>
          <cell r="J45" t="str">
            <v>Y</v>
          </cell>
          <cell r="K45" t="str">
            <v>Y</v>
          </cell>
          <cell r="L45" t="str">
            <v>Y</v>
          </cell>
          <cell r="M45" t="str">
            <v>Y</v>
          </cell>
          <cell r="N45" t="str">
            <v>N</v>
          </cell>
          <cell r="O45" t="str">
            <v>Y</v>
          </cell>
          <cell r="P45" t="str">
            <v>Y</v>
          </cell>
          <cell r="Q45" t="str">
            <v>Y</v>
          </cell>
          <cell r="R45" t="str">
            <v>N</v>
          </cell>
          <cell r="S45" t="str">
            <v>Y</v>
          </cell>
          <cell r="T45" t="str">
            <v>N</v>
          </cell>
        </row>
        <row r="46">
          <cell r="A46">
            <v>3009</v>
          </cell>
          <cell r="B46" t="str">
            <v>Closing stock at site</v>
          </cell>
          <cell r="C46" t="str">
            <v>All</v>
          </cell>
          <cell r="D46" t="str">
            <v>N</v>
          </cell>
          <cell r="E46" t="str">
            <v>N</v>
          </cell>
          <cell r="F46" t="str">
            <v>N</v>
          </cell>
          <cell r="G46" t="str">
            <v>N</v>
          </cell>
          <cell r="H46" t="str">
            <v>Y</v>
          </cell>
          <cell r="I46" t="str">
            <v>N</v>
          </cell>
          <cell r="J46" t="str">
            <v>N</v>
          </cell>
          <cell r="K46" t="str">
            <v>N</v>
          </cell>
          <cell r="L46" t="str">
            <v>N</v>
          </cell>
          <cell r="M46" t="str">
            <v>N</v>
          </cell>
          <cell r="N46" t="str">
            <v>N</v>
          </cell>
          <cell r="O46" t="str">
            <v>N</v>
          </cell>
          <cell r="P46" t="str">
            <v>N</v>
          </cell>
          <cell r="Q46" t="str">
            <v>N</v>
          </cell>
          <cell r="R46" t="str">
            <v>N</v>
          </cell>
          <cell r="S46" t="str">
            <v>N</v>
          </cell>
          <cell r="T46" t="str">
            <v>N</v>
          </cell>
        </row>
        <row r="47">
          <cell r="A47">
            <v>3010</v>
          </cell>
          <cell r="B47" t="str">
            <v>Construction Working in Progre</v>
          </cell>
          <cell r="C47" t="str">
            <v>All</v>
          </cell>
          <cell r="D47" t="str">
            <v>N</v>
          </cell>
          <cell r="E47" t="str">
            <v>N</v>
          </cell>
          <cell r="F47" t="str">
            <v>N</v>
          </cell>
          <cell r="G47" t="str">
            <v>N</v>
          </cell>
          <cell r="H47" t="str">
            <v>Y</v>
          </cell>
          <cell r="I47" t="str">
            <v>N</v>
          </cell>
          <cell r="J47" t="str">
            <v>N</v>
          </cell>
          <cell r="K47" t="str">
            <v>N</v>
          </cell>
          <cell r="L47" t="str">
            <v>N</v>
          </cell>
          <cell r="M47" t="str">
            <v>N</v>
          </cell>
          <cell r="N47" t="str">
            <v>N</v>
          </cell>
          <cell r="O47" t="str">
            <v>N</v>
          </cell>
          <cell r="P47" t="str">
            <v>N</v>
          </cell>
          <cell r="Q47" t="str">
            <v>N</v>
          </cell>
          <cell r="R47" t="str">
            <v>N</v>
          </cell>
          <cell r="S47" t="str">
            <v>N</v>
          </cell>
          <cell r="T47" t="str">
            <v>N</v>
          </cell>
        </row>
        <row r="48">
          <cell r="A48">
            <v>3011</v>
          </cell>
          <cell r="B48" t="str">
            <v>Wages payable - Operator</v>
          </cell>
          <cell r="C48" t="str">
            <v>All</v>
          </cell>
          <cell r="D48" t="str">
            <v>N</v>
          </cell>
          <cell r="E48" t="str">
            <v>N</v>
          </cell>
          <cell r="F48" t="str">
            <v>N</v>
          </cell>
          <cell r="G48" t="str">
            <v>N</v>
          </cell>
          <cell r="H48" t="str">
            <v>Y</v>
          </cell>
          <cell r="I48" t="str">
            <v>Y</v>
          </cell>
          <cell r="J48" t="str">
            <v>Y</v>
          </cell>
          <cell r="K48" t="str">
            <v>Y</v>
          </cell>
          <cell r="L48" t="str">
            <v>Y</v>
          </cell>
          <cell r="M48" t="str">
            <v>Y</v>
          </cell>
          <cell r="N48" t="str">
            <v>N</v>
          </cell>
          <cell r="O48" t="str">
            <v>Y</v>
          </cell>
          <cell r="P48" t="str">
            <v>N</v>
          </cell>
          <cell r="Q48" t="str">
            <v>N</v>
          </cell>
          <cell r="R48" t="str">
            <v>N</v>
          </cell>
          <cell r="S48" t="str">
            <v>Y</v>
          </cell>
          <cell r="T48" t="str">
            <v>Y</v>
          </cell>
        </row>
        <row r="49">
          <cell r="A49">
            <v>3012</v>
          </cell>
          <cell r="B49" t="str">
            <v>Cum Depn Leased Assets</v>
          </cell>
          <cell r="C49" t="str">
            <v>All</v>
          </cell>
          <cell r="D49" t="str">
            <v>N</v>
          </cell>
          <cell r="E49" t="str">
            <v>N</v>
          </cell>
          <cell r="F49" t="str">
            <v>N</v>
          </cell>
          <cell r="G49" t="str">
            <v>N</v>
          </cell>
          <cell r="H49" t="str">
            <v>Y</v>
          </cell>
          <cell r="I49" t="str">
            <v>N</v>
          </cell>
          <cell r="J49" t="str">
            <v>N</v>
          </cell>
          <cell r="K49" t="str">
            <v>N</v>
          </cell>
          <cell r="L49" t="str">
            <v>N</v>
          </cell>
          <cell r="M49" t="str">
            <v>Y</v>
          </cell>
          <cell r="N49" t="str">
            <v>Y</v>
          </cell>
          <cell r="O49" t="str">
            <v>Y</v>
          </cell>
          <cell r="P49" t="str">
            <v>Y</v>
          </cell>
          <cell r="Q49" t="str">
            <v>N</v>
          </cell>
          <cell r="R49" t="str">
            <v>N</v>
          </cell>
          <cell r="S49" t="str">
            <v>N</v>
          </cell>
          <cell r="T49" t="str">
            <v>N</v>
          </cell>
        </row>
        <row r="50">
          <cell r="A50">
            <v>3013</v>
          </cell>
          <cell r="B50" t="str">
            <v>Cum Depn. - Historic</v>
          </cell>
          <cell r="C50" t="str">
            <v>All</v>
          </cell>
          <cell r="D50" t="str">
            <v>N</v>
          </cell>
          <cell r="E50" t="str">
            <v>N</v>
          </cell>
          <cell r="F50" t="str">
            <v>N</v>
          </cell>
          <cell r="G50" t="str">
            <v>N</v>
          </cell>
          <cell r="H50" t="str">
            <v>Y</v>
          </cell>
          <cell r="I50" t="str">
            <v>N</v>
          </cell>
          <cell r="J50" t="str">
            <v>N</v>
          </cell>
          <cell r="K50" t="str">
            <v>N</v>
          </cell>
          <cell r="L50" t="str">
            <v>N</v>
          </cell>
          <cell r="M50" t="str">
            <v>N</v>
          </cell>
          <cell r="N50" t="str">
            <v>Y</v>
          </cell>
          <cell r="O50" t="str">
            <v>Y</v>
          </cell>
          <cell r="P50" t="str">
            <v>Y</v>
          </cell>
          <cell r="Q50" t="str">
            <v>N</v>
          </cell>
          <cell r="R50" t="str">
            <v>N</v>
          </cell>
          <cell r="S50" t="str">
            <v>N</v>
          </cell>
          <cell r="T50" t="str">
            <v>N</v>
          </cell>
        </row>
        <row r="51">
          <cell r="A51">
            <v>3014</v>
          </cell>
          <cell r="B51" t="str">
            <v>Customs - L&amp;A</v>
          </cell>
          <cell r="C51" t="str">
            <v>All</v>
          </cell>
          <cell r="D51" t="str">
            <v>N</v>
          </cell>
          <cell r="E51" t="str">
            <v>N</v>
          </cell>
          <cell r="F51" t="str">
            <v>N</v>
          </cell>
          <cell r="G51" t="str">
            <v>N</v>
          </cell>
          <cell r="H51" t="str">
            <v>Y</v>
          </cell>
          <cell r="I51" t="str">
            <v>N</v>
          </cell>
          <cell r="J51" t="str">
            <v>Y</v>
          </cell>
          <cell r="K51" t="str">
            <v>N</v>
          </cell>
          <cell r="L51" t="str">
            <v>Y</v>
          </cell>
          <cell r="M51" t="str">
            <v>N</v>
          </cell>
          <cell r="N51" t="str">
            <v>N</v>
          </cell>
          <cell r="O51" t="str">
            <v>Y</v>
          </cell>
          <cell r="P51" t="str">
            <v>Y</v>
          </cell>
          <cell r="Q51" t="str">
            <v>N</v>
          </cell>
          <cell r="R51" t="str">
            <v>N</v>
          </cell>
          <cell r="S51" t="str">
            <v>Y</v>
          </cell>
          <cell r="T51" t="str">
            <v>Y</v>
          </cell>
        </row>
        <row r="52">
          <cell r="A52">
            <v>3015</v>
          </cell>
          <cell r="B52" t="str">
            <v>CWIP</v>
          </cell>
          <cell r="C52" t="str">
            <v>All</v>
          </cell>
          <cell r="D52" t="str">
            <v>N</v>
          </cell>
          <cell r="E52" t="str">
            <v>N</v>
          </cell>
          <cell r="F52" t="str">
            <v>N</v>
          </cell>
          <cell r="G52" t="str">
            <v>N</v>
          </cell>
          <cell r="H52" t="str">
            <v>Y</v>
          </cell>
          <cell r="I52" t="str">
            <v>N</v>
          </cell>
          <cell r="J52" t="str">
            <v>N</v>
          </cell>
          <cell r="K52" t="str">
            <v>N</v>
          </cell>
          <cell r="L52" t="str">
            <v>N</v>
          </cell>
          <cell r="M52" t="str">
            <v>Y</v>
          </cell>
          <cell r="N52" t="str">
            <v>Y</v>
          </cell>
          <cell r="O52" t="str">
            <v>Y</v>
          </cell>
          <cell r="P52" t="str">
            <v>Y</v>
          </cell>
          <cell r="Q52" t="str">
            <v>N</v>
          </cell>
          <cell r="R52" t="str">
            <v>N</v>
          </cell>
          <cell r="S52" t="str">
            <v>Y</v>
          </cell>
          <cell r="T52" t="str">
            <v>N</v>
          </cell>
        </row>
        <row r="53">
          <cell r="A53">
            <v>3016</v>
          </cell>
          <cell r="B53" t="str">
            <v>CWIP - Advance</v>
          </cell>
          <cell r="C53" t="str">
            <v>All</v>
          </cell>
          <cell r="D53" t="str">
            <v>N</v>
          </cell>
          <cell r="E53" t="str">
            <v>N</v>
          </cell>
          <cell r="F53" t="str">
            <v>N</v>
          </cell>
          <cell r="G53" t="str">
            <v>N</v>
          </cell>
          <cell r="H53" t="str">
            <v>Y</v>
          </cell>
          <cell r="I53" t="str">
            <v>N</v>
          </cell>
          <cell r="J53" t="str">
            <v>Y</v>
          </cell>
          <cell r="K53" t="str">
            <v>N</v>
          </cell>
          <cell r="L53" t="str">
            <v>Y</v>
          </cell>
          <cell r="M53" t="str">
            <v>Y</v>
          </cell>
          <cell r="N53" t="str">
            <v>Y</v>
          </cell>
          <cell r="O53" t="str">
            <v>Y</v>
          </cell>
          <cell r="P53" t="str">
            <v>Y</v>
          </cell>
          <cell r="Q53" t="str">
            <v>N</v>
          </cell>
          <cell r="R53" t="str">
            <v>N</v>
          </cell>
          <cell r="S53" t="str">
            <v>N</v>
          </cell>
          <cell r="T53" t="str">
            <v>N</v>
          </cell>
        </row>
        <row r="54">
          <cell r="A54">
            <v>3017</v>
          </cell>
          <cell r="B54" t="str">
            <v>Debtors</v>
          </cell>
          <cell r="C54" t="str">
            <v>All</v>
          </cell>
          <cell r="D54" t="str">
            <v>N</v>
          </cell>
          <cell r="E54" t="str">
            <v>N</v>
          </cell>
          <cell r="F54" t="str">
            <v>N</v>
          </cell>
          <cell r="G54" t="str">
            <v>N</v>
          </cell>
          <cell r="H54" t="str">
            <v>Y</v>
          </cell>
          <cell r="I54" t="str">
            <v>N</v>
          </cell>
          <cell r="J54" t="str">
            <v>N</v>
          </cell>
          <cell r="K54" t="str">
            <v>N</v>
          </cell>
          <cell r="L54" t="str">
            <v>Y</v>
          </cell>
          <cell r="M54" t="str">
            <v>N</v>
          </cell>
          <cell r="N54" t="str">
            <v>Y</v>
          </cell>
          <cell r="O54" t="str">
            <v>Y</v>
          </cell>
          <cell r="P54" t="str">
            <v>Y</v>
          </cell>
          <cell r="Q54" t="str">
            <v>N</v>
          </cell>
          <cell r="R54" t="str">
            <v>N</v>
          </cell>
          <cell r="S54" t="str">
            <v>N</v>
          </cell>
          <cell r="T54" t="str">
            <v>N</v>
          </cell>
        </row>
        <row r="55">
          <cell r="A55">
            <v>3018</v>
          </cell>
          <cell r="B55" t="str">
            <v>Deferred revenue exp</v>
          </cell>
          <cell r="C55" t="str">
            <v>All</v>
          </cell>
          <cell r="D55" t="str">
            <v>N</v>
          </cell>
          <cell r="E55" t="str">
            <v>N</v>
          </cell>
          <cell r="F55" t="str">
            <v>N</v>
          </cell>
          <cell r="G55" t="str">
            <v>N</v>
          </cell>
          <cell r="H55" t="str">
            <v>Y</v>
          </cell>
          <cell r="I55" t="str">
            <v>N</v>
          </cell>
          <cell r="J55" t="str">
            <v>N</v>
          </cell>
          <cell r="K55" t="str">
            <v>N</v>
          </cell>
          <cell r="L55" t="str">
            <v>N</v>
          </cell>
          <cell r="M55" t="str">
            <v>N</v>
          </cell>
          <cell r="N55" t="str">
            <v>N</v>
          </cell>
          <cell r="O55" t="str">
            <v>N</v>
          </cell>
          <cell r="P55" t="str">
            <v>N</v>
          </cell>
          <cell r="Q55" t="str">
            <v>N</v>
          </cell>
          <cell r="R55" t="str">
            <v>N</v>
          </cell>
          <cell r="S55" t="str">
            <v>N</v>
          </cell>
          <cell r="T55" t="str">
            <v>N</v>
          </cell>
        </row>
        <row r="56">
          <cell r="A56">
            <v>3019</v>
          </cell>
          <cell r="B56" t="str">
            <v>Deposits - Others</v>
          </cell>
          <cell r="C56" t="str">
            <v>All</v>
          </cell>
          <cell r="D56" t="str">
            <v>N</v>
          </cell>
          <cell r="E56" t="str">
            <v>N</v>
          </cell>
          <cell r="F56" t="str">
            <v>N</v>
          </cell>
          <cell r="G56" t="str">
            <v>N</v>
          </cell>
          <cell r="H56" t="str">
            <v>Y</v>
          </cell>
          <cell r="I56" t="str">
            <v>Y</v>
          </cell>
          <cell r="J56" t="str">
            <v>Y</v>
          </cell>
          <cell r="K56" t="str">
            <v>Y</v>
          </cell>
          <cell r="L56" t="str">
            <v>Y</v>
          </cell>
          <cell r="M56" t="str">
            <v>Y</v>
          </cell>
          <cell r="N56" t="str">
            <v>N</v>
          </cell>
          <cell r="O56" t="str">
            <v>Y</v>
          </cell>
          <cell r="P56" t="str">
            <v>Y</v>
          </cell>
          <cell r="Q56" t="str">
            <v>N</v>
          </cell>
          <cell r="R56" t="str">
            <v>N</v>
          </cell>
          <cell r="S56" t="str">
            <v>Y</v>
          </cell>
          <cell r="T56" t="str">
            <v>Y</v>
          </cell>
        </row>
        <row r="57">
          <cell r="A57">
            <v>3020</v>
          </cell>
          <cell r="B57" t="str">
            <v>ECC Control A/c</v>
          </cell>
          <cell r="C57" t="str">
            <v>All</v>
          </cell>
          <cell r="D57" t="str">
            <v>N</v>
          </cell>
          <cell r="E57" t="str">
            <v>N</v>
          </cell>
          <cell r="F57" t="str">
            <v>N</v>
          </cell>
          <cell r="G57" t="str">
            <v>N</v>
          </cell>
          <cell r="H57" t="str">
            <v>Y</v>
          </cell>
          <cell r="I57" t="str">
            <v>N</v>
          </cell>
          <cell r="J57" t="str">
            <v>N</v>
          </cell>
          <cell r="K57" t="str">
            <v>N</v>
          </cell>
          <cell r="L57" t="str">
            <v>N</v>
          </cell>
          <cell r="M57" t="str">
            <v>N</v>
          </cell>
          <cell r="N57" t="str">
            <v>Y</v>
          </cell>
          <cell r="O57" t="str">
            <v>Y</v>
          </cell>
          <cell r="P57" t="str">
            <v>Y</v>
          </cell>
          <cell r="Q57" t="str">
            <v>N</v>
          </cell>
          <cell r="R57" t="str">
            <v>N</v>
          </cell>
          <cell r="S57" t="str">
            <v>N</v>
          </cell>
          <cell r="T57" t="str">
            <v>N</v>
          </cell>
        </row>
        <row r="58">
          <cell r="A58">
            <v>3021</v>
          </cell>
          <cell r="B58" t="str">
            <v>ECC Current A/c</v>
          </cell>
          <cell r="C58" t="str">
            <v>All</v>
          </cell>
          <cell r="D58" t="str">
            <v>N</v>
          </cell>
          <cell r="E58" t="str">
            <v>N</v>
          </cell>
          <cell r="F58" t="str">
            <v>N</v>
          </cell>
          <cell r="G58" t="str">
            <v>N</v>
          </cell>
          <cell r="H58" t="str">
            <v>Y</v>
          </cell>
          <cell r="I58" t="str">
            <v>Y</v>
          </cell>
          <cell r="J58" t="str">
            <v>Y</v>
          </cell>
          <cell r="K58" t="str">
            <v>Y</v>
          </cell>
          <cell r="L58" t="str">
            <v>Y</v>
          </cell>
          <cell r="M58" t="str">
            <v>Y</v>
          </cell>
          <cell r="N58" t="str">
            <v>Y</v>
          </cell>
          <cell r="O58" t="str">
            <v>Y</v>
          </cell>
          <cell r="P58" t="str">
            <v>N</v>
          </cell>
          <cell r="Q58" t="str">
            <v>N</v>
          </cell>
          <cell r="R58" t="str">
            <v>N</v>
          </cell>
          <cell r="S58" t="str">
            <v>N</v>
          </cell>
          <cell r="T58" t="str">
            <v>N</v>
          </cell>
        </row>
        <row r="59">
          <cell r="A59">
            <v>3022</v>
          </cell>
          <cell r="B59" t="str">
            <v>Earnest Money Deposit</v>
          </cell>
          <cell r="C59" t="str">
            <v>All</v>
          </cell>
          <cell r="D59" t="str">
            <v>N</v>
          </cell>
          <cell r="E59" t="str">
            <v>N</v>
          </cell>
          <cell r="F59" t="str">
            <v>N</v>
          </cell>
          <cell r="G59" t="str">
            <v>N</v>
          </cell>
          <cell r="H59" t="str">
            <v>Y</v>
          </cell>
          <cell r="I59" t="str">
            <v>Y</v>
          </cell>
          <cell r="J59" t="str">
            <v>Y</v>
          </cell>
          <cell r="K59" t="str">
            <v>Y</v>
          </cell>
          <cell r="L59" t="str">
            <v>Y</v>
          </cell>
          <cell r="M59" t="str">
            <v>Y</v>
          </cell>
          <cell r="N59" t="str">
            <v>N</v>
          </cell>
          <cell r="O59" t="str">
            <v>N</v>
          </cell>
          <cell r="P59" t="str">
            <v>N</v>
          </cell>
          <cell r="Q59" t="str">
            <v>N</v>
          </cell>
          <cell r="R59" t="str">
            <v>N</v>
          </cell>
          <cell r="S59" t="str">
            <v>N</v>
          </cell>
          <cell r="T59" t="str">
            <v>Y</v>
          </cell>
        </row>
        <row r="60">
          <cell r="A60">
            <v>3023</v>
          </cell>
          <cell r="B60" t="str">
            <v>EMD - Payable</v>
          </cell>
          <cell r="C60" t="str">
            <v>All</v>
          </cell>
          <cell r="D60" t="str">
            <v>N</v>
          </cell>
          <cell r="E60" t="str">
            <v>N</v>
          </cell>
          <cell r="F60" t="str">
            <v>N</v>
          </cell>
          <cell r="G60" t="str">
            <v>N</v>
          </cell>
          <cell r="H60" t="str">
            <v>Y</v>
          </cell>
          <cell r="I60" t="str">
            <v>N</v>
          </cell>
          <cell r="J60" t="str">
            <v>Y</v>
          </cell>
          <cell r="K60" t="str">
            <v>N</v>
          </cell>
          <cell r="L60" t="str">
            <v>Y</v>
          </cell>
          <cell r="M60" t="str">
            <v>Y</v>
          </cell>
          <cell r="N60" t="str">
            <v>Y</v>
          </cell>
          <cell r="O60" t="str">
            <v>N</v>
          </cell>
          <cell r="P60" t="str">
            <v>N</v>
          </cell>
          <cell r="Q60" t="str">
            <v>N</v>
          </cell>
          <cell r="R60" t="str">
            <v>N</v>
          </cell>
          <cell r="S60" t="str">
            <v>N</v>
          </cell>
          <cell r="T60" t="str">
            <v>Y</v>
          </cell>
        </row>
        <row r="61">
          <cell r="A61">
            <v>3024</v>
          </cell>
          <cell r="B61" t="str">
            <v>Employee Payable</v>
          </cell>
          <cell r="C61" t="str">
            <v>All</v>
          </cell>
          <cell r="D61" t="str">
            <v>Y</v>
          </cell>
          <cell r="E61" t="str">
            <v>N</v>
          </cell>
          <cell r="F61" t="str">
            <v>N</v>
          </cell>
          <cell r="G61" t="str">
            <v>N</v>
          </cell>
          <cell r="H61" t="str">
            <v>Y</v>
          </cell>
          <cell r="I61" t="str">
            <v>Y</v>
          </cell>
          <cell r="J61" t="str">
            <v>Y</v>
          </cell>
          <cell r="K61" t="str">
            <v>Y</v>
          </cell>
          <cell r="L61" t="str">
            <v>Y</v>
          </cell>
          <cell r="M61" t="str">
            <v>Y</v>
          </cell>
          <cell r="N61" t="str">
            <v>Y</v>
          </cell>
          <cell r="O61" t="str">
            <v>N</v>
          </cell>
          <cell r="P61" t="str">
            <v>Y</v>
          </cell>
          <cell r="Q61" t="str">
            <v>N</v>
          </cell>
          <cell r="R61" t="str">
            <v>N</v>
          </cell>
          <cell r="S61" t="str">
            <v>Y</v>
          </cell>
          <cell r="T61" t="str">
            <v>Y</v>
          </cell>
        </row>
        <row r="62">
          <cell r="A62">
            <v>3025</v>
          </cell>
          <cell r="B62" t="str">
            <v>EPC</v>
          </cell>
          <cell r="C62" t="str">
            <v>All</v>
          </cell>
          <cell r="D62" t="str">
            <v>N</v>
          </cell>
          <cell r="E62" t="str">
            <v>N</v>
          </cell>
          <cell r="F62" t="str">
            <v>N</v>
          </cell>
          <cell r="G62" t="str">
            <v>N</v>
          </cell>
          <cell r="H62" t="str">
            <v>Y</v>
          </cell>
          <cell r="I62" t="str">
            <v>N</v>
          </cell>
          <cell r="J62" t="str">
            <v>N</v>
          </cell>
          <cell r="K62" t="str">
            <v>N</v>
          </cell>
          <cell r="L62" t="str">
            <v>N</v>
          </cell>
          <cell r="M62" t="str">
            <v>N</v>
          </cell>
          <cell r="N62" t="str">
            <v>Y</v>
          </cell>
          <cell r="O62" t="str">
            <v>N</v>
          </cell>
          <cell r="P62" t="str">
            <v>N</v>
          </cell>
          <cell r="Q62" t="str">
            <v>N</v>
          </cell>
          <cell r="R62" t="str">
            <v>N</v>
          </cell>
          <cell r="S62" t="str">
            <v>N</v>
          </cell>
          <cell r="T62" t="str">
            <v>N</v>
          </cell>
        </row>
        <row r="63">
          <cell r="A63">
            <v>3026</v>
          </cell>
          <cell r="B63" t="str">
            <v>ESI Payable</v>
          </cell>
          <cell r="C63" t="str">
            <v>All</v>
          </cell>
          <cell r="D63" t="str">
            <v>N</v>
          </cell>
          <cell r="E63" t="str">
            <v>N</v>
          </cell>
          <cell r="F63" t="str">
            <v>N</v>
          </cell>
          <cell r="G63" t="str">
            <v>N</v>
          </cell>
          <cell r="H63" t="str">
            <v>Y</v>
          </cell>
          <cell r="I63" t="str">
            <v>N</v>
          </cell>
          <cell r="J63" t="str">
            <v>N</v>
          </cell>
          <cell r="K63" t="str">
            <v>N</v>
          </cell>
          <cell r="L63" t="str">
            <v>N</v>
          </cell>
          <cell r="M63" t="str">
            <v>Y</v>
          </cell>
          <cell r="N63" t="str">
            <v>N</v>
          </cell>
          <cell r="O63" t="str">
            <v>N</v>
          </cell>
          <cell r="P63" t="str">
            <v>Y</v>
          </cell>
          <cell r="Q63" t="str">
            <v>N</v>
          </cell>
          <cell r="R63" t="str">
            <v>N</v>
          </cell>
          <cell r="S63" t="str">
            <v>N</v>
          </cell>
          <cell r="T63" t="str">
            <v>Y</v>
          </cell>
        </row>
        <row r="64">
          <cell r="A64">
            <v>3027</v>
          </cell>
          <cell r="B64" t="str">
            <v>Excise - Loans &amp; Advances</v>
          </cell>
          <cell r="C64" t="str">
            <v>All</v>
          </cell>
          <cell r="D64" t="str">
            <v>N</v>
          </cell>
          <cell r="E64" t="str">
            <v>N</v>
          </cell>
          <cell r="F64" t="str">
            <v>N</v>
          </cell>
          <cell r="G64" t="str">
            <v>N</v>
          </cell>
          <cell r="H64" t="str">
            <v>Y</v>
          </cell>
          <cell r="I64" t="str">
            <v>Y</v>
          </cell>
          <cell r="J64" t="str">
            <v>Y</v>
          </cell>
          <cell r="K64" t="str">
            <v>N</v>
          </cell>
          <cell r="L64" t="str">
            <v>N</v>
          </cell>
          <cell r="M64" t="str">
            <v>Y</v>
          </cell>
          <cell r="N64" t="str">
            <v>N</v>
          </cell>
          <cell r="O64" t="str">
            <v>N</v>
          </cell>
          <cell r="P64" t="str">
            <v>N</v>
          </cell>
          <cell r="Q64" t="str">
            <v>N</v>
          </cell>
          <cell r="R64" t="str">
            <v>N</v>
          </cell>
          <cell r="S64" t="str">
            <v>N</v>
          </cell>
          <cell r="T64" t="str">
            <v>Y</v>
          </cell>
        </row>
        <row r="65">
          <cell r="A65">
            <v>3028</v>
          </cell>
          <cell r="B65" t="str">
            <v>Financial Institution Loan - Unsecured</v>
          </cell>
          <cell r="C65" t="str">
            <v>All</v>
          </cell>
          <cell r="D65" t="str">
            <v>N</v>
          </cell>
          <cell r="E65" t="str">
            <v>N</v>
          </cell>
          <cell r="F65" t="str">
            <v>N</v>
          </cell>
          <cell r="G65" t="str">
            <v>N</v>
          </cell>
          <cell r="H65" t="str">
            <v>Y</v>
          </cell>
          <cell r="I65" t="str">
            <v>N</v>
          </cell>
          <cell r="J65" t="str">
            <v>N</v>
          </cell>
          <cell r="K65" t="str">
            <v>N</v>
          </cell>
          <cell r="L65" t="str">
            <v>N</v>
          </cell>
          <cell r="M65" t="str">
            <v>N</v>
          </cell>
          <cell r="N65" t="str">
            <v>Y</v>
          </cell>
          <cell r="O65" t="str">
            <v>N</v>
          </cell>
          <cell r="P65" t="str">
            <v>N</v>
          </cell>
          <cell r="Q65" t="str">
            <v>N</v>
          </cell>
          <cell r="R65" t="str">
            <v>N</v>
          </cell>
          <cell r="S65" t="str">
            <v>N</v>
          </cell>
          <cell r="T65" t="str">
            <v>Y</v>
          </cell>
        </row>
        <row r="66">
          <cell r="A66">
            <v>3029</v>
          </cell>
          <cell r="B66" t="str">
            <v>Financial Institution Term Loan</v>
          </cell>
          <cell r="C66" t="str">
            <v>All</v>
          </cell>
          <cell r="D66" t="str">
            <v>N</v>
          </cell>
          <cell r="E66" t="str">
            <v>N</v>
          </cell>
          <cell r="F66" t="str">
            <v>N</v>
          </cell>
          <cell r="G66" t="str">
            <v>N</v>
          </cell>
          <cell r="H66" t="str">
            <v>Y</v>
          </cell>
          <cell r="I66" t="str">
            <v>N</v>
          </cell>
          <cell r="J66" t="str">
            <v>N</v>
          </cell>
          <cell r="K66" t="str">
            <v>N</v>
          </cell>
          <cell r="L66" t="str">
            <v>N</v>
          </cell>
          <cell r="M66" t="str">
            <v>N</v>
          </cell>
          <cell r="N66" t="str">
            <v>Y</v>
          </cell>
          <cell r="O66" t="str">
            <v>N</v>
          </cell>
          <cell r="P66" t="str">
            <v>N</v>
          </cell>
          <cell r="Q66" t="str">
            <v>N</v>
          </cell>
          <cell r="R66" t="str">
            <v>N</v>
          </cell>
          <cell r="S66" t="str">
            <v>N</v>
          </cell>
          <cell r="T66" t="str">
            <v>Y</v>
          </cell>
        </row>
        <row r="67">
          <cell r="A67">
            <v>3030</v>
          </cell>
          <cell r="B67" t="str">
            <v>Gross Block - Fixed Assets</v>
          </cell>
          <cell r="C67" t="str">
            <v>All</v>
          </cell>
          <cell r="D67" t="str">
            <v>N</v>
          </cell>
          <cell r="E67" t="str">
            <v>N</v>
          </cell>
          <cell r="F67" t="str">
            <v>N</v>
          </cell>
          <cell r="G67" t="str">
            <v>N</v>
          </cell>
          <cell r="H67" t="str">
            <v>Y</v>
          </cell>
          <cell r="I67" t="str">
            <v>N</v>
          </cell>
          <cell r="J67" t="str">
            <v>N</v>
          </cell>
          <cell r="K67" t="str">
            <v>N</v>
          </cell>
          <cell r="L67" t="str">
            <v>N</v>
          </cell>
          <cell r="M67" t="str">
            <v>Y</v>
          </cell>
          <cell r="N67" t="str">
            <v>Y</v>
          </cell>
          <cell r="O67" t="str">
            <v>Y</v>
          </cell>
          <cell r="P67" t="str">
            <v>Y</v>
          </cell>
          <cell r="Q67" t="str">
            <v>N</v>
          </cell>
          <cell r="R67" t="str">
            <v>N</v>
          </cell>
          <cell r="S67" t="str">
            <v>N</v>
          </cell>
          <cell r="T67" t="str">
            <v>N</v>
          </cell>
        </row>
        <row r="68">
          <cell r="A68">
            <v>3031</v>
          </cell>
          <cell r="B68" t="str">
            <v>Gross Block - Leased Assets</v>
          </cell>
          <cell r="C68" t="str">
            <v>All</v>
          </cell>
          <cell r="D68" t="str">
            <v>N</v>
          </cell>
          <cell r="E68" t="str">
            <v>N</v>
          </cell>
          <cell r="F68" t="str">
            <v>N</v>
          </cell>
          <cell r="G68" t="str">
            <v>N</v>
          </cell>
          <cell r="H68" t="str">
            <v>Y</v>
          </cell>
          <cell r="I68" t="str">
            <v>N</v>
          </cell>
          <cell r="J68" t="str">
            <v>N</v>
          </cell>
          <cell r="K68" t="str">
            <v>N</v>
          </cell>
          <cell r="L68" t="str">
            <v>N</v>
          </cell>
          <cell r="M68" t="str">
            <v>Y</v>
          </cell>
          <cell r="N68" t="str">
            <v>Y</v>
          </cell>
          <cell r="O68" t="str">
            <v>Y</v>
          </cell>
          <cell r="P68" t="str">
            <v>Y</v>
          </cell>
          <cell r="Q68" t="str">
            <v>N</v>
          </cell>
          <cell r="R68" t="str">
            <v>N</v>
          </cell>
          <cell r="S68" t="str">
            <v>N</v>
          </cell>
          <cell r="T68" t="str">
            <v>N</v>
          </cell>
        </row>
        <row r="69">
          <cell r="A69">
            <v>3032</v>
          </cell>
          <cell r="B69" t="str">
            <v>Income Tax - Loans &amp; Advances</v>
          </cell>
          <cell r="C69" t="str">
            <v>All</v>
          </cell>
          <cell r="D69" t="str">
            <v>N</v>
          </cell>
          <cell r="E69" t="str">
            <v>N</v>
          </cell>
          <cell r="F69" t="str">
            <v>N</v>
          </cell>
          <cell r="G69" t="str">
            <v>N</v>
          </cell>
          <cell r="H69" t="str">
            <v>Y</v>
          </cell>
          <cell r="I69" t="str">
            <v>N</v>
          </cell>
          <cell r="J69" t="str">
            <v>Y</v>
          </cell>
          <cell r="K69" t="str">
            <v>N</v>
          </cell>
          <cell r="L69" t="str">
            <v>Y</v>
          </cell>
          <cell r="M69" t="str">
            <v>Y</v>
          </cell>
          <cell r="N69" t="str">
            <v>Y</v>
          </cell>
          <cell r="O69" t="str">
            <v>Y</v>
          </cell>
          <cell r="P69" t="str">
            <v>Y</v>
          </cell>
          <cell r="Q69" t="str">
            <v>N</v>
          </cell>
          <cell r="R69" t="str">
            <v>N</v>
          </cell>
          <cell r="S69" t="str">
            <v>N</v>
          </cell>
          <cell r="T69" t="str">
            <v>Y</v>
          </cell>
        </row>
        <row r="70">
          <cell r="A70">
            <v>3033</v>
          </cell>
          <cell r="B70" t="str">
            <v>Int accrued - not due on deposit</v>
          </cell>
          <cell r="C70" t="str">
            <v>All</v>
          </cell>
          <cell r="D70" t="str">
            <v>N</v>
          </cell>
          <cell r="E70" t="str">
            <v>N</v>
          </cell>
          <cell r="F70" t="str">
            <v>N</v>
          </cell>
          <cell r="G70" t="str">
            <v>N</v>
          </cell>
          <cell r="H70" t="str">
            <v>Y</v>
          </cell>
          <cell r="I70" t="str">
            <v>N</v>
          </cell>
          <cell r="J70" t="str">
            <v>Y</v>
          </cell>
          <cell r="K70" t="str">
            <v>N</v>
          </cell>
          <cell r="L70" t="str">
            <v>Y</v>
          </cell>
          <cell r="M70" t="str">
            <v>Y</v>
          </cell>
          <cell r="N70" t="str">
            <v>Y</v>
          </cell>
          <cell r="O70" t="str">
            <v>Y</v>
          </cell>
          <cell r="P70" t="str">
            <v>Y</v>
          </cell>
          <cell r="Q70" t="str">
            <v>N</v>
          </cell>
          <cell r="R70" t="str">
            <v>N</v>
          </cell>
          <cell r="S70" t="str">
            <v>N</v>
          </cell>
          <cell r="T70" t="str">
            <v>Y</v>
          </cell>
        </row>
        <row r="71">
          <cell r="A71">
            <v>3034</v>
          </cell>
          <cell r="B71" t="str">
            <v>Int acrd due on EPC</v>
          </cell>
          <cell r="C71" t="str">
            <v>All</v>
          </cell>
          <cell r="D71" t="str">
            <v>N</v>
          </cell>
          <cell r="E71" t="str">
            <v>N</v>
          </cell>
          <cell r="F71" t="str">
            <v>N</v>
          </cell>
          <cell r="G71" t="str">
            <v>N</v>
          </cell>
          <cell r="H71" t="str">
            <v>Y</v>
          </cell>
          <cell r="I71" t="str">
            <v>N</v>
          </cell>
          <cell r="J71" t="str">
            <v>N</v>
          </cell>
          <cell r="K71" t="str">
            <v>N</v>
          </cell>
          <cell r="L71" t="str">
            <v>N</v>
          </cell>
          <cell r="M71" t="str">
            <v>N</v>
          </cell>
          <cell r="N71" t="str">
            <v>N</v>
          </cell>
          <cell r="O71" t="str">
            <v>N</v>
          </cell>
          <cell r="P71" t="str">
            <v>N</v>
          </cell>
          <cell r="Q71" t="str">
            <v>N</v>
          </cell>
          <cell r="R71" t="str">
            <v>N</v>
          </cell>
          <cell r="S71" t="str">
            <v>N</v>
          </cell>
          <cell r="T71" t="str">
            <v>N</v>
          </cell>
        </row>
        <row r="72">
          <cell r="A72">
            <v>3035</v>
          </cell>
          <cell r="B72" t="str">
            <v>Int. Acd due on unsecured Term</v>
          </cell>
          <cell r="C72" t="str">
            <v>IS</v>
          </cell>
          <cell r="D72" t="str">
            <v>N</v>
          </cell>
          <cell r="E72" t="str">
            <v>N</v>
          </cell>
          <cell r="F72" t="str">
            <v>N</v>
          </cell>
          <cell r="G72" t="str">
            <v>N</v>
          </cell>
          <cell r="H72" t="str">
            <v>Y</v>
          </cell>
          <cell r="I72" t="str">
            <v>N</v>
          </cell>
          <cell r="J72" t="str">
            <v>N</v>
          </cell>
          <cell r="K72" t="str">
            <v>N</v>
          </cell>
          <cell r="L72" t="str">
            <v>N</v>
          </cell>
          <cell r="M72" t="str">
            <v>Y</v>
          </cell>
          <cell r="N72" t="str">
            <v>Y</v>
          </cell>
          <cell r="O72" t="str">
            <v>Y</v>
          </cell>
          <cell r="P72" t="str">
            <v>Y</v>
          </cell>
          <cell r="Q72" t="str">
            <v>N</v>
          </cell>
          <cell r="R72" t="str">
            <v>N</v>
          </cell>
          <cell r="S72" t="str">
            <v>N</v>
          </cell>
          <cell r="T72" t="str">
            <v>N</v>
          </cell>
        </row>
        <row r="73">
          <cell r="A73">
            <v>3036</v>
          </cell>
          <cell r="B73" t="str">
            <v>Inventory</v>
          </cell>
          <cell r="C73" t="str">
            <v>All</v>
          </cell>
          <cell r="D73" t="str">
            <v>N</v>
          </cell>
          <cell r="E73" t="str">
            <v>N</v>
          </cell>
          <cell r="F73" t="str">
            <v>N</v>
          </cell>
          <cell r="G73" t="str">
            <v>N</v>
          </cell>
          <cell r="H73" t="str">
            <v>Y</v>
          </cell>
          <cell r="I73" t="str">
            <v>N</v>
          </cell>
          <cell r="J73" t="str">
            <v>N</v>
          </cell>
          <cell r="K73" t="str">
            <v>N</v>
          </cell>
          <cell r="L73" t="str">
            <v>N</v>
          </cell>
          <cell r="M73" t="str">
            <v>Y</v>
          </cell>
          <cell r="N73" t="str">
            <v>Y</v>
          </cell>
          <cell r="O73" t="str">
            <v>Y</v>
          </cell>
          <cell r="P73" t="str">
            <v>N</v>
          </cell>
          <cell r="Q73" t="str">
            <v>N</v>
          </cell>
          <cell r="R73" t="str">
            <v>N</v>
          </cell>
          <cell r="S73" t="str">
            <v>N</v>
          </cell>
          <cell r="T73" t="str">
            <v>N</v>
          </cell>
        </row>
        <row r="74">
          <cell r="A74">
            <v>3037</v>
          </cell>
          <cell r="B74" t="str">
            <v>Investments in S&amp;A companies and JV</v>
          </cell>
          <cell r="C74" t="str">
            <v>All</v>
          </cell>
          <cell r="D74" t="str">
            <v>N</v>
          </cell>
          <cell r="E74" t="str">
            <v>N</v>
          </cell>
          <cell r="F74" t="str">
            <v>N</v>
          </cell>
          <cell r="G74" t="str">
            <v>N</v>
          </cell>
          <cell r="H74" t="str">
            <v>Y</v>
          </cell>
          <cell r="I74" t="str">
            <v>N</v>
          </cell>
          <cell r="J74" t="str">
            <v>Y</v>
          </cell>
          <cell r="K74" t="str">
            <v>N</v>
          </cell>
          <cell r="L74" t="str">
            <v>Y</v>
          </cell>
          <cell r="M74" t="str">
            <v>Y</v>
          </cell>
          <cell r="N74" t="str">
            <v>Y</v>
          </cell>
          <cell r="O74" t="str">
            <v>Y</v>
          </cell>
          <cell r="P74" t="str">
            <v>Y</v>
          </cell>
          <cell r="Q74" t="str">
            <v>N</v>
          </cell>
          <cell r="R74" t="str">
            <v>N</v>
          </cell>
          <cell r="S74" t="str">
            <v>N</v>
          </cell>
          <cell r="T74" t="str">
            <v>Y</v>
          </cell>
        </row>
        <row r="75">
          <cell r="A75">
            <v>3038</v>
          </cell>
          <cell r="B75" t="str">
            <v>Investments in Mutual Funds &amp; Others</v>
          </cell>
          <cell r="C75" t="str">
            <v>All</v>
          </cell>
          <cell r="D75" t="str">
            <v>N</v>
          </cell>
          <cell r="E75" t="str">
            <v>N</v>
          </cell>
          <cell r="F75" t="str">
            <v>N</v>
          </cell>
          <cell r="G75" t="str">
            <v>N</v>
          </cell>
          <cell r="H75" t="str">
            <v>Y</v>
          </cell>
          <cell r="I75" t="str">
            <v>N</v>
          </cell>
          <cell r="J75" t="str">
            <v>Y</v>
          </cell>
          <cell r="K75" t="str">
            <v>N</v>
          </cell>
          <cell r="L75" t="str">
            <v>Y</v>
          </cell>
          <cell r="M75" t="str">
            <v>N</v>
          </cell>
          <cell r="N75" t="str">
            <v>N</v>
          </cell>
          <cell r="O75" t="str">
            <v>Y</v>
          </cell>
          <cell r="P75" t="str">
            <v>Y</v>
          </cell>
          <cell r="Q75" t="str">
            <v>N</v>
          </cell>
          <cell r="R75" t="str">
            <v>N</v>
          </cell>
          <cell r="S75" t="str">
            <v>N</v>
          </cell>
          <cell r="T75" t="str">
            <v>N</v>
          </cell>
        </row>
        <row r="76">
          <cell r="A76">
            <v>3039</v>
          </cell>
          <cell r="B76" t="str">
            <v>L&amp;T Control Account</v>
          </cell>
          <cell r="C76" t="str">
            <v>All</v>
          </cell>
          <cell r="D76" t="str">
            <v>Y</v>
          </cell>
          <cell r="E76" t="str">
            <v>N</v>
          </cell>
          <cell r="F76" t="str">
            <v>N</v>
          </cell>
          <cell r="G76" t="str">
            <v>N</v>
          </cell>
          <cell r="H76" t="str">
            <v>Y</v>
          </cell>
          <cell r="I76" t="str">
            <v>Y</v>
          </cell>
          <cell r="J76" t="str">
            <v>Y</v>
          </cell>
          <cell r="K76" t="str">
            <v>N</v>
          </cell>
          <cell r="L76" t="str">
            <v>Y</v>
          </cell>
          <cell r="M76" t="str">
            <v>Y</v>
          </cell>
          <cell r="N76" t="str">
            <v>Y</v>
          </cell>
          <cell r="O76" t="str">
            <v>Y</v>
          </cell>
          <cell r="P76" t="str">
            <v>Y</v>
          </cell>
          <cell r="Q76" t="str">
            <v>N</v>
          </cell>
          <cell r="R76" t="str">
            <v>N</v>
          </cell>
          <cell r="S76" t="str">
            <v>Y</v>
          </cell>
          <cell r="T76" t="str">
            <v>N</v>
          </cell>
        </row>
        <row r="77">
          <cell r="A77">
            <v>3040</v>
          </cell>
          <cell r="B77" t="str">
            <v>Unpaid Wages</v>
          </cell>
          <cell r="C77" t="str">
            <v>All</v>
          </cell>
          <cell r="D77" t="str">
            <v>N</v>
          </cell>
          <cell r="E77" t="str">
            <v>N</v>
          </cell>
          <cell r="F77" t="str">
            <v>N</v>
          </cell>
          <cell r="G77" t="str">
            <v>N</v>
          </cell>
          <cell r="H77" t="str">
            <v>Y</v>
          </cell>
          <cell r="I77" t="str">
            <v>Y</v>
          </cell>
          <cell r="J77" t="str">
            <v>Y</v>
          </cell>
          <cell r="K77" t="str">
            <v>Y</v>
          </cell>
          <cell r="L77" t="str">
            <v>Y</v>
          </cell>
          <cell r="M77" t="str">
            <v>Y</v>
          </cell>
          <cell r="N77" t="str">
            <v>N</v>
          </cell>
          <cell r="O77" t="str">
            <v>Y</v>
          </cell>
          <cell r="P77" t="str">
            <v>Y</v>
          </cell>
          <cell r="Q77" t="str">
            <v>N</v>
          </cell>
          <cell r="R77" t="str">
            <v>N</v>
          </cell>
          <cell r="S77" t="str">
            <v>N</v>
          </cell>
          <cell r="T77" t="str">
            <v>Y</v>
          </cell>
        </row>
        <row r="78">
          <cell r="A78">
            <v>3041</v>
          </cell>
          <cell r="B78" t="str">
            <v>Liability for expenses</v>
          </cell>
          <cell r="C78" t="str">
            <v>All</v>
          </cell>
          <cell r="D78" t="str">
            <v>N</v>
          </cell>
          <cell r="E78" t="str">
            <v>N</v>
          </cell>
          <cell r="F78" t="str">
            <v>N</v>
          </cell>
          <cell r="G78" t="str">
            <v>N</v>
          </cell>
          <cell r="H78" t="str">
            <v>Y</v>
          </cell>
          <cell r="I78" t="str">
            <v>Y</v>
          </cell>
          <cell r="J78" t="str">
            <v>Y</v>
          </cell>
          <cell r="K78" t="str">
            <v>N</v>
          </cell>
          <cell r="L78" t="str">
            <v>N</v>
          </cell>
          <cell r="M78" t="str">
            <v>Y</v>
          </cell>
          <cell r="N78" t="str">
            <v>Y</v>
          </cell>
          <cell r="O78" t="str">
            <v>Y</v>
          </cell>
          <cell r="P78" t="str">
            <v>Y</v>
          </cell>
          <cell r="Q78" t="str">
            <v>N</v>
          </cell>
          <cell r="R78" t="str">
            <v>N</v>
          </cell>
          <cell r="S78" t="str">
            <v>Y</v>
          </cell>
          <cell r="T78" t="str">
            <v>N</v>
          </cell>
        </row>
        <row r="79">
          <cell r="A79">
            <v>3042</v>
          </cell>
          <cell r="B79" t="str">
            <v>Loan to employees</v>
          </cell>
          <cell r="C79" t="str">
            <v>All</v>
          </cell>
          <cell r="D79" t="str">
            <v>Y</v>
          </cell>
          <cell r="E79" t="str">
            <v>N</v>
          </cell>
          <cell r="F79" t="str">
            <v>N</v>
          </cell>
          <cell r="G79" t="str">
            <v>N</v>
          </cell>
          <cell r="H79" t="str">
            <v>Y</v>
          </cell>
          <cell r="I79" t="str">
            <v>N</v>
          </cell>
          <cell r="J79" t="str">
            <v>N</v>
          </cell>
          <cell r="K79" t="str">
            <v>N</v>
          </cell>
          <cell r="L79" t="str">
            <v>N</v>
          </cell>
          <cell r="M79" t="str">
            <v>Y</v>
          </cell>
          <cell r="N79" t="str">
            <v>Y</v>
          </cell>
          <cell r="O79" t="str">
            <v>N</v>
          </cell>
          <cell r="P79" t="str">
            <v>N</v>
          </cell>
          <cell r="Q79" t="str">
            <v>N</v>
          </cell>
          <cell r="R79" t="str">
            <v>N</v>
          </cell>
          <cell r="S79" t="str">
            <v>Y</v>
          </cell>
          <cell r="T79" t="str">
            <v>N</v>
          </cell>
        </row>
        <row r="80">
          <cell r="A80">
            <v>3043</v>
          </cell>
          <cell r="B80" t="str">
            <v>Manufacturing WIP</v>
          </cell>
          <cell r="C80" t="str">
            <v>All</v>
          </cell>
          <cell r="D80" t="str">
            <v>N</v>
          </cell>
          <cell r="E80" t="str">
            <v>N</v>
          </cell>
          <cell r="F80" t="str">
            <v>N</v>
          </cell>
          <cell r="G80" t="str">
            <v>N</v>
          </cell>
          <cell r="H80" t="str">
            <v>Y</v>
          </cell>
          <cell r="I80" t="str">
            <v>N</v>
          </cell>
          <cell r="J80" t="str">
            <v>N</v>
          </cell>
          <cell r="K80" t="str">
            <v>N</v>
          </cell>
          <cell r="L80" t="str">
            <v>N</v>
          </cell>
          <cell r="M80" t="str">
            <v>N</v>
          </cell>
          <cell r="N80" t="str">
            <v>Y</v>
          </cell>
          <cell r="O80" t="str">
            <v>N</v>
          </cell>
          <cell r="P80" t="str">
            <v>N</v>
          </cell>
          <cell r="Q80" t="str">
            <v>N</v>
          </cell>
          <cell r="R80" t="str">
            <v>N</v>
          </cell>
          <cell r="S80" t="str">
            <v>N</v>
          </cell>
          <cell r="T80" t="str">
            <v>N</v>
          </cell>
        </row>
        <row r="81">
          <cell r="A81">
            <v>3044</v>
          </cell>
          <cell r="B81" t="str">
            <v>Other Loans &amp; Advances</v>
          </cell>
          <cell r="C81" t="str">
            <v>All</v>
          </cell>
          <cell r="D81" t="str">
            <v>N</v>
          </cell>
          <cell r="E81" t="str">
            <v>N</v>
          </cell>
          <cell r="F81" t="str">
            <v>N</v>
          </cell>
          <cell r="G81" t="str">
            <v>N</v>
          </cell>
          <cell r="H81" t="str">
            <v>Y</v>
          </cell>
          <cell r="I81" t="str">
            <v>Y</v>
          </cell>
          <cell r="J81" t="str">
            <v>Y</v>
          </cell>
          <cell r="K81" t="str">
            <v>Y</v>
          </cell>
          <cell r="L81" t="str">
            <v>Y</v>
          </cell>
          <cell r="M81" t="str">
            <v>Y</v>
          </cell>
          <cell r="N81" t="str">
            <v>N</v>
          </cell>
          <cell r="O81" t="str">
            <v>Y</v>
          </cell>
          <cell r="P81" t="str">
            <v>Y</v>
          </cell>
          <cell r="Q81" t="str">
            <v>N</v>
          </cell>
          <cell r="R81" t="str">
            <v>N</v>
          </cell>
          <cell r="S81" t="str">
            <v>Y</v>
          </cell>
          <cell r="T81" t="str">
            <v>Y</v>
          </cell>
        </row>
        <row r="82">
          <cell r="A82">
            <v>3045</v>
          </cell>
          <cell r="B82" t="str">
            <v>PF/VPF/EPS payable</v>
          </cell>
          <cell r="C82" t="str">
            <v>All</v>
          </cell>
          <cell r="D82" t="str">
            <v>N</v>
          </cell>
          <cell r="E82" t="str">
            <v>N</v>
          </cell>
          <cell r="F82" t="str">
            <v>N</v>
          </cell>
          <cell r="G82" t="str">
            <v>N</v>
          </cell>
          <cell r="H82" t="str">
            <v>Y</v>
          </cell>
          <cell r="I82" t="str">
            <v>N</v>
          </cell>
          <cell r="J82" t="str">
            <v>Y</v>
          </cell>
          <cell r="K82" t="str">
            <v>N</v>
          </cell>
          <cell r="L82" t="str">
            <v>N</v>
          </cell>
          <cell r="M82" t="str">
            <v>Y</v>
          </cell>
          <cell r="N82" t="str">
            <v>N</v>
          </cell>
          <cell r="O82" t="str">
            <v>N</v>
          </cell>
          <cell r="P82" t="str">
            <v>Y</v>
          </cell>
          <cell r="Q82" t="str">
            <v>N</v>
          </cell>
          <cell r="R82" t="str">
            <v>N</v>
          </cell>
          <cell r="S82" t="str">
            <v>N</v>
          </cell>
          <cell r="T82" t="str">
            <v>Y</v>
          </cell>
        </row>
        <row r="83">
          <cell r="A83">
            <v>3046</v>
          </cell>
          <cell r="B83" t="str">
            <v>Prepaid Expenses</v>
          </cell>
          <cell r="C83" t="str">
            <v>All</v>
          </cell>
          <cell r="D83" t="str">
            <v>N</v>
          </cell>
          <cell r="E83" t="str">
            <v>N</v>
          </cell>
          <cell r="F83" t="str">
            <v>N</v>
          </cell>
          <cell r="G83" t="str">
            <v>N</v>
          </cell>
          <cell r="H83" t="str">
            <v>Y</v>
          </cell>
          <cell r="I83" t="str">
            <v>N</v>
          </cell>
          <cell r="J83" t="str">
            <v>N</v>
          </cell>
          <cell r="K83" t="str">
            <v>N</v>
          </cell>
          <cell r="L83" t="str">
            <v>N</v>
          </cell>
          <cell r="M83" t="str">
            <v>Y</v>
          </cell>
          <cell r="N83" t="str">
            <v>Y</v>
          </cell>
          <cell r="O83" t="str">
            <v>Y</v>
          </cell>
          <cell r="P83" t="str">
            <v>Y</v>
          </cell>
          <cell r="Q83" t="str">
            <v>N</v>
          </cell>
          <cell r="R83" t="str">
            <v>N</v>
          </cell>
          <cell r="S83" t="str">
            <v>N</v>
          </cell>
          <cell r="T83" t="str">
            <v>Y</v>
          </cell>
        </row>
        <row r="84">
          <cell r="A84">
            <v>3047</v>
          </cell>
          <cell r="B84" t="str">
            <v>Progress Bills Raised</v>
          </cell>
          <cell r="C84" t="str">
            <v>All</v>
          </cell>
          <cell r="D84" t="str">
            <v>N</v>
          </cell>
          <cell r="E84" t="str">
            <v>Y</v>
          </cell>
          <cell r="F84" t="str">
            <v>N</v>
          </cell>
          <cell r="G84" t="str">
            <v>N</v>
          </cell>
          <cell r="H84" t="str">
            <v>N</v>
          </cell>
          <cell r="I84" t="str">
            <v>N</v>
          </cell>
          <cell r="J84" t="str">
            <v>N</v>
          </cell>
          <cell r="K84" t="str">
            <v>N</v>
          </cell>
          <cell r="L84" t="str">
            <v>N</v>
          </cell>
          <cell r="M84" t="str">
            <v>N</v>
          </cell>
          <cell r="N84" t="str">
            <v>Y</v>
          </cell>
          <cell r="O84" t="str">
            <v>N</v>
          </cell>
          <cell r="P84" t="str">
            <v>N</v>
          </cell>
          <cell r="Q84" t="str">
            <v>N</v>
          </cell>
          <cell r="R84" t="str">
            <v>N</v>
          </cell>
          <cell r="S84" t="str">
            <v>N</v>
          </cell>
          <cell r="T84" t="str">
            <v>N</v>
          </cell>
        </row>
        <row r="85">
          <cell r="A85">
            <v>3048</v>
          </cell>
          <cell r="B85" t="str">
            <v>Progress Payments &amp; Recoveries</v>
          </cell>
          <cell r="C85" t="str">
            <v>IS</v>
          </cell>
          <cell r="D85" t="str">
            <v>N</v>
          </cell>
          <cell r="E85" t="str">
            <v>Y</v>
          </cell>
          <cell r="F85" t="str">
            <v>N</v>
          </cell>
          <cell r="G85" t="str">
            <v>N</v>
          </cell>
          <cell r="H85" t="str">
            <v>Y</v>
          </cell>
          <cell r="I85" t="str">
            <v>N</v>
          </cell>
          <cell r="J85" t="str">
            <v>N</v>
          </cell>
          <cell r="K85" t="str">
            <v>N</v>
          </cell>
          <cell r="L85" t="str">
            <v>N</v>
          </cell>
          <cell r="M85" t="str">
            <v>N</v>
          </cell>
          <cell r="N85" t="str">
            <v>Y</v>
          </cell>
          <cell r="O85" t="str">
            <v>Y</v>
          </cell>
          <cell r="P85" t="str">
            <v>Y</v>
          </cell>
          <cell r="Q85" t="str">
            <v>N</v>
          </cell>
          <cell r="R85" t="str">
            <v>N</v>
          </cell>
          <cell r="S85" t="str">
            <v>N</v>
          </cell>
          <cell r="T85" t="str">
            <v>N</v>
          </cell>
        </row>
        <row r="86">
          <cell r="A86">
            <v>3049</v>
          </cell>
          <cell r="B86" t="str">
            <v>Provision for doubtful Advance</v>
          </cell>
          <cell r="C86" t="str">
            <v>All</v>
          </cell>
          <cell r="D86" t="str">
            <v>N</v>
          </cell>
          <cell r="E86" t="str">
            <v>N</v>
          </cell>
          <cell r="F86" t="str">
            <v>N</v>
          </cell>
          <cell r="G86" t="str">
            <v>N</v>
          </cell>
          <cell r="H86" t="str">
            <v>Y</v>
          </cell>
          <cell r="I86" t="str">
            <v>N</v>
          </cell>
          <cell r="J86" t="str">
            <v>N</v>
          </cell>
          <cell r="K86" t="str">
            <v>N</v>
          </cell>
          <cell r="L86" t="str">
            <v>N</v>
          </cell>
          <cell r="M86" t="str">
            <v>N</v>
          </cell>
          <cell r="N86" t="str">
            <v>Y</v>
          </cell>
          <cell r="O86" t="str">
            <v>Y</v>
          </cell>
          <cell r="P86" t="str">
            <v>Y</v>
          </cell>
          <cell r="Q86" t="str">
            <v>N</v>
          </cell>
          <cell r="R86" t="str">
            <v>N</v>
          </cell>
          <cell r="S86" t="str">
            <v>N</v>
          </cell>
          <cell r="T86" t="str">
            <v>N</v>
          </cell>
        </row>
        <row r="87">
          <cell r="A87">
            <v>3050</v>
          </cell>
          <cell r="B87" t="str">
            <v>Provision for doubtful Debts</v>
          </cell>
          <cell r="C87" t="str">
            <v>All</v>
          </cell>
          <cell r="D87" t="str">
            <v>N</v>
          </cell>
          <cell r="E87" t="str">
            <v>N</v>
          </cell>
          <cell r="F87" t="str">
            <v>N</v>
          </cell>
          <cell r="G87" t="str">
            <v>N</v>
          </cell>
          <cell r="H87" t="str">
            <v>Y</v>
          </cell>
          <cell r="I87" t="str">
            <v>N</v>
          </cell>
          <cell r="J87" t="str">
            <v>N</v>
          </cell>
          <cell r="K87" t="str">
            <v>N</v>
          </cell>
          <cell r="L87" t="str">
            <v>N</v>
          </cell>
          <cell r="M87" t="str">
            <v>N</v>
          </cell>
          <cell r="N87" t="str">
            <v>Y</v>
          </cell>
          <cell r="O87" t="str">
            <v>Y</v>
          </cell>
          <cell r="P87" t="str">
            <v>Y</v>
          </cell>
          <cell r="Q87" t="str">
            <v>N</v>
          </cell>
          <cell r="R87" t="str">
            <v>N</v>
          </cell>
          <cell r="S87" t="str">
            <v>N</v>
          </cell>
          <cell r="T87" t="str">
            <v>N</v>
          </cell>
        </row>
        <row r="88">
          <cell r="A88">
            <v>3051</v>
          </cell>
          <cell r="B88" t="str">
            <v>Reserves &amp; Surplus</v>
          </cell>
          <cell r="C88" t="str">
            <v>All</v>
          </cell>
          <cell r="D88" t="str">
            <v>N</v>
          </cell>
          <cell r="E88" t="str">
            <v>N</v>
          </cell>
          <cell r="F88" t="str">
            <v>N</v>
          </cell>
          <cell r="G88" t="str">
            <v>N</v>
          </cell>
          <cell r="H88" t="str">
            <v>Y</v>
          </cell>
          <cell r="I88" t="str">
            <v>N</v>
          </cell>
          <cell r="J88" t="str">
            <v>N</v>
          </cell>
          <cell r="K88" t="str">
            <v>N</v>
          </cell>
          <cell r="L88" t="str">
            <v>N</v>
          </cell>
          <cell r="M88" t="str">
            <v>N</v>
          </cell>
          <cell r="N88" t="str">
            <v>Y</v>
          </cell>
          <cell r="O88" t="str">
            <v>N</v>
          </cell>
          <cell r="P88" t="str">
            <v>N</v>
          </cell>
          <cell r="Q88" t="str">
            <v>N</v>
          </cell>
          <cell r="R88" t="str">
            <v>N</v>
          </cell>
          <cell r="S88" t="str">
            <v>N</v>
          </cell>
          <cell r="T88" t="str">
            <v>N</v>
          </cell>
        </row>
        <row r="89">
          <cell r="A89">
            <v>3052</v>
          </cell>
          <cell r="B89" t="str">
            <v>Revaluation Reserves</v>
          </cell>
          <cell r="C89" t="str">
            <v>All</v>
          </cell>
          <cell r="D89" t="str">
            <v>N</v>
          </cell>
          <cell r="E89" t="str">
            <v>N</v>
          </cell>
          <cell r="F89" t="str">
            <v>N</v>
          </cell>
          <cell r="G89" t="str">
            <v>N</v>
          </cell>
          <cell r="H89" t="str">
            <v>Y</v>
          </cell>
          <cell r="I89" t="str">
            <v>N</v>
          </cell>
          <cell r="J89" t="str">
            <v>N</v>
          </cell>
          <cell r="K89" t="str">
            <v>N</v>
          </cell>
          <cell r="L89" t="str">
            <v>N</v>
          </cell>
          <cell r="M89" t="str">
            <v>N</v>
          </cell>
          <cell r="N89" t="str">
            <v>Y</v>
          </cell>
          <cell r="O89" t="str">
            <v>N</v>
          </cell>
          <cell r="P89" t="str">
            <v>N</v>
          </cell>
          <cell r="Q89" t="str">
            <v>N</v>
          </cell>
          <cell r="R89" t="str">
            <v>N</v>
          </cell>
          <cell r="S89" t="str">
            <v>N</v>
          </cell>
          <cell r="T89" t="str">
            <v>N</v>
          </cell>
        </row>
        <row r="90">
          <cell r="A90">
            <v>3053</v>
          </cell>
          <cell r="B90" t="str">
            <v>Salary recovery payable</v>
          </cell>
          <cell r="C90" t="str">
            <v>All</v>
          </cell>
          <cell r="D90" t="str">
            <v>N</v>
          </cell>
          <cell r="E90" t="str">
            <v>N</v>
          </cell>
          <cell r="F90" t="str">
            <v>N</v>
          </cell>
          <cell r="G90" t="str">
            <v>N</v>
          </cell>
          <cell r="H90" t="str">
            <v>Y</v>
          </cell>
          <cell r="I90" t="str">
            <v>N</v>
          </cell>
          <cell r="J90" t="str">
            <v>Y</v>
          </cell>
          <cell r="K90" t="str">
            <v>N</v>
          </cell>
          <cell r="L90" t="str">
            <v>Y</v>
          </cell>
          <cell r="M90" t="str">
            <v>N</v>
          </cell>
          <cell r="N90" t="str">
            <v>Y</v>
          </cell>
          <cell r="O90" t="str">
            <v>N</v>
          </cell>
          <cell r="P90" t="str">
            <v>N</v>
          </cell>
          <cell r="Q90" t="str">
            <v>N</v>
          </cell>
          <cell r="R90" t="str">
            <v>N</v>
          </cell>
          <cell r="S90" t="str">
            <v>N</v>
          </cell>
          <cell r="T90" t="str">
            <v>N</v>
          </cell>
        </row>
        <row r="91">
          <cell r="A91">
            <v>3054</v>
          </cell>
          <cell r="B91" t="str">
            <v>Sales Tax / Service tax - Loans &amp; Advances</v>
          </cell>
          <cell r="C91" t="str">
            <v>All</v>
          </cell>
          <cell r="D91" t="str">
            <v>N</v>
          </cell>
          <cell r="E91" t="str">
            <v>N</v>
          </cell>
          <cell r="F91" t="str">
            <v>N</v>
          </cell>
          <cell r="G91" t="str">
            <v>N</v>
          </cell>
          <cell r="H91" t="str">
            <v>Y</v>
          </cell>
          <cell r="I91" t="str">
            <v>Y</v>
          </cell>
          <cell r="J91" t="str">
            <v>Y</v>
          </cell>
          <cell r="K91" t="str">
            <v>Y</v>
          </cell>
          <cell r="L91" t="str">
            <v>Y</v>
          </cell>
          <cell r="M91" t="str">
            <v>Y</v>
          </cell>
          <cell r="N91" t="str">
            <v>N</v>
          </cell>
          <cell r="O91" t="str">
            <v>Y</v>
          </cell>
          <cell r="P91" t="str">
            <v>Y</v>
          </cell>
          <cell r="Q91" t="str">
            <v>N</v>
          </cell>
          <cell r="R91" t="str">
            <v>N</v>
          </cell>
          <cell r="S91" t="str">
            <v>Y</v>
          </cell>
          <cell r="T91" t="str">
            <v>Y</v>
          </cell>
        </row>
        <row r="92">
          <cell r="A92">
            <v>3055</v>
          </cell>
          <cell r="B92" t="str">
            <v>Security Deposit Received</v>
          </cell>
          <cell r="C92" t="str">
            <v>All</v>
          </cell>
          <cell r="D92" t="str">
            <v>N</v>
          </cell>
          <cell r="E92" t="str">
            <v>N</v>
          </cell>
          <cell r="F92" t="str">
            <v>N</v>
          </cell>
          <cell r="G92" t="str">
            <v>N</v>
          </cell>
          <cell r="H92" t="str">
            <v>Y</v>
          </cell>
          <cell r="I92" t="str">
            <v>Y</v>
          </cell>
          <cell r="J92" t="str">
            <v>Y</v>
          </cell>
          <cell r="K92" t="str">
            <v>Y</v>
          </cell>
          <cell r="L92" t="str">
            <v>Y</v>
          </cell>
          <cell r="M92" t="str">
            <v>Y</v>
          </cell>
          <cell r="N92" t="str">
            <v>N</v>
          </cell>
          <cell r="O92" t="str">
            <v>N</v>
          </cell>
          <cell r="P92" t="str">
            <v>Y</v>
          </cell>
          <cell r="Q92" t="str">
            <v>N</v>
          </cell>
          <cell r="R92" t="str">
            <v>N</v>
          </cell>
          <cell r="S92" t="str">
            <v>N</v>
          </cell>
          <cell r="T92" t="str">
            <v>Y</v>
          </cell>
        </row>
        <row r="93">
          <cell r="A93">
            <v>3056</v>
          </cell>
          <cell r="B93" t="str">
            <v>Statutory dues payable</v>
          </cell>
          <cell r="C93" t="str">
            <v>All</v>
          </cell>
          <cell r="D93" t="str">
            <v>N</v>
          </cell>
          <cell r="E93" t="str">
            <v>N</v>
          </cell>
          <cell r="F93" t="str">
            <v>N</v>
          </cell>
          <cell r="G93" t="str">
            <v>N</v>
          </cell>
          <cell r="H93" t="str">
            <v>Y</v>
          </cell>
          <cell r="I93" t="str">
            <v>Y</v>
          </cell>
          <cell r="J93" t="str">
            <v>Y</v>
          </cell>
          <cell r="K93" t="str">
            <v>Y</v>
          </cell>
          <cell r="L93" t="str">
            <v>Y</v>
          </cell>
          <cell r="M93" t="str">
            <v>Y</v>
          </cell>
          <cell r="N93" t="str">
            <v>Y</v>
          </cell>
          <cell r="O93" t="str">
            <v>Y</v>
          </cell>
          <cell r="P93" t="str">
            <v>Y</v>
          </cell>
          <cell r="Q93" t="str">
            <v>N</v>
          </cell>
          <cell r="R93" t="str">
            <v>N</v>
          </cell>
          <cell r="S93" t="str">
            <v>Y</v>
          </cell>
          <cell r="T93" t="str">
            <v>Y</v>
          </cell>
        </row>
        <row r="94">
          <cell r="A94">
            <v>3057</v>
          </cell>
          <cell r="B94" t="str">
            <v>Suspense Account</v>
          </cell>
          <cell r="C94" t="str">
            <v>All</v>
          </cell>
          <cell r="D94" t="str">
            <v>N</v>
          </cell>
          <cell r="E94" t="str">
            <v>N</v>
          </cell>
          <cell r="F94" t="str">
            <v>N</v>
          </cell>
          <cell r="G94" t="str">
            <v>N</v>
          </cell>
          <cell r="H94" t="str">
            <v>Y</v>
          </cell>
          <cell r="I94" t="str">
            <v>N</v>
          </cell>
          <cell r="J94" t="str">
            <v>Y</v>
          </cell>
          <cell r="K94" t="str">
            <v>N</v>
          </cell>
          <cell r="L94" t="str">
            <v>Y</v>
          </cell>
          <cell r="M94" t="str">
            <v>Y</v>
          </cell>
          <cell r="N94" t="str">
            <v>N</v>
          </cell>
          <cell r="O94" t="str">
            <v>Y</v>
          </cell>
          <cell r="P94" t="str">
            <v>Y</v>
          </cell>
          <cell r="Q94" t="str">
            <v>N</v>
          </cell>
          <cell r="R94" t="str">
            <v>N</v>
          </cell>
          <cell r="S94" t="str">
            <v>Y</v>
          </cell>
          <cell r="T94" t="str">
            <v>Y</v>
          </cell>
        </row>
        <row r="95">
          <cell r="A95">
            <v>3058</v>
          </cell>
          <cell r="B95" t="str">
            <v>Transfer Clearing Capital Purchase</v>
          </cell>
          <cell r="C95" t="str">
            <v>All</v>
          </cell>
          <cell r="D95" t="str">
            <v>N</v>
          </cell>
          <cell r="E95" t="str">
            <v>N</v>
          </cell>
          <cell r="F95" t="str">
            <v>N</v>
          </cell>
          <cell r="G95" t="str">
            <v>N</v>
          </cell>
          <cell r="H95" t="str">
            <v>Y</v>
          </cell>
          <cell r="I95" t="str">
            <v>N</v>
          </cell>
          <cell r="J95" t="str">
            <v>Y</v>
          </cell>
          <cell r="K95" t="str">
            <v>N</v>
          </cell>
          <cell r="L95" t="str">
            <v>Y</v>
          </cell>
          <cell r="M95" t="str">
            <v>N</v>
          </cell>
          <cell r="N95" t="str">
            <v>Y</v>
          </cell>
          <cell r="O95" t="str">
            <v>Y</v>
          </cell>
          <cell r="P95" t="str">
            <v>Y</v>
          </cell>
          <cell r="Q95" t="str">
            <v>N</v>
          </cell>
          <cell r="R95" t="str">
            <v>N</v>
          </cell>
          <cell r="S95" t="str">
            <v>N</v>
          </cell>
          <cell r="T95" t="str">
            <v>N</v>
          </cell>
        </row>
        <row r="96">
          <cell r="A96">
            <v>3059</v>
          </cell>
          <cell r="B96" t="str">
            <v>Transfer Clearing Remittance</v>
          </cell>
          <cell r="C96" t="str">
            <v>IS</v>
          </cell>
          <cell r="D96" t="str">
            <v>N</v>
          </cell>
          <cell r="E96" t="str">
            <v>N</v>
          </cell>
          <cell r="F96" t="str">
            <v>N</v>
          </cell>
          <cell r="G96" t="str">
            <v>N</v>
          </cell>
          <cell r="H96" t="str">
            <v>Y</v>
          </cell>
          <cell r="I96" t="str">
            <v>N</v>
          </cell>
          <cell r="J96" t="str">
            <v>N</v>
          </cell>
          <cell r="K96" t="str">
            <v>N</v>
          </cell>
          <cell r="L96" t="str">
            <v>N</v>
          </cell>
          <cell r="M96" t="str">
            <v>N</v>
          </cell>
          <cell r="N96" t="str">
            <v>Y</v>
          </cell>
          <cell r="O96" t="str">
            <v>Y</v>
          </cell>
          <cell r="P96" t="str">
            <v>Y</v>
          </cell>
          <cell r="Q96" t="str">
            <v>N</v>
          </cell>
          <cell r="R96" t="str">
            <v>N</v>
          </cell>
          <cell r="S96" t="str">
            <v>N</v>
          </cell>
          <cell r="T96" t="str">
            <v>N</v>
          </cell>
        </row>
        <row r="97">
          <cell r="A97">
            <v>3060</v>
          </cell>
          <cell r="B97" t="str">
            <v>TCS Payable</v>
          </cell>
          <cell r="C97" t="str">
            <v>All</v>
          </cell>
          <cell r="D97" t="str">
            <v>N</v>
          </cell>
          <cell r="E97" t="str">
            <v>N</v>
          </cell>
          <cell r="F97" t="str">
            <v>N</v>
          </cell>
          <cell r="G97" t="str">
            <v>N</v>
          </cell>
          <cell r="H97" t="str">
            <v>Y</v>
          </cell>
          <cell r="I97" t="str">
            <v>N</v>
          </cell>
          <cell r="J97" t="str">
            <v>Y</v>
          </cell>
          <cell r="K97" t="str">
            <v>N</v>
          </cell>
          <cell r="L97" t="str">
            <v>Y</v>
          </cell>
          <cell r="M97" t="str">
            <v>N</v>
          </cell>
          <cell r="N97" t="str">
            <v>Y</v>
          </cell>
          <cell r="O97" t="str">
            <v>N</v>
          </cell>
          <cell r="P97" t="str">
            <v>Y</v>
          </cell>
          <cell r="Q97" t="str">
            <v>N</v>
          </cell>
          <cell r="R97" t="str">
            <v>N</v>
          </cell>
          <cell r="S97" t="str">
            <v>N</v>
          </cell>
          <cell r="T97" t="str">
            <v>N</v>
          </cell>
        </row>
        <row r="98">
          <cell r="A98">
            <v>3061</v>
          </cell>
          <cell r="B98" t="str">
            <v>TDS Payable</v>
          </cell>
          <cell r="C98" t="str">
            <v>All</v>
          </cell>
          <cell r="D98" t="str">
            <v>N</v>
          </cell>
          <cell r="E98" t="str">
            <v>N</v>
          </cell>
          <cell r="F98" t="str">
            <v>N</v>
          </cell>
          <cell r="G98" t="str">
            <v>N</v>
          </cell>
          <cell r="H98" t="str">
            <v>Y</v>
          </cell>
          <cell r="I98" t="str">
            <v>N</v>
          </cell>
          <cell r="J98" t="str">
            <v>Y</v>
          </cell>
          <cell r="K98" t="str">
            <v>N</v>
          </cell>
          <cell r="L98" t="str">
            <v>Y</v>
          </cell>
          <cell r="M98" t="str">
            <v>Y</v>
          </cell>
          <cell r="N98" t="str">
            <v>N</v>
          </cell>
          <cell r="O98" t="str">
            <v>Y</v>
          </cell>
          <cell r="P98" t="str">
            <v>Y</v>
          </cell>
          <cell r="Q98" t="str">
            <v>N</v>
          </cell>
          <cell r="R98" t="str">
            <v>N</v>
          </cell>
          <cell r="S98" t="str">
            <v>Y</v>
          </cell>
          <cell r="T98" t="str">
            <v>N</v>
          </cell>
        </row>
        <row r="99">
          <cell r="A99">
            <v>3062</v>
          </cell>
          <cell r="B99" t="str">
            <v>Term Loan</v>
          </cell>
          <cell r="C99" t="str">
            <v>All</v>
          </cell>
          <cell r="D99" t="str">
            <v>N</v>
          </cell>
          <cell r="E99" t="str">
            <v>N</v>
          </cell>
          <cell r="F99" t="str">
            <v>N</v>
          </cell>
          <cell r="G99" t="str">
            <v>N</v>
          </cell>
          <cell r="H99" t="str">
            <v>Y</v>
          </cell>
          <cell r="I99" t="str">
            <v>N</v>
          </cell>
          <cell r="J99" t="str">
            <v>Y</v>
          </cell>
          <cell r="K99" t="str">
            <v>N</v>
          </cell>
          <cell r="L99" t="str">
            <v>Y</v>
          </cell>
          <cell r="M99" t="str">
            <v>N</v>
          </cell>
          <cell r="N99" t="str">
            <v>N</v>
          </cell>
          <cell r="O99" t="str">
            <v>N</v>
          </cell>
          <cell r="P99" t="str">
            <v>Y</v>
          </cell>
          <cell r="Q99" t="str">
            <v>N</v>
          </cell>
          <cell r="R99" t="str">
            <v>N</v>
          </cell>
          <cell r="S99" t="str">
            <v>N</v>
          </cell>
          <cell r="T99" t="str">
            <v>Y</v>
          </cell>
        </row>
        <row r="100">
          <cell r="A100">
            <v>3063</v>
          </cell>
          <cell r="B100" t="str">
            <v>TICKET SUSPENSE</v>
          </cell>
          <cell r="C100" t="str">
            <v>All</v>
          </cell>
          <cell r="D100" t="str">
            <v>Y</v>
          </cell>
          <cell r="E100" t="str">
            <v>N</v>
          </cell>
          <cell r="F100" t="str">
            <v>N</v>
          </cell>
          <cell r="G100" t="str">
            <v>N</v>
          </cell>
          <cell r="H100" t="str">
            <v>Y</v>
          </cell>
          <cell r="I100" t="str">
            <v>N</v>
          </cell>
          <cell r="J100" t="str">
            <v>Y</v>
          </cell>
          <cell r="K100" t="str">
            <v>Y</v>
          </cell>
          <cell r="L100" t="str">
            <v>Y</v>
          </cell>
          <cell r="M100" t="str">
            <v>Y</v>
          </cell>
          <cell r="N100" t="str">
            <v>Y</v>
          </cell>
          <cell r="O100" t="str">
            <v>Y</v>
          </cell>
          <cell r="P100" t="str">
            <v>Y</v>
          </cell>
          <cell r="Q100" t="str">
            <v>N</v>
          </cell>
          <cell r="R100" t="str">
            <v>N</v>
          </cell>
          <cell r="S100" t="str">
            <v>N</v>
          </cell>
          <cell r="T100" t="str">
            <v>N</v>
          </cell>
        </row>
        <row r="101">
          <cell r="A101">
            <v>3064</v>
          </cell>
          <cell r="B101" t="str">
            <v>Unclaimed credit balance</v>
          </cell>
          <cell r="C101" t="str">
            <v>All</v>
          </cell>
          <cell r="D101" t="str">
            <v>N</v>
          </cell>
          <cell r="E101" t="str">
            <v>N</v>
          </cell>
          <cell r="F101" t="str">
            <v>N</v>
          </cell>
          <cell r="G101" t="str">
            <v>N</v>
          </cell>
          <cell r="H101" t="str">
            <v>Y</v>
          </cell>
          <cell r="I101" t="str">
            <v>N</v>
          </cell>
          <cell r="J101" t="str">
            <v>Y</v>
          </cell>
          <cell r="K101" t="str">
            <v>N</v>
          </cell>
          <cell r="L101" t="str">
            <v>Y</v>
          </cell>
          <cell r="M101" t="str">
            <v>N</v>
          </cell>
          <cell r="N101" t="str">
            <v>Y</v>
          </cell>
          <cell r="O101" t="str">
            <v>Y</v>
          </cell>
          <cell r="P101" t="str">
            <v>Y</v>
          </cell>
          <cell r="Q101" t="str">
            <v>N</v>
          </cell>
          <cell r="R101" t="str">
            <v>N</v>
          </cell>
          <cell r="S101" t="str">
            <v>Y</v>
          </cell>
          <cell r="T101" t="str">
            <v>Y</v>
          </cell>
        </row>
        <row r="102">
          <cell r="A102">
            <v>3065</v>
          </cell>
          <cell r="B102" t="str">
            <v>Unpaid Bonus Workmen - Previous Years</v>
          </cell>
          <cell r="C102" t="str">
            <v>All</v>
          </cell>
          <cell r="D102" t="str">
            <v>N</v>
          </cell>
          <cell r="E102" t="str">
            <v>N</v>
          </cell>
          <cell r="F102" t="str">
            <v>N</v>
          </cell>
          <cell r="G102" t="str">
            <v>N</v>
          </cell>
          <cell r="H102" t="str">
            <v>Y</v>
          </cell>
          <cell r="I102" t="str">
            <v>Y</v>
          </cell>
          <cell r="J102" t="str">
            <v>Y</v>
          </cell>
          <cell r="K102" t="str">
            <v>Y</v>
          </cell>
          <cell r="L102" t="str">
            <v>Y</v>
          </cell>
          <cell r="M102" t="str">
            <v>Y</v>
          </cell>
          <cell r="N102" t="str">
            <v>Y</v>
          </cell>
          <cell r="O102" t="str">
            <v>Y</v>
          </cell>
          <cell r="P102" t="str">
            <v>Y</v>
          </cell>
          <cell r="Q102" t="str">
            <v>N</v>
          </cell>
          <cell r="R102" t="str">
            <v>N</v>
          </cell>
          <cell r="S102" t="str">
            <v>Y</v>
          </cell>
          <cell r="T102" t="str">
            <v>Y</v>
          </cell>
        </row>
        <row r="103">
          <cell r="A103">
            <v>3066</v>
          </cell>
          <cell r="B103" t="str">
            <v>Unpaid Wages</v>
          </cell>
          <cell r="C103" t="str">
            <v>All</v>
          </cell>
          <cell r="D103" t="str">
            <v>N</v>
          </cell>
          <cell r="E103" t="str">
            <v>N</v>
          </cell>
          <cell r="F103" t="str">
            <v>N</v>
          </cell>
          <cell r="G103" t="str">
            <v>N</v>
          </cell>
          <cell r="H103" t="str">
            <v>Y</v>
          </cell>
          <cell r="I103" t="str">
            <v>N</v>
          </cell>
          <cell r="J103" t="str">
            <v>N</v>
          </cell>
          <cell r="K103" t="str">
            <v>N</v>
          </cell>
          <cell r="L103" t="str">
            <v>N</v>
          </cell>
          <cell r="M103" t="str">
            <v>N</v>
          </cell>
          <cell r="N103" t="str">
            <v>Y</v>
          </cell>
          <cell r="O103" t="str">
            <v>Y</v>
          </cell>
          <cell r="P103" t="str">
            <v>Y</v>
          </cell>
          <cell r="Q103" t="str">
            <v>N</v>
          </cell>
          <cell r="R103" t="str">
            <v>N</v>
          </cell>
          <cell r="S103" t="str">
            <v>N</v>
          </cell>
          <cell r="T103" t="str">
            <v>Y</v>
          </cell>
        </row>
        <row r="104">
          <cell r="A104">
            <v>3067</v>
          </cell>
          <cell r="B104" t="str">
            <v>Unsecured Short Term Loan</v>
          </cell>
          <cell r="C104" t="str">
            <v>All</v>
          </cell>
          <cell r="D104" t="str">
            <v>N</v>
          </cell>
          <cell r="E104" t="str">
            <v>N</v>
          </cell>
          <cell r="F104" t="str">
            <v>N</v>
          </cell>
          <cell r="G104" t="str">
            <v>N</v>
          </cell>
          <cell r="H104" t="str">
            <v>Y</v>
          </cell>
          <cell r="I104" t="str">
            <v>N</v>
          </cell>
          <cell r="J104" t="str">
            <v>Y</v>
          </cell>
          <cell r="K104" t="str">
            <v>N</v>
          </cell>
          <cell r="L104" t="str">
            <v>Y</v>
          </cell>
          <cell r="M104" t="str">
            <v>Y</v>
          </cell>
          <cell r="N104" t="str">
            <v>Y</v>
          </cell>
          <cell r="O104" t="str">
            <v>Y</v>
          </cell>
          <cell r="P104" t="str">
            <v>N</v>
          </cell>
          <cell r="Q104" t="str">
            <v>N</v>
          </cell>
          <cell r="R104" t="str">
            <v>N</v>
          </cell>
          <cell r="S104" t="str">
            <v>N</v>
          </cell>
          <cell r="T104" t="str">
            <v>Y</v>
          </cell>
        </row>
        <row r="105">
          <cell r="A105">
            <v>3068</v>
          </cell>
          <cell r="B105" t="str">
            <v>Vendor balances</v>
          </cell>
          <cell r="C105" t="str">
            <v>All</v>
          </cell>
          <cell r="D105" t="str">
            <v>N</v>
          </cell>
          <cell r="E105" t="str">
            <v>N</v>
          </cell>
          <cell r="F105" t="str">
            <v>N</v>
          </cell>
          <cell r="G105" t="str">
            <v>N</v>
          </cell>
          <cell r="H105" t="str">
            <v>Y</v>
          </cell>
          <cell r="I105" t="str">
            <v>N</v>
          </cell>
          <cell r="J105" t="str">
            <v>N</v>
          </cell>
          <cell r="K105" t="str">
            <v>N</v>
          </cell>
          <cell r="L105" t="str">
            <v>N</v>
          </cell>
          <cell r="M105" t="str">
            <v>N</v>
          </cell>
          <cell r="N105" t="str">
            <v>Y</v>
          </cell>
          <cell r="O105" t="str">
            <v>N</v>
          </cell>
          <cell r="P105" t="str">
            <v>N</v>
          </cell>
          <cell r="Q105" t="str">
            <v>N</v>
          </cell>
          <cell r="R105" t="str">
            <v>N</v>
          </cell>
          <cell r="S105" t="str">
            <v>N</v>
          </cell>
          <cell r="T105" t="str">
            <v>N</v>
          </cell>
        </row>
        <row r="106">
          <cell r="A106">
            <v>3069</v>
          </cell>
          <cell r="B106" t="str">
            <v>Workmen compensation payable</v>
          </cell>
          <cell r="C106" t="str">
            <v>All</v>
          </cell>
          <cell r="D106" t="str">
            <v>N</v>
          </cell>
          <cell r="E106" t="str">
            <v>N</v>
          </cell>
          <cell r="F106" t="str">
            <v>N</v>
          </cell>
          <cell r="G106" t="str">
            <v>N</v>
          </cell>
          <cell r="H106" t="str">
            <v>Y</v>
          </cell>
          <cell r="I106" t="str">
            <v>Y</v>
          </cell>
          <cell r="J106" t="str">
            <v>Y</v>
          </cell>
          <cell r="K106" t="str">
            <v>Y</v>
          </cell>
          <cell r="L106" t="str">
            <v>Y</v>
          </cell>
          <cell r="M106" t="str">
            <v>Y</v>
          </cell>
          <cell r="N106" t="str">
            <v>N</v>
          </cell>
          <cell r="O106" t="str">
            <v>N</v>
          </cell>
          <cell r="P106" t="str">
            <v>Y</v>
          </cell>
          <cell r="Q106" t="str">
            <v>N</v>
          </cell>
          <cell r="R106" t="str">
            <v>N</v>
          </cell>
          <cell r="S106" t="str">
            <v>N</v>
          </cell>
          <cell r="T106" t="str">
            <v>Y</v>
          </cell>
        </row>
        <row r="107">
          <cell r="A107">
            <v>3070</v>
          </cell>
          <cell r="B107" t="str">
            <v>Income from Operations / Sales</v>
          </cell>
          <cell r="C107" t="str">
            <v>All</v>
          </cell>
          <cell r="D107" t="str">
            <v>N</v>
          </cell>
          <cell r="E107" t="str">
            <v>N</v>
          </cell>
          <cell r="F107" t="str">
            <v>N</v>
          </cell>
          <cell r="G107" t="str">
            <v>N</v>
          </cell>
          <cell r="H107" t="str">
            <v>Y</v>
          </cell>
          <cell r="I107" t="str">
            <v>N</v>
          </cell>
          <cell r="J107" t="str">
            <v>N</v>
          </cell>
          <cell r="K107" t="str">
            <v>Y</v>
          </cell>
          <cell r="L107" t="str">
            <v>Y</v>
          </cell>
          <cell r="M107" t="str">
            <v>Y</v>
          </cell>
          <cell r="N107" t="str">
            <v>Y</v>
          </cell>
          <cell r="O107" t="str">
            <v>Y</v>
          </cell>
          <cell r="P107" t="str">
            <v>N</v>
          </cell>
          <cell r="Q107" t="str">
            <v>N</v>
          </cell>
          <cell r="R107" t="str">
            <v>N</v>
          </cell>
          <cell r="S107" t="str">
            <v>N</v>
          </cell>
          <cell r="T107" t="str">
            <v>N</v>
          </cell>
        </row>
        <row r="108">
          <cell r="A108">
            <v>3071</v>
          </cell>
          <cell r="B108" t="str">
            <v>Repairs &amp; Maintenance - Others</v>
          </cell>
          <cell r="C108" t="str">
            <v>All</v>
          </cell>
          <cell r="D108" t="str">
            <v>N</v>
          </cell>
          <cell r="E108" t="str">
            <v>N</v>
          </cell>
          <cell r="F108" t="str">
            <v>N</v>
          </cell>
          <cell r="G108" t="str">
            <v>Y</v>
          </cell>
          <cell r="H108" t="str">
            <v>Y</v>
          </cell>
          <cell r="I108" t="str">
            <v>Y</v>
          </cell>
          <cell r="J108" t="str">
            <v>Y</v>
          </cell>
          <cell r="K108" t="str">
            <v>Y</v>
          </cell>
          <cell r="L108" t="str">
            <v>Y</v>
          </cell>
          <cell r="M108" t="str">
            <v>Y</v>
          </cell>
          <cell r="N108" t="str">
            <v>N</v>
          </cell>
          <cell r="O108" t="str">
            <v>Y</v>
          </cell>
          <cell r="P108" t="str">
            <v>Y</v>
          </cell>
          <cell r="Q108" t="str">
            <v>N</v>
          </cell>
          <cell r="R108" t="str">
            <v>Y</v>
          </cell>
          <cell r="S108" t="str">
            <v>Y</v>
          </cell>
          <cell r="T108" t="str">
            <v>N</v>
          </cell>
        </row>
        <row r="109">
          <cell r="A109">
            <v>3072</v>
          </cell>
          <cell r="B109" t="str">
            <v>Telephone/Fax/Mobile</v>
          </cell>
          <cell r="C109" t="str">
            <v>All</v>
          </cell>
          <cell r="D109" t="str">
            <v>Y</v>
          </cell>
          <cell r="E109" t="str">
            <v>N</v>
          </cell>
          <cell r="F109" t="str">
            <v>N</v>
          </cell>
          <cell r="G109" t="str">
            <v>N</v>
          </cell>
          <cell r="H109" t="str">
            <v>Y</v>
          </cell>
          <cell r="I109" t="str">
            <v>Y</v>
          </cell>
          <cell r="J109" t="str">
            <v>Y</v>
          </cell>
          <cell r="K109" t="str">
            <v>Y</v>
          </cell>
          <cell r="L109" t="str">
            <v>Y</v>
          </cell>
          <cell r="M109" t="str">
            <v>Y</v>
          </cell>
          <cell r="N109" t="str">
            <v>N</v>
          </cell>
          <cell r="O109" t="str">
            <v>Y</v>
          </cell>
          <cell r="P109" t="str">
            <v>Y</v>
          </cell>
          <cell r="Q109" t="str">
            <v>N</v>
          </cell>
          <cell r="R109" t="str">
            <v>N</v>
          </cell>
          <cell r="S109" t="str">
            <v>Y</v>
          </cell>
          <cell r="T109" t="str">
            <v>N</v>
          </cell>
        </row>
        <row r="110">
          <cell r="A110">
            <v>3073</v>
          </cell>
          <cell r="B110" t="str">
            <v>Excise Duty recoverable - Deemed Exports</v>
          </cell>
          <cell r="C110" t="str">
            <v>All</v>
          </cell>
          <cell r="D110" t="str">
            <v>N</v>
          </cell>
          <cell r="E110" t="str">
            <v>N</v>
          </cell>
          <cell r="F110" t="str">
            <v>N</v>
          </cell>
          <cell r="G110" t="str">
            <v>N</v>
          </cell>
          <cell r="H110" t="str">
            <v>Y</v>
          </cell>
          <cell r="I110" t="str">
            <v>N</v>
          </cell>
          <cell r="J110" t="str">
            <v>Y</v>
          </cell>
          <cell r="K110" t="str">
            <v>N</v>
          </cell>
          <cell r="L110" t="str">
            <v>Y</v>
          </cell>
          <cell r="M110" t="str">
            <v>N</v>
          </cell>
          <cell r="N110" t="str">
            <v>N</v>
          </cell>
          <cell r="O110" t="str">
            <v>Y</v>
          </cell>
          <cell r="P110" t="str">
            <v>Y</v>
          </cell>
          <cell r="Q110" t="str">
            <v>N</v>
          </cell>
          <cell r="R110" t="str">
            <v>N</v>
          </cell>
          <cell r="S110" t="str">
            <v>N</v>
          </cell>
          <cell r="T110" t="str">
            <v>Y</v>
          </cell>
        </row>
        <row r="111">
          <cell r="A111">
            <v>3074</v>
          </cell>
          <cell r="B111" t="str">
            <v>Welfare Expenses - Retired Staff</v>
          </cell>
          <cell r="C111" t="str">
            <v>All</v>
          </cell>
          <cell r="D111" t="str">
            <v>N</v>
          </cell>
          <cell r="E111" t="str">
            <v>N</v>
          </cell>
          <cell r="F111" t="str">
            <v>N</v>
          </cell>
          <cell r="G111" t="str">
            <v>N</v>
          </cell>
          <cell r="H111" t="str">
            <v>Y</v>
          </cell>
          <cell r="I111" t="str">
            <v>Y</v>
          </cell>
          <cell r="J111" t="str">
            <v>Y</v>
          </cell>
          <cell r="K111" t="str">
            <v>N</v>
          </cell>
          <cell r="L111" t="str">
            <v>N</v>
          </cell>
          <cell r="M111" t="str">
            <v>Y</v>
          </cell>
          <cell r="N111" t="str">
            <v>N</v>
          </cell>
          <cell r="O111" t="str">
            <v>Y</v>
          </cell>
          <cell r="P111" t="str">
            <v>Y</v>
          </cell>
          <cell r="Q111" t="str">
            <v>N</v>
          </cell>
          <cell r="R111" t="str">
            <v>N</v>
          </cell>
          <cell r="S111" t="str">
            <v>Y</v>
          </cell>
          <cell r="T111" t="str">
            <v>N</v>
          </cell>
        </row>
        <row r="112">
          <cell r="A112">
            <v>3075</v>
          </cell>
          <cell r="B112" t="str">
            <v>PF/VPF/EPS Payable - Workmen</v>
          </cell>
          <cell r="C112" t="str">
            <v>All</v>
          </cell>
          <cell r="D112" t="str">
            <v>N</v>
          </cell>
          <cell r="E112" t="str">
            <v>N</v>
          </cell>
          <cell r="F112" t="str">
            <v>N</v>
          </cell>
          <cell r="G112" t="str">
            <v>N</v>
          </cell>
          <cell r="H112" t="str">
            <v>Y</v>
          </cell>
          <cell r="I112" t="str">
            <v>N</v>
          </cell>
          <cell r="J112" t="str">
            <v>Y</v>
          </cell>
          <cell r="K112" t="str">
            <v>N</v>
          </cell>
          <cell r="L112" t="str">
            <v>Y</v>
          </cell>
          <cell r="M112" t="str">
            <v>Y</v>
          </cell>
          <cell r="N112" t="str">
            <v>N</v>
          </cell>
          <cell r="O112" t="str">
            <v>N</v>
          </cell>
          <cell r="P112" t="str">
            <v>N</v>
          </cell>
          <cell r="Q112" t="str">
            <v>N</v>
          </cell>
          <cell r="R112" t="str">
            <v>N</v>
          </cell>
          <cell r="S112" t="str">
            <v>N</v>
          </cell>
          <cell r="T112" t="str">
            <v>Y</v>
          </cell>
        </row>
        <row r="113">
          <cell r="A113">
            <v>3076</v>
          </cell>
          <cell r="B113" t="str">
            <v>Not Applicable - Group</v>
          </cell>
          <cell r="C113" t="str">
            <v>All</v>
          </cell>
          <cell r="D113" t="str">
            <v>N</v>
          </cell>
          <cell r="E113" t="str">
            <v>N</v>
          </cell>
          <cell r="F113" t="str">
            <v>N</v>
          </cell>
          <cell r="G113" t="str">
            <v>N</v>
          </cell>
          <cell r="H113" t="str">
            <v>Y</v>
          </cell>
          <cell r="I113" t="str">
            <v>N</v>
          </cell>
          <cell r="J113" t="str">
            <v>N</v>
          </cell>
          <cell r="K113" t="str">
            <v>N</v>
          </cell>
          <cell r="L113" t="str">
            <v>N</v>
          </cell>
          <cell r="M113" t="str">
            <v>N</v>
          </cell>
          <cell r="N113" t="str">
            <v>Y</v>
          </cell>
          <cell r="O113" t="str">
            <v>N</v>
          </cell>
          <cell r="P113" t="str">
            <v>N</v>
          </cell>
          <cell r="Q113" t="str">
            <v>N</v>
          </cell>
          <cell r="R113" t="str">
            <v>N</v>
          </cell>
          <cell r="S113" t="str">
            <v>N</v>
          </cell>
          <cell r="T113" t="str">
            <v>N</v>
          </cell>
        </row>
        <row r="114">
          <cell r="A114">
            <v>3077</v>
          </cell>
          <cell r="B114" t="str">
            <v>Bank Charges</v>
          </cell>
          <cell r="C114" t="str">
            <v>All</v>
          </cell>
          <cell r="D114" t="str">
            <v>N</v>
          </cell>
          <cell r="E114" t="str">
            <v>N</v>
          </cell>
          <cell r="F114" t="str">
            <v>N</v>
          </cell>
          <cell r="G114" t="str">
            <v>N</v>
          </cell>
          <cell r="H114" t="str">
            <v>Y</v>
          </cell>
          <cell r="I114" t="str">
            <v>N</v>
          </cell>
          <cell r="J114" t="str">
            <v>Y</v>
          </cell>
          <cell r="K114" t="str">
            <v>N</v>
          </cell>
          <cell r="L114" t="str">
            <v>Y</v>
          </cell>
          <cell r="M114" t="str">
            <v>Y</v>
          </cell>
          <cell r="N114" t="str">
            <v>N</v>
          </cell>
          <cell r="O114" t="str">
            <v>Y</v>
          </cell>
          <cell r="P114" t="str">
            <v>Y</v>
          </cell>
          <cell r="Q114" t="str">
            <v>N</v>
          </cell>
          <cell r="R114" t="str">
            <v>N</v>
          </cell>
          <cell r="S114" t="str">
            <v>Y</v>
          </cell>
          <cell r="T114" t="str">
            <v>N</v>
          </cell>
        </row>
        <row r="115">
          <cell r="A115">
            <v>3078</v>
          </cell>
          <cell r="B115" t="str">
            <v>Training Expenses</v>
          </cell>
          <cell r="C115" t="str">
            <v>All</v>
          </cell>
          <cell r="D115" t="str">
            <v>Y</v>
          </cell>
          <cell r="E115" t="str">
            <v>N</v>
          </cell>
          <cell r="F115" t="str">
            <v>N</v>
          </cell>
          <cell r="G115" t="str">
            <v>N</v>
          </cell>
          <cell r="H115" t="str">
            <v>Y</v>
          </cell>
          <cell r="I115" t="str">
            <v>N</v>
          </cell>
          <cell r="J115" t="str">
            <v>Y</v>
          </cell>
          <cell r="K115" t="str">
            <v>N</v>
          </cell>
          <cell r="L115" t="str">
            <v>Y</v>
          </cell>
          <cell r="M115" t="str">
            <v>Y</v>
          </cell>
          <cell r="N115" t="str">
            <v>N</v>
          </cell>
          <cell r="O115" t="str">
            <v>N</v>
          </cell>
          <cell r="P115" t="str">
            <v>N</v>
          </cell>
          <cell r="Q115" t="str">
            <v>N</v>
          </cell>
          <cell r="R115" t="str">
            <v>N</v>
          </cell>
          <cell r="S115" t="str">
            <v>Y</v>
          </cell>
          <cell r="T115" t="str">
            <v>N</v>
          </cell>
        </row>
        <row r="116">
          <cell r="A116">
            <v>3079</v>
          </cell>
          <cell r="B116" t="str">
            <v>Stale Cheque Reversal</v>
          </cell>
          <cell r="C116" t="str">
            <v>All</v>
          </cell>
          <cell r="D116" t="str">
            <v>N</v>
          </cell>
          <cell r="E116" t="str">
            <v>N</v>
          </cell>
          <cell r="F116" t="str">
            <v>N</v>
          </cell>
          <cell r="G116" t="str">
            <v>N</v>
          </cell>
          <cell r="H116" t="str">
            <v>Y</v>
          </cell>
          <cell r="I116" t="str">
            <v>N</v>
          </cell>
          <cell r="J116" t="str">
            <v>Y</v>
          </cell>
          <cell r="K116" t="str">
            <v>N</v>
          </cell>
          <cell r="L116" t="str">
            <v>Y</v>
          </cell>
          <cell r="M116" t="str">
            <v>N</v>
          </cell>
          <cell r="N116" t="str">
            <v>N</v>
          </cell>
          <cell r="O116" t="str">
            <v>N</v>
          </cell>
          <cell r="P116" t="str">
            <v>Y</v>
          </cell>
          <cell r="Q116" t="str">
            <v>Y</v>
          </cell>
          <cell r="R116" t="str">
            <v>N</v>
          </cell>
          <cell r="S116" t="str">
            <v>Y</v>
          </cell>
          <cell r="T116" t="str">
            <v>Y</v>
          </cell>
        </row>
        <row r="117">
          <cell r="A117">
            <v>3080</v>
          </cell>
          <cell r="B117" t="str">
            <v>Wages/Bonus - Workmen</v>
          </cell>
          <cell r="C117" t="str">
            <v>All</v>
          </cell>
          <cell r="D117" t="str">
            <v>N</v>
          </cell>
          <cell r="E117" t="str">
            <v>N</v>
          </cell>
          <cell r="F117" t="str">
            <v>N</v>
          </cell>
          <cell r="G117" t="str">
            <v>N</v>
          </cell>
          <cell r="H117" t="str">
            <v>Y</v>
          </cell>
          <cell r="I117" t="str">
            <v>Y</v>
          </cell>
          <cell r="J117" t="str">
            <v>Y</v>
          </cell>
          <cell r="K117" t="str">
            <v>Y</v>
          </cell>
          <cell r="L117" t="str">
            <v>Y</v>
          </cell>
          <cell r="M117" t="str">
            <v>N</v>
          </cell>
          <cell r="N117" t="str">
            <v>Y</v>
          </cell>
          <cell r="O117" t="str">
            <v>Y</v>
          </cell>
          <cell r="P117" t="str">
            <v>Y</v>
          </cell>
          <cell r="Q117" t="str">
            <v>N</v>
          </cell>
          <cell r="R117" t="str">
            <v>N</v>
          </cell>
          <cell r="S117" t="str">
            <v>N</v>
          </cell>
          <cell r="T117" t="str">
            <v>Y</v>
          </cell>
        </row>
        <row r="118">
          <cell r="A118">
            <v>3081</v>
          </cell>
          <cell r="B118" t="str">
            <v>Stipend / Scholarship Expenses</v>
          </cell>
          <cell r="C118" t="str">
            <v>All</v>
          </cell>
          <cell r="D118" t="str">
            <v>N</v>
          </cell>
          <cell r="E118" t="str">
            <v>N</v>
          </cell>
          <cell r="F118" t="str">
            <v>N</v>
          </cell>
          <cell r="G118" t="str">
            <v>N</v>
          </cell>
          <cell r="H118" t="str">
            <v>Y</v>
          </cell>
          <cell r="I118" t="str">
            <v>Y</v>
          </cell>
          <cell r="J118" t="str">
            <v>Y</v>
          </cell>
          <cell r="K118" t="str">
            <v>N</v>
          </cell>
          <cell r="L118" t="str">
            <v>Y</v>
          </cell>
          <cell r="M118" t="str">
            <v>Y</v>
          </cell>
          <cell r="N118" t="str">
            <v>N</v>
          </cell>
          <cell r="O118" t="str">
            <v>N</v>
          </cell>
          <cell r="P118" t="str">
            <v>Y</v>
          </cell>
          <cell r="Q118" t="str">
            <v>N</v>
          </cell>
          <cell r="R118" t="str">
            <v>N</v>
          </cell>
          <cell r="S118" t="str">
            <v>N</v>
          </cell>
          <cell r="T118" t="str">
            <v>N</v>
          </cell>
        </row>
        <row r="119">
          <cell r="A119">
            <v>3082</v>
          </cell>
          <cell r="B119" t="str">
            <v>Retirement Benefit Settlement</v>
          </cell>
          <cell r="C119" t="str">
            <v>All</v>
          </cell>
          <cell r="D119" t="str">
            <v>Y</v>
          </cell>
          <cell r="E119" t="str">
            <v>N</v>
          </cell>
          <cell r="F119" t="str">
            <v>N</v>
          </cell>
          <cell r="G119" t="str">
            <v>N</v>
          </cell>
          <cell r="H119" t="str">
            <v>Y</v>
          </cell>
          <cell r="I119" t="str">
            <v>N</v>
          </cell>
          <cell r="J119" t="str">
            <v>Y</v>
          </cell>
          <cell r="K119" t="str">
            <v>N</v>
          </cell>
          <cell r="L119" t="str">
            <v>Y</v>
          </cell>
          <cell r="M119" t="str">
            <v>Y</v>
          </cell>
          <cell r="N119" t="str">
            <v>N</v>
          </cell>
          <cell r="O119" t="str">
            <v>Y</v>
          </cell>
          <cell r="P119" t="str">
            <v>Y</v>
          </cell>
          <cell r="Q119" t="str">
            <v>N</v>
          </cell>
          <cell r="R119" t="str">
            <v>N</v>
          </cell>
          <cell r="S119" t="str">
            <v>Y</v>
          </cell>
          <cell r="T119" t="str">
            <v>Y</v>
          </cell>
        </row>
        <row r="120">
          <cell r="A120">
            <v>3083</v>
          </cell>
          <cell r="B120" t="str">
            <v>Business Entertainment</v>
          </cell>
          <cell r="C120" t="str">
            <v>All</v>
          </cell>
          <cell r="D120" t="str">
            <v>N</v>
          </cell>
          <cell r="E120" t="str">
            <v>N</v>
          </cell>
          <cell r="F120" t="str">
            <v>N</v>
          </cell>
          <cell r="G120" t="str">
            <v>N</v>
          </cell>
          <cell r="H120" t="str">
            <v>Y</v>
          </cell>
          <cell r="I120" t="str">
            <v>Y</v>
          </cell>
          <cell r="J120" t="str">
            <v>Y</v>
          </cell>
          <cell r="K120" t="str">
            <v>N</v>
          </cell>
          <cell r="L120" t="str">
            <v>N</v>
          </cell>
          <cell r="M120" t="str">
            <v>N</v>
          </cell>
          <cell r="N120" t="str">
            <v>N</v>
          </cell>
          <cell r="O120" t="str">
            <v>N</v>
          </cell>
          <cell r="P120" t="str">
            <v>N</v>
          </cell>
          <cell r="Q120" t="str">
            <v>N</v>
          </cell>
          <cell r="R120" t="str">
            <v>N</v>
          </cell>
          <cell r="S120" t="str">
            <v>N</v>
          </cell>
          <cell r="T120" t="str">
            <v>N</v>
          </cell>
        </row>
        <row r="121">
          <cell r="A121">
            <v>3084</v>
          </cell>
          <cell r="B121" t="str">
            <v>Welfare expenses - Operator</v>
          </cell>
          <cell r="C121" t="str">
            <v>All</v>
          </cell>
          <cell r="D121" t="str">
            <v>N</v>
          </cell>
          <cell r="E121" t="str">
            <v>N</v>
          </cell>
          <cell r="F121" t="str">
            <v>N</v>
          </cell>
          <cell r="G121" t="str">
            <v>N</v>
          </cell>
          <cell r="H121" t="str">
            <v>Y</v>
          </cell>
          <cell r="I121" t="str">
            <v>Y</v>
          </cell>
          <cell r="J121" t="str">
            <v>Y</v>
          </cell>
          <cell r="K121" t="str">
            <v>N</v>
          </cell>
          <cell r="L121" t="str">
            <v>N</v>
          </cell>
          <cell r="M121" t="str">
            <v>Y</v>
          </cell>
          <cell r="N121" t="str">
            <v>N</v>
          </cell>
          <cell r="O121" t="str">
            <v>Y</v>
          </cell>
          <cell r="P121" t="str">
            <v>Y</v>
          </cell>
          <cell r="Q121" t="str">
            <v>N</v>
          </cell>
          <cell r="R121" t="str">
            <v>N</v>
          </cell>
          <cell r="S121" t="str">
            <v>Y</v>
          </cell>
          <cell r="T121" t="str">
            <v>N</v>
          </cell>
        </row>
        <row r="122">
          <cell r="A122">
            <v>3085</v>
          </cell>
          <cell r="B122" t="str">
            <v>Medical Reimbursement - Insurance</v>
          </cell>
          <cell r="C122" t="str">
            <v>All</v>
          </cell>
          <cell r="D122" t="str">
            <v>N</v>
          </cell>
          <cell r="E122" t="str">
            <v>N</v>
          </cell>
          <cell r="F122" t="str">
            <v>N</v>
          </cell>
          <cell r="G122" t="str">
            <v>N</v>
          </cell>
          <cell r="H122" t="str">
            <v>Y</v>
          </cell>
          <cell r="I122" t="str">
            <v>N</v>
          </cell>
          <cell r="J122" t="str">
            <v>N</v>
          </cell>
          <cell r="K122" t="str">
            <v>N</v>
          </cell>
          <cell r="L122" t="str">
            <v>Y</v>
          </cell>
          <cell r="M122" t="str">
            <v>Y</v>
          </cell>
          <cell r="N122" t="str">
            <v>Y</v>
          </cell>
          <cell r="O122" t="str">
            <v>N</v>
          </cell>
          <cell r="P122" t="str">
            <v>N</v>
          </cell>
          <cell r="Q122" t="str">
            <v>N</v>
          </cell>
          <cell r="R122" t="str">
            <v>N</v>
          </cell>
          <cell r="S122" t="str">
            <v>N</v>
          </cell>
          <cell r="T122" t="str">
            <v>N</v>
          </cell>
        </row>
        <row r="123">
          <cell r="A123">
            <v>3086</v>
          </cell>
          <cell r="B123" t="str">
            <v>Transit House Recoveries</v>
          </cell>
          <cell r="C123" t="str">
            <v>All</v>
          </cell>
          <cell r="D123" t="str">
            <v>N</v>
          </cell>
          <cell r="E123" t="str">
            <v>N</v>
          </cell>
          <cell r="F123" t="str">
            <v>N</v>
          </cell>
          <cell r="G123" t="str">
            <v>N</v>
          </cell>
          <cell r="H123" t="str">
            <v>Y</v>
          </cell>
          <cell r="I123" t="str">
            <v>N</v>
          </cell>
          <cell r="J123" t="str">
            <v>N</v>
          </cell>
          <cell r="K123" t="str">
            <v>Y</v>
          </cell>
          <cell r="L123" t="str">
            <v>Y</v>
          </cell>
          <cell r="M123" t="str">
            <v>N</v>
          </cell>
          <cell r="N123" t="str">
            <v>N</v>
          </cell>
          <cell r="O123" t="str">
            <v>N</v>
          </cell>
          <cell r="P123" t="str">
            <v>Y</v>
          </cell>
          <cell r="Q123" t="str">
            <v>N</v>
          </cell>
          <cell r="R123" t="str">
            <v>N</v>
          </cell>
          <cell r="S123" t="str">
            <v>N</v>
          </cell>
          <cell r="T123" t="str">
            <v>N</v>
          </cell>
        </row>
        <row r="124">
          <cell r="A124">
            <v>3087</v>
          </cell>
          <cell r="B124" t="str">
            <v>Other Miscellaneous Receipts</v>
          </cell>
          <cell r="C124" t="str">
            <v>All</v>
          </cell>
          <cell r="D124" t="str">
            <v>N</v>
          </cell>
          <cell r="E124" t="str">
            <v>N</v>
          </cell>
          <cell r="F124" t="str">
            <v>N</v>
          </cell>
          <cell r="G124" t="str">
            <v>N</v>
          </cell>
          <cell r="H124" t="str">
            <v>Y</v>
          </cell>
          <cell r="I124" t="str">
            <v>N</v>
          </cell>
          <cell r="J124" t="str">
            <v>Y</v>
          </cell>
          <cell r="K124" t="str">
            <v>Y</v>
          </cell>
          <cell r="L124" t="str">
            <v>Y</v>
          </cell>
          <cell r="M124" t="str">
            <v>Y</v>
          </cell>
          <cell r="N124" t="str">
            <v>Y</v>
          </cell>
          <cell r="O124" t="str">
            <v>Y</v>
          </cell>
          <cell r="P124" t="str">
            <v>Y</v>
          </cell>
          <cell r="Q124" t="str">
            <v>N</v>
          </cell>
          <cell r="R124" t="str">
            <v>N</v>
          </cell>
          <cell r="S124" t="str">
            <v>Y</v>
          </cell>
          <cell r="T124" t="str">
            <v>N</v>
          </cell>
        </row>
        <row r="125">
          <cell r="A125">
            <v>3088</v>
          </cell>
          <cell r="B125" t="str">
            <v>UJV Current Accounts</v>
          </cell>
          <cell r="C125" t="str">
            <v>All</v>
          </cell>
          <cell r="D125" t="str">
            <v>Y</v>
          </cell>
          <cell r="E125" t="str">
            <v>N</v>
          </cell>
          <cell r="F125" t="str">
            <v>N</v>
          </cell>
          <cell r="G125" t="str">
            <v>N</v>
          </cell>
          <cell r="H125" t="str">
            <v>Y</v>
          </cell>
          <cell r="I125" t="str">
            <v>Y</v>
          </cell>
          <cell r="J125" t="str">
            <v>Y</v>
          </cell>
          <cell r="K125" t="str">
            <v>Y</v>
          </cell>
          <cell r="L125" t="str">
            <v>Y</v>
          </cell>
          <cell r="M125" t="str">
            <v>Y</v>
          </cell>
          <cell r="N125" t="str">
            <v>N</v>
          </cell>
          <cell r="O125" t="str">
            <v>Y</v>
          </cell>
          <cell r="P125" t="str">
            <v>Y</v>
          </cell>
          <cell r="Q125" t="str">
            <v>N</v>
          </cell>
          <cell r="R125" t="str">
            <v>N</v>
          </cell>
          <cell r="S125" t="str">
            <v>Y</v>
          </cell>
          <cell r="T125" t="str">
            <v>N</v>
          </cell>
        </row>
        <row r="126">
          <cell r="A126">
            <v>3089</v>
          </cell>
          <cell r="B126" t="str">
            <v>Material Provision</v>
          </cell>
          <cell r="C126" t="str">
            <v>RO</v>
          </cell>
          <cell r="D126" t="str">
            <v>N</v>
          </cell>
          <cell r="E126" t="str">
            <v>N</v>
          </cell>
          <cell r="F126" t="str">
            <v>N</v>
          </cell>
          <cell r="G126" t="str">
            <v>N</v>
          </cell>
          <cell r="H126" t="str">
            <v>Y</v>
          </cell>
          <cell r="I126" t="str">
            <v>N</v>
          </cell>
          <cell r="J126" t="str">
            <v>N</v>
          </cell>
          <cell r="K126" t="str">
            <v>N</v>
          </cell>
          <cell r="L126" t="str">
            <v>N</v>
          </cell>
          <cell r="M126" t="str">
            <v>N</v>
          </cell>
          <cell r="N126" t="str">
            <v>Y</v>
          </cell>
          <cell r="O126" t="str">
            <v>N</v>
          </cell>
          <cell r="P126" t="str">
            <v>N</v>
          </cell>
          <cell r="Q126" t="str">
            <v>N</v>
          </cell>
          <cell r="R126" t="str">
            <v>N</v>
          </cell>
          <cell r="S126" t="str">
            <v>N</v>
          </cell>
          <cell r="T126" t="str">
            <v>N</v>
          </cell>
        </row>
        <row r="127">
          <cell r="A127">
            <v>3090</v>
          </cell>
          <cell r="B127" t="str">
            <v>Overcharged - Inter Units</v>
          </cell>
          <cell r="C127" t="str">
            <v>All</v>
          </cell>
          <cell r="D127" t="str">
            <v>N</v>
          </cell>
          <cell r="E127" t="str">
            <v>N</v>
          </cell>
          <cell r="F127" t="str">
            <v>N</v>
          </cell>
          <cell r="G127" t="str">
            <v>N</v>
          </cell>
          <cell r="H127" t="str">
            <v>Y</v>
          </cell>
          <cell r="I127" t="str">
            <v>N</v>
          </cell>
          <cell r="J127" t="str">
            <v>N</v>
          </cell>
          <cell r="K127" t="str">
            <v>N</v>
          </cell>
          <cell r="L127" t="str">
            <v>N</v>
          </cell>
          <cell r="M127" t="str">
            <v>Y</v>
          </cell>
          <cell r="N127" t="str">
            <v>Y</v>
          </cell>
          <cell r="O127" t="str">
            <v>Y</v>
          </cell>
          <cell r="P127" t="str">
            <v>Y</v>
          </cell>
          <cell r="Q127" t="str">
            <v>N</v>
          </cell>
          <cell r="R127" t="str">
            <v>N</v>
          </cell>
          <cell r="S127" t="str">
            <v>Y</v>
          </cell>
          <cell r="T127" t="str">
            <v>N</v>
          </cell>
        </row>
        <row r="128">
          <cell r="A128">
            <v>3091</v>
          </cell>
          <cell r="B128" t="str">
            <v>Depreciation - Factories</v>
          </cell>
          <cell r="C128" t="str">
            <v>All</v>
          </cell>
          <cell r="D128" t="str">
            <v>N</v>
          </cell>
          <cell r="E128" t="str">
            <v>N</v>
          </cell>
          <cell r="F128" t="str">
            <v>N</v>
          </cell>
          <cell r="G128" t="str">
            <v>N</v>
          </cell>
          <cell r="H128" t="str">
            <v>Y</v>
          </cell>
          <cell r="I128" t="str">
            <v>N</v>
          </cell>
          <cell r="J128" t="str">
            <v>N</v>
          </cell>
          <cell r="K128" t="str">
            <v>N</v>
          </cell>
          <cell r="L128" t="str">
            <v>N</v>
          </cell>
          <cell r="M128" t="str">
            <v>Y</v>
          </cell>
          <cell r="N128" t="str">
            <v>Y</v>
          </cell>
          <cell r="O128" t="str">
            <v>Y</v>
          </cell>
          <cell r="P128" t="str">
            <v>Y</v>
          </cell>
          <cell r="Q128" t="str">
            <v>N</v>
          </cell>
          <cell r="R128" t="str">
            <v>N</v>
          </cell>
          <cell r="S128" t="str">
            <v>N</v>
          </cell>
          <cell r="T128" t="str">
            <v>N</v>
          </cell>
        </row>
        <row r="129">
          <cell r="A129">
            <v>3092</v>
          </cell>
          <cell r="B129" t="str">
            <v>Material in Transit</v>
          </cell>
          <cell r="C129" t="str">
            <v>All</v>
          </cell>
          <cell r="D129" t="str">
            <v>N</v>
          </cell>
          <cell r="E129" t="str">
            <v>N</v>
          </cell>
          <cell r="F129" t="str">
            <v>N</v>
          </cell>
          <cell r="G129" t="str">
            <v>N</v>
          </cell>
          <cell r="H129" t="str">
            <v>Y</v>
          </cell>
          <cell r="I129" t="str">
            <v>N</v>
          </cell>
          <cell r="J129" t="str">
            <v>N</v>
          </cell>
          <cell r="K129" t="str">
            <v>N</v>
          </cell>
          <cell r="L129" t="str">
            <v>N</v>
          </cell>
          <cell r="M129" t="str">
            <v>Y</v>
          </cell>
          <cell r="N129" t="str">
            <v>N</v>
          </cell>
          <cell r="O129" t="str">
            <v>Y</v>
          </cell>
          <cell r="P129" t="str">
            <v>N</v>
          </cell>
          <cell r="Q129" t="str">
            <v>N</v>
          </cell>
          <cell r="R129" t="str">
            <v>N</v>
          </cell>
          <cell r="S129" t="str">
            <v>Y</v>
          </cell>
          <cell r="T129" t="str">
            <v>N</v>
          </cell>
        </row>
        <row r="130">
          <cell r="A130">
            <v>3093</v>
          </cell>
          <cell r="B130" t="str">
            <v>Bonus-Staff</v>
          </cell>
          <cell r="C130" t="str">
            <v>All</v>
          </cell>
          <cell r="D130" t="str">
            <v>N</v>
          </cell>
          <cell r="E130" t="str">
            <v>N</v>
          </cell>
          <cell r="F130" t="str">
            <v>N</v>
          </cell>
          <cell r="G130" t="str">
            <v>N</v>
          </cell>
          <cell r="H130" t="str">
            <v>Y</v>
          </cell>
          <cell r="I130" t="str">
            <v>N</v>
          </cell>
          <cell r="J130" t="str">
            <v>N</v>
          </cell>
          <cell r="K130" t="str">
            <v>N</v>
          </cell>
          <cell r="L130" t="str">
            <v>N</v>
          </cell>
          <cell r="M130" t="str">
            <v>Y</v>
          </cell>
          <cell r="N130" t="str">
            <v>Y</v>
          </cell>
          <cell r="O130" t="str">
            <v>Y</v>
          </cell>
          <cell r="P130" t="str">
            <v>N</v>
          </cell>
          <cell r="Q130" t="str">
            <v>N</v>
          </cell>
          <cell r="R130" t="str">
            <v>N</v>
          </cell>
          <cell r="S130" t="str">
            <v>Y</v>
          </cell>
          <cell r="T130" t="str">
            <v>N</v>
          </cell>
        </row>
        <row r="131">
          <cell r="A131">
            <v>3094</v>
          </cell>
          <cell r="B131" t="str">
            <v>Repairs &amp; Maintenace - Assets</v>
          </cell>
          <cell r="C131" t="str">
            <v>All</v>
          </cell>
          <cell r="D131" t="str">
            <v>N</v>
          </cell>
          <cell r="E131" t="str">
            <v>N</v>
          </cell>
          <cell r="F131" t="str">
            <v>N</v>
          </cell>
          <cell r="G131" t="str">
            <v>N</v>
          </cell>
          <cell r="H131" t="str">
            <v>Y</v>
          </cell>
          <cell r="I131" t="str">
            <v>Y</v>
          </cell>
          <cell r="J131" t="str">
            <v>Y</v>
          </cell>
          <cell r="K131" t="str">
            <v>N</v>
          </cell>
          <cell r="L131" t="str">
            <v>N</v>
          </cell>
          <cell r="M131" t="str">
            <v>Y</v>
          </cell>
          <cell r="N131" t="str">
            <v>Y</v>
          </cell>
          <cell r="O131" t="str">
            <v>Y</v>
          </cell>
          <cell r="P131" t="str">
            <v>Y</v>
          </cell>
          <cell r="Q131" t="str">
            <v>N</v>
          </cell>
          <cell r="R131" t="str">
            <v>N</v>
          </cell>
          <cell r="S131" t="str">
            <v>N</v>
          </cell>
          <cell r="T131" t="str">
            <v>N</v>
          </cell>
        </row>
        <row r="132">
          <cell r="A132">
            <v>3095</v>
          </cell>
          <cell r="B132" t="str">
            <v>WIP Suspense</v>
          </cell>
          <cell r="C132" t="str">
            <v>All</v>
          </cell>
          <cell r="D132" t="str">
            <v>N</v>
          </cell>
          <cell r="E132" t="str">
            <v>N</v>
          </cell>
          <cell r="F132" t="str">
            <v>N</v>
          </cell>
          <cell r="G132" t="str">
            <v>N</v>
          </cell>
          <cell r="H132" t="str">
            <v>Y</v>
          </cell>
          <cell r="I132" t="str">
            <v>N</v>
          </cell>
          <cell r="J132" t="str">
            <v>N</v>
          </cell>
          <cell r="K132" t="str">
            <v>N</v>
          </cell>
          <cell r="L132" t="str">
            <v>N</v>
          </cell>
          <cell r="M132" t="str">
            <v>Y</v>
          </cell>
          <cell r="N132" t="str">
            <v>N</v>
          </cell>
          <cell r="O132" t="str">
            <v>Y</v>
          </cell>
          <cell r="P132" t="str">
            <v>Y</v>
          </cell>
          <cell r="Q132" t="str">
            <v>N</v>
          </cell>
          <cell r="R132" t="str">
            <v>N</v>
          </cell>
          <cell r="S132" t="str">
            <v>Y</v>
          </cell>
          <cell r="T132" t="str">
            <v>N</v>
          </cell>
        </row>
        <row r="133">
          <cell r="A133">
            <v>3096</v>
          </cell>
          <cell r="B133" t="str">
            <v>Fixed Asset Suspense</v>
          </cell>
          <cell r="C133" t="str">
            <v>All</v>
          </cell>
          <cell r="D133" t="str">
            <v>N</v>
          </cell>
          <cell r="E133" t="str">
            <v>N</v>
          </cell>
          <cell r="F133" t="str">
            <v>N</v>
          </cell>
          <cell r="G133" t="str">
            <v>N</v>
          </cell>
          <cell r="H133" t="str">
            <v>Y</v>
          </cell>
          <cell r="I133" t="str">
            <v>N</v>
          </cell>
          <cell r="J133" t="str">
            <v>Y</v>
          </cell>
          <cell r="K133" t="str">
            <v>N</v>
          </cell>
          <cell r="L133" t="str">
            <v>N</v>
          </cell>
          <cell r="M133" t="str">
            <v>Y</v>
          </cell>
          <cell r="N133" t="str">
            <v>N</v>
          </cell>
          <cell r="O133" t="str">
            <v>Y</v>
          </cell>
          <cell r="P133" t="str">
            <v>Y</v>
          </cell>
          <cell r="Q133" t="str">
            <v>N</v>
          </cell>
          <cell r="R133" t="str">
            <v>N</v>
          </cell>
          <cell r="S133" t="str">
            <v>Y</v>
          </cell>
          <cell r="T133" t="str">
            <v>Y</v>
          </cell>
        </row>
        <row r="134">
          <cell r="A134">
            <v>3097</v>
          </cell>
          <cell r="B134" t="str">
            <v>Recoveries from S&amp;A/UJV</v>
          </cell>
          <cell r="C134" t="str">
            <v>All</v>
          </cell>
          <cell r="D134" t="str">
            <v>N</v>
          </cell>
          <cell r="E134" t="str">
            <v>N</v>
          </cell>
          <cell r="F134" t="str">
            <v>N</v>
          </cell>
          <cell r="G134" t="str">
            <v>N</v>
          </cell>
          <cell r="H134" t="str">
            <v>Y</v>
          </cell>
          <cell r="I134" t="str">
            <v>N</v>
          </cell>
          <cell r="J134" t="str">
            <v>N</v>
          </cell>
          <cell r="K134" t="str">
            <v>N</v>
          </cell>
          <cell r="L134" t="str">
            <v>N</v>
          </cell>
          <cell r="M134" t="str">
            <v>N</v>
          </cell>
          <cell r="N134" t="str">
            <v>N</v>
          </cell>
          <cell r="O134" t="str">
            <v>N</v>
          </cell>
          <cell r="P134" t="str">
            <v>Y</v>
          </cell>
          <cell r="Q134" t="str">
            <v>N</v>
          </cell>
          <cell r="R134" t="str">
            <v>N</v>
          </cell>
          <cell r="S134" t="str">
            <v>Y</v>
          </cell>
          <cell r="T134" t="str">
            <v>N</v>
          </cell>
        </row>
        <row r="135">
          <cell r="A135">
            <v>3098</v>
          </cell>
          <cell r="B135" t="str">
            <v>Other Payable</v>
          </cell>
          <cell r="C135" t="str">
            <v>All</v>
          </cell>
          <cell r="D135" t="str">
            <v>N</v>
          </cell>
          <cell r="E135" t="str">
            <v>N</v>
          </cell>
          <cell r="F135" t="str">
            <v>N</v>
          </cell>
          <cell r="G135" t="str">
            <v>N</v>
          </cell>
          <cell r="H135" t="str">
            <v>Y</v>
          </cell>
          <cell r="I135" t="str">
            <v>Y</v>
          </cell>
          <cell r="J135" t="str">
            <v>Y</v>
          </cell>
          <cell r="K135" t="str">
            <v>Y</v>
          </cell>
          <cell r="L135" t="str">
            <v>Y</v>
          </cell>
          <cell r="M135" t="str">
            <v>Y</v>
          </cell>
          <cell r="N135" t="str">
            <v>N</v>
          </cell>
          <cell r="O135" t="str">
            <v>N</v>
          </cell>
          <cell r="P135" t="str">
            <v>Y</v>
          </cell>
          <cell r="Q135" t="str">
            <v>N</v>
          </cell>
          <cell r="R135" t="str">
            <v>N</v>
          </cell>
          <cell r="S135" t="str">
            <v>Y</v>
          </cell>
          <cell r="T135" t="str">
            <v>Y</v>
          </cell>
        </row>
        <row r="136">
          <cell r="A136">
            <v>3099</v>
          </cell>
          <cell r="B136" t="str">
            <v>others</v>
          </cell>
          <cell r="C136" t="str">
            <v>All</v>
          </cell>
          <cell r="D136" t="str">
            <v>N</v>
          </cell>
          <cell r="E136" t="str">
            <v>N</v>
          </cell>
          <cell r="F136" t="str">
            <v>N</v>
          </cell>
          <cell r="G136" t="str">
            <v>Y</v>
          </cell>
          <cell r="H136" t="str">
            <v>Y</v>
          </cell>
          <cell r="I136" t="str">
            <v>N</v>
          </cell>
          <cell r="J136" t="str">
            <v>N</v>
          </cell>
          <cell r="K136" t="str">
            <v>N</v>
          </cell>
          <cell r="L136" t="str">
            <v>N</v>
          </cell>
          <cell r="M136" t="str">
            <v>Y</v>
          </cell>
          <cell r="N136" t="str">
            <v>Y</v>
          </cell>
          <cell r="O136" t="str">
            <v>Y</v>
          </cell>
          <cell r="P136" t="str">
            <v>Y</v>
          </cell>
          <cell r="Q136" t="str">
            <v>N</v>
          </cell>
          <cell r="R136" t="str">
            <v>N</v>
          </cell>
          <cell r="S136" t="str">
            <v>N</v>
          </cell>
          <cell r="T136" t="str">
            <v>N</v>
          </cell>
        </row>
        <row r="137">
          <cell r="A137">
            <v>3100</v>
          </cell>
          <cell r="B137" t="str">
            <v>Lease Payable</v>
          </cell>
          <cell r="C137" t="str">
            <v>All</v>
          </cell>
          <cell r="D137" t="str">
            <v>N</v>
          </cell>
          <cell r="E137" t="str">
            <v>N</v>
          </cell>
          <cell r="F137" t="str">
            <v>N</v>
          </cell>
          <cell r="G137" t="str">
            <v>N</v>
          </cell>
          <cell r="H137" t="str">
            <v>Y</v>
          </cell>
          <cell r="I137" t="str">
            <v>N</v>
          </cell>
          <cell r="J137" t="str">
            <v>N</v>
          </cell>
          <cell r="K137" t="str">
            <v>N</v>
          </cell>
          <cell r="L137" t="str">
            <v>Y</v>
          </cell>
          <cell r="M137" t="str">
            <v>N</v>
          </cell>
          <cell r="N137" t="str">
            <v>Y</v>
          </cell>
          <cell r="O137" t="str">
            <v>Y</v>
          </cell>
          <cell r="P137" t="str">
            <v>Y</v>
          </cell>
          <cell r="Q137" t="str">
            <v>N</v>
          </cell>
          <cell r="R137" t="str">
            <v>N</v>
          </cell>
          <cell r="S137" t="str">
            <v>Y</v>
          </cell>
          <cell r="T137" t="str">
            <v>Y</v>
          </cell>
        </row>
        <row r="138">
          <cell r="A138">
            <v>3101</v>
          </cell>
          <cell r="B138" t="str">
            <v>Deposits with Banks</v>
          </cell>
          <cell r="C138" t="str">
            <v>All</v>
          </cell>
          <cell r="D138" t="str">
            <v>N</v>
          </cell>
          <cell r="E138" t="str">
            <v>N</v>
          </cell>
          <cell r="F138" t="str">
            <v>N</v>
          </cell>
          <cell r="G138" t="str">
            <v>N</v>
          </cell>
          <cell r="H138" t="str">
            <v>Y</v>
          </cell>
          <cell r="I138" t="str">
            <v>N</v>
          </cell>
          <cell r="J138" t="str">
            <v>Y</v>
          </cell>
          <cell r="K138" t="str">
            <v>N</v>
          </cell>
          <cell r="L138" t="str">
            <v>Y</v>
          </cell>
          <cell r="M138" t="str">
            <v>N</v>
          </cell>
          <cell r="N138" t="str">
            <v>N</v>
          </cell>
          <cell r="O138" t="str">
            <v>Y</v>
          </cell>
          <cell r="P138" t="str">
            <v>N</v>
          </cell>
          <cell r="Q138" t="str">
            <v>N</v>
          </cell>
          <cell r="R138" t="str">
            <v>N</v>
          </cell>
          <cell r="S138" t="str">
            <v>N</v>
          </cell>
          <cell r="T138" t="str">
            <v>N</v>
          </cell>
        </row>
        <row r="139">
          <cell r="A139">
            <v>3102</v>
          </cell>
          <cell r="B139" t="str">
            <v>TurnOver Discount</v>
          </cell>
          <cell r="C139" t="str">
            <v>All</v>
          </cell>
          <cell r="D139" t="str">
            <v>N</v>
          </cell>
          <cell r="E139" t="str">
            <v>N</v>
          </cell>
          <cell r="F139" t="str">
            <v>N</v>
          </cell>
          <cell r="G139" t="str">
            <v>N</v>
          </cell>
          <cell r="H139" t="str">
            <v>Y</v>
          </cell>
          <cell r="I139" t="str">
            <v>N</v>
          </cell>
          <cell r="J139" t="str">
            <v>N</v>
          </cell>
          <cell r="K139" t="str">
            <v>N</v>
          </cell>
          <cell r="L139" t="str">
            <v>Y</v>
          </cell>
          <cell r="M139" t="str">
            <v>N</v>
          </cell>
          <cell r="N139" t="str">
            <v>N</v>
          </cell>
          <cell r="O139" t="str">
            <v>N</v>
          </cell>
          <cell r="P139" t="str">
            <v>Y</v>
          </cell>
          <cell r="Q139" t="str">
            <v>N</v>
          </cell>
          <cell r="R139" t="str">
            <v>N</v>
          </cell>
          <cell r="S139" t="str">
            <v>N</v>
          </cell>
          <cell r="T139" t="str">
            <v>N</v>
          </cell>
        </row>
        <row r="140">
          <cell r="A140">
            <v>3103</v>
          </cell>
          <cell r="B140" t="str">
            <v>Formwork Material Shortage</v>
          </cell>
          <cell r="C140" t="str">
            <v>All</v>
          </cell>
          <cell r="D140" t="str">
            <v>N</v>
          </cell>
          <cell r="E140" t="str">
            <v>N</v>
          </cell>
          <cell r="F140" t="str">
            <v>N</v>
          </cell>
          <cell r="G140" t="str">
            <v>N</v>
          </cell>
          <cell r="H140" t="str">
            <v>Y</v>
          </cell>
          <cell r="I140" t="str">
            <v>N</v>
          </cell>
          <cell r="J140" t="str">
            <v>N</v>
          </cell>
          <cell r="K140" t="str">
            <v>N</v>
          </cell>
          <cell r="L140" t="str">
            <v>N</v>
          </cell>
          <cell r="M140" t="str">
            <v>N</v>
          </cell>
          <cell r="N140" t="str">
            <v>Y</v>
          </cell>
          <cell r="O140" t="str">
            <v>N</v>
          </cell>
          <cell r="P140" t="str">
            <v>Y</v>
          </cell>
          <cell r="Q140" t="str">
            <v>N</v>
          </cell>
          <cell r="R140" t="str">
            <v>N</v>
          </cell>
          <cell r="S140" t="str">
            <v>N</v>
          </cell>
          <cell r="T140" t="str">
            <v>N</v>
          </cell>
        </row>
        <row r="141">
          <cell r="A141">
            <v>3104</v>
          </cell>
          <cell r="B141" t="str">
            <v>Factory Closing stock</v>
          </cell>
          <cell r="C141" t="str">
            <v>All</v>
          </cell>
          <cell r="D141" t="str">
            <v>N</v>
          </cell>
          <cell r="E141" t="str">
            <v>N</v>
          </cell>
          <cell r="F141" t="str">
            <v>N</v>
          </cell>
          <cell r="G141" t="str">
            <v>N</v>
          </cell>
          <cell r="H141" t="str">
            <v>Y</v>
          </cell>
          <cell r="I141" t="str">
            <v>N</v>
          </cell>
          <cell r="J141" t="str">
            <v>N</v>
          </cell>
          <cell r="K141" t="str">
            <v>N</v>
          </cell>
          <cell r="L141" t="str">
            <v>N</v>
          </cell>
          <cell r="M141" t="str">
            <v>N</v>
          </cell>
          <cell r="N141" t="str">
            <v>Y</v>
          </cell>
          <cell r="O141" t="str">
            <v>Y</v>
          </cell>
          <cell r="P141" t="str">
            <v>Y</v>
          </cell>
          <cell r="Q141" t="str">
            <v>N</v>
          </cell>
          <cell r="R141" t="str">
            <v>N</v>
          </cell>
          <cell r="S141" t="str">
            <v>N</v>
          </cell>
          <cell r="T141" t="str">
            <v>N</v>
          </cell>
        </row>
        <row r="142">
          <cell r="A142">
            <v>3105</v>
          </cell>
          <cell r="B142" t="str">
            <v>Provisions Q1</v>
          </cell>
          <cell r="C142" t="str">
            <v>All</v>
          </cell>
          <cell r="D142" t="str">
            <v>N</v>
          </cell>
          <cell r="E142" t="str">
            <v>N</v>
          </cell>
          <cell r="F142" t="str">
            <v>N</v>
          </cell>
          <cell r="G142" t="str">
            <v>N</v>
          </cell>
          <cell r="H142" t="str">
            <v>Y</v>
          </cell>
          <cell r="I142" t="str">
            <v>N</v>
          </cell>
          <cell r="J142" t="str">
            <v>N</v>
          </cell>
          <cell r="K142" t="str">
            <v>N</v>
          </cell>
          <cell r="L142" t="str">
            <v>N</v>
          </cell>
          <cell r="M142" t="str">
            <v>N</v>
          </cell>
          <cell r="N142" t="str">
            <v>Y</v>
          </cell>
          <cell r="O142" t="str">
            <v>Y</v>
          </cell>
          <cell r="P142" t="str">
            <v>N</v>
          </cell>
          <cell r="Q142" t="str">
            <v>N</v>
          </cell>
          <cell r="R142" t="str">
            <v>N</v>
          </cell>
          <cell r="S142" t="str">
            <v>N</v>
          </cell>
          <cell r="T142" t="str">
            <v>N</v>
          </cell>
        </row>
        <row r="143">
          <cell r="A143">
            <v>3106</v>
          </cell>
          <cell r="B143" t="str">
            <v>Exchange Gain/Loss - Foreign Services</v>
          </cell>
          <cell r="C143" t="str">
            <v>All</v>
          </cell>
          <cell r="D143" t="str">
            <v>N</v>
          </cell>
          <cell r="E143" t="str">
            <v>N</v>
          </cell>
          <cell r="F143" t="str">
            <v>N</v>
          </cell>
          <cell r="G143" t="str">
            <v>N</v>
          </cell>
          <cell r="H143" t="str">
            <v>Y</v>
          </cell>
          <cell r="I143" t="str">
            <v>N</v>
          </cell>
          <cell r="J143" t="str">
            <v>Y</v>
          </cell>
          <cell r="K143" t="str">
            <v>N</v>
          </cell>
          <cell r="L143" t="str">
            <v>Y</v>
          </cell>
          <cell r="M143" t="str">
            <v>N</v>
          </cell>
          <cell r="N143" t="str">
            <v>N</v>
          </cell>
          <cell r="O143" t="str">
            <v>N</v>
          </cell>
          <cell r="P143" t="str">
            <v>N</v>
          </cell>
          <cell r="Q143" t="str">
            <v>N</v>
          </cell>
          <cell r="R143" t="str">
            <v>N</v>
          </cell>
          <cell r="S143" t="str">
            <v>N</v>
          </cell>
          <cell r="T143" t="str">
            <v>N</v>
          </cell>
        </row>
        <row r="144">
          <cell r="A144">
            <v>3107</v>
          </cell>
          <cell r="B144" t="str">
            <v>Provisions - Quarterly Accounts</v>
          </cell>
          <cell r="C144" t="str">
            <v>All</v>
          </cell>
          <cell r="D144" t="str">
            <v>N</v>
          </cell>
          <cell r="E144" t="str">
            <v>N</v>
          </cell>
          <cell r="F144" t="str">
            <v>N</v>
          </cell>
          <cell r="G144" t="str">
            <v>N</v>
          </cell>
          <cell r="H144" t="str">
            <v>Y</v>
          </cell>
          <cell r="I144" t="str">
            <v>N</v>
          </cell>
          <cell r="J144" t="str">
            <v>N</v>
          </cell>
          <cell r="K144" t="str">
            <v>N</v>
          </cell>
          <cell r="L144" t="str">
            <v>N</v>
          </cell>
          <cell r="M144" t="str">
            <v>N</v>
          </cell>
          <cell r="N144" t="str">
            <v>Y</v>
          </cell>
          <cell r="O144" t="str">
            <v>Y</v>
          </cell>
          <cell r="P144" t="str">
            <v>Y</v>
          </cell>
          <cell r="Q144" t="str">
            <v>N</v>
          </cell>
          <cell r="R144" t="str">
            <v>N</v>
          </cell>
          <cell r="S144" t="str">
            <v>N</v>
          </cell>
          <cell r="T144" t="str">
            <v>N</v>
          </cell>
        </row>
        <row r="145">
          <cell r="A145">
            <v>3108</v>
          </cell>
          <cell r="B145" t="str">
            <v>Recovery and Claim Suspense</v>
          </cell>
          <cell r="C145" t="str">
            <v>All</v>
          </cell>
          <cell r="D145" t="str">
            <v>N</v>
          </cell>
          <cell r="E145" t="str">
            <v>N</v>
          </cell>
          <cell r="F145" t="str">
            <v>N</v>
          </cell>
          <cell r="G145" t="str">
            <v>N</v>
          </cell>
          <cell r="H145" t="str">
            <v>Y</v>
          </cell>
          <cell r="I145" t="str">
            <v>N</v>
          </cell>
          <cell r="J145" t="str">
            <v>N</v>
          </cell>
          <cell r="K145" t="str">
            <v>N</v>
          </cell>
          <cell r="L145" t="str">
            <v>N</v>
          </cell>
          <cell r="M145" t="str">
            <v>Y</v>
          </cell>
          <cell r="N145" t="str">
            <v>Y</v>
          </cell>
          <cell r="O145" t="str">
            <v>Y</v>
          </cell>
          <cell r="P145" t="str">
            <v>Y</v>
          </cell>
          <cell r="Q145" t="str">
            <v>N</v>
          </cell>
          <cell r="R145" t="str">
            <v>N</v>
          </cell>
          <cell r="S145" t="str">
            <v>N</v>
          </cell>
          <cell r="T145" t="str">
            <v>N</v>
          </cell>
        </row>
        <row r="146">
          <cell r="A146">
            <v>3109</v>
          </cell>
          <cell r="B146" t="str">
            <v>Gifts/Corporate Social Responsibility Costs</v>
          </cell>
          <cell r="C146" t="str">
            <v>All</v>
          </cell>
          <cell r="D146" t="str">
            <v>N</v>
          </cell>
          <cell r="E146" t="str">
            <v>N</v>
          </cell>
          <cell r="F146" t="str">
            <v>N</v>
          </cell>
          <cell r="G146" t="str">
            <v>N</v>
          </cell>
          <cell r="H146" t="str">
            <v>Y</v>
          </cell>
          <cell r="I146" t="str">
            <v>Y</v>
          </cell>
          <cell r="J146" t="str">
            <v>Y</v>
          </cell>
          <cell r="K146" t="str">
            <v>N</v>
          </cell>
          <cell r="L146" t="str">
            <v>N</v>
          </cell>
          <cell r="M146" t="str">
            <v>N</v>
          </cell>
          <cell r="N146" t="str">
            <v>N</v>
          </cell>
          <cell r="O146" t="str">
            <v>N</v>
          </cell>
          <cell r="P146" t="str">
            <v>Y</v>
          </cell>
          <cell r="Q146" t="str">
            <v>N</v>
          </cell>
          <cell r="R146" t="str">
            <v>N</v>
          </cell>
          <cell r="S146" t="str">
            <v>N</v>
          </cell>
          <cell r="T146" t="str">
            <v>N</v>
          </cell>
        </row>
        <row r="147">
          <cell r="A147">
            <v>3110</v>
          </cell>
          <cell r="B147" t="str">
            <v>Cost of Services - SSC</v>
          </cell>
          <cell r="C147" t="str">
            <v>All</v>
          </cell>
          <cell r="D147" t="str">
            <v>N</v>
          </cell>
          <cell r="E147" t="str">
            <v>N</v>
          </cell>
          <cell r="F147" t="str">
            <v>N</v>
          </cell>
          <cell r="G147" t="str">
            <v>N</v>
          </cell>
          <cell r="H147" t="str">
            <v>Y</v>
          </cell>
          <cell r="I147" t="str">
            <v>N</v>
          </cell>
          <cell r="J147" t="str">
            <v>N</v>
          </cell>
          <cell r="K147" t="str">
            <v>N</v>
          </cell>
          <cell r="L147" t="str">
            <v>N</v>
          </cell>
          <cell r="M147" t="str">
            <v>Y</v>
          </cell>
          <cell r="N147" t="str">
            <v>N</v>
          </cell>
          <cell r="O147" t="str">
            <v>Y</v>
          </cell>
          <cell r="P147" t="str">
            <v>Y</v>
          </cell>
          <cell r="Q147" t="str">
            <v>N</v>
          </cell>
          <cell r="R147" t="str">
            <v>N</v>
          </cell>
          <cell r="S147" t="str">
            <v>Y</v>
          </cell>
          <cell r="T147" t="str">
            <v>N</v>
          </cell>
        </row>
        <row r="148">
          <cell r="A148">
            <v>3111</v>
          </cell>
          <cell r="B148" t="str">
            <v>Entertainment Staff</v>
          </cell>
          <cell r="C148" t="str">
            <v>All</v>
          </cell>
          <cell r="D148" t="str">
            <v>Y</v>
          </cell>
          <cell r="E148" t="str">
            <v>N</v>
          </cell>
          <cell r="F148" t="str">
            <v>N</v>
          </cell>
          <cell r="G148" t="str">
            <v>N</v>
          </cell>
          <cell r="H148" t="str">
            <v>Y</v>
          </cell>
          <cell r="I148" t="str">
            <v>Y</v>
          </cell>
          <cell r="J148" t="str">
            <v>Y</v>
          </cell>
          <cell r="K148" t="str">
            <v>N</v>
          </cell>
          <cell r="L148" t="str">
            <v>Y</v>
          </cell>
          <cell r="M148" t="str">
            <v>N</v>
          </cell>
          <cell r="N148" t="str">
            <v>N</v>
          </cell>
          <cell r="O148" t="str">
            <v>N</v>
          </cell>
          <cell r="P148" t="str">
            <v>Y</v>
          </cell>
          <cell r="Q148" t="str">
            <v>N</v>
          </cell>
          <cell r="R148" t="str">
            <v>N</v>
          </cell>
          <cell r="S148" t="str">
            <v>N</v>
          </cell>
          <cell r="T148" t="str">
            <v>N</v>
          </cell>
        </row>
        <row r="149">
          <cell r="A149">
            <v>3112</v>
          </cell>
          <cell r="B149" t="str">
            <v>ADV Adjustment /Adj Creditors/Unclaimed Cr Balance</v>
          </cell>
          <cell r="C149" t="str">
            <v>All</v>
          </cell>
          <cell r="D149" t="str">
            <v>N</v>
          </cell>
          <cell r="E149" t="str">
            <v>N</v>
          </cell>
          <cell r="F149" t="str">
            <v>N</v>
          </cell>
          <cell r="G149" t="str">
            <v>N</v>
          </cell>
          <cell r="H149" t="str">
            <v>Y</v>
          </cell>
          <cell r="I149" t="str">
            <v>N</v>
          </cell>
          <cell r="J149" t="str">
            <v>N</v>
          </cell>
          <cell r="K149" t="str">
            <v>N</v>
          </cell>
          <cell r="L149" t="str">
            <v>N</v>
          </cell>
          <cell r="M149" t="str">
            <v>Y</v>
          </cell>
          <cell r="N149" t="str">
            <v>Y</v>
          </cell>
          <cell r="O149" t="str">
            <v>Y</v>
          </cell>
          <cell r="P149" t="str">
            <v>Y</v>
          </cell>
          <cell r="Q149" t="str">
            <v>N</v>
          </cell>
          <cell r="R149" t="str">
            <v>N</v>
          </cell>
          <cell r="S149" t="str">
            <v>Y</v>
          </cell>
          <cell r="T149" t="str">
            <v>N</v>
          </cell>
        </row>
        <row r="150">
          <cell r="A150">
            <v>3113</v>
          </cell>
          <cell r="B150" t="str">
            <v>Hire Charges - Assets</v>
          </cell>
          <cell r="C150" t="str">
            <v>All</v>
          </cell>
          <cell r="D150" t="str">
            <v>N</v>
          </cell>
          <cell r="E150" t="str">
            <v>N</v>
          </cell>
          <cell r="F150" t="str">
            <v>N</v>
          </cell>
          <cell r="G150" t="str">
            <v>N</v>
          </cell>
          <cell r="H150" t="str">
            <v>Y</v>
          </cell>
          <cell r="I150" t="str">
            <v>N</v>
          </cell>
          <cell r="J150" t="str">
            <v>N</v>
          </cell>
          <cell r="K150" t="str">
            <v>N</v>
          </cell>
          <cell r="L150" t="str">
            <v>N</v>
          </cell>
          <cell r="M150" t="str">
            <v>Y</v>
          </cell>
          <cell r="N150" t="str">
            <v>Y</v>
          </cell>
          <cell r="O150" t="str">
            <v>Y</v>
          </cell>
          <cell r="P150" t="str">
            <v>Y</v>
          </cell>
          <cell r="Q150" t="str">
            <v>N</v>
          </cell>
          <cell r="R150" t="str">
            <v>N</v>
          </cell>
          <cell r="S150" t="str">
            <v>N</v>
          </cell>
          <cell r="T150" t="str">
            <v>N</v>
          </cell>
        </row>
        <row r="151">
          <cell r="A151">
            <v>3114</v>
          </cell>
          <cell r="B151" t="str">
            <v>VRS Amortisation</v>
          </cell>
          <cell r="C151" t="str">
            <v>All</v>
          </cell>
          <cell r="D151" t="str">
            <v>N</v>
          </cell>
          <cell r="E151" t="str">
            <v>N</v>
          </cell>
          <cell r="F151" t="str">
            <v>N</v>
          </cell>
          <cell r="G151" t="str">
            <v>N</v>
          </cell>
          <cell r="H151" t="str">
            <v>Y</v>
          </cell>
          <cell r="I151" t="str">
            <v>N</v>
          </cell>
          <cell r="J151" t="str">
            <v>N</v>
          </cell>
          <cell r="K151" t="str">
            <v>N</v>
          </cell>
          <cell r="L151" t="str">
            <v>N</v>
          </cell>
          <cell r="M151" t="str">
            <v>N</v>
          </cell>
          <cell r="N151" t="str">
            <v>N</v>
          </cell>
          <cell r="O151" t="str">
            <v>Y</v>
          </cell>
          <cell r="P151" t="str">
            <v>Y</v>
          </cell>
          <cell r="Q151" t="str">
            <v>N</v>
          </cell>
          <cell r="R151" t="str">
            <v>N</v>
          </cell>
          <cell r="S151" t="str">
            <v>N</v>
          </cell>
          <cell r="T151" t="str">
            <v>Y</v>
          </cell>
        </row>
        <row r="152">
          <cell r="A152">
            <v>3115</v>
          </cell>
          <cell r="B152" t="str">
            <v>Fixed Deposits with Foreign Banks</v>
          </cell>
          <cell r="C152" t="str">
            <v>All</v>
          </cell>
          <cell r="D152" t="str">
            <v>N</v>
          </cell>
          <cell r="E152" t="str">
            <v>N</v>
          </cell>
          <cell r="F152" t="str">
            <v>N</v>
          </cell>
          <cell r="G152" t="str">
            <v>N</v>
          </cell>
          <cell r="H152" t="str">
            <v>Y</v>
          </cell>
          <cell r="I152" t="str">
            <v>N</v>
          </cell>
          <cell r="J152" t="str">
            <v>Y</v>
          </cell>
          <cell r="K152" t="str">
            <v>N</v>
          </cell>
          <cell r="L152" t="str">
            <v>Y</v>
          </cell>
          <cell r="M152" t="str">
            <v>N</v>
          </cell>
          <cell r="N152" t="str">
            <v>N</v>
          </cell>
          <cell r="O152" t="str">
            <v>Y</v>
          </cell>
          <cell r="P152" t="str">
            <v>N</v>
          </cell>
          <cell r="Q152" t="str">
            <v>N</v>
          </cell>
          <cell r="R152" t="str">
            <v>N</v>
          </cell>
          <cell r="S152" t="str">
            <v>N</v>
          </cell>
          <cell r="T152" t="str">
            <v>N</v>
          </cell>
        </row>
        <row r="153">
          <cell r="A153">
            <v>3116</v>
          </cell>
          <cell r="B153" t="str">
            <v>Input Tax Credit Materials</v>
          </cell>
          <cell r="C153" t="str">
            <v>All</v>
          </cell>
          <cell r="D153" t="str">
            <v>N</v>
          </cell>
          <cell r="E153" t="str">
            <v>N</v>
          </cell>
          <cell r="F153" t="str">
            <v>N</v>
          </cell>
          <cell r="G153" t="str">
            <v>N</v>
          </cell>
          <cell r="H153" t="str">
            <v>Y</v>
          </cell>
          <cell r="I153" t="str">
            <v>N</v>
          </cell>
          <cell r="J153" t="str">
            <v>N</v>
          </cell>
          <cell r="K153" t="str">
            <v>N</v>
          </cell>
          <cell r="L153" t="str">
            <v>N</v>
          </cell>
          <cell r="M153" t="str">
            <v>N</v>
          </cell>
          <cell r="N153" t="str">
            <v>Y</v>
          </cell>
          <cell r="O153" t="str">
            <v>N</v>
          </cell>
          <cell r="P153" t="str">
            <v>N</v>
          </cell>
          <cell r="Q153" t="str">
            <v>N</v>
          </cell>
          <cell r="R153" t="str">
            <v>N</v>
          </cell>
          <cell r="S153" t="str">
            <v>N</v>
          </cell>
          <cell r="T153" t="str">
            <v>N</v>
          </cell>
        </row>
        <row r="154">
          <cell r="A154">
            <v>3117</v>
          </cell>
          <cell r="B154" t="str">
            <v>Provision for estimated rec/warr costs</v>
          </cell>
          <cell r="C154" t="str">
            <v>All</v>
          </cell>
          <cell r="D154" t="str">
            <v>N</v>
          </cell>
          <cell r="E154" t="str">
            <v>N</v>
          </cell>
          <cell r="F154" t="str">
            <v>N</v>
          </cell>
          <cell r="G154" t="str">
            <v>N</v>
          </cell>
          <cell r="H154" t="str">
            <v>Y</v>
          </cell>
          <cell r="I154" t="str">
            <v>N</v>
          </cell>
          <cell r="J154" t="str">
            <v>N</v>
          </cell>
          <cell r="K154" t="str">
            <v>N</v>
          </cell>
          <cell r="L154" t="str">
            <v>N</v>
          </cell>
          <cell r="M154" t="str">
            <v>N</v>
          </cell>
          <cell r="N154" t="str">
            <v>Y</v>
          </cell>
          <cell r="O154" t="str">
            <v>N</v>
          </cell>
          <cell r="P154" t="str">
            <v>Y</v>
          </cell>
          <cell r="Q154" t="str">
            <v>N</v>
          </cell>
          <cell r="R154" t="str">
            <v>N</v>
          </cell>
          <cell r="S154" t="str">
            <v>N</v>
          </cell>
          <cell r="T154" t="str">
            <v>N</v>
          </cell>
        </row>
        <row r="155">
          <cell r="A155">
            <v>3118</v>
          </cell>
          <cell r="B155" t="str">
            <v>Outsourcing Services</v>
          </cell>
          <cell r="C155" t="str">
            <v>All</v>
          </cell>
          <cell r="D155" t="str">
            <v>N</v>
          </cell>
          <cell r="E155" t="str">
            <v>N</v>
          </cell>
          <cell r="F155" t="str">
            <v>N</v>
          </cell>
          <cell r="G155" t="str">
            <v>Y</v>
          </cell>
          <cell r="H155" t="str">
            <v>Y</v>
          </cell>
          <cell r="I155" t="str">
            <v>N</v>
          </cell>
          <cell r="J155" t="str">
            <v>N</v>
          </cell>
          <cell r="K155" t="str">
            <v>N</v>
          </cell>
          <cell r="L155" t="str">
            <v>N</v>
          </cell>
          <cell r="M155" t="str">
            <v>Y</v>
          </cell>
          <cell r="N155" t="str">
            <v>N</v>
          </cell>
          <cell r="O155" t="str">
            <v>Y</v>
          </cell>
          <cell r="P155" t="str">
            <v>Y</v>
          </cell>
          <cell r="Q155" t="str">
            <v>N</v>
          </cell>
          <cell r="R155" t="str">
            <v>N</v>
          </cell>
          <cell r="S155" t="str">
            <v>N</v>
          </cell>
          <cell r="T155" t="str">
            <v>N</v>
          </cell>
        </row>
        <row r="156">
          <cell r="A156">
            <v>3119</v>
          </cell>
          <cell r="B156" t="str">
            <v>Term Deposit</v>
          </cell>
          <cell r="C156" t="str">
            <v>All</v>
          </cell>
          <cell r="D156" t="str">
            <v>N</v>
          </cell>
          <cell r="E156" t="str">
            <v>N</v>
          </cell>
          <cell r="F156" t="str">
            <v>N</v>
          </cell>
          <cell r="G156" t="str">
            <v>N</v>
          </cell>
          <cell r="H156" t="str">
            <v>Y</v>
          </cell>
          <cell r="I156" t="str">
            <v>N</v>
          </cell>
          <cell r="J156" t="str">
            <v>Y</v>
          </cell>
          <cell r="K156" t="str">
            <v>N</v>
          </cell>
          <cell r="L156" t="str">
            <v>Y</v>
          </cell>
          <cell r="M156" t="str">
            <v>N</v>
          </cell>
          <cell r="N156" t="str">
            <v>N</v>
          </cell>
          <cell r="O156" t="str">
            <v>Y</v>
          </cell>
          <cell r="P156" t="str">
            <v>N</v>
          </cell>
          <cell r="Q156" t="str">
            <v>N</v>
          </cell>
          <cell r="R156" t="str">
            <v>N</v>
          </cell>
          <cell r="S156" t="str">
            <v>N</v>
          </cell>
          <cell r="T156" t="str">
            <v>Y</v>
          </cell>
        </row>
        <row r="157">
          <cell r="A157">
            <v>3120</v>
          </cell>
          <cell r="B157" t="str">
            <v>Research &amp; Development Exps</v>
          </cell>
          <cell r="C157" t="str">
            <v>All</v>
          </cell>
          <cell r="D157" t="str">
            <v>N</v>
          </cell>
          <cell r="E157" t="str">
            <v>N</v>
          </cell>
          <cell r="F157" t="str">
            <v>N</v>
          </cell>
          <cell r="G157" t="str">
            <v>N</v>
          </cell>
          <cell r="H157" t="str">
            <v>Y</v>
          </cell>
          <cell r="I157" t="str">
            <v>N</v>
          </cell>
          <cell r="J157" t="str">
            <v>N</v>
          </cell>
          <cell r="K157" t="str">
            <v>N</v>
          </cell>
          <cell r="L157" t="str">
            <v>N</v>
          </cell>
          <cell r="M157" t="str">
            <v>Y</v>
          </cell>
          <cell r="N157" t="str">
            <v>N</v>
          </cell>
          <cell r="O157" t="str">
            <v>N</v>
          </cell>
          <cell r="P157" t="str">
            <v>N</v>
          </cell>
          <cell r="Q157" t="str">
            <v>N</v>
          </cell>
          <cell r="R157" t="str">
            <v>N</v>
          </cell>
          <cell r="S157" t="str">
            <v>N</v>
          </cell>
          <cell r="T157" t="str">
            <v>N</v>
          </cell>
        </row>
        <row r="158">
          <cell r="A158">
            <v>3121</v>
          </cell>
          <cell r="B158" t="str">
            <v>Lease Rental</v>
          </cell>
          <cell r="C158" t="str">
            <v>All</v>
          </cell>
          <cell r="D158" t="str">
            <v>N</v>
          </cell>
          <cell r="E158" t="str">
            <v>N</v>
          </cell>
          <cell r="F158" t="str">
            <v>N</v>
          </cell>
          <cell r="G158" t="str">
            <v>N</v>
          </cell>
          <cell r="H158" t="str">
            <v>Y</v>
          </cell>
          <cell r="I158" t="str">
            <v>N</v>
          </cell>
          <cell r="J158" t="str">
            <v>Y</v>
          </cell>
          <cell r="K158" t="str">
            <v>N</v>
          </cell>
          <cell r="L158" t="str">
            <v>N</v>
          </cell>
          <cell r="M158" t="str">
            <v>N</v>
          </cell>
          <cell r="N158" t="str">
            <v>Y</v>
          </cell>
          <cell r="O158" t="str">
            <v>N</v>
          </cell>
          <cell r="P158" t="str">
            <v>Y</v>
          </cell>
          <cell r="Q158" t="str">
            <v>N</v>
          </cell>
          <cell r="R158" t="str">
            <v>N</v>
          </cell>
          <cell r="S158" t="str">
            <v>N</v>
          </cell>
          <cell r="T158" t="str">
            <v>Y</v>
          </cell>
        </row>
        <row r="159">
          <cell r="A159">
            <v>3122</v>
          </cell>
          <cell r="B159" t="str">
            <v>Liability for Customs, Console Agent</v>
          </cell>
          <cell r="C159" t="str">
            <v>All</v>
          </cell>
          <cell r="D159" t="str">
            <v>N</v>
          </cell>
          <cell r="E159" t="str">
            <v>N</v>
          </cell>
          <cell r="F159" t="str">
            <v>N</v>
          </cell>
          <cell r="G159" t="str">
            <v>N</v>
          </cell>
          <cell r="H159" t="str">
            <v>Y</v>
          </cell>
          <cell r="I159" t="str">
            <v>N</v>
          </cell>
          <cell r="J159" t="str">
            <v>Y</v>
          </cell>
          <cell r="K159" t="str">
            <v>N</v>
          </cell>
          <cell r="L159" t="str">
            <v>Y</v>
          </cell>
          <cell r="M159" t="str">
            <v>N</v>
          </cell>
          <cell r="N159" t="str">
            <v>N</v>
          </cell>
          <cell r="O159" t="str">
            <v>Y</v>
          </cell>
          <cell r="P159" t="str">
            <v>Y</v>
          </cell>
          <cell r="Q159" t="str">
            <v>N</v>
          </cell>
          <cell r="R159" t="str">
            <v>N</v>
          </cell>
          <cell r="S159" t="str">
            <v>N</v>
          </cell>
          <cell r="T159" t="str">
            <v>N</v>
          </cell>
        </row>
        <row r="160">
          <cell r="A160">
            <v>3123</v>
          </cell>
          <cell r="B160" t="str">
            <v>S&amp;A Companies</v>
          </cell>
          <cell r="C160" t="str">
            <v>All</v>
          </cell>
          <cell r="D160" t="str">
            <v>N</v>
          </cell>
          <cell r="E160" t="str">
            <v>Y</v>
          </cell>
          <cell r="F160" t="str">
            <v>N</v>
          </cell>
          <cell r="G160" t="str">
            <v>Y</v>
          </cell>
          <cell r="H160" t="str">
            <v>Y</v>
          </cell>
          <cell r="I160" t="str">
            <v>Y</v>
          </cell>
          <cell r="J160" t="str">
            <v>Y</v>
          </cell>
          <cell r="K160" t="str">
            <v>Y</v>
          </cell>
          <cell r="L160" t="str">
            <v>Y</v>
          </cell>
          <cell r="M160" t="str">
            <v>Y</v>
          </cell>
          <cell r="N160" t="str">
            <v>N</v>
          </cell>
          <cell r="O160" t="str">
            <v>Y</v>
          </cell>
          <cell r="P160" t="str">
            <v>Y</v>
          </cell>
          <cell r="Q160" t="str">
            <v>N</v>
          </cell>
          <cell r="R160" t="str">
            <v>Y</v>
          </cell>
          <cell r="S160" t="str">
            <v>N</v>
          </cell>
          <cell r="T160" t="str">
            <v>N</v>
          </cell>
        </row>
        <row r="161">
          <cell r="A161">
            <v>3124</v>
          </cell>
          <cell r="B161" t="str">
            <v>Forward Contract and Hedging Reserve</v>
          </cell>
          <cell r="C161" t="str">
            <v>All</v>
          </cell>
          <cell r="D161" t="str">
            <v>N</v>
          </cell>
          <cell r="E161" t="str">
            <v>N</v>
          </cell>
          <cell r="F161" t="str">
            <v>N</v>
          </cell>
          <cell r="G161" t="str">
            <v>N</v>
          </cell>
          <cell r="H161" t="str">
            <v>Y</v>
          </cell>
          <cell r="I161" t="str">
            <v>N</v>
          </cell>
          <cell r="J161" t="str">
            <v>N</v>
          </cell>
          <cell r="K161" t="str">
            <v>N</v>
          </cell>
          <cell r="L161" t="str">
            <v>N</v>
          </cell>
          <cell r="M161" t="str">
            <v>N</v>
          </cell>
          <cell r="N161" t="str">
            <v>Y</v>
          </cell>
          <cell r="O161" t="str">
            <v>Y</v>
          </cell>
          <cell r="P161" t="str">
            <v>Y</v>
          </cell>
          <cell r="Q161" t="str">
            <v>N</v>
          </cell>
          <cell r="R161" t="str">
            <v>N</v>
          </cell>
          <cell r="S161" t="str">
            <v>N</v>
          </cell>
          <cell r="T161" t="str">
            <v>N</v>
          </cell>
        </row>
        <row r="162">
          <cell r="A162">
            <v>3125</v>
          </cell>
          <cell r="B162" t="str">
            <v>Share Capital</v>
          </cell>
          <cell r="C162" t="str">
            <v>All</v>
          </cell>
          <cell r="D162" t="str">
            <v>N</v>
          </cell>
          <cell r="E162" t="str">
            <v>Y</v>
          </cell>
          <cell r="F162" t="str">
            <v>N</v>
          </cell>
          <cell r="G162" t="str">
            <v>N</v>
          </cell>
          <cell r="H162" t="str">
            <v>Y</v>
          </cell>
          <cell r="I162" t="str">
            <v>Y</v>
          </cell>
          <cell r="J162" t="str">
            <v>Y</v>
          </cell>
          <cell r="K162" t="str">
            <v>Y</v>
          </cell>
          <cell r="L162" t="str">
            <v>Y</v>
          </cell>
          <cell r="M162" t="str">
            <v>Y</v>
          </cell>
          <cell r="N162" t="str">
            <v>N</v>
          </cell>
          <cell r="O162" t="str">
            <v>N</v>
          </cell>
          <cell r="P162" t="str">
            <v>Y</v>
          </cell>
          <cell r="Q162" t="str">
            <v>N</v>
          </cell>
          <cell r="R162" t="str">
            <v>N</v>
          </cell>
          <cell r="S162" t="str">
            <v>N</v>
          </cell>
          <cell r="T162" t="str">
            <v>N</v>
          </cell>
        </row>
        <row r="163">
          <cell r="A163">
            <v>3126</v>
          </cell>
          <cell r="B163" t="str">
            <v>Unsecure Long Term Loans</v>
          </cell>
          <cell r="C163" t="str">
            <v>All</v>
          </cell>
          <cell r="D163" t="str">
            <v>N</v>
          </cell>
          <cell r="E163" t="str">
            <v>N</v>
          </cell>
          <cell r="F163" t="str">
            <v>N</v>
          </cell>
          <cell r="G163" t="str">
            <v>N</v>
          </cell>
          <cell r="H163" t="str">
            <v>Y</v>
          </cell>
          <cell r="I163" t="str">
            <v>N</v>
          </cell>
          <cell r="J163" t="str">
            <v>Y</v>
          </cell>
          <cell r="K163" t="str">
            <v>N</v>
          </cell>
          <cell r="L163" t="str">
            <v>Y</v>
          </cell>
          <cell r="M163" t="str">
            <v>Y</v>
          </cell>
          <cell r="N163" t="str">
            <v>Y</v>
          </cell>
          <cell r="O163" t="str">
            <v>N</v>
          </cell>
          <cell r="P163" t="str">
            <v>Y</v>
          </cell>
          <cell r="Q163" t="str">
            <v>N</v>
          </cell>
          <cell r="R163" t="str">
            <v>N</v>
          </cell>
          <cell r="S163" t="str">
            <v>N</v>
          </cell>
          <cell r="T163" t="str">
            <v>Y</v>
          </cell>
        </row>
        <row r="164">
          <cell r="A164">
            <v>3127</v>
          </cell>
          <cell r="B164" t="str">
            <v>Interest paid - S&amp;A companies</v>
          </cell>
          <cell r="C164" t="str">
            <v>All</v>
          </cell>
          <cell r="D164" t="str">
            <v>N</v>
          </cell>
          <cell r="E164" t="str">
            <v>N</v>
          </cell>
          <cell r="F164" t="str">
            <v>N</v>
          </cell>
          <cell r="G164" t="str">
            <v>N</v>
          </cell>
          <cell r="H164" t="str">
            <v>Y</v>
          </cell>
          <cell r="I164" t="str">
            <v>N</v>
          </cell>
          <cell r="J164" t="str">
            <v>Y</v>
          </cell>
          <cell r="K164" t="str">
            <v>N</v>
          </cell>
          <cell r="L164" t="str">
            <v>Y</v>
          </cell>
          <cell r="M164" t="str">
            <v>Y</v>
          </cell>
          <cell r="N164" t="str">
            <v>Y</v>
          </cell>
          <cell r="O164" t="str">
            <v>Y</v>
          </cell>
          <cell r="P164" t="str">
            <v>Y</v>
          </cell>
          <cell r="Q164" t="str">
            <v>N</v>
          </cell>
          <cell r="R164" t="str">
            <v>N</v>
          </cell>
          <cell r="S164" t="str">
            <v>N</v>
          </cell>
          <cell r="T164" t="str">
            <v>N</v>
          </cell>
        </row>
        <row r="165">
          <cell r="A165">
            <v>3128</v>
          </cell>
          <cell r="B165" t="str">
            <v>Interest Payable - S&amp;A Companies</v>
          </cell>
          <cell r="C165" t="str">
            <v>All</v>
          </cell>
          <cell r="D165" t="str">
            <v>N</v>
          </cell>
          <cell r="E165" t="str">
            <v>Y</v>
          </cell>
          <cell r="F165" t="str">
            <v>N</v>
          </cell>
          <cell r="G165" t="str">
            <v>N</v>
          </cell>
          <cell r="H165" t="str">
            <v>Y</v>
          </cell>
          <cell r="I165" t="str">
            <v>N</v>
          </cell>
          <cell r="J165" t="str">
            <v>Y</v>
          </cell>
          <cell r="K165" t="str">
            <v>N</v>
          </cell>
          <cell r="L165" t="str">
            <v>Y</v>
          </cell>
          <cell r="M165" t="str">
            <v>Y</v>
          </cell>
          <cell r="N165" t="str">
            <v>N</v>
          </cell>
          <cell r="O165" t="str">
            <v>Y</v>
          </cell>
          <cell r="P165" t="str">
            <v>Y</v>
          </cell>
          <cell r="Q165" t="str">
            <v>N</v>
          </cell>
          <cell r="R165" t="str">
            <v>N</v>
          </cell>
          <cell r="S165" t="str">
            <v>N</v>
          </cell>
          <cell r="T165" t="str">
            <v>N</v>
          </cell>
        </row>
        <row r="166">
          <cell r="A166">
            <v>3129</v>
          </cell>
          <cell r="B166" t="str">
            <v>Interest Accrued &amp; Due on Term Loans</v>
          </cell>
          <cell r="C166" t="str">
            <v>All</v>
          </cell>
          <cell r="D166" t="str">
            <v>N</v>
          </cell>
          <cell r="E166" t="str">
            <v>N</v>
          </cell>
          <cell r="F166" t="str">
            <v>N</v>
          </cell>
          <cell r="G166" t="str">
            <v>N</v>
          </cell>
          <cell r="H166" t="str">
            <v>Y</v>
          </cell>
          <cell r="I166" t="str">
            <v>N</v>
          </cell>
          <cell r="J166" t="str">
            <v>Y</v>
          </cell>
          <cell r="K166" t="str">
            <v>N</v>
          </cell>
          <cell r="L166" t="str">
            <v>Y</v>
          </cell>
          <cell r="M166" t="str">
            <v>Y</v>
          </cell>
          <cell r="N166" t="str">
            <v>Y</v>
          </cell>
          <cell r="O166" t="str">
            <v>N</v>
          </cell>
          <cell r="P166" t="str">
            <v>Y</v>
          </cell>
          <cell r="Q166" t="str">
            <v>N</v>
          </cell>
          <cell r="R166" t="str">
            <v>N</v>
          </cell>
          <cell r="S166" t="str">
            <v>N</v>
          </cell>
          <cell r="T166" t="str">
            <v>N</v>
          </cell>
        </row>
        <row r="167">
          <cell r="A167">
            <v>3130</v>
          </cell>
          <cell r="B167" t="str">
            <v>Interest Accrued &amp; not due on Term Loans</v>
          </cell>
          <cell r="C167" t="str">
            <v>All</v>
          </cell>
          <cell r="D167" t="str">
            <v>N</v>
          </cell>
          <cell r="E167" t="str">
            <v>Y</v>
          </cell>
          <cell r="F167" t="str">
            <v>N</v>
          </cell>
          <cell r="G167" t="str">
            <v>N</v>
          </cell>
          <cell r="H167" t="str">
            <v>Y</v>
          </cell>
          <cell r="I167" t="str">
            <v>N</v>
          </cell>
          <cell r="J167" t="str">
            <v>Y</v>
          </cell>
          <cell r="K167" t="str">
            <v>N</v>
          </cell>
          <cell r="L167" t="str">
            <v>Y</v>
          </cell>
          <cell r="M167" t="str">
            <v>Y</v>
          </cell>
          <cell r="N167" t="str">
            <v>Y</v>
          </cell>
          <cell r="O167" t="str">
            <v>N</v>
          </cell>
          <cell r="P167" t="str">
            <v>Y</v>
          </cell>
          <cell r="Q167" t="str">
            <v>N</v>
          </cell>
          <cell r="R167" t="str">
            <v>N</v>
          </cell>
          <cell r="S167" t="str">
            <v>N</v>
          </cell>
          <cell r="T167" t="str">
            <v>N</v>
          </cell>
        </row>
        <row r="168">
          <cell r="A168">
            <v>3131</v>
          </cell>
          <cell r="B168" t="str">
            <v>Inter Corporate Deposit - Received</v>
          </cell>
          <cell r="C168" t="str">
            <v>All</v>
          </cell>
          <cell r="D168" t="str">
            <v>N</v>
          </cell>
          <cell r="E168" t="str">
            <v>N</v>
          </cell>
          <cell r="F168" t="str">
            <v>N</v>
          </cell>
          <cell r="G168" t="str">
            <v>N</v>
          </cell>
          <cell r="H168" t="str">
            <v>Y</v>
          </cell>
          <cell r="I168" t="str">
            <v>N</v>
          </cell>
          <cell r="J168" t="str">
            <v>Y</v>
          </cell>
          <cell r="K168" t="str">
            <v>N</v>
          </cell>
          <cell r="L168" t="str">
            <v>Y</v>
          </cell>
          <cell r="M168" t="str">
            <v>Y</v>
          </cell>
          <cell r="N168" t="str">
            <v>N</v>
          </cell>
          <cell r="O168" t="str">
            <v>Y</v>
          </cell>
          <cell r="P168" t="str">
            <v>Y</v>
          </cell>
          <cell r="Q168" t="str">
            <v>N</v>
          </cell>
          <cell r="R168" t="str">
            <v>N</v>
          </cell>
          <cell r="S168" t="str">
            <v>N</v>
          </cell>
          <cell r="T168" t="str">
            <v>N</v>
          </cell>
        </row>
        <row r="169">
          <cell r="A169">
            <v>3132</v>
          </cell>
          <cell r="B169" t="str">
            <v>Inter Corporate Deposit - Placed</v>
          </cell>
          <cell r="C169" t="str">
            <v>All</v>
          </cell>
          <cell r="D169" t="str">
            <v>N</v>
          </cell>
          <cell r="E169" t="str">
            <v>N</v>
          </cell>
          <cell r="F169" t="str">
            <v>N</v>
          </cell>
          <cell r="G169" t="str">
            <v>N</v>
          </cell>
          <cell r="H169" t="str">
            <v>Y</v>
          </cell>
          <cell r="I169" t="str">
            <v>N</v>
          </cell>
          <cell r="J169" t="str">
            <v>Y</v>
          </cell>
          <cell r="K169" t="str">
            <v>N</v>
          </cell>
          <cell r="L169" t="str">
            <v>Y</v>
          </cell>
          <cell r="M169" t="str">
            <v>Y</v>
          </cell>
          <cell r="N169" t="str">
            <v>N</v>
          </cell>
          <cell r="O169" t="str">
            <v>Y</v>
          </cell>
          <cell r="P169" t="str">
            <v>Y</v>
          </cell>
          <cell r="Q169" t="str">
            <v>N</v>
          </cell>
          <cell r="R169" t="str">
            <v>N</v>
          </cell>
          <cell r="S169" t="str">
            <v>N</v>
          </cell>
          <cell r="T169" t="str">
            <v>N</v>
          </cell>
        </row>
        <row r="170">
          <cell r="A170">
            <v>3133</v>
          </cell>
          <cell r="B170" t="str">
            <v>Tax Expense</v>
          </cell>
          <cell r="C170" t="str">
            <v>All</v>
          </cell>
          <cell r="D170" t="str">
            <v>N</v>
          </cell>
          <cell r="E170" t="str">
            <v>N</v>
          </cell>
          <cell r="F170" t="str">
            <v>N</v>
          </cell>
          <cell r="G170" t="str">
            <v>N</v>
          </cell>
          <cell r="H170" t="str">
            <v>Y</v>
          </cell>
          <cell r="I170" t="str">
            <v>N</v>
          </cell>
          <cell r="J170" t="str">
            <v>N</v>
          </cell>
          <cell r="K170" t="str">
            <v>N</v>
          </cell>
          <cell r="L170" t="str">
            <v>N</v>
          </cell>
          <cell r="M170" t="str">
            <v>Y</v>
          </cell>
          <cell r="N170" t="str">
            <v>N</v>
          </cell>
          <cell r="O170" t="str">
            <v>Y</v>
          </cell>
          <cell r="P170" t="str">
            <v>Y</v>
          </cell>
          <cell r="Q170" t="str">
            <v>N</v>
          </cell>
          <cell r="R170" t="str">
            <v>N</v>
          </cell>
          <cell r="S170" t="str">
            <v>N</v>
          </cell>
          <cell r="T170" t="str">
            <v>N</v>
          </cell>
        </row>
        <row r="171">
          <cell r="A171">
            <v>3134</v>
          </cell>
          <cell r="B171" t="str">
            <v>Income/Gain/Dividend from S&amp;A companies, MFs</v>
          </cell>
          <cell r="C171" t="str">
            <v>All</v>
          </cell>
          <cell r="D171" t="str">
            <v>N</v>
          </cell>
          <cell r="E171" t="str">
            <v>N</v>
          </cell>
          <cell r="F171" t="str">
            <v>N</v>
          </cell>
          <cell r="G171" t="str">
            <v>N</v>
          </cell>
          <cell r="H171" t="str">
            <v>Y</v>
          </cell>
          <cell r="I171" t="str">
            <v>N</v>
          </cell>
          <cell r="J171" t="str">
            <v>Y</v>
          </cell>
          <cell r="K171" t="str">
            <v>N</v>
          </cell>
          <cell r="L171" t="str">
            <v>Y</v>
          </cell>
          <cell r="M171" t="str">
            <v>Y</v>
          </cell>
          <cell r="N171" t="str">
            <v>N</v>
          </cell>
          <cell r="O171" t="str">
            <v>Y</v>
          </cell>
          <cell r="P171" t="str">
            <v>Y</v>
          </cell>
          <cell r="Q171" t="str">
            <v>N</v>
          </cell>
          <cell r="R171" t="str">
            <v>N</v>
          </cell>
          <cell r="S171" t="str">
            <v>N</v>
          </cell>
          <cell r="T171" t="str">
            <v>N</v>
          </cell>
        </row>
        <row r="172">
          <cell r="A172">
            <v>3135</v>
          </cell>
          <cell r="B172" t="str">
            <v>Debentures</v>
          </cell>
          <cell r="C172" t="str">
            <v>All</v>
          </cell>
          <cell r="D172" t="str">
            <v>N</v>
          </cell>
          <cell r="E172" t="str">
            <v>N</v>
          </cell>
          <cell r="F172" t="str">
            <v>N</v>
          </cell>
          <cell r="G172" t="str">
            <v>N</v>
          </cell>
          <cell r="H172" t="str">
            <v>Y</v>
          </cell>
          <cell r="I172" t="str">
            <v>N</v>
          </cell>
          <cell r="J172" t="str">
            <v>Y</v>
          </cell>
          <cell r="K172" t="str">
            <v>N</v>
          </cell>
          <cell r="L172" t="str">
            <v>Y</v>
          </cell>
          <cell r="M172" t="str">
            <v>Y</v>
          </cell>
          <cell r="N172" t="str">
            <v>N</v>
          </cell>
          <cell r="O172" t="str">
            <v>Y</v>
          </cell>
          <cell r="P172" t="str">
            <v>Y</v>
          </cell>
          <cell r="Q172" t="str">
            <v>N</v>
          </cell>
          <cell r="R172" t="str">
            <v>N</v>
          </cell>
          <cell r="S172" t="str">
            <v>N</v>
          </cell>
          <cell r="T172" t="str">
            <v>N</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 val="TP2"/>
      <sheetName val="TP3"/>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Toll Plaza near Gharaounda @ km 110.0 on Panipat-Jallandhar border section of NH-1</v>
          </cell>
        </row>
      </sheetData>
      <sheetData sheetId="5"/>
      <sheetData sheetId="6">
        <row r="108">
          <cell r="A108" t="str">
            <v>Toll Plaza near Ladhowal @ km 328 on Panipat-Jallandhar border section of NH-1</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P&amp;L"/>
      <sheetName val="Cambios en el patrimonio neto"/>
      <sheetName val="Detalle Intangibles"/>
      <sheetName val="Detalles Tangibles"/>
      <sheetName val="Detalle Inv Inmobi"/>
      <sheetName val="Detalle Activos y Pasivos Finan"/>
      <sheetName val="Balance Grupo"/>
      <sheetName val="Balance Asociadas"/>
      <sheetName val="Balance Vinculadas"/>
      <sheetName val="Impuestos"/>
      <sheetName val="Detalle Deuda Financiera"/>
      <sheetName val="Provisiones y Contingencias"/>
      <sheetName val="Retribuciones a Largo Plazo"/>
      <sheetName val="Arrendamientos"/>
      <sheetName val="Acreedores a LP"/>
      <sheetName val="Ingresos y Gastos"/>
      <sheetName val="PL Grupo"/>
      <sheetName val="PL Asociadas"/>
      <sheetName val="PL Vinculadas"/>
      <sheetName val="Conciliación de Principios"/>
      <sheetName val="Balance de Apertura"/>
      <sheetName val="Empleados"/>
      <sheetName val="Compras-Ventas InmovGrupo"/>
      <sheetName val="Listas"/>
      <sheetName val="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4">
          <cell r="A24" t="str">
            <v>VIAJES MARSANS S.A.</v>
          </cell>
        </row>
        <row r="25">
          <cell r="A25" t="str">
            <v>CLUB CARIBE, S.A.</v>
          </cell>
        </row>
        <row r="26">
          <cell r="A26" t="str">
            <v>EXPANDIR</v>
          </cell>
        </row>
        <row r="27">
          <cell r="A27" t="str">
            <v>HILARIO TOURS, S.A.</v>
          </cell>
        </row>
        <row r="28">
          <cell r="A28" t="str">
            <v>HISPANIOLA/ADEVNT. SAFARI TOUR, S.A.</v>
          </cell>
        </row>
        <row r="29">
          <cell r="A29" t="str">
            <v>HORIZONTESCLASSE, LDA.</v>
          </cell>
        </row>
        <row r="30">
          <cell r="A30" t="str">
            <v>IBERIACOLOR, S.A.</v>
          </cell>
        </row>
        <row r="31">
          <cell r="A31" t="str">
            <v>MARSANS CORPORATIVO</v>
          </cell>
        </row>
        <row r="32">
          <cell r="A32" t="str">
            <v>MARSANS INTERNACIONAL, S.A.R.L.</v>
          </cell>
        </row>
        <row r="33">
          <cell r="A33" t="str">
            <v>MARSANS SHOPPING, S.L.</v>
          </cell>
        </row>
        <row r="34">
          <cell r="A34" t="str">
            <v>MARSANS TECHNOLOGY, S.L.</v>
          </cell>
        </row>
        <row r="35">
          <cell r="A35" t="str">
            <v>MARSANS VIAGGI, S.R.L.</v>
          </cell>
        </row>
        <row r="36">
          <cell r="A36" t="str">
            <v>MARSINVER, S.A.</v>
          </cell>
        </row>
        <row r="37">
          <cell r="A37" t="str">
            <v>MUNDICOLOR HOLIDAYS, LTDA.</v>
          </cell>
        </row>
        <row r="38">
          <cell r="A38" t="str">
            <v>MUNDICOLOR, S.A.R.L. (Francia)</v>
          </cell>
        </row>
        <row r="39">
          <cell r="A39" t="str">
            <v>NET PRICE</v>
          </cell>
        </row>
        <row r="40">
          <cell r="A40" t="str">
            <v>RODONLINE, S.A.</v>
          </cell>
        </row>
        <row r="41">
          <cell r="A41" t="str">
            <v>RURAL TOURS, S.A.U.</v>
          </cell>
        </row>
        <row r="42">
          <cell r="A42" t="str">
            <v>THE BEST ONE</v>
          </cell>
        </row>
        <row r="43">
          <cell r="A43" t="str">
            <v>TIEMPO LIBRE, S.A.U.</v>
          </cell>
        </row>
        <row r="44">
          <cell r="A44" t="str">
            <v>TRAVELSITE, S.A.</v>
          </cell>
        </row>
        <row r="45">
          <cell r="A45" t="str">
            <v>VACACIONES Y TURISMO  RURAL, S.L.</v>
          </cell>
        </row>
        <row r="46">
          <cell r="A46" t="str">
            <v>VIAGENS MARSANS INTERNACIONAL</v>
          </cell>
        </row>
        <row r="47">
          <cell r="A47" t="str">
            <v>VIAGENS MARSANS LUSITANA, S.A.</v>
          </cell>
        </row>
        <row r="48">
          <cell r="A48" t="str">
            <v>VIAJES ATENEA, S.A.U.</v>
          </cell>
        </row>
        <row r="49">
          <cell r="A49" t="str">
            <v>VIAJES CRISOL, S.A.U.</v>
          </cell>
        </row>
        <row r="50">
          <cell r="A50" t="str">
            <v>VIAJES INTERNACIONAL EXPRESO, S.A.</v>
          </cell>
        </row>
        <row r="51">
          <cell r="A51" t="str">
            <v>VIAJES MARSANS DE MEXICO</v>
          </cell>
        </row>
        <row r="52">
          <cell r="A52" t="str">
            <v>VIAJES MARSANS INTERNACIONAL, S.A.</v>
          </cell>
        </row>
        <row r="53">
          <cell r="A53" t="str">
            <v>WORLD TRANSCONGRES, S.L.</v>
          </cell>
        </row>
        <row r="54">
          <cell r="A54" t="str">
            <v>XL TELECOMUNICACIONES, S.A.</v>
          </cell>
        </row>
        <row r="55">
          <cell r="A55" t="str">
            <v>IMAGINE PUNTA CANA S.A.</v>
          </cell>
        </row>
        <row r="56">
          <cell r="A56" t="str">
            <v>OCITUR S.A.</v>
          </cell>
        </row>
        <row r="57">
          <cell r="A57" t="str">
            <v>VIP TRAVEL SERVICES</v>
          </cell>
        </row>
        <row r="58">
          <cell r="A58" t="str">
            <v>VIP TRAVEL &amp; TOUR, S.A.</v>
          </cell>
        </row>
      </sheetData>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業種大分類"/>
      <sheetName val="業種小分類"/>
      <sheetName val="全体"/>
      <sheetName val="その他"/>
      <sheetName val="AFFI内訳"/>
      <sheetName val="海外WORK"/>
      <sheetName val="国内work"/>
      <sheetName val="Fixed Assets Top Sheet- Consol"/>
      <sheetName val="P L"/>
      <sheetName val="SCH 10"/>
      <sheetName val="Keyratios"/>
      <sheetName val="Table 5"/>
      <sheetName val="NKEL O&amp;M"/>
      <sheetName val="Group code matrix"/>
      <sheetName val="Summary"/>
      <sheetName val="DIVERSOS"/>
      <sheetName val="HOJA"/>
      <sheetName val="１Ｑ"/>
      <sheetName val="GVL"/>
      <sheetName val="Cal(6.3.2) GSB-T"/>
      <sheetName val="Cal(6.3.3) WMM-T"/>
      <sheetName val="Cal(6.2.4) SG-T"/>
      <sheetName val="EMI"/>
      <sheetName val="FA Schedule Dec 07"/>
      <sheetName val="Assumption-II"/>
    </sheetNames>
    <sheetDataSet>
      <sheetData sheetId="0" refreshError="1"/>
      <sheetData sheetId="1"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3664</v>
          </cell>
          <cell r="C2">
            <v>216559980.77000001</v>
          </cell>
          <cell r="D2">
            <v>4540151761</v>
          </cell>
          <cell r="E2">
            <v>216739948.77000001</v>
          </cell>
          <cell r="F2">
            <v>45570128.376201473</v>
          </cell>
          <cell r="G2">
            <v>1.3799500863786205E-2</v>
          </cell>
          <cell r="H2">
            <v>5.0955112750528375</v>
          </cell>
          <cell r="I2">
            <v>63985394.344343692</v>
          </cell>
          <cell r="J2">
            <v>26151218.762777954</v>
          </cell>
          <cell r="K2">
            <v>7735952.7946356833</v>
          </cell>
          <cell r="L2">
            <v>45570128.376201421</v>
          </cell>
          <cell r="M2">
            <v>-1</v>
          </cell>
          <cell r="N2">
            <v>-1</v>
          </cell>
          <cell r="O2">
            <v>-1</v>
          </cell>
        </row>
        <row r="3">
          <cell r="A3" t="str">
            <v>A</v>
          </cell>
          <cell r="B3">
            <v>2052</v>
          </cell>
          <cell r="C3">
            <v>3043097098.0979962</v>
          </cell>
          <cell r="D3">
            <v>3391844232</v>
          </cell>
          <cell r="E3">
            <v>3085790134.1000004</v>
          </cell>
          <cell r="F3">
            <v>135310123.12859941</v>
          </cell>
          <cell r="G3">
            <v>1.714672457355728E-2</v>
          </cell>
          <cell r="H3">
            <v>5.0238559274306498</v>
          </cell>
          <cell r="I3">
            <v>248328771.66213799</v>
          </cell>
          <cell r="J3">
            <v>155960791.90827847</v>
          </cell>
          <cell r="K3">
            <v>42942143.37473774</v>
          </cell>
          <cell r="L3">
            <v>135310123.12859726</v>
          </cell>
          <cell r="M3">
            <v>0.10281906266955108</v>
          </cell>
          <cell r="N3">
            <v>6.3698274704038535E-2</v>
          </cell>
          <cell r="O3">
            <v>2.4237752719712784E-2</v>
          </cell>
        </row>
        <row r="4">
          <cell r="A4" t="str">
            <v>B</v>
          </cell>
          <cell r="B4">
            <v>61373</v>
          </cell>
          <cell r="C4">
            <v>81110505184.385498</v>
          </cell>
          <cell r="D4">
            <v>89715467807</v>
          </cell>
          <cell r="E4">
            <v>82053055234.660019</v>
          </cell>
          <cell r="F4">
            <v>3471327774.7590413</v>
          </cell>
          <cell r="G4">
            <v>3.2669554446877455E-2</v>
          </cell>
          <cell r="H4">
            <v>5.0999612391461087</v>
          </cell>
          <cell r="I4">
            <v>8118355843.2923126</v>
          </cell>
          <cell r="J4">
            <v>7855081765.0767365</v>
          </cell>
          <cell r="K4">
            <v>3208053696.5444336</v>
          </cell>
          <cell r="L4">
            <v>3471327774.7600098</v>
          </cell>
          <cell r="M4">
            <v>7.1711348429928726E-2</v>
          </cell>
          <cell r="N4">
            <v>3.0312001962315455E-2</v>
          </cell>
          <cell r="O4">
            <v>-2.8005314959021013E-3</v>
          </cell>
        </row>
        <row r="5">
          <cell r="A5" t="str">
            <v>C</v>
          </cell>
          <cell r="B5">
            <v>62535</v>
          </cell>
          <cell r="C5">
            <v>128314512503.11162</v>
          </cell>
          <cell r="D5">
            <v>163324659670</v>
          </cell>
          <cell r="E5">
            <v>132506399224.33</v>
          </cell>
          <cell r="F5">
            <v>5118577776.0572281</v>
          </cell>
          <cell r="G5">
            <v>1.5000844126499144E-2</v>
          </cell>
          <cell r="H5">
            <v>4.4809595842348591</v>
          </cell>
          <cell r="I5">
            <v>9745638945.5206757</v>
          </cell>
          <cell r="J5">
            <v>6846115852.5575714</v>
          </cell>
          <cell r="K5">
            <v>2219054683.0935822</v>
          </cell>
          <cell r="L5">
            <v>5118577776.0566864</v>
          </cell>
          <cell r="M5">
            <v>8.0750329408303706E-2</v>
          </cell>
          <cell r="N5">
            <v>4.2526831116831004E-2</v>
          </cell>
          <cell r="O5">
            <v>1.2145663982136196E-2</v>
          </cell>
        </row>
        <row r="6">
          <cell r="A6" t="str">
            <v>D</v>
          </cell>
          <cell r="B6">
            <v>42677</v>
          </cell>
          <cell r="C6">
            <v>95946736614.138824</v>
          </cell>
          <cell r="D6">
            <v>109814267945</v>
          </cell>
          <cell r="E6">
            <v>96698813458.740021</v>
          </cell>
          <cell r="F6">
            <v>4024556435.3820028</v>
          </cell>
          <cell r="G6">
            <v>1.7975360854205483E-2</v>
          </cell>
          <cell r="H6">
            <v>4.3878647397318238</v>
          </cell>
          <cell r="I6">
            <v>7984423557.4649811</v>
          </cell>
          <cell r="J6">
            <v>6143399031.6316986</v>
          </cell>
          <cell r="K6">
            <v>2183531909.5488281</v>
          </cell>
          <cell r="L6">
            <v>4024556435.3821106</v>
          </cell>
          <cell r="M6">
            <v>7.8465772556888247E-2</v>
          </cell>
          <cell r="N6">
            <v>3.8324806818685546E-2</v>
          </cell>
          <cell r="O6">
            <v>8.696229842239344E-3</v>
          </cell>
        </row>
        <row r="7">
          <cell r="A7" t="str">
            <v>E</v>
          </cell>
          <cell r="B7">
            <v>42002</v>
          </cell>
          <cell r="C7">
            <v>84824248309.966537</v>
          </cell>
          <cell r="D7">
            <v>97324363661</v>
          </cell>
          <cell r="E7">
            <v>86333086548.640015</v>
          </cell>
          <cell r="F7">
            <v>4131235218.9782729</v>
          </cell>
          <cell r="G7">
            <v>2.1004442768466327E-2</v>
          </cell>
          <cell r="H7">
            <v>4.6886333920896544</v>
          </cell>
          <cell r="I7">
            <v>8508965894.8858185</v>
          </cell>
          <cell r="J7">
            <v>6571435260.4127197</v>
          </cell>
          <cell r="K7">
            <v>2193704584.5033875</v>
          </cell>
          <cell r="L7">
            <v>4131235218.9764862</v>
          </cell>
          <cell r="M7">
            <v>8.3432657034569119E-2</v>
          </cell>
          <cell r="N7">
            <v>4.0846126789168685E-2</v>
          </cell>
          <cell r="O7">
            <v>8.3417769867074089E-3</v>
          </cell>
        </row>
        <row r="8">
          <cell r="A8" t="str">
            <v>F</v>
          </cell>
          <cell r="B8">
            <v>6188</v>
          </cell>
          <cell r="C8">
            <v>18674525090.818577</v>
          </cell>
          <cell r="D8">
            <v>20737552362</v>
          </cell>
          <cell r="E8">
            <v>18674584454.419998</v>
          </cell>
          <cell r="F8">
            <v>936653472.08410072</v>
          </cell>
          <cell r="G8">
            <v>2.4568668542306313E-2</v>
          </cell>
          <cell r="H8">
            <v>4.7572391871973334</v>
          </cell>
          <cell r="I8">
            <v>1697383569.4721336</v>
          </cell>
          <cell r="J8">
            <v>1468170931.7183571</v>
          </cell>
          <cell r="K8">
            <v>707440834.33029938</v>
          </cell>
          <cell r="L8">
            <v>936653472.08407593</v>
          </cell>
          <cell r="M8">
            <v>6.6935994589322201E-2</v>
          </cell>
          <cell r="N8">
            <v>2.7445377143178636E-2</v>
          </cell>
          <cell r="O8">
            <v>-5.4457806349828223E-3</v>
          </cell>
        </row>
        <row r="9">
          <cell r="A9" t="str">
            <v>G</v>
          </cell>
          <cell r="B9">
            <v>2604</v>
          </cell>
          <cell r="C9">
            <v>90386616432.259521</v>
          </cell>
          <cell r="D9">
            <v>98952999846</v>
          </cell>
          <cell r="E9">
            <v>90545198421.349991</v>
          </cell>
          <cell r="F9">
            <v>5076591879.199645</v>
          </cell>
          <cell r="G9">
            <v>1.0024226774698011E-2</v>
          </cell>
          <cell r="H9">
            <v>3.9766779798290792</v>
          </cell>
          <cell r="I9">
            <v>6694856398.172699</v>
          </cell>
          <cell r="J9">
            <v>2938178603.0908508</v>
          </cell>
          <cell r="K9">
            <v>1319914084.1179047</v>
          </cell>
          <cell r="L9">
            <v>5076591879.1997528</v>
          </cell>
          <cell r="M9">
            <v>0.10525851023972728</v>
          </cell>
          <cell r="N9">
            <v>6.0148444704163209E-2</v>
          </cell>
          <cell r="O9">
            <v>1.8818217939299609E-2</v>
          </cell>
        </row>
        <row r="10">
          <cell r="A10" t="str">
            <v>H</v>
          </cell>
          <cell r="B10">
            <v>12393</v>
          </cell>
          <cell r="C10">
            <v>224610044211.3544</v>
          </cell>
          <cell r="D10">
            <v>231516920774</v>
          </cell>
          <cell r="E10">
            <v>235518428575.94</v>
          </cell>
          <cell r="F10">
            <v>24479975400.602684</v>
          </cell>
          <cell r="G10">
            <v>2.2134723768387432E-2</v>
          </cell>
          <cell r="H10">
            <v>4.6238677334594849</v>
          </cell>
          <cell r="I10">
            <v>27422403134.815796</v>
          </cell>
          <cell r="J10">
            <v>17509716102.583496</v>
          </cell>
          <cell r="K10">
            <v>14567288368.36908</v>
          </cell>
          <cell r="L10">
            <v>24479975400.601379</v>
          </cell>
          <cell r="M10">
            <v>7.54367488572983E-2</v>
          </cell>
          <cell r="N10">
            <v>3.3336210250219454E-2</v>
          </cell>
          <cell r="O10">
            <v>4.3381477401142803E-3</v>
          </cell>
        </row>
        <row r="11">
          <cell r="A11" t="str">
            <v>I</v>
          </cell>
          <cell r="B11">
            <v>12650</v>
          </cell>
          <cell r="C11">
            <v>37448439234.919807</v>
          </cell>
          <cell r="D11">
            <v>59215831478</v>
          </cell>
          <cell r="E11">
            <v>37770398271.320015</v>
          </cell>
          <cell r="F11">
            <v>1407077298.3265488</v>
          </cell>
          <cell r="G11">
            <v>1.6537631871395637E-2</v>
          </cell>
          <cell r="H11">
            <v>4.5455718247743544</v>
          </cell>
          <cell r="I11">
            <v>2965144558.0671768</v>
          </cell>
          <cell r="J11">
            <v>2264867054.5493927</v>
          </cell>
          <cell r="K11">
            <v>706799794.8087616</v>
          </cell>
          <cell r="L11">
            <v>1407077298.3265457</v>
          </cell>
          <cell r="M11">
            <v>8.3456985867625372E-2</v>
          </cell>
          <cell r="N11">
            <v>4.5468352734875844E-2</v>
          </cell>
          <cell r="O11">
            <v>1.440767082532966E-2</v>
          </cell>
        </row>
        <row r="12">
          <cell r="A12" t="str">
            <v>J</v>
          </cell>
          <cell r="B12">
            <v>32169</v>
          </cell>
          <cell r="C12">
            <v>93254553622.322968</v>
          </cell>
          <cell r="D12">
            <v>125908579774</v>
          </cell>
          <cell r="E12">
            <v>94607611313.590012</v>
          </cell>
          <cell r="F12">
            <v>4119707890.6526814</v>
          </cell>
          <cell r="G12">
            <v>2.5373333380783982E-2</v>
          </cell>
          <cell r="H12">
            <v>4.6306908043918931</v>
          </cell>
          <cell r="I12">
            <v>7526872011.0767365</v>
          </cell>
          <cell r="J12">
            <v>5840396703.0946655</v>
          </cell>
          <cell r="K12">
            <v>2433232582.6720276</v>
          </cell>
          <cell r="L12">
            <v>4119707890.6540985</v>
          </cell>
          <cell r="M12">
            <v>8.2898071890375832E-2</v>
          </cell>
          <cell r="N12">
            <v>3.8697123079826617E-2</v>
          </cell>
          <cell r="O12">
            <v>6.8500142105877571E-3</v>
          </cell>
        </row>
        <row r="13">
          <cell r="A13" t="str">
            <v>K</v>
          </cell>
          <cell r="B13">
            <v>39429</v>
          </cell>
          <cell r="C13">
            <v>457453543660.25</v>
          </cell>
          <cell r="D13">
            <v>484096219176</v>
          </cell>
          <cell r="E13">
            <v>458015690523.6601</v>
          </cell>
          <cell r="F13">
            <v>34131605165.776894</v>
          </cell>
          <cell r="G13">
            <v>1.5994171926188915E-2</v>
          </cell>
          <cell r="H13">
            <v>4.2213176661095098</v>
          </cell>
          <cell r="I13">
            <v>41711332043.664429</v>
          </cell>
          <cell r="J13">
            <v>24168684793.412109</v>
          </cell>
          <cell r="K13">
            <v>16588957915.522217</v>
          </cell>
          <cell r="L13">
            <v>34131605165.774536</v>
          </cell>
          <cell r="M13">
            <v>7.1121155437789824E-2</v>
          </cell>
          <cell r="N13">
            <v>3.2881135857815158E-2</v>
          </cell>
          <cell r="O13">
            <v>2.7255951828379162E-3</v>
          </cell>
        </row>
        <row r="14">
          <cell r="A14" t="str">
            <v>L</v>
          </cell>
          <cell r="B14">
            <v>18090</v>
          </cell>
          <cell r="C14">
            <v>22121556545.009785</v>
          </cell>
          <cell r="D14">
            <v>25189999438</v>
          </cell>
          <cell r="E14">
            <v>22262767179.670006</v>
          </cell>
          <cell r="F14">
            <v>1637030679.9139593</v>
          </cell>
          <cell r="G14">
            <v>5.2028825216668042E-3</v>
          </cell>
          <cell r="H14">
            <v>5.0161533083644567</v>
          </cell>
          <cell r="I14">
            <v>2044895570.3089943</v>
          </cell>
          <cell r="J14">
            <v>623712424.36386871</v>
          </cell>
          <cell r="K14">
            <v>215847533.96891022</v>
          </cell>
          <cell r="L14">
            <v>1637030679.9140358</v>
          </cell>
          <cell r="M14">
            <v>0.10467382096279801</v>
          </cell>
          <cell r="N14">
            <v>6.7473738496355976E-2</v>
          </cell>
          <cell r="O14">
            <v>3.2339950314624798E-2</v>
          </cell>
        </row>
        <row r="15">
          <cell r="A15" t="str">
            <v>M</v>
          </cell>
          <cell r="B15">
            <v>635</v>
          </cell>
          <cell r="C15">
            <v>2856576753.1999998</v>
          </cell>
          <cell r="D15">
            <v>3209596868</v>
          </cell>
          <cell r="E15">
            <v>2856576753.1999998</v>
          </cell>
          <cell r="F15">
            <v>217490352.8636117</v>
          </cell>
          <cell r="G15">
            <v>1.3882097798386993E-3</v>
          </cell>
          <cell r="H15">
            <v>4.931407165778583</v>
          </cell>
          <cell r="I15">
            <v>266085668.30389738</v>
          </cell>
          <cell r="J15">
            <v>61781828.201918602</v>
          </cell>
          <cell r="K15">
            <v>13186512.761633873</v>
          </cell>
          <cell r="L15">
            <v>217490352.86361265</v>
          </cell>
          <cell r="M15">
            <v>5.289079162461064E-2</v>
          </cell>
          <cell r="N15">
            <v>2.5592304426753337E-2</v>
          </cell>
          <cell r="O15">
            <v>3.8107847459235753E-3</v>
          </cell>
        </row>
        <row r="16">
          <cell r="A16" t="str">
            <v>N</v>
          </cell>
          <cell r="B16">
            <v>10775</v>
          </cell>
          <cell r="C16">
            <v>159251628297.82178</v>
          </cell>
          <cell r="D16">
            <v>159875727783</v>
          </cell>
          <cell r="E16">
            <v>159251693208.89999</v>
          </cell>
          <cell r="F16">
            <v>11504036608.598515</v>
          </cell>
          <cell r="G16">
            <v>4.8309225385339584E-3</v>
          </cell>
          <cell r="H16">
            <v>3.9932982872098979</v>
          </cell>
          <cell r="I16">
            <v>13535472327.907745</v>
          </cell>
          <cell r="J16">
            <v>3194845164.6485596</v>
          </cell>
          <cell r="K16">
            <v>1163409445.3398132</v>
          </cell>
          <cell r="L16">
            <v>11504036608.598999</v>
          </cell>
          <cell r="M16">
            <v>4.1943511908427364E-2</v>
          </cell>
          <cell r="N16">
            <v>1.4261050223286319E-2</v>
          </cell>
          <cell r="O16">
            <v>-5.3631936265063559E-3</v>
          </cell>
        </row>
      </sheetData>
      <sheetData sheetId="2"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2282</v>
          </cell>
          <cell r="C2">
            <v>289095102026.76794</v>
          </cell>
          <cell r="D2">
            <v>308997308297</v>
          </cell>
          <cell r="E2">
            <v>289620697531.49994</v>
          </cell>
          <cell r="F2">
            <v>23542244693.761883</v>
          </cell>
          <cell r="G2">
            <v>1.3799500863786205E-2</v>
          </cell>
          <cell r="H2">
            <v>4.3426681585828772</v>
          </cell>
          <cell r="I2">
            <v>26452416432.089844</v>
          </cell>
          <cell r="J2">
            <v>14603965153.802429</v>
          </cell>
          <cell r="K2">
            <v>11693793415.474365</v>
          </cell>
          <cell r="L2">
            <v>23542244693.76178</v>
          </cell>
          <cell r="M2">
            <v>7.9126766577540184E-2</v>
          </cell>
          <cell r="N2">
            <v>4.258384682462537E-2</v>
          </cell>
          <cell r="O2">
            <v>4.708622767191124E-3</v>
          </cell>
        </row>
        <row r="3">
          <cell r="A3" t="str">
            <v>HA</v>
          </cell>
          <cell r="B3">
            <v>9344</v>
          </cell>
          <cell r="C3">
            <v>151288022938.61432</v>
          </cell>
          <cell r="D3">
            <v>153751960297</v>
          </cell>
          <cell r="E3">
            <v>157545476898.01001</v>
          </cell>
          <cell r="F3">
            <v>14464981748.60113</v>
          </cell>
          <cell r="G3">
            <v>2.5147027340166217E-2</v>
          </cell>
          <cell r="H3">
            <v>4.5782921358221342</v>
          </cell>
          <cell r="I3">
            <v>16806934511.916107</v>
          </cell>
          <cell r="J3">
            <v>12033538722.145508</v>
          </cell>
          <cell r="K3">
            <v>9691585958.829834</v>
          </cell>
          <cell r="L3">
            <v>14464981748.600433</v>
          </cell>
          <cell r="M3">
            <v>6.6945935756201475E-2</v>
          </cell>
          <cell r="N3">
            <v>2.8048535714140167E-2</v>
          </cell>
          <cell r="O3">
            <v>7.0190333234091123E-4</v>
          </cell>
        </row>
        <row r="4">
          <cell r="A4" t="str">
            <v>NB</v>
          </cell>
          <cell r="B4">
            <v>74</v>
          </cell>
          <cell r="C4">
            <v>152080616848</v>
          </cell>
          <cell r="D4">
            <v>152080795315</v>
          </cell>
          <cell r="E4">
            <v>152080616848</v>
          </cell>
          <cell r="F4">
            <v>11280589253.36224</v>
          </cell>
          <cell r="G4">
            <v>3.9004257580051286E-3</v>
          </cell>
          <cell r="H4">
            <v>3.9545221320411743</v>
          </cell>
          <cell r="I4">
            <v>12896735244.01474</v>
          </cell>
          <cell r="J4">
            <v>2611502703.0804138</v>
          </cell>
          <cell r="K4">
            <v>995356712.427948</v>
          </cell>
          <cell r="L4">
            <v>11280589253.362274</v>
          </cell>
          <cell r="M4">
            <v>9.7194292708556007E-2</v>
          </cell>
          <cell r="N4">
            <v>7.137160634482162E-2</v>
          </cell>
          <cell r="O4">
            <v>4.8057001752316579E-2</v>
          </cell>
        </row>
        <row r="5">
          <cell r="A5" t="str">
            <v>HB</v>
          </cell>
          <cell r="B5">
            <v>3049</v>
          </cell>
          <cell r="C5">
            <v>73322021272.740082</v>
          </cell>
          <cell r="D5">
            <v>77764960477</v>
          </cell>
          <cell r="E5">
            <v>77972951677.929993</v>
          </cell>
          <cell r="F5">
            <v>10014993652.001608</v>
          </cell>
          <cell r="G5">
            <v>1.5919327030071338E-2</v>
          </cell>
          <cell r="H5">
            <v>4.7159538878267826</v>
          </cell>
          <cell r="I5">
            <v>10615468622.899109</v>
          </cell>
          <cell r="J5">
            <v>5476177380.4377289</v>
          </cell>
          <cell r="K5">
            <v>4875702409.5402374</v>
          </cell>
          <cell r="L5">
            <v>10014993652.001617</v>
          </cell>
          <cell r="M5">
            <v>9.4902603597001617E-2</v>
          </cell>
          <cell r="N5">
            <v>5.4046532175612949E-2</v>
          </cell>
          <cell r="O5">
            <v>2.0490455347133847E-2</v>
          </cell>
        </row>
        <row r="6">
          <cell r="A6" t="str">
            <v>KI</v>
          </cell>
          <cell r="B6">
            <v>466</v>
          </cell>
          <cell r="C6">
            <v>74707678084.48999</v>
          </cell>
          <cell r="D6">
            <v>75249321139</v>
          </cell>
          <cell r="E6">
            <v>74707678084.48999</v>
          </cell>
          <cell r="F6">
            <v>4749109772.7056942</v>
          </cell>
          <cell r="G6">
            <v>2.4532127685621134E-2</v>
          </cell>
          <cell r="H6">
            <v>3.1826246896881001</v>
          </cell>
          <cell r="I6">
            <v>6435043574.003006</v>
          </cell>
          <cell r="J6">
            <v>4260028833.8452911</v>
          </cell>
          <cell r="K6">
            <v>2574095032.5479889</v>
          </cell>
          <cell r="L6">
            <v>4749109772.7057037</v>
          </cell>
          <cell r="M6">
            <v>0.13238251653698413</v>
          </cell>
          <cell r="N6">
            <v>8.1097991958334989E-2</v>
          </cell>
          <cell r="O6">
            <v>3.6976066616577867E-2</v>
          </cell>
        </row>
        <row r="7">
          <cell r="A7" t="str">
            <v>GG</v>
          </cell>
          <cell r="B7">
            <v>118</v>
          </cell>
          <cell r="C7">
            <v>32761199986.400002</v>
          </cell>
          <cell r="D7">
            <v>33225805223</v>
          </cell>
          <cell r="E7">
            <v>32761199986.400002</v>
          </cell>
          <cell r="F7">
            <v>1644018515.0387344</v>
          </cell>
          <cell r="G7">
            <v>9.4502297400437616E-3</v>
          </cell>
          <cell r="H7">
            <v>4.1813233265243959</v>
          </cell>
          <cell r="I7">
            <v>1884077438.3802872</v>
          </cell>
          <cell r="J7">
            <v>603985960.72610092</v>
          </cell>
          <cell r="K7">
            <v>363927037.38455582</v>
          </cell>
          <cell r="L7">
            <v>1644018515.0387421</v>
          </cell>
          <cell r="M7">
            <v>7.1811507437543096E-2</v>
          </cell>
          <cell r="N7">
            <v>4.8103780506288635E-2</v>
          </cell>
          <cell r="O7">
            <v>1.5539286819222495E-2</v>
          </cell>
        </row>
        <row r="8">
          <cell r="A8" t="str">
            <v>EZ</v>
          </cell>
          <cell r="B8">
            <v>18956</v>
          </cell>
          <cell r="C8">
            <v>30621231809.460239</v>
          </cell>
          <cell r="D8">
            <v>36101809000</v>
          </cell>
          <cell r="E8">
            <v>30764761412.480003</v>
          </cell>
          <cell r="F8">
            <v>1392682012.6126616</v>
          </cell>
          <cell r="G8">
            <v>2.568707935676464E-2</v>
          </cell>
          <cell r="H8">
            <v>4.5584102504470865</v>
          </cell>
          <cell r="I8">
            <v>3418707091.0228577</v>
          </cell>
          <cell r="J8">
            <v>2829676178.6289024</v>
          </cell>
          <cell r="K8">
            <v>803651100.21875763</v>
          </cell>
          <cell r="L8">
            <v>1392682012.6127129</v>
          </cell>
          <cell r="M8">
            <v>7.2265263194418547E-2</v>
          </cell>
          <cell r="N8">
            <v>3.1270171523419404E-2</v>
          </cell>
          <cell r="O8">
            <v>2.7699585480686966E-3</v>
          </cell>
        </row>
        <row r="9">
          <cell r="A9" t="str">
            <v>DZ</v>
          </cell>
          <cell r="B9">
            <v>13385</v>
          </cell>
          <cell r="C9">
            <v>26812661720.875668</v>
          </cell>
          <cell r="D9">
            <v>30383422315</v>
          </cell>
          <cell r="E9">
            <v>27061291592.77</v>
          </cell>
          <cell r="F9">
            <v>715003359.93516314</v>
          </cell>
          <cell r="G9">
            <v>2.0084634160732757E-2</v>
          </cell>
          <cell r="H9">
            <v>4.6022303477749489</v>
          </cell>
          <cell r="I9">
            <v>1946814163.2264023</v>
          </cell>
          <cell r="J9">
            <v>1776896042.3765564</v>
          </cell>
          <cell r="K9">
            <v>545085239.08521652</v>
          </cell>
          <cell r="L9">
            <v>715003359.93506241</v>
          </cell>
          <cell r="M9">
            <v>7.4529804770248689E-2</v>
          </cell>
          <cell r="N9">
            <v>3.4754391977844579E-2</v>
          </cell>
          <cell r="O9">
            <v>6.9110093999918392E-3</v>
          </cell>
        </row>
        <row r="10">
          <cell r="A10" t="str">
            <v>KH</v>
          </cell>
          <cell r="B10">
            <v>2205</v>
          </cell>
          <cell r="C10">
            <v>23606750889.590469</v>
          </cell>
          <cell r="D10">
            <v>24213066508</v>
          </cell>
          <cell r="E10">
            <v>23606767337.98</v>
          </cell>
          <cell r="F10">
            <v>2437658726.5142212</v>
          </cell>
          <cell r="G10">
            <v>1.2231157691322469E-2</v>
          </cell>
          <cell r="H10">
            <v>4.5001281922684964</v>
          </cell>
          <cell r="I10">
            <v>2851165230.4933014</v>
          </cell>
          <cell r="J10">
            <v>1222265969.7943954</v>
          </cell>
          <cell r="K10">
            <v>808759465.81534958</v>
          </cell>
          <cell r="L10">
            <v>2437658726.5142555</v>
          </cell>
          <cell r="M10">
            <v>7.7057616389683475E-2</v>
          </cell>
          <cell r="N10">
            <v>3.9879079875271159E-2</v>
          </cell>
          <cell r="O10">
            <v>2.9196543956332421E-3</v>
          </cell>
        </row>
        <row r="11">
          <cell r="A11" t="str">
            <v>BB</v>
          </cell>
          <cell r="B11">
            <v>9340</v>
          </cell>
          <cell r="C11">
            <v>21479597543.062134</v>
          </cell>
          <cell r="D11">
            <v>23197044377</v>
          </cell>
          <cell r="E11">
            <v>22251945735.479996</v>
          </cell>
          <cell r="F11">
            <v>1217412165.807797</v>
          </cell>
          <cell r="G11">
            <v>3.2811497788810207E-2</v>
          </cell>
          <cell r="H11">
            <v>4.8573534401607112</v>
          </cell>
          <cell r="I11">
            <v>2122965889.2349739</v>
          </cell>
          <cell r="J11">
            <v>1964330461.9043159</v>
          </cell>
          <cell r="K11">
            <v>1058776738.4771347</v>
          </cell>
          <cell r="L11">
            <v>1217412165.8077927</v>
          </cell>
          <cell r="M11">
            <v>7.027234833005841E-2</v>
          </cell>
          <cell r="N11">
            <v>2.8189471508689702E-2</v>
          </cell>
          <cell r="O11">
            <v>-7.5461971006227811E-3</v>
          </cell>
        </row>
        <row r="12">
          <cell r="A12" t="str">
            <v>CF</v>
          </cell>
          <cell r="B12">
            <v>6198</v>
          </cell>
          <cell r="C12">
            <v>21773567217.781792</v>
          </cell>
          <cell r="D12">
            <v>24359286423</v>
          </cell>
          <cell r="E12">
            <v>21842679383.259998</v>
          </cell>
          <cell r="F12">
            <v>357286238.46977597</v>
          </cell>
          <cell r="G12">
            <v>1.0452231197200261E-2</v>
          </cell>
          <cell r="H12">
            <v>3.8162003773756199</v>
          </cell>
          <cell r="I12">
            <v>963828152.7608223</v>
          </cell>
          <cell r="J12">
            <v>846070155.39959717</v>
          </cell>
          <cell r="K12">
            <v>239528241.10852051</v>
          </cell>
          <cell r="L12">
            <v>357286238.46974564</v>
          </cell>
          <cell r="M12">
            <v>9.2557343301140432E-2</v>
          </cell>
          <cell r="N12">
            <v>5.2562534074734296E-2</v>
          </cell>
          <cell r="O12">
            <v>1.551492365057657E-2</v>
          </cell>
        </row>
        <row r="13">
          <cell r="A13" t="str">
            <v>GZ</v>
          </cell>
          <cell r="B13">
            <v>281</v>
          </cell>
          <cell r="C13">
            <v>20894341845.769218</v>
          </cell>
          <cell r="D13">
            <v>20978812934</v>
          </cell>
          <cell r="E13">
            <v>20900286257.299999</v>
          </cell>
          <cell r="F13">
            <v>1279716860.6610746</v>
          </cell>
          <cell r="G13">
            <v>9.2361851664261359E-3</v>
          </cell>
          <cell r="H13">
            <v>3.842310907421572</v>
          </cell>
          <cell r="I13">
            <v>1546885778.7384186</v>
          </cell>
          <cell r="J13">
            <v>658523097.17072678</v>
          </cell>
          <cell r="K13">
            <v>391354179.09339142</v>
          </cell>
          <cell r="L13">
            <v>1279716860.6610832</v>
          </cell>
          <cell r="M13">
            <v>8.9022754574689431E-2</v>
          </cell>
          <cell r="N13">
            <v>4.6266850335623604E-2</v>
          </cell>
          <cell r="O13">
            <v>1.1382764868967499E-2</v>
          </cell>
        </row>
        <row r="14">
          <cell r="A14" t="str">
            <v>IA</v>
          </cell>
          <cell r="B14">
            <v>10420</v>
          </cell>
          <cell r="C14">
            <v>19881153808.424786</v>
          </cell>
          <cell r="D14">
            <v>22621493324</v>
          </cell>
          <cell r="E14">
            <v>20112699969.450005</v>
          </cell>
          <cell r="F14">
            <v>874924857.95855248</v>
          </cell>
          <cell r="G14">
            <v>1.7065279272500948E-2</v>
          </cell>
          <cell r="H14">
            <v>4.7193597495361184</v>
          </cell>
          <cell r="I14">
            <v>1648181149.2363014</v>
          </cell>
          <cell r="J14">
            <v>1191189188.2469864</v>
          </cell>
          <cell r="K14">
            <v>417932896.96928024</v>
          </cell>
          <cell r="L14">
            <v>874924857.95859528</v>
          </cell>
          <cell r="M14">
            <v>8.5856379438060237E-2</v>
          </cell>
          <cell r="N14">
            <v>4.8344049087241103E-2</v>
          </cell>
          <cell r="O14">
            <v>1.6978821667208096E-2</v>
          </cell>
        </row>
        <row r="15">
          <cell r="A15" t="str">
            <v>DB</v>
          </cell>
          <cell r="B15">
            <v>7268</v>
          </cell>
          <cell r="C15">
            <v>18925828750.250504</v>
          </cell>
          <cell r="D15">
            <v>22243172188</v>
          </cell>
          <cell r="E15">
            <v>18932425042.77</v>
          </cell>
          <cell r="F15">
            <v>1603785269.7427285</v>
          </cell>
          <cell r="G15">
            <v>1.5150266724627411E-2</v>
          </cell>
          <cell r="H15">
            <v>3.9661889192619082</v>
          </cell>
          <cell r="I15">
            <v>2293346666.251461</v>
          </cell>
          <cell r="J15">
            <v>1012314372.2360382</v>
          </cell>
          <cell r="K15">
            <v>322752975.72726059</v>
          </cell>
          <cell r="L15">
            <v>1603785269.7426834</v>
          </cell>
          <cell r="M15">
            <v>8.6698560548657669E-2</v>
          </cell>
          <cell r="N15">
            <v>4.6497824509888049E-2</v>
          </cell>
          <cell r="O15">
            <v>1.4463715919874985E-2</v>
          </cell>
        </row>
        <row r="16">
          <cell r="A16" t="str">
            <v>GF</v>
          </cell>
          <cell r="B16">
            <v>88</v>
          </cell>
          <cell r="C16">
            <v>18052311419.040302</v>
          </cell>
          <cell r="D16">
            <v>24689265897</v>
          </cell>
          <cell r="E16">
            <v>18195402790.599998</v>
          </cell>
          <cell r="F16">
            <v>-198256844.09951463</v>
          </cell>
          <cell r="G16">
            <v>1.7071023412299033E-2</v>
          </cell>
          <cell r="H16">
            <v>2.7489366834659821</v>
          </cell>
          <cell r="I16">
            <v>639516592.41584396</v>
          </cell>
          <cell r="J16">
            <v>1117239777.9250488</v>
          </cell>
          <cell r="K16">
            <v>279466341.40969467</v>
          </cell>
          <cell r="L16">
            <v>-198256844.09951019</v>
          </cell>
          <cell r="M16">
            <v>7.1189678548867333E-2</v>
          </cell>
          <cell r="N16">
            <v>1.7895296044606174E-2</v>
          </cell>
          <cell r="O16">
            <v>-2.4269712390741376E-2</v>
          </cell>
        </row>
        <row r="17">
          <cell r="A17" t="str">
            <v>CE</v>
          </cell>
          <cell r="B17">
            <v>8207</v>
          </cell>
          <cell r="C17">
            <v>16365129653.895012</v>
          </cell>
          <cell r="D17">
            <v>19185098869</v>
          </cell>
          <cell r="E17">
            <v>16969925127.550001</v>
          </cell>
          <cell r="F17">
            <v>900182496.18789995</v>
          </cell>
          <cell r="G17">
            <v>1.8329263540746116E-2</v>
          </cell>
          <cell r="H17">
            <v>4.5802697586749996</v>
          </cell>
          <cell r="I17">
            <v>1604515349.4404106</v>
          </cell>
          <cell r="J17">
            <v>1047103028.8870354</v>
          </cell>
          <cell r="K17">
            <v>342770175.63454056</v>
          </cell>
          <cell r="L17">
            <v>900182496.1879158</v>
          </cell>
          <cell r="M17">
            <v>6.3127179587613241E-2</v>
          </cell>
          <cell r="N17">
            <v>2.6637934549529528E-2</v>
          </cell>
          <cell r="O17">
            <v>1.5326639182432879E-3</v>
          </cell>
        </row>
        <row r="18">
          <cell r="A18" t="str">
            <v>JZ</v>
          </cell>
          <cell r="B18">
            <v>4678</v>
          </cell>
          <cell r="C18">
            <v>16117819471.405136</v>
          </cell>
          <cell r="D18">
            <v>21867369231</v>
          </cell>
          <cell r="E18">
            <v>16349685507.84</v>
          </cell>
          <cell r="F18">
            <v>1017132825.0044144</v>
          </cell>
          <cell r="G18">
            <v>1.3904224534895227E-2</v>
          </cell>
          <cell r="H18">
            <v>4.5177122259598823</v>
          </cell>
          <cell r="I18">
            <v>1448469636.4016609</v>
          </cell>
          <cell r="J18">
            <v>897656462.79156494</v>
          </cell>
          <cell r="K18">
            <v>466319651.39425659</v>
          </cell>
          <cell r="L18">
            <v>1017132825.0043526</v>
          </cell>
          <cell r="M18">
            <v>8.3778215216606611E-2</v>
          </cell>
          <cell r="N18">
            <v>3.5369300396373066E-2</v>
          </cell>
          <cell r="O18">
            <v>5.0622223835242357E-3</v>
          </cell>
        </row>
        <row r="19">
          <cell r="A19" t="str">
            <v>GA</v>
          </cell>
          <cell r="B19">
            <v>134</v>
          </cell>
          <cell r="C19">
            <v>14010620771.299999</v>
          </cell>
          <cell r="D19">
            <v>14130932066</v>
          </cell>
          <cell r="E19">
            <v>14010620771.299999</v>
          </cell>
          <cell r="F19">
            <v>2176440148.6112947</v>
          </cell>
          <cell r="G19">
            <v>4.2022250017335165E-3</v>
          </cell>
          <cell r="H19">
            <v>5.2763159811045757</v>
          </cell>
          <cell r="I19">
            <v>2364441301.067585</v>
          </cell>
          <cell r="J19">
            <v>426959407.99867058</v>
          </cell>
          <cell r="K19">
            <v>238958255.5423851</v>
          </cell>
          <cell r="L19">
            <v>2176440148.6112995</v>
          </cell>
          <cell r="M19">
            <v>6.3361806023201378E-2</v>
          </cell>
          <cell r="N19">
            <v>2.9693504038042016E-2</v>
          </cell>
          <cell r="O19">
            <v>4.3826551906918643E-3</v>
          </cell>
        </row>
        <row r="20">
          <cell r="A20" t="str">
            <v>JI</v>
          </cell>
          <cell r="B20">
            <v>3972</v>
          </cell>
          <cell r="C20">
            <v>13831195540.352116</v>
          </cell>
          <cell r="D20">
            <v>34285346225</v>
          </cell>
          <cell r="E20">
            <v>13831666904.950001</v>
          </cell>
          <cell r="F20">
            <v>57056705.981690988</v>
          </cell>
          <cell r="G20">
            <v>7.5145034894442991E-2</v>
          </cell>
          <cell r="H20">
            <v>5.1623018704421417</v>
          </cell>
          <cell r="I20">
            <v>985010124.97854805</v>
          </cell>
          <cell r="J20">
            <v>1242901918.4292545</v>
          </cell>
          <cell r="K20">
            <v>314948499.43243599</v>
          </cell>
          <cell r="L20">
            <v>57056705.981729507</v>
          </cell>
          <cell r="M20">
            <v>6.5483076940483081E-2</v>
          </cell>
          <cell r="N20">
            <v>2.613809552056947E-2</v>
          </cell>
          <cell r="O20">
            <v>-1.2880665568653839E-3</v>
          </cell>
        </row>
        <row r="21">
          <cell r="A21" t="str">
            <v>FA</v>
          </cell>
          <cell r="B21">
            <v>5001</v>
          </cell>
          <cell r="C21">
            <v>13546218886.418577</v>
          </cell>
          <cell r="D21">
            <v>15016627816</v>
          </cell>
          <cell r="E21">
            <v>13546278250.019997</v>
          </cell>
          <cell r="F21">
            <v>729266414.53697491</v>
          </cell>
          <cell r="G21">
            <v>2.4988023015681579E-2</v>
          </cell>
          <cell r="H21">
            <v>4.7668655992179385</v>
          </cell>
          <cell r="I21">
            <v>1254444416.8084221</v>
          </cell>
          <cell r="J21">
            <v>1108758740.9520874</v>
          </cell>
          <cell r="K21">
            <v>583580738.68063736</v>
          </cell>
          <cell r="L21">
            <v>729266414.53697205</v>
          </cell>
          <cell r="M21">
            <v>6.3314369464530493E-2</v>
          </cell>
          <cell r="N21">
            <v>2.5509579684756773E-2</v>
          </cell>
          <cell r="O21">
            <v>-6.3577410693653191E-3</v>
          </cell>
        </row>
        <row r="22">
          <cell r="A22" t="str">
            <v>KA</v>
          </cell>
          <cell r="B22">
            <v>1436</v>
          </cell>
          <cell r="C22">
            <v>13376980382.17094</v>
          </cell>
          <cell r="D22">
            <v>13936940070</v>
          </cell>
          <cell r="E22">
            <v>13377606793.030001</v>
          </cell>
          <cell r="F22">
            <v>639259233.99197888</v>
          </cell>
          <cell r="G22">
            <v>7.2037241048562599E-3</v>
          </cell>
          <cell r="H22">
            <v>3.9488164629529026</v>
          </cell>
          <cell r="I22">
            <v>959273425.45971107</v>
          </cell>
          <cell r="J22">
            <v>509838280.31257248</v>
          </cell>
          <cell r="K22">
            <v>189824088.84483719</v>
          </cell>
          <cell r="L22">
            <v>639259233.99197578</v>
          </cell>
          <cell r="M22">
            <v>6.8134501440626646E-2</v>
          </cell>
          <cell r="N22">
            <v>3.3841303106549855E-2</v>
          </cell>
          <cell r="O22">
            <v>1.3716468972467808E-3</v>
          </cell>
        </row>
        <row r="23">
          <cell r="A23" t="str">
            <v>BC</v>
          </cell>
          <cell r="B23">
            <v>10592</v>
          </cell>
          <cell r="C23">
            <v>13170341519.891293</v>
          </cell>
          <cell r="D23">
            <v>14591328061</v>
          </cell>
          <cell r="E23">
            <v>13200810207.599998</v>
          </cell>
          <cell r="F23">
            <v>499497049.72867429</v>
          </cell>
          <cell r="G23">
            <v>3.4100154522053679E-2</v>
          </cell>
          <cell r="H23">
            <v>5.1443774644188052</v>
          </cell>
          <cell r="I23">
            <v>1281236821.9380836</v>
          </cell>
          <cell r="J23">
            <v>1334220286.2926655</v>
          </cell>
          <cell r="K23">
            <v>552480514.08325386</v>
          </cell>
          <cell r="L23">
            <v>499497049.72867203</v>
          </cell>
          <cell r="M23">
            <v>7.2709906933186561E-2</v>
          </cell>
          <cell r="N23">
            <v>3.2948576063935892E-2</v>
          </cell>
          <cell r="O23">
            <v>7.4724788436887174E-5</v>
          </cell>
        </row>
        <row r="24">
          <cell r="A24" t="str">
            <v>DD</v>
          </cell>
          <cell r="B24">
            <v>7225</v>
          </cell>
          <cell r="C24">
            <v>12867818562.055511</v>
          </cell>
          <cell r="D24">
            <v>14595941518</v>
          </cell>
          <cell r="E24">
            <v>13084321469.349998</v>
          </cell>
          <cell r="F24">
            <v>397703835.85571212</v>
          </cell>
          <cell r="G24">
            <v>1.6184565064163412E-2</v>
          </cell>
          <cell r="H24">
            <v>4.5546778233170615</v>
          </cell>
          <cell r="I24">
            <v>888616000.23708725</v>
          </cell>
          <cell r="J24">
            <v>688549949.47797585</v>
          </cell>
          <cell r="K24">
            <v>197637785.0965538</v>
          </cell>
          <cell r="L24">
            <v>397703835.85566521</v>
          </cell>
          <cell r="M24">
            <v>7.4283260482815347E-2</v>
          </cell>
          <cell r="N24">
            <v>3.483653228614618E-2</v>
          </cell>
          <cell r="O24">
            <v>7.8237251744771759E-3</v>
          </cell>
        </row>
        <row r="25">
          <cell r="A25" t="str">
            <v>CB</v>
          </cell>
          <cell r="B25">
            <v>4228</v>
          </cell>
          <cell r="C25">
            <v>12005257413.950535</v>
          </cell>
          <cell r="D25">
            <v>23968133033</v>
          </cell>
          <cell r="E25">
            <v>12111908956.349998</v>
          </cell>
          <cell r="F25">
            <v>375936357.64638978</v>
          </cell>
          <cell r="G25">
            <v>1.4474298517481684E-2</v>
          </cell>
          <cell r="H25">
            <v>4.1085795854995508</v>
          </cell>
          <cell r="I25">
            <v>796219651.62187386</v>
          </cell>
          <cell r="J25">
            <v>598829550.20617104</v>
          </cell>
          <cell r="K25">
            <v>178546256.23069572</v>
          </cell>
          <cell r="L25">
            <v>375936357.64639854</v>
          </cell>
          <cell r="M25">
            <v>7.2167434931519961E-2</v>
          </cell>
          <cell r="N25">
            <v>3.4233876237223314E-2</v>
          </cell>
          <cell r="O25">
            <v>7.3190790453148743E-3</v>
          </cell>
        </row>
        <row r="26">
          <cell r="A26" t="str">
            <v>CA</v>
          </cell>
          <cell r="B26">
            <v>7289</v>
          </cell>
          <cell r="C26">
            <v>11760897018.068888</v>
          </cell>
          <cell r="D26">
            <v>13234526921</v>
          </cell>
          <cell r="E26">
            <v>12067133357.279999</v>
          </cell>
          <cell r="F26">
            <v>515866647.41972297</v>
          </cell>
          <cell r="G26">
            <v>1.42674690105746E-2</v>
          </cell>
          <cell r="H26">
            <v>4.6801448967519317</v>
          </cell>
          <cell r="I26">
            <v>942706975.97374725</v>
          </cell>
          <cell r="J26">
            <v>602502865.53540421</v>
          </cell>
          <cell r="K26">
            <v>175662536.98143005</v>
          </cell>
          <cell r="L26">
            <v>515866647.4197731</v>
          </cell>
          <cell r="M26">
            <v>8.2382203541361707E-2</v>
          </cell>
          <cell r="N26">
            <v>4.5537817608891001E-2</v>
          </cell>
          <cell r="O26">
            <v>1.5034496011489023E-2</v>
          </cell>
        </row>
        <row r="27">
          <cell r="A27" t="str">
            <v>LD</v>
          </cell>
          <cell r="B27">
            <v>11039</v>
          </cell>
          <cell r="C27">
            <v>11700554449.888935</v>
          </cell>
          <cell r="D27">
            <v>13416117333</v>
          </cell>
          <cell r="E27">
            <v>11700723132.4</v>
          </cell>
          <cell r="F27">
            <v>801436773.00350201</v>
          </cell>
          <cell r="G27">
            <v>4.0436258133032359E-3</v>
          </cell>
          <cell r="H27">
            <v>4.9306205390929279</v>
          </cell>
          <cell r="I27">
            <v>996690440.02035522</v>
          </cell>
          <cell r="J27">
            <v>259101533.56030655</v>
          </cell>
          <cell r="K27">
            <v>63847866.543390274</v>
          </cell>
          <cell r="L27">
            <v>801436773.00343895</v>
          </cell>
          <cell r="M27">
            <v>9.6351667638346752E-2</v>
          </cell>
          <cell r="N27">
            <v>5.8963387001693943E-2</v>
          </cell>
          <cell r="O27">
            <v>2.7886094171566709E-2</v>
          </cell>
        </row>
        <row r="28">
          <cell r="A28" t="str">
            <v>CQ</v>
          </cell>
          <cell r="B28">
            <v>8031</v>
          </cell>
          <cell r="C28">
            <v>11169529945.056883</v>
          </cell>
          <cell r="D28">
            <v>12651987109</v>
          </cell>
          <cell r="E28">
            <v>11231606862.99</v>
          </cell>
          <cell r="F28">
            <v>438925609.54702723</v>
          </cell>
          <cell r="G28">
            <v>1.6019806912745363E-2</v>
          </cell>
          <cell r="H28">
            <v>4.897996178683556</v>
          </cell>
          <cell r="I28">
            <v>929970081.58802986</v>
          </cell>
          <cell r="J28">
            <v>665231502.12963486</v>
          </cell>
          <cell r="K28">
            <v>174187030.08863449</v>
          </cell>
          <cell r="L28">
            <v>438925609.5470295</v>
          </cell>
          <cell r="M28">
            <v>8.345472805457009E-2</v>
          </cell>
          <cell r="N28">
            <v>4.8094314694263618E-2</v>
          </cell>
          <cell r="O28">
            <v>1.8657797138456122E-2</v>
          </cell>
        </row>
        <row r="29">
          <cell r="A29" t="str">
            <v>CD</v>
          </cell>
          <cell r="B29">
            <v>2011</v>
          </cell>
          <cell r="C29">
            <v>9841186392.8148479</v>
          </cell>
          <cell r="D29">
            <v>14189984966</v>
          </cell>
          <cell r="E29">
            <v>11007168397.59</v>
          </cell>
          <cell r="F29">
            <v>617425866.60354269</v>
          </cell>
          <cell r="G29">
            <v>1.6583272186485285E-2</v>
          </cell>
          <cell r="H29">
            <v>4.3151844696365744</v>
          </cell>
          <cell r="I29">
            <v>778873394.56919289</v>
          </cell>
          <cell r="J29">
            <v>529262603.8478775</v>
          </cell>
          <cell r="K29">
            <v>367815075.88217545</v>
          </cell>
          <cell r="L29">
            <v>617425866.60349083</v>
          </cell>
          <cell r="M29">
            <v>8.2658928348094574E-2</v>
          </cell>
          <cell r="N29">
            <v>4.5495039153947717E-2</v>
          </cell>
          <cell r="O29">
            <v>1.4374747034142942E-2</v>
          </cell>
        </row>
        <row r="30">
          <cell r="A30" t="str">
            <v>JN</v>
          </cell>
          <cell r="B30">
            <v>1622</v>
          </cell>
          <cell r="C30">
            <v>9897800806.8871689</v>
          </cell>
          <cell r="D30">
            <v>11926343478</v>
          </cell>
          <cell r="E30">
            <v>10982380181.17</v>
          </cell>
          <cell r="F30">
            <v>134474982.03672713</v>
          </cell>
          <cell r="G30">
            <v>1.504368078146444E-2</v>
          </cell>
          <cell r="H30">
            <v>3.3027864704360792</v>
          </cell>
          <cell r="I30">
            <v>392243190.02353096</v>
          </cell>
          <cell r="J30">
            <v>352454175.7996769</v>
          </cell>
          <cell r="K30">
            <v>94685967.812879562</v>
          </cell>
          <cell r="L30">
            <v>134474982.03673363</v>
          </cell>
          <cell r="M30">
            <v>8.4889255834110847E-2</v>
          </cell>
          <cell r="N30">
            <v>4.5459670518909201E-2</v>
          </cell>
          <cell r="O30">
            <v>1.3853524142196046E-2</v>
          </cell>
        </row>
        <row r="31">
          <cell r="A31" t="str">
            <v>EN</v>
          </cell>
          <cell r="B31">
            <v>7626</v>
          </cell>
          <cell r="C31">
            <v>10669753831.534323</v>
          </cell>
          <cell r="D31">
            <v>11919895692</v>
          </cell>
          <cell r="E31">
            <v>10689093088.800001</v>
          </cell>
          <cell r="F31">
            <v>519455428.1134811</v>
          </cell>
          <cell r="G31">
            <v>2.11189402139434E-2</v>
          </cell>
          <cell r="H31">
            <v>5.5321471909089608</v>
          </cell>
          <cell r="I31">
            <v>961649932.58964539</v>
          </cell>
          <cell r="J31">
            <v>701918379.2049675</v>
          </cell>
          <cell r="K31">
            <v>259723874.72880173</v>
          </cell>
          <cell r="L31">
            <v>519455428.11347961</v>
          </cell>
          <cell r="M31">
            <v>0.10342557516836258</v>
          </cell>
          <cell r="N31">
            <v>6.4395203668927703E-2</v>
          </cell>
          <cell r="O31">
            <v>2.4487937343195505E-2</v>
          </cell>
        </row>
        <row r="32">
          <cell r="A32" t="str">
            <v>DA</v>
          </cell>
          <cell r="B32">
            <v>146</v>
          </cell>
          <cell r="C32">
            <v>10296185490.806967</v>
          </cell>
          <cell r="D32">
            <v>11646398460</v>
          </cell>
          <cell r="E32">
            <v>10360834465</v>
          </cell>
          <cell r="F32">
            <v>253320816.86061671</v>
          </cell>
          <cell r="G32">
            <v>1.6704583715679604E-2</v>
          </cell>
          <cell r="H32">
            <v>3.9076806303875267</v>
          </cell>
          <cell r="I32">
            <v>668283453.50926018</v>
          </cell>
          <cell r="J32">
            <v>961389578.80906677</v>
          </cell>
          <cell r="K32">
            <v>546426942.16041946</v>
          </cell>
          <cell r="L32">
            <v>253320816.86061287</v>
          </cell>
          <cell r="M32">
            <v>0.13297608555914164</v>
          </cell>
          <cell r="N32">
            <v>6.1216433167770562E-2</v>
          </cell>
          <cell r="O32">
            <v>9.7978324702364464E-3</v>
          </cell>
        </row>
        <row r="33">
          <cell r="A33" t="str">
            <v>EC</v>
          </cell>
          <cell r="B33">
            <v>3263</v>
          </cell>
          <cell r="C33">
            <v>9747279772.8346672</v>
          </cell>
          <cell r="D33">
            <v>11242807411</v>
          </cell>
          <cell r="E33">
            <v>10062476046.110001</v>
          </cell>
          <cell r="F33">
            <v>290475848.84038526</v>
          </cell>
          <cell r="G33">
            <v>1.8307014790228136E-2</v>
          </cell>
          <cell r="H33">
            <v>4.4027569973689555</v>
          </cell>
          <cell r="I33">
            <v>678535256.55849838</v>
          </cell>
          <cell r="J33">
            <v>541795740.92689896</v>
          </cell>
          <cell r="K33">
            <v>153736333.20880318</v>
          </cell>
          <cell r="L33">
            <v>290475848.8404026</v>
          </cell>
          <cell r="M33">
            <v>8.0186926769624078E-2</v>
          </cell>
          <cell r="N33">
            <v>3.7630366068635651E-2</v>
          </cell>
          <cell r="O33">
            <v>5.5490001260418637E-3</v>
          </cell>
        </row>
        <row r="34">
          <cell r="A34" t="str">
            <v>BN</v>
          </cell>
          <cell r="B34">
            <v>11568</v>
          </cell>
          <cell r="C34">
            <v>9861448349.0059586</v>
          </cell>
          <cell r="D34">
            <v>10993834130</v>
          </cell>
          <cell r="E34">
            <v>9869018274.2999992</v>
          </cell>
          <cell r="F34">
            <v>239192146.12203526</v>
          </cell>
          <cell r="G34">
            <v>4.637759744674598E-2</v>
          </cell>
          <cell r="H34">
            <v>5.4427254143954631</v>
          </cell>
          <cell r="I34">
            <v>998621809.1125679</v>
          </cell>
          <cell r="J34">
            <v>1210995940.2333126</v>
          </cell>
          <cell r="K34">
            <v>451566277.24280357</v>
          </cell>
          <cell r="L34">
            <v>239192146.12205887</v>
          </cell>
          <cell r="M34">
            <v>5.0967015708855166E-2</v>
          </cell>
          <cell r="N34">
            <v>1.6599524386266187E-2</v>
          </cell>
          <cell r="O34">
            <v>-1.451142378821765E-2</v>
          </cell>
        </row>
        <row r="35">
          <cell r="A35" t="str">
            <v>JK</v>
          </cell>
          <cell r="B35">
            <v>1540</v>
          </cell>
          <cell r="C35">
            <v>9634260454.0300007</v>
          </cell>
          <cell r="D35">
            <v>10083127032</v>
          </cell>
          <cell r="E35">
            <v>9634260454.0300007</v>
          </cell>
          <cell r="F35">
            <v>476691640.1607182</v>
          </cell>
          <cell r="G35">
            <v>1.3831309402064765E-2</v>
          </cell>
          <cell r="H35">
            <v>4.7523513222057652</v>
          </cell>
          <cell r="I35">
            <v>602196018.73873711</v>
          </cell>
          <cell r="J35">
            <v>322541062.79187202</v>
          </cell>
          <cell r="K35">
            <v>197036684.21386719</v>
          </cell>
          <cell r="L35">
            <v>476691640.16073227</v>
          </cell>
          <cell r="M35">
            <v>9.0616294785609938E-2</v>
          </cell>
          <cell r="N35">
            <v>4.9949310198131328E-2</v>
          </cell>
          <cell r="O35">
            <v>1.8421668948125702E-2</v>
          </cell>
        </row>
        <row r="36">
          <cell r="A36" t="str">
            <v>JH</v>
          </cell>
          <cell r="B36">
            <v>4951</v>
          </cell>
          <cell r="C36">
            <v>8502192225.3859606</v>
          </cell>
          <cell r="D36">
            <v>9392906095</v>
          </cell>
          <cell r="E36">
            <v>8502949205.8900003</v>
          </cell>
          <cell r="F36">
            <v>270726295.82962209</v>
          </cell>
          <cell r="G36">
            <v>2.7837217802463652E-2</v>
          </cell>
          <cell r="H36">
            <v>4.7593837557783933</v>
          </cell>
          <cell r="I36">
            <v>749288187.62111759</v>
          </cell>
          <cell r="J36">
            <v>826981043.6630764</v>
          </cell>
          <cell r="K36">
            <v>348419151.87160492</v>
          </cell>
          <cell r="L36">
            <v>270726295.82964611</v>
          </cell>
          <cell r="M36">
            <v>6.3606456130331807E-2</v>
          </cell>
          <cell r="N36">
            <v>2.2949146905801524E-2</v>
          </cell>
          <cell r="O36">
            <v>-3.1093810265007097E-3</v>
          </cell>
        </row>
        <row r="37">
          <cell r="A37" t="str">
            <v>KY</v>
          </cell>
          <cell r="B37">
            <v>16287</v>
          </cell>
          <cell r="C37">
            <v>8478127486.5091267</v>
          </cell>
          <cell r="D37">
            <v>9426331261</v>
          </cell>
          <cell r="E37">
            <v>8478204678.5999994</v>
          </cell>
          <cell r="F37">
            <v>281153571.03738415</v>
          </cell>
          <cell r="G37">
            <v>2.8930025237026005E-2</v>
          </cell>
          <cell r="H37">
            <v>5.6446634294858784</v>
          </cell>
          <cell r="I37">
            <v>793480664.96446228</v>
          </cell>
          <cell r="J37">
            <v>723829508.82858276</v>
          </cell>
          <cell r="K37">
            <v>211502414.90151405</v>
          </cell>
          <cell r="L37">
            <v>281153571.03739357</v>
          </cell>
          <cell r="M37">
            <v>5.2167521011258169E-2</v>
          </cell>
          <cell r="N37">
            <v>1.991308393607126E-2</v>
          </cell>
          <cell r="O37">
            <v>-3.5387811488832195E-3</v>
          </cell>
        </row>
        <row r="38">
          <cell r="A38" t="str">
            <v>EB</v>
          </cell>
          <cell r="B38">
            <v>528</v>
          </cell>
          <cell r="C38">
            <v>7360470815.2708998</v>
          </cell>
          <cell r="D38">
            <v>9013896200</v>
          </cell>
          <cell r="E38">
            <v>8332515710.7300005</v>
          </cell>
          <cell r="F38">
            <v>708445163.708408</v>
          </cell>
          <cell r="G38">
            <v>9.9029640767468365E-3</v>
          </cell>
          <cell r="H38">
            <v>5.1696344778569046</v>
          </cell>
          <cell r="I38">
            <v>1065503075.7198973</v>
          </cell>
          <cell r="J38">
            <v>482529530.58172321</v>
          </cell>
          <cell r="K38">
            <v>125471618.57023621</v>
          </cell>
          <cell r="L38">
            <v>708445163.70841026</v>
          </cell>
          <cell r="M38">
            <v>6.3944405858966463E-2</v>
          </cell>
          <cell r="N38">
            <v>2.8923547526904916E-2</v>
          </cell>
          <cell r="O38">
            <v>-8.0270821179776308E-3</v>
          </cell>
        </row>
        <row r="39">
          <cell r="A39" t="str">
            <v>JG</v>
          </cell>
          <cell r="B39">
            <v>1681</v>
          </cell>
          <cell r="C39">
            <v>7535176122.0999994</v>
          </cell>
          <cell r="D39">
            <v>8075745115</v>
          </cell>
          <cell r="E39">
            <v>7535176122.0999994</v>
          </cell>
          <cell r="F39">
            <v>533732938.07770175</v>
          </cell>
          <cell r="G39">
            <v>1.9353980564823028E-2</v>
          </cell>
          <cell r="H39">
            <v>4.8937819435253207</v>
          </cell>
          <cell r="I39">
            <v>805647241.25274372</v>
          </cell>
          <cell r="J39">
            <v>616394533.76326656</v>
          </cell>
          <cell r="K39">
            <v>344480230.58821964</v>
          </cell>
          <cell r="L39">
            <v>533732938.0776968</v>
          </cell>
          <cell r="M39">
            <v>6.7279467692155065E-2</v>
          </cell>
          <cell r="N39">
            <v>2.5558503388447656E-2</v>
          </cell>
          <cell r="O39">
            <v>-2.4062659808821345E-3</v>
          </cell>
        </row>
        <row r="40">
          <cell r="A40" t="str">
            <v>DF</v>
          </cell>
          <cell r="B40">
            <v>3897</v>
          </cell>
          <cell r="C40">
            <v>7011225367.8018303</v>
          </cell>
          <cell r="D40">
            <v>7841390071</v>
          </cell>
          <cell r="E40">
            <v>7012315072.6200008</v>
          </cell>
          <cell r="F40">
            <v>339673670.03460878</v>
          </cell>
          <cell r="G40">
            <v>1.9505305788687453E-2</v>
          </cell>
          <cell r="H40">
            <v>4.4254409780913218</v>
          </cell>
          <cell r="I40">
            <v>567155575.29267693</v>
          </cell>
          <cell r="J40">
            <v>434974777.21035767</v>
          </cell>
          <cell r="K40">
            <v>207492871.95227242</v>
          </cell>
          <cell r="L40">
            <v>339673670.03459167</v>
          </cell>
          <cell r="M40">
            <v>9.0157927589825132E-2</v>
          </cell>
          <cell r="N40">
            <v>4.8986750108187614E-2</v>
          </cell>
          <cell r="O40">
            <v>1.5594448338404652E-2</v>
          </cell>
        </row>
        <row r="41">
          <cell r="A41" t="str">
            <v>CG</v>
          </cell>
          <cell r="B41">
            <v>4148</v>
          </cell>
          <cell r="C41">
            <v>6918783817.5460367</v>
          </cell>
          <cell r="D41">
            <v>7601910965</v>
          </cell>
          <cell r="E41">
            <v>6919596021.9800005</v>
          </cell>
          <cell r="F41">
            <v>418110117.22612011</v>
          </cell>
          <cell r="G41">
            <v>1.8566576924423314E-2</v>
          </cell>
          <cell r="H41">
            <v>4.7853928427953818</v>
          </cell>
          <cell r="I41">
            <v>709960447.09622383</v>
          </cell>
          <cell r="J41">
            <v>452858324.29207516</v>
          </cell>
          <cell r="K41">
            <v>161007994.42198849</v>
          </cell>
          <cell r="L41">
            <v>418110117.22613716</v>
          </cell>
          <cell r="M41">
            <v>7.815912716723572E-2</v>
          </cell>
          <cell r="N41">
            <v>3.721303582749913E-2</v>
          </cell>
          <cell r="O41">
            <v>6.8703008816302317E-3</v>
          </cell>
        </row>
        <row r="42">
          <cell r="A42" t="str">
            <v>JO</v>
          </cell>
          <cell r="B42">
            <v>1535</v>
          </cell>
          <cell r="C42">
            <v>6861578156.0198517</v>
          </cell>
          <cell r="D42">
            <v>7516440133</v>
          </cell>
          <cell r="E42">
            <v>6887265369.1700001</v>
          </cell>
          <cell r="F42">
            <v>520664522.92520899</v>
          </cell>
          <cell r="G42">
            <v>8.3649747342697776E-3</v>
          </cell>
          <cell r="H42">
            <v>4.9943560865350722</v>
          </cell>
          <cell r="I42">
            <v>683724695.40372658</v>
          </cell>
          <cell r="J42">
            <v>246321438.31887054</v>
          </cell>
          <cell r="K42">
            <v>83261265.840351105</v>
          </cell>
          <cell r="L42">
            <v>520664522.92520714</v>
          </cell>
          <cell r="M42">
            <v>0.10079041747030121</v>
          </cell>
          <cell r="N42">
            <v>6.5654585986456238E-2</v>
          </cell>
          <cell r="O42">
            <v>2.9901815232445842E-2</v>
          </cell>
        </row>
        <row r="43">
          <cell r="A43" t="str">
            <v>KL</v>
          </cell>
          <cell r="B43">
            <v>350</v>
          </cell>
          <cell r="C43">
            <v>6787453087.0217819</v>
          </cell>
          <cell r="D43">
            <v>7390358691</v>
          </cell>
          <cell r="E43">
            <v>6818216243.2600002</v>
          </cell>
          <cell r="F43">
            <v>27758016.845379468</v>
          </cell>
          <cell r="G43">
            <v>4.5475188242981406E-2</v>
          </cell>
          <cell r="H43">
            <v>5.1817869547988797</v>
          </cell>
          <cell r="I43">
            <v>492888914.76220608</v>
          </cell>
          <cell r="J43">
            <v>736190014.36837864</v>
          </cell>
          <cell r="K43">
            <v>271059116.45154953</v>
          </cell>
          <cell r="L43">
            <v>27758016.845376968</v>
          </cell>
          <cell r="M43">
            <v>7.995899575637945E-2</v>
          </cell>
          <cell r="N43">
            <v>4.4707530991415764E-2</v>
          </cell>
          <cell r="O43">
            <v>1.2850499550030607E-2</v>
          </cell>
        </row>
        <row r="44">
          <cell r="A44" t="str">
            <v>CZ</v>
          </cell>
          <cell r="B44">
            <v>6427</v>
          </cell>
          <cell r="C44">
            <v>6719984080.4181986</v>
          </cell>
          <cell r="D44">
            <v>7595741531</v>
          </cell>
          <cell r="E44">
            <v>6721404036.3999996</v>
          </cell>
          <cell r="F44">
            <v>319236266.26465553</v>
          </cell>
          <cell r="G44">
            <v>2.2277636664865017E-2</v>
          </cell>
          <cell r="H44">
            <v>5.1986511933815214</v>
          </cell>
          <cell r="I44">
            <v>693341012.51641369</v>
          </cell>
          <cell r="J44">
            <v>515852642.93023872</v>
          </cell>
          <cell r="K44">
            <v>141747896.67845631</v>
          </cell>
          <cell r="L44">
            <v>319236266.26463127</v>
          </cell>
          <cell r="M44">
            <v>7.8236439204494385E-2</v>
          </cell>
          <cell r="N44">
            <v>4.1883254360040256E-2</v>
          </cell>
          <cell r="O44">
            <v>1.2309653085759376E-2</v>
          </cell>
        </row>
        <row r="45">
          <cell r="A45" t="str">
            <v>BM</v>
          </cell>
          <cell r="B45">
            <v>6384</v>
          </cell>
          <cell r="C45">
            <v>6592078027.1876926</v>
          </cell>
          <cell r="D45">
            <v>7512736321</v>
          </cell>
          <cell r="E45">
            <v>6593245262.2000008</v>
          </cell>
          <cell r="F45">
            <v>301292413.26688266</v>
          </cell>
          <cell r="G45">
            <v>2.6362545019702567E-2</v>
          </cell>
          <cell r="H45">
            <v>5.4457257998167741</v>
          </cell>
          <cell r="I45">
            <v>718540672.13483143</v>
          </cell>
          <cell r="J45">
            <v>607360394.58677864</v>
          </cell>
          <cell r="K45">
            <v>190112135.71883678</v>
          </cell>
          <cell r="L45">
            <v>301292413.26688957</v>
          </cell>
          <cell r="M45">
            <v>8.5647352273837185E-2</v>
          </cell>
          <cell r="N45">
            <v>4.0945503217265568E-2</v>
          </cell>
          <cell r="O45">
            <v>7.7136241003072665E-3</v>
          </cell>
        </row>
        <row r="46">
          <cell r="A46" t="str">
            <v>IE</v>
          </cell>
          <cell r="B46">
            <v>454</v>
          </cell>
          <cell r="C46">
            <v>6493818556.6986818</v>
          </cell>
          <cell r="D46">
            <v>25121404000</v>
          </cell>
          <cell r="E46">
            <v>6573522679.2600002</v>
          </cell>
          <cell r="F46">
            <v>-110991914.99079019</v>
          </cell>
          <cell r="G46">
            <v>2.2811460906561474E-2</v>
          </cell>
          <cell r="H46">
            <v>3.2056236194379899</v>
          </cell>
          <cell r="I46">
            <v>180758075.19846821</v>
          </cell>
          <cell r="J46">
            <v>381879137.87550545</v>
          </cell>
          <cell r="K46">
            <v>90129147.686243057</v>
          </cell>
          <cell r="L46">
            <v>-110991914.99079418</v>
          </cell>
          <cell r="M46">
            <v>5.2599774588728915E-2</v>
          </cell>
          <cell r="N46">
            <v>1.4621550873450226E-2</v>
          </cell>
          <cell r="O46">
            <v>-2.1528507245448268E-2</v>
          </cell>
        </row>
        <row r="47">
          <cell r="A47" t="str">
            <v>NE</v>
          </cell>
          <cell r="B47">
            <v>10605</v>
          </cell>
          <cell r="C47">
            <v>6417844793.8217783</v>
          </cell>
          <cell r="D47">
            <v>7026764902</v>
          </cell>
          <cell r="E47">
            <v>6417909704.8999996</v>
          </cell>
          <cell r="F47">
            <v>116650221.62403212</v>
          </cell>
          <cell r="G47">
            <v>2.593428524172026E-2</v>
          </cell>
          <cell r="H47">
            <v>4.8345308965701514</v>
          </cell>
          <cell r="I47">
            <v>513664776.15592098</v>
          </cell>
          <cell r="J47">
            <v>524822439.81788635</v>
          </cell>
          <cell r="K47">
            <v>127807885.28596973</v>
          </cell>
          <cell r="L47">
            <v>116650221.62400436</v>
          </cell>
          <cell r="M47">
            <v>4.0952487724504195E-2</v>
          </cell>
          <cell r="N47">
            <v>1.3825351090579724E-2</v>
          </cell>
          <cell r="O47">
            <v>-5.5034228103429169E-3</v>
          </cell>
        </row>
        <row r="48">
          <cell r="A48" t="str">
            <v>KB</v>
          </cell>
          <cell r="B48">
            <v>3217</v>
          </cell>
          <cell r="C48">
            <v>6269956093.6999998</v>
          </cell>
          <cell r="D48">
            <v>6714985018</v>
          </cell>
          <cell r="E48">
            <v>6269956093.6999998</v>
          </cell>
          <cell r="F48">
            <v>366899022.61782688</v>
          </cell>
          <cell r="G48">
            <v>4.4689856823153127E-3</v>
          </cell>
          <cell r="H48">
            <v>4.4332665194067662</v>
          </cell>
          <cell r="I48">
            <v>458370823.24524212</v>
          </cell>
          <cell r="J48">
            <v>146719436.86570549</v>
          </cell>
          <cell r="K48">
            <v>55247636.238276482</v>
          </cell>
          <cell r="L48">
            <v>366899022.61781311</v>
          </cell>
          <cell r="M48">
            <v>8.842796674353981E-2</v>
          </cell>
          <cell r="N48">
            <v>4.7135319653176085E-2</v>
          </cell>
          <cell r="O48">
            <v>1.2718829230694829E-2</v>
          </cell>
        </row>
        <row r="49">
          <cell r="A49" t="str">
            <v>DC</v>
          </cell>
          <cell r="B49">
            <v>4409</v>
          </cell>
          <cell r="C49">
            <v>6244215440.3000002</v>
          </cell>
          <cell r="D49">
            <v>6971521969</v>
          </cell>
          <cell r="E49">
            <v>6244215440.3000002</v>
          </cell>
          <cell r="F49">
            <v>190038087.59411681</v>
          </cell>
          <cell r="G49">
            <v>2.4259200662718049E-2</v>
          </cell>
          <cell r="H49">
            <v>4.8287387284841508</v>
          </cell>
          <cell r="I49">
            <v>550281347.16711807</v>
          </cell>
          <cell r="J49">
            <v>491280309.5765419</v>
          </cell>
          <cell r="K49">
            <v>131037050.00355625</v>
          </cell>
          <cell r="L49">
            <v>190038087.59413242</v>
          </cell>
          <cell r="M49">
            <v>6.9213276060427362E-2</v>
          </cell>
          <cell r="N49">
            <v>3.1116426856406906E-2</v>
          </cell>
          <cell r="O49">
            <v>2.9351364037745256E-3</v>
          </cell>
        </row>
        <row r="50">
          <cell r="A50" t="str">
            <v>KZ</v>
          </cell>
          <cell r="B50">
            <v>2403</v>
          </cell>
          <cell r="C50">
            <v>6056209628</v>
          </cell>
          <cell r="D50">
            <v>6766980611</v>
          </cell>
          <cell r="E50">
            <v>6056209628</v>
          </cell>
          <cell r="F50">
            <v>377594244.64464337</v>
          </cell>
          <cell r="G50">
            <v>1.7489495149165594E-2</v>
          </cell>
          <cell r="H50">
            <v>4.9266919941231508</v>
          </cell>
          <cell r="I50">
            <v>581684881.07631588</v>
          </cell>
          <cell r="J50">
            <v>374997677.25699615</v>
          </cell>
          <cell r="K50">
            <v>170907040.82533264</v>
          </cell>
          <cell r="L50">
            <v>377594244.64465237</v>
          </cell>
          <cell r="M50">
            <v>9.3197207110289795E-2</v>
          </cell>
          <cell r="N50">
            <v>5.4874353085431725E-2</v>
          </cell>
          <cell r="O50">
            <v>1.8689700462383614E-2</v>
          </cell>
        </row>
        <row r="51">
          <cell r="A51" t="str">
            <v>JF</v>
          </cell>
          <cell r="B51">
            <v>4094</v>
          </cell>
          <cell r="C51">
            <v>6039817684</v>
          </cell>
          <cell r="D51">
            <v>6539841462</v>
          </cell>
          <cell r="E51">
            <v>6039817684</v>
          </cell>
          <cell r="F51">
            <v>230546649.31101632</v>
          </cell>
          <cell r="G51">
            <v>2.7119746948319392E-2</v>
          </cell>
          <cell r="H51">
            <v>4.8911783273282996</v>
          </cell>
          <cell r="I51">
            <v>535363382.52814865</v>
          </cell>
          <cell r="J51">
            <v>531297556.10067177</v>
          </cell>
          <cell r="K51">
            <v>226480822.8835535</v>
          </cell>
          <cell r="L51">
            <v>230546649.31103039</v>
          </cell>
          <cell r="M51">
            <v>7.2455805567966186E-2</v>
          </cell>
          <cell r="N51">
            <v>3.0096303599852717E-2</v>
          </cell>
          <cell r="O51">
            <v>8.2813185790003613E-4</v>
          </cell>
        </row>
        <row r="52">
          <cell r="A52" t="str">
            <v>BA</v>
          </cell>
          <cell r="B52">
            <v>2426</v>
          </cell>
          <cell r="C52">
            <v>5748276483.7288074</v>
          </cell>
          <cell r="D52">
            <v>6196463538</v>
          </cell>
          <cell r="E52">
            <v>5843434528.7799997</v>
          </cell>
          <cell r="F52">
            <v>172481495.85681254</v>
          </cell>
          <cell r="G52">
            <v>2.4308666478059432E-2</v>
          </cell>
          <cell r="H52">
            <v>4.3566640815026458</v>
          </cell>
          <cell r="I52">
            <v>366875547.22507954</v>
          </cell>
          <cell r="J52">
            <v>333711027.92985439</v>
          </cell>
          <cell r="K52">
            <v>139316976.56159115</v>
          </cell>
          <cell r="L52">
            <v>172481495.85681629</v>
          </cell>
          <cell r="M52">
            <v>7.689170967128664E-2</v>
          </cell>
          <cell r="N52">
            <v>3.4527837117227102E-2</v>
          </cell>
          <cell r="O52">
            <v>1.7303662043554121E-4</v>
          </cell>
        </row>
        <row r="53">
          <cell r="A53" t="str">
            <v>IB</v>
          </cell>
          <cell r="B53">
            <v>568</v>
          </cell>
          <cell r="C53">
            <v>5831365841.9099998</v>
          </cell>
          <cell r="D53">
            <v>6004010222</v>
          </cell>
          <cell r="E53">
            <v>5831365841.9099998</v>
          </cell>
          <cell r="F53">
            <v>398359753.80742705</v>
          </cell>
          <cell r="G53">
            <v>1.1905736377895864E-2</v>
          </cell>
          <cell r="H53">
            <v>5.7738742006713295</v>
          </cell>
          <cell r="I53">
            <v>777129294.90298176</v>
          </cell>
          <cell r="J53">
            <v>463937757.64937782</v>
          </cell>
          <cell r="K53">
            <v>85168216.553827286</v>
          </cell>
          <cell r="L53">
            <v>398359753.80743122</v>
          </cell>
          <cell r="M53">
            <v>8.1986444755585461E-2</v>
          </cell>
          <cell r="N53">
            <v>4.4060603085212161E-2</v>
          </cell>
          <cell r="O53">
            <v>1.0599401648366586E-2</v>
          </cell>
        </row>
        <row r="54">
          <cell r="A54" t="str">
            <v>DE</v>
          </cell>
          <cell r="B54">
            <v>2628</v>
          </cell>
          <cell r="C54">
            <v>5790204203.2342997</v>
          </cell>
          <cell r="D54">
            <v>6453673204</v>
          </cell>
          <cell r="E54">
            <v>5811090353.5</v>
          </cell>
          <cell r="F54">
            <v>275724821.10562289</v>
          </cell>
          <cell r="G54">
            <v>1.4959945964579438E-2</v>
          </cell>
          <cell r="H54">
            <v>4.6583474384465156</v>
          </cell>
          <cell r="I54">
            <v>487070002.08112431</v>
          </cell>
          <cell r="J54">
            <v>301631647.08065987</v>
          </cell>
          <cell r="K54">
            <v>90286466.105155945</v>
          </cell>
          <cell r="L54">
            <v>275724821.10562038</v>
          </cell>
          <cell r="M54">
            <v>8.1652918453129275E-2</v>
          </cell>
          <cell r="N54">
            <v>4.1504850932259391E-2</v>
          </cell>
          <cell r="O54">
            <v>1.2425483652433164E-2</v>
          </cell>
        </row>
        <row r="55">
          <cell r="A55" t="str">
            <v>CJ</v>
          </cell>
          <cell r="B55">
            <v>1744</v>
          </cell>
          <cell r="C55">
            <v>5721269259.1308832</v>
          </cell>
          <cell r="D55">
            <v>9325659333</v>
          </cell>
          <cell r="E55">
            <v>5760786898.8599997</v>
          </cell>
          <cell r="F55">
            <v>126617245.55893469</v>
          </cell>
          <cell r="G55">
            <v>9.464668047977666E-3</v>
          </cell>
          <cell r="H55">
            <v>3.9460076489719764</v>
          </cell>
          <cell r="I55">
            <v>261889622.19702816</v>
          </cell>
          <cell r="J55">
            <v>187742779.42852497</v>
          </cell>
          <cell r="K55">
            <v>52470402.790434837</v>
          </cell>
          <cell r="L55">
            <v>126617245.55893803</v>
          </cell>
          <cell r="M55">
            <v>7.5704397684122321E-2</v>
          </cell>
          <cell r="N55">
            <v>3.993488002644062E-2</v>
          </cell>
          <cell r="O55">
            <v>1.0144523458212849E-2</v>
          </cell>
        </row>
        <row r="56">
          <cell r="A56" t="str">
            <v>CO</v>
          </cell>
          <cell r="B56">
            <v>2093</v>
          </cell>
          <cell r="C56">
            <v>3900632864.0137548</v>
          </cell>
          <cell r="D56">
            <v>5120884716</v>
          </cell>
          <cell r="E56">
            <v>5440073692.8199997</v>
          </cell>
          <cell r="F56">
            <v>132888920.25812855</v>
          </cell>
          <cell r="G56">
            <v>1.0007258295491483E-2</v>
          </cell>
          <cell r="H56">
            <v>4.1173441594101794</v>
          </cell>
          <cell r="I56">
            <v>278518579.24214697</v>
          </cell>
          <cell r="J56">
            <v>184810100.56186247</v>
          </cell>
          <cell r="K56">
            <v>39180441.577849388</v>
          </cell>
          <cell r="L56">
            <v>132888920.25813389</v>
          </cell>
          <cell r="M56">
            <v>8.6045450411864746E-2</v>
          </cell>
          <cell r="N56">
            <v>4.8795736688640678E-2</v>
          </cell>
          <cell r="O56">
            <v>1.6481864875656789E-2</v>
          </cell>
        </row>
        <row r="57">
          <cell r="A57" t="str">
            <v>JL</v>
          </cell>
          <cell r="B57">
            <v>2160</v>
          </cell>
          <cell r="C57">
            <v>5399026063.8000002</v>
          </cell>
          <cell r="D57">
            <v>5823115282</v>
          </cell>
          <cell r="E57">
            <v>5399026063.8000002</v>
          </cell>
          <cell r="F57">
            <v>411494716.42512351</v>
          </cell>
          <cell r="G57">
            <v>1.1707734876336647E-2</v>
          </cell>
          <cell r="H57">
            <v>4.6064099564836098</v>
          </cell>
          <cell r="I57">
            <v>530391921.7935791</v>
          </cell>
          <cell r="J57">
            <v>278839944.68710804</v>
          </cell>
          <cell r="K57">
            <v>159942739.31864834</v>
          </cell>
          <cell r="L57">
            <v>411494716.4251194</v>
          </cell>
          <cell r="M57">
            <v>9.1098566976732423E-2</v>
          </cell>
          <cell r="N57">
            <v>5.1385777580810421E-2</v>
          </cell>
          <cell r="O57">
            <v>2.1506243447826114E-2</v>
          </cell>
        </row>
        <row r="58">
          <cell r="A58" t="str">
            <v>CK</v>
          </cell>
          <cell r="B58">
            <v>2767</v>
          </cell>
          <cell r="C58">
            <v>5157842440.0024891</v>
          </cell>
          <cell r="D58">
            <v>5881877323</v>
          </cell>
          <cell r="E58">
            <v>5213758595.7400007</v>
          </cell>
          <cell r="F58">
            <v>216049825.77448228</v>
          </cell>
          <cell r="G58">
            <v>1.4438513268415823E-2</v>
          </cell>
          <cell r="H58">
            <v>4.69332292921424</v>
          </cell>
          <cell r="I58">
            <v>392224574.05688572</v>
          </cell>
          <cell r="J58">
            <v>262082306.46773624</v>
          </cell>
          <cell r="K58">
            <v>85907558.185338974</v>
          </cell>
          <cell r="L58">
            <v>216049825.77448845</v>
          </cell>
          <cell r="M58">
            <v>8.3077929803422393E-2</v>
          </cell>
          <cell r="N58">
            <v>4.6327215279702023E-2</v>
          </cell>
          <cell r="O58">
            <v>1.6394250627484099E-2</v>
          </cell>
        </row>
        <row r="59">
          <cell r="A59" t="str">
            <v>KE</v>
          </cell>
          <cell r="B59">
            <v>1403</v>
          </cell>
          <cell r="C59">
            <v>5204323562.1999998</v>
          </cell>
          <cell r="D59">
            <v>5489124151</v>
          </cell>
          <cell r="E59">
            <v>5204323562.1999998</v>
          </cell>
          <cell r="F59">
            <v>437283678.160034</v>
          </cell>
          <cell r="G59">
            <v>9.4260208888553021E-3</v>
          </cell>
          <cell r="H59">
            <v>4.9360541877200115</v>
          </cell>
          <cell r="I59">
            <v>579645722.88419342</v>
          </cell>
          <cell r="J59">
            <v>200348959.13075542</v>
          </cell>
          <cell r="K59">
            <v>57986914.406587601</v>
          </cell>
          <cell r="L59">
            <v>437283678.1600256</v>
          </cell>
          <cell r="M59">
            <v>0.11653558770519425</v>
          </cell>
          <cell r="N59">
            <v>7.4809996642368148E-2</v>
          </cell>
          <cell r="O59">
            <v>3.5734839170658547E-2</v>
          </cell>
        </row>
        <row r="60">
          <cell r="A60" t="str">
            <v>EF</v>
          </cell>
          <cell r="B60">
            <v>2452</v>
          </cell>
          <cell r="C60">
            <v>5133932512.8999996</v>
          </cell>
          <cell r="D60">
            <v>5576630371</v>
          </cell>
          <cell r="E60">
            <v>5133932512.8999996</v>
          </cell>
          <cell r="F60">
            <v>374684050.11767668</v>
          </cell>
          <cell r="G60">
            <v>1.7888122280161796E-2</v>
          </cell>
          <cell r="H60">
            <v>4.6479951927535987</v>
          </cell>
          <cell r="I60">
            <v>535267361.28452969</v>
          </cell>
          <cell r="J60">
            <v>388663740.22800922</v>
          </cell>
          <cell r="K60">
            <v>228080429.06115627</v>
          </cell>
          <cell r="L60">
            <v>374684050.11767673</v>
          </cell>
          <cell r="M60">
            <v>8.7786649739729439E-2</v>
          </cell>
          <cell r="N60">
            <v>4.3541592535246663E-2</v>
          </cell>
          <cell r="O60">
            <v>8.4934122754580163E-3</v>
          </cell>
        </row>
        <row r="61">
          <cell r="A61" t="str">
            <v>EJ</v>
          </cell>
          <cell r="B61">
            <v>1720</v>
          </cell>
          <cell r="C61">
            <v>5114678997.7142143</v>
          </cell>
          <cell r="D61">
            <v>5528063052</v>
          </cell>
          <cell r="E61">
            <v>5116206903.0999994</v>
          </cell>
          <cell r="F61">
            <v>347067439.02914196</v>
          </cell>
          <cell r="G61">
            <v>2.1737460315307905E-2</v>
          </cell>
          <cell r="H61">
            <v>4.5946043589336929</v>
          </cell>
          <cell r="I61">
            <v>522855516.80020714</v>
          </cell>
          <cell r="J61">
            <v>404874679.99213791</v>
          </cell>
          <cell r="K61">
            <v>229086602.2210741</v>
          </cell>
          <cell r="L61">
            <v>347067439.02914333</v>
          </cell>
          <cell r="M61">
            <v>6.7504222420486551E-2</v>
          </cell>
          <cell r="N61">
            <v>3.1470412922693203E-2</v>
          </cell>
          <cell r="O61">
            <v>2.8363264797298822E-3</v>
          </cell>
        </row>
        <row r="62">
          <cell r="A62" t="str">
            <v>LA</v>
          </cell>
          <cell r="B62">
            <v>2719</v>
          </cell>
          <cell r="C62">
            <v>4877154642.1208448</v>
          </cell>
          <cell r="D62">
            <v>5496345058</v>
          </cell>
          <cell r="E62">
            <v>5018196594.2699995</v>
          </cell>
          <cell r="F62">
            <v>360422716.94052565</v>
          </cell>
          <cell r="G62">
            <v>7.9238599216383092E-3</v>
          </cell>
          <cell r="H62">
            <v>5.0804461882811092</v>
          </cell>
          <cell r="I62">
            <v>449642658.16725826</v>
          </cell>
          <cell r="J62">
            <v>192982819.9400835</v>
          </cell>
          <cell r="K62">
            <v>103762878.71334839</v>
          </cell>
          <cell r="L62">
            <v>360422716.94052315</v>
          </cell>
          <cell r="M62">
            <v>8.9774771096058387E-2</v>
          </cell>
          <cell r="N62">
            <v>5.4911796364747564E-2</v>
          </cell>
          <cell r="O62">
            <v>2.6343878280401037E-2</v>
          </cell>
        </row>
        <row r="63">
          <cell r="A63" t="str">
            <v>EG</v>
          </cell>
          <cell r="B63">
            <v>1449</v>
          </cell>
          <cell r="C63">
            <v>4846918620.5953341</v>
          </cell>
          <cell r="D63">
            <v>5399100646</v>
          </cell>
          <cell r="E63">
            <v>4887361007.0200005</v>
          </cell>
          <cell r="F63">
            <v>177392586.49495819</v>
          </cell>
          <cell r="G63">
            <v>1.1700551323372646E-2</v>
          </cell>
          <cell r="H63">
            <v>4.0854244319531903</v>
          </cell>
          <cell r="I63">
            <v>321973761.47268963</v>
          </cell>
          <cell r="J63">
            <v>232952890.96185112</v>
          </cell>
          <cell r="K63">
            <v>88371715.984122276</v>
          </cell>
          <cell r="L63">
            <v>177392586.49496078</v>
          </cell>
          <cell r="M63">
            <v>7.4263562158080346E-2</v>
          </cell>
          <cell r="N63">
            <v>3.6190607172871342E-2</v>
          </cell>
          <cell r="O63">
            <v>7.4694279253045221E-3</v>
          </cell>
        </row>
        <row r="64">
          <cell r="A64" t="str">
            <v>DG</v>
          </cell>
          <cell r="B64">
            <v>2990</v>
          </cell>
          <cell r="C64">
            <v>4732217707.3663807</v>
          </cell>
          <cell r="D64">
            <v>5268417546</v>
          </cell>
          <cell r="E64">
            <v>4820376285.3999996</v>
          </cell>
          <cell r="F64">
            <v>246338308.65008113</v>
          </cell>
          <cell r="G64">
            <v>1.6889268643253508E-2</v>
          </cell>
          <cell r="H64">
            <v>4.6258718061313981</v>
          </cell>
          <cell r="I64">
            <v>451766701.37305832</v>
          </cell>
          <cell r="J64">
            <v>294836318.21452999</v>
          </cell>
          <cell r="K64">
            <v>89407925.49156189</v>
          </cell>
          <cell r="L64">
            <v>246338308.65009022</v>
          </cell>
          <cell r="M64">
            <v>8.1529285143751407E-2</v>
          </cell>
          <cell r="N64">
            <v>4.4084029955707406E-2</v>
          </cell>
          <cell r="O64">
            <v>1.049793968402416E-2</v>
          </cell>
        </row>
        <row r="65">
          <cell r="A65" t="str">
            <v>BI</v>
          </cell>
          <cell r="B65">
            <v>3090</v>
          </cell>
          <cell r="C65">
            <v>4359187710.5</v>
          </cell>
          <cell r="D65">
            <v>4911991384</v>
          </cell>
          <cell r="E65">
            <v>4359187710.5</v>
          </cell>
          <cell r="F65">
            <v>174817522.0599567</v>
          </cell>
          <cell r="G65">
            <v>3.2764003511778848E-2</v>
          </cell>
          <cell r="H65">
            <v>4.9555664698462181</v>
          </cell>
          <cell r="I65">
            <v>497646602.71754837</v>
          </cell>
          <cell r="J65">
            <v>520591970.2552681</v>
          </cell>
          <cell r="K65">
            <v>197762889.59768486</v>
          </cell>
          <cell r="L65">
            <v>174817522.05996513</v>
          </cell>
          <cell r="M65">
            <v>6.9553703066726855E-2</v>
          </cell>
          <cell r="N65">
            <v>2.6887911746261456E-2</v>
          </cell>
          <cell r="O65">
            <v>-5.989294350627377E-3</v>
          </cell>
        </row>
        <row r="66">
          <cell r="A66" t="str">
            <v>BL</v>
          </cell>
          <cell r="B66">
            <v>4278</v>
          </cell>
          <cell r="C66">
            <v>4272503691.8874655</v>
          </cell>
          <cell r="D66">
            <v>4753459635</v>
          </cell>
          <cell r="E66">
            <v>4273924850.9000001</v>
          </cell>
          <cell r="F66">
            <v>132289270.51087061</v>
          </cell>
          <cell r="G66">
            <v>2.3863959594414577E-2</v>
          </cell>
          <cell r="H66">
            <v>5.1133285745295742</v>
          </cell>
          <cell r="I66">
            <v>367957593.87030983</v>
          </cell>
          <cell r="J66">
            <v>316609129.67176342</v>
          </cell>
          <cell r="K66">
            <v>80940806.312324524</v>
          </cell>
          <cell r="L66">
            <v>132289270.51087093</v>
          </cell>
          <cell r="M66">
            <v>7.1081632921972102E-2</v>
          </cell>
          <cell r="N66">
            <v>3.1606186959878116E-2</v>
          </cell>
          <cell r="O66">
            <v>2.7597936958675198E-3</v>
          </cell>
        </row>
        <row r="67">
          <cell r="A67" t="str">
            <v>CN</v>
          </cell>
          <cell r="B67">
            <v>2027</v>
          </cell>
          <cell r="C67">
            <v>3842823864.659019</v>
          </cell>
          <cell r="D67">
            <v>4775177261</v>
          </cell>
          <cell r="E67">
            <v>3878649170.8499999</v>
          </cell>
          <cell r="F67">
            <v>110821801.22070217</v>
          </cell>
          <cell r="G67">
            <v>2.1519948090773285E-2</v>
          </cell>
          <cell r="H67">
            <v>4.726605932952241</v>
          </cell>
          <cell r="I67">
            <v>320249351.37050676</v>
          </cell>
          <cell r="J67">
            <v>283201195.53673744</v>
          </cell>
          <cell r="K67">
            <v>73773645.386933327</v>
          </cell>
          <cell r="L67">
            <v>110821801.22070265</v>
          </cell>
          <cell r="M67">
            <v>8.389183190715177E-2</v>
          </cell>
          <cell r="N67">
            <v>4.8358383942652614E-2</v>
          </cell>
          <cell r="O67">
            <v>1.1888656580505336E-2</v>
          </cell>
        </row>
        <row r="68">
          <cell r="A68" t="str">
            <v>KF</v>
          </cell>
          <cell r="B68">
            <v>940</v>
          </cell>
          <cell r="C68">
            <v>3838931804</v>
          </cell>
          <cell r="D68">
            <v>3996467294</v>
          </cell>
          <cell r="E68">
            <v>3838931804</v>
          </cell>
          <cell r="F68">
            <v>362713602.62739539</v>
          </cell>
          <cell r="G68">
            <v>7.714284933306793E-3</v>
          </cell>
          <cell r="H68">
            <v>4.0845368978535541</v>
          </cell>
          <cell r="I68">
            <v>416444849.72004128</v>
          </cell>
          <cell r="J68">
            <v>161993678.88073158</v>
          </cell>
          <cell r="K68">
            <v>108262431.78808498</v>
          </cell>
          <cell r="L68">
            <v>362713602.62739468</v>
          </cell>
          <cell r="M68">
            <v>7.688194379657301E-2</v>
          </cell>
          <cell r="N68">
            <v>4.1674673916489463E-2</v>
          </cell>
          <cell r="O68">
            <v>1.1007125138700394E-2</v>
          </cell>
        </row>
        <row r="69">
          <cell r="A69" t="str">
            <v>BJ</v>
          </cell>
          <cell r="B69">
            <v>2843</v>
          </cell>
          <cell r="C69">
            <v>3715354918.5251999</v>
          </cell>
          <cell r="D69">
            <v>4128581230</v>
          </cell>
          <cell r="E69">
            <v>3716550150.9000001</v>
          </cell>
          <cell r="F69">
            <v>167526627.54621914</v>
          </cell>
          <cell r="G69">
            <v>2.3639518399875371E-2</v>
          </cell>
          <cell r="H69">
            <v>5.0661569748752484</v>
          </cell>
          <cell r="I69">
            <v>377833156.85020018</v>
          </cell>
          <cell r="J69">
            <v>295221786.23955774</v>
          </cell>
          <cell r="K69">
            <v>84915256.935567856</v>
          </cell>
          <cell r="L69">
            <v>167526627.54621029</v>
          </cell>
          <cell r="M69">
            <v>8.4803176305873612E-2</v>
          </cell>
          <cell r="N69">
            <v>4.2408707509146527E-2</v>
          </cell>
          <cell r="O69">
            <v>7.9508735108602679E-3</v>
          </cell>
        </row>
        <row r="70">
          <cell r="A70" t="str">
            <v>JM</v>
          </cell>
          <cell r="B70">
            <v>3840</v>
          </cell>
          <cell r="C70">
            <v>3609743219.002748</v>
          </cell>
          <cell r="D70">
            <v>4128999553</v>
          </cell>
          <cell r="E70">
            <v>3619439941.3000002</v>
          </cell>
          <cell r="F70">
            <v>268714772.10287732</v>
          </cell>
          <cell r="G70">
            <v>1.3651233058599867E-2</v>
          </cell>
          <cell r="H70">
            <v>5.5676498974141531</v>
          </cell>
          <cell r="I70">
            <v>407944151.90410852</v>
          </cell>
          <cell r="J70">
            <v>188479702.76861715</v>
          </cell>
          <cell r="K70">
            <v>49250322.967393398</v>
          </cell>
          <cell r="L70">
            <v>268714772.10288477</v>
          </cell>
          <cell r="M70">
            <v>0.11110497440145663</v>
          </cell>
          <cell r="N70">
            <v>7.1760864600543886E-2</v>
          </cell>
          <cell r="O70">
            <v>3.8998475356824401E-2</v>
          </cell>
        </row>
        <row r="71">
          <cell r="A71" t="str">
            <v>BK</v>
          </cell>
          <cell r="B71">
            <v>3250</v>
          </cell>
          <cell r="C71">
            <v>3533350244</v>
          </cell>
          <cell r="D71">
            <v>4018825939</v>
          </cell>
          <cell r="E71">
            <v>3533350244</v>
          </cell>
          <cell r="F71">
            <v>213272741.09959075</v>
          </cell>
          <cell r="G71">
            <v>3.1833706435900735E-2</v>
          </cell>
          <cell r="H71">
            <v>5.5117699934258155</v>
          </cell>
          <cell r="I71">
            <v>436902211.37847376</v>
          </cell>
          <cell r="J71">
            <v>404455251.50365257</v>
          </cell>
          <cell r="K71">
            <v>180825781.22477627</v>
          </cell>
          <cell r="L71">
            <v>213272741.09959745</v>
          </cell>
          <cell r="M71">
            <v>7.7856492182253031E-2</v>
          </cell>
          <cell r="N71">
            <v>3.679009321135121E-2</v>
          </cell>
          <cell r="O71">
            <v>3.5607633400623977E-3</v>
          </cell>
        </row>
        <row r="72">
          <cell r="A72" t="str">
            <v>BE</v>
          </cell>
          <cell r="B72">
            <v>3074</v>
          </cell>
          <cell r="C72">
            <v>3458569834.2118998</v>
          </cell>
          <cell r="D72">
            <v>3895822104</v>
          </cell>
          <cell r="E72">
            <v>3491516633</v>
          </cell>
          <cell r="F72">
            <v>112263619.38450986</v>
          </cell>
          <cell r="G72">
            <v>4.2159900031139515E-2</v>
          </cell>
          <cell r="H72">
            <v>5.5345175841300289</v>
          </cell>
          <cell r="I72">
            <v>375033917.69300842</v>
          </cell>
          <cell r="J72">
            <v>391160901.19616079</v>
          </cell>
          <cell r="K72">
            <v>128390602.88766146</v>
          </cell>
          <cell r="L72">
            <v>112263619.38450909</v>
          </cell>
          <cell r="M72">
            <v>7.0081323223838574E-2</v>
          </cell>
          <cell r="N72">
            <v>2.8843069837740126E-2</v>
          </cell>
          <cell r="O72">
            <v>-7.2394100453452275E-3</v>
          </cell>
        </row>
        <row r="73">
          <cell r="A73" t="str">
            <v>KG</v>
          </cell>
          <cell r="B73">
            <v>741</v>
          </cell>
          <cell r="C73">
            <v>3474179577.5424995</v>
          </cell>
          <cell r="D73">
            <v>3832064562</v>
          </cell>
          <cell r="E73">
            <v>3476669644.9899998</v>
          </cell>
          <cell r="F73">
            <v>213588165.84476689</v>
          </cell>
          <cell r="G73">
            <v>1.2794847688755946E-2</v>
          </cell>
          <cell r="H73">
            <v>4.636092596237062</v>
          </cell>
          <cell r="I73">
            <v>311222264.27511597</v>
          </cell>
          <cell r="J73">
            <v>183854662.3012476</v>
          </cell>
          <cell r="K73">
            <v>86220563.870897293</v>
          </cell>
          <cell r="L73">
            <v>213588165.84476566</v>
          </cell>
          <cell r="M73">
            <v>6.6559197487952929E-2</v>
          </cell>
          <cell r="N73">
            <v>2.9230557199082963E-2</v>
          </cell>
          <cell r="O73">
            <v>-1.9350158574661699E-3</v>
          </cell>
        </row>
        <row r="74">
          <cell r="A74" t="str">
            <v>CI</v>
          </cell>
          <cell r="B74">
            <v>1668</v>
          </cell>
          <cell r="C74">
            <v>3338296665.4915481</v>
          </cell>
          <cell r="D74">
            <v>4161452510</v>
          </cell>
          <cell r="E74">
            <v>3393669913.2999997</v>
          </cell>
          <cell r="F74">
            <v>195892683.80348679</v>
          </cell>
          <cell r="G74">
            <v>1.3322748250021499E-2</v>
          </cell>
          <cell r="H74">
            <v>5.293521416852089</v>
          </cell>
          <cell r="I74">
            <v>313414196.96674871</v>
          </cell>
          <cell r="J74">
            <v>172533855.83184528</v>
          </cell>
          <cell r="K74">
            <v>55012342.668587208</v>
          </cell>
          <cell r="L74">
            <v>195892683.80349064</v>
          </cell>
          <cell r="M74">
            <v>8.9840517235007203E-2</v>
          </cell>
          <cell r="N74">
            <v>5.4826123017996331E-2</v>
          </cell>
          <cell r="O74">
            <v>2.4334961167611451E-2</v>
          </cell>
        </row>
        <row r="75">
          <cell r="A75" t="str">
            <v>FB</v>
          </cell>
          <cell r="B75">
            <v>631</v>
          </cell>
          <cell r="C75">
            <v>3066918270.4000001</v>
          </cell>
          <cell r="D75">
            <v>3415987745</v>
          </cell>
          <cell r="E75">
            <v>3066918270.4000001</v>
          </cell>
          <cell r="F75">
            <v>79947722.112287059</v>
          </cell>
          <cell r="G75">
            <v>3.0151751361494738E-2</v>
          </cell>
          <cell r="H75">
            <v>4.7667292925853939</v>
          </cell>
          <cell r="I75">
            <v>236410379.80071449</v>
          </cell>
          <cell r="J75">
            <v>255424207.71743441</v>
          </cell>
          <cell r="K75">
            <v>98961550.029004097</v>
          </cell>
          <cell r="L75">
            <v>79947722.112284184</v>
          </cell>
          <cell r="M75">
            <v>7.1971565632452786E-2</v>
          </cell>
          <cell r="N75">
            <v>2.8651374072218981E-2</v>
          </cell>
          <cell r="O75">
            <v>-3.5173541039722127E-3</v>
          </cell>
        </row>
        <row r="76">
          <cell r="A76" t="str">
            <v>LC</v>
          </cell>
          <cell r="B76">
            <v>2245</v>
          </cell>
          <cell r="C76">
            <v>3065345804</v>
          </cell>
          <cell r="D76">
            <v>3491852191</v>
          </cell>
          <cell r="E76">
            <v>3065345804</v>
          </cell>
          <cell r="F76">
            <v>279532264.86073494</v>
          </cell>
          <cell r="G76">
            <v>5.9674908886296722E-3</v>
          </cell>
          <cell r="H76">
            <v>5.0680666658726476</v>
          </cell>
          <cell r="I76">
            <v>354937073.24611616</v>
          </cell>
          <cell r="J76">
            <v>107183511.54806662</v>
          </cell>
          <cell r="K76">
            <v>31778703.162683964</v>
          </cell>
          <cell r="L76">
            <v>279532264.86073351</v>
          </cell>
          <cell r="M76">
            <v>0.13688386818569589</v>
          </cell>
          <cell r="N76">
            <v>0.10334320942143274</v>
          </cell>
          <cell r="O76">
            <v>8.0624968482793685E-2</v>
          </cell>
        </row>
        <row r="77">
          <cell r="A77" t="str">
            <v>EO</v>
          </cell>
          <cell r="B77">
            <v>1413</v>
          </cell>
          <cell r="C77">
            <v>2963403008.4000001</v>
          </cell>
          <cell r="D77">
            <v>3182767787</v>
          </cell>
          <cell r="E77">
            <v>2963403008.4000001</v>
          </cell>
          <cell r="F77">
            <v>99770271.835571304</v>
          </cell>
          <cell r="G77">
            <v>9.5062698472005887E-3</v>
          </cell>
          <cell r="H77">
            <v>4.3765539553351873</v>
          </cell>
          <cell r="I77">
            <v>174682754.83949471</v>
          </cell>
          <cell r="J77">
            <v>106331060.48478556</v>
          </cell>
          <cell r="K77">
            <v>31418577.480856895</v>
          </cell>
          <cell r="L77">
            <v>99770271.835566044</v>
          </cell>
          <cell r="M77">
            <v>0.10192928294051075</v>
          </cell>
          <cell r="N77">
            <v>6.1339514710410867E-2</v>
          </cell>
          <cell r="O77">
            <v>1.7833895393248839E-2</v>
          </cell>
        </row>
        <row r="78">
          <cell r="A78" t="str">
            <v>CM</v>
          </cell>
          <cell r="B78">
            <v>1104</v>
          </cell>
          <cell r="C78">
            <v>2796018632.0457096</v>
          </cell>
          <cell r="D78">
            <v>3167531938</v>
          </cell>
          <cell r="E78">
            <v>2928397501.9000001</v>
          </cell>
          <cell r="F78">
            <v>141752255.88754725</v>
          </cell>
          <cell r="G78">
            <v>1.009937768327194E-2</v>
          </cell>
          <cell r="H78">
            <v>5.5195211189250166</v>
          </cell>
          <cell r="I78">
            <v>231478872.36308146</v>
          </cell>
          <cell r="J78">
            <v>126988777.69249868</v>
          </cell>
          <cell r="K78">
            <v>37262161.216964722</v>
          </cell>
          <cell r="L78">
            <v>141752255.88754749</v>
          </cell>
          <cell r="M78">
            <v>6.2652313159429221E-2</v>
          </cell>
          <cell r="N78">
            <v>2.8810488964915684E-2</v>
          </cell>
          <cell r="O78">
            <v>6.2980446290155905E-3</v>
          </cell>
        </row>
        <row r="79">
          <cell r="A79" t="str">
            <v>IC</v>
          </cell>
          <cell r="B79">
            <v>89</v>
          </cell>
          <cell r="C79">
            <v>2906677442.0539999</v>
          </cell>
          <cell r="D79">
            <v>2925780994</v>
          </cell>
          <cell r="E79">
            <v>2915162826</v>
          </cell>
          <cell r="F79">
            <v>111788964.03273721</v>
          </cell>
          <cell r="G79">
            <v>6.2721613668800785E-3</v>
          </cell>
          <cell r="H79">
            <v>3.7995000574324704</v>
          </cell>
          <cell r="I79">
            <v>148206953.00844479</v>
          </cell>
          <cell r="J79">
            <v>40412579.484764099</v>
          </cell>
          <cell r="K79">
            <v>3994590.5090575218</v>
          </cell>
          <cell r="L79">
            <v>111788964.03273821</v>
          </cell>
          <cell r="M79">
            <v>4.9505402693504216E-2</v>
          </cell>
          <cell r="N79">
            <v>2.1328880566396702E-2</v>
          </cell>
          <cell r="O79">
            <v>-8.4451449744748992E-5</v>
          </cell>
        </row>
        <row r="80">
          <cell r="A80" t="str">
            <v>MA</v>
          </cell>
          <cell r="B80">
            <v>601</v>
          </cell>
          <cell r="C80">
            <v>2804634824.1999998</v>
          </cell>
          <cell r="D80">
            <v>3151673132</v>
          </cell>
          <cell r="E80">
            <v>2804634824.1999998</v>
          </cell>
          <cell r="F80">
            <v>214599942.22338456</v>
          </cell>
          <cell r="G80">
            <v>1.3326581196936727E-3</v>
          </cell>
          <cell r="H80">
            <v>4.9331366259129705</v>
          </cell>
          <cell r="I80">
            <v>262104994.81713343</v>
          </cell>
          <cell r="J80">
            <v>60328144.406535625</v>
          </cell>
          <cell r="K80">
            <v>12823091.812787056</v>
          </cell>
          <cell r="L80">
            <v>214599942.22338486</v>
          </cell>
          <cell r="M80">
            <v>5.1901867113533146E-2</v>
          </cell>
          <cell r="N80">
            <v>2.411026226359907E-2</v>
          </cell>
          <cell r="O80">
            <v>3.1254706969422166E-3</v>
          </cell>
        </row>
        <row r="81">
          <cell r="A81" t="str">
            <v>CC</v>
          </cell>
          <cell r="B81">
            <v>1622</v>
          </cell>
          <cell r="C81">
            <v>2752355447.1245098</v>
          </cell>
          <cell r="D81">
            <v>3246630823</v>
          </cell>
          <cell r="E81">
            <v>2766528510.6000004</v>
          </cell>
          <cell r="F81">
            <v>104366726.01440011</v>
          </cell>
          <cell r="G81">
            <v>1.2763987618521214E-2</v>
          </cell>
          <cell r="H81">
            <v>4.7862147578154461</v>
          </cell>
          <cell r="I81">
            <v>195380533.60445881</v>
          </cell>
          <cell r="J81">
            <v>124822297.67372608</v>
          </cell>
          <cell r="K81">
            <v>33808490.083670139</v>
          </cell>
          <cell r="L81">
            <v>104366726.01440287</v>
          </cell>
          <cell r="M81">
            <v>8.4957060650795682E-2</v>
          </cell>
          <cell r="N81">
            <v>5.0842792003821052E-2</v>
          </cell>
          <cell r="O81">
            <v>1.9632748905591597E-2</v>
          </cell>
        </row>
        <row r="82">
          <cell r="A82" t="str">
            <v>DH</v>
          </cell>
          <cell r="B82">
            <v>570</v>
          </cell>
          <cell r="C82">
            <v>2591065323.2576284</v>
          </cell>
          <cell r="D82">
            <v>3661414096</v>
          </cell>
          <cell r="E82">
            <v>2696629688.8400002</v>
          </cell>
          <cell r="F82">
            <v>-18130213.761529807</v>
          </cell>
          <cell r="G82">
            <v>2.1048084604530025E-2</v>
          </cell>
          <cell r="H82">
            <v>3.8408750538182175</v>
          </cell>
          <cell r="I82">
            <v>95479757.702767372</v>
          </cell>
          <cell r="J82">
            <v>158236642.32974434</v>
          </cell>
          <cell r="K82">
            <v>44626670.86545372</v>
          </cell>
          <cell r="L82">
            <v>-18130213.761523247</v>
          </cell>
          <cell r="M82">
            <v>4.5691353655369263E-2</v>
          </cell>
          <cell r="N82">
            <v>1.4628425259100858E-2</v>
          </cell>
          <cell r="O82">
            <v>-1.0532075535430436E-2</v>
          </cell>
        </row>
        <row r="83">
          <cell r="A83" t="str">
            <v>KP</v>
          </cell>
          <cell r="B83">
            <v>1028</v>
          </cell>
          <cell r="C83">
            <v>2689453108.1371346</v>
          </cell>
          <cell r="D83">
            <v>2937832741</v>
          </cell>
          <cell r="E83">
            <v>2692031191.79</v>
          </cell>
          <cell r="F83">
            <v>137213088.20842427</v>
          </cell>
          <cell r="G83">
            <v>8.8969285684743927E-3</v>
          </cell>
          <cell r="H83">
            <v>4.5758841720588928</v>
          </cell>
          <cell r="I83">
            <v>194212214.62776279</v>
          </cell>
          <cell r="J83">
            <v>83623493.679801941</v>
          </cell>
          <cell r="K83">
            <v>26624367.260458946</v>
          </cell>
          <cell r="L83">
            <v>137213088.2084198</v>
          </cell>
          <cell r="M83">
            <v>9.6379466151356868E-2</v>
          </cell>
          <cell r="N83">
            <v>6.2565160265530884E-2</v>
          </cell>
          <cell r="O83">
            <v>2.5013967175907058E-2</v>
          </cell>
        </row>
        <row r="84">
          <cell r="A84" t="str">
            <v>GD</v>
          </cell>
          <cell r="B84">
            <v>1599</v>
          </cell>
          <cell r="C84">
            <v>2604906016</v>
          </cell>
          <cell r="D84">
            <v>2755932380</v>
          </cell>
          <cell r="E84">
            <v>2604906016</v>
          </cell>
          <cell r="F84">
            <v>142201288.39965868</v>
          </cell>
          <cell r="G84">
            <v>9.6987428687323948E-3</v>
          </cell>
          <cell r="H84">
            <v>4.0026236499831445</v>
          </cell>
          <cell r="I84">
            <v>192094582.95960617</v>
          </cell>
          <cell r="J84">
            <v>83365948.814080238</v>
          </cell>
          <cell r="K84">
            <v>33472654.254136562</v>
          </cell>
          <cell r="L84">
            <v>142201288.39966249</v>
          </cell>
          <cell r="M84">
            <v>0.12294882976638209</v>
          </cell>
          <cell r="N84">
            <v>7.7045063542282383E-2</v>
          </cell>
          <cell r="O84">
            <v>3.0778895912878381E-2</v>
          </cell>
        </row>
        <row r="85">
          <cell r="A85" t="str">
            <v>CH</v>
          </cell>
          <cell r="B85">
            <v>2026</v>
          </cell>
          <cell r="C85">
            <v>2487343256.9788518</v>
          </cell>
          <cell r="D85">
            <v>2927852351</v>
          </cell>
          <cell r="E85">
            <v>2488107184.3600001</v>
          </cell>
          <cell r="F85">
            <v>80667291.505566597</v>
          </cell>
          <cell r="G85">
            <v>2.1986098388823556E-2</v>
          </cell>
          <cell r="H85">
            <v>5.1971100866781645</v>
          </cell>
          <cell r="I85">
            <v>213118418.8938694</v>
          </cell>
          <cell r="J85">
            <v>179488567.07958317</v>
          </cell>
          <cell r="K85">
            <v>47037439.691274643</v>
          </cell>
          <cell r="L85">
            <v>80667291.505560875</v>
          </cell>
          <cell r="M85">
            <v>9.0082662483659148E-2</v>
          </cell>
          <cell r="N85">
            <v>5.1094657364531851E-2</v>
          </cell>
          <cell r="O85">
            <v>1.6687133877632959E-2</v>
          </cell>
        </row>
        <row r="86">
          <cell r="A86" t="str">
            <v>KQ</v>
          </cell>
          <cell r="B86">
            <v>886</v>
          </cell>
          <cell r="C86">
            <v>2451443074.3400002</v>
          </cell>
          <cell r="D86">
            <v>2626211185</v>
          </cell>
          <cell r="E86">
            <v>2451443074.3400002</v>
          </cell>
          <cell r="F86">
            <v>85727170.921581581</v>
          </cell>
          <cell r="G86">
            <v>2.0528325836789447E-2</v>
          </cell>
          <cell r="H86">
            <v>5.0737053137700787</v>
          </cell>
          <cell r="I86">
            <v>187819532.96006727</v>
          </cell>
          <cell r="J86">
            <v>159083586.61735964</v>
          </cell>
          <cell r="K86">
            <v>56991224.578877449</v>
          </cell>
          <cell r="L86">
            <v>85727170.921585083</v>
          </cell>
          <cell r="M86">
            <v>8.0920858613423283E-2</v>
          </cell>
          <cell r="N86">
            <v>4.387950915817504E-2</v>
          </cell>
          <cell r="O86">
            <v>1.3647319954284951E-2</v>
          </cell>
        </row>
        <row r="87">
          <cell r="A87" t="str">
            <v>EM</v>
          </cell>
          <cell r="B87">
            <v>1171</v>
          </cell>
          <cell r="C87">
            <v>2445075863.5999999</v>
          </cell>
          <cell r="D87">
            <v>2651284711</v>
          </cell>
          <cell r="E87">
            <v>2445075863.5999999</v>
          </cell>
          <cell r="F87">
            <v>134705533.13920993</v>
          </cell>
          <cell r="G87">
            <v>1.9962489650865559E-2</v>
          </cell>
          <cell r="H87">
            <v>4.8126987489201554</v>
          </cell>
          <cell r="I87">
            <v>232949659.18645239</v>
          </cell>
          <cell r="J87">
            <v>173325549.11961222</v>
          </cell>
          <cell r="K87">
            <v>75081423.072369576</v>
          </cell>
          <cell r="L87">
            <v>134705533.13920975</v>
          </cell>
          <cell r="M87">
            <v>6.6411142777860005E-2</v>
          </cell>
          <cell r="N87">
            <v>3.2181030572323736E-2</v>
          </cell>
          <cell r="O87">
            <v>2.2558103926015299E-3</v>
          </cell>
        </row>
        <row r="88">
          <cell r="A88" t="str">
            <v>KC</v>
          </cell>
          <cell r="B88">
            <v>1248</v>
          </cell>
          <cell r="C88">
            <v>2348774128.7799997</v>
          </cell>
          <cell r="D88">
            <v>2510962363</v>
          </cell>
          <cell r="E88">
            <v>2348774128.7799997</v>
          </cell>
          <cell r="F88">
            <v>154627581.90536258</v>
          </cell>
          <cell r="G88">
            <v>7.7273882184909666E-3</v>
          </cell>
          <cell r="H88">
            <v>4.4521413582833436</v>
          </cell>
          <cell r="I88">
            <v>204977437.1229372</v>
          </cell>
          <cell r="J88">
            <v>81708213.851480961</v>
          </cell>
          <cell r="K88">
            <v>31358358.633904457</v>
          </cell>
          <cell r="L88">
            <v>154627581.9053607</v>
          </cell>
          <cell r="M88">
            <v>6.9857717418769949E-2</v>
          </cell>
          <cell r="N88">
            <v>4.6670259029114806E-2</v>
          </cell>
          <cell r="O88">
            <v>2.0130029803171783E-2</v>
          </cell>
        </row>
        <row r="89">
          <cell r="A89" t="str">
            <v>KO</v>
          </cell>
          <cell r="B89">
            <v>1193</v>
          </cell>
          <cell r="C89">
            <v>2300537280</v>
          </cell>
          <cell r="D89">
            <v>2484620283</v>
          </cell>
          <cell r="E89">
            <v>2300537280</v>
          </cell>
          <cell r="F89">
            <v>111696904.47241531</v>
          </cell>
          <cell r="G89">
            <v>1.8851705451713375E-2</v>
          </cell>
          <cell r="H89">
            <v>4.829663207009177</v>
          </cell>
          <cell r="I89">
            <v>202993014.92809916</v>
          </cell>
          <cell r="J89">
            <v>140721696.17862177</v>
          </cell>
          <cell r="K89">
            <v>49425585.722936153</v>
          </cell>
          <cell r="L89">
            <v>111696904.47241354</v>
          </cell>
          <cell r="M89">
            <v>6.8019087658638164E-2</v>
          </cell>
          <cell r="N89">
            <v>3.3699109403650299E-2</v>
          </cell>
          <cell r="O89">
            <v>4.758545177418293E-3</v>
          </cell>
        </row>
        <row r="90">
          <cell r="A90" t="str">
            <v>KN</v>
          </cell>
          <cell r="B90">
            <v>593</v>
          </cell>
          <cell r="C90">
            <v>2106439722.5</v>
          </cell>
          <cell r="D90">
            <v>2370282197</v>
          </cell>
          <cell r="E90">
            <v>2106439722.5</v>
          </cell>
          <cell r="F90">
            <v>64799653.588570617</v>
          </cell>
          <cell r="G90">
            <v>1.1068294088155489E-2</v>
          </cell>
          <cell r="H90">
            <v>5.1414528702503066</v>
          </cell>
          <cell r="I90">
            <v>135605360.7910738</v>
          </cell>
          <cell r="J90">
            <v>96186301.871003389</v>
          </cell>
          <cell r="K90">
            <v>25380594.668500662</v>
          </cell>
          <cell r="L90">
            <v>64799653.588571072</v>
          </cell>
          <cell r="M90">
            <v>7.0278669628510232E-2</v>
          </cell>
          <cell r="N90">
            <v>3.2339038675508497E-2</v>
          </cell>
          <cell r="O90">
            <v>5.3571005452553808E-3</v>
          </cell>
        </row>
        <row r="91">
          <cell r="A91" t="str">
            <v>EA</v>
          </cell>
          <cell r="B91">
            <v>549</v>
          </cell>
          <cell r="C91">
            <v>2013097535.5385804</v>
          </cell>
          <cell r="D91">
            <v>2265755578</v>
          </cell>
          <cell r="E91">
            <v>2029803496</v>
          </cell>
          <cell r="F91">
            <v>-153732867.14476702</v>
          </cell>
          <cell r="G91">
            <v>4.9811498694340553E-2</v>
          </cell>
          <cell r="H91">
            <v>3.4351870697536748</v>
          </cell>
          <cell r="I91">
            <v>142198148.72305059</v>
          </cell>
          <cell r="J91">
            <v>396394608.17186284</v>
          </cell>
          <cell r="K91">
            <v>100463592.30404592</v>
          </cell>
          <cell r="L91">
            <v>-153732867.14476633</v>
          </cell>
          <cell r="M91">
            <v>8.0497467806689052E-2</v>
          </cell>
          <cell r="N91">
            <v>5.128685789348543E-2</v>
          </cell>
          <cell r="O91">
            <v>2.3241988353655259E-2</v>
          </cell>
        </row>
        <row r="92">
          <cell r="A92" t="str">
            <v>ED</v>
          </cell>
          <cell r="B92">
            <v>1272</v>
          </cell>
          <cell r="C92">
            <v>1851692630.7182641</v>
          </cell>
          <cell r="D92">
            <v>2061500439</v>
          </cell>
          <cell r="E92">
            <v>1851744588.0999999</v>
          </cell>
          <cell r="F92">
            <v>40486723.875705354</v>
          </cell>
          <cell r="G92">
            <v>2.4876175974788108E-2</v>
          </cell>
          <cell r="H92">
            <v>4.6021050386625451</v>
          </cell>
          <cell r="I92">
            <v>165246724.02704453</v>
          </cell>
          <cell r="J92">
            <v>189690919.95381212</v>
          </cell>
          <cell r="K92">
            <v>64930919.80247283</v>
          </cell>
          <cell r="L92">
            <v>40486723.875705242</v>
          </cell>
          <cell r="M92">
            <v>8.9267257507114992E-2</v>
          </cell>
          <cell r="N92">
            <v>4.8322024436598381E-2</v>
          </cell>
          <cell r="O92">
            <v>1.4582460313045019E-2</v>
          </cell>
        </row>
        <row r="93">
          <cell r="A93" t="str">
            <v>JJ</v>
          </cell>
          <cell r="B93">
            <v>579</v>
          </cell>
          <cell r="C93">
            <v>1815354009.3400002</v>
          </cell>
          <cell r="D93">
            <v>1973016058</v>
          </cell>
          <cell r="E93">
            <v>1815354009.3400002</v>
          </cell>
          <cell r="F93">
            <v>28426780.264149148</v>
          </cell>
          <cell r="G93">
            <v>2.2421128328533695E-2</v>
          </cell>
          <cell r="H93">
            <v>4.3406632276972124</v>
          </cell>
          <cell r="I93">
            <v>102895995.18092561</v>
          </cell>
          <cell r="J93">
            <v>118315621.72221065</v>
          </cell>
          <cell r="K93">
            <v>43846406.805433989</v>
          </cell>
          <cell r="L93">
            <v>28426780.264148951</v>
          </cell>
          <cell r="M93">
            <v>5.4068847105476853E-2</v>
          </cell>
          <cell r="N93">
            <v>1.8870664679710755E-2</v>
          </cell>
          <cell r="O93">
            <v>-3.8287367615105648E-3</v>
          </cell>
        </row>
        <row r="94">
          <cell r="A94" t="str">
            <v>ID</v>
          </cell>
          <cell r="B94">
            <v>798</v>
          </cell>
          <cell r="C94">
            <v>1804208313.996805</v>
          </cell>
          <cell r="D94">
            <v>1954094573</v>
          </cell>
          <cell r="E94">
            <v>1804341882.0999999</v>
          </cell>
          <cell r="F94">
            <v>115301437.36909044</v>
          </cell>
          <cell r="G94">
            <v>2.075025405341277E-2</v>
          </cell>
          <cell r="H94">
            <v>4.7362297067325247</v>
          </cell>
          <cell r="I94">
            <v>174616402.21973634</v>
          </cell>
          <cell r="J94">
            <v>161660202.87317181</v>
          </cell>
          <cell r="K94">
            <v>102345238.02252817</v>
          </cell>
          <cell r="L94">
            <v>115301437.3690927</v>
          </cell>
          <cell r="M94">
            <v>6.5733579343504489E-2</v>
          </cell>
          <cell r="N94">
            <v>3.2310315787024452E-2</v>
          </cell>
          <cell r="O94">
            <v>6.4377999929556015E-3</v>
          </cell>
        </row>
        <row r="95">
          <cell r="A95" t="str">
            <v>KJ</v>
          </cell>
          <cell r="B95">
            <v>871</v>
          </cell>
          <cell r="C95">
            <v>1753379650.3</v>
          </cell>
          <cell r="D95">
            <v>1940353393</v>
          </cell>
          <cell r="E95">
            <v>1753379650.3</v>
          </cell>
          <cell r="F95">
            <v>32101555.610369626</v>
          </cell>
          <cell r="G95">
            <v>3.3175444990738906E-2</v>
          </cell>
          <cell r="H95">
            <v>5.0525241659022573</v>
          </cell>
          <cell r="I95">
            <v>143473902.77009821</v>
          </cell>
          <cell r="J95">
            <v>162327533.26819587</v>
          </cell>
          <cell r="K95">
            <v>50955186.108471155</v>
          </cell>
          <cell r="L95">
            <v>32101555.610373497</v>
          </cell>
          <cell r="M95">
            <v>5.3531808563916414E-2</v>
          </cell>
          <cell r="N95">
            <v>2.0937012214109891E-2</v>
          </cell>
          <cell r="O95">
            <v>-6.0319343961043751E-3</v>
          </cell>
        </row>
        <row r="96">
          <cell r="A96" t="str">
            <v>JB</v>
          </cell>
          <cell r="B96">
            <v>313</v>
          </cell>
          <cell r="C96">
            <v>1539044372</v>
          </cell>
          <cell r="D96">
            <v>1591639966</v>
          </cell>
          <cell r="E96">
            <v>1539044372</v>
          </cell>
          <cell r="F96">
            <v>74243092.643806696</v>
          </cell>
          <cell r="G96">
            <v>9.5886343500449934E-3</v>
          </cell>
          <cell r="H96">
            <v>3.3673465026432661</v>
          </cell>
          <cell r="I96">
            <v>90974112.656037092</v>
          </cell>
          <cell r="J96">
            <v>59262897.150160313</v>
          </cell>
          <cell r="K96">
            <v>42531877.137930632</v>
          </cell>
          <cell r="L96">
            <v>74243092.643807411</v>
          </cell>
          <cell r="M96">
            <v>8.4545006572921161E-2</v>
          </cell>
          <cell r="N96">
            <v>3.5416912567352368E-2</v>
          </cell>
          <cell r="O96">
            <v>8.2885220739860425E-3</v>
          </cell>
        </row>
        <row r="97">
          <cell r="A97" t="str">
            <v>BF</v>
          </cell>
          <cell r="B97">
            <v>1690</v>
          </cell>
          <cell r="C97">
            <v>1505052962</v>
          </cell>
          <cell r="D97">
            <v>1731855944</v>
          </cell>
          <cell r="E97">
            <v>1505052962</v>
          </cell>
          <cell r="F97">
            <v>22238755.09759884</v>
          </cell>
          <cell r="G97">
            <v>4.2764349982352075E-2</v>
          </cell>
          <cell r="H97">
            <v>5.8021005171411426</v>
          </cell>
          <cell r="I97">
            <v>175718420.54148364</v>
          </cell>
          <cell r="J97">
            <v>202008329.88001132</v>
          </cell>
          <cell r="K97">
            <v>48528664.436126947</v>
          </cell>
          <cell r="L97">
            <v>22238755.097599268</v>
          </cell>
          <cell r="M97">
            <v>7.2504805065574926E-2</v>
          </cell>
          <cell r="N97">
            <v>2.8177012260922514E-2</v>
          </cell>
          <cell r="O97">
            <v>-1.3453747072615742E-2</v>
          </cell>
        </row>
        <row r="98">
          <cell r="A98" t="str">
            <v>JD</v>
          </cell>
          <cell r="B98">
            <v>502</v>
          </cell>
          <cell r="C98">
            <v>1465717863</v>
          </cell>
          <cell r="D98">
            <v>1545859770</v>
          </cell>
          <cell r="E98">
            <v>1465717863</v>
          </cell>
          <cell r="F98">
            <v>76366958.280467764</v>
          </cell>
          <cell r="G98">
            <v>1.8430090606502348E-2</v>
          </cell>
          <cell r="H98">
            <v>4.7247262200835971</v>
          </cell>
          <cell r="I98">
            <v>125577333.55817151</v>
          </cell>
          <cell r="J98">
            <v>95633623.735339642</v>
          </cell>
          <cell r="K98">
            <v>46423248.457635164</v>
          </cell>
          <cell r="L98">
            <v>76366958.280467033</v>
          </cell>
          <cell r="M98">
            <v>7.3530449067616396E-2</v>
          </cell>
          <cell r="N98">
            <v>3.5867700463249767E-2</v>
          </cell>
          <cell r="O98">
            <v>5.3552774024951382E-3</v>
          </cell>
        </row>
        <row r="99">
          <cell r="A99" t="str">
            <v>CP</v>
          </cell>
          <cell r="B99">
            <v>801</v>
          </cell>
          <cell r="C99">
            <v>1414153936.3812625</v>
          </cell>
          <cell r="D99">
            <v>1547606494</v>
          </cell>
          <cell r="E99">
            <v>1414648836.5</v>
          </cell>
          <cell r="F99">
            <v>56885388.171995461</v>
          </cell>
          <cell r="G99">
            <v>1.2769558320731482E-2</v>
          </cell>
          <cell r="H99">
            <v>4.2182307490046798</v>
          </cell>
          <cell r="I99">
            <v>97411444.087378025</v>
          </cell>
          <cell r="J99">
            <v>49591452.6675632</v>
          </cell>
          <cell r="K99">
            <v>9065396.7521803379</v>
          </cell>
          <cell r="L99">
            <v>56885388.171995163</v>
          </cell>
          <cell r="M99">
            <v>0.10010537493300919</v>
          </cell>
          <cell r="N99">
            <v>6.7156694165305536E-2</v>
          </cell>
          <cell r="O99">
            <v>3.024964760822239E-2</v>
          </cell>
        </row>
        <row r="100">
          <cell r="A100" t="str">
            <v>BD</v>
          </cell>
          <cell r="B100">
            <v>1354</v>
          </cell>
          <cell r="C100">
            <v>1400782334</v>
          </cell>
          <cell r="D100">
            <v>1582022637</v>
          </cell>
          <cell r="E100">
            <v>1400782334</v>
          </cell>
          <cell r="F100">
            <v>103864518.52855097</v>
          </cell>
          <cell r="G100">
            <v>2.170411523480073E-2</v>
          </cell>
          <cell r="H100">
            <v>5.6049624264257796</v>
          </cell>
          <cell r="I100">
            <v>175315289.34418535</v>
          </cell>
          <cell r="J100">
            <v>120159584.48325396</v>
          </cell>
          <cell r="K100">
            <v>48708813.667619228</v>
          </cell>
          <cell r="L100">
            <v>103864518.52855062</v>
          </cell>
          <cell r="M100">
            <v>9.6171128146022383E-2</v>
          </cell>
          <cell r="N100">
            <v>5.586522753477452E-2</v>
          </cell>
          <cell r="O100">
            <v>2.2079903232101728E-2</v>
          </cell>
        </row>
        <row r="101">
          <cell r="A101" t="str">
            <v>KK</v>
          </cell>
          <cell r="B101">
            <v>672</v>
          </cell>
          <cell r="C101">
            <v>1368379280</v>
          </cell>
          <cell r="D101">
            <v>1495673135</v>
          </cell>
          <cell r="E101">
            <v>1368379280</v>
          </cell>
          <cell r="F101">
            <v>70860568.757741049</v>
          </cell>
          <cell r="G101">
            <v>2.766237466955182E-2</v>
          </cell>
          <cell r="H101">
            <v>4.774527458056804</v>
          </cell>
          <cell r="I101">
            <v>157534164.59877467</v>
          </cell>
          <cell r="J101">
            <v>174196565.38036489</v>
          </cell>
          <cell r="K101">
            <v>87522969.539330959</v>
          </cell>
          <cell r="L101">
            <v>70860568.757740736</v>
          </cell>
          <cell r="M101">
            <v>7.8085919186279856E-2</v>
          </cell>
          <cell r="N101">
            <v>3.999001060510253E-2</v>
          </cell>
          <cell r="O101">
            <v>8.616452558009538E-3</v>
          </cell>
        </row>
        <row r="102">
          <cell r="A102" t="str">
            <v>AA</v>
          </cell>
          <cell r="B102">
            <v>906</v>
          </cell>
          <cell r="C102">
            <v>1318801998.6278076</v>
          </cell>
          <cell r="D102">
            <v>1476944824</v>
          </cell>
          <cell r="E102">
            <v>1319493835.5999999</v>
          </cell>
          <cell r="F102">
            <v>45525424.674755089</v>
          </cell>
          <cell r="G102">
            <v>1.9682411692472951E-2</v>
          </cell>
          <cell r="H102">
            <v>4.9014906871566488</v>
          </cell>
          <cell r="I102">
            <v>103455944.67326689</v>
          </cell>
          <cell r="J102">
            <v>72706597.289375305</v>
          </cell>
          <cell r="K102">
            <v>14776077.290864706</v>
          </cell>
          <cell r="L102">
            <v>45525424.674756289</v>
          </cell>
          <cell r="M102">
            <v>0.1041507143905904</v>
          </cell>
          <cell r="N102">
            <v>6.5800684899044726E-2</v>
          </cell>
          <cell r="O102">
            <v>2.6420243096516565E-2</v>
          </cell>
        </row>
        <row r="103">
          <cell r="A103" t="str">
            <v>FD</v>
          </cell>
          <cell r="B103">
            <v>319</v>
          </cell>
          <cell r="C103">
            <v>1302592586.5</v>
          </cell>
          <cell r="D103">
            <v>1495069979</v>
          </cell>
          <cell r="E103">
            <v>1302592586.5</v>
          </cell>
          <cell r="F103">
            <v>97760390.04440935</v>
          </cell>
          <cell r="G103">
            <v>1.2501903353927986E-2</v>
          </cell>
          <cell r="H103">
            <v>4.4667471372154939</v>
          </cell>
          <cell r="I103">
            <v>153130961.35323048</v>
          </cell>
          <cell r="J103">
            <v>69944163.766243696</v>
          </cell>
          <cell r="K103">
            <v>14573592.457422495</v>
          </cell>
          <cell r="L103">
            <v>97760390.044409275</v>
          </cell>
          <cell r="M103">
            <v>9.8660144247535664E-2</v>
          </cell>
          <cell r="N103">
            <v>5.3125115061538775E-2</v>
          </cell>
          <cell r="O103">
            <v>1.6212888441715792E-3</v>
          </cell>
        </row>
        <row r="104">
          <cell r="A104" t="str">
            <v>LB</v>
          </cell>
          <cell r="B104">
            <v>851</v>
          </cell>
          <cell r="C104">
            <v>1149764605</v>
          </cell>
          <cell r="D104">
            <v>1315649194</v>
          </cell>
          <cell r="E104">
            <v>1149764605</v>
          </cell>
          <cell r="F104">
            <v>101774719.43427947</v>
          </cell>
          <cell r="G104">
            <v>6.3202806925620617E-3</v>
          </cell>
          <cell r="H104">
            <v>5.4753982132029568</v>
          </cell>
          <cell r="I104">
            <v>129610312.13936377</v>
          </cell>
          <cell r="J104">
            <v>36553036.850040913</v>
          </cell>
          <cell r="K104">
            <v>8717444.1449568272</v>
          </cell>
          <cell r="L104">
            <v>101774719.43427968</v>
          </cell>
          <cell r="M104">
            <v>0.12453645597238169</v>
          </cell>
          <cell r="N104">
            <v>9.3273311301404455E-2</v>
          </cell>
          <cell r="O104">
            <v>6.7714375383138181E-2</v>
          </cell>
        </row>
        <row r="105">
          <cell r="A105" t="str">
            <v>BG</v>
          </cell>
          <cell r="B105">
            <v>379</v>
          </cell>
          <cell r="C105">
            <v>1082392649</v>
          </cell>
          <cell r="D105">
            <v>1129629072</v>
          </cell>
          <cell r="E105">
            <v>1082392649</v>
          </cell>
          <cell r="F105">
            <v>80298927.371306539</v>
          </cell>
          <cell r="G105">
            <v>9.0711294828886551E-3</v>
          </cell>
          <cell r="H105">
            <v>3.9704754821528723</v>
          </cell>
          <cell r="I105">
            <v>111111583.4373281</v>
          </cell>
          <cell r="J105">
            <v>49698735.284537554</v>
          </cell>
          <cell r="K105">
            <v>18886079.218516111</v>
          </cell>
          <cell r="L105">
            <v>80298927.371306658</v>
          </cell>
          <cell r="M105">
            <v>8.3694263946735167E-2</v>
          </cell>
          <cell r="N105">
            <v>5.3227026969965931E-2</v>
          </cell>
          <cell r="O105">
            <v>1.6810587275271065E-2</v>
          </cell>
        </row>
        <row r="106">
          <cell r="A106" t="str">
            <v>LF</v>
          </cell>
          <cell r="B106">
            <v>994</v>
          </cell>
          <cell r="C106">
            <v>1067564477</v>
          </cell>
          <cell r="D106">
            <v>1171441843</v>
          </cell>
          <cell r="E106">
            <v>1067564477</v>
          </cell>
          <cell r="F106">
            <v>71466630.82006906</v>
          </cell>
          <cell r="G106">
            <v>2.316669079957881E-3</v>
          </cell>
          <cell r="H106">
            <v>4.8193882893220348</v>
          </cell>
          <cell r="I106">
            <v>86136224.063486576</v>
          </cell>
          <cell r="J106">
            <v>20485309.720847368</v>
          </cell>
          <cell r="K106">
            <v>5815716.47742939</v>
          </cell>
          <cell r="L106">
            <v>71466630.820068598</v>
          </cell>
          <cell r="M106">
            <v>9.6250282800936587E-2</v>
          </cell>
          <cell r="N106">
            <v>6.3061195584616342E-2</v>
          </cell>
          <cell r="O106">
            <v>3.1184205765682947E-2</v>
          </cell>
        </row>
        <row r="107">
          <cell r="A107" t="str">
            <v>KS</v>
          </cell>
          <cell r="B107">
            <v>852</v>
          </cell>
          <cell r="C107">
            <v>1031033701</v>
          </cell>
          <cell r="D107">
            <v>1155787712</v>
          </cell>
          <cell r="E107">
            <v>1031033701</v>
          </cell>
          <cell r="F107">
            <v>10944195.659934517</v>
          </cell>
          <cell r="G107">
            <v>3.444094928612234E-2</v>
          </cell>
          <cell r="H107">
            <v>5.0879434414249047</v>
          </cell>
          <cell r="I107">
            <v>104391787.20995069</v>
          </cell>
          <cell r="J107">
            <v>120315276.79707873</v>
          </cell>
          <cell r="K107">
            <v>26867685.247062564</v>
          </cell>
          <cell r="L107">
            <v>10944195.659934521</v>
          </cell>
          <cell r="M107">
            <v>5.6578156417004873E-2</v>
          </cell>
          <cell r="N107">
            <v>2.2721496942237459E-2</v>
          </cell>
          <cell r="O107">
            <v>-5.1928853894702481E-3</v>
          </cell>
        </row>
        <row r="108">
          <cell r="A108" t="str">
            <v>GC</v>
          </cell>
          <cell r="B108">
            <v>83</v>
          </cell>
          <cell r="C108">
            <v>1014908013.75</v>
          </cell>
          <cell r="D108">
            <v>2044157600</v>
          </cell>
          <cell r="E108">
            <v>1024454219.75</v>
          </cell>
          <cell r="F108">
            <v>12160822.864086235</v>
          </cell>
          <cell r="G108">
            <v>4.9759212823850775E-4</v>
          </cell>
          <cell r="H108">
            <v>3.9648546084394725</v>
          </cell>
          <cell r="I108">
            <v>23525557.24285686</v>
          </cell>
          <cell r="J108">
            <v>15152979.17169404</v>
          </cell>
          <cell r="K108">
            <v>3788244.7929234505</v>
          </cell>
          <cell r="L108">
            <v>12160822.86408627</v>
          </cell>
          <cell r="M108">
            <v>0.14655214285146376</v>
          </cell>
          <cell r="N108">
            <v>5.8073723702501176E-2</v>
          </cell>
          <cell r="O108">
            <v>1.1765930373275821E-2</v>
          </cell>
        </row>
        <row r="109">
          <cell r="A109" t="str">
            <v>BH</v>
          </cell>
          <cell r="B109">
            <v>1105</v>
          </cell>
          <cell r="C109">
            <v>931568917.38505006</v>
          </cell>
          <cell r="D109">
            <v>1071873435</v>
          </cell>
          <cell r="E109">
            <v>931843692</v>
          </cell>
          <cell r="F109">
            <v>34880522.378192119</v>
          </cell>
          <cell r="G109">
            <v>3.1773793361238298E-2</v>
          </cell>
          <cell r="H109">
            <v>5.826621374672567</v>
          </cell>
          <cell r="I109">
            <v>112596327.81345499</v>
          </cell>
          <cell r="J109">
            <v>104557965.61489856</v>
          </cell>
          <cell r="K109">
            <v>26842160.179635644</v>
          </cell>
          <cell r="L109">
            <v>34880522.378192067</v>
          </cell>
          <cell r="M109">
            <v>8.6809027902813043E-2</v>
          </cell>
          <cell r="N109">
            <v>4.4255912241872822E-2</v>
          </cell>
          <cell r="O109">
            <v>7.8386704592721523E-3</v>
          </cell>
        </row>
        <row r="110">
          <cell r="A110" t="str">
            <v>JE</v>
          </cell>
          <cell r="B110">
            <v>570</v>
          </cell>
          <cell r="C110">
            <v>842076618</v>
          </cell>
          <cell r="D110">
            <v>979762814</v>
          </cell>
          <cell r="E110">
            <v>842076618</v>
          </cell>
          <cell r="F110">
            <v>12014047.612448905</v>
          </cell>
          <cell r="G110">
            <v>2.3614985375379913E-2</v>
          </cell>
          <cell r="H110">
            <v>4.3486319557105908</v>
          </cell>
          <cell r="I110">
            <v>55379651.641511559</v>
          </cell>
          <cell r="J110">
            <v>57394454.994633794</v>
          </cell>
          <cell r="K110">
            <v>14028850.965571523</v>
          </cell>
          <cell r="L110">
            <v>12014047.612449288</v>
          </cell>
          <cell r="M110">
            <v>6.9337291207289667E-2</v>
          </cell>
          <cell r="N110">
            <v>2.8222059049969852E-2</v>
          </cell>
          <cell r="O110">
            <v>-1.8529936462128546E-4</v>
          </cell>
        </row>
        <row r="111">
          <cell r="A111" t="str">
            <v>GE</v>
          </cell>
          <cell r="B111">
            <v>212</v>
          </cell>
          <cell r="C111">
            <v>839451688</v>
          </cell>
          <cell r="D111">
            <v>908618889</v>
          </cell>
          <cell r="E111">
            <v>839451688</v>
          </cell>
          <cell r="F111">
            <v>17693888.583047207</v>
          </cell>
          <cell r="G111">
            <v>1.0017466685022819E-2</v>
          </cell>
          <cell r="H111">
            <v>4.2619344720723236</v>
          </cell>
          <cell r="I111">
            <v>37230231.063557029</v>
          </cell>
          <cell r="J111">
            <v>25859212.841777205</v>
          </cell>
          <cell r="K111">
            <v>6322870.3612675667</v>
          </cell>
          <cell r="L111">
            <v>17693888.58304739</v>
          </cell>
          <cell r="M111">
            <v>4.2983184313012297E-2</v>
          </cell>
          <cell r="N111">
            <v>1.8162936508903573E-2</v>
          </cell>
          <cell r="O111">
            <v>-3.3091748591104367E-3</v>
          </cell>
        </row>
        <row r="112">
          <cell r="A112" t="str">
            <v>NC</v>
          </cell>
          <cell r="B112">
            <v>68</v>
          </cell>
          <cell r="C112">
            <v>712569023</v>
          </cell>
          <cell r="D112">
            <v>721990251</v>
          </cell>
          <cell r="E112">
            <v>712569023</v>
          </cell>
          <cell r="F112">
            <v>102954402.78731033</v>
          </cell>
          <cell r="G112">
            <v>1.3122813490573038E-2</v>
          </cell>
          <cell r="H112">
            <v>4.5833299883553877</v>
          </cell>
          <cell r="I112">
            <v>120133336.43717694</v>
          </cell>
          <cell r="J112">
            <v>56902678.114147305</v>
          </cell>
          <cell r="K112">
            <v>39723744.464280725</v>
          </cell>
          <cell r="L112">
            <v>102954402.78731036</v>
          </cell>
          <cell r="M112">
            <v>0.11028879719110249</v>
          </cell>
          <cell r="N112">
            <v>2.8610115763498267E-2</v>
          </cell>
          <cell r="O112">
            <v>-1.4649923793652353E-2</v>
          </cell>
        </row>
        <row r="113">
          <cell r="A113" t="str">
            <v>AG</v>
          </cell>
          <cell r="B113">
            <v>352</v>
          </cell>
          <cell r="C113">
            <v>662928638.1970886</v>
          </cell>
          <cell r="D113">
            <v>751602921</v>
          </cell>
          <cell r="E113">
            <v>694968578.29999995</v>
          </cell>
          <cell r="F113">
            <v>31171064.116930149</v>
          </cell>
          <cell r="G113">
            <v>1.2988717448564929E-2</v>
          </cell>
          <cell r="H113">
            <v>4.3597190038214704</v>
          </cell>
          <cell r="I113">
            <v>49313781.758348107</v>
          </cell>
          <cell r="J113">
            <v>24893954.722990274</v>
          </cell>
          <cell r="K113">
            <v>6751237.0815724134</v>
          </cell>
          <cell r="L113">
            <v>31171064.116930246</v>
          </cell>
          <cell r="M113">
            <v>9.837948832823909E-2</v>
          </cell>
          <cell r="N113">
            <v>6.2105642019709355E-2</v>
          </cell>
          <cell r="O113">
            <v>2.4253239324722883E-2</v>
          </cell>
        </row>
        <row r="114">
          <cell r="A114" t="str">
            <v>DI</v>
          </cell>
          <cell r="B114">
            <v>159</v>
          </cell>
          <cell r="C114">
            <v>675314048.19000006</v>
          </cell>
          <cell r="D114">
            <v>748916578</v>
          </cell>
          <cell r="E114">
            <v>675314048.19000006</v>
          </cell>
          <cell r="F114">
            <v>21098479.364887398</v>
          </cell>
          <cell r="G114">
            <v>1.4589136331442851E-2</v>
          </cell>
          <cell r="H114">
            <v>5.4456610546522572</v>
          </cell>
          <cell r="I114">
            <v>35609890.624609828</v>
          </cell>
          <cell r="J114">
            <v>23289394.319658399</v>
          </cell>
          <cell r="K114">
            <v>8777983.0599360466</v>
          </cell>
          <cell r="L114">
            <v>21098479.364887476</v>
          </cell>
          <cell r="M114">
            <v>7.4246272770365995E-2</v>
          </cell>
          <cell r="N114">
            <v>3.5438217340156376E-2</v>
          </cell>
          <cell r="O114">
            <v>8.4572237829040661E-3</v>
          </cell>
        </row>
        <row r="115">
          <cell r="A115" t="str">
            <v>EH</v>
          </cell>
          <cell r="B115">
            <v>285</v>
          </cell>
          <cell r="C115">
            <v>603901394</v>
          </cell>
          <cell r="D115">
            <v>641463012</v>
          </cell>
          <cell r="E115">
            <v>603901394</v>
          </cell>
          <cell r="F115">
            <v>43904354.72572045</v>
          </cell>
          <cell r="G115">
            <v>1.2732157352291469E-2</v>
          </cell>
          <cell r="H115">
            <v>4.9618859387166809</v>
          </cell>
          <cell r="I115">
            <v>59018762.554683566</v>
          </cell>
          <cell r="J115">
            <v>24549946.759204865</v>
          </cell>
          <cell r="K115">
            <v>9435538.9302411079</v>
          </cell>
          <cell r="L115">
            <v>43904354.72571981</v>
          </cell>
          <cell r="M115">
            <v>9.5513505166495316E-2</v>
          </cell>
          <cell r="N115">
            <v>6.110586973141887E-2</v>
          </cell>
          <cell r="O115">
            <v>2.080937106993061E-2</v>
          </cell>
        </row>
        <row r="116">
          <cell r="A116" t="str">
            <v>EP</v>
          </cell>
          <cell r="B116">
            <v>554</v>
          </cell>
          <cell r="C116">
            <v>588291348</v>
          </cell>
          <cell r="D116">
            <v>675471250</v>
          </cell>
          <cell r="E116">
            <v>588291348</v>
          </cell>
          <cell r="F116">
            <v>40974017.476990893</v>
          </cell>
          <cell r="G116">
            <v>1.4982843946913708E-2</v>
          </cell>
          <cell r="H116">
            <v>5.3796841565533278</v>
          </cell>
          <cell r="I116">
            <v>67636852.67147243</v>
          </cell>
          <cell r="J116">
            <v>36653206.798194766</v>
          </cell>
          <cell r="K116">
            <v>9990371.6037137508</v>
          </cell>
          <cell r="L116">
            <v>40974017.476991415</v>
          </cell>
          <cell r="M116">
            <v>0.11005715862322762</v>
          </cell>
          <cell r="N116">
            <v>6.2407508278126654E-2</v>
          </cell>
          <cell r="O116">
            <v>3.2167776094073015E-2</v>
          </cell>
        </row>
        <row r="117">
          <cell r="A117" t="str">
            <v>FC</v>
          </cell>
          <cell r="B117">
            <v>175</v>
          </cell>
          <cell r="C117">
            <v>529450375.5</v>
          </cell>
          <cell r="D117">
            <v>571411355</v>
          </cell>
          <cell r="E117">
            <v>529450375.5</v>
          </cell>
          <cell r="F117">
            <v>17802042.391441248</v>
          </cell>
          <cell r="G117">
            <v>1.6168386946756867E-2</v>
          </cell>
          <cell r="H117">
            <v>4.7249075766620168</v>
          </cell>
          <cell r="I117">
            <v>37332740.418870687</v>
          </cell>
          <cell r="J117">
            <v>26445931.547893643</v>
          </cell>
          <cell r="K117">
            <v>6915233.5204643011</v>
          </cell>
          <cell r="L117">
            <v>17802042.391441345</v>
          </cell>
          <cell r="M117">
            <v>7.7350241435015205E-2</v>
          </cell>
          <cell r="N117">
            <v>3.5036747198496976E-2</v>
          </cell>
          <cell r="O117">
            <v>2.243600930975676E-3</v>
          </cell>
        </row>
        <row r="118">
          <cell r="A118" t="str">
            <v>AD</v>
          </cell>
          <cell r="B118">
            <v>310</v>
          </cell>
          <cell r="C118">
            <v>451314889.93739998</v>
          </cell>
          <cell r="D118">
            <v>501134535</v>
          </cell>
          <cell r="E118">
            <v>459582903</v>
          </cell>
          <cell r="F118">
            <v>27060625.369845837</v>
          </cell>
          <cell r="G118">
            <v>1.6541546822545671E-2</v>
          </cell>
          <cell r="H118">
            <v>6.3375194599003635</v>
          </cell>
          <cell r="I118">
            <v>44102256.747481346</v>
          </cell>
          <cell r="J118">
            <v>22285507.370421767</v>
          </cell>
          <cell r="K118">
            <v>5243875.9927861094</v>
          </cell>
          <cell r="L118">
            <v>27060625.369845688</v>
          </cell>
          <cell r="M118">
            <v>0.11136977841942015</v>
          </cell>
          <cell r="N118">
            <v>6.8952360493880038E-2</v>
          </cell>
          <cell r="O118">
            <v>3.354737050857691E-2</v>
          </cell>
        </row>
        <row r="119">
          <cell r="A119" t="str">
            <v>IG</v>
          </cell>
          <cell r="B119">
            <v>118</v>
          </cell>
          <cell r="C119">
            <v>361017820.23552269</v>
          </cell>
          <cell r="D119">
            <v>390085964</v>
          </cell>
          <cell r="E119">
            <v>363107621</v>
          </cell>
          <cell r="F119">
            <v>15438696.854108425</v>
          </cell>
          <cell r="G119">
            <v>3.7840919706718843E-3</v>
          </cell>
          <cell r="H119">
            <v>4.1828237359744094</v>
          </cell>
          <cell r="I119">
            <v>20418332.199121833</v>
          </cell>
          <cell r="J119">
            <v>7683057.7440180182</v>
          </cell>
          <cell r="K119">
            <v>2703422.3990043998</v>
          </cell>
          <cell r="L119">
            <v>15438696.854108214</v>
          </cell>
          <cell r="M119">
            <v>9.479601676129755E-2</v>
          </cell>
          <cell r="N119">
            <v>5.4208471863829766E-2</v>
          </cell>
          <cell r="O119">
            <v>2.0551243378299285E-2</v>
          </cell>
        </row>
        <row r="120">
          <cell r="A120" t="str">
            <v>EL</v>
          </cell>
          <cell r="B120">
            <v>435</v>
          </cell>
          <cell r="C120">
            <v>361841907.39999998</v>
          </cell>
          <cell r="D120">
            <v>426764221</v>
          </cell>
          <cell r="E120">
            <v>361841907.39999998</v>
          </cell>
          <cell r="F120">
            <v>28878631.755747348</v>
          </cell>
          <cell r="G120">
            <v>1.5162031157306688E-2</v>
          </cell>
          <cell r="H120">
            <v>5.7522963380050971</v>
          </cell>
          <cell r="I120">
            <v>44079036.034159362</v>
          </cell>
          <cell r="J120">
            <v>20241706.80125916</v>
          </cell>
          <cell r="K120">
            <v>5041302.5228471756</v>
          </cell>
          <cell r="L120">
            <v>28878631.755747378</v>
          </cell>
          <cell r="M120">
            <v>0.12295076198344664</v>
          </cell>
          <cell r="N120">
            <v>7.7966491765032314E-2</v>
          </cell>
          <cell r="O120">
            <v>3.8274969223315296E-2</v>
          </cell>
        </row>
        <row r="121">
          <cell r="A121" t="str">
            <v>CL</v>
          </cell>
          <cell r="B121">
            <v>144</v>
          </cell>
          <cell r="C121">
            <v>349440597.75141799</v>
          </cell>
          <cell r="D121">
            <v>383317104</v>
          </cell>
          <cell r="E121">
            <v>350356776</v>
          </cell>
          <cell r="F121">
            <v>9666038.4968368318</v>
          </cell>
          <cell r="G121">
            <v>1.2813944324784917E-2</v>
          </cell>
          <cell r="H121">
            <v>4.7607390189964534</v>
          </cell>
          <cell r="I121">
            <v>22538287.171072543</v>
          </cell>
          <cell r="J121">
            <v>17143846.387157798</v>
          </cell>
          <cell r="K121">
            <v>4271597.712921977</v>
          </cell>
          <cell r="L121">
            <v>9666038.4968367219</v>
          </cell>
          <cell r="M121">
            <v>7.0015074810058531E-2</v>
          </cell>
          <cell r="N121">
            <v>3.3558389670554141E-2</v>
          </cell>
          <cell r="O121">
            <v>9.2863879388121306E-3</v>
          </cell>
        </row>
        <row r="122">
          <cell r="A122" t="str">
            <v>KD</v>
          </cell>
          <cell r="B122">
            <v>289</v>
          </cell>
          <cell r="C122">
            <v>339605503.19999999</v>
          </cell>
          <cell r="D122">
            <v>374398411</v>
          </cell>
          <cell r="E122">
            <v>339605503.19999999</v>
          </cell>
          <cell r="F122">
            <v>16958521.976488821</v>
          </cell>
          <cell r="G122">
            <v>1.6285230727235648E-2</v>
          </cell>
          <cell r="H122">
            <v>5.0801514651815598</v>
          </cell>
          <cell r="I122">
            <v>31810508.162433267</v>
          </cell>
          <cell r="J122">
            <v>19060722.765792072</v>
          </cell>
          <cell r="K122">
            <v>4208736.5798476338</v>
          </cell>
          <cell r="L122">
            <v>16958521.976488829</v>
          </cell>
          <cell r="M122">
            <v>7.6272732108840252E-2</v>
          </cell>
          <cell r="N122">
            <v>4.1570019847234851E-2</v>
          </cell>
          <cell r="O122">
            <v>2.1055369114396122E-2</v>
          </cell>
        </row>
        <row r="123">
          <cell r="A123" t="str">
            <v>AB</v>
          </cell>
          <cell r="B123">
            <v>284</v>
          </cell>
          <cell r="C123">
            <v>303852109.19999999</v>
          </cell>
          <cell r="D123">
            <v>334421176</v>
          </cell>
          <cell r="E123">
            <v>303852109.19999999</v>
          </cell>
          <cell r="F123">
            <v>15239866.652496617</v>
          </cell>
          <cell r="G123">
            <v>1.9235249079632016E-2</v>
          </cell>
          <cell r="H123">
            <v>5.0990965179911898</v>
          </cell>
          <cell r="I123">
            <v>25557482.07513845</v>
          </cell>
          <cell r="J123">
            <v>14701631.99345535</v>
          </cell>
          <cell r="K123">
            <v>4384016.5708134174</v>
          </cell>
          <cell r="L123">
            <v>15239866.652496517</v>
          </cell>
          <cell r="M123">
            <v>7.9459639978811461E-2</v>
          </cell>
          <cell r="N123">
            <v>4.5408558642194237E-2</v>
          </cell>
          <cell r="O123">
            <v>1.2670695517933156E-2</v>
          </cell>
        </row>
        <row r="124">
          <cell r="A124" t="str">
            <v>LE</v>
          </cell>
          <cell r="B124">
            <v>242</v>
          </cell>
          <cell r="C124">
            <v>261172567</v>
          </cell>
          <cell r="D124">
            <v>298593819</v>
          </cell>
          <cell r="E124">
            <v>261172567</v>
          </cell>
          <cell r="F124">
            <v>22397574.854850691</v>
          </cell>
          <cell r="G124">
            <v>4.2303596597206752E-3</v>
          </cell>
          <cell r="H124">
            <v>5.7860058188998087</v>
          </cell>
          <cell r="I124">
            <v>27878862.672414005</v>
          </cell>
          <cell r="J124">
            <v>7406212.7444209456</v>
          </cell>
          <cell r="K124">
            <v>1924924.9268574715</v>
          </cell>
          <cell r="L124">
            <v>22397574.854850531</v>
          </cell>
          <cell r="M124">
            <v>0.13916607244602144</v>
          </cell>
          <cell r="N124">
            <v>8.5864417732590154E-2</v>
          </cell>
          <cell r="O124">
            <v>4.5948870062935472E-2</v>
          </cell>
        </row>
        <row r="125">
          <cell r="A125" t="str">
            <v>EE</v>
          </cell>
          <cell r="B125">
            <v>233</v>
          </cell>
          <cell r="C125">
            <v>250994937</v>
          </cell>
          <cell r="D125">
            <v>284808213</v>
          </cell>
          <cell r="E125">
            <v>250994937</v>
          </cell>
          <cell r="F125">
            <v>7795974.0775534185</v>
          </cell>
          <cell r="G125">
            <v>3.6691460230998008E-2</v>
          </cell>
          <cell r="H125">
            <v>5.1997698561345951</v>
          </cell>
          <cell r="I125">
            <v>26414182.186572433</v>
          </cell>
          <cell r="J125">
            <v>24441331.917037636</v>
          </cell>
          <cell r="K125">
            <v>5823123.8080187142</v>
          </cell>
          <cell r="L125">
            <v>7795974.0775535107</v>
          </cell>
          <cell r="M125">
            <v>9.9566957322822586E-2</v>
          </cell>
          <cell r="N125">
            <v>6.0054702121046341E-2</v>
          </cell>
          <cell r="O125">
            <v>2.6246884386283004E-2</v>
          </cell>
        </row>
        <row r="126">
          <cell r="A126" t="str">
            <v>FE</v>
          </cell>
          <cell r="B126">
            <v>62</v>
          </cell>
          <cell r="C126">
            <v>229344972</v>
          </cell>
          <cell r="D126">
            <v>238455467</v>
          </cell>
          <cell r="E126">
            <v>229344972</v>
          </cell>
          <cell r="F126">
            <v>11876902.998987433</v>
          </cell>
          <cell r="G126">
            <v>1.3066715631919973E-2</v>
          </cell>
          <cell r="H126">
            <v>5.7862712982606848</v>
          </cell>
          <cell r="I126">
            <v>16065071.090894848</v>
          </cell>
          <cell r="J126">
            <v>7597887.7346786857</v>
          </cell>
          <cell r="K126">
            <v>3409719.6427711546</v>
          </cell>
          <cell r="L126">
            <v>11876902.998987317</v>
          </cell>
          <cell r="M126">
            <v>9.3969184503855538E-2</v>
          </cell>
          <cell r="N126">
            <v>5.1934530756865931E-2</v>
          </cell>
          <cell r="O126">
            <v>1.0959687372844359E-2</v>
          </cell>
        </row>
        <row r="127">
          <cell r="B127">
            <v>3664</v>
          </cell>
          <cell r="C127">
            <v>216559980.77000001</v>
          </cell>
          <cell r="D127">
            <v>4540151761</v>
          </cell>
          <cell r="E127">
            <v>216739948.77000001</v>
          </cell>
          <cell r="F127">
            <v>45570128.376201473</v>
          </cell>
          <cell r="H127">
            <v>5.0955112750528375</v>
          </cell>
          <cell r="I127">
            <v>63985394.344343692</v>
          </cell>
          <cell r="J127">
            <v>26151218.762777954</v>
          </cell>
          <cell r="K127">
            <v>7735952.7946356833</v>
          </cell>
          <cell r="L127">
            <v>45570128.376201421</v>
          </cell>
          <cell r="M127">
            <v>-1</v>
          </cell>
          <cell r="N127">
            <v>-1</v>
          </cell>
          <cell r="O127">
            <v>-1</v>
          </cell>
        </row>
        <row r="128">
          <cell r="A128" t="str">
            <v>GB</v>
          </cell>
          <cell r="B128">
            <v>89</v>
          </cell>
          <cell r="C128">
            <v>208876692</v>
          </cell>
          <cell r="D128">
            <v>219474857</v>
          </cell>
          <cell r="E128">
            <v>208876692</v>
          </cell>
          <cell r="F128">
            <v>2617199.1412684149</v>
          </cell>
          <cell r="G128">
            <v>1.074963829291666E-2</v>
          </cell>
          <cell r="H128">
            <v>3.6868553516109888</v>
          </cell>
          <cell r="I128">
            <v>7084916.3047406673</v>
          </cell>
          <cell r="J128">
            <v>7092218.4429617524</v>
          </cell>
          <cell r="K128">
            <v>2624501.2794894576</v>
          </cell>
          <cell r="L128">
            <v>2617199.1412683725</v>
          </cell>
          <cell r="M128">
            <v>9.9803920681937053E-2</v>
          </cell>
          <cell r="N128">
            <v>5.0785167428038958E-2</v>
          </cell>
          <cell r="O128">
            <v>1.7170313660079411E-2</v>
          </cell>
        </row>
        <row r="129">
          <cell r="A129" t="str">
            <v>EI</v>
          </cell>
          <cell r="B129">
            <v>32</v>
          </cell>
          <cell r="C129">
            <v>199401913</v>
          </cell>
          <cell r="D129">
            <v>291169478</v>
          </cell>
          <cell r="E129">
            <v>199401913</v>
          </cell>
          <cell r="F129">
            <v>76752335.818901092</v>
          </cell>
          <cell r="G129">
            <v>1.0819632401085813E-2</v>
          </cell>
          <cell r="H129">
            <v>3.0693035916159945</v>
          </cell>
          <cell r="I129">
            <v>85495046.589590728</v>
          </cell>
          <cell r="J129">
            <v>10389099.048685074</v>
          </cell>
          <cell r="K129">
            <v>1646388.2779954672</v>
          </cell>
          <cell r="L129">
            <v>76752335.818901122</v>
          </cell>
          <cell r="M129">
            <v>7.6416294009859428E-2</v>
          </cell>
          <cell r="N129">
            <v>2.4454608336267215E-2</v>
          </cell>
          <cell r="O129">
            <v>-3.9498891421444235E-2</v>
          </cell>
        </row>
        <row r="130">
          <cell r="A130" t="str">
            <v>AC</v>
          </cell>
          <cell r="B130">
            <v>152</v>
          </cell>
          <cell r="C130">
            <v>177831301.13569999</v>
          </cell>
          <cell r="D130">
            <v>194780540</v>
          </cell>
          <cell r="E130">
            <v>179524547</v>
          </cell>
          <cell r="F130">
            <v>11998208.873964129</v>
          </cell>
          <cell r="G130">
            <v>2.1752384462066478E-2</v>
          </cell>
          <cell r="H130">
            <v>4.9086247946081683</v>
          </cell>
          <cell r="I130">
            <v>17853222.01796183</v>
          </cell>
          <cell r="J130">
            <v>17233240.548382372</v>
          </cell>
          <cell r="K130">
            <v>11378227.404384792</v>
          </cell>
          <cell r="L130">
            <v>11998208.87396425</v>
          </cell>
          <cell r="M130">
            <v>0.11859758484602852</v>
          </cell>
          <cell r="N130">
            <v>7.1842983895157475E-2</v>
          </cell>
          <cell r="O130">
            <v>2.9844330477711258E-2</v>
          </cell>
        </row>
        <row r="131">
          <cell r="A131" t="str">
            <v>KR</v>
          </cell>
          <cell r="B131">
            <v>67</v>
          </cell>
          <cell r="C131">
            <v>168805590</v>
          </cell>
          <cell r="D131">
            <v>187150154</v>
          </cell>
          <cell r="E131">
            <v>168805590</v>
          </cell>
          <cell r="F131">
            <v>11413195.924697682</v>
          </cell>
          <cell r="G131">
            <v>1.3262586290226063E-2</v>
          </cell>
          <cell r="H131">
            <v>6.2306034100944165</v>
          </cell>
          <cell r="I131">
            <v>16877337.51984477</v>
          </cell>
          <cell r="J131">
            <v>7429227.611310333</v>
          </cell>
          <cell r="K131">
            <v>1965086.0161632299</v>
          </cell>
          <cell r="L131">
            <v>11413195.924697667</v>
          </cell>
          <cell r="M131">
            <v>9.924357106576652E-2</v>
          </cell>
          <cell r="N131">
            <v>6.8130832052180623E-2</v>
          </cell>
          <cell r="O131">
            <v>3.3235240152617772E-2</v>
          </cell>
        </row>
        <row r="132">
          <cell r="A132" t="str">
            <v>AE</v>
          </cell>
          <cell r="B132">
            <v>30</v>
          </cell>
          <cell r="C132">
            <v>111798187</v>
          </cell>
          <cell r="D132">
            <v>114484936</v>
          </cell>
          <cell r="E132">
            <v>111798187</v>
          </cell>
          <cell r="F132">
            <v>3596096.7842156948</v>
          </cell>
          <cell r="G132">
            <v>1.810099064431972E-3</v>
          </cell>
          <cell r="H132">
            <v>5.1413585468340379</v>
          </cell>
          <cell r="I132">
            <v>6662612.3598113805</v>
          </cell>
          <cell r="J132">
            <v>3253679.4853434712</v>
          </cell>
          <cell r="K132">
            <v>187163.90974779427</v>
          </cell>
          <cell r="L132">
            <v>3596096.7842157036</v>
          </cell>
          <cell r="M132">
            <v>0.1287621682171651</v>
          </cell>
          <cell r="N132">
            <v>7.0969523975050505E-2</v>
          </cell>
          <cell r="O132">
            <v>3.7958215530554444E-2</v>
          </cell>
        </row>
        <row r="133">
          <cell r="A133" t="str">
            <v>IH</v>
          </cell>
          <cell r="B133">
            <v>91</v>
          </cell>
          <cell r="C133">
            <v>98320744</v>
          </cell>
          <cell r="D133">
            <v>112374863</v>
          </cell>
          <cell r="E133">
            <v>98320744</v>
          </cell>
          <cell r="F133">
            <v>1369386.9563204977</v>
          </cell>
          <cell r="G133">
            <v>2.6558367807225487E-2</v>
          </cell>
          <cell r="H133">
            <v>4.8469280515106759</v>
          </cell>
          <cell r="I133">
            <v>9121091.8922502398</v>
          </cell>
          <cell r="J133">
            <v>10335606.581239685</v>
          </cell>
          <cell r="K133">
            <v>2583901.6453099698</v>
          </cell>
          <cell r="L133">
            <v>1369386.9563205242</v>
          </cell>
          <cell r="M133">
            <v>5.8698658798916774E-2</v>
          </cell>
          <cell r="N133">
            <v>3.1376481601422895E-2</v>
          </cell>
          <cell r="O133">
            <v>1.4170182380611471E-3</v>
          </cell>
        </row>
        <row r="134">
          <cell r="A134" t="str">
            <v>JA</v>
          </cell>
          <cell r="B134">
            <v>90</v>
          </cell>
          <cell r="C134">
            <v>83642899</v>
          </cell>
          <cell r="D134">
            <v>92659320</v>
          </cell>
          <cell r="E134">
            <v>83642899</v>
          </cell>
          <cell r="F134">
            <v>4521529.6482338272</v>
          </cell>
          <cell r="G134">
            <v>1.2400897833631106E-2</v>
          </cell>
          <cell r="H134">
            <v>5.8932758347603409</v>
          </cell>
          <cell r="I134">
            <v>6609878.8996193409</v>
          </cell>
          <cell r="J134">
            <v>2785051.4475126565</v>
          </cell>
          <cell r="K134">
            <v>696702.19612716138</v>
          </cell>
          <cell r="L134">
            <v>4521529.6482338458</v>
          </cell>
          <cell r="M134">
            <v>0.12523824620147461</v>
          </cell>
          <cell r="N134">
            <v>7.7170843490040733E-2</v>
          </cell>
          <cell r="O134">
            <v>3.7445620373992211E-2</v>
          </cell>
        </row>
        <row r="135">
          <cell r="A135" t="str">
            <v>JC</v>
          </cell>
          <cell r="B135">
            <v>42</v>
          </cell>
          <cell r="C135">
            <v>80108118</v>
          </cell>
          <cell r="D135">
            <v>86408240</v>
          </cell>
          <cell r="E135">
            <v>80108118</v>
          </cell>
          <cell r="F135">
            <v>2899434.3484999076</v>
          </cell>
          <cell r="G135">
            <v>1.225507584297242E-2</v>
          </cell>
          <cell r="H135">
            <v>4.0767512015948242</v>
          </cell>
          <cell r="I135">
            <v>5156488.4951616824</v>
          </cell>
          <cell r="J135">
            <v>3137214.931204915</v>
          </cell>
          <cell r="K135">
            <v>880160.78454312682</v>
          </cell>
          <cell r="L135">
            <v>2899434.3484998941</v>
          </cell>
          <cell r="M135">
            <v>7.2399383350832611E-2</v>
          </cell>
          <cell r="N135">
            <v>4.5033557370818225E-2</v>
          </cell>
          <cell r="O135">
            <v>2.4815793748388115E-2</v>
          </cell>
        </row>
        <row r="136">
          <cell r="A136" t="str">
            <v>IF</v>
          </cell>
          <cell r="B136">
            <v>112</v>
          </cell>
          <cell r="C136">
            <v>71876707.599999994</v>
          </cell>
          <cell r="D136">
            <v>86587538</v>
          </cell>
          <cell r="E136">
            <v>71876707.599999994</v>
          </cell>
          <cell r="F136">
            <v>886116.33910080232</v>
          </cell>
          <cell r="G136">
            <v>3.9297482958624418E-2</v>
          </cell>
          <cell r="H136">
            <v>5.7024238765466215</v>
          </cell>
          <cell r="I136">
            <v>6713259.4097695649</v>
          </cell>
          <cell r="J136">
            <v>7769524.0942250043</v>
          </cell>
          <cell r="K136">
            <v>1942381.0235562623</v>
          </cell>
          <cell r="L136">
            <v>886116.33910082281</v>
          </cell>
          <cell r="M136">
            <v>7.6992695164494307E-2</v>
          </cell>
          <cell r="N136">
            <v>3.858082873166669E-2</v>
          </cell>
          <cell r="O136">
            <v>6.7513977613557182E-3</v>
          </cell>
        </row>
        <row r="137">
          <cell r="A137" t="str">
            <v>EK</v>
          </cell>
          <cell r="B137">
            <v>64</v>
          </cell>
          <cell r="C137">
            <v>52281412</v>
          </cell>
          <cell r="D137">
            <v>61176600</v>
          </cell>
          <cell r="E137">
            <v>52281412</v>
          </cell>
          <cell r="F137">
            <v>1497714.5009138109</v>
          </cell>
          <cell r="G137">
            <v>3.9104722002250701E-2</v>
          </cell>
          <cell r="H137">
            <v>5.8455188285848134</v>
          </cell>
          <cell r="I137">
            <v>6752732.6250281185</v>
          </cell>
          <cell r="J137">
            <v>7006690.8321524039</v>
          </cell>
          <cell r="K137">
            <v>1751672.7080381215</v>
          </cell>
          <cell r="L137">
            <v>1497714.5009138361</v>
          </cell>
          <cell r="M137">
            <v>8.4073726247967953E-2</v>
          </cell>
          <cell r="N137">
            <v>5.2465963351260109E-2</v>
          </cell>
          <cell r="O137">
            <v>1.7862675815139124E-2</v>
          </cell>
        </row>
        <row r="138">
          <cell r="A138" t="str">
            <v>MB</v>
          </cell>
          <cell r="B138">
            <v>34</v>
          </cell>
          <cell r="C138">
            <v>51941929</v>
          </cell>
          <cell r="D138">
            <v>57923736</v>
          </cell>
          <cell r="E138">
            <v>51941929</v>
          </cell>
          <cell r="F138">
            <v>2890410.6402270803</v>
          </cell>
          <cell r="G138">
            <v>4.3877541476434858E-3</v>
          </cell>
          <cell r="H138">
            <v>4.838023954693714</v>
          </cell>
          <cell r="I138">
            <v>3980673.4867646322</v>
          </cell>
          <cell r="J138">
            <v>1453683.7953834161</v>
          </cell>
          <cell r="K138">
            <v>363420.94884586334</v>
          </cell>
          <cell r="L138">
            <v>2890410.6402270794</v>
          </cell>
          <cell r="M138">
            <v>7.1570421133336726E-2</v>
          </cell>
          <cell r="N138">
            <v>3.6005759865455081E-2</v>
          </cell>
          <cell r="O138">
            <v>2.7370681523690286E-2</v>
          </cell>
        </row>
        <row r="139">
          <cell r="A139" t="str">
            <v>NA</v>
          </cell>
          <cell r="B139">
            <v>25</v>
          </cell>
          <cell r="C139">
            <v>36219231</v>
          </cell>
          <cell r="D139">
            <v>41207415</v>
          </cell>
          <cell r="E139">
            <v>36219231</v>
          </cell>
          <cell r="F139">
            <v>3586250.9152129828</v>
          </cell>
          <cell r="G139">
            <v>9.1434964586590024E-3</v>
          </cell>
          <cell r="H139">
            <v>6.1055787719788972</v>
          </cell>
          <cell r="I139">
            <v>4553914.5653466731</v>
          </cell>
          <cell r="J139">
            <v>1445907.8704702631</v>
          </cell>
          <cell r="K139">
            <v>478244.22033659369</v>
          </cell>
          <cell r="L139">
            <v>3586250.9152130038</v>
          </cell>
          <cell r="M139">
            <v>0.18223221004063475</v>
          </cell>
          <cell r="N139">
            <v>0.1169655010433039</v>
          </cell>
          <cell r="O139">
            <v>5.7020875844769399E-2</v>
          </cell>
        </row>
        <row r="140">
          <cell r="A140" t="str">
            <v>AF</v>
          </cell>
          <cell r="B140">
            <v>18</v>
          </cell>
          <cell r="C140">
            <v>16569974</v>
          </cell>
          <cell r="D140">
            <v>18475300</v>
          </cell>
          <cell r="E140">
            <v>16569974</v>
          </cell>
          <cell r="F140">
            <v>718836.65639205056</v>
          </cell>
          <cell r="G140">
            <v>1.3917531246156148E-2</v>
          </cell>
          <cell r="H140">
            <v>5.2631682508373272</v>
          </cell>
          <cell r="I140">
            <v>1383472.0301319547</v>
          </cell>
          <cell r="J140">
            <v>886180.498319868</v>
          </cell>
          <cell r="K140">
            <v>221545.12457996234</v>
          </cell>
          <cell r="L140">
            <v>718836.65639204904</v>
          </cell>
          <cell r="M140">
            <v>7.7474838386272227E-2</v>
          </cell>
          <cell r="N140">
            <v>5.6532385606698071E-2</v>
          </cell>
          <cell r="O140">
            <v>2.4692260782127405E-2</v>
          </cell>
        </row>
        <row r="141">
          <cell r="A141" t="str">
            <v>NF</v>
          </cell>
          <cell r="B141">
            <v>2</v>
          </cell>
          <cell r="C141">
            <v>3447896</v>
          </cell>
          <cell r="D141">
            <v>3969400</v>
          </cell>
          <cell r="E141">
            <v>3447896</v>
          </cell>
          <cell r="F141">
            <v>226951.64029109711</v>
          </cell>
          <cell r="G141">
            <v>7.5170694630613908E-3</v>
          </cell>
          <cell r="H141">
            <v>4.3944260888379461</v>
          </cell>
          <cell r="I141">
            <v>348184.70519114984</v>
          </cell>
          <cell r="J141">
            <v>161644.08653340396</v>
          </cell>
          <cell r="K141">
            <v>40411.021633351222</v>
          </cell>
          <cell r="L141">
            <v>226951.64029109711</v>
          </cell>
          <cell r="M141">
            <v>8.1001607490065825E-2</v>
          </cell>
          <cell r="N141">
            <v>6.8010642680885802E-2</v>
          </cell>
          <cell r="O141">
            <v>5.501967787170578E-2</v>
          </cell>
        </row>
        <row r="142">
          <cell r="A142" t="str">
            <v>ND</v>
          </cell>
          <cell r="B142">
            <v>1</v>
          </cell>
          <cell r="C142">
            <v>930506</v>
          </cell>
          <cell r="D142">
            <v>1000500</v>
          </cell>
          <cell r="E142">
            <v>930506</v>
          </cell>
          <cell r="F142">
            <v>29528.269468134502</v>
          </cell>
          <cell r="G142">
            <v>3.1260440705545862E-3</v>
          </cell>
          <cell r="H142">
            <v>3.8</v>
          </cell>
          <cell r="I142">
            <v>36872.029394075158</v>
          </cell>
          <cell r="J142">
            <v>9791.6799012541305</v>
          </cell>
          <cell r="K142">
            <v>2447.9199753134744</v>
          </cell>
          <cell r="L142">
            <v>29528.269468134502</v>
          </cell>
          <cell r="M142">
            <v>3.1733561597812911E-2</v>
          </cell>
          <cell r="N142">
            <v>3.1733561597812911E-2</v>
          </cell>
          <cell r="O142">
            <v>3.1733561597812911E-2</v>
          </cell>
        </row>
      </sheetData>
      <sheetData sheetId="3"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349236</v>
          </cell>
          <cell r="B2">
            <v>1499513143538.4265</v>
          </cell>
          <cell r="C2">
            <v>1676814182575</v>
          </cell>
          <cell r="D2">
            <v>1520396833251.2888</v>
          </cell>
          <cell r="E2">
            <v>100436746204.69923</v>
          </cell>
          <cell r="F2">
            <v>1.7112373921808671E-2</v>
          </cell>
          <cell r="G2">
            <v>4.4072353089287457</v>
          </cell>
          <cell r="H2">
            <v>138534143689.00366</v>
          </cell>
          <cell r="I2">
            <v>85668497526.083496</v>
          </cell>
          <cell r="J2">
            <v>47571100041.765137</v>
          </cell>
          <cell r="K2">
            <v>100436746204.6853</v>
          </cell>
          <cell r="L2">
            <v>7.9135448107869599E-2</v>
          </cell>
          <cell r="M2">
            <v>3.7851203253357044E-2</v>
          </cell>
          <cell r="N2">
            <v>6.7074716667176199E-3</v>
          </cell>
        </row>
      </sheetData>
      <sheetData sheetId="4"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41404</v>
          </cell>
          <cell r="B2">
            <v>206163943765.71811</v>
          </cell>
          <cell r="C2">
            <v>216944872444</v>
          </cell>
          <cell r="D2">
            <v>206348151679.05997</v>
          </cell>
          <cell r="E2">
            <v>14476091364.964977</v>
          </cell>
          <cell r="F2">
            <v>6.7877098560510203E-3</v>
          </cell>
          <cell r="G2">
            <v>4.2023460538040833</v>
          </cell>
          <cell r="H2">
            <v>17856151301.99939</v>
          </cell>
          <cell r="I2">
            <v>5530622359.6034546</v>
          </cell>
          <cell r="J2">
            <v>2150562422.5692444</v>
          </cell>
          <cell r="K2">
            <v>14476091364.965179</v>
          </cell>
          <cell r="L2">
            <v>8.588962229267752E-2</v>
          </cell>
          <cell r="M2">
            <v>4.1651929330971817E-2</v>
          </cell>
          <cell r="N2">
            <v>1.0206591787413229E-2</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賦EX"/>
      <sheetName val="業種小分類"/>
      <sheetName val="業種大分類"/>
      <sheetName val="その他"/>
      <sheetName val="全体"/>
      <sheetName val="配賦EX.XLS"/>
      <sheetName val="%E9%85%8D%E8%B3%A6EX.XLS"/>
      <sheetName val="Lead"/>
      <sheetName val="Listas"/>
      <sheetName val="Group code matrix"/>
      <sheetName val="AFFI内訳"/>
      <sheetName val="海外WORK"/>
      <sheetName val="国内work"/>
      <sheetName val="１Ｑ"/>
      <sheetName val="Table 5"/>
      <sheetName val="EMI"/>
      <sheetName val="NKEL O&amp;M"/>
      <sheetName val="MAIN-COMP"/>
      <sheetName val="Keyratios"/>
      <sheetName val="Sheet1"/>
      <sheetName val="P L"/>
      <sheetName val="Tax"/>
      <sheetName val="Cal(6.3.2) GSB-T"/>
      <sheetName val="Cal(6.3.3) WMM-T"/>
      <sheetName val="Cal(6.2.4) SG-T"/>
      <sheetName val="Summary"/>
      <sheetName val="Form"/>
      <sheetName val="Challan"/>
      <sheetName val="QTES DETAIL AF."/>
      <sheetName val="Howard Park-Agra-IP format"/>
      <sheetName val="ITC-All locations-IP format"/>
      <sheetName val="COSTBD"/>
      <sheetName val="Income st -GACL"/>
      <sheetName val="Cntrl Sheet"/>
    </sheetNames>
    <definedNames>
      <definedName name="Haifu_Execute" refersTo="#REF!"/>
      <definedName name="Haifu_NumberEdit"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1"/>
      <sheetName val="Loc-2"/>
      <sheetName val="Loc-3"/>
      <sheetName val="Loc-4"/>
      <sheetName val="Loc-5"/>
      <sheetName val="ADT"/>
      <sheetName val="AADT"/>
      <sheetName val="Temp"/>
      <sheetName val="Sheet3"/>
      <sheetName val="Midblock traffic vol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s>
    <sheetDataSet>
      <sheetData sheetId="0"/>
      <sheetData sheetId="1"/>
      <sheetData sheetId="2">
        <row r="6">
          <cell r="C6" t="str">
            <v>CPFIS Backroom Processing Company</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Timesheet"/>
      <sheetName val="July vs June-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A1" t="str">
            <v>Español</v>
          </cell>
          <cell r="B1" t="str">
            <v>English</v>
          </cell>
          <cell r="C1" t="str">
            <v xml:space="preserve">Français </v>
          </cell>
          <cell r="D1" t="str">
            <v>Portuguese</v>
          </cell>
        </row>
        <row r="3">
          <cell r="A3" t="str">
            <v>INICIO</v>
          </cell>
        </row>
        <row r="4">
          <cell r="A4" t="str">
            <v>Sociedad</v>
          </cell>
          <cell r="B4" t="str">
            <v xml:space="preserve">Company </v>
          </cell>
          <cell r="C4" t="str">
            <v xml:space="preserve">Société </v>
          </cell>
          <cell r="D4" t="str">
            <v>Sociedade</v>
          </cell>
        </row>
        <row r="5">
          <cell r="A5" t="str">
            <v>Fecha</v>
          </cell>
          <cell r="B5" t="str">
            <v xml:space="preserve">Date </v>
          </cell>
          <cell r="C5" t="str">
            <v xml:space="preserve">Dates  </v>
          </cell>
          <cell r="D5" t="str">
            <v>Datas</v>
          </cell>
        </row>
        <row r="6">
          <cell r="A6" t="str">
            <v>Idioma</v>
          </cell>
          <cell r="B6" t="str">
            <v xml:space="preserve">Language  </v>
          </cell>
          <cell r="C6" t="str">
            <v>Langue</v>
          </cell>
          <cell r="D6" t="str">
            <v>Língua</v>
          </cell>
        </row>
        <row r="7">
          <cell r="A7" t="str">
            <v>Moneda</v>
          </cell>
          <cell r="B7" t="str">
            <v xml:space="preserve">Currency </v>
          </cell>
          <cell r="C7" t="str">
            <v>Devise</v>
          </cell>
          <cell r="D7" t="str">
            <v>Moeda corrente</v>
          </cell>
        </row>
        <row r="8">
          <cell r="A8" t="str">
            <v>Versión</v>
          </cell>
          <cell r="B8" t="str">
            <v xml:space="preserve">Version </v>
          </cell>
          <cell r="C8" t="str">
            <v xml:space="preserve">Version </v>
          </cell>
          <cell r="D8" t="str">
            <v xml:space="preserve">Versão </v>
          </cell>
        </row>
        <row r="9">
          <cell r="A9" t="str">
            <v>Cambio Medio</v>
          </cell>
          <cell r="B9" t="str">
            <v xml:space="preserve">Average Exchange </v>
          </cell>
          <cell r="C9" t="str">
            <v xml:space="preserve">Changement Moyen </v>
          </cell>
          <cell r="D9" t="str">
            <v xml:space="preserve">Troca Média  </v>
          </cell>
        </row>
        <row r="10">
          <cell r="A10" t="str">
            <v>Cambio Cierre</v>
          </cell>
          <cell r="B10" t="str">
            <v xml:space="preserve">Exchange Closes </v>
          </cell>
          <cell r="C10" t="str">
            <v xml:space="preserve">Changement Ferme </v>
          </cell>
          <cell r="D10" t="str">
            <v xml:space="preserve">A Troca Fecha-se  </v>
          </cell>
        </row>
        <row r="11">
          <cell r="A11" t="str">
            <v>Cambio Cierre N-1</v>
          </cell>
          <cell r="B11" t="str">
            <v xml:space="preserve">Exchange Closes N-1 </v>
          </cell>
          <cell r="C11" t="str">
            <v xml:space="preserve">Changement Ferme n- 1 </v>
          </cell>
          <cell r="D11" t="str">
            <v xml:space="preserve">A Troca Fecha N-1  </v>
          </cell>
        </row>
        <row r="13">
          <cell r="A13" t="str">
            <v>RECURSOS PROPIOS</v>
          </cell>
        </row>
        <row r="14">
          <cell r="A14" t="str">
            <v>DIFERENCIAS DE CONVERSION PATRIMONIO</v>
          </cell>
          <cell r="B14" t="str">
            <v>PATRIMONY CONVERSION DIFFERENCES</v>
          </cell>
          <cell r="C14" t="str">
            <v xml:space="preserve">DIFFÉRENCES DE CONVERSION PATRIMOINE </v>
          </cell>
        </row>
        <row r="15">
          <cell r="A15" t="str">
            <v>TIPO DE CAMBIO</v>
          </cell>
          <cell r="B15" t="str">
            <v xml:space="preserve">TYPE OF EXCHANGE </v>
          </cell>
          <cell r="C15" t="str">
            <v xml:space="preserve">TAUX DE CHANGE </v>
          </cell>
          <cell r="D15" t="str">
            <v xml:space="preserve">TIPO DE TROCA  </v>
          </cell>
        </row>
        <row r="16">
          <cell r="A16" t="str">
            <v>CONCEPTO</v>
          </cell>
          <cell r="B16" t="str">
            <v>CONCEPT</v>
          </cell>
          <cell r="C16" t="str">
            <v xml:space="preserve">CONCEPT </v>
          </cell>
          <cell r="D16" t="str">
            <v xml:space="preserve">CONCEITO  </v>
          </cell>
        </row>
        <row r="17">
          <cell r="A17" t="str">
            <v>AÑO</v>
          </cell>
          <cell r="B17" t="str">
            <v>YEAR</v>
          </cell>
          <cell r="C17" t="str">
            <v xml:space="preserve">ANNÉE </v>
          </cell>
          <cell r="D17" t="str">
            <v xml:space="preserve">ANO  </v>
          </cell>
        </row>
        <row r="18">
          <cell r="A18" t="str">
            <v>DIFERENCIA DE CONVERSION</v>
          </cell>
          <cell r="B18" t="str">
            <v>CONVERSION DIFFERENCES</v>
          </cell>
          <cell r="C18" t="str">
            <v xml:space="preserve">DIFFÉRENCE DE CONVERSION </v>
          </cell>
          <cell r="D18" t="str">
            <v xml:space="preserve">DIFERENÇA DA CONVERSÃO  </v>
          </cell>
        </row>
        <row r="19">
          <cell r="A19" t="str">
            <v>Capital Social</v>
          </cell>
          <cell r="B19" t="str">
            <v>Capital Share</v>
          </cell>
          <cell r="C19" t="str">
            <v xml:space="preserve">Capital Social </v>
          </cell>
          <cell r="D19" t="str">
            <v xml:space="preserve">Capital de parte  </v>
          </cell>
        </row>
        <row r="20">
          <cell r="A20" t="str">
            <v>Ampliaciones Capital</v>
          </cell>
          <cell r="B20" t="str">
            <v>Capital Extensions</v>
          </cell>
          <cell r="C20" t="str">
            <v xml:space="preserve">Extensions Importante </v>
          </cell>
          <cell r="D20" t="str">
            <v xml:space="preserve">Extensões De capital  </v>
          </cell>
        </row>
        <row r="21">
          <cell r="A21" t="str">
            <v>Total Ampliaciones</v>
          </cell>
          <cell r="B21" t="str">
            <v>Total Capital Extensions</v>
          </cell>
          <cell r="C21" t="str">
            <v xml:space="preserve">Total Extensions </v>
          </cell>
          <cell r="D21" t="str">
            <v xml:space="preserve">Extensões Totais  </v>
          </cell>
        </row>
        <row r="22">
          <cell r="A22" t="str">
            <v>Reservas Legales</v>
          </cell>
          <cell r="B22" t="str">
            <v>Reserves</v>
          </cell>
          <cell r="C22" t="str">
            <v xml:space="preserve">Réserves Légales </v>
          </cell>
          <cell r="D22" t="str">
            <v xml:space="preserve">Reservas Legais  </v>
          </cell>
        </row>
        <row r="23">
          <cell r="A23" t="str">
            <v>Total Reservas</v>
          </cell>
          <cell r="B23" t="str">
            <v>Total Reserves</v>
          </cell>
          <cell r="C23" t="str">
            <v xml:space="preserve">Total tu Réserves </v>
          </cell>
          <cell r="D23" t="str">
            <v xml:space="preserve">Reservas Totais  </v>
          </cell>
        </row>
        <row r="24">
          <cell r="A24" t="str">
            <v>Resultado ejercicio</v>
          </cell>
          <cell r="B24" t="str">
            <v>Profit/Loss</v>
          </cell>
          <cell r="C24" t="str">
            <v xml:space="preserve">Résultat exercice </v>
          </cell>
          <cell r="D24" t="str">
            <v xml:space="preserve">Exercício do resultado  </v>
          </cell>
        </row>
        <row r="25">
          <cell r="A25" t="str">
            <v>TOTAL DIFERENCIAS DE CAMBIO</v>
          </cell>
          <cell r="B25" t="str">
            <v>TOTAL EXCHANGE RATES</v>
          </cell>
          <cell r="C25" t="str">
            <v xml:space="preserve">TOTAL TU DIFFÉRENCIES DE CHANGEMENT </v>
          </cell>
          <cell r="D25" t="str">
            <v xml:space="preserve">DIFERENÇAS DE TROCA TOTAIS  </v>
          </cell>
        </row>
        <row r="26">
          <cell r="A26" t="str">
            <v>Resultados Anteriores</v>
          </cell>
          <cell r="B26" t="str">
            <v>Previous Profit/Loss</v>
          </cell>
          <cell r="C26" t="str">
            <v xml:space="preserve">Résultats Précédents </v>
          </cell>
          <cell r="D26" t="str">
            <v xml:space="preserve">Resultados Precedentes  </v>
          </cell>
        </row>
        <row r="27">
          <cell r="A27" t="str">
            <v>Reservas de Consolidación</v>
          </cell>
          <cell r="B27" t="str">
            <v xml:space="preserve">Reserves of Consolidation </v>
          </cell>
          <cell r="C27" t="str">
            <v xml:space="preserve">Réserves de Consolidation </v>
          </cell>
          <cell r="D27" t="str">
            <v xml:space="preserve">Reservas da consolidação  </v>
          </cell>
        </row>
        <row r="29">
          <cell r="A29" t="str">
            <v>INMOVILIZADO</v>
          </cell>
        </row>
        <row r="30">
          <cell r="A30" t="str">
            <v>DETALLE DEL INMOVILIZADO</v>
          </cell>
          <cell r="B30" t="str">
            <v>FIXED ASSETS DETAILS</v>
          </cell>
          <cell r="C30" t="str">
            <v xml:space="preserve">DÉTAIL DE DE CELUI IMMOBILISÉ </v>
          </cell>
          <cell r="D30" t="str">
            <v xml:space="preserve">DETALHE DOS IMMOBILIZED  </v>
          </cell>
        </row>
        <row r="31">
          <cell r="A31" t="str">
            <v>CUENTAS</v>
          </cell>
          <cell r="B31" t="str">
            <v>ACCOUNT</v>
          </cell>
          <cell r="C31" t="str">
            <v xml:space="preserve">COMPTES </v>
          </cell>
          <cell r="D31" t="str">
            <v xml:space="preserve">CLIENTES  </v>
          </cell>
        </row>
        <row r="32">
          <cell r="A32" t="str">
            <v>DESCRIPCION</v>
          </cell>
          <cell r="B32" t="str">
            <v>DESCRIPTION</v>
          </cell>
          <cell r="C32" t="str">
            <v xml:space="preserve">DESCRIPTION </v>
          </cell>
          <cell r="D32" t="str">
            <v xml:space="preserve">DESCRIÇÃO  </v>
          </cell>
        </row>
        <row r="33">
          <cell r="A33" t="str">
            <v>SALDO INICIAL</v>
          </cell>
          <cell r="B33" t="str">
            <v>INITIAL BALANCE</v>
          </cell>
          <cell r="C33" t="str">
            <v xml:space="preserve">SOLDE INITIAL </v>
          </cell>
          <cell r="D33" t="str">
            <v xml:space="preserve">BALANÇO INICIAL  </v>
          </cell>
        </row>
        <row r="34">
          <cell r="A34" t="str">
            <v>AUMENTOS</v>
          </cell>
          <cell r="B34" t="str">
            <v>INCREASES</v>
          </cell>
          <cell r="C34" t="str">
            <v xml:space="preserve">AUGMENTATIONS </v>
          </cell>
          <cell r="D34" t="str">
            <v xml:space="preserve">AUMENTOS  </v>
          </cell>
        </row>
        <row r="35">
          <cell r="A35" t="str">
            <v>DISMINUCIONES</v>
          </cell>
          <cell r="B35" t="str">
            <v>DIMINUTIONS</v>
          </cell>
          <cell r="C35" t="str">
            <v xml:space="preserve">DIMINUTIONS </v>
          </cell>
          <cell r="D35" t="str">
            <v xml:space="preserve">DIMINUTIONS  </v>
          </cell>
        </row>
        <row r="36">
          <cell r="A36" t="str">
            <v>SALDO FINAL</v>
          </cell>
          <cell r="B36" t="str">
            <v>FINAL BALANCE</v>
          </cell>
          <cell r="C36" t="str">
            <v xml:space="preserve">SOLDE FINAL </v>
          </cell>
          <cell r="D36" t="str">
            <v xml:space="preserve">BALANÇO FINAL  </v>
          </cell>
        </row>
        <row r="37">
          <cell r="A37" t="str">
            <v>SALDO FINAL (€)</v>
          </cell>
          <cell r="B37" t="str">
            <v>FINAL BALANCE (€)</v>
          </cell>
          <cell r="C37" t="str">
            <v xml:space="preserve">SOLDE FINAL (€) </v>
          </cell>
          <cell r="D37" t="str">
            <v xml:space="preserve">BALANÇO FINAL (€)  </v>
          </cell>
        </row>
        <row r="38">
          <cell r="A38" t="str">
            <v>INMOVILIZADO MATERIAL</v>
          </cell>
          <cell r="B38" t="str">
            <v>TANGIBLE FIXED ASSETS</v>
          </cell>
          <cell r="C38" t="str">
            <v xml:space="preserve">IMMOBILISÉ MATÉRIEL </v>
          </cell>
          <cell r="D38" t="str">
            <v xml:space="preserve">MATERIAL IMMOBILIZED  </v>
          </cell>
        </row>
        <row r="39">
          <cell r="A39" t="str">
            <v>INMOVILIZADO INMATERIAL</v>
          </cell>
          <cell r="B39" t="str">
            <v>INTANGIBLE FIXED ASSETS</v>
          </cell>
          <cell r="C39" t="str">
            <v xml:space="preserve">IMMOBILISÉ IMMATÉRIEL </v>
          </cell>
          <cell r="D39" t="str">
            <v xml:space="preserve">IMATERIAL IMMOBILIZED  </v>
          </cell>
        </row>
        <row r="40">
          <cell r="A40" t="str">
            <v>Conceptos</v>
          </cell>
          <cell r="B40" t="str">
            <v>Concepts</v>
          </cell>
          <cell r="C40" t="str">
            <v xml:space="preserve">Concepts </v>
          </cell>
          <cell r="D40" t="str">
            <v xml:space="preserve">Conceitos  </v>
          </cell>
        </row>
        <row r="41">
          <cell r="A41" t="str">
            <v>Amortización</v>
          </cell>
          <cell r="B41" t="str">
            <v>Depreciation</v>
          </cell>
          <cell r="C41" t="str">
            <v xml:space="preserve">Amortissement </v>
          </cell>
          <cell r="D41" t="str">
            <v xml:space="preserve">Amortization  </v>
          </cell>
        </row>
        <row r="42">
          <cell r="A42" t="str">
            <v>Neto</v>
          </cell>
          <cell r="B42" t="str">
            <v>Net</v>
          </cell>
          <cell r="C42" t="str">
            <v xml:space="preserve">Net </v>
          </cell>
          <cell r="D42" t="str">
            <v xml:space="preserve">Rede  </v>
          </cell>
        </row>
        <row r="43">
          <cell r="A43" t="str">
            <v>AJUSTE CAMBIARIO</v>
          </cell>
          <cell r="B43" t="str">
            <v>FIT EXCHANGE</v>
          </cell>
          <cell r="C43" t="str">
            <v xml:space="preserve">AJUSTEMENT CAMBIAL </v>
          </cell>
          <cell r="D43" t="str">
            <v xml:space="preserve">TROCA APTA  </v>
          </cell>
        </row>
        <row r="44">
          <cell r="A44" t="str">
            <v>BAJAS</v>
          </cell>
          <cell r="B44" t="str">
            <v>CANCELLATION</v>
          </cell>
          <cell r="C44" t="str">
            <v xml:space="preserve">BAISSES </v>
          </cell>
          <cell r="D44" t="str">
            <v xml:space="preserve">PERDAS  </v>
          </cell>
        </row>
        <row r="45">
          <cell r="A45" t="str">
            <v>TRASPASOS</v>
          </cell>
          <cell r="B45" t="str">
            <v>CROSSING</v>
          </cell>
          <cell r="C45" t="str">
            <v xml:space="preserve">CESSIONS </v>
          </cell>
          <cell r="D45" t="str">
            <v xml:space="preserve">CRUZAMENTOS  </v>
          </cell>
        </row>
        <row r="46">
          <cell r="A46" t="str">
            <v>DETALLE DEL INMOVILIZADO ASIGNADO A PROYECTOS</v>
          </cell>
          <cell r="B46" t="str">
            <v>FIXED ASSETS DETAILS: ASSIGNED TO PROJECTS</v>
          </cell>
          <cell r="C46" t="str">
            <v xml:space="preserve">DÉTAIL DE de celui IMMOBILISÉ ASSIGNÉ à des PROJETS </v>
          </cell>
          <cell r="D46" t="str">
            <v xml:space="preserve">O DETALHE dos IMMOBILIZED ATRIBUIU aos PROJETOS  </v>
          </cell>
        </row>
        <row r="47">
          <cell r="A47" t="str">
            <v>INMOVILIZADO MATERIAL ASIGNADO A PROYECTOS</v>
          </cell>
          <cell r="B47" t="str">
            <v>TANGIBLE FIXED ASSETS: ASSIGNED TO PROJECTS</v>
          </cell>
          <cell r="C47" t="str">
            <v xml:space="preserve">IMMOBILISÉ MATÉRIEL ASSIGNÉ à des PROJETS </v>
          </cell>
          <cell r="D47" t="str">
            <v xml:space="preserve">MATERIAL ATRIBUÍDO IMMOBILIZED aos PROJETOS  </v>
          </cell>
        </row>
        <row r="48">
          <cell r="A48" t="str">
            <v>INMOVILIZADO INMATERIAL ASIGNADO A PROYECTOS</v>
          </cell>
          <cell r="B48" t="str">
            <v>INTANGIBLE FIXED ASSETS: ASSIGNED TO PROJECTS</v>
          </cell>
          <cell r="C48" t="str">
            <v xml:space="preserve">IMMOBILISÉ IMMATÉRIEL ASSIGNÉ à des PROJETS </v>
          </cell>
          <cell r="D48" t="str">
            <v xml:space="preserve">IMATERIAL IMMOBILIZED ATRIBUÍDO aos PROJETOS  </v>
          </cell>
        </row>
        <row r="67">
          <cell r="A67" t="str">
            <v>BALANCE</v>
          </cell>
        </row>
        <row r="68">
          <cell r="A68" t="str">
            <v>ACREEDORES A LARGO</v>
          </cell>
          <cell r="B68" t="str">
            <v>LONG TERM LIABILITIES</v>
          </cell>
          <cell r="C68" t="str">
            <v xml:space="preserve">CRÉANCIERS à LONGUEUR </v>
          </cell>
          <cell r="D68" t="str">
            <v xml:space="preserve">CREDORES ao COMPRIMENTO  </v>
          </cell>
        </row>
        <row r="69">
          <cell r="A69" t="str">
            <v>INGRESOS A DISTRIBUIR</v>
          </cell>
          <cell r="B69" t="str">
            <v>INCOME TO DISTRIBUTE</v>
          </cell>
          <cell r="C69" t="str">
            <v xml:space="preserve">RECETTES À DISTRIBUER </v>
          </cell>
          <cell r="D69" t="str">
            <v xml:space="preserve">RENDA A DISTRIBUIR  </v>
          </cell>
        </row>
        <row r="70">
          <cell r="A70" t="str">
            <v>BALANCE DE SITUACION</v>
          </cell>
          <cell r="B70" t="str">
            <v>BALANCE  SHEET</v>
          </cell>
          <cell r="C70" t="str">
            <v xml:space="preserve">BILAN DE SITUATION </v>
          </cell>
          <cell r="D70" t="str">
            <v xml:space="preserve">FOLHA DE BALANÇO  </v>
          </cell>
        </row>
        <row r="71">
          <cell r="A71" t="str">
            <v>CUENTAS</v>
          </cell>
          <cell r="B71" t="str">
            <v>ACCOUNTS</v>
          </cell>
          <cell r="C71" t="str">
            <v xml:space="preserve">COMPTES </v>
          </cell>
          <cell r="D71" t="str">
            <v xml:space="preserve">CLIENTES  </v>
          </cell>
        </row>
        <row r="72">
          <cell r="A72" t="str">
            <v>DESCRIPCION</v>
          </cell>
          <cell r="B72" t="str">
            <v>DESCRIPTION</v>
          </cell>
          <cell r="C72" t="str">
            <v xml:space="preserve">DESCRIPTION </v>
          </cell>
          <cell r="D72" t="str">
            <v xml:space="preserve">DESCRIÇÃO  </v>
          </cell>
        </row>
        <row r="73">
          <cell r="A73" t="str">
            <v>SALDO INICIAL</v>
          </cell>
          <cell r="B73" t="str">
            <v>INITIAL BALANCE</v>
          </cell>
          <cell r="C73" t="str">
            <v xml:space="preserve">SOLDE INITIAL </v>
          </cell>
          <cell r="D73" t="str">
            <v xml:space="preserve">BALANÇO INICIAL  </v>
          </cell>
        </row>
        <row r="74">
          <cell r="A74" t="str">
            <v>AJUSTES</v>
          </cell>
          <cell r="B74" t="str">
            <v xml:space="preserve">ADJUSTMENTS </v>
          </cell>
          <cell r="C74" t="str">
            <v xml:space="preserve">AJUSTEMENTS </v>
          </cell>
          <cell r="D74" t="str">
            <v xml:space="preserve">AJUSTES  </v>
          </cell>
        </row>
        <row r="75">
          <cell r="A75" t="str">
            <v>SALDO FINAL</v>
          </cell>
          <cell r="B75" t="str">
            <v>FINAL BALANCE</v>
          </cell>
          <cell r="C75" t="str">
            <v xml:space="preserve">SOLDE FINAL </v>
          </cell>
          <cell r="D75" t="str">
            <v xml:space="preserve">BALANÇO FINAL  </v>
          </cell>
        </row>
        <row r="76">
          <cell r="A76" t="str">
            <v>SALDO FINAL (€)</v>
          </cell>
          <cell r="B76" t="str">
            <v>FINAL BALANCE (€)</v>
          </cell>
          <cell r="C76" t="str">
            <v xml:space="preserve">SOLDE FINAL (€) </v>
          </cell>
          <cell r="D76" t="str">
            <v xml:space="preserve">BALANÇO FINAL (€)  </v>
          </cell>
        </row>
        <row r="77">
          <cell r="A77" t="str">
            <v>ACTIVO</v>
          </cell>
          <cell r="B77" t="str">
            <v>ASSETS</v>
          </cell>
          <cell r="C77" t="str">
            <v xml:space="preserve">ACTIF </v>
          </cell>
          <cell r="D77" t="str">
            <v xml:space="preserve">RECURSOS  </v>
          </cell>
        </row>
        <row r="78">
          <cell r="A78" t="str">
            <v>INMOVILIZADO MATERIAL</v>
          </cell>
          <cell r="B78" t="str">
            <v>TANGIBLE FIXED ASSETS</v>
          </cell>
          <cell r="C78" t="str">
            <v xml:space="preserve">IMMOBILISÉ MATÉRIEL </v>
          </cell>
          <cell r="D78" t="str">
            <v xml:space="preserve">MATERIAL IMMOBILIZED  </v>
          </cell>
        </row>
        <row r="79">
          <cell r="A79" t="str">
            <v>INMOVILIZADO INMATERIAL</v>
          </cell>
          <cell r="B79" t="str">
            <v>INTANGIBLE FIXED ASSETS</v>
          </cell>
          <cell r="C79" t="str">
            <v xml:space="preserve">IMMOBILISÉ IMMATÉRIEL </v>
          </cell>
          <cell r="D79" t="str">
            <v xml:space="preserve">IMATERIAL IMMOBILIZED  </v>
          </cell>
        </row>
        <row r="80">
          <cell r="A80" t="str">
            <v>INMOVILIZADO FINANCIERO</v>
          </cell>
          <cell r="B80" t="str">
            <v>FINANCIAL FIXED ASSETS</v>
          </cell>
          <cell r="C80" t="str">
            <v xml:space="preserve">IMMOBILISÉ FINANCIER </v>
          </cell>
          <cell r="D80" t="str">
            <v xml:space="preserve">FINANCEIRO IMMOBILIZED  </v>
          </cell>
        </row>
        <row r="81">
          <cell r="A81" t="str">
            <v xml:space="preserve">GASTOS A DISTRIBUIR </v>
          </cell>
          <cell r="B81" t="str">
            <v xml:space="preserve">GASTOS A DISTRIBUIR </v>
          </cell>
          <cell r="C81" t="str">
            <v xml:space="preserve">FRAIS À DISTRIBUER  </v>
          </cell>
          <cell r="D81" t="str">
            <v xml:space="preserve">DESPESAS A DISTRIBUIR   </v>
          </cell>
        </row>
        <row r="82">
          <cell r="A82" t="str">
            <v>EXISTENCIAS</v>
          </cell>
          <cell r="B82" t="str">
            <v xml:space="preserve">STOCKS </v>
          </cell>
          <cell r="C82" t="str">
            <v xml:space="preserve">STOCKS </v>
          </cell>
          <cell r="D82" t="str">
            <v xml:space="preserve">ESTOQUE  </v>
          </cell>
        </row>
        <row r="83">
          <cell r="A83" t="str">
            <v>TESORERIA</v>
          </cell>
          <cell r="B83" t="str">
            <v>CASH</v>
          </cell>
          <cell r="C83" t="str">
            <v xml:space="preserve">TRÉSOR </v>
          </cell>
          <cell r="D83" t="str">
            <v xml:space="preserve">TESORERIA  </v>
          </cell>
        </row>
        <row r="84">
          <cell r="A84" t="str">
            <v>AJUSTES POR PERIODIFICACION</v>
          </cell>
          <cell r="B84" t="str">
            <v>PREPAID EXPENSES</v>
          </cell>
          <cell r="C84" t="str">
            <v xml:space="preserve">AJUSTEMENTS PAR PERIODIFICACION </v>
          </cell>
          <cell r="D84" t="str">
            <v xml:space="preserve">AJUSTES POR PERIODIFICACION  </v>
          </cell>
        </row>
        <row r="85">
          <cell r="A85" t="str">
            <v>TOTAL ACTIVO</v>
          </cell>
          <cell r="B85" t="str">
            <v>TOTAL ASSETS</v>
          </cell>
          <cell r="C85" t="str">
            <v xml:space="preserve">TOTAL ACTIF </v>
          </cell>
          <cell r="D85" t="str">
            <v xml:space="preserve">RECURSOS TOTAIS  </v>
          </cell>
        </row>
        <row r="86">
          <cell r="A86" t="str">
            <v>PASIVO</v>
          </cell>
          <cell r="B86" t="str">
            <v>LIABILITIES</v>
          </cell>
          <cell r="C86" t="str">
            <v xml:space="preserve">PASSIF </v>
          </cell>
          <cell r="D86" t="str">
            <v xml:space="preserve">RESPONSABILIDADES  </v>
          </cell>
        </row>
        <row r="87">
          <cell r="A87" t="str">
            <v>RECURSOS PROPIOS</v>
          </cell>
          <cell r="B87" t="str">
            <v>SHAREHOLDERS' EQUITY</v>
          </cell>
          <cell r="C87" t="str">
            <v xml:space="preserve">RESSOURCES PROPRES </v>
          </cell>
          <cell r="D87" t="str">
            <v xml:space="preserve">PRÓPRIOS RECURSOS  </v>
          </cell>
        </row>
        <row r="88">
          <cell r="A88" t="str">
            <v>PROVISIONES</v>
          </cell>
          <cell r="B88" t="str">
            <v>PROVISIONS</v>
          </cell>
          <cell r="C88" t="str">
            <v xml:space="preserve">PROVISIONS </v>
          </cell>
          <cell r="D88" t="str">
            <v xml:space="preserve">PROVISÕES  </v>
          </cell>
        </row>
        <row r="89">
          <cell r="A89" t="str">
            <v>ACREEDORES A CORTO</v>
          </cell>
          <cell r="B89" t="str">
            <v>SHORT TERM LIABILITIES</v>
          </cell>
          <cell r="C89" t="str">
            <v xml:space="preserve">CRÉANCIERS À à COURT </v>
          </cell>
          <cell r="D89" t="str">
            <v xml:space="preserve">CREDORES ao SHORT  </v>
          </cell>
        </row>
        <row r="90">
          <cell r="A90" t="str">
            <v>TOTAL PASIVO</v>
          </cell>
          <cell r="B90" t="str">
            <v>TOTAL LIABILITIES</v>
          </cell>
          <cell r="C90" t="str">
            <v xml:space="preserve">TOTAL PASSIF </v>
          </cell>
          <cell r="D90" t="str">
            <v xml:space="preserve">TOTAL PASSIVO  </v>
          </cell>
        </row>
        <row r="91">
          <cell r="A91" t="str">
            <v>DEUDORES</v>
          </cell>
          <cell r="B91" t="str">
            <v xml:space="preserve">INDEBTED </v>
          </cell>
          <cell r="C91" t="str">
            <v xml:space="preserve">ENDETTÉS </v>
          </cell>
          <cell r="D91" t="str">
            <v xml:space="preserve">INDEBTED  </v>
          </cell>
        </row>
        <row r="92">
          <cell r="A92" t="str">
            <v>INVERSIONES TEMPORALES</v>
          </cell>
          <cell r="B92" t="str">
            <v xml:space="preserve">TEMPORARY INVESTMENTS </v>
          </cell>
          <cell r="C92" t="str">
            <v xml:space="preserve">INVESTISSEMENTS TEMPORAIRES </v>
          </cell>
          <cell r="D92" t="str">
            <v xml:space="preserve">INVESTIMENTOS PROVISÓRIOS  </v>
          </cell>
        </row>
        <row r="94">
          <cell r="A94" t="str">
            <v>RESULTADO MENU</v>
          </cell>
        </row>
        <row r="95">
          <cell r="A95" t="str">
            <v>CUENTA DE RESULTADOS</v>
          </cell>
          <cell r="B95" t="str">
            <v>PROFIT AND LOSS ACCOUNT</v>
          </cell>
          <cell r="C95" t="str">
            <v xml:space="preserve">COMPTE DE RÉSULTATS </v>
          </cell>
          <cell r="D95" t="str">
            <v xml:space="preserve">CLIENTE DOS RESULTADOS  </v>
          </cell>
        </row>
        <row r="96">
          <cell r="A96" t="str">
            <v>CUENTAS</v>
          </cell>
          <cell r="B96" t="str">
            <v>ACCOUNTS</v>
          </cell>
          <cell r="C96" t="str">
            <v xml:space="preserve">COMPTES </v>
          </cell>
          <cell r="D96" t="str">
            <v xml:space="preserve">CLIENTES  </v>
          </cell>
        </row>
        <row r="97">
          <cell r="A97" t="str">
            <v>DESCRIPCION</v>
          </cell>
          <cell r="B97" t="str">
            <v>DESCRIPTION</v>
          </cell>
          <cell r="C97" t="str">
            <v xml:space="preserve">DESCRIPTION </v>
          </cell>
          <cell r="D97" t="str">
            <v xml:space="preserve">DESCRIÇÃO  </v>
          </cell>
        </row>
        <row r="98">
          <cell r="A98" t="str">
            <v>SALDO</v>
          </cell>
          <cell r="B98" t="str">
            <v>INITIAL BALANCE</v>
          </cell>
          <cell r="C98" t="str">
            <v xml:space="preserve">SOLDE </v>
          </cell>
          <cell r="D98" t="str">
            <v xml:space="preserve">BALANÇO  </v>
          </cell>
        </row>
        <row r="99">
          <cell r="A99" t="str">
            <v>AJUSTES</v>
          </cell>
          <cell r="B99" t="str">
            <v xml:space="preserve">ADJUSTMENTS </v>
          </cell>
          <cell r="C99" t="str">
            <v xml:space="preserve">AJUSTEMENTS </v>
          </cell>
          <cell r="D99" t="str">
            <v xml:space="preserve">AJUSTES  </v>
          </cell>
        </row>
        <row r="100">
          <cell r="A100" t="str">
            <v>SALDO AJUSTADO</v>
          </cell>
          <cell r="B100" t="str">
            <v>FINAL BALANCE</v>
          </cell>
          <cell r="C100" t="str">
            <v xml:space="preserve">SOLDE ADAPTÉ </v>
          </cell>
          <cell r="D100" t="str">
            <v xml:space="preserve">BALANÇO APTO  </v>
          </cell>
        </row>
        <row r="101">
          <cell r="A101" t="str">
            <v>SALDO AJUSTADO (€)</v>
          </cell>
          <cell r="B101" t="str">
            <v>FINAL BALANCE (€)</v>
          </cell>
          <cell r="C101" t="str">
            <v xml:space="preserve">SOLDE ADAPTÉ (€) </v>
          </cell>
          <cell r="D101" t="str">
            <v xml:space="preserve">BALANÇO APTO (€)  </v>
          </cell>
        </row>
        <row r="116">
          <cell r="A116" t="str">
            <v>CPO GENERAL</v>
          </cell>
        </row>
        <row r="117">
          <cell r="A117" t="str">
            <v>CONTROL DE PROYECTOS DE OBRA</v>
          </cell>
          <cell r="B117" t="str">
            <v>CPO</v>
          </cell>
          <cell r="C117" t="str">
            <v xml:space="preserve">CONTRÔLE DE PROJETS D'OEUVRE </v>
          </cell>
          <cell r="D117" t="str">
            <v xml:space="preserve">CONTROLE DE PROJETOS DE TRABALHO  </v>
          </cell>
        </row>
        <row r="118">
          <cell r="A118" t="str">
            <v>DESCRIPCIÓN</v>
          </cell>
          <cell r="B118" t="str">
            <v>DESCRIPTION</v>
          </cell>
          <cell r="C118" t="str">
            <v xml:space="preserve">DESCRIPTION </v>
          </cell>
          <cell r="D118" t="str">
            <v xml:space="preserve">DESCRIÇÃO  </v>
          </cell>
        </row>
        <row r="119">
          <cell r="A119" t="str">
            <v>TOTAL PRESUPUESTO</v>
          </cell>
          <cell r="B119" t="str">
            <v>TOTAL BUDGET</v>
          </cell>
          <cell r="C119" t="str">
            <v xml:space="preserve">TOTAL BUDGET </v>
          </cell>
          <cell r="D119" t="str">
            <v xml:space="preserve">TOTAL ESTIMADO  </v>
          </cell>
        </row>
        <row r="120">
          <cell r="A120" t="str">
            <v>REALIZADO</v>
          </cell>
          <cell r="B120" t="str">
            <v>ACTUAL</v>
          </cell>
          <cell r="C120" t="str">
            <v xml:space="preserve">EFFECTUÉ </v>
          </cell>
          <cell r="D120" t="str">
            <v xml:space="preserve">FEITO  </v>
          </cell>
        </row>
        <row r="121">
          <cell r="A121" t="str">
            <v>ENERO</v>
          </cell>
          <cell r="B121" t="str">
            <v>JANUARY</v>
          </cell>
          <cell r="C121" t="str">
            <v xml:space="preserve">JANVIER </v>
          </cell>
          <cell r="D121" t="str">
            <v>JANEIRO</v>
          </cell>
        </row>
        <row r="122">
          <cell r="A122" t="str">
            <v>FEBRERO</v>
          </cell>
          <cell r="B122" t="str">
            <v>FEBRUARY</v>
          </cell>
          <cell r="C122" t="str">
            <v xml:space="preserve">FÉVRIER </v>
          </cell>
          <cell r="D122" t="str">
            <v>FEVEREIRO</v>
          </cell>
        </row>
        <row r="123">
          <cell r="A123" t="str">
            <v>MARZO</v>
          </cell>
          <cell r="B123" t="str">
            <v>MARCH</v>
          </cell>
          <cell r="C123" t="str">
            <v xml:space="preserve">MARS </v>
          </cell>
          <cell r="D123" t="str">
            <v>MARÇO</v>
          </cell>
        </row>
        <row r="124">
          <cell r="A124" t="str">
            <v>ABRIL</v>
          </cell>
          <cell r="B124" t="str">
            <v>APRIL</v>
          </cell>
          <cell r="C124" t="str">
            <v xml:space="preserve">AVRIL </v>
          </cell>
          <cell r="D124" t="str">
            <v>ABRIL</v>
          </cell>
        </row>
        <row r="125">
          <cell r="A125" t="str">
            <v>MAYO</v>
          </cell>
          <cell r="B125" t="str">
            <v>MAY</v>
          </cell>
          <cell r="C125" t="str">
            <v xml:space="preserve">MAI </v>
          </cell>
          <cell r="D125" t="str">
            <v>MAIO</v>
          </cell>
        </row>
        <row r="126">
          <cell r="A126" t="str">
            <v>JUNIO</v>
          </cell>
          <cell r="B126" t="str">
            <v>JUNE</v>
          </cell>
          <cell r="C126" t="str">
            <v xml:space="preserve">JUIN </v>
          </cell>
          <cell r="D126" t="str">
            <v>JUNHO</v>
          </cell>
        </row>
        <row r="127">
          <cell r="A127" t="str">
            <v>JULIO</v>
          </cell>
          <cell r="B127" t="str">
            <v>JULY</v>
          </cell>
          <cell r="C127" t="str">
            <v xml:space="preserve">JUILLET </v>
          </cell>
          <cell r="D127" t="str">
            <v>JULIO</v>
          </cell>
        </row>
        <row r="128">
          <cell r="A128" t="str">
            <v>AGOSTO</v>
          </cell>
          <cell r="B128" t="str">
            <v>AUGUST</v>
          </cell>
          <cell r="C128" t="str">
            <v xml:space="preserve">AOÛT </v>
          </cell>
          <cell r="D128" t="str">
            <v>AGOSTO</v>
          </cell>
        </row>
        <row r="129">
          <cell r="A129" t="str">
            <v>SEPTIEMBRE</v>
          </cell>
          <cell r="B129" t="str">
            <v>SEPTEMBER</v>
          </cell>
          <cell r="C129" t="str">
            <v xml:space="preserve">SEPTEMBRE </v>
          </cell>
          <cell r="D129" t="str">
            <v>SETEMBRO</v>
          </cell>
        </row>
        <row r="130">
          <cell r="A130" t="str">
            <v>OCTUBRE</v>
          </cell>
          <cell r="B130" t="str">
            <v>OCTOBER</v>
          </cell>
          <cell r="C130" t="str">
            <v xml:space="preserve">OCTOBRE </v>
          </cell>
          <cell r="D130" t="str">
            <v>OUTUBRO</v>
          </cell>
        </row>
        <row r="131">
          <cell r="A131" t="str">
            <v>NOVIEMBRE</v>
          </cell>
          <cell r="B131" t="str">
            <v>NOVEMBER</v>
          </cell>
          <cell r="C131" t="str">
            <v xml:space="preserve">NOVEMBRE </v>
          </cell>
          <cell r="D131" t="str">
            <v>NOVEMBRO</v>
          </cell>
        </row>
        <row r="132">
          <cell r="A132" t="str">
            <v>DICIEMBRE</v>
          </cell>
          <cell r="B132" t="str">
            <v>DECEMBER</v>
          </cell>
          <cell r="C132" t="str">
            <v xml:space="preserve">DÉCEMBRE </v>
          </cell>
          <cell r="D132" t="str">
            <v>DEZEMBRO</v>
          </cell>
        </row>
        <row r="133">
          <cell r="A133" t="str">
            <v>REALIZADO</v>
          </cell>
          <cell r="B133" t="str">
            <v>ACTUAL</v>
          </cell>
          <cell r="C133" t="str">
            <v xml:space="preserve">EFFECTUÉ </v>
          </cell>
          <cell r="D133" t="str">
            <v xml:space="preserve">FEITO  </v>
          </cell>
        </row>
        <row r="134">
          <cell r="A134" t="str">
            <v>TOTAL REALIZADO</v>
          </cell>
          <cell r="B134" t="str">
            <v>TOTAL ACTUAL</v>
          </cell>
          <cell r="C134" t="str">
            <v xml:space="preserve">TOTAL EFFECTUÉ </v>
          </cell>
          <cell r="D134" t="str">
            <v xml:space="preserve">TOTAL FEITO  </v>
          </cell>
        </row>
        <row r="135">
          <cell r="A135" t="str">
            <v>DESVIACION PRESUPUESTO</v>
          </cell>
          <cell r="B135" t="str">
            <v>ESTIMATED DEVIATION</v>
          </cell>
          <cell r="C135" t="str">
            <v xml:space="preserve">DÉVIATION BUDGET </v>
          </cell>
          <cell r="D135" t="str">
            <v xml:space="preserve">DESVIO ESTIMADO  </v>
          </cell>
        </row>
        <row r="136">
          <cell r="A136" t="str">
            <v>FACTURACION</v>
          </cell>
          <cell r="B136" t="str">
            <v>BILLINGS</v>
          </cell>
          <cell r="C136" t="str">
            <v xml:space="preserve">FACTURATION </v>
          </cell>
          <cell r="D136" t="str">
            <v xml:space="preserve">FACTURAÇÃO  </v>
          </cell>
        </row>
        <row r="137">
          <cell r="A137" t="str">
            <v>TOTAL FACTURACION</v>
          </cell>
          <cell r="B137" t="str">
            <v>TOTAL BILLINGS</v>
          </cell>
          <cell r="C137" t="str">
            <v xml:space="preserve">FACTURATION TOTALE </v>
          </cell>
          <cell r="D137" t="str">
            <v xml:space="preserve">FACTURAÇÃO TOTAL  </v>
          </cell>
        </row>
        <row r="138">
          <cell r="A138" t="str">
            <v xml:space="preserve">COSTE OBRA </v>
          </cell>
          <cell r="B138" t="str">
            <v>COST WORKS</v>
          </cell>
          <cell r="C138" t="str">
            <v xml:space="preserve">COÛT AGIT  </v>
          </cell>
          <cell r="D138" t="str">
            <v xml:space="preserve">CONFIGURAÇÕES DO CUSTO   </v>
          </cell>
        </row>
        <row r="139">
          <cell r="A139" t="str">
            <v>TOTAL COSTE OBRA</v>
          </cell>
          <cell r="B139" t="str">
            <v>TOTAL COST WORKS</v>
          </cell>
          <cell r="C139" t="str">
            <v xml:space="preserve">COÛT TOTAL AGIT </v>
          </cell>
          <cell r="D139" t="str">
            <v xml:space="preserve">CONFIGURAÇÕES DO CUSTO TOTAL  </v>
          </cell>
        </row>
        <row r="140">
          <cell r="A140" t="str">
            <v>TOTAL COSTE OFICINA</v>
          </cell>
          <cell r="B140" t="str">
            <v>TOTAL COST OFFICE</v>
          </cell>
          <cell r="C140" t="str">
            <v xml:space="preserve">COÛT TOTAL BUREAU </v>
          </cell>
          <cell r="D140" t="str">
            <v xml:space="preserve">ESCRITÓRIO DO CUSTO TOTAL  </v>
          </cell>
        </row>
        <row r="141">
          <cell r="A141" t="str">
            <v>TOTAL MARGEN BRUTO</v>
          </cell>
          <cell r="B141" t="str">
            <v>GROSS MARGIN</v>
          </cell>
          <cell r="C141" t="str">
            <v xml:space="preserve">MARGE BRUTE TOTALE </v>
          </cell>
          <cell r="D141" t="str">
            <v xml:space="preserve">MARGEM BRUTA TOTAL  </v>
          </cell>
        </row>
        <row r="142">
          <cell r="A142" t="str">
            <v>PERSONAL</v>
          </cell>
          <cell r="B142" t="str">
            <v>PERSONAL</v>
          </cell>
          <cell r="C142" t="str">
            <v xml:space="preserve">PERSONNEL </v>
          </cell>
          <cell r="D142" t="str">
            <v xml:space="preserve">PESSOAL  </v>
          </cell>
        </row>
        <row r="143">
          <cell r="A143" t="str">
            <v>TOTAL PERSONAL</v>
          </cell>
          <cell r="B143" t="str">
            <v>TOTAL PERSONAL</v>
          </cell>
          <cell r="C143" t="str">
            <v xml:space="preserve">TOTAL PERSONNEL </v>
          </cell>
          <cell r="D143" t="str">
            <v xml:space="preserve">TOTAL PESSOAL  </v>
          </cell>
        </row>
        <row r="144">
          <cell r="A144" t="str">
            <v>COSTES</v>
          </cell>
          <cell r="B144" t="str">
            <v>COST</v>
          </cell>
          <cell r="C144" t="str">
            <v xml:space="preserve">COÛTS </v>
          </cell>
          <cell r="D144" t="str">
            <v xml:space="preserve">CUSTOS  </v>
          </cell>
        </row>
        <row r="145">
          <cell r="A145" t="str">
            <v>TOTAL COSTES</v>
          </cell>
          <cell r="B145" t="str">
            <v>TOTAL COSTS</v>
          </cell>
          <cell r="C145" t="str">
            <v xml:space="preserve">TOTAL COÛTS </v>
          </cell>
          <cell r="D145" t="str">
            <v xml:space="preserve">CUSTOS TOTAIS  </v>
          </cell>
        </row>
        <row r="146">
          <cell r="A146" t="str">
            <v>TOTAL</v>
          </cell>
          <cell r="B146" t="str">
            <v>TOTAL</v>
          </cell>
          <cell r="C146" t="str">
            <v xml:space="preserve">TOTAL </v>
          </cell>
          <cell r="D146" t="str">
            <v xml:space="preserve">TOTAL  </v>
          </cell>
        </row>
        <row r="147">
          <cell r="A147" t="str">
            <v>SUBCONTRATAS</v>
          </cell>
          <cell r="B147" t="str">
            <v>SUBCONTRATA</v>
          </cell>
          <cell r="C147" t="str">
            <v xml:space="preserve">Tu SOUS-TRAITES </v>
          </cell>
          <cell r="D147" t="str">
            <v xml:space="preserve">SUBCONTRATAS  </v>
          </cell>
        </row>
        <row r="148">
          <cell r="A148" t="str">
            <v>GASTOS ESTRUCTURA OBRA</v>
          </cell>
          <cell r="B148" t="str">
            <v>GENERAL COST</v>
          </cell>
          <cell r="C148" t="str">
            <v xml:space="preserve">FRAIS STRUCTURE AGIT </v>
          </cell>
          <cell r="D148" t="str">
            <v xml:space="preserve">TRABALHO DA ESTRUTURA DAS DESPESAS  </v>
          </cell>
        </row>
        <row r="149">
          <cell r="A149" t="str">
            <v>REALIZADO (EUROS)</v>
          </cell>
          <cell r="B149" t="str">
            <v>ACTUAL (EUR)</v>
          </cell>
          <cell r="C149" t="str">
            <v xml:space="preserve">EFFECTUÉ (EURO) </v>
          </cell>
          <cell r="D149" t="str">
            <v xml:space="preserve">FEITO (EUROS)  </v>
          </cell>
        </row>
        <row r="150">
          <cell r="A150" t="str">
            <v>TOTAL REALIZADO (EUROS)</v>
          </cell>
          <cell r="B150" t="str">
            <v>TOTAL ACTUAL (EUR)</v>
          </cell>
          <cell r="C150" t="str">
            <v xml:space="preserve">TOTAL EFFECTUÉ (EURO) </v>
          </cell>
          <cell r="D150" t="str">
            <v xml:space="preserve">TOTAL FEITO (EUROS)  </v>
          </cell>
        </row>
        <row r="151">
          <cell r="A151" t="str">
            <v>DESVIACION PRESUPUESTO (EUROS)</v>
          </cell>
          <cell r="B151" t="str">
            <v>ESTIMATED DEVIATION (EUR)</v>
          </cell>
          <cell r="C151" t="str">
            <v xml:space="preserve">DÉVIATION BUDGET (EURO) </v>
          </cell>
          <cell r="D151" t="str">
            <v xml:space="preserve">DESVIO ESTIMADO (EUROS)  </v>
          </cell>
        </row>
        <row r="152">
          <cell r="A152" t="str">
            <v>MARGEN %</v>
          </cell>
          <cell r="B152" t="str">
            <v>MARGIN %</v>
          </cell>
          <cell r="C152" t="str">
            <v xml:space="preserve">MARGEN% </v>
          </cell>
          <cell r="D152" t="str">
            <v xml:space="preserve">MARGEM %  </v>
          </cell>
        </row>
        <row r="153">
          <cell r="A153" t="str">
            <v>ACTIVIDAD</v>
          </cell>
          <cell r="B153" t="str">
            <v>ACTIVITY</v>
          </cell>
          <cell r="C153" t="str">
            <v xml:space="preserve">ACTIVITÉ </v>
          </cell>
          <cell r="D153" t="str">
            <v xml:space="preserve">ATIVIDADE  </v>
          </cell>
        </row>
        <row r="154">
          <cell r="A154" t="str">
            <v>CUADRO CASH FLOW MONEDA EXTRANJERA</v>
          </cell>
          <cell r="C154" t="str">
            <v xml:space="preserve">MARGE BRUTE D'AUTOFINANCEMENT CARRÉE MONNAIE ÉTRANGÈRE </v>
          </cell>
          <cell r="D154" t="str">
            <v xml:space="preserve">MOEDA CORRENTE EXTRANGEIRA DE FLUXO DE DINHEIRO DO RETRATO  </v>
          </cell>
        </row>
        <row r="155">
          <cell r="A155" t="str">
            <v>MONEDAS (PARA LA HOJA MAPA DE TESORERIA)</v>
          </cell>
        </row>
        <row r="156">
          <cell r="A156" t="str">
            <v>EURO</v>
          </cell>
          <cell r="B156" t="str">
            <v xml:space="preserve">EURO </v>
          </cell>
          <cell r="C156" t="str">
            <v xml:space="preserve">EURO </v>
          </cell>
          <cell r="D156" t="str">
            <v xml:space="preserve">EURO  </v>
          </cell>
        </row>
        <row r="157">
          <cell r="A157" t="str">
            <v>DÓLAR</v>
          </cell>
          <cell r="B157" t="str">
            <v xml:space="preserve">DOLLAR </v>
          </cell>
          <cell r="C157" t="str">
            <v xml:space="preserve">DOLLAR </v>
          </cell>
          <cell r="D157" t="str">
            <v xml:space="preserve">DÓLAR  </v>
          </cell>
        </row>
        <row r="158">
          <cell r="A158" t="str">
            <v>CÓRDOBAS</v>
          </cell>
          <cell r="B158" t="str">
            <v xml:space="preserve">CÓRDOBAS </v>
          </cell>
          <cell r="C158" t="str">
            <v xml:space="preserve">CÓRDOBAS </v>
          </cell>
          <cell r="D158" t="str">
            <v xml:space="preserve">CÓRDOBAS  </v>
          </cell>
        </row>
        <row r="159">
          <cell r="A159" t="str">
            <v>PESO CHILENO</v>
          </cell>
          <cell r="B159" t="str">
            <v xml:space="preserve">CHILEAN PESO </v>
          </cell>
          <cell r="C159" t="str">
            <v xml:space="preserve">POIDS CHILIEN </v>
          </cell>
          <cell r="D159" t="str">
            <v xml:space="preserve">PESO CHILEAN  </v>
          </cell>
        </row>
        <row r="160">
          <cell r="A160" t="str">
            <v>DINAR</v>
          </cell>
          <cell r="B160" t="str">
            <v xml:space="preserve">DINAR </v>
          </cell>
          <cell r="C160" t="str">
            <v xml:space="preserve">DINAR </v>
          </cell>
          <cell r="D160" t="str">
            <v xml:space="preserve">DINAR  </v>
          </cell>
        </row>
        <row r="161">
          <cell r="A161" t="str">
            <v>METICAL</v>
          </cell>
          <cell r="B161" t="str">
            <v xml:space="preserve">METICAL </v>
          </cell>
          <cell r="C161" t="str">
            <v xml:space="preserve">METICAL </v>
          </cell>
          <cell r="D161" t="str">
            <v xml:space="preserve">METICAL  </v>
          </cell>
        </row>
        <row r="162">
          <cell r="A162" t="str">
            <v>DIRHAM</v>
          </cell>
          <cell r="B162" t="str">
            <v xml:space="preserve">DIRHAM </v>
          </cell>
          <cell r="C162" t="str">
            <v xml:space="preserve">DIRHAM </v>
          </cell>
          <cell r="D162" t="str">
            <v xml:space="preserve">DIRHAM  </v>
          </cell>
        </row>
        <row r="163">
          <cell r="A163" t="str">
            <v>PESO MEXICANO</v>
          </cell>
          <cell r="B163" t="str">
            <v xml:space="preserve">MEXICAN PESO </v>
          </cell>
          <cell r="C163" t="str">
            <v xml:space="preserve">POIDS MEXICAIN </v>
          </cell>
          <cell r="D163" t="str">
            <v xml:space="preserve">PESO MEXICANO  </v>
          </cell>
        </row>
        <row r="164">
          <cell r="A164" t="str">
            <v>RUPEE</v>
          </cell>
          <cell r="B164" t="str">
            <v xml:space="preserve">RUPEE </v>
          </cell>
          <cell r="C164" t="str">
            <v xml:space="preserve">RUPEE </v>
          </cell>
          <cell r="D164" t="str">
            <v xml:space="preserve">RUPEE  </v>
          </cell>
        </row>
        <row r="194">
          <cell r="A194" t="str">
            <v>CUENTA RESULTADOS</v>
          </cell>
        </row>
        <row r="195">
          <cell r="A195" t="str">
            <v xml:space="preserve">Importe  de  la  cifra  de  negocios.    </v>
          </cell>
          <cell r="B195" t="str">
            <v>INCOME ACTIVITY</v>
          </cell>
          <cell r="C195" t="str">
            <v xml:space="preserve">Montant du chiffre d'affaires.     </v>
          </cell>
          <cell r="D195" t="str">
            <v xml:space="preserve">Uma quantidade do número dos negócios.      </v>
          </cell>
        </row>
        <row r="196">
          <cell r="A196" t="str">
            <v>Variación de Existencias</v>
          </cell>
          <cell r="B196" t="str">
            <v xml:space="preserve">Variation of Stocks </v>
          </cell>
          <cell r="C196" t="str">
            <v xml:space="preserve">Variation de stocks </v>
          </cell>
          <cell r="D196" t="str">
            <v xml:space="preserve">Variação do estoque  </v>
          </cell>
        </row>
        <row r="197">
          <cell r="A197" t="str">
            <v>INGRESOS POR ACTIVIDAD</v>
          </cell>
          <cell r="B197" t="str">
            <v xml:space="preserve">INCOME BY ACTIVITY </v>
          </cell>
          <cell r="C197" t="str">
            <v xml:space="preserve">RECETTES PAR ACTIVITÉ </v>
          </cell>
          <cell r="D197" t="str">
            <v xml:space="preserve">RENDA POR ATIVIDADE  </v>
          </cell>
        </row>
        <row r="198">
          <cell r="A198" t="str">
            <v>Trabajos realizados por la empresa  para su Inmovilizado.</v>
          </cell>
          <cell r="B198" t="str">
            <v xml:space="preserve">Works made by the company for its Immobilized ones. </v>
          </cell>
          <cell r="C198" t="str">
            <v xml:space="preserve">Travaux effectués par l'entreprise pour son Immobilisée. </v>
          </cell>
          <cell r="D198" t="str">
            <v xml:space="preserve">Trabalhos feitos pela companhia para suas immobilized.  </v>
          </cell>
        </row>
        <row r="199">
          <cell r="A199" t="str">
            <v>Otros  ingresos  de  explotación.</v>
          </cell>
          <cell r="B199" t="str">
            <v xml:space="preserve">Other income of operation. </v>
          </cell>
          <cell r="C199" t="str">
            <v xml:space="preserve">Autres recettes d'exploitation. </v>
          </cell>
          <cell r="D199" t="str">
            <v xml:space="preserve">A outra renda da operação.  </v>
          </cell>
        </row>
        <row r="200">
          <cell r="A200" t="str">
            <v>Subvenciones  a  la  Explotación.</v>
          </cell>
          <cell r="B200" t="str">
            <v xml:space="preserve">Subventions to the Operation. </v>
          </cell>
          <cell r="C200" t="str">
            <v xml:space="preserve">Subventions à l'Exploitation. </v>
          </cell>
          <cell r="D200" t="str">
            <v xml:space="preserve">Subventions à operação.  </v>
          </cell>
        </row>
        <row r="201">
          <cell r="A201" t="str">
            <v>COSTES DIRECTOS</v>
          </cell>
          <cell r="B201" t="str">
            <v xml:space="preserve">DIRECT COSTS </v>
          </cell>
          <cell r="C201" t="str">
            <v xml:space="preserve">COÛTS DIRECTS </v>
          </cell>
          <cell r="D201" t="str">
            <v xml:space="preserve">CUSTOS DIRETOS  </v>
          </cell>
        </row>
        <row r="202">
          <cell r="A202" t="str">
            <v>Disminución de existencias</v>
          </cell>
          <cell r="B202" t="str">
            <v xml:space="preserve">Diminution of stocks </v>
          </cell>
          <cell r="C202" t="str">
            <v xml:space="preserve">Diminution de stocks </v>
          </cell>
          <cell r="D202" t="str">
            <v xml:space="preserve">Diminution do estoque  </v>
          </cell>
        </row>
        <row r="203">
          <cell r="A203" t="str">
            <v>Materiales</v>
          </cell>
          <cell r="B203" t="str">
            <v xml:space="preserve">Materials </v>
          </cell>
          <cell r="C203" t="str">
            <v xml:space="preserve">Matériels </v>
          </cell>
          <cell r="D203" t="str">
            <v xml:space="preserve">Materiais  </v>
          </cell>
        </row>
        <row r="204">
          <cell r="A204" t="str">
            <v>Gastos de personal</v>
          </cell>
          <cell r="B204" t="str">
            <v xml:space="preserve">Expenses of personnel </v>
          </cell>
          <cell r="C204" t="str">
            <v xml:space="preserve">Frais de personnel </v>
          </cell>
          <cell r="D204" t="str">
            <v xml:space="preserve">Despesas do pessoal  </v>
          </cell>
        </row>
        <row r="205">
          <cell r="A205" t="str">
            <v>Sueldo, salarios  y  asimilados</v>
          </cell>
          <cell r="B205" t="str">
            <v xml:space="preserve">Assimilated pay, wages and </v>
          </cell>
          <cell r="C205" t="str">
            <v xml:space="preserve">Salaire, salaires et assimilés </v>
          </cell>
          <cell r="D205" t="str">
            <v xml:space="preserve">Pagamento assimilated, salários e  </v>
          </cell>
        </row>
        <row r="206">
          <cell r="A206" t="str">
            <v>Cargas  sociales</v>
          </cell>
          <cell r="B206" t="str">
            <v xml:space="preserve">Indirect labor costs </v>
          </cell>
          <cell r="C206" t="str">
            <v xml:space="preserve">Charges sociales </v>
          </cell>
          <cell r="D206" t="str">
            <v xml:space="preserve">Custos labor indiretos  </v>
          </cell>
        </row>
        <row r="207">
          <cell r="A207" t="str">
            <v xml:space="preserve">Dotaciones  para  amortización  de  inmovilizado   </v>
          </cell>
          <cell r="B207" t="str">
            <v xml:space="preserve">Dowries for amortization of immobilized    </v>
          </cell>
          <cell r="C207" t="str">
            <v xml:space="preserve">Dotations pour amortissement de d'immobilisée    </v>
          </cell>
          <cell r="D207" t="str">
            <v xml:space="preserve">Dowries para o amortization do immobilized     </v>
          </cell>
        </row>
        <row r="208">
          <cell r="A208" t="str">
            <v>Subcontratas</v>
          </cell>
          <cell r="B208" t="str">
            <v xml:space="preserve">Subcontratas </v>
          </cell>
          <cell r="C208" t="str">
            <v xml:space="preserve">Tu sous-traites </v>
          </cell>
          <cell r="D208" t="str">
            <v xml:space="preserve">Subcontratas  </v>
          </cell>
        </row>
        <row r="209">
          <cell r="A209" t="str">
            <v>Tributos</v>
          </cell>
          <cell r="B209" t="str">
            <v xml:space="preserve">Taxes </v>
          </cell>
          <cell r="C209" t="str">
            <v xml:space="preserve">Impôts </v>
          </cell>
          <cell r="D209" t="str">
            <v xml:space="preserve">Impostos  </v>
          </cell>
        </row>
        <row r="210">
          <cell r="A210" t="str">
            <v>Amortizaciones (Instalaciones específicas proyectos)</v>
          </cell>
          <cell r="B210" t="str">
            <v xml:space="preserve">Amortizations (specific Facilities projects) </v>
          </cell>
          <cell r="C210" t="str">
            <v xml:space="preserve">Amortissements (Installations spécifiques projets) </v>
          </cell>
          <cell r="D210" t="str">
            <v xml:space="preserve">Amortizations (projetos específicos das facilidades)  </v>
          </cell>
        </row>
        <row r="211">
          <cell r="A211" t="str">
            <v>Provisiones para riesgos y gastos</v>
          </cell>
          <cell r="B211" t="str">
            <v xml:space="preserve">Provisions for risks and expenses </v>
          </cell>
          <cell r="C211" t="str">
            <v xml:space="preserve">Provisions pour risques et frais </v>
          </cell>
          <cell r="D211" t="str">
            <v xml:space="preserve">Provisões para riscos e despesas  </v>
          </cell>
        </row>
        <row r="212">
          <cell r="A212" t="str">
            <v>Gastos de estrucutra de obra</v>
          </cell>
          <cell r="B212" t="str">
            <v xml:space="preserve">Expenses of estrucutra of work </v>
          </cell>
          <cell r="C212" t="str">
            <v xml:space="preserve">Frais d'estrucutra d'oeuvre </v>
          </cell>
          <cell r="D212" t="str">
            <v xml:space="preserve">Despesas do estrucutra do trabalho  </v>
          </cell>
        </row>
        <row r="213">
          <cell r="A213" t="str">
            <v>Costes interiores (Sociedades del Grupo)</v>
          </cell>
          <cell r="B213" t="str">
            <v xml:space="preserve">Inner costs (Companies of the Group) </v>
          </cell>
          <cell r="C213" t="str">
            <v xml:space="preserve">Coûts intérieurs (Sociétés du Groupe) </v>
          </cell>
          <cell r="D213" t="str">
            <v xml:space="preserve">Custos internos (companhias do grupo)  </v>
          </cell>
        </row>
        <row r="214">
          <cell r="A214" t="str">
            <v>Variación de las provisiones</v>
          </cell>
          <cell r="B214" t="str">
            <v xml:space="preserve">Variation of the provisions </v>
          </cell>
          <cell r="C214" t="str">
            <v xml:space="preserve">Variation des provisions </v>
          </cell>
          <cell r="D214" t="str">
            <v xml:space="preserve">Variação das provisões  </v>
          </cell>
        </row>
        <row r="215">
          <cell r="A215" t="str">
            <v>MARGEN BRUTO DE EXPLOTACIÓN ((A - B) + B.6)</v>
          </cell>
          <cell r="B215" t="str">
            <v xml:space="preserve">GROSS MARGIN OF OPERATION ((To - B) + B.6) </v>
          </cell>
          <cell r="C215" t="str">
            <v xml:space="preserve">MARGE BRUTE d'EXPLOITATION ((A - B) + B.6) </v>
          </cell>
          <cell r="D215" t="str">
            <v xml:space="preserve">MARGEM BRUTA DA OPERAÇÃO ((- A B) + B.6)  </v>
          </cell>
        </row>
        <row r="216">
          <cell r="A216" t="str">
            <v>GASTOS INDIRECTOS</v>
          </cell>
          <cell r="B216" t="str">
            <v xml:space="preserve">INDIRECT EXPENSES </v>
          </cell>
          <cell r="C216" t="str">
            <v xml:space="preserve">FRAIS INDIRECTS </v>
          </cell>
          <cell r="D216" t="str">
            <v xml:space="preserve">DESPESAS INDIRETAS  </v>
          </cell>
        </row>
        <row r="217">
          <cell r="A217" t="str">
            <v>Gastos personal indirectos (Estructura periferica, actividad y corporativa)</v>
          </cell>
          <cell r="B217" t="str">
            <v xml:space="preserve">Indirect expenses personal (periferica Structure, corporative activity and) </v>
          </cell>
          <cell r="C217" t="str">
            <v xml:space="preserve">Frais personnel indirects (Structure périphérique, activité et corporative) </v>
          </cell>
          <cell r="D217" t="str">
            <v xml:space="preserve">Despesas indiretas pessoais (estrutura do periferica, atividade corporative e)  </v>
          </cell>
        </row>
        <row r="218">
          <cell r="A218" t="str">
            <v>Sueldo, salarios  y  asimilados</v>
          </cell>
          <cell r="B218" t="str">
            <v xml:space="preserve">Assimilated pay, wages and </v>
          </cell>
          <cell r="C218" t="str">
            <v xml:space="preserve">Salaire, salaires et assimilés </v>
          </cell>
          <cell r="D218" t="str">
            <v xml:space="preserve">Pagamento assimilated, salários e  </v>
          </cell>
        </row>
        <row r="219">
          <cell r="A219" t="str">
            <v>Cargas  sociales</v>
          </cell>
          <cell r="B219" t="str">
            <v xml:space="preserve">Indirect labor costs </v>
          </cell>
          <cell r="C219" t="str">
            <v xml:space="preserve">Charges sociales </v>
          </cell>
          <cell r="D219" t="str">
            <v xml:space="preserve">Custos labor indiretos  </v>
          </cell>
        </row>
        <row r="220">
          <cell r="A220" t="str">
            <v>Gastos de estructura corporativos</v>
          </cell>
          <cell r="B220" t="str">
            <v xml:space="preserve">Corporative expenses of structure </v>
          </cell>
          <cell r="C220" t="str">
            <v xml:space="preserve">Frais de structure corporatifs </v>
          </cell>
          <cell r="D220" t="str">
            <v xml:space="preserve">Despesas corporative da estrutura  </v>
          </cell>
        </row>
        <row r="221">
          <cell r="A221" t="str">
            <v>EBITDA (C - D)</v>
          </cell>
          <cell r="B221" t="str">
            <v xml:space="preserve">EBITDA (C - D) </v>
          </cell>
          <cell r="C221" t="str">
            <v xml:space="preserve">EBITDA (C - D) </v>
          </cell>
          <cell r="D221" t="str">
            <v xml:space="preserve">EBITDA (C - D)  </v>
          </cell>
        </row>
        <row r="222">
          <cell r="A222" t="str">
            <v>Amortizaciones (F + B.6)</v>
          </cell>
          <cell r="B222" t="str">
            <v xml:space="preserve">Amortizations (F + B.6) </v>
          </cell>
          <cell r="C222" t="str">
            <v xml:space="preserve">Amortissements (F + B.6) </v>
          </cell>
          <cell r="D222" t="str">
            <v xml:space="preserve">Amortizations (F + B.6)  </v>
          </cell>
        </row>
        <row r="223">
          <cell r="A223" t="str">
            <v>Provisiones para operaciones de tráfico</v>
          </cell>
          <cell r="B223" t="str">
            <v xml:space="preserve">Provisions for operations of traffic </v>
          </cell>
          <cell r="C223" t="str">
            <v xml:space="preserve">Provisions pour opérations de trafic </v>
          </cell>
          <cell r="D223" t="str">
            <v xml:space="preserve">Provisões para operações do tráfego  </v>
          </cell>
        </row>
        <row r="224">
          <cell r="A224" t="str">
            <v>RESULTADO DE EXPLOTACIÓN (E - F - G)</v>
          </cell>
          <cell r="B224" t="str">
            <v>NET OPERATING PROFIT/(LOSS) (E -F -G)</v>
          </cell>
          <cell r="C224" t="str">
            <v xml:space="preserve">RÉSULTAT d'EXPLOITATION (E - F - G) </v>
          </cell>
          <cell r="D224" t="str">
            <v xml:space="preserve">RESULTADO da OPERAÇÃO (E - F - G)  </v>
          </cell>
        </row>
        <row r="225">
          <cell r="A225" t="str">
            <v>RESULTADO FINANCIERO</v>
          </cell>
          <cell r="B225" t="str">
            <v>FINANCIAL PROFIT/(LOSS)</v>
          </cell>
          <cell r="C225" t="str">
            <v xml:space="preserve">RÉSULTAT FINANCIER </v>
          </cell>
          <cell r="D225" t="str">
            <v xml:space="preserve">RESULTADO FINANCEIRO  </v>
          </cell>
        </row>
        <row r="226">
          <cell r="A226" t="str">
            <v>Ingresos financieros</v>
          </cell>
          <cell r="B226" t="str">
            <v xml:space="preserve">Financial income </v>
          </cell>
          <cell r="C226" t="str">
            <v xml:space="preserve">Recettes financières </v>
          </cell>
          <cell r="D226" t="str">
            <v xml:space="preserve">Renda financeira  </v>
          </cell>
        </row>
        <row r="227">
          <cell r="A227" t="str">
            <v>Gastos financieros</v>
          </cell>
          <cell r="B227" t="str">
            <v xml:space="preserve">Financial expenses </v>
          </cell>
          <cell r="C227" t="str">
            <v xml:space="preserve">Frais financiers </v>
          </cell>
          <cell r="D227" t="str">
            <v xml:space="preserve">Despesas financeiras  </v>
          </cell>
        </row>
        <row r="228">
          <cell r="A228" t="str">
            <v>Diferencias de cambio financieras</v>
          </cell>
          <cell r="B228" t="str">
            <v xml:space="preserve">Financial differences of exchange </v>
          </cell>
          <cell r="C228" t="str">
            <v xml:space="preserve">Différences de changement financières </v>
          </cell>
          <cell r="D228" t="str">
            <v xml:space="preserve">Diferenças de troca financeiras  </v>
          </cell>
        </row>
        <row r="229">
          <cell r="A229" t="str">
            <v>Diferencias de cambio conversión (solo sucursales)</v>
          </cell>
          <cell r="B229" t="str">
            <v xml:space="preserve">Differences of exchange conversion (single branches) </v>
          </cell>
          <cell r="C229" t="str">
            <v xml:space="preserve">Différences de changement conversion (seulement succursales) </v>
          </cell>
          <cell r="D229" t="str">
            <v xml:space="preserve">Diferenças da conversão da troca (únicas filiais)  </v>
          </cell>
        </row>
        <row r="230">
          <cell r="A230" t="str">
            <v>Diferencias de cambio explotación (amortización)</v>
          </cell>
          <cell r="B230" t="str">
            <v xml:space="preserve">Differences of exchange operation (amortization) </v>
          </cell>
          <cell r="C230" t="str">
            <v xml:space="preserve">Différences de changement exploitation (amortissement) </v>
          </cell>
          <cell r="D230" t="str">
            <v xml:space="preserve">Diferenças da operação da troca (amortization)  </v>
          </cell>
        </row>
        <row r="231">
          <cell r="A231" t="str">
            <v>Ingresos por dividendos</v>
          </cell>
          <cell r="B231" t="str">
            <v xml:space="preserve">Income by dividends </v>
          </cell>
          <cell r="C231" t="str">
            <v xml:space="preserve">Recettes par des dividendes </v>
          </cell>
          <cell r="D231" t="str">
            <v xml:space="preserve">Renda por dividendos  </v>
          </cell>
        </row>
        <row r="232">
          <cell r="A232" t="str">
            <v>RESULTADO DE LA ACTIVIDAD (H + I)</v>
          </cell>
          <cell r="B232" t="str">
            <v xml:space="preserve">RESULT OF The ACTIVITY (H + I) </v>
          </cell>
          <cell r="C232" t="str">
            <v xml:space="preserve">RÉSULTAT de l'ACTIVITÉ (H + I) </v>
          </cell>
          <cell r="D232" t="str">
            <v xml:space="preserve">RESULTADO Da ATIVIDADE (H + I)  </v>
          </cell>
        </row>
        <row r="233">
          <cell r="A233" t="str">
            <v>RESULTADO EXTRAORDINARIO</v>
          </cell>
          <cell r="B233" t="str">
            <v>EXTRAORDINARY LOSS/(PROFIT)</v>
          </cell>
          <cell r="C233" t="str">
            <v xml:space="preserve">RÉSULTAT EXTRAORDINAIRE </v>
          </cell>
          <cell r="D233" t="str">
            <v xml:space="preserve">RESULTADO EXTRAORDINÁRIO  </v>
          </cell>
        </row>
        <row r="234">
          <cell r="A234" t="str">
            <v>Ingresos extraordinarios</v>
          </cell>
          <cell r="B234" t="str">
            <v xml:space="preserve">Extraordinary income </v>
          </cell>
          <cell r="C234" t="str">
            <v xml:space="preserve">Recettes extraordinaires </v>
          </cell>
          <cell r="D234" t="str">
            <v xml:space="preserve">Renda extraordinária  </v>
          </cell>
        </row>
        <row r="235">
          <cell r="A235" t="str">
            <v>Gastos extraordinarios</v>
          </cell>
          <cell r="B235" t="str">
            <v xml:space="preserve">Extraordinary expenses </v>
          </cell>
          <cell r="C235" t="str">
            <v xml:space="preserve">Frais extraordinaires </v>
          </cell>
          <cell r="D235" t="str">
            <v xml:space="preserve">Despesas extraordinárias  </v>
          </cell>
        </row>
        <row r="236">
          <cell r="A236" t="str">
            <v>RESULTADO ANTES DE IMPUESTOS (J + K)</v>
          </cell>
          <cell r="B236" t="str">
            <v>PROFIT/(LOSS) BEFORE TAXATION</v>
          </cell>
          <cell r="C236" t="str">
            <v xml:space="preserve">RÉSULTAT AVANT des IMPÔTS (J + K) </v>
          </cell>
          <cell r="D236" t="str">
            <v xml:space="preserve">RESULTADO ANTES DOS IMPOSTOS (J + K)  </v>
          </cell>
        </row>
        <row r="237">
          <cell r="A237" t="str">
            <v>Impuesto de sociedades</v>
          </cell>
          <cell r="B237" t="str">
            <v>CORPORATION TAX</v>
          </cell>
          <cell r="C237" t="str">
            <v xml:space="preserve">Impôt de sociétés </v>
          </cell>
          <cell r="D237" t="str">
            <v xml:space="preserve">Imposto das companhias  </v>
          </cell>
        </row>
        <row r="238">
          <cell r="A238" t="str">
            <v>Resultado socios externos</v>
          </cell>
          <cell r="B238" t="str">
            <v xml:space="preserve">Result external partners </v>
          </cell>
          <cell r="C238" t="str">
            <v xml:space="preserve">Résultat partenaires externes </v>
          </cell>
          <cell r="D238" t="str">
            <v xml:space="preserve">Sócios externos do resultado  </v>
          </cell>
        </row>
        <row r="239">
          <cell r="A239" t="str">
            <v>BENEFICIO NETO (L - M)</v>
          </cell>
          <cell r="B239" t="str">
            <v>NET PROFIT/(LOSS) (L - M)</v>
          </cell>
          <cell r="C239" t="str">
            <v xml:space="preserve">BÉNÉFICE NET (L - M) </v>
          </cell>
          <cell r="D239" t="str">
            <v xml:space="preserve">LUCRO LÍQUIDO (L - M)  </v>
          </cell>
        </row>
        <row r="240">
          <cell r="A240" t="str">
            <v>Facturación</v>
          </cell>
          <cell r="B240" t="str">
            <v xml:space="preserve">Invoicing </v>
          </cell>
          <cell r="C240" t="str">
            <v xml:space="preserve">Facturation </v>
          </cell>
          <cell r="D240" t="str">
            <v xml:space="preserve">Facturação  </v>
          </cell>
        </row>
        <row r="246">
          <cell r="A246">
            <v>0</v>
          </cell>
        </row>
        <row r="262">
          <cell r="A262" t="str">
            <v>CUADRO FLUJO TESORERIA COMPLETO Y MENSUAL</v>
          </cell>
        </row>
        <row r="263">
          <cell r="A263" t="str">
            <v>SITUACION DE TESORERIA</v>
          </cell>
          <cell r="B263" t="str">
            <v xml:space="preserve">TESORERIA SITUATION </v>
          </cell>
          <cell r="C263" t="str">
            <v xml:space="preserve">SITUATION DE TRÉSOR </v>
          </cell>
          <cell r="D263" t="str">
            <v xml:space="preserve">SITUAÇÃO DE TESORERIA  </v>
          </cell>
        </row>
        <row r="264">
          <cell r="A264" t="str">
            <v>PREVISION SITUACION DE TESORERIA</v>
          </cell>
          <cell r="B264" t="str">
            <v xml:space="preserve">FORECAST TESORERIA SITUATION </v>
          </cell>
          <cell r="C264" t="str">
            <v xml:space="preserve">PRÉVISION SITUATION DE TRÉSOR </v>
          </cell>
          <cell r="D264" t="str">
            <v xml:space="preserve">SITUAÇÃO DA PREVISÃO TESORERIA  </v>
          </cell>
        </row>
        <row r="265">
          <cell r="A265" t="str">
            <v>DESCRIPCION</v>
          </cell>
          <cell r="B265" t="str">
            <v xml:space="preserve">DESCRIPTION </v>
          </cell>
          <cell r="C265" t="str">
            <v xml:space="preserve">DESCRIPTION </v>
          </cell>
          <cell r="D265" t="str">
            <v xml:space="preserve">DESCRIÇÃO  </v>
          </cell>
        </row>
        <row r="266">
          <cell r="A266" t="str">
            <v>PRESUPUESTO</v>
          </cell>
          <cell r="B266" t="str">
            <v xml:space="preserve">BUDGET </v>
          </cell>
          <cell r="C266" t="str">
            <v xml:space="preserve">BUDGET </v>
          </cell>
          <cell r="D266" t="str">
            <v xml:space="preserve">ORÇAMENTO  </v>
          </cell>
        </row>
        <row r="267">
          <cell r="A267" t="str">
            <v>REALIZADO</v>
          </cell>
          <cell r="B267" t="str">
            <v xml:space="preserve">MADE </v>
          </cell>
          <cell r="C267" t="str">
            <v xml:space="preserve">EFFECTUÉ </v>
          </cell>
          <cell r="D267" t="str">
            <v xml:space="preserve">FEITO  </v>
          </cell>
        </row>
        <row r="268">
          <cell r="A268" t="str">
            <v>DESVIACION</v>
          </cell>
          <cell r="B268" t="str">
            <v xml:space="preserve">DEVIATION </v>
          </cell>
          <cell r="C268" t="str">
            <v xml:space="preserve">DÉVIATION </v>
          </cell>
          <cell r="D268" t="str">
            <v xml:space="preserve">DESVIO  </v>
          </cell>
        </row>
        <row r="269">
          <cell r="A269" t="str">
            <v>TESORERIA ACUMULADA</v>
          </cell>
          <cell r="B269" t="str">
            <v xml:space="preserve">ACCUMULATED TESORERIA </v>
          </cell>
          <cell r="C269" t="str">
            <v xml:space="preserve">TRÉSOR ACCUMULÉ </v>
          </cell>
          <cell r="D269" t="str">
            <v xml:space="preserve">TESORERIA ACUMULADO  </v>
          </cell>
        </row>
        <row r="270">
          <cell r="A270" t="str">
            <v>TESORERIA NETA</v>
          </cell>
          <cell r="B270" t="str">
            <v xml:space="preserve">NET TESORERIA </v>
          </cell>
          <cell r="C270" t="str">
            <v xml:space="preserve">TRÉSOR NET </v>
          </cell>
          <cell r="D270" t="str">
            <v xml:space="preserve">REDE TESORERIA  </v>
          </cell>
        </row>
        <row r="271">
          <cell r="A271" t="str">
            <v>TESORERIA DE EXPLOTACION (COBROS - PAGOS)</v>
          </cell>
          <cell r="B271" t="str">
            <v xml:space="preserve">TESORERIA OF OPERATION (COLLECTIONS - PAYMENTS) </v>
          </cell>
          <cell r="C271" t="str">
            <v xml:space="preserve">TRÉSOR D'EXPLOITATION (ENCAISSEMENTS - PAIEMENTS) </v>
          </cell>
          <cell r="D271" t="str">
            <v xml:space="preserve">TESORERIA DA OPERAÇÃO (COLEÇÕES - PAGAMENTOS)  </v>
          </cell>
        </row>
        <row r="272">
          <cell r="A272" t="str">
            <v>COBROS</v>
          </cell>
          <cell r="B272" t="str">
            <v xml:space="preserve">COLLECTIONS </v>
          </cell>
          <cell r="C272" t="str">
            <v xml:space="preserve">ENCAISSEMENTS </v>
          </cell>
          <cell r="D272" t="str">
            <v xml:space="preserve">COLEÇÕES  </v>
          </cell>
        </row>
        <row r="273">
          <cell r="A273" t="str">
            <v>PAGOS</v>
          </cell>
          <cell r="B273" t="str">
            <v xml:space="preserve">PAYMENTS </v>
          </cell>
          <cell r="C273" t="str">
            <v xml:space="preserve">PAIEMENTS </v>
          </cell>
          <cell r="D273" t="str">
            <v xml:space="preserve">PAGAMENTOS  </v>
          </cell>
        </row>
        <row r="274">
          <cell r="A274" t="str">
            <v>TESORERIA OPERACIONES DE CAPITAL</v>
          </cell>
          <cell r="B274" t="str">
            <v xml:space="preserve">TESORERIA OPERATIONS OF CAPITAL </v>
          </cell>
          <cell r="C274" t="str">
            <v xml:space="preserve">TRÉSOR OPÉRATIONS DE CAPITAL </v>
          </cell>
          <cell r="D274" t="str">
            <v xml:space="preserve">OPERAÇÕES DE TESORERIA DO CAPITAL  </v>
          </cell>
        </row>
        <row r="275">
          <cell r="A275" t="str">
            <v>TESORERIA EXTRAORDINARIA</v>
          </cell>
          <cell r="B275" t="str">
            <v xml:space="preserve">EXTRAORDINARY TESORERIA </v>
          </cell>
          <cell r="C275" t="str">
            <v xml:space="preserve">TRÉSOR EXTRAORDINAIRE </v>
          </cell>
          <cell r="D275" t="str">
            <v xml:space="preserve">TESORERIA EXTRAORDINÁRIO  </v>
          </cell>
        </row>
        <row r="276">
          <cell r="A276" t="str">
            <v>TESORERIA RECURSOS FINANCIEROS L/P Y C/P</v>
          </cell>
          <cell r="B276" t="str">
            <v xml:space="preserve">TESORERIA FINANCIAL RESOURCES L/P And C/P </v>
          </cell>
          <cell r="C276" t="str">
            <v xml:space="preserve">TRÉSOR RESSOURCES FINANCIÈRES L/P et C/P </v>
          </cell>
          <cell r="D276" t="str">
            <v xml:space="preserve">RECURSOS FINANCEIROS L/P E C/P de TESORERIA  </v>
          </cell>
        </row>
        <row r="277">
          <cell r="A277" t="str">
            <v>Cobro de Clientes</v>
          </cell>
          <cell r="B277" t="str">
            <v xml:space="preserve">Collection of Clients </v>
          </cell>
          <cell r="C277" t="str">
            <v xml:space="preserve">Encaissement de Clients </v>
          </cell>
          <cell r="D277" t="str">
            <v xml:space="preserve">Coleção dos clientes  </v>
          </cell>
        </row>
        <row r="278">
          <cell r="A278" t="str">
            <v>Factoring</v>
          </cell>
          <cell r="B278" t="str">
            <v xml:space="preserve">Factoring </v>
          </cell>
          <cell r="C278" t="str">
            <v xml:space="preserve">Factoring </v>
          </cell>
          <cell r="D278" t="str">
            <v xml:space="preserve">Fatorar  </v>
          </cell>
        </row>
        <row r="279">
          <cell r="A279" t="str">
            <v>Proveedores Nacionales</v>
          </cell>
          <cell r="B279" t="str">
            <v xml:space="preserve">National Suppliers </v>
          </cell>
          <cell r="C279" t="str">
            <v xml:space="preserve">Fournisseurs Nationaux </v>
          </cell>
          <cell r="D279" t="str">
            <v xml:space="preserve">Fornecedores Nacionais  </v>
          </cell>
        </row>
        <row r="280">
          <cell r="A280" t="str">
            <v>Proveedores Extranjeros</v>
          </cell>
          <cell r="B280" t="str">
            <v xml:space="preserve">Foreign Suppliers </v>
          </cell>
          <cell r="C280" t="str">
            <v xml:space="preserve">Fournisseurs Étrangers </v>
          </cell>
          <cell r="D280" t="str">
            <v xml:space="preserve">Fornecedores Extrangeiros  </v>
          </cell>
        </row>
        <row r="281">
          <cell r="A281" t="str">
            <v>Mano de Obra</v>
          </cell>
          <cell r="B281" t="str">
            <v xml:space="preserve">Manual labor </v>
          </cell>
          <cell r="C281" t="str">
            <v xml:space="preserve">Main d'oeuvre </v>
          </cell>
          <cell r="D281" t="str">
            <v xml:space="preserve">Trabalho manual  </v>
          </cell>
        </row>
        <row r="282">
          <cell r="A282" t="str">
            <v>Seguros Sociales</v>
          </cell>
          <cell r="B282" t="str">
            <v xml:space="preserve">Social Insurances </v>
          </cell>
          <cell r="C282" t="str">
            <v xml:space="preserve">Assurances Sociales </v>
          </cell>
          <cell r="D282" t="str">
            <v xml:space="preserve">Seguros Sociais  </v>
          </cell>
        </row>
        <row r="283">
          <cell r="A283" t="str">
            <v>Impuestos</v>
          </cell>
          <cell r="B283" t="str">
            <v xml:space="preserve">Taxes </v>
          </cell>
          <cell r="C283" t="str">
            <v xml:space="preserve">Impôts </v>
          </cell>
          <cell r="D283" t="str">
            <v xml:space="preserve">Impostos  </v>
          </cell>
        </row>
        <row r="284">
          <cell r="A284" t="str">
            <v>Otros Pagos</v>
          </cell>
          <cell r="B284" t="str">
            <v xml:space="preserve">Other Payments </v>
          </cell>
          <cell r="C284" t="str">
            <v xml:space="preserve">Autres Paiements </v>
          </cell>
          <cell r="D284" t="str">
            <v xml:space="preserve">Outros Pagamentos  </v>
          </cell>
        </row>
        <row r="285">
          <cell r="A285" t="str">
            <v>Cajas</v>
          </cell>
          <cell r="B285" t="str">
            <v xml:space="preserve">Boxes </v>
          </cell>
          <cell r="C285" t="str">
            <v xml:space="preserve">Caisses </v>
          </cell>
          <cell r="D285" t="str">
            <v xml:space="preserve">Caixas  </v>
          </cell>
        </row>
        <row r="286">
          <cell r="A286" t="str">
            <v>Gastos financieros pagados</v>
          </cell>
          <cell r="B286" t="str">
            <v xml:space="preserve">Paid financial expenses </v>
          </cell>
          <cell r="C286" t="str">
            <v xml:space="preserve">Frais financiers payés </v>
          </cell>
          <cell r="D286" t="str">
            <v xml:space="preserve">Despesas financeiras pagas  </v>
          </cell>
        </row>
        <row r="287">
          <cell r="A287" t="str">
            <v>Ampliación de capital</v>
          </cell>
          <cell r="B287" t="str">
            <v xml:space="preserve">Extension of capital </v>
          </cell>
          <cell r="C287" t="str">
            <v xml:space="preserve">Extension de capital </v>
          </cell>
          <cell r="D287" t="str">
            <v xml:space="preserve">Extensão do capital  </v>
          </cell>
        </row>
        <row r="288">
          <cell r="A288" t="str">
            <v>Préstamos y empréstitos</v>
          </cell>
          <cell r="B288" t="str">
            <v xml:space="preserve">Loans and loans </v>
          </cell>
          <cell r="C288" t="str">
            <v xml:space="preserve">Prêts et prêts </v>
          </cell>
          <cell r="D288" t="str">
            <v xml:space="preserve">Empréstimos e empréstimos  </v>
          </cell>
        </row>
        <row r="289">
          <cell r="A289" t="str">
            <v>Amortiz. Financ. L/p</v>
          </cell>
          <cell r="B289" t="str">
            <v xml:space="preserve">Amortiz. Financ. L/p </v>
          </cell>
          <cell r="C289" t="str">
            <v xml:space="preserve">Amortiz. Financ. L/p </v>
          </cell>
          <cell r="D289" t="str">
            <v xml:space="preserve">Amortiz. Financ. L/p  </v>
          </cell>
        </row>
        <row r="290">
          <cell r="A290" t="str">
            <v>Gastos de inversión product.</v>
          </cell>
          <cell r="B290" t="str">
            <v xml:space="preserve">Expenses of investment product. </v>
          </cell>
          <cell r="C290" t="str">
            <v xml:space="preserve">Frais d'investissement product. </v>
          </cell>
          <cell r="D290" t="str">
            <v xml:space="preserve">Despesas do produto do investimento.  </v>
          </cell>
        </row>
        <row r="291">
          <cell r="A291" t="str">
            <v>Inversiones financieras</v>
          </cell>
          <cell r="B291" t="str">
            <v xml:space="preserve">Financial investments </v>
          </cell>
          <cell r="C291" t="str">
            <v xml:space="preserve">Investissements financiers </v>
          </cell>
          <cell r="D291" t="str">
            <v xml:space="preserve">Investimentos financeiros  </v>
          </cell>
        </row>
        <row r="292">
          <cell r="A292" t="str">
            <v>Desinversiones(cobro de valores vendidos</v>
          </cell>
          <cell r="B292" t="str">
            <v xml:space="preserve">Desinversiones(cobro of sold values </v>
          </cell>
          <cell r="C292" t="str">
            <v xml:space="preserve">Desinversiones(cobro de valeurs vendues </v>
          </cell>
          <cell r="D292" t="str">
            <v xml:space="preserve">Desinversiones(cobro de valores vendidos  </v>
          </cell>
        </row>
        <row r="293">
          <cell r="A293" t="str">
            <v>Cobro de intereses cartera</v>
          </cell>
          <cell r="B293" t="str">
            <v xml:space="preserve">Collection of interests portfolio </v>
          </cell>
          <cell r="C293" t="str">
            <v xml:space="preserve">Encaissement d'intérêts portefeuille </v>
          </cell>
          <cell r="D293" t="str">
            <v xml:space="preserve">Coleção do portfolio dos interesses  </v>
          </cell>
        </row>
        <row r="294">
          <cell r="A294" t="str">
            <v>Pagos de intermediación</v>
          </cell>
          <cell r="B294" t="str">
            <v xml:space="preserve">Payments of intermediation </v>
          </cell>
          <cell r="C294" t="str">
            <v xml:space="preserve">Paiements de médiation </v>
          </cell>
          <cell r="D294" t="str">
            <v xml:space="preserve">Pagamentos do intermediation  </v>
          </cell>
        </row>
        <row r="295">
          <cell r="A295" t="str">
            <v>Pago de dividendos</v>
          </cell>
          <cell r="B295" t="str">
            <v xml:space="preserve">Payment of dividends </v>
          </cell>
          <cell r="C295" t="str">
            <v xml:space="preserve">Paiement de dividendes </v>
          </cell>
          <cell r="D295" t="str">
            <v xml:space="preserve">Pagamento dos dividendos  </v>
          </cell>
        </row>
        <row r="296">
          <cell r="A296" t="str">
            <v>Intereses créditos l/p</v>
          </cell>
          <cell r="B296" t="str">
            <v xml:space="preserve">Interests credits l/p </v>
          </cell>
          <cell r="C296" t="str">
            <v xml:space="preserve">Intérêts crédits l/p </v>
          </cell>
          <cell r="D296" t="str">
            <v xml:space="preserve">Créditos l/p dos interesses  </v>
          </cell>
        </row>
        <row r="297">
          <cell r="A297" t="str">
            <v>Cobro créditos c/p</v>
          </cell>
          <cell r="B297" t="str">
            <v xml:space="preserve">Collection credits c/p </v>
          </cell>
          <cell r="C297" t="str">
            <v xml:space="preserve">Encaissement crédits c/p </v>
          </cell>
          <cell r="D297" t="str">
            <v xml:space="preserve">A coleção credita c/p  </v>
          </cell>
        </row>
        <row r="298">
          <cell r="A298" t="str">
            <v>Amortiz. Créditos c/p</v>
          </cell>
          <cell r="B298" t="str">
            <v xml:space="preserve">Amortiz. Credits c/p </v>
          </cell>
          <cell r="C298" t="str">
            <v xml:space="preserve">Amortiz. Crédits c/p </v>
          </cell>
          <cell r="D298" t="str">
            <v xml:space="preserve">Amortiz. Credita c/p  </v>
          </cell>
        </row>
        <row r="299">
          <cell r="A299" t="str">
            <v>Intereses créditos c/p</v>
          </cell>
          <cell r="B299" t="str">
            <v xml:space="preserve">Interests credits c/p </v>
          </cell>
          <cell r="C299" t="str">
            <v xml:space="preserve">Intérêts crédits c/p </v>
          </cell>
          <cell r="D299" t="str">
            <v xml:space="preserve">Créditos c/p dos interesses  </v>
          </cell>
        </row>
        <row r="300">
          <cell r="A300" t="str">
            <v>Pagos acreedores c/p</v>
          </cell>
          <cell r="B300" t="str">
            <v xml:space="preserve">Deserving payments c/p </v>
          </cell>
          <cell r="C300" t="str">
            <v xml:space="preserve">Paiements créditeurs c/p </v>
          </cell>
          <cell r="D300" t="str">
            <v xml:space="preserve">Merecendo os pagamentos c/p  </v>
          </cell>
        </row>
        <row r="301">
          <cell r="A301" t="str">
            <v>Pago de impuestos</v>
          </cell>
          <cell r="B301" t="str">
            <v xml:space="preserve">Payment of taxes </v>
          </cell>
          <cell r="C301" t="str">
            <v xml:space="preserve">Paiement d'impôts </v>
          </cell>
          <cell r="D301" t="str">
            <v xml:space="preserve">Pagamento dos impostos  </v>
          </cell>
        </row>
        <row r="322">
          <cell r="A322" t="str">
            <v>MESES</v>
          </cell>
        </row>
        <row r="323">
          <cell r="A323" t="str">
            <v>ENERO</v>
          </cell>
          <cell r="B323" t="str">
            <v>JANUARY</v>
          </cell>
          <cell r="C323" t="str">
            <v xml:space="preserve">JANVIER </v>
          </cell>
          <cell r="D323" t="str">
            <v>JANEIRO</v>
          </cell>
        </row>
        <row r="324">
          <cell r="A324" t="str">
            <v>FEBRERO</v>
          </cell>
          <cell r="B324" t="str">
            <v>FEBRUARY</v>
          </cell>
          <cell r="C324" t="str">
            <v xml:space="preserve">FÉVRIER </v>
          </cell>
          <cell r="D324" t="str">
            <v>FEVEREIRO</v>
          </cell>
        </row>
        <row r="325">
          <cell r="A325" t="str">
            <v>MARZO</v>
          </cell>
          <cell r="B325" t="str">
            <v>MARCH</v>
          </cell>
          <cell r="C325" t="str">
            <v xml:space="preserve">MARS </v>
          </cell>
          <cell r="D325" t="str">
            <v>MARÇO</v>
          </cell>
        </row>
        <row r="326">
          <cell r="A326" t="str">
            <v>ABRIL</v>
          </cell>
          <cell r="B326" t="str">
            <v>APRIL</v>
          </cell>
          <cell r="C326" t="str">
            <v xml:space="preserve">AVRIL </v>
          </cell>
          <cell r="D326" t="str">
            <v>ABRIL</v>
          </cell>
        </row>
        <row r="327">
          <cell r="A327" t="str">
            <v>MAYO</v>
          </cell>
          <cell r="B327" t="str">
            <v>MAY</v>
          </cell>
          <cell r="C327" t="str">
            <v xml:space="preserve">MAI </v>
          </cell>
          <cell r="D327" t="str">
            <v>MAIO</v>
          </cell>
        </row>
        <row r="328">
          <cell r="A328" t="str">
            <v>JUNIO</v>
          </cell>
          <cell r="B328" t="str">
            <v>JUNE</v>
          </cell>
          <cell r="C328" t="str">
            <v xml:space="preserve">JUIN </v>
          </cell>
          <cell r="D328" t="str">
            <v>JUNHO</v>
          </cell>
        </row>
        <row r="329">
          <cell r="A329" t="str">
            <v>JULIO</v>
          </cell>
          <cell r="B329" t="str">
            <v>JULY</v>
          </cell>
          <cell r="C329" t="str">
            <v xml:space="preserve">JUILLET </v>
          </cell>
          <cell r="D329" t="str">
            <v>JULIO</v>
          </cell>
        </row>
        <row r="330">
          <cell r="A330" t="str">
            <v>AGOSTO</v>
          </cell>
          <cell r="B330" t="str">
            <v>AUGUST</v>
          </cell>
          <cell r="C330" t="str">
            <v xml:space="preserve">AOÛT </v>
          </cell>
          <cell r="D330" t="str">
            <v>AGOSTO</v>
          </cell>
        </row>
        <row r="331">
          <cell r="A331" t="str">
            <v>SEPTIEMBRE</v>
          </cell>
          <cell r="B331" t="str">
            <v>SEPTEMBER</v>
          </cell>
          <cell r="C331" t="str">
            <v xml:space="preserve">SEPTEMBRE </v>
          </cell>
          <cell r="D331" t="str">
            <v>SETEMBRO</v>
          </cell>
        </row>
        <row r="332">
          <cell r="A332" t="str">
            <v>OCTUBRE</v>
          </cell>
          <cell r="B332" t="str">
            <v>OCTOBER</v>
          </cell>
          <cell r="C332" t="str">
            <v xml:space="preserve">OCTOBRE </v>
          </cell>
          <cell r="D332" t="str">
            <v>OUTUBRO</v>
          </cell>
        </row>
        <row r="333">
          <cell r="A333" t="str">
            <v>NOVIEMBRE</v>
          </cell>
          <cell r="B333" t="str">
            <v>NOVEMBER</v>
          </cell>
          <cell r="C333" t="str">
            <v xml:space="preserve">NOVEMBRE </v>
          </cell>
          <cell r="D333" t="str">
            <v>NOVEMBRO</v>
          </cell>
        </row>
        <row r="334">
          <cell r="A334" t="str">
            <v>DICIEMBRE</v>
          </cell>
          <cell r="B334" t="str">
            <v>DECEMBER</v>
          </cell>
          <cell r="C334" t="str">
            <v xml:space="preserve">DÉCEMBRE </v>
          </cell>
          <cell r="D334" t="str">
            <v>DEZEMBRO</v>
          </cell>
        </row>
        <row r="335">
          <cell r="A335" t="str">
            <v>PARTIDAS DE BALANCE</v>
          </cell>
        </row>
        <row r="336">
          <cell r="A336" t="str">
            <v>Participaciones en empresas del grupo</v>
          </cell>
          <cell r="B336" t="str">
            <v>Participation in group companies</v>
          </cell>
          <cell r="C336" t="str">
            <v xml:space="preserve">Participations des entreprises du groupe </v>
          </cell>
          <cell r="D336" t="str">
            <v xml:space="preserve">Participação nas companhias do grupo  </v>
          </cell>
        </row>
        <row r="337">
          <cell r="A337" t="str">
            <v>Participaciones en empresas asociadas</v>
          </cell>
          <cell r="B337" t="str">
            <v xml:space="preserve">Participation in associate companies </v>
          </cell>
          <cell r="C337" t="str">
            <v xml:space="preserve">Participations des entreprises associées </v>
          </cell>
          <cell r="D337" t="str">
            <v xml:space="preserve">Participação em companhias do associado  </v>
          </cell>
        </row>
        <row r="338">
          <cell r="A338" t="str">
            <v>Créditos a l,p, a empresas de grupo</v>
          </cell>
          <cell r="B338" t="str">
            <v>Credits l/p group companies</v>
          </cell>
          <cell r="C338" t="str">
            <v xml:space="preserve">Crédits à l,p, à des entreprises de groupe </v>
          </cell>
          <cell r="D338" t="str">
            <v xml:space="preserve">Créditos a l,p, companhias do grupo  </v>
          </cell>
        </row>
        <row r="339">
          <cell r="A339" t="str">
            <v>Créditos a l,p, a empresas asociadas</v>
          </cell>
          <cell r="B339" t="str">
            <v>Credits l/p associate companies</v>
          </cell>
          <cell r="C339" t="str">
            <v xml:space="preserve">Crédits à l,p, à des entreprises associées </v>
          </cell>
          <cell r="D339" t="str">
            <v xml:space="preserve">Créditos a l,p, companhias do associado  </v>
          </cell>
        </row>
        <row r="340">
          <cell r="A340" t="str">
            <v>Intereses a l/p de inversiones finan.empresas grup</v>
          </cell>
          <cell r="B340" t="str">
            <v>Interests L/P investments group companies</v>
          </cell>
          <cell r="C340" t="str">
            <v xml:space="preserve">Intérêts à l/p d'investissements finan.empresas grup </v>
          </cell>
          <cell r="D340" t="str">
            <v xml:space="preserve">Interesses a l/p do grup dos investimentos de finan.empresas  </v>
          </cell>
        </row>
        <row r="341">
          <cell r="A341" t="str">
            <v>Inv.fin. permanentes en acciones sin cotiz.oficial</v>
          </cell>
          <cell r="B341" t="str">
            <v>Permanent financial investments in actions without official cotizazión</v>
          </cell>
          <cell r="C341" t="str">
            <v xml:space="preserve">Inv.fin. permanents dans des actions sans cotiz.oficial </v>
          </cell>
          <cell r="D341" t="str">
            <v xml:space="preserve">Permanent de Inv.fin. nas partes sem cotiz.oficial  </v>
          </cell>
        </row>
        <row r="342">
          <cell r="A342" t="str">
            <v>Valores de renta fija</v>
          </cell>
          <cell r="B342" t="str">
            <v xml:space="preserve">Values of fixed rent </v>
          </cell>
          <cell r="C342" t="str">
            <v xml:space="preserve">Valeurs de revenu fixe </v>
          </cell>
          <cell r="D342" t="str">
            <v xml:space="preserve">Valores de aluguel fixo  </v>
          </cell>
        </row>
        <row r="343">
          <cell r="A343" t="str">
            <v>Créditos a largo plazo</v>
          </cell>
          <cell r="B343" t="str">
            <v>Credits long term</v>
          </cell>
          <cell r="C343" t="str">
            <v xml:space="preserve">Crédits à long terme </v>
          </cell>
          <cell r="D343" t="str">
            <v xml:space="preserve">Créditos no prazo  </v>
          </cell>
        </row>
        <row r="344">
          <cell r="A344" t="str">
            <v>Créditos a largo plazo al personal</v>
          </cell>
          <cell r="B344" t="str">
            <v>Credits long term: personnel</v>
          </cell>
          <cell r="C344" t="str">
            <v xml:space="preserve">Crédits à long terme au personnel </v>
          </cell>
          <cell r="D344" t="str">
            <v xml:space="preserve">Créditos longos do termo ao pessoal  </v>
          </cell>
        </row>
        <row r="345">
          <cell r="A345" t="str">
            <v>Intereses a largo plazo de créditos</v>
          </cell>
          <cell r="B345" t="str">
            <v>Long term interests of credits</v>
          </cell>
          <cell r="C345" t="str">
            <v xml:space="preserve">Intérêts à long terme de crédits </v>
          </cell>
          <cell r="D345" t="str">
            <v xml:space="preserve">Interesses longos do termo dos créditos  </v>
          </cell>
        </row>
        <row r="346">
          <cell r="A346" t="str">
            <v>Imposiciones a largo plazo</v>
          </cell>
          <cell r="B346" t="str">
            <v>Impositions in the long term</v>
          </cell>
          <cell r="C346" t="str">
            <v xml:space="preserve">Impositions à long terme </v>
          </cell>
          <cell r="D346" t="str">
            <v xml:space="preserve">Impositions no termo longo  </v>
          </cell>
        </row>
        <row r="347">
          <cell r="A347" t="str">
            <v>Fianzas constituidas a largo plazo</v>
          </cell>
          <cell r="B347" t="str">
            <v xml:space="preserve">Constituted guarantees in the long term </v>
          </cell>
          <cell r="C347" t="str">
            <v xml:space="preserve">Garanties constituées à long terme </v>
          </cell>
          <cell r="D347" t="str">
            <v xml:space="preserve">Garantias constituídas no termo longo  </v>
          </cell>
        </row>
        <row r="348">
          <cell r="A348" t="str">
            <v>Prov.por depreciacion de val.neg.a l.p.</v>
          </cell>
          <cell r="B348" t="str">
            <v xml:space="preserve">Provision by depreciation of negative values long term </v>
          </cell>
          <cell r="C348" t="str">
            <v xml:space="preserve">Prov.por dépréciation de val.neg.a l.p. </v>
          </cell>
          <cell r="D348" t="str">
            <v xml:space="preserve">Depreciação de Prov.por de val.neg.a l.p.  </v>
          </cell>
        </row>
        <row r="349">
          <cell r="A349" t="str">
            <v>Prov.por depreciacion de val.neg.a l.p. (IW) E/aso</v>
          </cell>
          <cell r="B349" t="str">
            <v>Provision by depreciation of negative values long term  IW C/assoc</v>
          </cell>
          <cell r="C349" t="str">
            <v xml:space="preserve">Prov.por dépréciation de val.neg.a l.p. (IW) Et/aso </v>
          </cell>
          <cell r="D349" t="str">
            <v xml:space="preserve">Depreciação de Prov.por de val.neg.a l.p. (IW) E/aso  </v>
          </cell>
        </row>
        <row r="350">
          <cell r="A350" t="str">
            <v>Prov.para insolvencias de créditos a largo plazo</v>
          </cell>
          <cell r="B350" t="str">
            <v xml:space="preserve">Provision for insolvencies of credits long term </v>
          </cell>
          <cell r="C350" t="str">
            <v xml:space="preserve">Prov.para insolvabilités de crédits à long terme </v>
          </cell>
          <cell r="D350" t="str">
            <v xml:space="preserve">Insolvencies de Prov.para dos créditos no prazo  </v>
          </cell>
        </row>
        <row r="351">
          <cell r="A351" t="str">
            <v>Gastos de formalización de contrato</v>
          </cell>
          <cell r="B351" t="str">
            <v xml:space="preserve">Expenses of contract formalization </v>
          </cell>
          <cell r="C351" t="str">
            <v xml:space="preserve">Frais de concrétisation de contrat </v>
          </cell>
          <cell r="D351" t="str">
            <v xml:space="preserve">Despesas do formalization do contrato  </v>
          </cell>
        </row>
        <row r="352">
          <cell r="A352" t="str">
            <v>Gastos por intereses diferidos</v>
          </cell>
          <cell r="B352" t="str">
            <v xml:space="preserve">Expenses by interests deferred </v>
          </cell>
          <cell r="C352" t="str">
            <v xml:space="preserve">Frais par des intérêts différés </v>
          </cell>
          <cell r="D352" t="str">
            <v xml:space="preserve">Despesas por interesses adiados  </v>
          </cell>
        </row>
        <row r="353">
          <cell r="A353" t="str">
            <v>Productos terminados fábricas</v>
          </cell>
          <cell r="B353" t="str">
            <v xml:space="preserve">Products real estate factories </v>
          </cell>
          <cell r="C353" t="str">
            <v xml:space="preserve">Produits terminés usines </v>
          </cell>
          <cell r="D353" t="str">
            <v xml:space="preserve">Fábricas dos produtos terminados  </v>
          </cell>
        </row>
        <row r="354">
          <cell r="A354" t="str">
            <v>Terrenos inmobiliarias</v>
          </cell>
          <cell r="B354" t="str">
            <v>Lands</v>
          </cell>
          <cell r="C354" t="str">
            <v xml:space="preserve">Terrains immobilières </v>
          </cell>
          <cell r="D354" t="str">
            <v xml:space="preserve">Terras da propriedade real  </v>
          </cell>
        </row>
        <row r="355">
          <cell r="A355" t="str">
            <v>Materiales de construccion</v>
          </cell>
          <cell r="B355" t="str">
            <v xml:space="preserve">Construction equipments </v>
          </cell>
          <cell r="C355" t="str">
            <v xml:space="preserve">Matériels de construction </v>
          </cell>
          <cell r="D355" t="str">
            <v xml:space="preserve">Equipamentos de construção  </v>
          </cell>
        </row>
        <row r="356">
          <cell r="A356" t="str">
            <v>Gastos iniciales preliminares</v>
          </cell>
          <cell r="B356" t="str">
            <v>preliminary initial Expenses</v>
          </cell>
          <cell r="C356" t="str">
            <v xml:space="preserve">Frais initiaux préliminaires </v>
          </cell>
          <cell r="D356" t="str">
            <v xml:space="preserve">Despesas iniciais preliminares  </v>
          </cell>
        </row>
        <row r="357">
          <cell r="A357" t="str">
            <v>Edificaciones en curso</v>
          </cell>
          <cell r="B357" t="str">
            <v>Constructions in course</v>
          </cell>
          <cell r="C357" t="str">
            <v xml:space="preserve">Constructions en cours </v>
          </cell>
          <cell r="D357" t="str">
            <v xml:space="preserve">Construções no curso  </v>
          </cell>
        </row>
        <row r="358">
          <cell r="A358" t="str">
            <v>Edificios construidos</v>
          </cell>
          <cell r="B358" t="str">
            <v xml:space="preserve">Constructed buildings </v>
          </cell>
          <cell r="C358" t="str">
            <v xml:space="preserve">Bâtiments construits </v>
          </cell>
          <cell r="D358" t="str">
            <v xml:space="preserve">Edifícios construídos  </v>
          </cell>
        </row>
        <row r="359">
          <cell r="A359" t="str">
            <v>Anticipos a proveedores</v>
          </cell>
          <cell r="B359" t="str">
            <v>Advance payments to suppliers</v>
          </cell>
          <cell r="C359" t="str">
            <v xml:space="preserve">Avances à des fournisseurs </v>
          </cell>
          <cell r="D359" t="str">
            <v xml:space="preserve">Pagamentos avançados aos fornecedores  </v>
          </cell>
        </row>
        <row r="360">
          <cell r="A360" t="str">
            <v>Provision por depreciación de existencias comercia</v>
          </cell>
          <cell r="B360" t="str">
            <v xml:space="preserve">Provision by commercial depreciation </v>
          </cell>
          <cell r="C360" t="str">
            <v xml:space="preserve">Provision par dépréciation de stocks traite </v>
          </cell>
          <cell r="D360" t="str">
            <v xml:space="preserve">Provisão pela depreciação de negócios do estoque  </v>
          </cell>
        </row>
        <row r="361">
          <cell r="A361" t="str">
            <v>Clientes</v>
          </cell>
          <cell r="B361" t="str">
            <v>Clients</v>
          </cell>
          <cell r="C361" t="str">
            <v xml:space="preserve">Clients </v>
          </cell>
          <cell r="D361" t="str">
            <v xml:space="preserve">Clientes  </v>
          </cell>
        </row>
        <row r="362">
          <cell r="A362" t="str">
            <v>Clientes efectos comerciales en cartera</v>
          </cell>
          <cell r="B362" t="str">
            <v>Clients commercial effects</v>
          </cell>
          <cell r="C362" t="str">
            <v xml:space="preserve">Clients effets commerciaux en portefeuille </v>
          </cell>
          <cell r="D362" t="str">
            <v xml:space="preserve">Efeitos comerciais dos clientes no portfolio  </v>
          </cell>
        </row>
        <row r="363">
          <cell r="A363" t="str">
            <v>Clientes, empresas del grupo</v>
          </cell>
          <cell r="B363" t="str">
            <v xml:space="preserve">Clients, companies of the group </v>
          </cell>
          <cell r="C363" t="str">
            <v xml:space="preserve">Clients, entreprises du groupe </v>
          </cell>
          <cell r="D363" t="str">
            <v xml:space="preserve">Clientes, companhias do grupo  </v>
          </cell>
        </row>
        <row r="364">
          <cell r="A364" t="str">
            <v>Clientes, empresas asociadas</v>
          </cell>
          <cell r="B364" t="str">
            <v>Clients, asociated companies</v>
          </cell>
          <cell r="C364" t="str">
            <v xml:space="preserve">Clients, entreprises associées </v>
          </cell>
          <cell r="D364" t="str">
            <v xml:space="preserve">Clientes do associado, companhias  </v>
          </cell>
        </row>
        <row r="365">
          <cell r="A365" t="str">
            <v>Clientes, obra ejecutada pendiente de certificar</v>
          </cell>
          <cell r="B365" t="str">
            <v>Clients, executed work pending to certify</v>
          </cell>
          <cell r="C365" t="str">
            <v xml:space="preserve">Clients, oeuvre exécutée en suspens de certifier </v>
          </cell>
          <cell r="D365" t="str">
            <v xml:space="preserve">Clientes, trabalho executado pendente para certificar  </v>
          </cell>
        </row>
        <row r="366">
          <cell r="A366" t="str">
            <v>Clientes de dudoso cobro</v>
          </cell>
          <cell r="B366" t="str">
            <v>Clients of doubtful collection</v>
          </cell>
          <cell r="C366" t="str">
            <v xml:space="preserve">Clients d'encaissement douteux </v>
          </cell>
          <cell r="D366" t="str">
            <v xml:space="preserve">Clientes da coleção duvidosa  </v>
          </cell>
        </row>
        <row r="367">
          <cell r="A367" t="str">
            <v>Anticipos de remuneraciones operarios</v>
          </cell>
          <cell r="B367" t="str">
            <v xml:space="preserve">Advance payments of remunerations </v>
          </cell>
          <cell r="C367" t="str">
            <v xml:space="preserve">Avances de rémunérations ouvriers </v>
          </cell>
          <cell r="D367" t="str">
            <v xml:space="preserve">Pagamentos avançados de trabalhadores das remunerações  </v>
          </cell>
        </row>
        <row r="368">
          <cell r="A368" t="str">
            <v>Cuenta corriente con Grupo Isolux Corsan S.A.</v>
          </cell>
          <cell r="B368" t="str">
            <v xml:space="preserve">Current account with Grupo Isolux Corsan S.A. </v>
          </cell>
          <cell r="C368" t="str">
            <v xml:space="preserve">Compte courant avec Groupe Isolux Corsan S.A </v>
          </cell>
          <cell r="D368" t="str">
            <v xml:space="preserve">Cliente atual com Corsan S.A. de Grupo Isolux.  </v>
          </cell>
        </row>
        <row r="369">
          <cell r="A369" t="str">
            <v>Cuenta corriente com empresas asociadas</v>
          </cell>
          <cell r="B369" t="str">
            <v>current Account with associate companies</v>
          </cell>
          <cell r="C369" t="str">
            <v xml:space="preserve">Compte courant com entreprises associées </v>
          </cell>
          <cell r="D369" t="str">
            <v xml:space="preserve">COM do cliente atual assocía companhias  </v>
          </cell>
        </row>
        <row r="370">
          <cell r="A370" t="str">
            <v>Cuenta corriente con socios y administrdores</v>
          </cell>
          <cell r="B370" t="str">
            <v>Current account with partners and Administrators</v>
          </cell>
          <cell r="C370" t="str">
            <v xml:space="preserve">Compte courant avec des partenaires et administrdores </v>
          </cell>
          <cell r="D370" t="str">
            <v xml:space="preserve">Cliente atual com sócios e administrdores  </v>
          </cell>
        </row>
        <row r="371">
          <cell r="A371" t="str">
            <v>Créditos a corto plazo al personal</v>
          </cell>
          <cell r="B371" t="str">
            <v>Credits to the personnel, short term</v>
          </cell>
          <cell r="C371" t="str">
            <v xml:space="preserve">Crédits à court terme au personnel </v>
          </cell>
          <cell r="D371" t="str">
            <v xml:space="preserve">Créditos curtos do termo ao pessoal  </v>
          </cell>
        </row>
        <row r="372">
          <cell r="A372" t="str">
            <v>Hacienda Pública, deudor por IVA (UTES SEGO)</v>
          </cell>
          <cell r="B372" t="str">
            <v>Public property, indebted by IVA (UTES SEGO)</v>
          </cell>
          <cell r="C372" t="str">
            <v xml:space="preserve">Finances Publiques, endetté par TVA (UTES SEGO) </v>
          </cell>
          <cell r="D372" t="str">
            <v xml:space="preserve">Propriedade pública, indebted por IVA (UTES SEGO)  </v>
          </cell>
        </row>
        <row r="373">
          <cell r="A373" t="str">
            <v>Hacienda Pública, IVA soportado</v>
          </cell>
          <cell r="B373" t="str">
            <v>Public property, supported IVA</v>
          </cell>
          <cell r="C373" t="str">
            <v xml:space="preserve">Finances Publiques, TVA supportée </v>
          </cell>
          <cell r="D373" t="str">
            <v xml:space="preserve">Propriedade pública suportada, IVA  </v>
          </cell>
        </row>
        <row r="374">
          <cell r="A374" t="str">
            <v>Impuesto sobre beneficios anticipados</v>
          </cell>
          <cell r="B374" t="str">
            <v xml:space="preserve">Tax on advance benefits </v>
          </cell>
          <cell r="C374" t="str">
            <v xml:space="preserve">Impôt sur les bénéfices anticipés </v>
          </cell>
          <cell r="D374" t="str">
            <v xml:space="preserve">Imposto nos lucros avançados  </v>
          </cell>
        </row>
        <row r="375">
          <cell r="A375" t="str">
            <v>Provisión para insolvencias de tráfico</v>
          </cell>
          <cell r="B375" t="str">
            <v xml:space="preserve">Provision for traffic insolvencies </v>
          </cell>
          <cell r="C375" t="str">
            <v xml:space="preserve">Provision pour insolvabilités de trafic </v>
          </cell>
          <cell r="D375" t="str">
            <v xml:space="preserve">Provisão para insolvencies do tráfego  </v>
          </cell>
        </row>
        <row r="376">
          <cell r="A376" t="str">
            <v>Créditos a corto plazo empresas grupo</v>
          </cell>
          <cell r="B376" t="str">
            <v>Credits companies group short term</v>
          </cell>
          <cell r="C376" t="str">
            <v xml:space="preserve">Crédits à court terme entreprises groupe </v>
          </cell>
          <cell r="D376" t="str">
            <v xml:space="preserve">O termo curto credita a companhias o grupo  </v>
          </cell>
        </row>
        <row r="377">
          <cell r="A377" t="str">
            <v>Créditos a corto plazo empresas asociadas</v>
          </cell>
          <cell r="B377" t="str">
            <v>Credits associate companies short term</v>
          </cell>
          <cell r="C377" t="str">
            <v xml:space="preserve">Crédits à court terme entreprises associées </v>
          </cell>
          <cell r="D377" t="str">
            <v xml:space="preserve">Os créditos curtos do termo assocíam companhias  </v>
          </cell>
        </row>
        <row r="378">
          <cell r="A378" t="str">
            <v>Intereses a cp. de inver.financ. de emp.grupo</v>
          </cell>
          <cell r="B378" t="str">
            <v>Interests of financial investments companies group short term</v>
          </cell>
          <cell r="C378" t="str">
            <v xml:space="preserve">Intérêts à cp. d'inver.financ. d'emp.grupo </v>
          </cell>
          <cell r="D378" t="str">
            <v xml:space="preserve">Interesses ao PC de inver.financ. de emp.grupo  </v>
          </cell>
        </row>
        <row r="379">
          <cell r="A379" t="str">
            <v>Intereses a cp. de inver.financ. de emp.asociadas</v>
          </cell>
          <cell r="B379" t="str">
            <v>Interests of financial investments associate companies short term</v>
          </cell>
          <cell r="C379" t="str">
            <v xml:space="preserve">Intérêts à cp. d'inver.financ. d'emp.asociadas </v>
          </cell>
          <cell r="D379" t="str">
            <v xml:space="preserve">Interesses ao PC de inver.financ. de emp.asociadas  </v>
          </cell>
        </row>
        <row r="380">
          <cell r="A380" t="str">
            <v>Valores renta fija a corto plazo</v>
          </cell>
          <cell r="B380" t="str">
            <v xml:space="preserve">Values rent fixes short term </v>
          </cell>
          <cell r="C380" t="str">
            <v xml:space="preserve">Valeurs revenu fixe à court terme </v>
          </cell>
          <cell r="D380" t="str">
            <v xml:space="preserve">Reparos do aluguel dos valores no termo curto  </v>
          </cell>
        </row>
        <row r="381">
          <cell r="A381" t="str">
            <v>Créditos a corto plazo</v>
          </cell>
          <cell r="B381" t="str">
            <v>Credits short term</v>
          </cell>
          <cell r="C381" t="str">
            <v xml:space="preserve">Crédits à court terme </v>
          </cell>
          <cell r="D381" t="str">
            <v xml:space="preserve">Créditos no termo curto  </v>
          </cell>
        </row>
        <row r="382">
          <cell r="A382" t="str">
            <v>Dividendos a cobrar</v>
          </cell>
          <cell r="B382" t="str">
            <v xml:space="preserve">Dividends to receive </v>
          </cell>
          <cell r="C382" t="str">
            <v xml:space="preserve">Dividendes à percevoir </v>
          </cell>
          <cell r="D382" t="str">
            <v xml:space="preserve">Dividendos a receber  </v>
          </cell>
        </row>
        <row r="383">
          <cell r="A383" t="str">
            <v>Intereses a corto plazo de créditos</v>
          </cell>
          <cell r="B383" t="str">
            <v>Interests credits short term</v>
          </cell>
          <cell r="C383" t="str">
            <v xml:space="preserve">Intérêts à court terme de crédits </v>
          </cell>
          <cell r="D383" t="str">
            <v xml:space="preserve">Interesses curtos do termo dos créditos  </v>
          </cell>
        </row>
        <row r="384">
          <cell r="A384" t="str">
            <v>Imposiciones a corto plazo</v>
          </cell>
          <cell r="B384" t="str">
            <v>Impositions in the short term</v>
          </cell>
          <cell r="C384" t="str">
            <v xml:space="preserve">Impositions à court terme </v>
          </cell>
          <cell r="D384" t="str">
            <v xml:space="preserve">Impositions no termo curto  </v>
          </cell>
        </row>
        <row r="385">
          <cell r="A385" t="str">
            <v>Fianzas constituídas a corto plazo</v>
          </cell>
          <cell r="B385" t="str">
            <v>guarantees constituted to short</v>
          </cell>
          <cell r="C385" t="str">
            <v xml:space="preserve">Garanties constituées à court terme </v>
          </cell>
          <cell r="D385" t="str">
            <v xml:space="preserve">Garantias constituídas no termo curto  </v>
          </cell>
        </row>
        <row r="386">
          <cell r="A386" t="str">
            <v>Caja Central</v>
          </cell>
          <cell r="B386" t="str">
            <v>Cash</v>
          </cell>
          <cell r="C386" t="str">
            <v xml:space="preserve">Caisse Centrale </v>
          </cell>
          <cell r="D386" t="str">
            <v xml:space="preserve">Caixa Central  </v>
          </cell>
        </row>
        <row r="387">
          <cell r="A387" t="str">
            <v>Caja moneda extranjera</v>
          </cell>
          <cell r="B387" t="str">
            <v>Cash foreign currency</v>
          </cell>
          <cell r="C387" t="str">
            <v xml:space="preserve">Caisse monnaie étrangère </v>
          </cell>
          <cell r="D387" t="str">
            <v xml:space="preserve">Moeda corrente extrangeira da caixa  </v>
          </cell>
        </row>
        <row r="388">
          <cell r="A388" t="str">
            <v>BANCOS</v>
          </cell>
          <cell r="B388" t="str">
            <v xml:space="preserve">BANKS </v>
          </cell>
          <cell r="C388" t="str">
            <v xml:space="preserve">BANQUES </v>
          </cell>
          <cell r="D388" t="str">
            <v xml:space="preserve">BANCOS  </v>
          </cell>
        </row>
        <row r="389">
          <cell r="A389" t="str">
            <v>Bancos moneda extranjera</v>
          </cell>
          <cell r="B389" t="str">
            <v xml:space="preserve">Banks foreign currency </v>
          </cell>
          <cell r="C389" t="str">
            <v xml:space="preserve">Banques monnaie étrangère </v>
          </cell>
          <cell r="D389" t="str">
            <v xml:space="preserve">Deposita a moeda corrente extrangeira  </v>
          </cell>
        </row>
        <row r="390">
          <cell r="A390" t="str">
            <v>Capital ordinario</v>
          </cell>
          <cell r="B390" t="str">
            <v xml:space="preserve">Ordinary capital </v>
          </cell>
          <cell r="C390" t="str">
            <v xml:space="preserve">Capital ordinaire </v>
          </cell>
          <cell r="D390" t="str">
            <v xml:space="preserve">Capital ordinário  </v>
          </cell>
        </row>
        <row r="391">
          <cell r="A391" t="str">
            <v>Prima de emisión de acciones</v>
          </cell>
          <cell r="B391" t="str">
            <v xml:space="preserve">Premium of issue of shares </v>
          </cell>
          <cell r="C391" t="str">
            <v xml:space="preserve">Prime d'émission d'actions </v>
          </cell>
          <cell r="D391" t="str">
            <v xml:space="preserve">Prêmio da introdução das partes  </v>
          </cell>
        </row>
        <row r="392">
          <cell r="A392" t="str">
            <v>Reservas de revalorización</v>
          </cell>
          <cell r="B392" t="str">
            <v xml:space="preserve">Reserves of revaluation </v>
          </cell>
          <cell r="C392" t="str">
            <v xml:space="preserve">Réserves de réévaluation </v>
          </cell>
          <cell r="D392" t="str">
            <v xml:space="preserve">Reservas do revaluation  </v>
          </cell>
        </row>
        <row r="393">
          <cell r="A393" t="str">
            <v>Reserva legal</v>
          </cell>
          <cell r="B393" t="str">
            <v xml:space="preserve">Legal reserve </v>
          </cell>
          <cell r="C393" t="str">
            <v xml:space="preserve">Réserve légale </v>
          </cell>
          <cell r="D393" t="str">
            <v xml:space="preserve">Reserva legal  </v>
          </cell>
        </row>
        <row r="394">
          <cell r="A394" t="str">
            <v>Reservas para acciones de la sociedad dominante</v>
          </cell>
          <cell r="B394" t="str">
            <v xml:space="preserve">Reserves for shares of the dominant company </v>
          </cell>
          <cell r="C394" t="str">
            <v xml:space="preserve">Réserves pour actions de la société dominante </v>
          </cell>
          <cell r="D394" t="str">
            <v xml:space="preserve">Reservas para partes da companhia dominante  </v>
          </cell>
        </row>
        <row r="395">
          <cell r="A395" t="str">
            <v>Reservas para acciones propias</v>
          </cell>
          <cell r="B395" t="str">
            <v xml:space="preserve">Reserves for own shares </v>
          </cell>
          <cell r="C395" t="str">
            <v xml:space="preserve">Réserves pour actions propres </v>
          </cell>
          <cell r="D395" t="str">
            <v xml:space="preserve">Reservas para próprias partes  </v>
          </cell>
        </row>
        <row r="396">
          <cell r="A396" t="str">
            <v>Reservas estatutarias</v>
          </cell>
          <cell r="B396" t="str">
            <v xml:space="preserve">Statutory reserves </v>
          </cell>
          <cell r="C396" t="str">
            <v xml:space="preserve">Réserves statutaires </v>
          </cell>
          <cell r="D396" t="str">
            <v xml:space="preserve">Reservas estatutárias  </v>
          </cell>
        </row>
        <row r="397">
          <cell r="A397" t="str">
            <v>Reservas  especiales</v>
          </cell>
          <cell r="B397" t="str">
            <v xml:space="preserve">Special reserves </v>
          </cell>
          <cell r="C397" t="str">
            <v xml:space="preserve">Réserves spéciales </v>
          </cell>
          <cell r="D397" t="str">
            <v xml:space="preserve">Reservas especiais  </v>
          </cell>
        </row>
        <row r="398">
          <cell r="A398" t="str">
            <v>Reservas voluntarias</v>
          </cell>
          <cell r="B398" t="str">
            <v xml:space="preserve">Voluntary reserves </v>
          </cell>
          <cell r="C398" t="str">
            <v xml:space="preserve">Réserves volontaires </v>
          </cell>
          <cell r="D398" t="str">
            <v xml:space="preserve">Reservas voluntárias  </v>
          </cell>
        </row>
        <row r="399">
          <cell r="A399" t="str">
            <v>Reservas por capital amortizado</v>
          </cell>
          <cell r="B399" t="str">
            <v xml:space="preserve">Reserves by amortized capital </v>
          </cell>
          <cell r="C399" t="str">
            <v xml:space="preserve">Réserves par capital amorti </v>
          </cell>
          <cell r="D399" t="str">
            <v xml:space="preserve">Reservas pelo capital amortized  </v>
          </cell>
        </row>
        <row r="400">
          <cell r="A400" t="str">
            <v>Reservas Consolidadas</v>
          </cell>
          <cell r="B400" t="str">
            <v xml:space="preserve">Consolidated Reserves </v>
          </cell>
          <cell r="C400" t="str">
            <v xml:space="preserve">Réserves Consolidées </v>
          </cell>
          <cell r="D400" t="str">
            <v xml:space="preserve">Reservas Consolidadas  </v>
          </cell>
        </row>
        <row r="401">
          <cell r="A401" t="str">
            <v>Resultados negativos de ejercicios anteriores</v>
          </cell>
          <cell r="B401" t="str">
            <v xml:space="preserve">Negative results of previous exercises </v>
          </cell>
          <cell r="C401" t="str">
            <v xml:space="preserve">Résultats négatifs d'exercices précédents </v>
          </cell>
          <cell r="D401" t="str">
            <v xml:space="preserve">Resultados negativos de exercícios precedentes  </v>
          </cell>
        </row>
        <row r="402">
          <cell r="A402" t="str">
            <v>Aportaciones de socios para compensación de pérdid</v>
          </cell>
          <cell r="B402" t="str">
            <v xml:space="preserve">Contributions of partners for compensation of pérdid </v>
          </cell>
          <cell r="C402" t="str">
            <v xml:space="preserve">Contributions de partenaires pour compensation de pérdid </v>
          </cell>
          <cell r="D402" t="str">
            <v xml:space="preserve">Contribuições dos sócios para a compensação do pérdid  </v>
          </cell>
        </row>
        <row r="403">
          <cell r="A403" t="str">
            <v>Pérdidas y ganancias</v>
          </cell>
          <cell r="B403" t="str">
            <v xml:space="preserve">Losses and profits </v>
          </cell>
          <cell r="C403" t="str">
            <v xml:space="preserve">Pertes et profits </v>
          </cell>
          <cell r="D403" t="str">
            <v xml:space="preserve">Perdas e lucros  </v>
          </cell>
        </row>
        <row r="404">
          <cell r="A404" t="str">
            <v>Dividendo activo a cta,</v>
          </cell>
          <cell r="B404" t="str">
            <v xml:space="preserve">Active dividend to cta, </v>
          </cell>
          <cell r="C404" t="str">
            <v xml:space="preserve">Dividende actif à cta, </v>
          </cell>
          <cell r="D404" t="str">
            <v xml:space="preserve">Dividendo ativo ao cta,  </v>
          </cell>
        </row>
        <row r="405">
          <cell r="A405" t="str">
            <v>Subvenciones de capital</v>
          </cell>
          <cell r="B405" t="str">
            <v xml:space="preserve">Subventions of capital </v>
          </cell>
          <cell r="C405" t="str">
            <v xml:space="preserve">Subventions de capital </v>
          </cell>
          <cell r="D405" t="str">
            <v xml:space="preserve">Subventions do capital  </v>
          </cell>
        </row>
        <row r="406">
          <cell r="A406" t="str">
            <v>Ingresos por intereses diferidos</v>
          </cell>
          <cell r="B406" t="str">
            <v xml:space="preserve">Income by deferred interests </v>
          </cell>
          <cell r="C406" t="str">
            <v xml:space="preserve">Recettes par des intérêts différés </v>
          </cell>
          <cell r="D406" t="str">
            <v xml:space="preserve">Renda por interesses adiados  </v>
          </cell>
        </row>
        <row r="407">
          <cell r="A407" t="str">
            <v>Diferencias positivas en moneda extranjera</v>
          </cell>
          <cell r="B407" t="str">
            <v xml:space="preserve">Positive differences in foreign currency </v>
          </cell>
          <cell r="C407" t="str">
            <v xml:space="preserve">Différences positives en monnaie étrangère </v>
          </cell>
          <cell r="D407" t="str">
            <v xml:space="preserve">Diferenças positivas na moeda corrente extrangeira  </v>
          </cell>
        </row>
        <row r="408">
          <cell r="A408" t="str">
            <v>Provisión para pensiones y obligaciones similares</v>
          </cell>
          <cell r="B408" t="str">
            <v xml:space="preserve">Similar provision for pensions and obligations </v>
          </cell>
          <cell r="C408" t="str">
            <v xml:space="preserve">Provision pour pensions et obligations semblables </v>
          </cell>
          <cell r="D408" t="str">
            <v xml:space="preserve">Provisão similar para pensões e obrigações  </v>
          </cell>
        </row>
        <row r="409">
          <cell r="A409" t="str">
            <v>Provisión para impuestos</v>
          </cell>
          <cell r="B409" t="str">
            <v xml:space="preserve">Provision for taxes </v>
          </cell>
          <cell r="C409" t="str">
            <v xml:space="preserve">Provision pour impôts </v>
          </cell>
          <cell r="D409" t="str">
            <v xml:space="preserve">Provisão para impostos  </v>
          </cell>
        </row>
        <row r="410">
          <cell r="A410" t="str">
            <v>Provisión para responsabilidades</v>
          </cell>
          <cell r="B410" t="str">
            <v xml:space="preserve">Provision for responsibilities </v>
          </cell>
          <cell r="C410" t="str">
            <v xml:space="preserve">Provision pour responsabilités </v>
          </cell>
          <cell r="D410" t="str">
            <v xml:space="preserve">Provisão para responsabilidades  </v>
          </cell>
        </row>
        <row r="411">
          <cell r="A411" t="str">
            <v>Provisión para grandes reparaciones</v>
          </cell>
          <cell r="B411" t="str">
            <v xml:space="preserve">Provision for complete overhaul </v>
          </cell>
          <cell r="C411" t="str">
            <v xml:space="preserve">Provision pour de grandes réparations </v>
          </cell>
          <cell r="D411" t="str">
            <v xml:space="preserve">Provisão para a revisão completa  </v>
          </cell>
        </row>
        <row r="412">
          <cell r="A412" t="str">
            <v>Fondo de reversión</v>
          </cell>
          <cell r="B412" t="str">
            <v xml:space="preserve">Fund of reversion </v>
          </cell>
          <cell r="C412" t="str">
            <v xml:space="preserve">Fonds de retour </v>
          </cell>
          <cell r="D412" t="str">
            <v xml:space="preserve">Fundo do reversion  </v>
          </cell>
        </row>
        <row r="413">
          <cell r="A413" t="str">
            <v>Obligaciones y bonos simples</v>
          </cell>
          <cell r="B413" t="str">
            <v xml:space="preserve">Simple obligations and bonds </v>
          </cell>
          <cell r="C413" t="str">
            <v xml:space="preserve">Obligations et liens simples </v>
          </cell>
          <cell r="D413" t="str">
            <v xml:space="preserve">Obrigações e ligações simples  </v>
          </cell>
        </row>
        <row r="414">
          <cell r="A414" t="str">
            <v>Préstamos a l.p. entidades de crédito</v>
          </cell>
          <cell r="B414" t="str">
            <v xml:space="preserve">Loans to l.p. credit organizations </v>
          </cell>
          <cell r="C414" t="str">
            <v xml:space="preserve">Prêts à l.p. organismes de crédit </v>
          </cell>
          <cell r="D414" t="str">
            <v xml:space="preserve">Empréstimos às organizações do crédito de l.p.  </v>
          </cell>
        </row>
        <row r="415">
          <cell r="A415" t="str">
            <v>Préstamos a l.p. de empresas del grupo</v>
          </cell>
          <cell r="B415" t="str">
            <v xml:space="preserve">Loans to l.p. of companies of the group </v>
          </cell>
          <cell r="C415" t="str">
            <v xml:space="preserve">Prêts à l.p. d'entreprises du groupe </v>
          </cell>
          <cell r="D415" t="str">
            <v xml:space="preserve">Empréstimos a l.p. das companhias do grupo  </v>
          </cell>
        </row>
        <row r="416">
          <cell r="A416" t="str">
            <v>Proveedores  l/p</v>
          </cell>
          <cell r="B416" t="str">
            <v xml:space="preserve">Suppliers l/p </v>
          </cell>
          <cell r="C416" t="str">
            <v xml:space="preserve">Fournisseurs l/p </v>
          </cell>
          <cell r="D416" t="str">
            <v xml:space="preserve">Fornecedores l/p  </v>
          </cell>
        </row>
        <row r="417">
          <cell r="A417" t="str">
            <v>Desembolsos pendientes s/acciones empresas grupo</v>
          </cell>
          <cell r="B417" t="str">
            <v xml:space="preserve">Pending payments s/acciones companies group </v>
          </cell>
          <cell r="C417" t="str">
            <v xml:space="preserve">Paiements en suspens s/actions entreprises groupe </v>
          </cell>
          <cell r="D417" t="str">
            <v xml:space="preserve">Durante o grupo das companhias dos pagamentos s/acciones  </v>
          </cell>
        </row>
        <row r="418">
          <cell r="A418" t="str">
            <v>Desembolsos pendientes s/acciones empresas asociad</v>
          </cell>
          <cell r="B418" t="str">
            <v xml:space="preserve">Pending payments s/acciones companies you associate </v>
          </cell>
          <cell r="C418" t="str">
            <v xml:space="preserve">Paiements en suspens s/actions entreprises vous associez </v>
          </cell>
          <cell r="D418" t="str">
            <v xml:space="preserve">Durante companhias dos pagamentos s/acciones você assocía  </v>
          </cell>
        </row>
        <row r="419">
          <cell r="A419" t="str">
            <v>Préstamos a corto plazo con entidades de crédito</v>
          </cell>
          <cell r="B419" t="str">
            <v xml:space="preserve">Short-term loans with credit organizations </v>
          </cell>
          <cell r="C419" t="str">
            <v xml:space="preserve">Prêts à court terme avec des organismes de crédit </v>
          </cell>
          <cell r="D419" t="str">
            <v xml:space="preserve">Empréstimos a curto prazo com organizações do crédito  </v>
          </cell>
        </row>
        <row r="420">
          <cell r="A420" t="str">
            <v>Intereses a corto plazo de deudas con ent.crédito</v>
          </cell>
          <cell r="B420" t="str">
            <v xml:space="preserve">Short term interests of debts with ent.crédito </v>
          </cell>
          <cell r="C420" t="str">
            <v xml:space="preserve">Intérêts à court terme de dettes avec ent.crédito </v>
          </cell>
          <cell r="D420" t="str">
            <v xml:space="preserve">Interesses curtos do termo dos débitos com ent.crédito  </v>
          </cell>
        </row>
        <row r="421">
          <cell r="A421" t="str">
            <v>Proveedores, empresas del grupo</v>
          </cell>
          <cell r="B421" t="str">
            <v xml:space="preserve">Suppliers, companies of the group </v>
          </cell>
          <cell r="C421" t="str">
            <v xml:space="preserve">Fournisseurs, entreprises du groupe </v>
          </cell>
          <cell r="D421" t="str">
            <v xml:space="preserve">Fornecedores, companhias do grupo  </v>
          </cell>
        </row>
        <row r="422">
          <cell r="A422" t="str">
            <v>Préstamos a c.p. Empresas del grupo</v>
          </cell>
          <cell r="B422" t="str">
            <v xml:space="preserve">Loans to c.p. Companies of the group </v>
          </cell>
          <cell r="C422" t="str">
            <v xml:space="preserve">Prêts à C.P. Entreprises du groupe </v>
          </cell>
          <cell r="D422" t="str">
            <v xml:space="preserve">Empréstimos às companhias de c.p. do grupo  </v>
          </cell>
        </row>
        <row r="423">
          <cell r="A423" t="str">
            <v>Proveedores de inmov. a cp. empresas del grupo</v>
          </cell>
          <cell r="B423" t="str">
            <v xml:space="preserve">Suppliers of inmov. to cp. companies of the group </v>
          </cell>
          <cell r="C423" t="str">
            <v xml:space="preserve">Fournisseurs d'inmov. à cp. entreprises du groupe </v>
          </cell>
          <cell r="D423" t="str">
            <v xml:space="preserve">Fornecedores do inmov. às companhias do PC do grupo  </v>
          </cell>
        </row>
        <row r="424">
          <cell r="A424" t="str">
            <v>Intereses a corto plazo de deudas con emp. grupo</v>
          </cell>
          <cell r="B424" t="str">
            <v xml:space="preserve">Short term interests of debts with emp. group </v>
          </cell>
          <cell r="C424" t="str">
            <v xml:space="preserve">Intérêts à court terme de dettes avec emp. groupe </v>
          </cell>
          <cell r="D424" t="str">
            <v xml:space="preserve">Interesses curtos do termo dos débitos com grupo de emp.  </v>
          </cell>
        </row>
        <row r="425">
          <cell r="A425" t="str">
            <v>Cuenta corriente con Grupo Isolux Corsan S.A.</v>
          </cell>
          <cell r="B425" t="str">
            <v xml:space="preserve">Current account with Grupo Isolux Corsan S.A.. </v>
          </cell>
          <cell r="C425" t="str">
            <v xml:space="preserve">Compte courant avec Groupe Isolux Corsan S.A </v>
          </cell>
          <cell r="D425" t="str">
            <v xml:space="preserve">Cliente atual com Corsan S.A. de Grupo Isolux.  </v>
          </cell>
        </row>
        <row r="426">
          <cell r="A426" t="str">
            <v>Proveedores, empresas asociadas</v>
          </cell>
          <cell r="B426" t="str">
            <v xml:space="preserve">Suppliers, associate companies </v>
          </cell>
          <cell r="C426" t="str">
            <v xml:space="preserve">Fournisseurs, entreprises associées </v>
          </cell>
          <cell r="D426" t="str">
            <v xml:space="preserve">Fornecedores, companhias do associado  </v>
          </cell>
        </row>
        <row r="427">
          <cell r="A427" t="str">
            <v>Préstamos a c.p. Empresas asociadas</v>
          </cell>
          <cell r="B427" t="str">
            <v xml:space="preserve">Loans to c.p. associate Companies </v>
          </cell>
          <cell r="C427" t="str">
            <v xml:space="preserve">Prêts à C.P. Entreprises associées </v>
          </cell>
          <cell r="D427" t="str">
            <v xml:space="preserve">Empréstimos às companhias do associado de c.p.  </v>
          </cell>
        </row>
        <row r="428">
          <cell r="A428" t="str">
            <v>Intereses a corto plazo de deudas con emp. Asoc.</v>
          </cell>
          <cell r="B428" t="str">
            <v xml:space="preserve">Short term interests of debts with emp. Asoc. </v>
          </cell>
          <cell r="C428" t="str">
            <v xml:space="preserve">Intérêts à court terme de dettes avec emp. Asoc. </v>
          </cell>
          <cell r="D428" t="str">
            <v xml:space="preserve">Interesses curtos do termo dos débitos com emp. Asoc.  </v>
          </cell>
        </row>
        <row r="429">
          <cell r="A429" t="str">
            <v>Cuenta corriente com empresas asociadas</v>
          </cell>
          <cell r="B429" t="str">
            <v xml:space="preserve">Current account com associate companies </v>
          </cell>
          <cell r="C429" t="str">
            <v xml:space="preserve">Compte courant com entreprises associées </v>
          </cell>
          <cell r="D429" t="str">
            <v xml:space="preserve">COM do cliente atual assocía companhias  </v>
          </cell>
        </row>
        <row r="430">
          <cell r="A430" t="str">
            <v>Anticipos de clientes</v>
          </cell>
          <cell r="B430" t="str">
            <v xml:space="preserve">Advance payments of clients </v>
          </cell>
          <cell r="C430" t="str">
            <v xml:space="preserve">Avances de clients </v>
          </cell>
          <cell r="D430" t="str">
            <v xml:space="preserve">Pagamentos avançados dos clientes  </v>
          </cell>
        </row>
        <row r="431">
          <cell r="A431" t="str">
            <v>Proveedores</v>
          </cell>
          <cell r="B431" t="str">
            <v xml:space="preserve">Suppliers </v>
          </cell>
          <cell r="C431" t="str">
            <v xml:space="preserve">Fournisseurs </v>
          </cell>
          <cell r="D431" t="str">
            <v xml:space="preserve">Fornecedores  </v>
          </cell>
        </row>
        <row r="432">
          <cell r="A432" t="str">
            <v>Proveedores, efectos comerciales a pagar</v>
          </cell>
          <cell r="B432" t="str">
            <v xml:space="preserve">Commercial suppliers, effects to pay </v>
          </cell>
          <cell r="C432" t="str">
            <v xml:space="preserve">Fournisseurs, effets commerciaux à payer </v>
          </cell>
          <cell r="D432" t="str">
            <v xml:space="preserve">Fornecedores comerciais, efeitos a pagar  </v>
          </cell>
        </row>
        <row r="433">
          <cell r="A433" t="str">
            <v>Subcontratistas</v>
          </cell>
          <cell r="B433" t="str">
            <v xml:space="preserve">Subcontractors </v>
          </cell>
          <cell r="C433" t="str">
            <v xml:space="preserve">Sous-traitants </v>
          </cell>
          <cell r="D433" t="str">
            <v xml:space="preserve">Subcontratantes  </v>
          </cell>
        </row>
        <row r="434">
          <cell r="A434" t="str">
            <v>Subcontratistas efectos comerciales a pagar</v>
          </cell>
          <cell r="B434" t="str">
            <v xml:space="preserve">Subcontractors commercial effects to pay </v>
          </cell>
          <cell r="C434" t="str">
            <v xml:space="preserve">Sous-traitants effets commerciaux à payer </v>
          </cell>
          <cell r="D434" t="str">
            <v xml:space="preserve">Efeitos comerciais dos subcontratantes a pagar  </v>
          </cell>
        </row>
        <row r="435">
          <cell r="A435" t="str">
            <v>Hacienda Pública,resultado liquidación IVA mensual</v>
          </cell>
          <cell r="B435" t="str">
            <v xml:space="preserve">Public property, result monthly liquidation IVA </v>
          </cell>
          <cell r="C435" t="str">
            <v xml:space="preserve">Finances Publiques, résultat liquidation TVA mensuelle </v>
          </cell>
          <cell r="D435" t="str">
            <v xml:space="preserve">A propriedade pública, resulta o liquidation mensal IVA  </v>
          </cell>
        </row>
        <row r="436">
          <cell r="A436" t="str">
            <v>Organismos de la Seguridad Social, acreedores</v>
          </cell>
          <cell r="B436" t="str">
            <v xml:space="preserve">Institutions of the Social Security, deserving </v>
          </cell>
          <cell r="C436" t="str">
            <v xml:space="preserve">Organismes de la Sécurité Sociale, créanciers </v>
          </cell>
          <cell r="D436" t="str">
            <v xml:space="preserve">Instituições da segurança social, merecendo  </v>
          </cell>
        </row>
        <row r="437">
          <cell r="A437" t="str">
            <v>Hacienda Pública, IVA rep.pendiente devengo</v>
          </cell>
          <cell r="B437" t="str">
            <v xml:space="preserve">Public property, rep.pendiente IVA accrued income </v>
          </cell>
          <cell r="C437" t="str">
            <v xml:space="preserve">Finances Publiques, TVA rep.pendiente gain </v>
          </cell>
          <cell r="D437" t="str">
            <v xml:space="preserve">A propriedade pública, rep.pendiente IVA resultou renda  </v>
          </cell>
        </row>
        <row r="438">
          <cell r="A438" t="str">
            <v>Impuestos sobre beneficio diferido</v>
          </cell>
          <cell r="B438" t="str">
            <v xml:space="preserve">Taxes on deferred profit </v>
          </cell>
          <cell r="C438" t="str">
            <v xml:space="preserve">Impôts sur le bénéfice différé </v>
          </cell>
          <cell r="D438" t="str">
            <v xml:space="preserve">Impostos no lucro adiado  </v>
          </cell>
        </row>
        <row r="439">
          <cell r="A439" t="str">
            <v>Efectos a pagar proveedores inmovilizado a c.p</v>
          </cell>
          <cell r="B439" t="str">
            <v xml:space="preserve">Effects to pay immobilized suppliers c.p </v>
          </cell>
          <cell r="C439" t="str">
            <v xml:space="preserve">Effets à payer des fournisseurs immobilisé à c.p </v>
          </cell>
          <cell r="D439" t="str">
            <v xml:space="preserve">Efeitos para pagar a fornecedores immobilized c.p  </v>
          </cell>
        </row>
        <row r="440">
          <cell r="A440" t="str">
            <v>Proveedores de inmov. a cp.</v>
          </cell>
          <cell r="B440" t="str">
            <v xml:space="preserve">Suppliers of inmov. to cp. </v>
          </cell>
          <cell r="C440" t="str">
            <v xml:space="preserve">Fournisseurs d'inmov. à cp. </v>
          </cell>
          <cell r="D440" t="str">
            <v xml:space="preserve">Fornecedores do inmov. ao PC.  </v>
          </cell>
        </row>
        <row r="441">
          <cell r="A441" t="str">
            <v>Remun. pend. pago en concepto de sueldos/salarios</v>
          </cell>
          <cell r="B441" t="str">
            <v xml:space="preserve">Remun. pend. payment for sueldos/salarios </v>
          </cell>
          <cell r="C441" t="str">
            <v xml:space="preserve">Remun. pend. paiement à titre de salaires/salaires </v>
          </cell>
          <cell r="D441" t="str">
            <v xml:space="preserve">Pagamento de Remun. pend. para sueldos/salarios  </v>
          </cell>
        </row>
        <row r="442">
          <cell r="A442" t="str">
            <v>Fianzas recibidas a corto plazo</v>
          </cell>
          <cell r="B442" t="str">
            <v xml:space="preserve">Received guarantees in the short term </v>
          </cell>
          <cell r="C442" t="str">
            <v xml:space="preserve">Garanties reçues à court terme </v>
          </cell>
          <cell r="D442" t="str">
            <v xml:space="preserve">Garantias recebidas no termo curto  </v>
          </cell>
        </row>
        <row r="443">
          <cell r="A443" t="str">
            <v>Provisión pst-venta traviesas</v>
          </cell>
          <cell r="B443" t="str">
            <v xml:space="preserve">Provision pst-sale crossbeams </v>
          </cell>
          <cell r="C443" t="str">
            <v xml:space="preserve">Provision pst-venta mauvaises </v>
          </cell>
          <cell r="D443" t="str">
            <v xml:space="preserve">Crossbeams da pst-venda da provisão  </v>
          </cell>
        </row>
        <row r="444">
          <cell r="A444" t="str">
            <v>Socios, parte no desembolsada</v>
          </cell>
          <cell r="B444" t="str">
            <v xml:space="preserve">Partners, part nondisbursed </v>
          </cell>
          <cell r="C444" t="str">
            <v xml:space="preserve">Partenaires, partie non déboursée </v>
          </cell>
          <cell r="D444" t="str">
            <v xml:space="preserve">Os sócios, parte nondisbursed  </v>
          </cell>
        </row>
        <row r="445">
          <cell r="A445" t="str">
            <v>Gastos de constitución</v>
          </cell>
          <cell r="B445" t="str">
            <v xml:space="preserve">Expenses of constitution </v>
          </cell>
          <cell r="C445" t="str">
            <v xml:space="preserve">Frais de constitution </v>
          </cell>
          <cell r="D445" t="str">
            <v xml:space="preserve">Despesas do constitution  </v>
          </cell>
        </row>
        <row r="446">
          <cell r="A446" t="str">
            <v>Gastos de primer establecimiento</v>
          </cell>
          <cell r="B446" t="str">
            <v xml:space="preserve">Expenses of first establishment </v>
          </cell>
          <cell r="C446" t="str">
            <v xml:space="preserve">Frais de premier établissement </v>
          </cell>
          <cell r="D446" t="str">
            <v xml:space="preserve">Despesas do primeiro estabelecimento  </v>
          </cell>
        </row>
        <row r="447">
          <cell r="A447" t="str">
            <v>Gastos de ampliación de capital</v>
          </cell>
          <cell r="B447" t="str">
            <v xml:space="preserve">Expenses of extension of capital </v>
          </cell>
          <cell r="C447" t="str">
            <v xml:space="preserve">Frais d'extension de capital </v>
          </cell>
          <cell r="D447" t="str">
            <v xml:space="preserve">Despesas da extensão do capital  </v>
          </cell>
        </row>
        <row r="448">
          <cell r="A448" t="str">
            <v>Gastos de fusión</v>
          </cell>
          <cell r="B448" t="str">
            <v xml:space="preserve">Expenses of merger </v>
          </cell>
          <cell r="C448" t="str">
            <v xml:space="preserve">Frais de fusion </v>
          </cell>
          <cell r="D448" t="str">
            <v xml:space="preserve">Despesas do merger  </v>
          </cell>
        </row>
        <row r="449">
          <cell r="A449" t="str">
            <v>Gastos de investigación y desarrollo</v>
          </cell>
          <cell r="B449" t="str">
            <v xml:space="preserve">Expenses of investigation and development </v>
          </cell>
          <cell r="C449" t="str">
            <v xml:space="preserve">Frais recherche et développement </v>
          </cell>
          <cell r="D449" t="str">
            <v xml:space="preserve">Despesas da investigação e do desenvolvimento  </v>
          </cell>
        </row>
        <row r="450">
          <cell r="A450" t="str">
            <v>Concesiones administrativas</v>
          </cell>
          <cell r="B450" t="str">
            <v xml:space="preserve">Administrative concessions </v>
          </cell>
          <cell r="C450" t="str">
            <v xml:space="preserve">Concessions administratives </v>
          </cell>
          <cell r="D450" t="str">
            <v xml:space="preserve">Concessões administrativas  </v>
          </cell>
        </row>
        <row r="451">
          <cell r="A451" t="str">
            <v>Propiedad Industrial</v>
          </cell>
          <cell r="B451" t="str">
            <v xml:space="preserve">Industrial Property </v>
          </cell>
          <cell r="C451" t="str">
            <v xml:space="preserve">Propriété Industrielle </v>
          </cell>
          <cell r="D451" t="str">
            <v xml:space="preserve">Propriedade Industrial  </v>
          </cell>
        </row>
        <row r="452">
          <cell r="A452" t="str">
            <v>Fondo de comercio</v>
          </cell>
          <cell r="B452" t="str">
            <v xml:space="preserve">Fund of commerce </v>
          </cell>
          <cell r="C452" t="str">
            <v xml:space="preserve">Fonds de commerce </v>
          </cell>
          <cell r="D452" t="str">
            <v xml:space="preserve">Fundo do comércio  </v>
          </cell>
        </row>
        <row r="453">
          <cell r="A453" t="str">
            <v>Derechos de Traspaso Plan de Calidad</v>
          </cell>
          <cell r="B453" t="str">
            <v xml:space="preserve">Rights of Crossing Plan of Quality </v>
          </cell>
          <cell r="C453" t="str">
            <v xml:space="preserve">Droits de Cession Plan de Qualité </v>
          </cell>
          <cell r="D453" t="str">
            <v xml:space="preserve">Direitas da planta do cruzamento da qualidade  </v>
          </cell>
        </row>
        <row r="454">
          <cell r="A454" t="str">
            <v>Aplicaciones informáticas</v>
          </cell>
          <cell r="B454" t="str">
            <v xml:space="preserve">Computer science applications </v>
          </cell>
          <cell r="C454" t="str">
            <v xml:space="preserve">Applications informatiques </v>
          </cell>
          <cell r="D454" t="str">
            <v xml:space="preserve">Aplicações da informática de  </v>
          </cell>
        </row>
        <row r="455">
          <cell r="A455" t="str">
            <v>Derechos s. bienes régimen de arrendam. financiero</v>
          </cell>
          <cell r="B455" t="str">
            <v xml:space="preserve">Rights s. goods regime of arrendam. financier </v>
          </cell>
          <cell r="C455" t="str">
            <v xml:space="preserve">Droits s biens régime d'arrendam. financier </v>
          </cell>
          <cell r="D455" t="str">
            <v xml:space="preserve">Endireita o regime dos bens do s. do financeiro de arrendam.  </v>
          </cell>
        </row>
        <row r="456">
          <cell r="A456" t="str">
            <v>Anticipos a proveedores de inmovilizado inmaterial</v>
          </cell>
          <cell r="B456" t="str">
            <v xml:space="preserve">Advance payments to immobilized suppliers of immaterial </v>
          </cell>
          <cell r="C456" t="str">
            <v xml:space="preserve">Avances à des fournisseurs de d'immobilisée immatérielle </v>
          </cell>
          <cell r="D456" t="str">
            <v xml:space="preserve">Pagamentos avançados aos fornecedores immobilized de imaterial  </v>
          </cell>
        </row>
        <row r="457">
          <cell r="A457" t="str">
            <v>Provisión por depreciación del inmov. inmaterial</v>
          </cell>
          <cell r="B457" t="str">
            <v xml:space="preserve">Provision by depreciation of inmov. immaterial </v>
          </cell>
          <cell r="C457" t="str">
            <v xml:space="preserve">Provision par dépréciation de l'inmov. immatériel </v>
          </cell>
          <cell r="D457" t="str">
            <v xml:space="preserve">Provisão pela depreciação de inmov. imaterial  </v>
          </cell>
        </row>
        <row r="458">
          <cell r="A458" t="str">
            <v>Amort. Acumulada gastos constitución</v>
          </cell>
          <cell r="B458" t="str">
            <v xml:space="preserve">Amort. Accumulated expenses constitution </v>
          </cell>
          <cell r="C458" t="str">
            <v xml:space="preserve">Amort. Accumulée frais constitution </v>
          </cell>
          <cell r="D458" t="str">
            <v xml:space="preserve">Amort. Constitution acumulado das despesas  </v>
          </cell>
        </row>
        <row r="459">
          <cell r="A459" t="str">
            <v>Terrenos y bienes naturales</v>
          </cell>
          <cell r="B459" t="str">
            <v xml:space="preserve">Natural lands and goods </v>
          </cell>
          <cell r="C459" t="str">
            <v xml:space="preserve">Terrains et biens naturels </v>
          </cell>
          <cell r="D459" t="str">
            <v xml:space="preserve">Terras e bens naturais  </v>
          </cell>
        </row>
        <row r="460">
          <cell r="A460" t="str">
            <v>Instalaciones Técnicas</v>
          </cell>
          <cell r="B460" t="str">
            <v xml:space="preserve">Technical Facilities </v>
          </cell>
          <cell r="C460" t="str">
            <v xml:space="preserve">Installations Techniques </v>
          </cell>
          <cell r="D460" t="str">
            <v xml:space="preserve">Facilidades Técnicas  </v>
          </cell>
        </row>
        <row r="461">
          <cell r="A461" t="str">
            <v>Maquinaria</v>
          </cell>
          <cell r="B461" t="str">
            <v xml:space="preserve">Machinery </v>
          </cell>
          <cell r="C461" t="str">
            <v xml:space="preserve">Machines </v>
          </cell>
          <cell r="D461" t="str">
            <v xml:space="preserve">Maquinaria  </v>
          </cell>
        </row>
        <row r="462">
          <cell r="A462" t="str">
            <v>Utillaje</v>
          </cell>
          <cell r="B462" t="str">
            <v xml:space="preserve">Tools </v>
          </cell>
          <cell r="C462" t="str">
            <v xml:space="preserve">Outillage </v>
          </cell>
          <cell r="D462" t="str">
            <v xml:space="preserve">Ferramentas  </v>
          </cell>
        </row>
        <row r="463">
          <cell r="A463" t="str">
            <v>Otras Instalaciones</v>
          </cell>
          <cell r="B463" t="str">
            <v xml:space="preserve">Other Facilities </v>
          </cell>
          <cell r="C463" t="str">
            <v xml:space="preserve">Autres Installations </v>
          </cell>
          <cell r="D463" t="str">
            <v xml:space="preserve">Outras Facilidades  </v>
          </cell>
        </row>
        <row r="464">
          <cell r="A464" t="str">
            <v>Mobiliario y enseres</v>
          </cell>
          <cell r="B464" t="str">
            <v xml:space="preserve">Furniture and equipment </v>
          </cell>
          <cell r="C464" t="str">
            <v xml:space="preserve">Mobilier et équipements </v>
          </cell>
          <cell r="D464" t="str">
            <v xml:space="preserve">Furniture e equipamento  </v>
          </cell>
        </row>
        <row r="465">
          <cell r="A465" t="str">
            <v>Equipos para procesos de información</v>
          </cell>
          <cell r="B465" t="str">
            <v xml:space="preserve">Equipment for information processes </v>
          </cell>
          <cell r="C465" t="str">
            <v xml:space="preserve">Équipements pour processus d'information </v>
          </cell>
          <cell r="D465" t="str">
            <v xml:space="preserve">Equipamento para processos da informação  </v>
          </cell>
        </row>
        <row r="466">
          <cell r="A466" t="str">
            <v>Elementos de transporte</v>
          </cell>
          <cell r="B466" t="str">
            <v xml:space="preserve">Transportation units </v>
          </cell>
          <cell r="C466" t="str">
            <v xml:space="preserve">Éléments de transport </v>
          </cell>
          <cell r="D466" t="str">
            <v xml:space="preserve">Unidades do transporte  </v>
          </cell>
        </row>
        <row r="467">
          <cell r="A467" t="str">
            <v>Otro inmovilizado material</v>
          </cell>
          <cell r="B467" t="str">
            <v xml:space="preserve">Another immobilized material </v>
          </cell>
          <cell r="C467" t="str">
            <v xml:space="preserve">Un autre immobilisé matériel </v>
          </cell>
          <cell r="D467" t="str">
            <v xml:space="preserve">Um outro material immobilized  </v>
          </cell>
        </row>
        <row r="468">
          <cell r="A468" t="str">
            <v>Inmovilizado en Curso</v>
          </cell>
          <cell r="B468" t="str">
            <v xml:space="preserve">Immobilized in Course </v>
          </cell>
          <cell r="C468" t="str">
            <v xml:space="preserve">Immobilisé en Cours </v>
          </cell>
          <cell r="D468" t="str">
            <v xml:space="preserve">Immobilized no curso  </v>
          </cell>
        </row>
        <row r="469">
          <cell r="A469" t="str">
            <v>Anticipos para inmovilizaciones materiales</v>
          </cell>
          <cell r="B469" t="str">
            <v xml:space="preserve">Advance payments for material immobilizations </v>
          </cell>
          <cell r="C469" t="str">
            <v xml:space="preserve">Avances pour immobilisations matérielles </v>
          </cell>
          <cell r="D469" t="str">
            <v xml:space="preserve">Pagamentos avançados para immobilizations materiais  </v>
          </cell>
        </row>
        <row r="470">
          <cell r="A470" t="str">
            <v>Provisión por depreciación del inmov. material</v>
          </cell>
          <cell r="B470" t="str">
            <v xml:space="preserve">Provision by depreciation of inmov. material </v>
          </cell>
          <cell r="C470" t="str">
            <v xml:space="preserve">Provision par dépréciation de l'inmov. matérielle </v>
          </cell>
          <cell r="D470" t="str">
            <v xml:space="preserve">Provisão pela depreciação do material de inmov.  </v>
          </cell>
        </row>
        <row r="471">
          <cell r="A471" t="str">
            <v>Amort.acumulada I.M.</v>
          </cell>
          <cell r="B471" t="str">
            <v>Accumulated Amortization I.M.</v>
          </cell>
          <cell r="C471" t="str">
            <v xml:space="preserve">Amort.acumulada I.M. </v>
          </cell>
          <cell r="D471" t="str">
            <v xml:space="preserve">Amort.acumulada I.M.  </v>
          </cell>
        </row>
        <row r="480">
          <cell r="A480" t="str">
            <v>CPO CUENTAS</v>
          </cell>
        </row>
        <row r="481">
          <cell r="A481" t="str">
            <v xml:space="preserve">OBRA CIVIL </v>
          </cell>
          <cell r="B481" t="str">
            <v xml:space="preserve">CIVILIAN BUILDS  </v>
          </cell>
          <cell r="C481" t="str">
            <v xml:space="preserve">OEUVRE CIVILE  </v>
          </cell>
          <cell r="D481" t="str">
            <v xml:space="preserve">CONFIGURAÇÕES CIVIS   </v>
          </cell>
        </row>
        <row r="482">
          <cell r="A482" t="str">
            <v>MONTAJE</v>
          </cell>
          <cell r="B482" t="str">
            <v xml:space="preserve">ASSEMBLY </v>
          </cell>
          <cell r="C482" t="str">
            <v xml:space="preserve">ASSEMBLAGE </v>
          </cell>
          <cell r="D482" t="str">
            <v xml:space="preserve">CONJUNTO  </v>
          </cell>
        </row>
        <row r="483">
          <cell r="A483" t="str">
            <v>OBRA CIVIL - OTROS</v>
          </cell>
          <cell r="B483" t="str">
            <v xml:space="preserve">CIVILIAN BUILDS - OTHERS </v>
          </cell>
          <cell r="C483" t="str">
            <v xml:space="preserve">OEUVRE CIVILE - D'AUTRES </v>
          </cell>
          <cell r="D483" t="str">
            <v xml:space="preserve">CONFIGURAÇÕES DO CIVIL - OUTRAS  </v>
          </cell>
        </row>
        <row r="484">
          <cell r="A484" t="str">
            <v>OBRA CIVIL - ELECTROMECANICA</v>
          </cell>
          <cell r="B484" t="str">
            <v xml:space="preserve">CIVILIAN - ELECTROMECANICA BUILDS </v>
          </cell>
          <cell r="C484" t="str">
            <v xml:space="preserve">OEUVRE CIVILE - ÉLECTROMÉCANIQUE </v>
          </cell>
          <cell r="D484" t="str">
            <v xml:space="preserve">CIVIL - CONFIGURAÇÕES DE ELECTROMECANICA  </v>
          </cell>
        </row>
        <row r="485">
          <cell r="A485" t="str">
            <v>PERSONAL TECNICO</v>
          </cell>
          <cell r="B485" t="str">
            <v xml:space="preserve">PERSONNEL TECNICO </v>
          </cell>
          <cell r="C485" t="str">
            <v xml:space="preserve">PERSONNEL TECHNIQUE </v>
          </cell>
          <cell r="D485" t="str">
            <v xml:space="preserve">PESSOAL TECNICO  </v>
          </cell>
        </row>
        <row r="486">
          <cell r="A486" t="str">
            <v>TOPOGRAFO</v>
          </cell>
          <cell r="B486" t="str">
            <v xml:space="preserve">TOPOGRAFO </v>
          </cell>
          <cell r="C486" t="str">
            <v xml:space="preserve">TOPOGRAPHE </v>
          </cell>
          <cell r="D486" t="str">
            <v xml:space="preserve">TOPOGRAFO  </v>
          </cell>
        </row>
        <row r="487">
          <cell r="A487" t="str">
            <v>GASTOS INGENIERIA</v>
          </cell>
          <cell r="B487" t="str">
            <v xml:space="preserve">EXPENSES INGENIERIA </v>
          </cell>
          <cell r="C487" t="str">
            <v xml:space="preserve">FRAIS INGÉNIERIE </v>
          </cell>
          <cell r="D487" t="str">
            <v xml:space="preserve">DESPESAS INGENIERIA  </v>
          </cell>
        </row>
        <row r="488">
          <cell r="A488" t="str">
            <v>OTROS</v>
          </cell>
          <cell r="B488" t="str">
            <v xml:space="preserve">OTHERS </v>
          </cell>
          <cell r="C488" t="str">
            <v xml:space="preserve">D'AUTRES </v>
          </cell>
          <cell r="D488" t="str">
            <v xml:space="preserve">OUTROS  </v>
          </cell>
        </row>
        <row r="489">
          <cell r="A489" t="str">
            <v>PERSONAL</v>
          </cell>
          <cell r="B489" t="str">
            <v xml:space="preserve">PERSONNEL </v>
          </cell>
          <cell r="C489" t="str">
            <v xml:space="preserve">PERSONNEL </v>
          </cell>
          <cell r="D489" t="str">
            <v xml:space="preserve">PESSOAL  </v>
          </cell>
        </row>
        <row r="490">
          <cell r="A490" t="str">
            <v>Jefe de Grupo</v>
          </cell>
          <cell r="B490" t="str">
            <v xml:space="preserve">Group commander </v>
          </cell>
          <cell r="C490" t="str">
            <v xml:space="preserve">Chef de Groupe </v>
          </cell>
          <cell r="D490" t="str">
            <v xml:space="preserve">Comandante do grupo  </v>
          </cell>
        </row>
        <row r="491">
          <cell r="A491" t="str">
            <v>Jefe de Obra</v>
          </cell>
          <cell r="B491" t="str">
            <v xml:space="preserve">Work head </v>
          </cell>
          <cell r="C491" t="str">
            <v xml:space="preserve">Chef d'Oeuvre </v>
          </cell>
          <cell r="D491" t="str">
            <v xml:space="preserve">Cabeça do trabalho  </v>
          </cell>
        </row>
        <row r="492">
          <cell r="A492" t="str">
            <v>Jefe de Producción</v>
          </cell>
          <cell r="B492" t="str">
            <v xml:space="preserve">Head of Production </v>
          </cell>
          <cell r="C492" t="str">
            <v xml:space="preserve">Chef de Production </v>
          </cell>
          <cell r="D492" t="str">
            <v xml:space="preserve">Cabeça da produção  </v>
          </cell>
        </row>
        <row r="493">
          <cell r="A493" t="str">
            <v>Encargado de Obra</v>
          </cell>
          <cell r="B493" t="str">
            <v xml:space="preserve">Ordered of Work </v>
          </cell>
          <cell r="C493" t="str">
            <v xml:space="preserve">Représentant d'Oeuvre </v>
          </cell>
          <cell r="D493" t="str">
            <v xml:space="preserve">Requisitado do trabalho  </v>
          </cell>
        </row>
        <row r="494">
          <cell r="A494" t="str">
            <v>Capataz</v>
          </cell>
          <cell r="B494" t="str">
            <v xml:space="preserve">Overseer </v>
          </cell>
          <cell r="C494" t="str">
            <v xml:space="preserve">Contremaître </v>
          </cell>
          <cell r="D494" t="str">
            <v xml:space="preserve">Overseer  </v>
          </cell>
        </row>
        <row r="495">
          <cell r="A495" t="str">
            <v>Jefe Topografía</v>
          </cell>
          <cell r="B495" t="str">
            <v xml:space="preserve">Head Topography </v>
          </cell>
          <cell r="C495" t="str">
            <v xml:space="preserve">Chef Topographie </v>
          </cell>
          <cell r="D495" t="str">
            <v xml:space="preserve">Topography Principal  </v>
          </cell>
        </row>
        <row r="496">
          <cell r="A496" t="str">
            <v>Jefe administrativo</v>
          </cell>
          <cell r="B496" t="str">
            <v xml:space="preserve">Administrative head </v>
          </cell>
          <cell r="C496" t="str">
            <v xml:space="preserve">Chef administratif </v>
          </cell>
          <cell r="D496" t="str">
            <v xml:space="preserve">Cabeça administrativa  </v>
          </cell>
        </row>
        <row r="497">
          <cell r="A497" t="str">
            <v>Oficiales</v>
          </cell>
          <cell r="B497" t="str">
            <v xml:space="preserve">Officials </v>
          </cell>
          <cell r="C497" t="str">
            <v xml:space="preserve">Fonctionnaires </v>
          </cell>
          <cell r="D497" t="str">
            <v xml:space="preserve">Oficiais  </v>
          </cell>
        </row>
        <row r="498">
          <cell r="A498" t="str">
            <v>Ayudantes</v>
          </cell>
          <cell r="B498" t="str">
            <v xml:space="preserve">Assistants </v>
          </cell>
          <cell r="C498" t="str">
            <v xml:space="preserve">Collaborateurs </v>
          </cell>
          <cell r="D498" t="str">
            <v xml:space="preserve">Assistentes  </v>
          </cell>
        </row>
        <row r="499">
          <cell r="A499" t="str">
            <v>Peón Topografia</v>
          </cell>
          <cell r="B499" t="str">
            <v xml:space="preserve">Topografia Laborer </v>
          </cell>
          <cell r="C499" t="str">
            <v xml:space="preserve">Manoeuvre Topographie </v>
          </cell>
          <cell r="D499" t="str">
            <v xml:space="preserve">Laborer De Topografia  </v>
          </cell>
        </row>
        <row r="500">
          <cell r="A500" t="str">
            <v>Peones</v>
          </cell>
          <cell r="B500" t="str">
            <v xml:space="preserve">Laborers </v>
          </cell>
          <cell r="C500" t="str">
            <v xml:space="preserve">Manoeuvres </v>
          </cell>
          <cell r="D500" t="str">
            <v xml:space="preserve">Laborers  </v>
          </cell>
        </row>
        <row r="501">
          <cell r="A501" t="str">
            <v>VIAJES Y LOCOMOCION</v>
          </cell>
          <cell r="B501" t="str">
            <v xml:space="preserve">TRIPS And LOCOMOTION </v>
          </cell>
          <cell r="C501" t="str">
            <v xml:space="preserve">VOYAGES et LOCOMOTION </v>
          </cell>
          <cell r="D501" t="str">
            <v xml:space="preserve">DESENGATES E LOCOMOTION  </v>
          </cell>
        </row>
        <row r="502">
          <cell r="A502" t="str">
            <v>Comidas</v>
          </cell>
          <cell r="B502" t="str">
            <v xml:space="preserve">Meals </v>
          </cell>
          <cell r="C502" t="str">
            <v xml:space="preserve">Repas </v>
          </cell>
          <cell r="D502" t="str">
            <v xml:space="preserve">Refeições  </v>
          </cell>
        </row>
        <row r="503">
          <cell r="A503" t="str">
            <v>Desplazamientos (Kms)</v>
          </cell>
          <cell r="B503" t="str">
            <v xml:space="preserve">Displacements (Kms) </v>
          </cell>
          <cell r="C503" t="str">
            <v xml:space="preserve">Déplacements (Km) </v>
          </cell>
          <cell r="D503" t="str">
            <v xml:space="preserve">Deslocamentos (Kms)  </v>
          </cell>
        </row>
        <row r="504">
          <cell r="A504" t="str">
            <v>Taxis, abonos transportes, peajes, etc.</v>
          </cell>
          <cell r="B504" t="str">
            <v xml:space="preserve">Taxis, installments I transport, tolls, etc. </v>
          </cell>
          <cell r="C504" t="str">
            <v xml:space="preserve">Taxis, engrais transports, péages, etc.. </v>
          </cell>
          <cell r="D504" t="str">
            <v xml:space="preserve">Táxis, prestações que eu transporto, pedágios, etc..  </v>
          </cell>
        </row>
        <row r="505">
          <cell r="A505" t="str">
            <v>Viajes (Billetes, hoteles, restaurantes)</v>
          </cell>
          <cell r="B505" t="str">
            <v xml:space="preserve">Trips (Notes, hotels, restaurants) </v>
          </cell>
          <cell r="C505" t="str">
            <v xml:space="preserve">Voyages (Billets, hôtels, restaurants) </v>
          </cell>
          <cell r="D505" t="str">
            <v xml:space="preserve">Desengates (notas, hotéis, restaurantes)  </v>
          </cell>
        </row>
        <row r="506">
          <cell r="A506" t="str">
            <v>ATENCIONES</v>
          </cell>
          <cell r="B506" t="str">
            <v xml:space="preserve">ATTENTIONS </v>
          </cell>
          <cell r="C506" t="str">
            <v xml:space="preserve">ATTENTIONS </v>
          </cell>
          <cell r="D506" t="str">
            <v xml:space="preserve">ATENÇÕES  </v>
          </cell>
        </row>
        <row r="507">
          <cell r="A507" t="str">
            <v>D.F. y Propiedad</v>
          </cell>
          <cell r="B507" t="str">
            <v xml:space="preserve">D.F. and Property </v>
          </cell>
          <cell r="C507" t="str">
            <v xml:space="preserve">D.F. et Propriété </v>
          </cell>
          <cell r="D507" t="str">
            <v xml:space="preserve">D.F. e propriedade  </v>
          </cell>
        </row>
        <row r="508">
          <cell r="A508" t="str">
            <v>Obsequios</v>
          </cell>
          <cell r="B508" t="str">
            <v xml:space="preserve">Flatteries </v>
          </cell>
          <cell r="C508" t="str">
            <v xml:space="preserve">Flatteries </v>
          </cell>
          <cell r="D508" t="str">
            <v xml:space="preserve">Flatteries  </v>
          </cell>
        </row>
        <row r="509">
          <cell r="A509" t="str">
            <v>Otros</v>
          </cell>
          <cell r="B509" t="str">
            <v xml:space="preserve">Others </v>
          </cell>
          <cell r="C509" t="str">
            <v xml:space="preserve">D'autres </v>
          </cell>
          <cell r="D509" t="str">
            <v xml:space="preserve">Outros  </v>
          </cell>
        </row>
        <row r="510">
          <cell r="A510" t="str">
            <v>COMUNICACIONES</v>
          </cell>
          <cell r="B510" t="str">
            <v xml:space="preserve">COMMUNICATIONS </v>
          </cell>
          <cell r="C510" t="str">
            <v xml:space="preserve">COMMUNICATIONS </v>
          </cell>
          <cell r="D510" t="str">
            <v xml:space="preserve">COMUNICAÇÕES  </v>
          </cell>
        </row>
        <row r="511">
          <cell r="A511" t="str">
            <v>Telefono y Fax</v>
          </cell>
          <cell r="B511" t="str">
            <v xml:space="preserve">I telephone and Fax </v>
          </cell>
          <cell r="C511" t="str">
            <v xml:space="preserve">Téléphone et Fax </v>
          </cell>
          <cell r="D511" t="str">
            <v xml:space="preserve">Eu telephone e fax  </v>
          </cell>
        </row>
        <row r="512">
          <cell r="A512" t="str">
            <v>Telefonos Moviles</v>
          </cell>
          <cell r="B512" t="str">
            <v xml:space="preserve">Telefonos Moviles </v>
          </cell>
          <cell r="C512" t="str">
            <v xml:space="preserve">Téléphones Mobiles </v>
          </cell>
          <cell r="D512" t="str">
            <v xml:space="preserve">Telefonos Moviles  </v>
          </cell>
        </row>
        <row r="513">
          <cell r="A513" t="str">
            <v>Correos y Telegrafos</v>
          </cell>
          <cell r="B513" t="str">
            <v xml:space="preserve">Correos and Telegrafos </v>
          </cell>
          <cell r="C513" t="str">
            <v xml:space="preserve">Courriers et Télégraphes </v>
          </cell>
          <cell r="D513" t="str">
            <v xml:space="preserve">Correos e Telegrafos  </v>
          </cell>
        </row>
        <row r="514">
          <cell r="A514" t="str">
            <v>Mensajeros</v>
          </cell>
          <cell r="B514" t="str">
            <v xml:space="preserve">Messengers </v>
          </cell>
          <cell r="C514" t="str">
            <v xml:space="preserve">Messagers </v>
          </cell>
          <cell r="D514" t="str">
            <v xml:space="preserve">Mensageiros  </v>
          </cell>
        </row>
        <row r="515">
          <cell r="A515" t="str">
            <v>GASTOS OFICINA</v>
          </cell>
          <cell r="B515" t="str">
            <v xml:space="preserve">EXPENSES OFFICE </v>
          </cell>
          <cell r="C515" t="str">
            <v xml:space="preserve">FRAIS BUREAU </v>
          </cell>
          <cell r="D515" t="str">
            <v xml:space="preserve">ESCRITÓRIO DAS DESPESAS  </v>
          </cell>
        </row>
        <row r="516">
          <cell r="A516" t="str">
            <v>Alquiler oficina</v>
          </cell>
          <cell r="B516" t="str">
            <v xml:space="preserve">Rent office </v>
          </cell>
          <cell r="C516" t="str">
            <v xml:space="preserve">Loyer bureau </v>
          </cell>
          <cell r="D516" t="str">
            <v xml:space="preserve">Escritório do aluguel  </v>
          </cell>
        </row>
        <row r="517">
          <cell r="A517" t="str">
            <v>alquiler aseos</v>
          </cell>
          <cell r="B517" t="str">
            <v xml:space="preserve">rent toilets </v>
          </cell>
          <cell r="C517" t="str">
            <v xml:space="preserve">loyer hygiènes </v>
          </cell>
          <cell r="D517" t="str">
            <v xml:space="preserve">toaletes do aluguel  </v>
          </cell>
        </row>
        <row r="518">
          <cell r="A518" t="str">
            <v>Alquiler vestuarios</v>
          </cell>
          <cell r="B518" t="str">
            <v xml:space="preserve">Rent clothes </v>
          </cell>
          <cell r="C518" t="str">
            <v xml:space="preserve">Loyer vestiaires </v>
          </cell>
          <cell r="D518" t="str">
            <v xml:space="preserve">Roupa do aluguel  </v>
          </cell>
        </row>
        <row r="519">
          <cell r="A519" t="str">
            <v>Alquiler comedores</v>
          </cell>
          <cell r="B519" t="str">
            <v xml:space="preserve">Rent hungry </v>
          </cell>
          <cell r="C519" t="str">
            <v xml:space="preserve">Loyer salles à manger </v>
          </cell>
          <cell r="D519" t="str">
            <v xml:space="preserve">Aluguel com fome  </v>
          </cell>
        </row>
        <row r="520">
          <cell r="A520" t="str">
            <v>Agua</v>
          </cell>
          <cell r="B520" t="str">
            <v xml:space="preserve">Water </v>
          </cell>
          <cell r="C520" t="str">
            <v xml:space="preserve">Eau </v>
          </cell>
          <cell r="D520" t="str">
            <v xml:space="preserve">Água  </v>
          </cell>
        </row>
        <row r="521">
          <cell r="A521" t="str">
            <v>Energía electrica</v>
          </cell>
          <cell r="B521" t="str">
            <v xml:space="preserve">Electrica energy </v>
          </cell>
          <cell r="C521" t="str">
            <v xml:space="preserve">Énergie électrique </v>
          </cell>
          <cell r="D521" t="str">
            <v xml:space="preserve">Energia de Electrica  </v>
          </cell>
        </row>
        <row r="522">
          <cell r="A522" t="str">
            <v>Material de limpieza</v>
          </cell>
          <cell r="B522" t="str">
            <v xml:space="preserve">Material of cleaning </v>
          </cell>
          <cell r="C522" t="str">
            <v xml:space="preserve">Matériel de propreté </v>
          </cell>
          <cell r="D522" t="str">
            <v xml:space="preserve">Material da limpeza  </v>
          </cell>
        </row>
        <row r="523">
          <cell r="A523" t="str">
            <v>Limpieza oficina</v>
          </cell>
          <cell r="B523" t="str">
            <v xml:space="preserve">Cleaning office </v>
          </cell>
          <cell r="C523" t="str">
            <v xml:space="preserve">Propreté bureau </v>
          </cell>
          <cell r="D523" t="str">
            <v xml:space="preserve">Escritório da limpeza  </v>
          </cell>
        </row>
        <row r="524">
          <cell r="A524" t="str">
            <v>Alquiler fotocopiadora</v>
          </cell>
          <cell r="B524" t="str">
            <v xml:space="preserve">Fotocopiadora rent </v>
          </cell>
          <cell r="C524" t="str">
            <v xml:space="preserve">Loyer photocopieuse </v>
          </cell>
          <cell r="D524" t="str">
            <v xml:space="preserve">Aluguel de Fotocopiadora  </v>
          </cell>
        </row>
        <row r="525">
          <cell r="A525" t="str">
            <v>Material de Oficina</v>
          </cell>
          <cell r="B525" t="str">
            <v xml:space="preserve">Material of Office </v>
          </cell>
          <cell r="C525" t="str">
            <v xml:space="preserve">Matériel de Bureau </v>
          </cell>
          <cell r="D525" t="str">
            <v xml:space="preserve">Material do escritório  </v>
          </cell>
        </row>
        <row r="526">
          <cell r="A526" t="str">
            <v>Pequeño Material Informático</v>
          </cell>
          <cell r="B526" t="str">
            <v xml:space="preserve">Small Computer science Material </v>
          </cell>
          <cell r="C526" t="str">
            <v xml:space="preserve">Petit Matériel Informatique </v>
          </cell>
          <cell r="D526" t="str">
            <v xml:space="preserve">Material da informática de pequeno  </v>
          </cell>
        </row>
        <row r="527">
          <cell r="A527" t="str">
            <v>ALQUILER DE MOBILIARIO Y ENSERES</v>
          </cell>
          <cell r="B527" t="str">
            <v xml:space="preserve">RENT OF FURNITURE And EQUIPMENT </v>
          </cell>
          <cell r="C527" t="str">
            <v xml:space="preserve">LOYER MOBILIER et ÉQUIPEMENTS </v>
          </cell>
          <cell r="D527" t="str">
            <v xml:space="preserve">ALUGUEL DO FURNITURE E DO EQUIPAMENTO  </v>
          </cell>
        </row>
        <row r="528">
          <cell r="A528" t="str">
            <v>ALQUILER VEHICULOS</v>
          </cell>
          <cell r="B528" t="str">
            <v xml:space="preserve">RENT VEHICULOS </v>
          </cell>
          <cell r="C528" t="str">
            <v xml:space="preserve">LOYER VÉHICULES </v>
          </cell>
          <cell r="D528" t="str">
            <v xml:space="preserve">ALUGUEL VEHICULOS  </v>
          </cell>
        </row>
        <row r="529">
          <cell r="A529" t="str">
            <v>Vehiculos obra</v>
          </cell>
          <cell r="B529" t="str">
            <v xml:space="preserve">Vehiculos builds </v>
          </cell>
          <cell r="C529" t="str">
            <v xml:space="preserve">des véhicules agit </v>
          </cell>
          <cell r="D529" t="str">
            <v xml:space="preserve">Configurações de Vehiculos  </v>
          </cell>
        </row>
        <row r="530">
          <cell r="A530" t="str">
            <v>Vehiculos Servicios Generales</v>
          </cell>
          <cell r="B530" t="str">
            <v xml:space="preserve">Vehiculos General Services </v>
          </cell>
          <cell r="C530" t="str">
            <v xml:space="preserve">Véhicules Services Généraux </v>
          </cell>
          <cell r="D530" t="str">
            <v xml:space="preserve">Serviços Gerais De Vehiculos  </v>
          </cell>
        </row>
        <row r="531">
          <cell r="A531" t="str">
            <v>Vehiculos Topografia</v>
          </cell>
          <cell r="B531" t="str">
            <v xml:space="preserve">Vehiculos Topografia </v>
          </cell>
          <cell r="C531" t="str">
            <v xml:space="preserve">Véhicules Topographie </v>
          </cell>
          <cell r="D531" t="str">
            <v xml:space="preserve">Vehiculos Topografia  </v>
          </cell>
        </row>
        <row r="532">
          <cell r="A532" t="str">
            <v>Camión Servicio Obra</v>
          </cell>
          <cell r="B532" t="str">
            <v xml:space="preserve">Truck Service Builds </v>
          </cell>
          <cell r="C532" t="str">
            <v xml:space="preserve">Camion Service Agit </v>
          </cell>
          <cell r="D532" t="str">
            <v xml:space="preserve">Configurações Do Serviço Do Caminhão  </v>
          </cell>
        </row>
        <row r="533">
          <cell r="A533" t="str">
            <v>Camión Grúa</v>
          </cell>
          <cell r="B533" t="str">
            <v xml:space="preserve">Truck Crane </v>
          </cell>
          <cell r="C533" t="str">
            <v xml:space="preserve">Camion Grue </v>
          </cell>
          <cell r="D533" t="str">
            <v xml:space="preserve">Guindaste Do Caminhão  </v>
          </cell>
        </row>
        <row r="534">
          <cell r="A534" t="str">
            <v>Dumper</v>
          </cell>
          <cell r="B534" t="str">
            <v xml:space="preserve">Dumper </v>
          </cell>
          <cell r="C534" t="str">
            <v xml:space="preserve">Dumper </v>
          </cell>
          <cell r="D534" t="str">
            <v xml:space="preserve">Descarregador  </v>
          </cell>
        </row>
        <row r="535">
          <cell r="A535" t="str">
            <v>OTROS GASTOS ESTRUCTURA DE OBRA</v>
          </cell>
          <cell r="B535" t="str">
            <v xml:space="preserve">OTHER EXPENSES WORK STRUCTURE </v>
          </cell>
          <cell r="C535" t="str">
            <v xml:space="preserve">AUTRES FRAIS STRUCTURE D'OEUVRE </v>
          </cell>
          <cell r="D535" t="str">
            <v xml:space="preserve">A OUTRA ESTRUTURA DO TRABALHO DAS DESPESAS  </v>
          </cell>
        </row>
        <row r="536">
          <cell r="A536" t="str">
            <v>CONSERVACION INMOVILIZADO</v>
          </cell>
          <cell r="B536" t="str">
            <v xml:space="preserve">IMMOBILIZED CONSERVATION </v>
          </cell>
          <cell r="C536" t="str">
            <v xml:space="preserve">CONSERVATION IMMOBILISÉ </v>
          </cell>
          <cell r="D536" t="str">
            <v xml:space="preserve">CONSERVATION IMMOBILIZED  </v>
          </cell>
        </row>
        <row r="537">
          <cell r="A537" t="str">
            <v>Conservación Instalaciones de obra</v>
          </cell>
          <cell r="B537" t="str">
            <v xml:space="preserve">Conservation work Facilities </v>
          </cell>
          <cell r="C537" t="str">
            <v xml:space="preserve">Conservation Installations d'oeuvre </v>
          </cell>
          <cell r="D537" t="str">
            <v xml:space="preserve">Facilidades do trabalho do conservation  </v>
          </cell>
        </row>
        <row r="538">
          <cell r="A538" t="str">
            <v>Conservación utillajes</v>
          </cell>
          <cell r="B538" t="str">
            <v xml:space="preserve">Conservation tools </v>
          </cell>
          <cell r="C538" t="str">
            <v xml:space="preserve">Conservation outillages </v>
          </cell>
          <cell r="D538" t="str">
            <v xml:space="preserve">Ferramentas do conservation  </v>
          </cell>
        </row>
        <row r="539">
          <cell r="A539" t="str">
            <v>Conservación Equipos informaticos</v>
          </cell>
          <cell r="B539" t="str">
            <v xml:space="preserve">Conservation informaticos Equipment </v>
          </cell>
          <cell r="C539" t="str">
            <v xml:space="preserve">Conservation Équipements informatiques </v>
          </cell>
          <cell r="D539" t="str">
            <v xml:space="preserve">Equipamento dos informaticos do conservation  </v>
          </cell>
        </row>
        <row r="540">
          <cell r="A540" t="str">
            <v>Conservación Aparatos topograficos</v>
          </cell>
          <cell r="B540" t="str">
            <v xml:space="preserve">Conservation topograficos Apparatuses </v>
          </cell>
          <cell r="C540" t="str">
            <v xml:space="preserve">Conservation Appareils topographiques </v>
          </cell>
          <cell r="D540" t="str">
            <v xml:space="preserve">Instrumentos dos topograficos do conservation  </v>
          </cell>
        </row>
        <row r="541">
          <cell r="A541" t="str">
            <v>VIGILANCIA DE OBRA</v>
          </cell>
          <cell r="B541" t="str">
            <v xml:space="preserve">WORK MONITORING </v>
          </cell>
          <cell r="C541" t="str">
            <v xml:space="preserve">SURVEILLANCE D'OEUVRE </v>
          </cell>
          <cell r="D541" t="str">
            <v xml:space="preserve">MONITORAÇÃO DO TRABALHO  </v>
          </cell>
        </row>
        <row r="542">
          <cell r="A542" t="str">
            <v>Peón Vigilante</v>
          </cell>
          <cell r="B542" t="str">
            <v xml:space="preserve">Vigilant Laborer </v>
          </cell>
          <cell r="C542" t="str">
            <v xml:space="preserve">Manoeuvre Gardien </v>
          </cell>
          <cell r="D542" t="str">
            <v xml:space="preserve">Laborer Vigilant  </v>
          </cell>
        </row>
        <row r="543">
          <cell r="A543" t="str">
            <v>Servicios de Terceros</v>
          </cell>
          <cell r="B543" t="str">
            <v xml:space="preserve">Services of Third </v>
          </cell>
          <cell r="C543" t="str">
            <v xml:space="preserve">Services de Tiers </v>
          </cell>
          <cell r="D543" t="str">
            <v xml:space="preserve">Serviços do terceiros  </v>
          </cell>
        </row>
        <row r="544">
          <cell r="A544" t="str">
            <v>MULTAS Y SANCIONES</v>
          </cell>
          <cell r="B544" t="str">
            <v xml:space="preserve">FINES And SANCTIONS </v>
          </cell>
          <cell r="C544" t="str">
            <v xml:space="preserve">AMENDES et SANCTIONS </v>
          </cell>
          <cell r="D544" t="str">
            <v xml:space="preserve">MULTAS E SANCTIONS  </v>
          </cell>
        </row>
        <row r="545">
          <cell r="A545" t="str">
            <v>GASTOS DE FINANZAS</v>
          </cell>
          <cell r="B545" t="str">
            <v xml:space="preserve">EXPENSES OF FINANCES </v>
          </cell>
          <cell r="C545" t="str">
            <v xml:space="preserve">FRAIS DE FINANCES </v>
          </cell>
          <cell r="D545" t="str">
            <v xml:space="preserve">DESPESAS DAS FINANÇAS  </v>
          </cell>
        </row>
        <row r="546">
          <cell r="A546" t="str">
            <v>MONEDA EXTRANJERA</v>
          </cell>
          <cell r="B546" t="str">
            <v xml:space="preserve">FOREIGN CURRENCY </v>
          </cell>
          <cell r="C546" t="str">
            <v xml:space="preserve">MONNAIE ÉTRANGÈRE </v>
          </cell>
          <cell r="D546" t="str">
            <v xml:space="preserve">MOEDA CORRENTE EXTRANGEIRA  </v>
          </cell>
        </row>
        <row r="547">
          <cell r="A547" t="str">
            <v>COBROS</v>
          </cell>
          <cell r="B547" t="str">
            <v xml:space="preserve">COLLECTIONS </v>
          </cell>
          <cell r="C547" t="str">
            <v xml:space="preserve">ENCAISSEMENTS </v>
          </cell>
          <cell r="D547" t="str">
            <v xml:space="preserve">COLEÇÕES  </v>
          </cell>
        </row>
        <row r="548">
          <cell r="A548" t="str">
            <v>PAGOS</v>
          </cell>
          <cell r="B548" t="str">
            <v xml:space="preserve">PAYMENTS </v>
          </cell>
          <cell r="C548" t="str">
            <v xml:space="preserve">PAIEMENTS </v>
          </cell>
          <cell r="D548" t="str">
            <v xml:space="preserve">PAGAMENTOS  </v>
          </cell>
        </row>
        <row r="561">
          <cell r="A561" t="str">
            <v>RESULTADO CONTABLE - FISCAL</v>
          </cell>
        </row>
        <row r="562">
          <cell r="A562" t="str">
            <v>CONCILIACION RESULTADO CONTABLE/FISCAL</v>
          </cell>
          <cell r="B562" t="str">
            <v xml:space="preserve">CONCILIATION RESULT CONTABLE/FISCAL </v>
          </cell>
          <cell r="C562" t="str">
            <v xml:space="preserve">CONCILIATION AVÉRÉ COMPTABLE/TRÉSORIER </v>
          </cell>
          <cell r="D562" t="str">
            <v xml:space="preserve">RESULTADO CONTABLE/FISCAL DO CONCILIATION  </v>
          </cell>
        </row>
        <row r="563">
          <cell r="A563" t="str">
            <v>CONCEPTO</v>
          </cell>
          <cell r="B563" t="str">
            <v xml:space="preserve">CONCEPT </v>
          </cell>
          <cell r="C563" t="str">
            <v xml:space="preserve">CONCEPT </v>
          </cell>
          <cell r="D563" t="str">
            <v xml:space="preserve">CONCEITO  </v>
          </cell>
        </row>
        <row r="564">
          <cell r="A564" t="str">
            <v>RESULTADO</v>
          </cell>
          <cell r="B564" t="str">
            <v xml:space="preserve">RESULT </v>
          </cell>
          <cell r="C564" t="str">
            <v xml:space="preserve">RÉSULTAT </v>
          </cell>
          <cell r="D564" t="str">
            <v xml:space="preserve">RESULTADO  </v>
          </cell>
        </row>
        <row r="565">
          <cell r="A565" t="str">
            <v>AUMENTO</v>
          </cell>
          <cell r="B565" t="str">
            <v xml:space="preserve">INCREASE </v>
          </cell>
          <cell r="C565" t="str">
            <v xml:space="preserve">AUGMENTATION </v>
          </cell>
          <cell r="D565" t="str">
            <v xml:space="preserve">AUMENTO  </v>
          </cell>
        </row>
        <row r="566">
          <cell r="A566" t="str">
            <v>DISMINUCIONES</v>
          </cell>
          <cell r="B566" t="str">
            <v xml:space="preserve">DIMINUTIONS </v>
          </cell>
          <cell r="C566" t="str">
            <v xml:space="preserve">DIMINUTIONS </v>
          </cell>
          <cell r="D566" t="str">
            <v xml:space="preserve">DIMINUTIONS  </v>
          </cell>
        </row>
        <row r="567">
          <cell r="A567" t="str">
            <v>RESULTADO FISCAL</v>
          </cell>
          <cell r="B567" t="str">
            <v xml:space="preserve">FISCAL RESULT </v>
          </cell>
          <cell r="C567" t="str">
            <v xml:space="preserve">RÉSULTAT FISCAL </v>
          </cell>
          <cell r="D567" t="str">
            <v xml:space="preserve">RESULTADO FISCAL  </v>
          </cell>
        </row>
        <row r="568">
          <cell r="A568" t="str">
            <v>RESULTADO CONTABLE</v>
          </cell>
          <cell r="B568" t="str">
            <v xml:space="preserve">COUNTABLE RESULT </v>
          </cell>
          <cell r="C568" t="str">
            <v xml:space="preserve">RÉSULTAT COMPTABLE </v>
          </cell>
          <cell r="D568" t="str">
            <v xml:space="preserve">RESULTADO COUNTABLE  </v>
          </cell>
        </row>
        <row r="569">
          <cell r="A569" t="str">
            <v>DETALLE DE LAS DIFERENCIAS PERMANENTES Y TEMPORALES</v>
          </cell>
          <cell r="B569" t="str">
            <v xml:space="preserve">DETAIL OF The PERMANENT And TEMPORARY DIFFERENCES </v>
          </cell>
          <cell r="C569" t="str">
            <v xml:space="preserve">DÉTAIL des DIFFÉRENCES PERMANENTES et TEMPORAIRES </v>
          </cell>
          <cell r="D569" t="str">
            <v xml:space="preserve">DETALHE Das DIFERENÇAS PERMANENTES E PROVISÓRIAS  </v>
          </cell>
        </row>
        <row r="570">
          <cell r="A570" t="str">
            <v>RESULTADO FISCAL DEL EJERCICIO (A + B - C)</v>
          </cell>
          <cell r="B570" t="str">
            <v xml:space="preserve">FISCAL RESULT  (A + B - C) </v>
          </cell>
          <cell r="C570" t="str">
            <v xml:space="preserve">RÉSULTAT FISCAL de l'EXERCICE (A + B - C) </v>
          </cell>
          <cell r="D570" t="str">
            <v xml:space="preserve">RESULTADO FISCAL do EXERCÍCIO (a + B - C)  </v>
          </cell>
        </row>
        <row r="571">
          <cell r="A571" t="str">
            <v>COMPENSACION BASES IMPONIBLES NEGATIVAS EJERCICIOS ANTERIORES</v>
          </cell>
          <cell r="B571" t="str">
            <v xml:space="preserve">COMPENSATION TAXES BASIS NEGATIVE PREVIOUS EXERCISES </v>
          </cell>
          <cell r="C571" t="str">
            <v xml:space="preserve">COMPENSATION BASES IMPOSABLES NÉGATIVES EXERCICES PRÉCÉDENTS </v>
          </cell>
          <cell r="D571" t="str">
            <v xml:space="preserve">EXERCÍCIOS PRECEDENTES NEGATIVOS DA BASE DE IMPOSTOS DA COMPENSAÇÃO  </v>
          </cell>
        </row>
        <row r="576">
          <cell r="A576" t="str">
            <v>RESULTADO EXTRAORDINARIO</v>
          </cell>
        </row>
        <row r="577">
          <cell r="A577" t="str">
            <v>DETALLE DEL RESULTADO EXTRAORDINARIO</v>
          </cell>
          <cell r="B577" t="str">
            <v xml:space="preserve">DETAIL OF THE EXTRAORDINARY RESULT </v>
          </cell>
          <cell r="C577" t="str">
            <v xml:space="preserve">DÉTAIL DU RÉSULTAT EXTRAORDINAIRE </v>
          </cell>
          <cell r="D577" t="str">
            <v xml:space="preserve">DETALHE DO RESULTADO EXTRAORDINÁRIO  </v>
          </cell>
        </row>
        <row r="578">
          <cell r="A578" t="str">
            <v>CONCEPTOS</v>
          </cell>
          <cell r="B578" t="str">
            <v xml:space="preserve">CONCEPTS </v>
          </cell>
          <cell r="C578" t="str">
            <v xml:space="preserve">CONCEPTS </v>
          </cell>
          <cell r="D578" t="str">
            <v xml:space="preserve">CONCEITOS  </v>
          </cell>
        </row>
        <row r="579">
          <cell r="A579" t="str">
            <v xml:space="preserve">INGRESOS </v>
          </cell>
          <cell r="B579" t="str">
            <v xml:space="preserve">INCOME  </v>
          </cell>
          <cell r="C579" t="str">
            <v xml:space="preserve">RECETTES  </v>
          </cell>
          <cell r="D579" t="str">
            <v xml:space="preserve">RENDA   </v>
          </cell>
        </row>
        <row r="580">
          <cell r="A580" t="str">
            <v>GASTOS</v>
          </cell>
          <cell r="B580" t="str">
            <v xml:space="preserve">EXPENSES </v>
          </cell>
          <cell r="C580" t="str">
            <v xml:space="preserve">FRAIS </v>
          </cell>
          <cell r="D580" t="str">
            <v xml:space="preserve">DESPESAS  </v>
          </cell>
        </row>
        <row r="581">
          <cell r="A581" t="str">
            <v>TOTAL</v>
          </cell>
          <cell r="B581" t="str">
            <v xml:space="preserve">TOTAL </v>
          </cell>
          <cell r="C581" t="str">
            <v xml:space="preserve">TOTAL </v>
          </cell>
          <cell r="D581" t="str">
            <v xml:space="preserve">TOTAL  </v>
          </cell>
        </row>
        <row r="582">
          <cell r="A582" t="str">
            <v>Regularización de saldos y otros conceptos</v>
          </cell>
          <cell r="B582" t="str">
            <v xml:space="preserve">Regularización of balances and other concepts </v>
          </cell>
          <cell r="C582" t="str">
            <v xml:space="preserve">Régularisation de soldes et autres concepts </v>
          </cell>
          <cell r="D582" t="str">
            <v xml:space="preserve">Regularización dos balanços e dos outros conceitos  </v>
          </cell>
        </row>
        <row r="583">
          <cell r="A583" t="str">
            <v>Enajenación de inmovilizado material</v>
          </cell>
          <cell r="B583" t="str">
            <v xml:space="preserve">Distraction of immobilized material </v>
          </cell>
          <cell r="C583" t="str">
            <v xml:space="preserve">Aliénation de matériel immobilisé </v>
          </cell>
          <cell r="D583" t="str">
            <v xml:space="preserve">Distraction do material immobilized  </v>
          </cell>
        </row>
        <row r="584">
          <cell r="A584" t="str">
            <v>Multas y sanciones</v>
          </cell>
          <cell r="B584" t="str">
            <v xml:space="preserve">Fines and sanctions </v>
          </cell>
          <cell r="C584" t="str">
            <v xml:space="preserve">Amendes et sanctions </v>
          </cell>
          <cell r="D584" t="str">
            <v xml:space="preserve">Multas e sanctions  </v>
          </cell>
        </row>
        <row r="585">
          <cell r="A585" t="str">
            <v>Donativos</v>
          </cell>
          <cell r="B585" t="str">
            <v xml:space="preserve">Donativos </v>
          </cell>
          <cell r="C585" t="str">
            <v xml:space="preserve">Dons </v>
          </cell>
          <cell r="D585" t="str">
            <v xml:space="preserve">Donativos  </v>
          </cell>
        </row>
        <row r="586">
          <cell r="A586" t="str">
            <v>Otros conceptos</v>
          </cell>
          <cell r="B586" t="str">
            <v xml:space="preserve">Other concepts </v>
          </cell>
          <cell r="C586" t="str">
            <v xml:space="preserve">Autres concepts </v>
          </cell>
          <cell r="D586" t="str">
            <v xml:space="preserve">Outros conceitos  </v>
          </cell>
        </row>
        <row r="587">
          <cell r="A587" t="str">
            <v>RESULTADO EXTRAORDINARIO</v>
          </cell>
          <cell r="B587" t="str">
            <v xml:space="preserve">EXTRAORDINARY RESULT </v>
          </cell>
          <cell r="C587" t="str">
            <v xml:space="preserve">RÉSULTAT EXTRAORDINAIRE </v>
          </cell>
          <cell r="D587" t="str">
            <v xml:space="preserve">RESULTADO EXTRAORDINÁRIO  </v>
          </cell>
        </row>
        <row r="591">
          <cell r="A591" t="str">
            <v>ADMINISTRACIONES PUBLICAS</v>
          </cell>
        </row>
        <row r="592">
          <cell r="A592" t="str">
            <v>DETALLE DE LAS CUENTAS DE ADMINISTRACIONES PUBLICAS</v>
          </cell>
          <cell r="B592" t="str">
            <v xml:space="preserve">DETAIL OF THE ACCOUNTS OF ADMINISTRATIONS YOU PUBLISH </v>
          </cell>
          <cell r="C592" t="str">
            <v xml:space="preserve">DÉTAIL DES COMPTES D'ADMINISTRATIONS TU PUBLIES </v>
          </cell>
          <cell r="D592" t="str">
            <v xml:space="preserve">DETALHE DOS CLIENTES DAS ADMINISTRAÇÕES QUE VOCÊ PUBLICA  </v>
          </cell>
        </row>
        <row r="593">
          <cell r="A593" t="str">
            <v>CUENTAS</v>
          </cell>
          <cell r="B593" t="str">
            <v xml:space="preserve">ACCOUNTS </v>
          </cell>
          <cell r="C593" t="str">
            <v xml:space="preserve">COMPTES </v>
          </cell>
          <cell r="D593" t="str">
            <v xml:space="preserve">CLIENTES  </v>
          </cell>
        </row>
        <row r="594">
          <cell r="A594" t="str">
            <v>DESCRIPCION</v>
          </cell>
          <cell r="B594" t="str">
            <v xml:space="preserve">DESCRIPTION </v>
          </cell>
          <cell r="C594" t="str">
            <v xml:space="preserve">DESCRIPTION </v>
          </cell>
          <cell r="D594" t="str">
            <v xml:space="preserve">DESCRIÇÃO  </v>
          </cell>
        </row>
        <row r="595">
          <cell r="A595" t="str">
            <v>SALDO INICIAL</v>
          </cell>
          <cell r="B595" t="str">
            <v xml:space="preserve">INITIAL BALANCE </v>
          </cell>
          <cell r="C595" t="str">
            <v xml:space="preserve">SOLDE INITIAL </v>
          </cell>
          <cell r="D595" t="str">
            <v xml:space="preserve">BALANÇO INICIAL  </v>
          </cell>
        </row>
        <row r="596">
          <cell r="A596" t="str">
            <v xml:space="preserve">AJUSTES </v>
          </cell>
          <cell r="B596" t="str">
            <v xml:space="preserve">ADJUSTMENTS  </v>
          </cell>
          <cell r="C596" t="str">
            <v xml:space="preserve">AJUSTEMENTS  </v>
          </cell>
          <cell r="D596" t="str">
            <v xml:space="preserve">AJUSTES   </v>
          </cell>
        </row>
        <row r="597">
          <cell r="A597" t="str">
            <v>SALDO FINAL</v>
          </cell>
          <cell r="B597" t="str">
            <v xml:space="preserve">FINAL BALANCE </v>
          </cell>
          <cell r="C597" t="str">
            <v xml:space="preserve">SOLDE FINAL </v>
          </cell>
          <cell r="D597" t="str">
            <v xml:space="preserve">BALANÇO FINAL  </v>
          </cell>
        </row>
        <row r="598">
          <cell r="A598" t="str">
            <v>DEUDOR</v>
          </cell>
          <cell r="B598" t="str">
            <v xml:space="preserve">INDEBTED </v>
          </cell>
          <cell r="C598" t="str">
            <v xml:space="preserve">ENDETTÉ </v>
          </cell>
          <cell r="D598" t="str">
            <v xml:space="preserve">INDEBTED  </v>
          </cell>
        </row>
        <row r="599">
          <cell r="A599" t="str">
            <v>ACREEDOR</v>
          </cell>
          <cell r="B599" t="str">
            <v xml:space="preserve">CREDITOR </v>
          </cell>
          <cell r="C599" t="str">
            <v xml:space="preserve">CRÉANCIER </v>
          </cell>
          <cell r="D599" t="str">
            <v xml:space="preserve">CREDOR  </v>
          </cell>
        </row>
        <row r="600">
          <cell r="A600" t="str">
            <v>SALDO FINAL (EUR)</v>
          </cell>
          <cell r="B600" t="str">
            <v xml:space="preserve">FINAL BALANCE (EUR) </v>
          </cell>
          <cell r="C600" t="str">
            <v xml:space="preserve">SOLDE FINAL (EUR) </v>
          </cell>
          <cell r="D600" t="str">
            <v xml:space="preserve">BALANÇO FINAL (EUR)  </v>
          </cell>
        </row>
        <row r="601">
          <cell r="A601" t="str">
            <v>ACUMULADO</v>
          </cell>
          <cell r="B601" t="str">
            <v xml:space="preserve">ACCUMULATED </v>
          </cell>
          <cell r="C601" t="str">
            <v xml:space="preserve">ACCUMULÉ </v>
          </cell>
          <cell r="D601" t="str">
            <v xml:space="preserve">ACUMULADO  </v>
          </cell>
        </row>
        <row r="611">
          <cell r="A611" t="str">
            <v>GASTOS GENERALES</v>
          </cell>
        </row>
        <row r="612">
          <cell r="A612" t="str">
            <v>DETALLE DE GASTOS ESTRUCTURA CORPORATIVA</v>
          </cell>
          <cell r="B612" t="str">
            <v xml:space="preserve">DETAIL OF EXPENSES STRUCTURES CORPORATIVE </v>
          </cell>
          <cell r="C612" t="str">
            <v xml:space="preserve">DÉTAIL DE FRAIS STRUCTURE CORPORATIVE </v>
          </cell>
          <cell r="D612" t="str">
            <v xml:space="preserve">DETALHE DAS ESTRUTURAS DAS DESPESAS CORPORATIVE  </v>
          </cell>
        </row>
        <row r="613">
          <cell r="A613" t="str">
            <v>TOTAL GASTOS ESTRUCTURA CORPORATIVA</v>
          </cell>
          <cell r="B613" t="str">
            <v xml:space="preserve">TOTAL EXPENSES STRUCTURES CORPORATIVE </v>
          </cell>
          <cell r="C613" t="str">
            <v xml:space="preserve">TOTAL FRAIS STRUCTURE CORPORATIVE </v>
          </cell>
          <cell r="D613" t="str">
            <v xml:space="preserve">ESTRUTURAS DAS DESPESAS TOTAIS CORPORATIVE  </v>
          </cell>
        </row>
        <row r="614">
          <cell r="A614" t="str">
            <v>DESCRIPCIÓN GASTO</v>
          </cell>
          <cell r="B614" t="str">
            <v xml:space="preserve">DESCRIPTION COST </v>
          </cell>
          <cell r="C614" t="str">
            <v xml:space="preserve">DESCRIPTION FRAIS </v>
          </cell>
          <cell r="D614" t="str">
            <v xml:space="preserve">CUSTO DA DESCRIÇÃO  </v>
          </cell>
        </row>
        <row r="615">
          <cell r="A615" t="str">
            <v>ENERO</v>
          </cell>
          <cell r="B615" t="str">
            <v>JANUARY</v>
          </cell>
          <cell r="C615" t="str">
            <v xml:space="preserve">JANVIER </v>
          </cell>
          <cell r="D615" t="str">
            <v>JANEIRO</v>
          </cell>
        </row>
        <row r="616">
          <cell r="A616" t="str">
            <v>FEBRERO</v>
          </cell>
          <cell r="B616" t="str">
            <v>FEBRUARY</v>
          </cell>
          <cell r="C616" t="str">
            <v xml:space="preserve">FÉVRIER </v>
          </cell>
          <cell r="D616" t="str">
            <v>FEVEREIRO</v>
          </cell>
        </row>
        <row r="617">
          <cell r="A617" t="str">
            <v>MARZO</v>
          </cell>
          <cell r="B617" t="str">
            <v>MARCH</v>
          </cell>
          <cell r="C617" t="str">
            <v xml:space="preserve">MARS </v>
          </cell>
          <cell r="D617" t="str">
            <v>MARÇO</v>
          </cell>
        </row>
        <row r="618">
          <cell r="A618" t="str">
            <v>ABRIL</v>
          </cell>
          <cell r="B618" t="str">
            <v>APRIL</v>
          </cell>
          <cell r="C618" t="str">
            <v xml:space="preserve">AVRIL </v>
          </cell>
          <cell r="D618" t="str">
            <v>ABRIL</v>
          </cell>
        </row>
        <row r="619">
          <cell r="A619" t="str">
            <v>MAYO</v>
          </cell>
          <cell r="B619" t="str">
            <v>MAY</v>
          </cell>
          <cell r="C619" t="str">
            <v xml:space="preserve">MAI </v>
          </cell>
          <cell r="D619" t="str">
            <v>MAIO</v>
          </cell>
        </row>
        <row r="620">
          <cell r="A620" t="str">
            <v>JUNIO</v>
          </cell>
          <cell r="B620" t="str">
            <v>JUNE</v>
          </cell>
          <cell r="C620" t="str">
            <v xml:space="preserve">JUIN </v>
          </cell>
          <cell r="D620" t="str">
            <v>JUNHO</v>
          </cell>
        </row>
        <row r="621">
          <cell r="A621" t="str">
            <v>JULIO</v>
          </cell>
          <cell r="B621" t="str">
            <v>JULY</v>
          </cell>
          <cell r="C621" t="str">
            <v xml:space="preserve">JUILLET </v>
          </cell>
          <cell r="D621" t="str">
            <v>JULIO</v>
          </cell>
        </row>
        <row r="622">
          <cell r="A622" t="str">
            <v>AGOSTO</v>
          </cell>
          <cell r="B622" t="str">
            <v>AUGUST</v>
          </cell>
          <cell r="C622" t="str">
            <v xml:space="preserve">AOÛT </v>
          </cell>
          <cell r="D622" t="str">
            <v>AGOSTO</v>
          </cell>
        </row>
        <row r="623">
          <cell r="A623" t="str">
            <v>SEPTIEMBRE</v>
          </cell>
          <cell r="B623" t="str">
            <v>SEPTEMBER</v>
          </cell>
          <cell r="C623" t="str">
            <v xml:space="preserve">SEPTEMBRE </v>
          </cell>
          <cell r="D623" t="str">
            <v>SETEMBRO</v>
          </cell>
        </row>
        <row r="624">
          <cell r="A624" t="str">
            <v>OCTUBRE</v>
          </cell>
          <cell r="B624" t="str">
            <v>OCTOBER</v>
          </cell>
          <cell r="C624" t="str">
            <v xml:space="preserve">OCTOBRE </v>
          </cell>
          <cell r="D624" t="str">
            <v>OUTUBRO</v>
          </cell>
        </row>
        <row r="625">
          <cell r="A625" t="str">
            <v>NOVIEMBRE</v>
          </cell>
          <cell r="B625" t="str">
            <v>NOVEMBER</v>
          </cell>
          <cell r="C625" t="str">
            <v xml:space="preserve">NOVEMBRE </v>
          </cell>
          <cell r="D625" t="str">
            <v>NOVEMBRO</v>
          </cell>
        </row>
        <row r="626">
          <cell r="A626" t="str">
            <v>DICIEMBRE</v>
          </cell>
          <cell r="B626" t="str">
            <v>DECEMBER</v>
          </cell>
          <cell r="C626" t="str">
            <v xml:space="preserve">DÉCEMBRE </v>
          </cell>
          <cell r="D626" t="str">
            <v>DEZEMBRO</v>
          </cell>
        </row>
        <row r="627">
          <cell r="A627" t="str">
            <v>SALDO FINAL</v>
          </cell>
          <cell r="B627" t="str">
            <v xml:space="preserve">FINAL BALANCE </v>
          </cell>
          <cell r="C627" t="str">
            <v xml:space="preserve">SOLDE FINAL </v>
          </cell>
          <cell r="D627" t="str">
            <v xml:space="preserve">BALANÇO FINAL  </v>
          </cell>
        </row>
        <row r="628">
          <cell r="A628" t="str">
            <v>SALDO FINAL (EUR)</v>
          </cell>
          <cell r="B628" t="str">
            <v xml:space="preserve">FINAL BALANCE (EUR) </v>
          </cell>
          <cell r="C628" t="str">
            <v xml:space="preserve">SOLDE FINAL (EUR) </v>
          </cell>
          <cell r="D628" t="str">
            <v xml:space="preserve">BALANÇO FINAL (EUR)  </v>
          </cell>
        </row>
        <row r="629">
          <cell r="A629" t="str">
            <v>PERSONAL</v>
          </cell>
          <cell r="B629" t="str">
            <v xml:space="preserve">PERSONNEL </v>
          </cell>
          <cell r="C629" t="str">
            <v xml:space="preserve">PERSONNEL </v>
          </cell>
          <cell r="D629" t="str">
            <v xml:space="preserve">PESSOAL  </v>
          </cell>
        </row>
        <row r="630">
          <cell r="A630" t="str">
            <v>Salario bruto y provisiones</v>
          </cell>
          <cell r="B630" t="str">
            <v xml:space="preserve">Gross wage and provisions </v>
          </cell>
          <cell r="C630" t="str">
            <v xml:space="preserve">Salaire brut et provisions </v>
          </cell>
          <cell r="D630" t="str">
            <v xml:space="preserve">Salário e provisões brutos  </v>
          </cell>
        </row>
        <row r="631">
          <cell r="A631" t="str">
            <v>Seguridad Social</v>
          </cell>
          <cell r="B631" t="str">
            <v xml:space="preserve">Social Security </v>
          </cell>
          <cell r="C631" t="str">
            <v xml:space="preserve">Sécurité Sociale </v>
          </cell>
          <cell r="D631" t="str">
            <v xml:space="preserve">Segurança Social  </v>
          </cell>
        </row>
        <row r="632">
          <cell r="A632" t="str">
            <v>Ayudas (comida, vivienda…)</v>
          </cell>
          <cell r="B632" t="str">
            <v xml:space="preserve">Aids (eaten, house...) </v>
          </cell>
          <cell r="C632" t="str">
            <v xml:space="preserve">Aides (repas, logement...) </v>
          </cell>
          <cell r="D632" t="str">
            <v xml:space="preserve">Dae (dispositivo automático de entrada) (comidos, casa...)  </v>
          </cell>
        </row>
        <row r="633">
          <cell r="A633" t="str">
            <v>Cargos internas</v>
          </cell>
          <cell r="B633" t="str">
            <v xml:space="preserve">Internal positions </v>
          </cell>
          <cell r="C633" t="str">
            <v xml:space="preserve">Charges tu internes </v>
          </cell>
          <cell r="D633" t="str">
            <v xml:space="preserve">Posições internas  </v>
          </cell>
        </row>
        <row r="635">
          <cell r="A635" t="str">
            <v>VIAJES Y DESPLAZAMIENTOS</v>
          </cell>
          <cell r="B635" t="str">
            <v xml:space="preserve">TRIPS And DISPLACEMENTS </v>
          </cell>
          <cell r="C635" t="str">
            <v xml:space="preserve">VOYAGES et DÉPLACEMENTS </v>
          </cell>
          <cell r="D635" t="str">
            <v xml:space="preserve">DESENGATES E DESLOCAMENTOS  </v>
          </cell>
        </row>
        <row r="636">
          <cell r="A636" t="str">
            <v>Billetes</v>
          </cell>
          <cell r="B636" t="str">
            <v xml:space="preserve">Notes </v>
          </cell>
          <cell r="C636" t="str">
            <v xml:space="preserve">Billets </v>
          </cell>
          <cell r="D636" t="str">
            <v xml:space="preserve">Notas  </v>
          </cell>
        </row>
        <row r="637">
          <cell r="A637" t="str">
            <v>Vehiculos alquilados</v>
          </cell>
          <cell r="B637" t="str">
            <v xml:space="preserve">Vehiculos rented </v>
          </cell>
          <cell r="C637" t="str">
            <v xml:space="preserve">Véhicules loués </v>
          </cell>
          <cell r="D637" t="str">
            <v xml:space="preserve">Vehiculos alugou  </v>
          </cell>
        </row>
        <row r="638">
          <cell r="A638" t="str">
            <v>Taxis y abonos transportes</v>
          </cell>
          <cell r="B638" t="str">
            <v xml:space="preserve">Taxis and installments I transport </v>
          </cell>
          <cell r="C638" t="str">
            <v xml:space="preserve">Taxis et engrais transports </v>
          </cell>
          <cell r="D638" t="str">
            <v xml:space="preserve">Táxis e prestações que eu transporto  </v>
          </cell>
        </row>
        <row r="639">
          <cell r="A639" t="str">
            <v>Dietas</v>
          </cell>
          <cell r="B639" t="str">
            <v xml:space="preserve">Diets </v>
          </cell>
          <cell r="C639" t="str">
            <v xml:space="preserve">Régimes </v>
          </cell>
          <cell r="D639" t="str">
            <v xml:space="preserve">Dietas  </v>
          </cell>
        </row>
        <row r="640">
          <cell r="A640" t="str">
            <v>Comidas personal</v>
          </cell>
          <cell r="B640" t="str">
            <v xml:space="preserve">Meals personal </v>
          </cell>
          <cell r="C640" t="str">
            <v xml:space="preserve">Repas personnel </v>
          </cell>
          <cell r="D640" t="str">
            <v xml:space="preserve">Refeições pessoais  </v>
          </cell>
        </row>
        <row r="641">
          <cell r="A641" t="str">
            <v>Hoteles</v>
          </cell>
          <cell r="B641" t="str">
            <v xml:space="preserve">Hotels </v>
          </cell>
          <cell r="C641" t="str">
            <v xml:space="preserve">Hôtels </v>
          </cell>
          <cell r="D641" t="str">
            <v xml:space="preserve">Hotéis  </v>
          </cell>
        </row>
        <row r="642">
          <cell r="A642" t="str">
            <v>Kilometraje vehículo propio</v>
          </cell>
          <cell r="B642" t="str">
            <v xml:space="preserve">Kilometrage own vehicle </v>
          </cell>
          <cell r="C642" t="str">
            <v xml:space="preserve">Kilométrage véhicule propre </v>
          </cell>
          <cell r="D642" t="str">
            <v xml:space="preserve">Kilometrage possui o veículo  </v>
          </cell>
        </row>
        <row r="644">
          <cell r="A644" t="str">
            <v>ALQUILERES</v>
          </cell>
          <cell r="B644" t="str">
            <v xml:space="preserve">RENTS </v>
          </cell>
          <cell r="C644" t="str">
            <v xml:space="preserve">LOYERS </v>
          </cell>
          <cell r="D644" t="str">
            <v xml:space="preserve">ALUGUÉIS  </v>
          </cell>
        </row>
        <row r="645">
          <cell r="A645" t="str">
            <v>Alquiler oficina</v>
          </cell>
          <cell r="B645" t="str">
            <v xml:space="preserve">Rent office </v>
          </cell>
          <cell r="C645" t="str">
            <v xml:space="preserve">Loyer bureau </v>
          </cell>
          <cell r="D645" t="str">
            <v xml:space="preserve">Escritório do aluguel  </v>
          </cell>
        </row>
        <row r="646">
          <cell r="A646" t="str">
            <v>Otros alquileres</v>
          </cell>
          <cell r="B646" t="str">
            <v xml:space="preserve">Other rents </v>
          </cell>
          <cell r="C646" t="str">
            <v xml:space="preserve">Autres loyers </v>
          </cell>
          <cell r="D646" t="str">
            <v xml:space="preserve">Outros aluguéis  </v>
          </cell>
        </row>
        <row r="648">
          <cell r="A648" t="str">
            <v>COMUNICACIONES</v>
          </cell>
          <cell r="B648" t="str">
            <v xml:space="preserve">COMMUNICATIONS </v>
          </cell>
          <cell r="C648" t="str">
            <v xml:space="preserve">COMMUNICATIONS </v>
          </cell>
          <cell r="D648" t="str">
            <v xml:space="preserve">COMUNICAÇÕES  </v>
          </cell>
        </row>
        <row r="649">
          <cell r="A649" t="str">
            <v>Telefono y Fax</v>
          </cell>
          <cell r="B649" t="str">
            <v xml:space="preserve">I telephone and Fax </v>
          </cell>
          <cell r="C649" t="str">
            <v xml:space="preserve">Téléphone et Fax </v>
          </cell>
          <cell r="D649" t="str">
            <v xml:space="preserve">Eu telephone e fax  </v>
          </cell>
        </row>
        <row r="651">
          <cell r="A651" t="str">
            <v>INFORMATICA</v>
          </cell>
          <cell r="B651" t="str">
            <v xml:space="preserve">INFORMATICA </v>
          </cell>
          <cell r="C651" t="str">
            <v xml:space="preserve">INFORMATIQUE </v>
          </cell>
          <cell r="D651" t="str">
            <v xml:space="preserve">INFORMATICA  </v>
          </cell>
        </row>
        <row r="652">
          <cell r="A652" t="str">
            <v>Reparación y mantenimiento de equipos</v>
          </cell>
          <cell r="B652" t="str">
            <v xml:space="preserve">Repair and maintenance of equipment </v>
          </cell>
          <cell r="C652" t="str">
            <v xml:space="preserve">Réparation et maintien d'équipements </v>
          </cell>
          <cell r="D652" t="str">
            <v xml:space="preserve">Reparo e manutenção do equipamento  </v>
          </cell>
        </row>
        <row r="653">
          <cell r="A653" t="str">
            <v>Equipos informaticos</v>
          </cell>
          <cell r="B653" t="str">
            <v xml:space="preserve">Informaticos equipment </v>
          </cell>
          <cell r="C653" t="str">
            <v xml:space="preserve">Équipements informatiques </v>
          </cell>
          <cell r="D653" t="str">
            <v xml:space="preserve">Equipamento de Informaticos  </v>
          </cell>
        </row>
        <row r="655">
          <cell r="A655" t="str">
            <v>REPROGRAFIA Y MATERIAL OFICINA</v>
          </cell>
          <cell r="B655" t="str">
            <v xml:space="preserve">REPROGRAFIA And MATERIAL OFFICE </v>
          </cell>
          <cell r="C655" t="str">
            <v xml:space="preserve">REPROGRAFIA et BUREAU MATÉRIEL </v>
          </cell>
          <cell r="D655" t="str">
            <v xml:space="preserve">REPROGRAFIA E ESCRITÓRIO MATERIAL  </v>
          </cell>
        </row>
        <row r="656">
          <cell r="A656" t="str">
            <v>Material escritorio</v>
          </cell>
          <cell r="B656" t="str">
            <v xml:space="preserve">Material writing-desk </v>
          </cell>
          <cell r="C656" t="str">
            <v xml:space="preserve">Bureau matériel </v>
          </cell>
          <cell r="D656" t="str">
            <v xml:space="preserve">Escrita-mesa material  </v>
          </cell>
        </row>
        <row r="657">
          <cell r="A657" t="str">
            <v>Copias y Reproducciones</v>
          </cell>
          <cell r="B657" t="str">
            <v xml:space="preserve">Copies and Reproductions </v>
          </cell>
          <cell r="C657" t="str">
            <v xml:space="preserve">Copies et Reproductions </v>
          </cell>
          <cell r="D657" t="str">
            <v xml:space="preserve">Cópias e reproduções  </v>
          </cell>
        </row>
        <row r="658">
          <cell r="A658" t="str">
            <v>Otros</v>
          </cell>
          <cell r="B658" t="str">
            <v xml:space="preserve">Others </v>
          </cell>
          <cell r="C658" t="str">
            <v xml:space="preserve">D'autres </v>
          </cell>
          <cell r="D658" t="str">
            <v xml:space="preserve">Outros  </v>
          </cell>
        </row>
        <row r="660">
          <cell r="A660" t="str">
            <v>PROYECTOS Y ESTUDIOS</v>
          </cell>
          <cell r="B660" t="str">
            <v xml:space="preserve">PROJECTS And STUDIES </v>
          </cell>
          <cell r="C660" t="str">
            <v xml:space="preserve">PROJETS et ÉTUDES </v>
          </cell>
          <cell r="D660" t="str">
            <v xml:space="preserve">PROJETOS E ESTUDOS  </v>
          </cell>
        </row>
        <row r="661">
          <cell r="A661" t="str">
            <v>Gastos proyectos central</v>
          </cell>
          <cell r="B661" t="str">
            <v xml:space="preserve">Expenses projects central </v>
          </cell>
          <cell r="C661" t="str">
            <v xml:space="preserve">Frais projets central </v>
          </cell>
          <cell r="D661" t="str">
            <v xml:space="preserve">Projetos das despesas centrais  </v>
          </cell>
        </row>
        <row r="662">
          <cell r="A662" t="str">
            <v>Estudios Obras profesionales externos</v>
          </cell>
          <cell r="B662" t="str">
            <v xml:space="preserve">External studies professional Works </v>
          </cell>
          <cell r="C662" t="str">
            <v xml:space="preserve">Études Oeuvres professionnelles externes </v>
          </cell>
          <cell r="D662" t="str">
            <v xml:space="preserve">Trabalhos externos do profissional dos estudos  </v>
          </cell>
        </row>
        <row r="663">
          <cell r="A663" t="str">
            <v>Licitaciones</v>
          </cell>
          <cell r="B663" t="str">
            <v xml:space="preserve">Licitations </v>
          </cell>
          <cell r="C663" t="str">
            <v xml:space="preserve">Appels d'offres </v>
          </cell>
          <cell r="D663" t="str">
            <v xml:space="preserve">Licitations  </v>
          </cell>
        </row>
        <row r="664">
          <cell r="A664" t="str">
            <v>Compra de proyectos</v>
          </cell>
          <cell r="B664" t="str">
            <v xml:space="preserve">Purchase of projects </v>
          </cell>
          <cell r="C664" t="str">
            <v xml:space="preserve">Achat de projets </v>
          </cell>
          <cell r="D664" t="str">
            <v xml:space="preserve">Compra dos projetos  </v>
          </cell>
        </row>
        <row r="666">
          <cell r="A666" t="str">
            <v>SERVICIO DE TERCEROS</v>
          </cell>
          <cell r="B666" t="str">
            <v xml:space="preserve">SERVICE OF THIRD </v>
          </cell>
          <cell r="C666" t="str">
            <v xml:space="preserve">SERVICE DE TIERS </v>
          </cell>
          <cell r="D666" t="str">
            <v xml:space="preserve">SERVIÇO DO TERCEIRO  </v>
          </cell>
        </row>
        <row r="667">
          <cell r="A667" t="str">
            <v>Asesoramientos</v>
          </cell>
          <cell r="B667" t="str">
            <v xml:space="preserve">Advisings </v>
          </cell>
          <cell r="C667" t="str">
            <v xml:space="preserve">Consultations </v>
          </cell>
          <cell r="D667" t="str">
            <v xml:space="preserve">Advisings  </v>
          </cell>
        </row>
        <row r="668">
          <cell r="A668" t="str">
            <v>Selección de personal</v>
          </cell>
          <cell r="B668" t="str">
            <v xml:space="preserve">Selection of personnel </v>
          </cell>
          <cell r="C668" t="str">
            <v xml:space="preserve">Sélection de personnel </v>
          </cell>
          <cell r="D668" t="str">
            <v xml:space="preserve">Seleção do pessoal  </v>
          </cell>
        </row>
        <row r="669">
          <cell r="A669" t="str">
            <v>Prestaciones de personal</v>
          </cell>
          <cell r="B669" t="str">
            <v xml:space="preserve">Benefits of personnel </v>
          </cell>
          <cell r="C669" t="str">
            <v xml:space="preserve">Prestations de personnel </v>
          </cell>
          <cell r="D669" t="str">
            <v xml:space="preserve">Benefícios do pessoal  </v>
          </cell>
        </row>
        <row r="670">
          <cell r="A670" t="str">
            <v>Seguridad</v>
          </cell>
          <cell r="B670" t="str">
            <v xml:space="preserve">Security </v>
          </cell>
          <cell r="C670" t="str">
            <v xml:space="preserve">Sécurité </v>
          </cell>
          <cell r="D670" t="str">
            <v xml:space="preserve">Segurança  </v>
          </cell>
        </row>
        <row r="671">
          <cell r="A671" t="str">
            <v>Limpieza de oficina</v>
          </cell>
          <cell r="B671" t="str">
            <v xml:space="preserve">Cleaning of office </v>
          </cell>
          <cell r="C671" t="str">
            <v xml:space="preserve">Propreté de bureau </v>
          </cell>
          <cell r="D671" t="str">
            <v xml:space="preserve">Limpeza do escritório  </v>
          </cell>
        </row>
        <row r="672">
          <cell r="A672" t="str">
            <v>Mensajeros</v>
          </cell>
          <cell r="B672" t="str">
            <v xml:space="preserve">Messengers </v>
          </cell>
          <cell r="C672" t="str">
            <v xml:space="preserve">Messagers </v>
          </cell>
          <cell r="D672" t="str">
            <v xml:space="preserve">Mensageiros  </v>
          </cell>
        </row>
        <row r="674">
          <cell r="A674" t="str">
            <v>PUBLICIDAD Y ATENCIONES</v>
          </cell>
          <cell r="B674" t="str">
            <v xml:space="preserve">PUBLICITY And ATTENTIONS </v>
          </cell>
          <cell r="C674" t="str">
            <v xml:space="preserve">PUBLICITÉ Et ATTENTIONS </v>
          </cell>
          <cell r="D674" t="str">
            <v xml:space="preserve">PUBLICITY E ATENÇÕES  </v>
          </cell>
        </row>
        <row r="675">
          <cell r="A675" t="str">
            <v>Relaciones públicas y gastos representación</v>
          </cell>
          <cell r="B675" t="str">
            <v xml:space="preserve">Public relations and expenses representation </v>
          </cell>
          <cell r="C675" t="str">
            <v xml:space="preserve">Relations publiques et frais représentation </v>
          </cell>
          <cell r="D675" t="str">
            <v xml:space="preserve">Relações públicas e respresentação das despesas  </v>
          </cell>
        </row>
        <row r="676">
          <cell r="A676" t="str">
            <v>Publicidad y propaganda</v>
          </cell>
          <cell r="B676" t="str">
            <v xml:space="preserve">Publicity and advertising </v>
          </cell>
          <cell r="C676" t="str">
            <v xml:space="preserve">Publicité et publicité </v>
          </cell>
          <cell r="D676" t="str">
            <v xml:space="preserve">Publicity e propaganda  </v>
          </cell>
        </row>
        <row r="677">
          <cell r="A677" t="str">
            <v>Otros (obsequios y varios)</v>
          </cell>
          <cell r="B677" t="str">
            <v xml:space="preserve">Others (flatteries and several) </v>
          </cell>
          <cell r="C677" t="str">
            <v xml:space="preserve">D'autres (flatteries et plusieurs) </v>
          </cell>
          <cell r="D677" t="str">
            <v xml:space="preserve">Outros (flatteries e diversos)  </v>
          </cell>
        </row>
        <row r="679">
          <cell r="A679" t="str">
            <v>ASOCIACIONISMOS</v>
          </cell>
          <cell r="B679" t="str">
            <v xml:space="preserve">ASSOCIATIONISMS </v>
          </cell>
          <cell r="C679" t="str">
            <v xml:space="preserve">ASSOCIATIONNISMES </v>
          </cell>
          <cell r="D679" t="str">
            <v xml:space="preserve">ASSOCIATIONISMS  </v>
          </cell>
        </row>
        <row r="680">
          <cell r="A680" t="str">
            <v>Asociaciones</v>
          </cell>
          <cell r="B680" t="str">
            <v xml:space="preserve">Associations </v>
          </cell>
          <cell r="C680" t="str">
            <v xml:space="preserve">Associations </v>
          </cell>
          <cell r="D680" t="str">
            <v xml:space="preserve">Associações  </v>
          </cell>
        </row>
        <row r="682">
          <cell r="A682" t="str">
            <v>FORMACION</v>
          </cell>
          <cell r="B682" t="str">
            <v xml:space="preserve">FORMACION </v>
          </cell>
          <cell r="C682" t="str">
            <v xml:space="preserve">FORMATION </v>
          </cell>
          <cell r="D682" t="str">
            <v xml:space="preserve">FORMACION  </v>
          </cell>
        </row>
        <row r="683">
          <cell r="A683" t="str">
            <v>Cursos</v>
          </cell>
          <cell r="B683" t="str">
            <v xml:space="preserve">Courses </v>
          </cell>
          <cell r="C683" t="str">
            <v xml:space="preserve">Cours </v>
          </cell>
          <cell r="D683" t="str">
            <v xml:space="preserve">Cursos  </v>
          </cell>
        </row>
        <row r="685">
          <cell r="A685" t="str">
            <v>SEGUROS</v>
          </cell>
          <cell r="B685" t="str">
            <v xml:space="preserve">INSURANCES </v>
          </cell>
          <cell r="C685" t="str">
            <v xml:space="preserve">ASSURANCES </v>
          </cell>
          <cell r="D685" t="str">
            <v xml:space="preserve">SEGUROS  </v>
          </cell>
        </row>
        <row r="686">
          <cell r="A686" t="str">
            <v>Seguros de vida</v>
          </cell>
          <cell r="B686" t="str">
            <v xml:space="preserve">Insurances of life </v>
          </cell>
          <cell r="C686" t="str">
            <v xml:space="preserve">Assurances vie </v>
          </cell>
          <cell r="D686" t="str">
            <v xml:space="preserve">Seguros da vida  </v>
          </cell>
        </row>
        <row r="687">
          <cell r="A687" t="str">
            <v>Seguros RC</v>
          </cell>
          <cell r="B687" t="str">
            <v xml:space="preserve">Insurances RC </v>
          </cell>
          <cell r="C687" t="str">
            <v xml:space="preserve">Assurances RC </v>
          </cell>
          <cell r="D687" t="str">
            <v xml:space="preserve">Seguros RC  </v>
          </cell>
        </row>
        <row r="688">
          <cell r="A688" t="str">
            <v>Seguro de accidentes</v>
          </cell>
          <cell r="B688" t="str">
            <v xml:space="preserve">Surely of accidents </v>
          </cell>
          <cell r="C688" t="str">
            <v xml:space="preserve">Sûrement d'accidents </v>
          </cell>
          <cell r="D688" t="str">
            <v xml:space="preserve">Certamente dos acidentes  </v>
          </cell>
        </row>
        <row r="689">
          <cell r="A689" t="str">
            <v>RC altos cargos y varios</v>
          </cell>
          <cell r="B689" t="str">
            <v xml:space="preserve">RC high positions and several </v>
          </cell>
          <cell r="C689" t="str">
            <v xml:space="preserve">RC hautes charges et plusieurs </v>
          </cell>
          <cell r="D689" t="str">
            <v xml:space="preserve">Posições elevadas e diversas de RC  </v>
          </cell>
        </row>
        <row r="690">
          <cell r="A690" t="str">
            <v>Gastos varios</v>
          </cell>
          <cell r="B690" t="str">
            <v xml:space="preserve">Expenses several </v>
          </cell>
          <cell r="C690" t="str">
            <v xml:space="preserve">Frais plusieurs </v>
          </cell>
          <cell r="D690" t="str">
            <v xml:space="preserve">Despesas diversos  </v>
          </cell>
        </row>
        <row r="692">
          <cell r="A692" t="str">
            <v>TRIBUTOS</v>
          </cell>
          <cell r="B692" t="str">
            <v xml:space="preserve">TAXES </v>
          </cell>
          <cell r="C692" t="str">
            <v xml:space="preserve">IMPÔTS </v>
          </cell>
          <cell r="D692" t="str">
            <v xml:space="preserve">IMPOSTOS  </v>
          </cell>
        </row>
        <row r="693">
          <cell r="A693" t="str">
            <v>Impuestos locales</v>
          </cell>
          <cell r="B693" t="str">
            <v xml:space="preserve">Local taxes </v>
          </cell>
          <cell r="C693" t="str">
            <v xml:space="preserve">Impôts locaux </v>
          </cell>
          <cell r="D693" t="str">
            <v xml:space="preserve">Impostos locais  </v>
          </cell>
        </row>
        <row r="694">
          <cell r="A694" t="str">
            <v>Otros impuestos</v>
          </cell>
          <cell r="B694" t="str">
            <v xml:space="preserve">Other taxes </v>
          </cell>
          <cell r="C694" t="str">
            <v xml:space="preserve">Autres impôts </v>
          </cell>
          <cell r="D694" t="str">
            <v xml:space="preserve">Outros impostos  </v>
          </cell>
        </row>
        <row r="696">
          <cell r="A696" t="str">
            <v>GASTOS VARIOS</v>
          </cell>
          <cell r="B696" t="str">
            <v xml:space="preserve">EXPENSES SEVERAL </v>
          </cell>
          <cell r="C696" t="str">
            <v xml:space="preserve">FRAIS PLUSIEURS </v>
          </cell>
          <cell r="D696" t="str">
            <v xml:space="preserve">DESPESAS DIVERSOS  </v>
          </cell>
        </row>
        <row r="697">
          <cell r="A697" t="str">
            <v>Energía electrica</v>
          </cell>
          <cell r="B697" t="str">
            <v xml:space="preserve">Electrica energy </v>
          </cell>
          <cell r="C697" t="str">
            <v xml:space="preserve">Énergie électrique </v>
          </cell>
          <cell r="D697" t="str">
            <v xml:space="preserve">Energia de Electrica  </v>
          </cell>
        </row>
        <row r="698">
          <cell r="A698" t="str">
            <v>Notaria y Registro</v>
          </cell>
          <cell r="B698" t="str">
            <v xml:space="preserve">Notaria and Registro </v>
          </cell>
          <cell r="C698" t="str">
            <v xml:space="preserve">Notaria et Registre </v>
          </cell>
          <cell r="D698" t="str">
            <v xml:space="preserve">Notaria e Registro  </v>
          </cell>
        </row>
        <row r="699">
          <cell r="A699" t="str">
            <v>Conservación y prestación oficina</v>
          </cell>
          <cell r="B699" t="str">
            <v xml:space="preserve">Conservation and benefit office </v>
          </cell>
          <cell r="C699" t="str">
            <v xml:space="preserve">Conservation et prestation bureau </v>
          </cell>
          <cell r="D699" t="str">
            <v xml:space="preserve">Escritório do conservation e do benefício  </v>
          </cell>
        </row>
        <row r="700">
          <cell r="A700" t="str">
            <v>Suscripciones</v>
          </cell>
          <cell r="B700" t="str">
            <v xml:space="preserve">Subscriptions </v>
          </cell>
          <cell r="C700" t="str">
            <v xml:space="preserve">Abonnements </v>
          </cell>
          <cell r="D700" t="str">
            <v xml:space="preserve">Subscrições  </v>
          </cell>
        </row>
        <row r="701">
          <cell r="A701" t="str">
            <v>Otros gastos varios</v>
          </cell>
          <cell r="B701" t="str">
            <v xml:space="preserve">Other expenses several </v>
          </cell>
          <cell r="C701" t="str">
            <v xml:space="preserve">Autres frais plusieurs </v>
          </cell>
          <cell r="D701" t="str">
            <v xml:space="preserve">Outras despesas diversos  </v>
          </cell>
        </row>
        <row r="703">
          <cell r="A703" t="str">
            <v>AMORTIZACIONES</v>
          </cell>
          <cell r="B703" t="str">
            <v xml:space="preserve">AMORTIZATIONS </v>
          </cell>
          <cell r="C703" t="str">
            <v xml:space="preserve">AMORTISSEMENTS </v>
          </cell>
          <cell r="D703" t="str">
            <v xml:space="preserve">AMORTIZATIONS  </v>
          </cell>
        </row>
        <row r="705">
          <cell r="A705" t="str">
            <v>GASTOS FINANCIEROS</v>
          </cell>
          <cell r="B705" t="str">
            <v xml:space="preserve">FINANCIAL EXPENSES </v>
          </cell>
          <cell r="C705" t="str">
            <v xml:space="preserve">FRAIS FINANCIERS </v>
          </cell>
          <cell r="D705" t="str">
            <v xml:space="preserve">DESPESAS FINANCEIRAS  </v>
          </cell>
        </row>
        <row r="720">
          <cell r="A720" t="str">
            <v>CUADRO FLUJO FINANCIERO</v>
          </cell>
        </row>
        <row r="721">
          <cell r="A721" t="str">
            <v>DETALLE MENSUAL FLUJO FINANCIERO</v>
          </cell>
          <cell r="B721" t="str">
            <v xml:space="preserve">MONTHLY DETAIL FINANCIAL FLOW </v>
          </cell>
          <cell r="C721" t="str">
            <v xml:space="preserve">DÉTAIL MENSUEL FLUX FINANCIER </v>
          </cell>
          <cell r="D721" t="str">
            <v xml:space="preserve">FLUXO FINANCEIRO DO DETALHE MENSAL  </v>
          </cell>
        </row>
        <row r="722">
          <cell r="A722" t="str">
            <v>DESCRIPCIÓN</v>
          </cell>
          <cell r="B722" t="str">
            <v xml:space="preserve">DESCRIPTION </v>
          </cell>
          <cell r="C722" t="str">
            <v xml:space="preserve">DESCRIPTION </v>
          </cell>
          <cell r="D722" t="str">
            <v xml:space="preserve">DESCRIÇÃO  </v>
          </cell>
        </row>
        <row r="723">
          <cell r="A723" t="str">
            <v>PRESUPUESTO</v>
          </cell>
          <cell r="B723" t="str">
            <v xml:space="preserve">BUDGET </v>
          </cell>
          <cell r="C723" t="str">
            <v xml:space="preserve">BUDGET </v>
          </cell>
          <cell r="D723" t="str">
            <v xml:space="preserve">ORÇAMENTO  </v>
          </cell>
        </row>
        <row r="724">
          <cell r="A724" t="str">
            <v>REALIZADO</v>
          </cell>
          <cell r="B724" t="str">
            <v xml:space="preserve">MADE </v>
          </cell>
          <cell r="C724" t="str">
            <v xml:space="preserve">EFFECTUÉ </v>
          </cell>
          <cell r="D724" t="str">
            <v xml:space="preserve">FEITO  </v>
          </cell>
        </row>
        <row r="725">
          <cell r="A725" t="str">
            <v xml:space="preserve">DESVIACION </v>
          </cell>
          <cell r="B725" t="str">
            <v xml:space="preserve">DEVIATION  </v>
          </cell>
          <cell r="C725" t="str">
            <v xml:space="preserve">DÉVIATION  </v>
          </cell>
          <cell r="D725" t="str">
            <v xml:space="preserve">DESVIO   </v>
          </cell>
        </row>
        <row r="726">
          <cell r="A726" t="str">
            <v>SALDO FINAL</v>
          </cell>
          <cell r="B726" t="str">
            <v xml:space="preserve">FINAL BALANCE </v>
          </cell>
          <cell r="C726" t="str">
            <v xml:space="preserve">SOLDE FINAL </v>
          </cell>
          <cell r="D726" t="str">
            <v xml:space="preserve">BALANÇO FINAL  </v>
          </cell>
        </row>
        <row r="727">
          <cell r="A727" t="str">
            <v>ENERO</v>
          </cell>
          <cell r="B727" t="str">
            <v>JANUARY</v>
          </cell>
          <cell r="C727" t="str">
            <v xml:space="preserve">JANVIER </v>
          </cell>
          <cell r="D727" t="str">
            <v>JANEIRO</v>
          </cell>
        </row>
        <row r="728">
          <cell r="A728" t="str">
            <v>FEBRERO</v>
          </cell>
          <cell r="B728" t="str">
            <v>FEBRUARY</v>
          </cell>
          <cell r="C728" t="str">
            <v xml:space="preserve">FÉVRIER </v>
          </cell>
          <cell r="D728" t="str">
            <v>FEVEREIRO</v>
          </cell>
        </row>
        <row r="729">
          <cell r="A729" t="str">
            <v>MARZO</v>
          </cell>
          <cell r="B729" t="str">
            <v>MARCH</v>
          </cell>
          <cell r="C729" t="str">
            <v xml:space="preserve">MARS </v>
          </cell>
          <cell r="D729" t="str">
            <v>MARÇO</v>
          </cell>
        </row>
        <row r="730">
          <cell r="A730" t="str">
            <v>ABRIL</v>
          </cell>
          <cell r="B730" t="str">
            <v>APRIL</v>
          </cell>
          <cell r="C730" t="str">
            <v xml:space="preserve">AVRIL </v>
          </cell>
          <cell r="D730" t="str">
            <v>ABRIL</v>
          </cell>
        </row>
        <row r="731">
          <cell r="A731" t="str">
            <v>MAYO</v>
          </cell>
          <cell r="B731" t="str">
            <v>MAY</v>
          </cell>
          <cell r="C731" t="str">
            <v xml:space="preserve">MAI </v>
          </cell>
          <cell r="D731" t="str">
            <v>MAIO</v>
          </cell>
        </row>
        <row r="732">
          <cell r="A732" t="str">
            <v>JUNIO</v>
          </cell>
          <cell r="B732" t="str">
            <v>JUNE</v>
          </cell>
          <cell r="C732" t="str">
            <v xml:space="preserve">JUIN </v>
          </cell>
          <cell r="D732" t="str">
            <v>JUNHO</v>
          </cell>
        </row>
        <row r="733">
          <cell r="A733" t="str">
            <v>JULIO</v>
          </cell>
          <cell r="B733" t="str">
            <v>JULY</v>
          </cell>
          <cell r="C733" t="str">
            <v xml:space="preserve">JUILLET </v>
          </cell>
          <cell r="D733" t="str">
            <v>JULIO</v>
          </cell>
        </row>
        <row r="734">
          <cell r="A734" t="str">
            <v>AGOSTO</v>
          </cell>
          <cell r="B734" t="str">
            <v>AUGUST</v>
          </cell>
          <cell r="C734" t="str">
            <v xml:space="preserve">AOÛT </v>
          </cell>
          <cell r="D734" t="str">
            <v>AGOSTO</v>
          </cell>
        </row>
        <row r="735">
          <cell r="A735" t="str">
            <v>SEPTIEMBRE</v>
          </cell>
          <cell r="B735" t="str">
            <v>SEPTEMBER</v>
          </cell>
          <cell r="C735" t="str">
            <v xml:space="preserve">SEPTEMBRE </v>
          </cell>
          <cell r="D735" t="str">
            <v>SETEMBRO</v>
          </cell>
        </row>
        <row r="736">
          <cell r="A736" t="str">
            <v>OCTUBRE</v>
          </cell>
          <cell r="B736" t="str">
            <v>OCTOBER</v>
          </cell>
          <cell r="C736" t="str">
            <v xml:space="preserve">OCTOBRE </v>
          </cell>
          <cell r="D736" t="str">
            <v>OUTUBRO</v>
          </cell>
        </row>
        <row r="737">
          <cell r="A737" t="str">
            <v>NOVIEMBRE</v>
          </cell>
          <cell r="B737" t="str">
            <v>NOVEMBER</v>
          </cell>
          <cell r="C737" t="str">
            <v xml:space="preserve">NOVEMBRE </v>
          </cell>
          <cell r="D737" t="str">
            <v>NOVEMBRO</v>
          </cell>
        </row>
        <row r="738">
          <cell r="A738" t="str">
            <v>DICIEMBRE</v>
          </cell>
          <cell r="B738" t="str">
            <v>DECEMBER</v>
          </cell>
          <cell r="C738" t="str">
            <v xml:space="preserve">DÉCEMBRE </v>
          </cell>
          <cell r="D738" t="str">
            <v>DEZEMBRO</v>
          </cell>
        </row>
        <row r="739">
          <cell r="A739" t="str">
            <v>RESULTADO FINANCIERO NETO</v>
          </cell>
          <cell r="B739" t="str">
            <v xml:space="preserve">NET FINANCIAL RESULT </v>
          </cell>
          <cell r="C739" t="str">
            <v xml:space="preserve">RÉSULTAT FINANCIER NET </v>
          </cell>
          <cell r="D739" t="str">
            <v xml:space="preserve">RESULTADO FINANCEIRO LÍQUIDO  </v>
          </cell>
        </row>
        <row r="740">
          <cell r="A740" t="str">
            <v>INGRESOS FINANCIEROS</v>
          </cell>
          <cell r="B740" t="str">
            <v xml:space="preserve">FINANCIAL INCOME </v>
          </cell>
          <cell r="C740" t="str">
            <v xml:space="preserve">RECETTES FINANCIÈRES </v>
          </cell>
          <cell r="D740" t="str">
            <v xml:space="preserve">RENDA FINANCEIRA  </v>
          </cell>
        </row>
        <row r="741">
          <cell r="A741" t="str">
            <v>CONFIRMING</v>
          </cell>
          <cell r="B741" t="str">
            <v xml:space="preserve">CONFIRMING </v>
          </cell>
          <cell r="C741" t="str">
            <v xml:space="preserve">CONFIRMING </v>
          </cell>
          <cell r="D741" t="str">
            <v xml:space="preserve">CONFIRMAÇÃO  </v>
          </cell>
        </row>
        <row r="742">
          <cell r="A742" t="str">
            <v>EURODEPOSITOS</v>
          </cell>
          <cell r="B742" t="str">
            <v xml:space="preserve">EURODEPOSITOS </v>
          </cell>
          <cell r="C742" t="str">
            <v xml:space="preserve">EURODEPOSITOS </v>
          </cell>
          <cell r="D742" t="str">
            <v xml:space="preserve">EURODEPOSITOS  </v>
          </cell>
        </row>
        <row r="743">
          <cell r="A743" t="str">
            <v>DIVIDENDOS</v>
          </cell>
          <cell r="B743" t="str">
            <v xml:space="preserve">DIVIDENDS </v>
          </cell>
          <cell r="C743" t="str">
            <v xml:space="preserve">DIVIDENDES </v>
          </cell>
          <cell r="D743" t="str">
            <v xml:space="preserve">DIVIDENDOS  </v>
          </cell>
        </row>
        <row r="744">
          <cell r="A744" t="str">
            <v>PRESTAMOS A GRUPO</v>
          </cell>
          <cell r="B744" t="str">
            <v xml:space="preserve">WE LENT GROUP </v>
          </cell>
          <cell r="C744" t="str">
            <v xml:space="preserve">Nous PRÊTONS à GROUPE </v>
          </cell>
          <cell r="D744" t="str">
            <v xml:space="preserve">NÓS EMPRESTAMOS O GRUPO  </v>
          </cell>
        </row>
        <row r="745">
          <cell r="A745" t="str">
            <v>DESCUENTOS PRONTO PAGO</v>
          </cell>
          <cell r="B745" t="str">
            <v xml:space="preserve">DISCOUNTS SOON PAYMENT </v>
          </cell>
          <cell r="C745" t="str">
            <v xml:space="preserve">REMISES TÔT PAIEMENT </v>
          </cell>
          <cell r="D745" t="str">
            <v xml:space="preserve">DOS DISCONTOS PAGAMENTO LOGO  </v>
          </cell>
        </row>
        <row r="746">
          <cell r="A746" t="str">
            <v>OTROS INGRESOS</v>
          </cell>
          <cell r="B746" t="str">
            <v xml:space="preserve">OTHER INCOME </v>
          </cell>
          <cell r="C746" t="str">
            <v xml:space="preserve">AUTRES RECETTES </v>
          </cell>
          <cell r="D746" t="str">
            <v xml:space="preserve">A OUTRA RENDA  </v>
          </cell>
        </row>
        <row r="747">
          <cell r="A747" t="str">
            <v>UTES Y SUCURSALES</v>
          </cell>
          <cell r="B747" t="str">
            <v xml:space="preserve">UTES And BRANCHES </v>
          </cell>
          <cell r="C747" t="str">
            <v xml:space="preserve">UTES et SUCCURSALES </v>
          </cell>
          <cell r="D747" t="str">
            <v xml:space="preserve">UTES E FILIAIS  </v>
          </cell>
        </row>
        <row r="748">
          <cell r="A748" t="str">
            <v>DIFERENCIAS POSITIVAS DE CAMBIO</v>
          </cell>
          <cell r="B748" t="str">
            <v xml:space="preserve">POSITIVE DIFFERENCES OF EXCHANGE </v>
          </cell>
          <cell r="C748" t="str">
            <v xml:space="preserve">DIFFÉRENCES POSITIVES DE CHANGEMENT </v>
          </cell>
          <cell r="D748" t="str">
            <v xml:space="preserve">DIFERENÇAS DE TROCA POSITIVAS  </v>
          </cell>
        </row>
        <row r="749">
          <cell r="A749" t="str">
            <v>GASTOS FINANCIEROS</v>
          </cell>
          <cell r="B749" t="str">
            <v xml:space="preserve">FINANCIAL EXPENSES </v>
          </cell>
          <cell r="C749" t="str">
            <v xml:space="preserve">FRAIS FINANCIERS </v>
          </cell>
          <cell r="D749" t="str">
            <v xml:space="preserve">DESPESAS FINANCEIRAS  </v>
          </cell>
        </row>
        <row r="750">
          <cell r="A750" t="str">
            <v>CONFIRMING</v>
          </cell>
          <cell r="B750" t="str">
            <v xml:space="preserve">CONFIRMING </v>
          </cell>
          <cell r="C750" t="str">
            <v xml:space="preserve">CONFIRMING </v>
          </cell>
          <cell r="D750" t="str">
            <v xml:space="preserve">CONFIRMAÇÃO  </v>
          </cell>
        </row>
        <row r="751">
          <cell r="A751" t="str">
            <v>CREDITOS A LARGO PLAZO</v>
          </cell>
          <cell r="B751" t="str">
            <v xml:space="preserve">CREDITS In the long term </v>
          </cell>
          <cell r="C751" t="str">
            <v xml:space="preserve">CRÉDITS à LONG TERME </v>
          </cell>
          <cell r="D751" t="str">
            <v xml:space="preserve">CREDITOS no prazo  </v>
          </cell>
        </row>
        <row r="752">
          <cell r="A752" t="str">
            <v>CREDITOS A CORTO PLAZO</v>
          </cell>
          <cell r="B752" t="str">
            <v xml:space="preserve">CREDITS In the short term </v>
          </cell>
          <cell r="C752" t="str">
            <v xml:space="preserve">CRÉDITS à COURT TERME </v>
          </cell>
          <cell r="D752" t="str">
            <v xml:space="preserve">CREDITOS no termo curto  </v>
          </cell>
        </row>
        <row r="753">
          <cell r="A753" t="str">
            <v>FACTORING</v>
          </cell>
          <cell r="B753" t="str">
            <v xml:space="preserve">FACTORING </v>
          </cell>
          <cell r="C753" t="str">
            <v xml:space="preserve">FACTORING </v>
          </cell>
          <cell r="D753" t="str">
            <v xml:space="preserve">FATORAR  </v>
          </cell>
        </row>
        <row r="754">
          <cell r="A754" t="str">
            <v>NEGOCIACION EFECTOS</v>
          </cell>
          <cell r="B754" t="str">
            <v xml:space="preserve">NEGOTIATION EFFECTS </v>
          </cell>
          <cell r="C754" t="str">
            <v xml:space="preserve">NÉGOCIATION EFFETS </v>
          </cell>
          <cell r="D754" t="str">
            <v xml:space="preserve">EFEITOS DA NEGOCIAÇÃO  </v>
          </cell>
        </row>
        <row r="755">
          <cell r="A755" t="str">
            <v>DESCUENTO SOBRE VENTAS</v>
          </cell>
          <cell r="B755" t="str">
            <v xml:space="preserve">DISCOUNT ON SALES </v>
          </cell>
          <cell r="C755" t="str">
            <v xml:space="preserve">REMISE SUR LES VENTES </v>
          </cell>
          <cell r="D755" t="str">
            <v xml:space="preserve">DISCONTO EM VENDAS  </v>
          </cell>
        </row>
        <row r="756">
          <cell r="A756" t="str">
            <v>CREDITOS GRUPO</v>
          </cell>
          <cell r="B756" t="str">
            <v xml:space="preserve">CREDITOS GROUP </v>
          </cell>
          <cell r="C756" t="str">
            <v xml:space="preserve">CRÉDITS GROUPE </v>
          </cell>
          <cell r="D756" t="str">
            <v xml:space="preserve">GRUPO DE CREDITOS  </v>
          </cell>
        </row>
        <row r="757">
          <cell r="A757" t="str">
            <v>MOVIMIENTOS FONDOS</v>
          </cell>
          <cell r="B757" t="str">
            <v xml:space="preserve">MOVEMENTS FUNDS </v>
          </cell>
          <cell r="C757" t="str">
            <v xml:space="preserve">MOUVEMENTS FONDS </v>
          </cell>
          <cell r="D757" t="str">
            <v xml:space="preserve">FUNDOS DOS MOVIMENTOS  </v>
          </cell>
        </row>
        <row r="758">
          <cell r="A758" t="str">
            <v>AVALES Y GARANTIAS</v>
          </cell>
          <cell r="B758" t="str">
            <v xml:space="preserve">ENDORSEMENT And GARANTIAS </v>
          </cell>
          <cell r="C758" t="str">
            <v xml:space="preserve">APPROBATIONS et GARANTIES </v>
          </cell>
          <cell r="D758" t="str">
            <v xml:space="preserve">ENDOSSO E GARANTIAS  </v>
          </cell>
        </row>
        <row r="759">
          <cell r="A759" t="str">
            <v>AVALES NO BANCARIOS</v>
          </cell>
          <cell r="B759" t="str">
            <v xml:space="preserve">NONCBANKING ENDORSEMENT </v>
          </cell>
          <cell r="C759" t="str">
            <v xml:space="preserve">APPROBATIONS NON BANCAIRES </v>
          </cell>
          <cell r="D759" t="str">
            <v xml:space="preserve">ENDOSSO DE NONCBANKING  </v>
          </cell>
        </row>
        <row r="760">
          <cell r="A760" t="str">
            <v>NEGOCIACION PROV/CLIENTES</v>
          </cell>
          <cell r="B760" t="str">
            <v xml:space="preserve">NEGOTIATION PROV/CLIENTES </v>
          </cell>
          <cell r="C760" t="str">
            <v xml:space="preserve">NÉGOCIATION PROV/clients </v>
          </cell>
          <cell r="D760" t="str">
            <v xml:space="preserve">NEGOCIAÇÃO PROV/CLIENTES  </v>
          </cell>
        </row>
        <row r="761">
          <cell r="A761" t="str">
            <v>OTROS  GASTOS Y PROVISIONES</v>
          </cell>
          <cell r="B761" t="str">
            <v xml:space="preserve">OTHER EXPENSES And PROVISIONS </v>
          </cell>
          <cell r="C761" t="str">
            <v xml:space="preserve">AUTRES FRAIS et PROVISIONS </v>
          </cell>
          <cell r="D761" t="str">
            <v xml:space="preserve">OUTRAS DESPESAS E PROVISÕES  </v>
          </cell>
        </row>
        <row r="762">
          <cell r="A762" t="str">
            <v>DIFERENCIAS NEGATIVAS DE CAMBIO</v>
          </cell>
          <cell r="B762" t="str">
            <v xml:space="preserve">NEGATIVE DIFFERENCES OF EXCHANGE </v>
          </cell>
          <cell r="C762" t="str">
            <v xml:space="preserve">DIFFÉRENCES NÉGATIVES DE CHANGEMENT </v>
          </cell>
          <cell r="D762" t="str">
            <v xml:space="preserve">DIFERENÇAS DE TROCA NEGATIVAS  </v>
          </cell>
        </row>
        <row r="763">
          <cell r="A763" t="str">
            <v>PROVISION CARTERA VALORES</v>
          </cell>
          <cell r="B763" t="str">
            <v xml:space="preserve">PROVISION PORTFOLIO VALUES </v>
          </cell>
          <cell r="C763" t="str">
            <v xml:space="preserve">PROVISION PORTEFEUILLE VALEURS </v>
          </cell>
          <cell r="D763" t="str">
            <v xml:space="preserve">VALORES DO PORTFOLIO DA PROVISÃO  </v>
          </cell>
        </row>
        <row r="764">
          <cell r="A764" t="str">
            <v>PREVISION MENSUAL FLUJO FINANCIERO</v>
          </cell>
          <cell r="B764" t="str">
            <v xml:space="preserve">MONTHLY FORECAST FINANCIAL FLOW </v>
          </cell>
          <cell r="C764" t="str">
            <v xml:space="preserve">PRÉVISION MENSUELLE FLUX FINANCIER </v>
          </cell>
          <cell r="D764" t="str">
            <v xml:space="preserve">FLUXO FINANCEIRO DA PREVISÃO MENSAL  </v>
          </cell>
        </row>
        <row r="765">
          <cell r="A765" t="str">
            <v>MES +1</v>
          </cell>
          <cell r="B765" t="str">
            <v xml:space="preserve">MONTH +1 </v>
          </cell>
          <cell r="C765" t="str">
            <v xml:space="preserve">MOIS + 1 </v>
          </cell>
          <cell r="D765" t="str">
            <v xml:space="preserve">MÊS +1  </v>
          </cell>
        </row>
        <row r="781">
          <cell r="A781" t="str">
            <v>CUENTAS A PAGAR Y COBRAR</v>
          </cell>
        </row>
        <row r="782">
          <cell r="A782" t="str">
            <v>CUENTAS A PAGAR</v>
          </cell>
          <cell r="B782" t="str">
            <v xml:space="preserve">ACCOUNTS TO PAY </v>
          </cell>
          <cell r="C782" t="str">
            <v xml:space="preserve">COMPTES À PAYER </v>
          </cell>
          <cell r="D782" t="str">
            <v xml:space="preserve">CLIENTES A PAGAR  </v>
          </cell>
        </row>
        <row r="783">
          <cell r="A783" t="str">
            <v>SOCIEDAD</v>
          </cell>
          <cell r="B783" t="str">
            <v xml:space="preserve">COMPANY </v>
          </cell>
          <cell r="C783" t="str">
            <v xml:space="preserve">SOCIÉTÉ </v>
          </cell>
          <cell r="D783" t="str">
            <v xml:space="preserve">COMPANHIA  </v>
          </cell>
        </row>
        <row r="784">
          <cell r="A784" t="str">
            <v>TIPO SOCIEDAD</v>
          </cell>
          <cell r="B784" t="str">
            <v xml:space="preserve">TYPE COMPANY </v>
          </cell>
          <cell r="C784" t="str">
            <v xml:space="preserve">SOCIÉTÉ TYPE </v>
          </cell>
          <cell r="D784" t="str">
            <v xml:space="preserve">TIPO COMPANHIA  </v>
          </cell>
        </row>
        <row r="785">
          <cell r="A785" t="str">
            <v>PROVEEDORES</v>
          </cell>
          <cell r="B785" t="str">
            <v xml:space="preserve">SUPPLIERS </v>
          </cell>
          <cell r="C785" t="str">
            <v xml:space="preserve">FOURNISSEURS </v>
          </cell>
          <cell r="D785" t="str">
            <v xml:space="preserve">FORNECEDORES  </v>
          </cell>
        </row>
        <row r="786">
          <cell r="A786" t="str">
            <v>PRESTAMOS</v>
          </cell>
          <cell r="B786" t="str">
            <v xml:space="preserve">WE RENDERED </v>
          </cell>
          <cell r="C786" t="str">
            <v xml:space="preserve">Nous PRÊTONS </v>
          </cell>
          <cell r="D786" t="str">
            <v xml:space="preserve">NÓS RENDEMOS  </v>
          </cell>
        </row>
        <row r="787">
          <cell r="A787" t="str">
            <v>DIVIDENDOS</v>
          </cell>
          <cell r="B787" t="str">
            <v xml:space="preserve">DIVIDENDS </v>
          </cell>
          <cell r="C787" t="str">
            <v xml:space="preserve">DIVIDENDES </v>
          </cell>
          <cell r="D787" t="str">
            <v xml:space="preserve">DIVIDENDOS  </v>
          </cell>
        </row>
        <row r="788">
          <cell r="A788" t="str">
            <v>SUPLIDOS</v>
          </cell>
          <cell r="B788" t="str">
            <v xml:space="preserve">REPLACED </v>
          </cell>
          <cell r="C788" t="str">
            <v xml:space="preserve">SUPPLÉÉS </v>
          </cell>
          <cell r="D788" t="str">
            <v xml:space="preserve">SUBSTITUÍDO  </v>
          </cell>
        </row>
        <row r="789">
          <cell r="A789" t="str">
            <v>TOTAL</v>
          </cell>
          <cell r="B789" t="str">
            <v xml:space="preserve">TOTAL </v>
          </cell>
          <cell r="C789" t="str">
            <v xml:space="preserve">TOTAL </v>
          </cell>
          <cell r="D789" t="str">
            <v xml:space="preserve">TOTAL  </v>
          </cell>
        </row>
        <row r="790">
          <cell r="A790" t="str">
            <v>TOTAL (EUR)</v>
          </cell>
          <cell r="B790" t="str">
            <v xml:space="preserve">TOTAL (EUR) </v>
          </cell>
          <cell r="C790" t="str">
            <v xml:space="preserve">TOTAL (EUR) </v>
          </cell>
          <cell r="D790" t="str">
            <v xml:space="preserve">TOTAL (EUR)  </v>
          </cell>
        </row>
        <row r="791">
          <cell r="A791" t="str">
            <v>CUENTAS A COBRAR</v>
          </cell>
          <cell r="B791" t="str">
            <v xml:space="preserve">ACCOUNTS TO RECEIVE </v>
          </cell>
          <cell r="C791" t="str">
            <v xml:space="preserve">COMPTES À PERCEVOIR </v>
          </cell>
          <cell r="D791" t="str">
            <v xml:space="preserve">CLIENTES A RECEBER  </v>
          </cell>
        </row>
        <row r="792">
          <cell r="A792" t="str">
            <v>CLIENTES</v>
          </cell>
          <cell r="B792" t="str">
            <v xml:space="preserve">CLIENTS </v>
          </cell>
          <cell r="C792" t="str">
            <v xml:space="preserve">CLIENTS </v>
          </cell>
          <cell r="D792" t="str">
            <v xml:space="preserve">CLIENTES  </v>
          </cell>
        </row>
        <row r="800">
          <cell r="A800" t="str">
            <v>OPERACIONES SOCIEDADES GRUPO</v>
          </cell>
        </row>
        <row r="801">
          <cell r="A801" t="str">
            <v>OPERACIONES SOCIEDADES DEL GRUPO</v>
          </cell>
          <cell r="B801" t="str">
            <v xml:space="preserve">OPERATIONS COMPANIES OF THE GROUP </v>
          </cell>
          <cell r="C801" t="str">
            <v xml:space="preserve">OPÉRATIONS SOCIÉTÉS DU GROUPE </v>
          </cell>
          <cell r="D801" t="str">
            <v xml:space="preserve">COMPANHIAS DAS OPERAÇÕES DO GRUPO  </v>
          </cell>
        </row>
        <row r="802">
          <cell r="A802" t="str">
            <v>COSTES RECIBIDOS</v>
          </cell>
          <cell r="B802" t="str">
            <v xml:space="preserve">RECEIVED COSTS </v>
          </cell>
          <cell r="C802" t="str">
            <v xml:space="preserve">COÛTS REÇUS </v>
          </cell>
          <cell r="D802" t="str">
            <v xml:space="preserve">CUSTOS RECEBIDOS  </v>
          </cell>
        </row>
        <row r="803">
          <cell r="A803" t="str">
            <v>INGRESOS</v>
          </cell>
          <cell r="B803" t="str">
            <v xml:space="preserve">INCOME </v>
          </cell>
          <cell r="C803" t="str">
            <v xml:space="preserve">RECETTES </v>
          </cell>
          <cell r="D803" t="str">
            <v xml:space="preserve">RENDA  </v>
          </cell>
        </row>
        <row r="804">
          <cell r="A804" t="str">
            <v>SOCIEDAD</v>
          </cell>
          <cell r="B804" t="str">
            <v xml:space="preserve">COMPANY </v>
          </cell>
          <cell r="C804" t="str">
            <v xml:space="preserve">SOCIÉTÉ </v>
          </cell>
          <cell r="D804" t="str">
            <v xml:space="preserve">COMPANHIA  </v>
          </cell>
        </row>
        <row r="805">
          <cell r="A805" t="str">
            <v>MES</v>
          </cell>
          <cell r="B805" t="str">
            <v xml:space="preserve">MONTH </v>
          </cell>
          <cell r="C805" t="str">
            <v xml:space="preserve">MOIS </v>
          </cell>
          <cell r="D805" t="str">
            <v xml:space="preserve">MÊS  </v>
          </cell>
        </row>
        <row r="806">
          <cell r="A806" t="str">
            <v>APROVISIONAMIENTOS</v>
          </cell>
          <cell r="B806" t="str">
            <v xml:space="preserve">SUPPLYINGS </v>
          </cell>
          <cell r="C806" t="str">
            <v xml:space="preserve">APPROVISIONNEMENTS </v>
          </cell>
          <cell r="D806" t="str">
            <v xml:space="preserve">SUPPLYINGS  </v>
          </cell>
        </row>
        <row r="807">
          <cell r="A807" t="str">
            <v>SERVICIOS EXTERIORES</v>
          </cell>
          <cell r="B807" t="str">
            <v xml:space="preserve">OUTER SERVICES </v>
          </cell>
          <cell r="C807" t="str">
            <v xml:space="preserve">SERVICES EXTÉRIEURS </v>
          </cell>
          <cell r="D807" t="str">
            <v xml:space="preserve">SERVIÇOS EXTERIORES  </v>
          </cell>
        </row>
        <row r="808">
          <cell r="A808" t="str">
            <v>FINANCIEROS</v>
          </cell>
          <cell r="B808" t="str">
            <v xml:space="preserve">FINANCIERS </v>
          </cell>
          <cell r="C808" t="str">
            <v xml:space="preserve">FINANCIERS </v>
          </cell>
          <cell r="D808" t="str">
            <v xml:space="preserve">FINANCEIROS  </v>
          </cell>
        </row>
        <row r="809">
          <cell r="A809" t="str">
            <v>COMPRAS INMOVILIZADO</v>
          </cell>
          <cell r="B809" t="str">
            <v xml:space="preserve">IMMOBILIZED PURCHASES </v>
          </cell>
          <cell r="C809" t="str">
            <v xml:space="preserve">ACHATS IMMOBILISÉ </v>
          </cell>
          <cell r="D809" t="str">
            <v xml:space="preserve">COMPRAS IMMOBILIZED  </v>
          </cell>
        </row>
        <row r="810">
          <cell r="A810" t="str">
            <v>VENTAS</v>
          </cell>
          <cell r="B810" t="str">
            <v xml:space="preserve">SALES </v>
          </cell>
          <cell r="C810" t="str">
            <v xml:space="preserve">VENTES </v>
          </cell>
          <cell r="D810" t="str">
            <v xml:space="preserve">VENDAS  </v>
          </cell>
        </row>
        <row r="811">
          <cell r="A811" t="str">
            <v>PRESTACIONES DE SERVICIOS</v>
          </cell>
          <cell r="B811" t="str">
            <v xml:space="preserve">BENEFITS OF SERVICES </v>
          </cell>
          <cell r="C811" t="str">
            <v xml:space="preserve">PRESTATIONS DE SERVICES </v>
          </cell>
          <cell r="D811" t="str">
            <v xml:space="preserve">BENEFÍCIOS DOS SERVIÇOS  </v>
          </cell>
        </row>
        <row r="812">
          <cell r="A812" t="str">
            <v>DIVIDENDOS RECIBIDOS</v>
          </cell>
          <cell r="B812" t="str">
            <v xml:space="preserve">RECEIVED DIVIDENDS </v>
          </cell>
          <cell r="C812" t="str">
            <v xml:space="preserve">DIVIDENDES REÇUS </v>
          </cell>
          <cell r="D812" t="str">
            <v xml:space="preserve">DIVIDENDOS RECEBIDOS  </v>
          </cell>
        </row>
        <row r="813">
          <cell r="A813" t="str">
            <v>VENTAS INMOVILIZADO</v>
          </cell>
          <cell r="B813" t="str">
            <v xml:space="preserve">IMMOBILIZED SALES </v>
          </cell>
          <cell r="C813" t="str">
            <v xml:space="preserve">VENTES IMMOBILISÉ </v>
          </cell>
          <cell r="D813" t="str">
            <v xml:space="preserve">VENDAS IMMOBILIZED  </v>
          </cell>
        </row>
        <row r="820">
          <cell r="A820" t="str">
            <v>INTERCOMPAÑIAS</v>
          </cell>
        </row>
        <row r="821">
          <cell r="A821" t="str">
            <v>DETALLE DE INTERCOMPAÑIAS</v>
          </cell>
          <cell r="B821" t="str">
            <v xml:space="preserve">DETAIL DE INTERCOMPAÑIAS </v>
          </cell>
          <cell r="C821" t="str">
            <v xml:space="preserve">DÉTAIL DE INTERCOMPAÑIAS </v>
          </cell>
          <cell r="D821" t="str">
            <v xml:space="preserve">DETALHE DE INTERCOMPAÑIAS  </v>
          </cell>
        </row>
        <row r="822">
          <cell r="A822" t="str">
            <v>FECHA</v>
          </cell>
          <cell r="B822" t="str">
            <v xml:space="preserve">DATE </v>
          </cell>
          <cell r="C822" t="str">
            <v xml:space="preserve">DATE </v>
          </cell>
          <cell r="D822" t="str">
            <v xml:space="preserve">DATA  </v>
          </cell>
        </row>
        <row r="823">
          <cell r="A823" t="str">
            <v>DESCRIPCIÓN</v>
          </cell>
          <cell r="B823" t="str">
            <v xml:space="preserve">DESCRIPTION </v>
          </cell>
          <cell r="C823" t="str">
            <v xml:space="preserve">DESCRIPTION </v>
          </cell>
          <cell r="D823" t="str">
            <v xml:space="preserve">DESCRIÇÃO  </v>
          </cell>
        </row>
        <row r="824">
          <cell r="A824" t="str">
            <v>DEBE</v>
          </cell>
          <cell r="B824" t="str">
            <v xml:space="preserve">IT MUST </v>
          </cell>
          <cell r="C824" t="str">
            <v xml:space="preserve">Il DOIT </v>
          </cell>
          <cell r="D824" t="str">
            <v xml:space="preserve">DEVE  </v>
          </cell>
        </row>
        <row r="825">
          <cell r="A825" t="str">
            <v>HABER</v>
          </cell>
          <cell r="B825" t="str">
            <v xml:space="preserve">TO HAVE </v>
          </cell>
          <cell r="C825" t="str">
            <v xml:space="preserve">AVOIR </v>
          </cell>
          <cell r="D825" t="str">
            <v xml:space="preserve">PARA TER  </v>
          </cell>
        </row>
        <row r="826">
          <cell r="A826" t="str">
            <v>IMPORTE</v>
          </cell>
          <cell r="B826" t="str">
            <v xml:space="preserve">AMOUNT </v>
          </cell>
          <cell r="C826" t="str">
            <v xml:space="preserve">MONTANT </v>
          </cell>
          <cell r="D826" t="str">
            <v xml:space="preserve">Uma QUANTIDADE  </v>
          </cell>
        </row>
        <row r="827">
          <cell r="A827" t="str">
            <v>MONEDA</v>
          </cell>
          <cell r="B827" t="str">
            <v xml:space="preserve">CURRENCY </v>
          </cell>
          <cell r="C827" t="str">
            <v xml:space="preserve">MONNAIE </v>
          </cell>
          <cell r="D827" t="str">
            <v xml:space="preserve">MOEDA CORRENTE  </v>
          </cell>
        </row>
        <row r="828">
          <cell r="A828" t="str">
            <v>TIPO CAMBIO</v>
          </cell>
          <cell r="B828" t="str">
            <v xml:space="preserve">TYPE EXCHANGE </v>
          </cell>
          <cell r="C828" t="str">
            <v xml:space="preserve">CHANGEMENT TYPE </v>
          </cell>
          <cell r="D828" t="str">
            <v xml:space="preserve">DATILOGRAFE A TROCA  </v>
          </cell>
        </row>
        <row r="829">
          <cell r="A829" t="str">
            <v>SALDO FINAL (EUR)</v>
          </cell>
          <cell r="B829" t="str">
            <v xml:space="preserve">FINAL BALANCE (EUR) </v>
          </cell>
          <cell r="C829" t="str">
            <v xml:space="preserve">SOLDE FINAL (EUR) </v>
          </cell>
          <cell r="D829" t="str">
            <v xml:space="preserve">BALANÇO FINAL (EUR)  </v>
          </cell>
        </row>
        <row r="835">
          <cell r="A835" t="str">
            <v>CLIENTES</v>
          </cell>
        </row>
        <row r="836">
          <cell r="A836" t="str">
            <v>DETALLE DE LA CUENTA DE CLIENTES</v>
          </cell>
          <cell r="B836" t="str">
            <v xml:space="preserve">DETAIL OF THE ACCOUNT OF CLIENTS </v>
          </cell>
          <cell r="C836" t="str">
            <v xml:space="preserve">DÉTAIL DU COMPTE DE CLIENTS </v>
          </cell>
          <cell r="D836" t="str">
            <v xml:space="preserve">DETALHE DO CLIENTE DOS CLIENTES  </v>
          </cell>
        </row>
        <row r="837">
          <cell r="A837" t="str">
            <v>FECHA</v>
          </cell>
          <cell r="B837" t="str">
            <v xml:space="preserve">DATE </v>
          </cell>
          <cell r="C837" t="str">
            <v xml:space="preserve">DATE </v>
          </cell>
          <cell r="D837" t="str">
            <v xml:space="preserve">DATA  </v>
          </cell>
        </row>
        <row r="838">
          <cell r="A838" t="str">
            <v>PROYECTO</v>
          </cell>
          <cell r="B838" t="str">
            <v xml:space="preserve">PROJECT </v>
          </cell>
          <cell r="C838" t="str">
            <v xml:space="preserve">PROJET </v>
          </cell>
          <cell r="D838" t="str">
            <v xml:space="preserve">PROJETO  </v>
          </cell>
        </row>
        <row r="839">
          <cell r="A839" t="str">
            <v>DOCUMENTO</v>
          </cell>
          <cell r="B839" t="str">
            <v xml:space="preserve">DOCUMENT </v>
          </cell>
          <cell r="C839" t="str">
            <v xml:space="preserve">DOCUMENT </v>
          </cell>
          <cell r="D839" t="str">
            <v xml:space="preserve">ORIGINAL  </v>
          </cell>
        </row>
        <row r="840">
          <cell r="A840" t="str">
            <v>DESCRIPCION</v>
          </cell>
          <cell r="B840" t="str">
            <v xml:space="preserve">DESCRIPTION </v>
          </cell>
          <cell r="C840" t="str">
            <v xml:space="preserve">DESCRIPTION </v>
          </cell>
          <cell r="D840" t="str">
            <v xml:space="preserve">DESCRIÇÃO  </v>
          </cell>
        </row>
        <row r="841">
          <cell r="A841" t="str">
            <v>IMPORTE</v>
          </cell>
          <cell r="B841" t="str">
            <v xml:space="preserve">AMOUNT </v>
          </cell>
          <cell r="C841" t="str">
            <v xml:space="preserve">MONTANT </v>
          </cell>
          <cell r="D841" t="str">
            <v xml:space="preserve">Uma QUANTIDADE  </v>
          </cell>
        </row>
        <row r="842">
          <cell r="A842" t="str">
            <v>PAGADO</v>
          </cell>
          <cell r="B842" t="str">
            <v xml:space="preserve">PAID </v>
          </cell>
          <cell r="C842" t="str">
            <v xml:space="preserve">PAYÉ </v>
          </cell>
          <cell r="D842" t="str">
            <v xml:space="preserve">PAGO  </v>
          </cell>
        </row>
        <row r="843">
          <cell r="A843" t="str">
            <v>SALDO FINAL</v>
          </cell>
          <cell r="B843" t="str">
            <v xml:space="preserve">FINAL BALANCE </v>
          </cell>
          <cell r="C843" t="str">
            <v xml:space="preserve">SOLDE FINAL </v>
          </cell>
          <cell r="D843" t="str">
            <v xml:space="preserve">BALANÇO FINAL  </v>
          </cell>
        </row>
        <row r="844">
          <cell r="A844" t="str">
            <v>MONEDA</v>
          </cell>
          <cell r="B844" t="str">
            <v xml:space="preserve">CURRENCY </v>
          </cell>
          <cell r="C844" t="str">
            <v xml:space="preserve">MONNAIE </v>
          </cell>
          <cell r="D844" t="str">
            <v xml:space="preserve">MOEDA CORRENTE  </v>
          </cell>
        </row>
        <row r="845">
          <cell r="A845" t="str">
            <v>CAMBIO</v>
          </cell>
          <cell r="B845" t="str">
            <v xml:space="preserve">EXCHANGE </v>
          </cell>
          <cell r="C845" t="str">
            <v xml:space="preserve">CHANGEMENT </v>
          </cell>
          <cell r="D845" t="str">
            <v xml:space="preserve">TROCA  </v>
          </cell>
        </row>
        <row r="846">
          <cell r="A846" t="str">
            <v>SALDO FINAL (EUR)</v>
          </cell>
          <cell r="B846" t="str">
            <v xml:space="preserve">FINAL BALANCE (EUR) </v>
          </cell>
          <cell r="C846" t="str">
            <v xml:space="preserve">SOLDE FINAL (EUR) </v>
          </cell>
          <cell r="D846" t="str">
            <v xml:space="preserve">BALANÇO FINAL (EUR)  </v>
          </cell>
        </row>
        <row r="855">
          <cell r="A855" t="str">
            <v>PERSONAL CONTRATADO</v>
          </cell>
        </row>
        <row r="856">
          <cell r="A856" t="str">
            <v>LISTA DE PERSONAL CONTRATADO</v>
          </cell>
          <cell r="B856" t="str">
            <v xml:space="preserve">CONTRACTED LIST OF PERSONNEL </v>
          </cell>
          <cell r="C856" t="str">
            <v xml:space="preserve">LISTE DE PERSONNEL ENGAGÉ </v>
          </cell>
          <cell r="D856" t="str">
            <v xml:space="preserve">LISTA CONTRAÍDA DO PESSOAL  </v>
          </cell>
        </row>
        <row r="857">
          <cell r="A857" t="str">
            <v>PAIS</v>
          </cell>
          <cell r="B857" t="str">
            <v xml:space="preserve">PAIS </v>
          </cell>
          <cell r="C857" t="str">
            <v xml:space="preserve">PAYS </v>
          </cell>
          <cell r="D857" t="str">
            <v xml:space="preserve">PAIS  </v>
          </cell>
        </row>
        <row r="858">
          <cell r="A858" t="str">
            <v>EMPRESA</v>
          </cell>
          <cell r="B858" t="str">
            <v xml:space="preserve">COMPANY </v>
          </cell>
          <cell r="C858" t="str">
            <v xml:space="preserve">ENTREPRISE </v>
          </cell>
          <cell r="D858" t="str">
            <v xml:space="preserve">COMPANHIA  </v>
          </cell>
        </row>
        <row r="859">
          <cell r="A859" t="str">
            <v>DIVISION</v>
          </cell>
          <cell r="B859" t="str">
            <v xml:space="preserve">DIVISION </v>
          </cell>
          <cell r="C859" t="str">
            <v xml:space="preserve">DIVISION </v>
          </cell>
          <cell r="D859" t="str">
            <v xml:space="preserve">DIVISÃO  </v>
          </cell>
        </row>
        <row r="860">
          <cell r="A860" t="str">
            <v>APELLIDOS</v>
          </cell>
          <cell r="B860" t="str">
            <v xml:space="preserve">LAST NAMES </v>
          </cell>
          <cell r="C860" t="str">
            <v xml:space="preserve">NOMS DE FAMILLE </v>
          </cell>
          <cell r="D860" t="str">
            <v xml:space="preserve">ÚLTIMOS NOMES  </v>
          </cell>
        </row>
        <row r="861">
          <cell r="A861" t="str">
            <v>NOMBRE</v>
          </cell>
          <cell r="B861" t="str">
            <v xml:space="preserve">NAME </v>
          </cell>
          <cell r="C861" t="str">
            <v xml:space="preserve">NOM </v>
          </cell>
          <cell r="D861" t="str">
            <v xml:space="preserve">NOME  </v>
          </cell>
        </row>
        <row r="862">
          <cell r="A862" t="str">
            <v>FECHA INCORPORACION</v>
          </cell>
          <cell r="B862" t="str">
            <v xml:space="preserve">DATE INCORPORATION </v>
          </cell>
          <cell r="C862" t="str">
            <v xml:space="preserve">DATE INCORPORATION </v>
          </cell>
          <cell r="D862" t="str">
            <v xml:space="preserve">INCORPORAÇÃO DA DATA  </v>
          </cell>
        </row>
        <row r="863">
          <cell r="A863" t="str">
            <v>PUESTO TRABAJO</v>
          </cell>
          <cell r="B863" t="str">
            <v xml:space="preserve">POSITION WORK </v>
          </cell>
          <cell r="C863" t="str">
            <v xml:space="preserve">POSTE TRAVAIL </v>
          </cell>
          <cell r="D863" t="str">
            <v xml:space="preserve">POSICIONE O TRABALHO  </v>
          </cell>
        </row>
        <row r="864">
          <cell r="A864" t="str">
            <v>CATEGORIA</v>
          </cell>
          <cell r="B864" t="str">
            <v xml:space="preserve">CATEGORIA </v>
          </cell>
          <cell r="C864" t="str">
            <v xml:space="preserve">CATÉGORIE </v>
          </cell>
          <cell r="D864" t="str">
            <v xml:space="preserve">CATEGORIA  </v>
          </cell>
        </row>
        <row r="865">
          <cell r="A865" t="str">
            <v xml:space="preserve">REFERENCIA OBRA </v>
          </cell>
          <cell r="B865" t="str">
            <v xml:space="preserve">REFERENCE BUILDS  </v>
          </cell>
          <cell r="C865" t="str">
            <v xml:space="preserve">RÉFÉRENCE AGIT  </v>
          </cell>
          <cell r="D865" t="str">
            <v xml:space="preserve">REFERENCE CONFIGURAÇÕES   </v>
          </cell>
        </row>
        <row r="866">
          <cell r="A866" t="str">
            <v>RETRIBUCION ANUAL</v>
          </cell>
          <cell r="B866" t="str">
            <v xml:space="preserve">ANNUAL REPAYMENT </v>
          </cell>
          <cell r="C866" t="str">
            <v xml:space="preserve">REMBOURSEMENT ANNUEL </v>
          </cell>
          <cell r="D866" t="str">
            <v xml:space="preserve">REEMBOLSO ANUAL  </v>
          </cell>
        </row>
        <row r="867">
          <cell r="A867" t="str">
            <v>DIETAS</v>
          </cell>
          <cell r="B867" t="str">
            <v xml:space="preserve">DIETS </v>
          </cell>
          <cell r="C867" t="str">
            <v xml:space="preserve">RÉGIMES </v>
          </cell>
          <cell r="D867" t="str">
            <v xml:space="preserve">DIETAS  </v>
          </cell>
        </row>
        <row r="868">
          <cell r="A868" t="str">
            <v>RETRIBUCION ANUAL</v>
          </cell>
          <cell r="B868" t="str">
            <v xml:space="preserve">ANNUAL REPAYMENT </v>
          </cell>
          <cell r="C868" t="str">
            <v xml:space="preserve">REMBOURSEMENT ANNUEL </v>
          </cell>
          <cell r="D868" t="str">
            <v xml:space="preserve">REEMBOLSO ANUAL  </v>
          </cell>
        </row>
        <row r="875">
          <cell r="A875" t="str">
            <v>MAPA TESORERIA</v>
          </cell>
        </row>
        <row r="876">
          <cell r="A876" t="str">
            <v>DETALLE BANCARIO Y CAJA</v>
          </cell>
          <cell r="B876" t="str">
            <v xml:space="preserve">BANKING DETAIL And BOX </v>
          </cell>
          <cell r="C876" t="str">
            <v xml:space="preserve">DÉTAIL BANCAIRE et CAISSE </v>
          </cell>
          <cell r="D876" t="str">
            <v xml:space="preserve">DETALHE E CAIXA da OPERAÇÃO BANCÁRIA  </v>
          </cell>
        </row>
        <row r="877">
          <cell r="A877" t="str">
            <v>FECHA</v>
          </cell>
          <cell r="B877" t="str">
            <v xml:space="preserve">DATE </v>
          </cell>
          <cell r="C877" t="str">
            <v xml:space="preserve">DATE </v>
          </cell>
          <cell r="D877" t="str">
            <v xml:space="preserve">DATA  </v>
          </cell>
        </row>
        <row r="878">
          <cell r="A878" t="str">
            <v>TIPOLOGIA</v>
          </cell>
          <cell r="B878" t="str">
            <v xml:space="preserve">TIPOLOGIA </v>
          </cell>
          <cell r="C878" t="str">
            <v xml:space="preserve">TYPOLOGIE </v>
          </cell>
          <cell r="D878" t="str">
            <v xml:space="preserve">TIPOLOGIA  </v>
          </cell>
        </row>
        <row r="879">
          <cell r="A879" t="str">
            <v>CATEGORIA</v>
          </cell>
          <cell r="B879" t="str">
            <v xml:space="preserve">CATEGORIA </v>
          </cell>
          <cell r="C879" t="str">
            <v xml:space="preserve">CATÉGORIE </v>
          </cell>
          <cell r="D879" t="str">
            <v xml:space="preserve">CATEGORIA  </v>
          </cell>
        </row>
        <row r="880">
          <cell r="A880" t="str">
            <v>RECURSO</v>
          </cell>
          <cell r="B880" t="str">
            <v xml:space="preserve">RESOURCE </v>
          </cell>
          <cell r="C880" t="str">
            <v xml:space="preserve">RESSOURCE </v>
          </cell>
          <cell r="D880" t="str">
            <v xml:space="preserve">RECURSO  </v>
          </cell>
        </row>
        <row r="881">
          <cell r="A881" t="str">
            <v>NUMERO POLIZA</v>
          </cell>
          <cell r="B881" t="str">
            <v xml:space="preserve">I NUMBER POLIZA </v>
          </cell>
          <cell r="C881" t="str">
            <v xml:space="preserve">NOMBRE POLICE </v>
          </cell>
          <cell r="D881" t="str">
            <v xml:space="preserve">Mim NÚMERO POLIZA  </v>
          </cell>
        </row>
        <row r="882">
          <cell r="A882" t="str">
            <v>DESCRIPCIÓN</v>
          </cell>
          <cell r="B882" t="str">
            <v xml:space="preserve">DESCRIPTION </v>
          </cell>
          <cell r="C882" t="str">
            <v xml:space="preserve">DESCRIPTION </v>
          </cell>
          <cell r="D882" t="str">
            <v xml:space="preserve">DESCRIÇÃO  </v>
          </cell>
        </row>
        <row r="883">
          <cell r="A883" t="str">
            <v>INICIAL</v>
          </cell>
          <cell r="B883" t="str">
            <v xml:space="preserve">INITIAL </v>
          </cell>
          <cell r="C883" t="str">
            <v xml:space="preserve">INITIALE </v>
          </cell>
          <cell r="D883" t="str">
            <v xml:space="preserve">INICIAL  </v>
          </cell>
        </row>
        <row r="884">
          <cell r="A884" t="str">
            <v>SALIDA</v>
          </cell>
          <cell r="B884" t="str">
            <v xml:space="preserve">EXIT </v>
          </cell>
          <cell r="C884" t="str">
            <v xml:space="preserve">SORTIE </v>
          </cell>
          <cell r="D884" t="str">
            <v xml:space="preserve">SAÍDA  </v>
          </cell>
        </row>
        <row r="885">
          <cell r="A885" t="str">
            <v>ENTRADA</v>
          </cell>
          <cell r="B885" t="str">
            <v xml:space="preserve">ENTRANCE </v>
          </cell>
          <cell r="C885" t="str">
            <v xml:space="preserve">ENTRÉE </v>
          </cell>
          <cell r="D885" t="str">
            <v xml:space="preserve">ENTRADA  </v>
          </cell>
        </row>
        <row r="886">
          <cell r="A886" t="str">
            <v>SALDO  FINAL</v>
          </cell>
          <cell r="B886" t="str">
            <v xml:space="preserve">FINAL BALANCE </v>
          </cell>
          <cell r="C886" t="str">
            <v xml:space="preserve">SOLDE FINAL </v>
          </cell>
          <cell r="D886" t="str">
            <v xml:space="preserve">BALANÇO FINAL  </v>
          </cell>
        </row>
        <row r="887">
          <cell r="A887" t="str">
            <v>MONEDA</v>
          </cell>
          <cell r="B887" t="str">
            <v xml:space="preserve">CURRENCY </v>
          </cell>
          <cell r="C887" t="str">
            <v xml:space="preserve">MONNAIE </v>
          </cell>
          <cell r="D887" t="str">
            <v xml:space="preserve">MOEDA CORRENTE  </v>
          </cell>
        </row>
        <row r="888">
          <cell r="A888" t="str">
            <v>CAMBIO</v>
          </cell>
          <cell r="B888" t="str">
            <v xml:space="preserve">EXCHANGE </v>
          </cell>
          <cell r="C888" t="str">
            <v xml:space="preserve">CHANGEMENT </v>
          </cell>
          <cell r="D888" t="str">
            <v xml:space="preserve">TROCA  </v>
          </cell>
        </row>
        <row r="889">
          <cell r="A889" t="str">
            <v>SALDO FINAL (€)</v>
          </cell>
          <cell r="B889" t="str">
            <v xml:space="preserve">FINAL BALANCE (€) </v>
          </cell>
          <cell r="C889" t="str">
            <v xml:space="preserve">SOLDE FINAL (€) </v>
          </cell>
          <cell r="D889" t="str">
            <v xml:space="preserve">BALANÇO FINAL (€)  </v>
          </cell>
        </row>
        <row r="900">
          <cell r="A900" t="str">
            <v>CUADRO FLUJO TESORERIA</v>
          </cell>
        </row>
        <row r="901">
          <cell r="A901" t="str">
            <v>SITUACION DE TESORERIA</v>
          </cell>
          <cell r="B901" t="str">
            <v xml:space="preserve">TESORERIA SITUATION </v>
          </cell>
          <cell r="C901" t="str">
            <v xml:space="preserve">SITUATION DE TRÉSOR </v>
          </cell>
          <cell r="D901" t="str">
            <v xml:space="preserve">SITUAÇÃO DE TESORERIA  </v>
          </cell>
        </row>
        <row r="902">
          <cell r="A902" t="str">
            <v>ENERO</v>
          </cell>
          <cell r="B902" t="str">
            <v>JANUARY</v>
          </cell>
          <cell r="C902" t="str">
            <v xml:space="preserve">JANVIER </v>
          </cell>
          <cell r="D902" t="str">
            <v>JANEIRO</v>
          </cell>
        </row>
        <row r="903">
          <cell r="A903" t="str">
            <v>FEBRERO</v>
          </cell>
          <cell r="B903" t="str">
            <v>FEBRUARY</v>
          </cell>
          <cell r="C903" t="str">
            <v xml:space="preserve">FÉVRIER </v>
          </cell>
          <cell r="D903" t="str">
            <v>FEVEREIRO</v>
          </cell>
        </row>
        <row r="904">
          <cell r="A904" t="str">
            <v>MARZO</v>
          </cell>
          <cell r="B904" t="str">
            <v>MARCH</v>
          </cell>
          <cell r="C904" t="str">
            <v xml:space="preserve">MARS </v>
          </cell>
          <cell r="D904" t="str">
            <v>MARÇO</v>
          </cell>
        </row>
        <row r="905">
          <cell r="A905" t="str">
            <v>ABRIL</v>
          </cell>
          <cell r="B905" t="str">
            <v>APRIL</v>
          </cell>
          <cell r="C905" t="str">
            <v xml:space="preserve">AVRIL </v>
          </cell>
          <cell r="D905" t="str">
            <v>ABRIL</v>
          </cell>
        </row>
        <row r="906">
          <cell r="A906" t="str">
            <v>MAYO</v>
          </cell>
          <cell r="B906" t="str">
            <v>MAY</v>
          </cell>
          <cell r="C906" t="str">
            <v xml:space="preserve">MAI </v>
          </cell>
          <cell r="D906" t="str">
            <v>MAIO</v>
          </cell>
        </row>
        <row r="907">
          <cell r="A907" t="str">
            <v>JUNIO</v>
          </cell>
          <cell r="B907" t="str">
            <v>JUNE</v>
          </cell>
          <cell r="C907" t="str">
            <v xml:space="preserve">JUIN </v>
          </cell>
          <cell r="D907" t="str">
            <v>JUNHO</v>
          </cell>
        </row>
        <row r="908">
          <cell r="A908" t="str">
            <v>JULIO</v>
          </cell>
          <cell r="B908" t="str">
            <v>JULY</v>
          </cell>
          <cell r="C908" t="str">
            <v xml:space="preserve">JUILLET </v>
          </cell>
          <cell r="D908" t="str">
            <v>JULIO</v>
          </cell>
        </row>
        <row r="909">
          <cell r="A909" t="str">
            <v>AGOSTO</v>
          </cell>
          <cell r="B909" t="str">
            <v>AUGUST</v>
          </cell>
          <cell r="C909" t="str">
            <v xml:space="preserve">AOÛT </v>
          </cell>
          <cell r="D909" t="str">
            <v>AGOSTO</v>
          </cell>
        </row>
        <row r="910">
          <cell r="A910" t="str">
            <v>SEPTIEMBRE</v>
          </cell>
          <cell r="B910" t="str">
            <v>SEPTEMBER</v>
          </cell>
          <cell r="C910" t="str">
            <v xml:space="preserve">SEPTEMBRE </v>
          </cell>
          <cell r="D910" t="str">
            <v>SETEMBRO</v>
          </cell>
        </row>
        <row r="911">
          <cell r="A911" t="str">
            <v>OCTUBRE</v>
          </cell>
          <cell r="B911" t="str">
            <v>OCTOBER</v>
          </cell>
          <cell r="C911" t="str">
            <v xml:space="preserve">OCTOBRE </v>
          </cell>
          <cell r="D911" t="str">
            <v>OUTUBRO</v>
          </cell>
        </row>
        <row r="912">
          <cell r="A912" t="str">
            <v>NOVIEMBRE</v>
          </cell>
          <cell r="B912" t="str">
            <v>NOVEMBER</v>
          </cell>
          <cell r="C912" t="str">
            <v xml:space="preserve">NOVEMBRE </v>
          </cell>
          <cell r="D912" t="str">
            <v>NOVEMBRO</v>
          </cell>
        </row>
        <row r="913">
          <cell r="A913" t="str">
            <v>DICIEMBRE</v>
          </cell>
          <cell r="B913" t="str">
            <v>DECEMBER</v>
          </cell>
          <cell r="C913" t="str">
            <v xml:space="preserve">DÉCEMBRE </v>
          </cell>
          <cell r="D913" t="str">
            <v>DEZEMBRO</v>
          </cell>
        </row>
        <row r="914">
          <cell r="A914" t="str">
            <v>ENERO</v>
          </cell>
          <cell r="B914" t="str">
            <v>JANUARY</v>
          </cell>
          <cell r="C914" t="str">
            <v xml:space="preserve">JANVIER </v>
          </cell>
          <cell r="D914" t="str">
            <v>JANEIRO</v>
          </cell>
        </row>
        <row r="915">
          <cell r="A915" t="str">
            <v>FEBRERO</v>
          </cell>
          <cell r="B915" t="str">
            <v>FEBRUARY</v>
          </cell>
          <cell r="C915" t="str">
            <v xml:space="preserve">FÉVRIER </v>
          </cell>
          <cell r="D915" t="str">
            <v>FEVEREIRO</v>
          </cell>
        </row>
        <row r="916">
          <cell r="A916" t="str">
            <v>MARZO</v>
          </cell>
          <cell r="B916" t="str">
            <v>MARCH</v>
          </cell>
          <cell r="C916" t="str">
            <v xml:space="preserve">MARS </v>
          </cell>
          <cell r="D916" t="str">
            <v>MARÇO</v>
          </cell>
        </row>
        <row r="917">
          <cell r="A917" t="str">
            <v>ABRIL</v>
          </cell>
          <cell r="B917" t="str">
            <v>APRIL</v>
          </cell>
          <cell r="C917" t="str">
            <v xml:space="preserve">AVRIL </v>
          </cell>
          <cell r="D917" t="str">
            <v>ABRIL</v>
          </cell>
        </row>
        <row r="918">
          <cell r="A918" t="str">
            <v>MAYO</v>
          </cell>
          <cell r="B918" t="str">
            <v>MAY</v>
          </cell>
          <cell r="C918" t="str">
            <v xml:space="preserve">MAI </v>
          </cell>
          <cell r="D918" t="str">
            <v>MAIO</v>
          </cell>
        </row>
        <row r="919">
          <cell r="A919" t="str">
            <v>JUNIO</v>
          </cell>
          <cell r="B919" t="str">
            <v>JUNE</v>
          </cell>
          <cell r="C919" t="str">
            <v xml:space="preserve">JUIN </v>
          </cell>
          <cell r="D919" t="str">
            <v>JUNHO</v>
          </cell>
        </row>
        <row r="920">
          <cell r="A920" t="str">
            <v>JULIO</v>
          </cell>
          <cell r="B920" t="str">
            <v>JULY</v>
          </cell>
          <cell r="C920" t="str">
            <v xml:space="preserve">JUILLET </v>
          </cell>
          <cell r="D920" t="str">
            <v>JULIO</v>
          </cell>
        </row>
        <row r="921">
          <cell r="A921" t="str">
            <v>AGOSTO</v>
          </cell>
          <cell r="B921" t="str">
            <v>AUGUST</v>
          </cell>
          <cell r="C921" t="str">
            <v xml:space="preserve">AOÛT </v>
          </cell>
          <cell r="D921" t="str">
            <v>AGOSTO</v>
          </cell>
        </row>
        <row r="922">
          <cell r="A922" t="str">
            <v>SEPTIEMBRE</v>
          </cell>
          <cell r="B922" t="str">
            <v>SEPTEMBER</v>
          </cell>
          <cell r="C922" t="str">
            <v xml:space="preserve">SEPTEMBRE </v>
          </cell>
          <cell r="D922" t="str">
            <v>SETEMBRO</v>
          </cell>
        </row>
        <row r="923">
          <cell r="A923" t="str">
            <v>OCTUBRE</v>
          </cell>
          <cell r="B923" t="str">
            <v>OCTOBER</v>
          </cell>
          <cell r="C923" t="str">
            <v xml:space="preserve">OCTOBRE </v>
          </cell>
          <cell r="D923" t="str">
            <v>OUTUBRO</v>
          </cell>
        </row>
        <row r="924">
          <cell r="A924" t="str">
            <v>NOVIEMBRE</v>
          </cell>
          <cell r="B924" t="str">
            <v>NOVEMBER</v>
          </cell>
          <cell r="C924" t="str">
            <v xml:space="preserve">NOVEMBRE </v>
          </cell>
          <cell r="D924" t="str">
            <v>NOVEMBRO</v>
          </cell>
        </row>
        <row r="925">
          <cell r="A925" t="str">
            <v>DICIEMBRE</v>
          </cell>
          <cell r="B925" t="str">
            <v>DECEMBER</v>
          </cell>
          <cell r="C925" t="str">
            <v xml:space="preserve">DÉCEMBRE </v>
          </cell>
          <cell r="D925" t="str">
            <v>DEZEMBRO</v>
          </cell>
        </row>
        <row r="926">
          <cell r="A926" t="str">
            <v>PRESUPUESTO</v>
          </cell>
          <cell r="B926" t="str">
            <v xml:space="preserve">BUDGET </v>
          </cell>
          <cell r="C926" t="str">
            <v xml:space="preserve">BUDGET </v>
          </cell>
          <cell r="D926" t="str">
            <v xml:space="preserve">ORÇAMENTO  </v>
          </cell>
        </row>
        <row r="927">
          <cell r="A927" t="str">
            <v>REALIZADO</v>
          </cell>
          <cell r="B927" t="str">
            <v xml:space="preserve">MADE </v>
          </cell>
          <cell r="C927" t="str">
            <v xml:space="preserve">EFFECTUÉ </v>
          </cell>
          <cell r="D927" t="str">
            <v xml:space="preserve">FEITO  </v>
          </cell>
        </row>
        <row r="928">
          <cell r="A928" t="str">
            <v>DESVIACION</v>
          </cell>
          <cell r="B928" t="str">
            <v xml:space="preserve">DEVIATION </v>
          </cell>
          <cell r="C928" t="str">
            <v xml:space="preserve">DÉVIATION </v>
          </cell>
          <cell r="D928" t="str">
            <v xml:space="preserve">DESVIO  </v>
          </cell>
        </row>
        <row r="929">
          <cell r="A929" t="str">
            <v>TESORERIA ACUMULADA</v>
          </cell>
          <cell r="B929" t="str">
            <v xml:space="preserve">ACCUMULATED TESORERIA </v>
          </cell>
          <cell r="C929" t="str">
            <v xml:space="preserve">TRÉSOR ACCUMULÉ </v>
          </cell>
          <cell r="D929" t="str">
            <v xml:space="preserve">TESORERIA ACUMULADO  </v>
          </cell>
        </row>
        <row r="930">
          <cell r="A930" t="str">
            <v>TESORERIA NETA</v>
          </cell>
          <cell r="B930" t="str">
            <v xml:space="preserve">NET TESORERIA </v>
          </cell>
          <cell r="C930" t="str">
            <v xml:space="preserve">TRÉSOR NET </v>
          </cell>
          <cell r="D930" t="str">
            <v xml:space="preserve">REDE TESORERIA  </v>
          </cell>
        </row>
        <row r="931">
          <cell r="A931" t="str">
            <v>TESORERIA DE EXPLOTACION (COBROS - PAGOS)</v>
          </cell>
          <cell r="B931" t="str">
            <v xml:space="preserve">TESORERIA OF OPERATION (COLLECTIONS - PAYMENTS) </v>
          </cell>
          <cell r="C931" t="str">
            <v xml:space="preserve">TRÉSOR D'EXPLOITATION (ENCAISSEMENTS - PAIEMENTS) </v>
          </cell>
          <cell r="D931" t="str">
            <v xml:space="preserve">TESORERIA DA OPERAÇÃO (COLEÇÕES - PAGAMENTOS)  </v>
          </cell>
        </row>
        <row r="932">
          <cell r="A932" t="str">
            <v>TESORERIA OPERACIONES DE CAPITAL</v>
          </cell>
          <cell r="B932" t="str">
            <v xml:space="preserve">TESORERIA OPERATIONS OF CAPITAL </v>
          </cell>
          <cell r="C932" t="str">
            <v xml:space="preserve">TRÉSOR OPÉRATIONS DE CAPITAL </v>
          </cell>
          <cell r="D932" t="str">
            <v xml:space="preserve">OPERAÇÕES DE TESORERIA DO CAPITAL  </v>
          </cell>
        </row>
        <row r="933">
          <cell r="A933" t="str">
            <v>TESORERIA EXTRAORDINARIA</v>
          </cell>
          <cell r="B933" t="str">
            <v xml:space="preserve">EXTRAORDINARY TESORERIA </v>
          </cell>
          <cell r="C933" t="str">
            <v xml:space="preserve">TRÉSOR EXTRAORDINAIRE </v>
          </cell>
          <cell r="D933" t="str">
            <v xml:space="preserve">TESORERIA EXTRAORDINÁRIO  </v>
          </cell>
        </row>
        <row r="934">
          <cell r="A934" t="str">
            <v>TESORERIA RECURSOS FINANCIEROS L/P Y C/P</v>
          </cell>
          <cell r="B934" t="str">
            <v xml:space="preserve">TESORERIA FINANCIAL RESOURCES L/P And C/P </v>
          </cell>
          <cell r="C934" t="str">
            <v xml:space="preserve">TRÉSOR RESSOURCES FINANCIÈRES L/P et C/P </v>
          </cell>
          <cell r="D934" t="str">
            <v xml:space="preserve">RECURSOS FINANCEIROS L/P E C/P de TESORERIA  </v>
          </cell>
        </row>
        <row r="935">
          <cell r="A935" t="str">
            <v>SALDO FINAL</v>
          </cell>
          <cell r="B935" t="str">
            <v xml:space="preserve">FINAL BALANCE </v>
          </cell>
          <cell r="C935" t="str">
            <v xml:space="preserve">SOLDE FINAL </v>
          </cell>
          <cell r="D935" t="str">
            <v xml:space="preserve">BALANÇO FINAL  </v>
          </cell>
        </row>
        <row r="936">
          <cell r="A936" t="str">
            <v>SALDO FINAL (EUR)</v>
          </cell>
          <cell r="B936" t="str">
            <v xml:space="preserve">FINAL BALANCE (EUR) </v>
          </cell>
          <cell r="C936" t="str">
            <v xml:space="preserve">SOLDE FINAL (EUR) </v>
          </cell>
          <cell r="D936" t="str">
            <v xml:space="preserve">BALANÇO FINAL (EUR)  </v>
          </cell>
        </row>
        <row r="937">
          <cell r="A937" t="str">
            <v>SALDO INICIAL</v>
          </cell>
          <cell r="B937" t="str">
            <v xml:space="preserve">INITIAL BALANCE </v>
          </cell>
          <cell r="C937" t="str">
            <v xml:space="preserve">SOLDE INITIAL </v>
          </cell>
          <cell r="D937" t="str">
            <v xml:space="preserve">BALANÇO INICIAL  </v>
          </cell>
        </row>
        <row r="938">
          <cell r="A938" t="str">
            <v>DESCRIPCION</v>
          </cell>
          <cell r="B938" t="str">
            <v xml:space="preserve">DESCRIPTION </v>
          </cell>
          <cell r="C938" t="str">
            <v xml:space="preserve">DESCRIPTION </v>
          </cell>
          <cell r="D938" t="str">
            <v xml:space="preserve">DESCRIÇÃO  </v>
          </cell>
        </row>
        <row r="939">
          <cell r="A939" t="str">
            <v>COBROS</v>
          </cell>
          <cell r="B939" t="str">
            <v xml:space="preserve">COLLECTIONS </v>
          </cell>
          <cell r="C939" t="str">
            <v xml:space="preserve">ENCAISSEMENTS </v>
          </cell>
          <cell r="D939" t="str">
            <v xml:space="preserve">COLEÇÕES  </v>
          </cell>
        </row>
        <row r="940">
          <cell r="A940" t="str">
            <v>PAGOS</v>
          </cell>
          <cell r="B940" t="str">
            <v xml:space="preserve">PAYMENTS </v>
          </cell>
          <cell r="C940" t="str">
            <v xml:space="preserve">PAIEMENTS </v>
          </cell>
          <cell r="D940" t="str">
            <v xml:space="preserve">PAGAMENTOS  </v>
          </cell>
        </row>
        <row r="941">
          <cell r="A941" t="str">
            <v>PREVISION SITUACION TESORERIA</v>
          </cell>
          <cell r="B941" t="str">
            <v xml:space="preserve">FORECAST SITUATION TESORERIA </v>
          </cell>
          <cell r="C941" t="str">
            <v xml:space="preserve">PRÉVISION SITUATION TRÉSOR </v>
          </cell>
          <cell r="D941" t="str">
            <v xml:space="preserve">SITUAÇÃO TESORERIA DA PREVISÃO  </v>
          </cell>
        </row>
        <row r="942">
          <cell r="A942" t="str">
            <v>MES +1</v>
          </cell>
          <cell r="B942" t="str">
            <v xml:space="preserve">MONTH +1 </v>
          </cell>
          <cell r="C942" t="str">
            <v xml:space="preserve">MOIS + 1 </v>
          </cell>
          <cell r="D942" t="str">
            <v xml:space="preserve">MÊS +1  </v>
          </cell>
        </row>
        <row r="943">
          <cell r="A943" t="str">
            <v>MES +2</v>
          </cell>
          <cell r="B943" t="str">
            <v xml:space="preserve">MONTH +2 </v>
          </cell>
          <cell r="C943" t="str">
            <v xml:space="preserve">MOIS + 2 </v>
          </cell>
          <cell r="D943" t="str">
            <v xml:space="preserve">MÊS +2  </v>
          </cell>
        </row>
        <row r="944">
          <cell r="A944" t="str">
            <v>MES +3</v>
          </cell>
          <cell r="B944" t="str">
            <v xml:space="preserve">MONTH +3 </v>
          </cell>
          <cell r="C944" t="str">
            <v xml:space="preserve">MOIS + 3 </v>
          </cell>
          <cell r="D944" t="str">
            <v xml:space="preserve">MÊS +3  </v>
          </cell>
        </row>
        <row r="945">
          <cell r="A945" t="str">
            <v>MES Nº</v>
          </cell>
          <cell r="B945" t="str">
            <v xml:space="preserve">MONTH Nº </v>
          </cell>
          <cell r="C945" t="str">
            <v xml:space="preserve">MOIS Nº </v>
          </cell>
          <cell r="D945" t="str">
            <v xml:space="preserve">MÊS Nº  </v>
          </cell>
        </row>
        <row r="960">
          <cell r="A960" t="str">
            <v>SEGUIMIENTO DE OBRA</v>
          </cell>
        </row>
        <row r="961">
          <cell r="A961" t="str">
            <v>FICHA SEGUIMIENTO OBRA</v>
          </cell>
          <cell r="B961" t="str">
            <v xml:space="preserve">CARD PURSUIT BUILDS </v>
          </cell>
          <cell r="C961" t="str">
            <v xml:space="preserve">FICHE SUIVI AGIT </v>
          </cell>
          <cell r="D961" t="str">
            <v xml:space="preserve">CONFIGURAÇÕES DA PERSEGUIÇÃO DO CARTÃO  </v>
          </cell>
        </row>
        <row r="962">
          <cell r="A962" t="str">
            <v>OBRA</v>
          </cell>
          <cell r="B962" t="str">
            <v xml:space="preserve">WORK </v>
          </cell>
          <cell r="C962" t="str">
            <v xml:space="preserve">OEUVRE </v>
          </cell>
          <cell r="D962" t="str">
            <v xml:space="preserve">TRABALHO  </v>
          </cell>
        </row>
        <row r="963">
          <cell r="A963" t="str">
            <v>UBICACIÓN</v>
          </cell>
          <cell r="B963" t="str">
            <v xml:space="preserve">LOCATION </v>
          </cell>
          <cell r="C963" t="str">
            <v xml:space="preserve">SITUATION </v>
          </cell>
          <cell r="D963" t="str">
            <v xml:space="preserve">POSIÇÃO  </v>
          </cell>
        </row>
        <row r="964">
          <cell r="A964" t="str">
            <v>CLIENTE</v>
          </cell>
          <cell r="B964" t="str">
            <v xml:space="preserve">CLIENT </v>
          </cell>
          <cell r="C964" t="str">
            <v xml:space="preserve">CLIENT </v>
          </cell>
          <cell r="D964" t="str">
            <v xml:space="preserve">CLIENTE  </v>
          </cell>
        </row>
        <row r="965">
          <cell r="A965" t="str">
            <v>FECHA CONTRATO</v>
          </cell>
          <cell r="B965" t="str">
            <v xml:space="preserve">DATE CONTRACT </v>
          </cell>
          <cell r="C965" t="str">
            <v xml:space="preserve">DATE CONTRAT </v>
          </cell>
          <cell r="D965" t="str">
            <v xml:space="preserve">CONTRATO DA DATA  </v>
          </cell>
        </row>
        <row r="966">
          <cell r="A966" t="str">
            <v>FECHA ACTA REPLANTEO</v>
          </cell>
          <cell r="B966" t="str">
            <v xml:space="preserve">DATE ACT REFRAMING </v>
          </cell>
          <cell r="C966" t="str">
            <v xml:space="preserve">DATE ACTE REMISE EN QUESTION </v>
          </cell>
          <cell r="D966" t="str">
            <v xml:space="preserve">ATO REFRAMING DA DATA  </v>
          </cell>
        </row>
        <row r="967">
          <cell r="A967" t="str">
            <v>PLAZO</v>
          </cell>
          <cell r="B967" t="str">
            <v xml:space="preserve">TERM </v>
          </cell>
          <cell r="C967" t="str">
            <v xml:space="preserve">DÉLAI </v>
          </cell>
          <cell r="D967" t="str">
            <v xml:space="preserve">TERMO  </v>
          </cell>
        </row>
        <row r="968">
          <cell r="A968" t="str">
            <v>AUMENTOS PLAZOS</v>
          </cell>
          <cell r="B968" t="str">
            <v xml:space="preserve">INCREASES TERMS </v>
          </cell>
          <cell r="C968" t="str">
            <v xml:space="preserve">AUGMENTATIONS DÉLAIS </v>
          </cell>
          <cell r="D968" t="str">
            <v xml:space="preserve">TERMOS DOS AUMENTOS  </v>
          </cell>
        </row>
        <row r="969">
          <cell r="A969" t="str">
            <v>FECHA TERM. CONTRACTUAL</v>
          </cell>
          <cell r="B969" t="str">
            <v xml:space="preserve">DATE TERM. CONTRACTUAL </v>
          </cell>
          <cell r="C969" t="str">
            <v xml:space="preserve">DATE TERM. CONTRACTUEL </v>
          </cell>
          <cell r="D969" t="str">
            <v xml:space="preserve">TERMO DA DATA. CONTRACTUAL  </v>
          </cell>
        </row>
        <row r="970">
          <cell r="A970" t="str">
            <v>FECHA LICITACION</v>
          </cell>
          <cell r="B970" t="str">
            <v xml:space="preserve">DATE LICITATION </v>
          </cell>
          <cell r="C970" t="str">
            <v xml:space="preserve">DATE APPEL D'OFFRES </v>
          </cell>
          <cell r="D970" t="str">
            <v xml:space="preserve">DATA LICITATION  </v>
          </cell>
        </row>
        <row r="971">
          <cell r="A971" t="str">
            <v>FECHA ADJUDICACION</v>
          </cell>
          <cell r="B971" t="str">
            <v xml:space="preserve">DATE AWARDING </v>
          </cell>
          <cell r="C971" t="str">
            <v xml:space="preserve">DATE ADJUDICATION </v>
          </cell>
          <cell r="D971" t="str">
            <v xml:space="preserve">CONCEDER DA DATA  </v>
          </cell>
        </row>
        <row r="972">
          <cell r="A972" t="str">
            <v>FORMA ADJUDICACION</v>
          </cell>
          <cell r="B972" t="str">
            <v xml:space="preserve">IT FORMS AWARDING </v>
          </cell>
          <cell r="C972" t="str">
            <v xml:space="preserve">MANIÈRE ADJUDICATION </v>
          </cell>
          <cell r="D972" t="str">
            <v xml:space="preserve">ELE CONCEDER DO FORMS  </v>
          </cell>
        </row>
        <row r="973">
          <cell r="A973" t="str">
            <v>BAJA</v>
          </cell>
          <cell r="B973" t="str">
            <v xml:space="preserve">LOW </v>
          </cell>
          <cell r="C973" t="str">
            <v xml:space="preserve">BAISSE </v>
          </cell>
          <cell r="D973" t="str">
            <v xml:space="preserve">BAIXO  </v>
          </cell>
        </row>
        <row r="974">
          <cell r="A974" t="str">
            <v>FORMA REVISION</v>
          </cell>
          <cell r="B974" t="str">
            <v xml:space="preserve">IT FORMS REVISION </v>
          </cell>
          <cell r="C974" t="str">
            <v xml:space="preserve">MANIÈRE RÉVISION </v>
          </cell>
          <cell r="D974" t="str">
            <v xml:space="preserve">ELE REVISÃO DO FORMS  </v>
          </cell>
        </row>
        <row r="975">
          <cell r="A975" t="str">
            <v>ADJUDICACION</v>
          </cell>
          <cell r="B975" t="str">
            <v xml:space="preserve">AWARDING </v>
          </cell>
          <cell r="C975" t="str">
            <v xml:space="preserve">ADJUDICATION </v>
          </cell>
          <cell r="D975" t="str">
            <v xml:space="preserve">CONCEDER  </v>
          </cell>
        </row>
        <row r="976">
          <cell r="A976" t="str">
            <v>FORMA PAGO</v>
          </cell>
          <cell r="B976" t="str">
            <v xml:space="preserve">IT FORMS PAYMENT </v>
          </cell>
          <cell r="C976" t="str">
            <v xml:space="preserve">MANIÈRE PAIEMENT </v>
          </cell>
          <cell r="D976" t="str">
            <v xml:space="preserve">ELE PAGAMENTO DO FORMS  </v>
          </cell>
        </row>
        <row r="977">
          <cell r="A977" t="str">
            <v>PRESENTACION CERTIFICACIONES</v>
          </cell>
          <cell r="B977" t="str">
            <v xml:space="preserve">PRESENTATION CERTIFICATIONS </v>
          </cell>
          <cell r="C977" t="str">
            <v xml:space="preserve">PRÉSENTATION CERTIFICATIONS </v>
          </cell>
          <cell r="D977" t="str">
            <v xml:space="preserve">CERTIFICAÇÕES DA APRESENTAÇÃO  </v>
          </cell>
        </row>
        <row r="978">
          <cell r="A978" t="str">
            <v>PLAZO APROBAC. CERTIFICACIONES</v>
          </cell>
          <cell r="B978" t="str">
            <v xml:space="preserve">TERM APROBAC. CERTIFICATIONS </v>
          </cell>
          <cell r="C978" t="str">
            <v xml:space="preserve">DÉLAI APROBAC. CERTIFICATIONS </v>
          </cell>
          <cell r="D978" t="str">
            <v xml:space="preserve">TERMO APROBAC. CERTIFICAÇÕES  </v>
          </cell>
        </row>
        <row r="979">
          <cell r="A979" t="str">
            <v>PLAZO ACEPT. EFECTO</v>
          </cell>
          <cell r="B979" t="str">
            <v xml:space="preserve">TERM ACEPT. EFFECT </v>
          </cell>
          <cell r="C979" t="str">
            <v xml:space="preserve">DÉLAI ACEPT. EFFET </v>
          </cell>
          <cell r="D979" t="str">
            <v xml:space="preserve">TERMO ACEPT. EFEITO  </v>
          </cell>
        </row>
        <row r="980">
          <cell r="A980" t="str">
            <v>OBSERVACIONES</v>
          </cell>
          <cell r="B980" t="str">
            <v xml:space="preserve">OBSERVATIONS </v>
          </cell>
          <cell r="C980" t="str">
            <v xml:space="preserve">OBSERVATIONS </v>
          </cell>
          <cell r="D980" t="str">
            <v xml:space="preserve">OBSERVAÇÕES  </v>
          </cell>
        </row>
        <row r="981">
          <cell r="A981" t="str">
            <v>AVALES GARANTIA</v>
          </cell>
          <cell r="B981" t="str">
            <v xml:space="preserve">ENDORSEMENT GARANTIA </v>
          </cell>
          <cell r="C981" t="str">
            <v xml:space="preserve">APPROBATIONS GARANTIE </v>
          </cell>
          <cell r="D981" t="str">
            <v xml:space="preserve">ENDOSSO GARANTIA  </v>
          </cell>
        </row>
        <row r="982">
          <cell r="A982" t="str">
            <v>RETENCIONES</v>
          </cell>
          <cell r="B982" t="str">
            <v xml:space="preserve">RETENTIONS </v>
          </cell>
          <cell r="C982" t="str">
            <v xml:space="preserve">RETENUES </v>
          </cell>
          <cell r="D982" t="str">
            <v xml:space="preserve">RETENÇÕES  </v>
          </cell>
        </row>
        <row r="983">
          <cell r="A983" t="str">
            <v>PLAZO GARANTIA</v>
          </cell>
          <cell r="B983" t="str">
            <v xml:space="preserve">TERM GARANTIA </v>
          </cell>
          <cell r="C983" t="str">
            <v xml:space="preserve">DÉLAI GARANTIE </v>
          </cell>
          <cell r="D983" t="str">
            <v xml:space="preserve">TERMO GARANTIA  </v>
          </cell>
        </row>
        <row r="984">
          <cell r="A984" t="str">
            <v>FECHA REC. PROVISIONES</v>
          </cell>
          <cell r="B984" t="str">
            <v xml:space="preserve">DATE REC. PROVISIONS </v>
          </cell>
          <cell r="C984" t="str">
            <v xml:space="preserve">DATE REC. PROVISIONS </v>
          </cell>
          <cell r="D984" t="str">
            <v xml:space="preserve">DATA REC. PROVISÕES  </v>
          </cell>
        </row>
        <row r="985">
          <cell r="A985" t="str">
            <v>FECHA REC. DEFINITIVA</v>
          </cell>
          <cell r="B985" t="str">
            <v xml:space="preserve">DATE REC. DEFINITIVE </v>
          </cell>
          <cell r="C985" t="str">
            <v xml:space="preserve">DATE REC. DÉFINITIVE </v>
          </cell>
          <cell r="D985" t="str">
            <v xml:space="preserve">DATA REC. DEFINITIVE  </v>
          </cell>
        </row>
        <row r="986">
          <cell r="A986" t="str">
            <v>PENALIZACIONES</v>
          </cell>
          <cell r="B986" t="str">
            <v xml:space="preserve">PENALTIES </v>
          </cell>
          <cell r="C986" t="str">
            <v xml:space="preserve">PÉNALISATIONS </v>
          </cell>
          <cell r="D986" t="str">
            <v xml:space="preserve">PENALIDADES  </v>
          </cell>
        </row>
        <row r="1000">
          <cell r="A1000" t="str">
            <v>SEGUIMIENTO FACTURA OBRA</v>
          </cell>
        </row>
        <row r="1001">
          <cell r="A1001" t="str">
            <v>OBRA</v>
          </cell>
          <cell r="B1001" t="str">
            <v xml:space="preserve">WORK </v>
          </cell>
          <cell r="C1001" t="str">
            <v xml:space="preserve">OEUVRE </v>
          </cell>
          <cell r="D1001" t="str">
            <v xml:space="preserve">TRABALHO  </v>
          </cell>
        </row>
        <row r="1002">
          <cell r="A1002" t="str">
            <v>MES</v>
          </cell>
          <cell r="B1002" t="str">
            <v xml:space="preserve">MONTH </v>
          </cell>
          <cell r="C1002" t="str">
            <v xml:space="preserve">MOIS </v>
          </cell>
          <cell r="D1002" t="str">
            <v xml:space="preserve">MÊS  </v>
          </cell>
        </row>
        <row r="1003">
          <cell r="A1003" t="str">
            <v>FECHA</v>
          </cell>
          <cell r="B1003" t="str">
            <v xml:space="preserve">DATE </v>
          </cell>
          <cell r="C1003" t="str">
            <v xml:space="preserve">DATE </v>
          </cell>
          <cell r="D1003" t="str">
            <v xml:space="preserve">DATA  </v>
          </cell>
        </row>
        <row r="1004">
          <cell r="A1004" t="str">
            <v>FECHA PRESENTACION</v>
          </cell>
          <cell r="B1004" t="str">
            <v xml:space="preserve">DATE PRESENTATION </v>
          </cell>
          <cell r="C1004" t="str">
            <v xml:space="preserve">DATE PRÉSENTATION </v>
          </cell>
          <cell r="D1004" t="str">
            <v xml:space="preserve">APRESENTAÇÃO DA DATA  </v>
          </cell>
        </row>
        <row r="1005">
          <cell r="A1005" t="str">
            <v>FECHA APROBACION</v>
          </cell>
          <cell r="B1005" t="str">
            <v xml:space="preserve">DATE APPROVAL </v>
          </cell>
          <cell r="C1005" t="str">
            <v xml:space="preserve">DATE APPROBATION </v>
          </cell>
          <cell r="D1005" t="str">
            <v xml:space="preserve">APROVAÇÃ0 DA DATA  </v>
          </cell>
        </row>
        <row r="1006">
          <cell r="A1006" t="str">
            <v>FECHA ENVIO CENTRAL</v>
          </cell>
          <cell r="B1006" t="str">
            <v xml:space="preserve">CENTRAL DATE ENVIO </v>
          </cell>
          <cell r="C1006" t="str">
            <v xml:space="preserve">DATE ENVOI CENTRAL </v>
          </cell>
          <cell r="D1006" t="str">
            <v xml:space="preserve">DATA CENTRAL ENVIO  </v>
          </cell>
        </row>
        <row r="1007">
          <cell r="A1007" t="str">
            <v>OBRA EJECUTADA</v>
          </cell>
          <cell r="B1007" t="str">
            <v xml:space="preserve">EXECUTED WORK </v>
          </cell>
          <cell r="C1007" t="str">
            <v xml:space="preserve">OEUVRE EXÉCUTÉE </v>
          </cell>
          <cell r="D1007" t="str">
            <v xml:space="preserve">TRABALHO EXECUTADO  </v>
          </cell>
        </row>
        <row r="1008">
          <cell r="A1008" t="str">
            <v>REVISION PRECIOS</v>
          </cell>
          <cell r="B1008" t="str">
            <v xml:space="preserve">REVISION PRICES </v>
          </cell>
          <cell r="C1008" t="str">
            <v xml:space="preserve">RÉVISION PRIX </v>
          </cell>
          <cell r="D1008" t="str">
            <v xml:space="preserve">PREÇOS DA REVISÃO  </v>
          </cell>
        </row>
        <row r="1009">
          <cell r="A1009" t="str">
            <v>ANTICIPOS</v>
          </cell>
          <cell r="B1009" t="str">
            <v xml:space="preserve">ADVANCE PAYMENTS </v>
          </cell>
          <cell r="C1009" t="str">
            <v xml:space="preserve">AVANCES </v>
          </cell>
          <cell r="D1009" t="str">
            <v xml:space="preserve">PAGAMENTOS AVANÇADOS  </v>
          </cell>
        </row>
        <row r="1010">
          <cell r="A1010" t="str">
            <v>INGRESOS/GASTOS FINANCIEROS</v>
          </cell>
          <cell r="B1010" t="str">
            <v xml:space="preserve">FINANCIAL INGRESOS/GASTOS </v>
          </cell>
          <cell r="C1010" t="str">
            <v xml:space="preserve">RECETTES/frais FINANCIERS </v>
          </cell>
          <cell r="D1010" t="str">
            <v xml:space="preserve">INGRESOS/GASTOS FINANCEIRO  </v>
          </cell>
        </row>
        <row r="1011">
          <cell r="A1011" t="str">
            <v>RETENCIONES ANTICIPO IMPUESTOS</v>
          </cell>
          <cell r="B1011" t="str">
            <v xml:space="preserve">IMPOSED RETENTIONS ADVANCE PAYMENT </v>
          </cell>
          <cell r="C1011" t="str">
            <v xml:space="preserve">RETENUES AVANCE IMPOSÉS </v>
          </cell>
          <cell r="D1011" t="str">
            <v xml:space="preserve">PAGAMENTO AVANÇADO IMPOSTO DAS RETENÇÕES  </v>
          </cell>
        </row>
        <row r="1012">
          <cell r="A1012" t="str">
            <v>TASAS CERTIFICACION</v>
          </cell>
          <cell r="B1012" t="str">
            <v xml:space="preserve">RATES CERTIFICATION </v>
          </cell>
          <cell r="C1012" t="str">
            <v xml:space="preserve">TAXES CERTIFICATION </v>
          </cell>
          <cell r="D1012" t="str">
            <v xml:space="preserve">CERTIFICAÇÃO DAS TAXAS  </v>
          </cell>
        </row>
        <row r="1013">
          <cell r="A1013" t="str">
            <v>DESCUENTOS</v>
          </cell>
          <cell r="B1013" t="str">
            <v xml:space="preserve">DISCOUNTS </v>
          </cell>
          <cell r="C1013" t="str">
            <v xml:space="preserve">REMISES </v>
          </cell>
          <cell r="D1013" t="str">
            <v xml:space="preserve">DISCONTOS  </v>
          </cell>
        </row>
        <row r="1014">
          <cell r="A1014" t="str">
            <v>BASE IMPONIBLE</v>
          </cell>
          <cell r="B1014" t="str">
            <v xml:space="preserve">TAX BASIS </v>
          </cell>
          <cell r="C1014" t="str">
            <v xml:space="preserve">BASE IMPOSABLE </v>
          </cell>
          <cell r="D1014" t="str">
            <v xml:space="preserve">BASE DE IMPOSTO  </v>
          </cell>
        </row>
        <row r="1015">
          <cell r="A1015" t="str">
            <v>IMPORTE</v>
          </cell>
          <cell r="B1015" t="str">
            <v xml:space="preserve">AMOUNT </v>
          </cell>
          <cell r="C1015" t="str">
            <v xml:space="preserve">MONTANT </v>
          </cell>
          <cell r="D1015" t="str">
            <v xml:space="preserve">Uma QUANTIDADE  </v>
          </cell>
        </row>
        <row r="1016">
          <cell r="A1016" t="str">
            <v>TOTAL</v>
          </cell>
          <cell r="B1016" t="str">
            <v xml:space="preserve">TOTAL </v>
          </cell>
          <cell r="C1016" t="str">
            <v xml:space="preserve">TOTAL </v>
          </cell>
          <cell r="D1016" t="str">
            <v xml:space="preserve">TOTAL  </v>
          </cell>
        </row>
        <row r="1017">
          <cell r="A1017" t="str">
            <v>RETENCION</v>
          </cell>
          <cell r="B1017" t="str">
            <v xml:space="preserve">RETENTION </v>
          </cell>
          <cell r="C1017" t="str">
            <v xml:space="preserve">RETENUE </v>
          </cell>
          <cell r="D1017" t="str">
            <v xml:space="preserve">RETENÇÃO  </v>
          </cell>
        </row>
        <row r="1018">
          <cell r="A1018" t="str">
            <v>TOTAL A COBRAR</v>
          </cell>
          <cell r="B1018" t="str">
            <v xml:space="preserve">TOTAL TO RECEIVE </v>
          </cell>
          <cell r="C1018" t="str">
            <v xml:space="preserve">TOTAL À PERCEVOIR </v>
          </cell>
          <cell r="D1018" t="str">
            <v xml:space="preserve">TOTALIZE PARA RECEBER  </v>
          </cell>
        </row>
        <row r="1019">
          <cell r="A1019" t="str">
            <v>FECHA COBRO SEGÚN CONTRATO</v>
          </cell>
          <cell r="B1019" t="str">
            <v xml:space="preserve">DATE COLLECTION ACCORDING TO CONTRACT </v>
          </cell>
          <cell r="C1019" t="str">
            <v xml:space="preserve">DATE ENCAISSEMENT COMME CONTRAT </v>
          </cell>
          <cell r="D1019" t="str">
            <v xml:space="preserve">DATE A COLEÇÃO DE ACORDO COM O CONTRATO  </v>
          </cell>
        </row>
        <row r="1020">
          <cell r="A1020" t="str">
            <v>FECHA COBRO PREVISTA</v>
          </cell>
          <cell r="B1020" t="str">
            <v xml:space="preserve">PREDICTED DATE COLLECTION </v>
          </cell>
          <cell r="C1020" t="str">
            <v xml:space="preserve">DATE ENCAISSEMENT PRÉVUE </v>
          </cell>
          <cell r="D1020" t="str">
            <v xml:space="preserve">COLEÇÃO PREDITA DA DATA  </v>
          </cell>
        </row>
        <row r="1021">
          <cell r="A1021" t="str">
            <v>FECHA COBRO REAL</v>
          </cell>
          <cell r="B1021" t="str">
            <v xml:space="preserve">DATE REAL COLLECTION </v>
          </cell>
          <cell r="C1021" t="str">
            <v xml:space="preserve">DATE ENCAISSEMENT RÉEL </v>
          </cell>
          <cell r="D1021" t="str">
            <v xml:space="preserve">COLEÇÃO REAL DA DATA  </v>
          </cell>
        </row>
        <row r="1022">
          <cell r="A1022" t="str">
            <v>DEMORA COBRO</v>
          </cell>
          <cell r="B1022" t="str">
            <v xml:space="preserve">IT DELAYS COLLECTION </v>
          </cell>
          <cell r="C1022" t="str">
            <v xml:space="preserve">RETARD ENCAISSEMENT </v>
          </cell>
          <cell r="D1022" t="str">
            <v xml:space="preserve">ATRASA A COLEÇÃO  </v>
          </cell>
        </row>
        <row r="1023">
          <cell r="A1023" t="str">
            <v>NUEVA</v>
          </cell>
        </row>
        <row r="1036">
          <cell r="A1036" t="str">
            <v>CARTERA</v>
          </cell>
        </row>
        <row r="1037">
          <cell r="A1037" t="str">
            <v>OBRA</v>
          </cell>
          <cell r="B1037" t="str">
            <v xml:space="preserve">WORK </v>
          </cell>
          <cell r="C1037" t="str">
            <v xml:space="preserve">OEUVRE </v>
          </cell>
          <cell r="D1037" t="str">
            <v xml:space="preserve">TRABALHO  </v>
          </cell>
        </row>
        <row r="1038">
          <cell r="A1038" t="str">
            <v>DIVISION</v>
          </cell>
          <cell r="B1038" t="str">
            <v xml:space="preserve">DIVISION </v>
          </cell>
          <cell r="C1038" t="str">
            <v xml:space="preserve">DIVISION </v>
          </cell>
          <cell r="D1038" t="str">
            <v xml:space="preserve">DIVISÃO  </v>
          </cell>
        </row>
        <row r="1039">
          <cell r="A1039" t="str">
            <v>TIPO</v>
          </cell>
          <cell r="B1039" t="str">
            <v xml:space="preserve">TYPE </v>
          </cell>
          <cell r="C1039" t="str">
            <v xml:space="preserve">TAUX </v>
          </cell>
          <cell r="D1039" t="str">
            <v xml:space="preserve">TIPO  </v>
          </cell>
        </row>
        <row r="1040">
          <cell r="A1040" t="str">
            <v>CLIENTE</v>
          </cell>
          <cell r="B1040" t="str">
            <v xml:space="preserve">CLIENT </v>
          </cell>
          <cell r="C1040" t="str">
            <v xml:space="preserve">CLIENT </v>
          </cell>
          <cell r="D1040" t="str">
            <v xml:space="preserve">CLIENTE  </v>
          </cell>
        </row>
        <row r="1041">
          <cell r="A1041" t="str">
            <v>PRESUPUESTO INICIAL</v>
          </cell>
          <cell r="B1041" t="str">
            <v xml:space="preserve">INITIAL BUDGET </v>
          </cell>
          <cell r="C1041" t="str">
            <v xml:space="preserve">BUDGET INITIAL </v>
          </cell>
          <cell r="D1041" t="str">
            <v xml:space="preserve">ORÇAMENTO INICIAL  </v>
          </cell>
        </row>
        <row r="1042">
          <cell r="A1042" t="str">
            <v>AMPLIACIONES</v>
          </cell>
          <cell r="B1042" t="str">
            <v xml:space="preserve">EXTENSIONS </v>
          </cell>
          <cell r="C1042" t="str">
            <v xml:space="preserve">EXTENSIONS </v>
          </cell>
          <cell r="D1042" t="str">
            <v xml:space="preserve">EXTENSÕES  </v>
          </cell>
        </row>
        <row r="1043">
          <cell r="A1043" t="str">
            <v>VENTA FINAL</v>
          </cell>
          <cell r="B1043" t="str">
            <v xml:space="preserve">FINAL SALE </v>
          </cell>
          <cell r="C1043" t="str">
            <v xml:space="preserve">VENTE FINALE </v>
          </cell>
          <cell r="D1043" t="str">
            <v xml:space="preserve">VENDA FINAL  </v>
          </cell>
        </row>
        <row r="1044">
          <cell r="A1044" t="str">
            <v>EJECUTADO</v>
          </cell>
          <cell r="B1044" t="str">
            <v xml:space="preserve">EXECUTED </v>
          </cell>
          <cell r="C1044" t="str">
            <v xml:space="preserve">EXÉCUTÉ </v>
          </cell>
          <cell r="D1044" t="str">
            <v xml:space="preserve">EXECUTADO  </v>
          </cell>
        </row>
        <row r="1045">
          <cell r="A1045" t="str">
            <v>CARTERA DETALLE VENTAS</v>
          </cell>
          <cell r="B1045" t="str">
            <v xml:space="preserve">PORTFOLIO DETAILS SALES </v>
          </cell>
          <cell r="C1045" t="str">
            <v xml:space="preserve">PORTEFEUILLE DÉTAILLE DES VENTES </v>
          </cell>
          <cell r="D1045" t="str">
            <v xml:space="preserve">O PORTFOLIO DETALHA VENDAS  </v>
          </cell>
        </row>
      </sheetData>
      <sheetData sheetId="23" refreshError="1"/>
      <sheetData sheetId="24" refreshError="1"/>
      <sheetData sheetId="25" refreshError="1"/>
      <sheetData sheetId="26" refreshError="1"/>
      <sheetData sheetId="27" refreshError="1">
        <row r="1">
          <cell r="B1" t="str">
            <v>ISOLUX NICARAGUA</v>
          </cell>
          <cell r="G1" t="str">
            <v>TIPOS DE CAMBIO CIERRE</v>
          </cell>
        </row>
        <row r="3">
          <cell r="B3" t="str">
            <v>EURO</v>
          </cell>
          <cell r="C3" t="str">
            <v>DÓLAR</v>
          </cell>
          <cell r="D3" t="str">
            <v>CÓRDOBAS</v>
          </cell>
          <cell r="E3" t="str">
            <v>PESO CHILENO</v>
          </cell>
          <cell r="F3" t="str">
            <v>DINAR</v>
          </cell>
          <cell r="G3" t="str">
            <v>METICAL</v>
          </cell>
          <cell r="H3" t="str">
            <v>DIRHAM</v>
          </cell>
          <cell r="I3" t="str">
            <v>PESO MEXICANO</v>
          </cell>
          <cell r="J3" t="str">
            <v>RUPEE</v>
          </cell>
        </row>
        <row r="5">
          <cell r="A5">
            <v>37287</v>
          </cell>
          <cell r="B5">
            <v>1</v>
          </cell>
          <cell r="D5">
            <v>8.4029999999999994E-2</v>
          </cell>
          <cell r="G5">
            <v>5.092E-5</v>
          </cell>
          <cell r="H5">
            <v>9.8424999999999999E-2</v>
          </cell>
          <cell r="I5">
            <v>0.126885</v>
          </cell>
          <cell r="J5">
            <v>1.8884999999999999E-2</v>
          </cell>
        </row>
        <row r="6">
          <cell r="A6">
            <v>37315</v>
          </cell>
          <cell r="B6">
            <v>1</v>
          </cell>
          <cell r="D6">
            <v>8.362E-2</v>
          </cell>
          <cell r="G6">
            <v>5.0670000000000001E-5</v>
          </cell>
          <cell r="H6">
            <v>9.8060000000000008E-2</v>
          </cell>
          <cell r="I6">
            <v>0.126915</v>
          </cell>
          <cell r="J6">
            <v>1.9259999999999999E-2</v>
          </cell>
        </row>
        <row r="7">
          <cell r="A7">
            <v>37346</v>
          </cell>
          <cell r="B7">
            <v>1</v>
          </cell>
          <cell r="D7">
            <v>8.2030000000000006E-2</v>
          </cell>
          <cell r="G7">
            <v>5.0090000000000003E-5</v>
          </cell>
          <cell r="H7">
            <v>9.8330000000000001E-2</v>
          </cell>
          <cell r="I7">
            <v>0.12720500000000001</v>
          </cell>
          <cell r="J7">
            <v>1.8735000000000002E-2</v>
          </cell>
        </row>
        <row r="8">
          <cell r="A8">
            <v>37376</v>
          </cell>
          <cell r="B8">
            <v>1</v>
          </cell>
          <cell r="D8">
            <v>7.8920000000000004E-2</v>
          </cell>
          <cell r="G8">
            <v>4.7549999999999997E-5</v>
          </cell>
          <cell r="H8">
            <v>9.7019999999999995E-2</v>
          </cell>
          <cell r="I8">
            <v>0.11809500000000001</v>
          </cell>
          <cell r="J8">
            <v>1.8445E-2</v>
          </cell>
        </row>
        <row r="9">
          <cell r="A9">
            <v>37407</v>
          </cell>
          <cell r="B9">
            <v>1</v>
          </cell>
          <cell r="D9">
            <v>7.5300000000000006E-2</v>
          </cell>
          <cell r="G9">
            <v>4.5410000000000001E-5</v>
          </cell>
          <cell r="H9">
            <v>9.6284999999999996E-2</v>
          </cell>
          <cell r="I9">
            <v>0.10997999999999999</v>
          </cell>
          <cell r="J9">
            <v>1.7784999999999999E-2</v>
          </cell>
        </row>
        <row r="10">
          <cell r="A10">
            <v>37437</v>
          </cell>
          <cell r="B10">
            <v>1</v>
          </cell>
          <cell r="D10">
            <v>7.1065000000000003E-2</v>
          </cell>
          <cell r="G10">
            <v>4.2830000000000002E-5</v>
          </cell>
          <cell r="H10">
            <v>9.5415E-2</v>
          </cell>
          <cell r="I10">
            <v>0.101355</v>
          </cell>
          <cell r="J10">
            <v>1.6475E-2</v>
          </cell>
        </row>
        <row r="11">
          <cell r="A11">
            <v>37468</v>
          </cell>
          <cell r="B11">
            <v>1</v>
          </cell>
          <cell r="D11">
            <v>7.1260000000000004E-2</v>
          </cell>
          <cell r="G11">
            <v>4.3189999999999998E-5</v>
          </cell>
          <cell r="H11">
            <v>9.5610000000000001E-2</v>
          </cell>
          <cell r="I11">
            <v>0.10433000000000001</v>
          </cell>
          <cell r="J11">
            <v>1.6775000000000002E-2</v>
          </cell>
        </row>
        <row r="12">
          <cell r="A12">
            <v>37499</v>
          </cell>
          <cell r="B12">
            <v>1</v>
          </cell>
          <cell r="D12">
            <v>7.0949999999999999E-2</v>
          </cell>
          <cell r="G12">
            <v>4.35E-5</v>
          </cell>
          <cell r="H12">
            <v>9.5480000000000009E-2</v>
          </cell>
          <cell r="I12">
            <v>0.102425</v>
          </cell>
          <cell r="J12">
            <v>1.6795000000000001E-2</v>
          </cell>
        </row>
        <row r="13">
          <cell r="A13">
            <v>37529</v>
          </cell>
          <cell r="B13">
            <v>1</v>
          </cell>
          <cell r="D13">
            <v>7.0440000000000003E-2</v>
          </cell>
          <cell r="G13">
            <v>4.3380000000000001E-5</v>
          </cell>
          <cell r="H13">
            <v>9.5039999999999999E-2</v>
          </cell>
          <cell r="I13">
            <v>0.10007000000000001</v>
          </cell>
          <cell r="J13">
            <v>1.6879999999999999E-2</v>
          </cell>
        </row>
        <row r="14">
          <cell r="A14">
            <v>37560</v>
          </cell>
          <cell r="B14">
            <v>1</v>
          </cell>
          <cell r="D14">
            <v>7.0065000000000002E-2</v>
          </cell>
          <cell r="G14">
            <v>4.3519999999999997E-5</v>
          </cell>
          <cell r="H14">
            <v>9.5144999999999993E-2</v>
          </cell>
          <cell r="I14">
            <v>9.9714999999999998E-2</v>
          </cell>
          <cell r="J14">
            <v>1.6895E-2</v>
          </cell>
        </row>
        <row r="15">
          <cell r="A15">
            <v>37590</v>
          </cell>
          <cell r="B15">
            <v>1</v>
          </cell>
          <cell r="D15">
            <v>6.9114999999999996E-2</v>
          </cell>
          <cell r="G15">
            <v>4.3090000000000002E-5</v>
          </cell>
          <cell r="H15">
            <v>9.486E-2</v>
          </cell>
          <cell r="I15">
            <v>9.9114999999999995E-2</v>
          </cell>
          <cell r="J15">
            <v>1.6875000000000001E-2</v>
          </cell>
        </row>
        <row r="16">
          <cell r="A16">
            <v>37621</v>
          </cell>
          <cell r="B16">
            <v>1</v>
          </cell>
          <cell r="D16">
            <v>6.5475000000000005E-2</v>
          </cell>
          <cell r="G16">
            <v>4.0439999999999999E-5</v>
          </cell>
          <cell r="H16">
            <v>9.3774999999999997E-2</v>
          </cell>
          <cell r="I16">
            <v>9.1260000000000008E-2</v>
          </cell>
          <cell r="J16">
            <v>1.6045E-2</v>
          </cell>
        </row>
        <row r="17">
          <cell r="A17">
            <v>37652</v>
          </cell>
          <cell r="B17">
            <v>1</v>
          </cell>
          <cell r="D17">
            <v>6.3035000000000008E-2</v>
          </cell>
          <cell r="F17">
            <v>1.3032349999999999</v>
          </cell>
          <cell r="G17">
            <v>3.9780000000000002E-5</v>
          </cell>
          <cell r="H17">
            <v>9.2865000000000003E-2</v>
          </cell>
          <cell r="I17">
            <v>8.4515000000000007E-2</v>
          </cell>
          <cell r="J17">
            <v>1.5904999999999999E-2</v>
          </cell>
        </row>
        <row r="18">
          <cell r="A18">
            <v>37680</v>
          </cell>
          <cell r="B18">
            <v>1</v>
          </cell>
          <cell r="D18">
            <v>6.3064999999999996E-2</v>
          </cell>
          <cell r="F18">
            <v>1.3102050000000001</v>
          </cell>
          <cell r="G18">
            <v>3.9990000000000002E-5</v>
          </cell>
          <cell r="H18">
            <v>9.3429999999999999E-2</v>
          </cell>
          <cell r="I18">
            <v>8.4284999999999999E-2</v>
          </cell>
          <cell r="J18">
            <v>1.602E-2</v>
          </cell>
        </row>
        <row r="19">
          <cell r="A19">
            <v>37711</v>
          </cell>
          <cell r="B19">
            <v>1</v>
          </cell>
          <cell r="D19">
            <v>6.2835000000000002E-2</v>
          </cell>
          <cell r="F19">
            <v>1.3053049999999999</v>
          </cell>
          <cell r="G19">
            <v>3.9789999999999997E-5</v>
          </cell>
          <cell r="H19">
            <v>9.2865000000000003E-2</v>
          </cell>
          <cell r="I19">
            <v>8.6919999999999997E-2</v>
          </cell>
          <cell r="J19">
            <v>1.6045E-2</v>
          </cell>
        </row>
        <row r="20">
          <cell r="A20">
            <v>37741</v>
          </cell>
          <cell r="B20">
            <v>1</v>
          </cell>
          <cell r="D20">
            <v>6.1289999999999997E-2</v>
          </cell>
          <cell r="F20">
            <v>1.2716700000000001</v>
          </cell>
          <cell r="G20">
            <v>3.8534999999999996E-5</v>
          </cell>
          <cell r="H20">
            <v>9.2184999999999989E-2</v>
          </cell>
          <cell r="I20">
            <v>8.7705000000000005E-2</v>
          </cell>
          <cell r="J20">
            <v>1.5640000000000001E-2</v>
          </cell>
        </row>
        <row r="21">
          <cell r="A21">
            <v>37772</v>
          </cell>
          <cell r="B21">
            <v>1</v>
          </cell>
          <cell r="D21">
            <v>5.7010000000000005E-2</v>
          </cell>
          <cell r="F21">
            <v>1.1971799999999999</v>
          </cell>
          <cell r="G21">
            <v>3.6320000000000005E-5</v>
          </cell>
          <cell r="H21">
            <v>9.2124999999999999E-2</v>
          </cell>
          <cell r="I21">
            <v>8.2309999999999994E-2</v>
          </cell>
          <cell r="J21">
            <v>1.4749999999999999E-2</v>
          </cell>
        </row>
        <row r="22">
          <cell r="A22">
            <v>37802</v>
          </cell>
          <cell r="B22">
            <v>1</v>
          </cell>
          <cell r="D22">
            <v>5.8645000000000003E-2</v>
          </cell>
          <cell r="F22">
            <v>1.23319</v>
          </cell>
          <cell r="G22">
            <v>3.7335000000000001E-5</v>
          </cell>
          <cell r="H22">
            <v>9.2304999999999998E-2</v>
          </cell>
          <cell r="I22">
            <v>8.4010000000000001E-2</v>
          </cell>
          <cell r="J22">
            <v>1.5134999999999999E-2</v>
          </cell>
        </row>
        <row r="23">
          <cell r="A23">
            <v>37833</v>
          </cell>
          <cell r="B23">
            <v>1</v>
          </cell>
          <cell r="D23">
            <v>5.8459999999999998E-2</v>
          </cell>
          <cell r="F23">
            <v>1.243395</v>
          </cell>
          <cell r="G23">
            <v>3.7675000000000001E-5</v>
          </cell>
          <cell r="H23">
            <v>9.2460000000000001E-2</v>
          </cell>
          <cell r="I23">
            <v>8.4089999999999998E-2</v>
          </cell>
          <cell r="J23">
            <v>1.5259999999999999E-2</v>
          </cell>
        </row>
        <row r="24">
          <cell r="A24">
            <v>37864</v>
          </cell>
          <cell r="B24">
            <v>1</v>
          </cell>
          <cell r="D24">
            <v>6.0335E-2</v>
          </cell>
          <cell r="F24">
            <v>1.2842100000000001</v>
          </cell>
          <cell r="G24">
            <v>3.8985E-5</v>
          </cell>
          <cell r="H24">
            <v>9.3015E-2</v>
          </cell>
          <cell r="I24">
            <v>8.226E-2</v>
          </cell>
          <cell r="J24">
            <v>1.5800000000000002E-2</v>
          </cell>
        </row>
        <row r="25">
          <cell r="A25">
            <v>37894</v>
          </cell>
          <cell r="B25">
            <v>1</v>
          </cell>
          <cell r="D25">
            <v>5.6885000000000005E-2</v>
          </cell>
          <cell r="F25">
            <v>1.21608</v>
          </cell>
          <cell r="G25">
            <v>3.7760000000000004E-5</v>
          </cell>
          <cell r="H25">
            <v>9.1854999999999992E-2</v>
          </cell>
          <cell r="I25">
            <v>7.8575000000000006E-2</v>
          </cell>
          <cell r="J25">
            <v>1.4919999999999999E-2</v>
          </cell>
        </row>
        <row r="26">
          <cell r="A26">
            <v>37925</v>
          </cell>
          <cell r="B26">
            <v>1</v>
          </cell>
          <cell r="D26">
            <v>5.6169999999999998E-2</v>
          </cell>
          <cell r="F26">
            <v>1.21225</v>
          </cell>
          <cell r="G26">
            <v>3.6915000000000001E-5</v>
          </cell>
          <cell r="H26">
            <v>9.2274999999999996E-2</v>
          </cell>
          <cell r="I26">
            <v>7.7719999999999997E-2</v>
          </cell>
          <cell r="J26">
            <v>1.499E-2</v>
          </cell>
        </row>
        <row r="27">
          <cell r="A27">
            <v>37955</v>
          </cell>
          <cell r="B27">
            <v>1</v>
          </cell>
          <cell r="D27">
            <v>5.4345000000000004E-2</v>
          </cell>
          <cell r="F27">
            <v>1.1765099999999999</v>
          </cell>
          <cell r="G27">
            <v>3.6110000000000005E-5</v>
          </cell>
          <cell r="H27">
            <v>9.101999999999999E-2</v>
          </cell>
          <cell r="I27">
            <v>7.3255000000000001E-2</v>
          </cell>
          <cell r="J27">
            <v>1.4630000000000001E-2</v>
          </cell>
        </row>
        <row r="28">
          <cell r="A28">
            <v>37986</v>
          </cell>
          <cell r="B28">
            <v>1</v>
          </cell>
          <cell r="D28">
            <v>5.1619999999999999E-2</v>
          </cell>
          <cell r="F28">
            <v>1.12338</v>
          </cell>
          <cell r="G28">
            <v>3.4314999999999999E-5</v>
          </cell>
          <cell r="H28">
            <v>9.0120000000000006E-2</v>
          </cell>
          <cell r="I28">
            <v>7.0934999999999998E-2</v>
          </cell>
          <cell r="J28">
            <v>1.3909999999999999E-2</v>
          </cell>
        </row>
        <row r="29">
          <cell r="A29">
            <v>38017</v>
          </cell>
          <cell r="B29">
            <v>1</v>
          </cell>
          <cell r="D29">
            <v>5.2040000000000003E-2</v>
          </cell>
          <cell r="F29">
            <v>1.1362700000000001</v>
          </cell>
          <cell r="G29">
            <v>3.4795000000000001E-5</v>
          </cell>
          <cell r="H29">
            <v>9.0579999999999994E-2</v>
          </cell>
          <cell r="I29">
            <v>7.2410000000000002E-2</v>
          </cell>
          <cell r="J29">
            <v>1.4095E-2</v>
          </cell>
        </row>
        <row r="30">
          <cell r="A30">
            <v>38046</v>
          </cell>
          <cell r="B30">
            <v>1</v>
          </cell>
          <cell r="D30">
            <v>5.1449999999999996E-2</v>
          </cell>
          <cell r="F30">
            <v>1.12968</v>
          </cell>
          <cell r="G30">
            <v>3.4634999999999996E-5</v>
          </cell>
          <cell r="H30">
            <v>9.0395000000000003E-2</v>
          </cell>
          <cell r="I30">
            <v>7.2395000000000001E-2</v>
          </cell>
          <cell r="J30">
            <v>1.3979999999999999E-2</v>
          </cell>
        </row>
        <row r="31">
          <cell r="A31">
            <v>38077</v>
          </cell>
          <cell r="B31">
            <v>1</v>
          </cell>
          <cell r="D31">
            <v>5.2549999999999999E-2</v>
          </cell>
          <cell r="F31">
            <v>1.15848</v>
          </cell>
          <cell r="G31">
            <v>3.5320000000000001E-5</v>
          </cell>
          <cell r="H31">
            <v>9.1240000000000002E-2</v>
          </cell>
          <cell r="I31">
            <v>7.3374999999999996E-2</v>
          </cell>
          <cell r="J31">
            <v>1.4290000000000001E-2</v>
          </cell>
        </row>
        <row r="32">
          <cell r="A32">
            <v>38107</v>
          </cell>
          <cell r="B32">
            <v>1</v>
          </cell>
          <cell r="D32">
            <v>5.3265E-2</v>
          </cell>
          <cell r="F32">
            <v>1.1772899999999999</v>
          </cell>
          <cell r="G32">
            <v>3.6210000000000001E-5</v>
          </cell>
          <cell r="H32">
            <v>9.1045000000000001E-2</v>
          </cell>
          <cell r="I32">
            <v>7.3055000000000009E-2</v>
          </cell>
          <cell r="J32">
            <v>1.455E-2</v>
          </cell>
        </row>
        <row r="33">
          <cell r="A33">
            <v>38138</v>
          </cell>
          <cell r="B33">
            <v>1</v>
          </cell>
          <cell r="D33">
            <v>5.1900000000000002E-2</v>
          </cell>
          <cell r="F33">
            <v>1.1520999999999999</v>
          </cell>
          <cell r="G33">
            <v>3.5330000000000002E-5</v>
          </cell>
          <cell r="H33">
            <v>9.0760000000000007E-2</v>
          </cell>
          <cell r="I33">
            <v>7.152E-2</v>
          </cell>
          <cell r="J33">
            <v>1.4175E-2</v>
          </cell>
        </row>
        <row r="34">
          <cell r="A34">
            <v>38168</v>
          </cell>
          <cell r="B34">
            <v>1</v>
          </cell>
          <cell r="D34">
            <v>5.2309999999999995E-2</v>
          </cell>
          <cell r="F34">
            <v>1.1673</v>
          </cell>
          <cell r="G34">
            <v>3.6820000000000003E-5</v>
          </cell>
          <cell r="H34">
            <v>9.1425000000000006E-2</v>
          </cell>
          <cell r="I34">
            <v>7.1910000000000002E-2</v>
          </cell>
          <cell r="J34">
            <v>1.4255E-2</v>
          </cell>
        </row>
        <row r="35">
          <cell r="A35">
            <v>38199</v>
          </cell>
          <cell r="B35">
            <v>1</v>
          </cell>
          <cell r="D35">
            <v>5.2405E-2</v>
          </cell>
          <cell r="E35">
            <v>1.3025000000000001E-3</v>
          </cell>
          <cell r="F35">
            <v>1.17326</v>
          </cell>
          <cell r="G35">
            <v>3.7514999999999996E-5</v>
          </cell>
          <cell r="H35">
            <v>9.1315000000000007E-2</v>
          </cell>
          <cell r="I35">
            <v>7.2864999999999999E-2</v>
          </cell>
          <cell r="J35">
            <v>1.426E-2</v>
          </cell>
        </row>
        <row r="36">
          <cell r="A36">
            <v>38230</v>
          </cell>
          <cell r="B36">
            <v>1</v>
          </cell>
          <cell r="D36">
            <v>5.2055000000000004E-2</v>
          </cell>
          <cell r="E36">
            <v>1.3235E-3</v>
          </cell>
          <cell r="F36">
            <v>1.17035</v>
          </cell>
          <cell r="G36">
            <v>3.7829999999999995E-5</v>
          </cell>
          <cell r="H36">
            <v>9.1179999999999997E-2</v>
          </cell>
          <cell r="I36">
            <v>7.2745000000000004E-2</v>
          </cell>
          <cell r="J36">
            <v>1.4159999999999999E-2</v>
          </cell>
        </row>
        <row r="37">
          <cell r="A37">
            <v>38260</v>
          </cell>
          <cell r="B37">
            <v>1</v>
          </cell>
          <cell r="D37">
            <v>5.0634999999999999E-2</v>
          </cell>
          <cell r="E37">
            <v>1.343E-3</v>
          </cell>
          <cell r="F37">
            <v>1.14415</v>
          </cell>
          <cell r="G37">
            <v>3.8575000000000003E-5</v>
          </cell>
          <cell r="H37">
            <v>9.0719999999999995E-2</v>
          </cell>
          <cell r="I37">
            <v>7.1050000000000002E-2</v>
          </cell>
          <cell r="J37">
            <v>1.3725000000000001E-2</v>
          </cell>
        </row>
        <row r="38">
          <cell r="A38">
            <v>38291</v>
          </cell>
          <cell r="B38">
            <v>1</v>
          </cell>
          <cell r="D38">
            <v>4.8585000000000003E-2</v>
          </cell>
          <cell r="E38">
            <v>1.2745E-3</v>
          </cell>
          <cell r="F38">
            <v>1.1024799999999999</v>
          </cell>
          <cell r="G38">
            <v>3.8509999999999996E-5</v>
          </cell>
          <cell r="H38">
            <v>8.9895000000000003E-2</v>
          </cell>
          <cell r="I38">
            <v>6.7590000000000011E-2</v>
          </cell>
          <cell r="J38">
            <v>1.2805E-2</v>
          </cell>
        </row>
        <row r="39">
          <cell r="A39">
            <v>38321</v>
          </cell>
          <cell r="B39">
            <v>1</v>
          </cell>
          <cell r="D39">
            <v>4.6655000000000002E-2</v>
          </cell>
          <cell r="E39">
            <v>1.2785000000000001E-3</v>
          </cell>
          <cell r="F39">
            <v>1.062025</v>
          </cell>
          <cell r="G39">
            <v>3.8780000000000005E-5</v>
          </cell>
          <cell r="H39">
            <v>8.9545E-2</v>
          </cell>
          <cell r="I39">
            <v>6.6899999999999987E-2</v>
          </cell>
          <cell r="J39">
            <v>1.261E-2</v>
          </cell>
        </row>
        <row r="40">
          <cell r="A40">
            <v>38352</v>
          </cell>
          <cell r="B40">
            <v>1</v>
          </cell>
          <cell r="D40">
            <v>4.5275000000000003E-2</v>
          </cell>
          <cell r="E40">
            <v>1.3140000000000001E-3</v>
          </cell>
          <cell r="F40">
            <v>1.0339450000000001</v>
          </cell>
          <cell r="G40">
            <v>3.96E-5</v>
          </cell>
          <cell r="H40">
            <v>8.9124999999999996E-2</v>
          </cell>
          <cell r="I40">
            <v>6.5604999999999997E-2</v>
          </cell>
          <cell r="J40">
            <v>1.2334999999999999E-2</v>
          </cell>
        </row>
        <row r="41">
          <cell r="A41">
            <v>38383</v>
          </cell>
          <cell r="B41">
            <v>1</v>
          </cell>
          <cell r="D41">
            <v>4.7420000000000004E-2</v>
          </cell>
          <cell r="E41">
            <v>1.3105E-3</v>
          </cell>
          <cell r="F41">
            <v>1.0821749999999999</v>
          </cell>
          <cell r="G41">
            <v>4.1680000000000001E-5</v>
          </cell>
          <cell r="H41">
            <v>9.0090000000000003E-2</v>
          </cell>
          <cell r="I41">
            <v>6.8269999999999997E-2</v>
          </cell>
          <cell r="J41">
            <v>1.2959999999999999E-2</v>
          </cell>
        </row>
        <row r="42">
          <cell r="A42">
            <v>38411</v>
          </cell>
          <cell r="B42">
            <v>1</v>
          </cell>
          <cell r="D42">
            <v>4.65E-2</v>
          </cell>
          <cell r="E42">
            <v>1.3055E-3</v>
          </cell>
          <cell r="F42">
            <v>1.0650949999999999</v>
          </cell>
          <cell r="G42">
            <v>4.0884999999999999E-5</v>
          </cell>
          <cell r="H42">
            <v>8.9590000000000003E-2</v>
          </cell>
          <cell r="I42">
            <v>6.8159999999999998E-2</v>
          </cell>
          <cell r="J42">
            <v>1.2725E-2</v>
          </cell>
        </row>
        <row r="43">
          <cell r="A43">
            <v>38442</v>
          </cell>
          <cell r="B43">
            <v>1</v>
          </cell>
          <cell r="D43">
            <v>4.759E-2</v>
          </cell>
          <cell r="E43">
            <v>1.3194999999999999E-3</v>
          </cell>
          <cell r="F43">
            <v>1.0929600000000002</v>
          </cell>
          <cell r="G43">
            <v>4.1389999999999995E-5</v>
          </cell>
          <cell r="H43">
            <v>9.0315000000000006E-2</v>
          </cell>
          <cell r="I43">
            <v>6.9019999999999998E-2</v>
          </cell>
          <cell r="J43">
            <v>1.3035E-2</v>
          </cell>
        </row>
        <row r="44">
          <cell r="A44">
            <v>38472</v>
          </cell>
          <cell r="B44">
            <v>1</v>
          </cell>
          <cell r="D44">
            <v>4.7674999999999995E-2</v>
          </cell>
          <cell r="E44">
            <v>1.3345E-3</v>
          </cell>
          <cell r="F44">
            <v>1.09687</v>
          </cell>
          <cell r="G44">
            <v>3.6449999999999998E-5</v>
          </cell>
          <cell r="H44">
            <v>9.0084999999999998E-2</v>
          </cell>
          <cell r="I44">
            <v>7.0260000000000003E-2</v>
          </cell>
          <cell r="J44">
            <v>1.3065E-2</v>
          </cell>
        </row>
        <row r="45">
          <cell r="A45">
            <v>38503</v>
          </cell>
          <cell r="B45">
            <v>1</v>
          </cell>
          <cell r="D45">
            <v>4.913E-2</v>
          </cell>
          <cell r="E45">
            <v>1.382E-3</v>
          </cell>
          <cell r="F45">
            <v>1.1317849999999998</v>
          </cell>
          <cell r="G45">
            <v>3.3439999999999998E-5</v>
          </cell>
          <cell r="H45">
            <v>9.0499999999999997E-2</v>
          </cell>
          <cell r="I45">
            <v>7.3764999999999997E-2</v>
          </cell>
          <cell r="J45">
            <v>1.3610000000000001E-2</v>
          </cell>
        </row>
        <row r="46">
          <cell r="A46">
            <v>38533</v>
          </cell>
          <cell r="B46">
            <v>1</v>
          </cell>
          <cell r="D46">
            <v>5.0790000000000002E-2</v>
          </cell>
          <cell r="E46">
            <v>1.4304999999999999E-3</v>
          </cell>
          <cell r="F46">
            <v>1.1701299999999999</v>
          </cell>
          <cell r="G46">
            <v>3.3584999999999998E-5</v>
          </cell>
          <cell r="H46">
            <v>9.1689999999999994E-2</v>
          </cell>
          <cell r="I46">
            <v>7.7185000000000004E-2</v>
          </cell>
          <cell r="J46">
            <v>1.3885E-2</v>
          </cell>
        </row>
        <row r="47">
          <cell r="A47">
            <v>38564</v>
          </cell>
          <cell r="B47">
            <v>1</v>
          </cell>
          <cell r="D47">
            <v>5.0525E-2</v>
          </cell>
          <cell r="E47">
            <v>1.4599999999999999E-3</v>
          </cell>
          <cell r="F47">
            <v>1.1637500000000001</v>
          </cell>
          <cell r="G47">
            <v>3.3534999999999997E-5</v>
          </cell>
          <cell r="H47">
            <v>9.0959999999999999E-2</v>
          </cell>
          <cell r="I47">
            <v>7.7780000000000002E-2</v>
          </cell>
          <cell r="J47">
            <v>1.3819999999999999E-2</v>
          </cell>
        </row>
        <row r="48">
          <cell r="A48">
            <v>38595</v>
          </cell>
          <cell r="B48">
            <v>1</v>
          </cell>
          <cell r="D48">
            <v>4.9975000000000006E-2</v>
          </cell>
          <cell r="E48">
            <v>1.4954999999999999E-3</v>
          </cell>
          <cell r="F48">
            <v>1.1547499999999999</v>
          </cell>
          <cell r="G48">
            <v>3.3404999999999996E-5</v>
          </cell>
          <cell r="H48">
            <v>9.1005000000000003E-2</v>
          </cell>
          <cell r="I48">
            <v>7.5584999999999999E-2</v>
          </cell>
          <cell r="J48">
            <v>1.371E-2</v>
          </cell>
        </row>
        <row r="49">
          <cell r="A49">
            <v>38625</v>
          </cell>
          <cell r="B49">
            <v>1</v>
          </cell>
          <cell r="D49">
            <v>5.0714999999999996E-2</v>
          </cell>
          <cell r="E49">
            <v>1.5669999999999998E-3</v>
          </cell>
          <cell r="F49">
            <v>1.1705950000000001</v>
          </cell>
          <cell r="G49">
            <v>3.4054999999999998E-5</v>
          </cell>
          <cell r="H49">
            <v>9.1264999999999999E-2</v>
          </cell>
          <cell r="I49">
            <v>7.6880000000000004E-2</v>
          </cell>
          <cell r="J49">
            <v>1.3905000000000001E-2</v>
          </cell>
        </row>
        <row r="50">
          <cell r="A50">
            <v>38656</v>
          </cell>
          <cell r="B50">
            <v>1</v>
          </cell>
          <cell r="D50">
            <v>5.0765000000000005E-2</v>
          </cell>
          <cell r="E50">
            <v>1.526E-3</v>
          </cell>
          <cell r="F50">
            <v>1.1703049999999999</v>
          </cell>
          <cell r="G50">
            <v>3.1699999999999998E-5</v>
          </cell>
          <cell r="H50">
            <v>9.1560000000000002E-2</v>
          </cell>
          <cell r="I50">
            <v>7.6575000000000004E-2</v>
          </cell>
          <cell r="J50">
            <v>1.3875E-2</v>
          </cell>
        </row>
        <row r="51">
          <cell r="A51">
            <v>38686</v>
          </cell>
          <cell r="B51">
            <v>1</v>
          </cell>
          <cell r="D51">
            <v>5.1135E-2</v>
          </cell>
          <cell r="E51">
            <v>1.645E-3</v>
          </cell>
          <cell r="F51">
            <v>1.204925</v>
          </cell>
          <cell r="G51">
            <v>3.1859999999999997E-5</v>
          </cell>
          <cell r="H51">
            <v>9.2104999999999992E-2</v>
          </cell>
          <cell r="I51">
            <v>8.0494999999999997E-2</v>
          </cell>
          <cell r="J51">
            <v>1.4280000000000001E-2</v>
          </cell>
        </row>
        <row r="52">
          <cell r="A52">
            <v>38717</v>
          </cell>
          <cell r="B52">
            <v>1</v>
          </cell>
          <cell r="D52">
            <v>5.1445000000000005E-2</v>
          </cell>
          <cell r="E52">
            <v>1.6415000000000002E-3</v>
          </cell>
          <cell r="F52">
            <v>1.1917900000000001</v>
          </cell>
          <cell r="G52">
            <v>3.5670000000000002E-5</v>
          </cell>
          <cell r="H52">
            <v>9.1649999999999995E-2</v>
          </cell>
          <cell r="I52">
            <v>7.8449999999999992E-2</v>
          </cell>
          <cell r="J52">
            <v>1.4125E-2</v>
          </cell>
        </row>
        <row r="53">
          <cell r="A53">
            <v>38748</v>
          </cell>
        </row>
        <row r="54">
          <cell r="A54">
            <v>38776</v>
          </cell>
        </row>
        <row r="55">
          <cell r="A55">
            <v>38807</v>
          </cell>
        </row>
        <row r="56">
          <cell r="A56">
            <v>38837</v>
          </cell>
        </row>
        <row r="57">
          <cell r="A57">
            <v>38868</v>
          </cell>
        </row>
        <row r="58">
          <cell r="A58">
            <v>38898</v>
          </cell>
        </row>
        <row r="59">
          <cell r="A59">
            <v>38929</v>
          </cell>
        </row>
        <row r="60">
          <cell r="A60">
            <v>38960</v>
          </cell>
        </row>
        <row r="61">
          <cell r="A61">
            <v>38990</v>
          </cell>
        </row>
        <row r="62">
          <cell r="A62">
            <v>39021</v>
          </cell>
        </row>
        <row r="63">
          <cell r="A63">
            <v>39051</v>
          </cell>
        </row>
        <row r="64">
          <cell r="A64">
            <v>39082</v>
          </cell>
        </row>
      </sheetData>
      <sheetData sheetId="28" refreshError="1"/>
      <sheetData sheetId="29" refreshError="1"/>
      <sheetData sheetId="3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State's demand"/>
      <sheetName val="utilization"/>
      <sheetName val="prices"/>
      <sheetName val="FY99mix"/>
      <sheetName val="FY2000mix"/>
      <sheetName val="FY2001mix"/>
      <sheetName val="FY2002mix"/>
      <sheetName val="FY2003mix"/>
      <sheetName val="FY2004mix"/>
      <sheetName val="FY2005mix"/>
      <sheetName val="FY2006mix"/>
      <sheetName val="FY2007mix"/>
      <sheetName val="FY2008mix"/>
      <sheetName val="FY2009mix"/>
      <sheetName val="FY2010mix"/>
      <sheetName val="FY2011mix"/>
      <sheetName val="Freight Costs"/>
      <sheetName val="L&amp;T's market share"/>
      <sheetName val="Power"/>
      <sheetName val="FY2000pr"/>
      <sheetName val="FY2001pr"/>
      <sheetName val="FY2002pr"/>
      <sheetName val="FY2003pr"/>
      <sheetName val="FY2004pr"/>
      <sheetName val="FY2005pr"/>
      <sheetName val="FY2006pr"/>
      <sheetName val="FY2007pr"/>
      <sheetName val="FY2008pr"/>
      <sheetName val="FY2009pr"/>
      <sheetName val="FY2010pr"/>
      <sheetName val="FY2011pr"/>
      <sheetName val="DCF BY PLANT"/>
      <sheetName val="P&amp;L Workings"/>
      <sheetName val="P&amp;L and BS"/>
      <sheetName val="Inflation"/>
      <sheetName val="Blended Cements"/>
      <sheetName val="Outflow,IRR &amp; SENSIT"/>
      <sheetName val="Working Capital"/>
      <sheetName val="Loan Schedule"/>
      <sheetName val="US$ Financials"/>
      <sheetName val="Sheet2"/>
      <sheetName val="Cntrl Sheet"/>
      <sheetName val="DTPL"/>
      <sheetName val="B S"/>
      <sheetName val="N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hyperlink" Target="https://in.investing.com/rates-bonds/india-10-year-bond-yield-historical-data" TargetMode="External"/><Relationship Id="rId1" Type="http://schemas.openxmlformats.org/officeDocument/2006/relationships/hyperlink" Target="https://kunaldesai.blog/nifty-return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2:F33"/>
  <sheetViews>
    <sheetView showGridLines="0" topLeftCell="A46" workbookViewId="0">
      <selection activeCell="D55" sqref="D55"/>
    </sheetView>
  </sheetViews>
  <sheetFormatPr defaultRowHeight="14.4" x14ac:dyDescent="0.3"/>
  <cols>
    <col min="1" max="1" width="4.5546875" customWidth="1"/>
    <col min="2" max="2" width="34.44140625" customWidth="1"/>
    <col min="3" max="6" width="13.6640625" customWidth="1"/>
  </cols>
  <sheetData>
    <row r="2" spans="2:6" ht="18" x14ac:dyDescent="0.35">
      <c r="B2" s="213" t="s">
        <v>417</v>
      </c>
      <c r="C2" s="214"/>
      <c r="D2" s="214"/>
      <c r="E2" s="214"/>
      <c r="F2" s="214"/>
    </row>
    <row r="4" spans="2:6" x14ac:dyDescent="0.3">
      <c r="B4" s="216" t="s">
        <v>466</v>
      </c>
      <c r="C4" s="216"/>
      <c r="D4" s="216"/>
      <c r="E4" s="216"/>
      <c r="F4" s="216"/>
    </row>
    <row r="6" spans="2:6" x14ac:dyDescent="0.3">
      <c r="B6" s="264" t="s">
        <v>465</v>
      </c>
      <c r="C6" s="263">
        <v>2019</v>
      </c>
      <c r="D6" s="263">
        <f>C6+1</f>
        <v>2020</v>
      </c>
      <c r="E6" s="263">
        <f>D6+1</f>
        <v>2021</v>
      </c>
      <c r="F6" s="262">
        <f>E6+1</f>
        <v>2022</v>
      </c>
    </row>
    <row r="7" spans="2:6" x14ac:dyDescent="0.3">
      <c r="B7" s="261" t="str">
        <f>[187]Financials!B9</f>
        <v>Total Revenue from Operations</v>
      </c>
      <c r="C7" s="260">
        <f>[187]Financials!D9</f>
        <v>169.27</v>
      </c>
      <c r="D7" s="260">
        <f>[187]Financials!E9</f>
        <v>162.15</v>
      </c>
      <c r="E7" s="260">
        <f>[187]Financials!F9</f>
        <v>169.95704899999998</v>
      </c>
      <c r="F7" s="260">
        <f>[187]Financials!G9</f>
        <v>185.28209749999999</v>
      </c>
    </row>
    <row r="8" spans="2:6" x14ac:dyDescent="0.3">
      <c r="B8" s="261" t="str">
        <f>[187]Financials!B11</f>
        <v>Other Income</v>
      </c>
      <c r="C8" s="260">
        <f>[187]Financials!D11</f>
        <v>61.33</v>
      </c>
      <c r="D8" s="260">
        <f>[187]Financials!E11</f>
        <v>47.33</v>
      </c>
      <c r="E8" s="260">
        <f>[187]Financials!F11</f>
        <v>1.25</v>
      </c>
      <c r="F8" s="260">
        <f>[187]Financials!G11</f>
        <v>0.72227030000000003</v>
      </c>
    </row>
    <row r="9" spans="2:6" x14ac:dyDescent="0.3">
      <c r="B9" s="259" t="str">
        <f>[187]Financials!B12</f>
        <v>Total Income</v>
      </c>
      <c r="C9" s="258">
        <f>SUM(C7:C8)</f>
        <v>230.60000000000002</v>
      </c>
      <c r="D9" s="258">
        <f>SUM(D7:D8)</f>
        <v>209.48000000000002</v>
      </c>
      <c r="E9" s="258">
        <f>SUM(E7:E8)</f>
        <v>171.20704899999998</v>
      </c>
      <c r="F9" s="258">
        <f>SUM(F7:F8)</f>
        <v>186.00436779999998</v>
      </c>
    </row>
    <row r="10" spans="2:6" x14ac:dyDescent="0.3">
      <c r="B10" t="str">
        <f>[187]Financials!B14</f>
        <v>Operational Costs (Excl Pers)</v>
      </c>
      <c r="C10" s="260">
        <f>[187]Financials!D14</f>
        <v>23.75</v>
      </c>
      <c r="D10" s="260">
        <f>[187]Financials!E14</f>
        <v>19.84</v>
      </c>
      <c r="E10" s="260">
        <f>[187]Financials!F14</f>
        <v>32.46</v>
      </c>
      <c r="F10" s="260">
        <f>[187]Financials!G14</f>
        <v>28.755754172918738</v>
      </c>
    </row>
    <row r="11" spans="2:6" x14ac:dyDescent="0.3">
      <c r="B11" t="str">
        <f>[187]Financials!B15</f>
        <v>Operational Costs (Personnel)</v>
      </c>
      <c r="C11" s="260">
        <f>[187]Financials!D15</f>
        <v>9.52</v>
      </c>
      <c r="D11" s="260">
        <f>[187]Financials!E15</f>
        <v>9.98</v>
      </c>
      <c r="E11" s="260">
        <f>[187]Financials!F15</f>
        <v>9.26</v>
      </c>
      <c r="F11" s="260">
        <f>[187]Financials!G15</f>
        <v>9.7795945</v>
      </c>
    </row>
    <row r="12" spans="2:6" x14ac:dyDescent="0.3">
      <c r="B12" t="str">
        <f>[187]Financials!B16</f>
        <v xml:space="preserve">Routine Maintenance </v>
      </c>
      <c r="C12" s="260">
        <f>[187]Financials!D16</f>
        <v>0</v>
      </c>
      <c r="D12" s="260">
        <f>[187]Financials!E16</f>
        <v>0</v>
      </c>
      <c r="E12" s="260">
        <f>[187]Financials!F16</f>
        <v>0</v>
      </c>
      <c r="F12" s="260">
        <f>[187]Financials!G16</f>
        <v>0</v>
      </c>
    </row>
    <row r="13" spans="2:6" x14ac:dyDescent="0.3">
      <c r="B13" t="str">
        <f>[187]Financials!B17</f>
        <v>Other Expense</v>
      </c>
      <c r="C13" s="260">
        <f>[187]Financials!D17</f>
        <v>4.34</v>
      </c>
      <c r="D13" s="260">
        <f>[187]Financials!E17</f>
        <v>0.67</v>
      </c>
      <c r="E13" s="260">
        <f>[187]Financials!F17</f>
        <v>0.41854807799999999</v>
      </c>
      <c r="F13" s="260">
        <f>[187]Financials!G17</f>
        <v>4.2524562480000005</v>
      </c>
    </row>
    <row r="14" spans="2:6" x14ac:dyDescent="0.3">
      <c r="B14" t="str">
        <f>[187]Financials!B18</f>
        <v>MME Provision</v>
      </c>
      <c r="C14" s="260">
        <f>[187]Financials!D18</f>
        <v>1.82</v>
      </c>
      <c r="D14" s="260">
        <f>[187]Financials!E18</f>
        <v>1.98</v>
      </c>
      <c r="E14" s="260">
        <f>[187]Financials!F18</f>
        <v>8.7100000000000009</v>
      </c>
      <c r="F14" s="260">
        <f>[187]Financials!G18</f>
        <v>23.6758928494542</v>
      </c>
    </row>
    <row r="15" spans="2:6" x14ac:dyDescent="0.3">
      <c r="B15" t="str">
        <f>[187]Financials!B19</f>
        <v>Other Provision</v>
      </c>
      <c r="C15" s="260">
        <f>[187]Financials!D19</f>
        <v>0</v>
      </c>
      <c r="D15" s="260">
        <f>[187]Financials!E19</f>
        <v>0</v>
      </c>
      <c r="E15" s="260">
        <f>[187]Financials!F19</f>
        <v>0</v>
      </c>
      <c r="F15" s="260">
        <f>[187]Financials!G19</f>
        <v>0</v>
      </c>
    </row>
    <row r="16" spans="2:6" x14ac:dyDescent="0.3">
      <c r="B16" s="226" t="str">
        <f>[187]Financials!B20</f>
        <v>Operating Expenses</v>
      </c>
      <c r="C16" s="258">
        <f>SUM(C10:C15)</f>
        <v>39.43</v>
      </c>
      <c r="D16" s="258">
        <f>SUM(D10:D15)</f>
        <v>32.47</v>
      </c>
      <c r="E16" s="258">
        <f>SUM(E10:E15)</f>
        <v>50.848548078</v>
      </c>
      <c r="F16" s="258">
        <f>SUM(F10:F15)</f>
        <v>66.463697770372931</v>
      </c>
    </row>
    <row r="17" spans="2:6" x14ac:dyDescent="0.3">
      <c r="C17" s="260"/>
      <c r="D17" s="260"/>
      <c r="E17" s="260"/>
      <c r="F17" s="260"/>
    </row>
    <row r="18" spans="2:6" x14ac:dyDescent="0.3">
      <c r="B18" s="226" t="s">
        <v>464</v>
      </c>
      <c r="C18" s="258">
        <f>C9-C16</f>
        <v>191.17000000000002</v>
      </c>
      <c r="D18" s="258">
        <f>D9-D16</f>
        <v>177.01000000000002</v>
      </c>
      <c r="E18" s="258">
        <f>E9-E16</f>
        <v>120.35850092199999</v>
      </c>
      <c r="F18" s="258">
        <f>F9-F16</f>
        <v>119.54067002962705</v>
      </c>
    </row>
    <row r="19" spans="2:6" x14ac:dyDescent="0.3">
      <c r="B19" t="str">
        <f>[187]Financials!B25</f>
        <v>Depreciation</v>
      </c>
      <c r="C19" s="260">
        <f>[187]Financials!D25</f>
        <v>116.53</v>
      </c>
      <c r="D19" s="260">
        <f>[187]Financials!E25</f>
        <v>89.74</v>
      </c>
      <c r="E19" s="260">
        <f>[187]Financials!F25</f>
        <v>117.79144940587399</v>
      </c>
      <c r="F19" s="260">
        <f>[187]Financials!G25</f>
        <v>87.735052307094975</v>
      </c>
    </row>
    <row r="20" spans="2:6" x14ac:dyDescent="0.3">
      <c r="C20" s="260"/>
      <c r="D20" s="260"/>
      <c r="E20" s="260"/>
      <c r="F20" s="260"/>
    </row>
    <row r="21" spans="2:6" x14ac:dyDescent="0.3">
      <c r="B21" s="226" t="s">
        <v>407</v>
      </c>
      <c r="C21" s="258">
        <f>C18-C19</f>
        <v>74.640000000000015</v>
      </c>
      <c r="D21" s="258">
        <f>D18-D19</f>
        <v>87.270000000000024</v>
      </c>
      <c r="E21" s="258">
        <f>E18-E19</f>
        <v>2.5670515161259999</v>
      </c>
      <c r="F21" s="258">
        <f>F18-F19</f>
        <v>31.805617722532077</v>
      </c>
    </row>
    <row r="22" spans="2:6" x14ac:dyDescent="0.3">
      <c r="B22" t="str">
        <f>[187]Financials!B26</f>
        <v>Unwinding Cost (IND-AS Entry)</v>
      </c>
      <c r="C22" s="260">
        <f>[187]Financials!D26</f>
        <v>101.88</v>
      </c>
      <c r="D22" s="260">
        <f>[187]Financials!E26</f>
        <v>112.958</v>
      </c>
      <c r="E22" s="260">
        <f>[187]Financials!F26</f>
        <v>413.87003454564496</v>
      </c>
      <c r="F22" s="260">
        <f>[187]Financials!G26</f>
        <v>86.998906970100904</v>
      </c>
    </row>
    <row r="23" spans="2:6" x14ac:dyDescent="0.3">
      <c r="B23" t="str">
        <f>[187]Financials!B27</f>
        <v>Finance Cost</v>
      </c>
      <c r="C23" s="260">
        <f>[187]Financials!D27</f>
        <v>120.68</v>
      </c>
      <c r="D23" s="260">
        <f>[187]Financials!E27</f>
        <v>114.15200000000002</v>
      </c>
      <c r="E23" s="260">
        <f>[187]Financials!F27</f>
        <v>106.12</v>
      </c>
      <c r="F23" s="260">
        <f>[187]Financials!G27</f>
        <v>96.028147899999993</v>
      </c>
    </row>
    <row r="24" spans="2:6" x14ac:dyDescent="0.3">
      <c r="C24" s="260"/>
      <c r="D24" s="260"/>
      <c r="E24" s="260"/>
      <c r="F24" s="260"/>
    </row>
    <row r="25" spans="2:6" x14ac:dyDescent="0.3">
      <c r="B25" s="226" t="s">
        <v>145</v>
      </c>
      <c r="C25" s="258">
        <f>C18-C19-C22-C23</f>
        <v>-147.91999999999999</v>
      </c>
      <c r="D25" s="258">
        <f>D18-D19-D22-D23</f>
        <v>-139.83999999999997</v>
      </c>
      <c r="E25" s="258">
        <f>E18-E19-E22-E23</f>
        <v>-517.42298302951895</v>
      </c>
      <c r="F25" s="258">
        <f>F18-F19-F22-F23</f>
        <v>-151.22143714756882</v>
      </c>
    </row>
    <row r="26" spans="2:6" x14ac:dyDescent="0.3">
      <c r="B26" s="261" t="str">
        <f>[187]Financials!B30</f>
        <v>IT Payable</v>
      </c>
      <c r="C26" s="260">
        <f>[187]Financials!D30</f>
        <v>0</v>
      </c>
      <c r="D26" s="260">
        <f>[187]Financials!E30</f>
        <v>0</v>
      </c>
      <c r="E26" s="260">
        <f>[187]Financials!F30</f>
        <v>0</v>
      </c>
      <c r="F26" s="260">
        <f>[187]Financials!G30</f>
        <v>0</v>
      </c>
    </row>
    <row r="27" spans="2:6" x14ac:dyDescent="0.3">
      <c r="B27" s="261" t="str">
        <f>[187]Financials!B31</f>
        <v>Exceptional Item</v>
      </c>
      <c r="C27" s="260">
        <f>[187]Financials!D31</f>
        <v>137.69</v>
      </c>
      <c r="D27" s="260">
        <f>[187]Financials!E31</f>
        <v>0</v>
      </c>
      <c r="E27" s="260">
        <f>[187]Financials!F31</f>
        <v>0</v>
      </c>
      <c r="F27" s="260">
        <f>[187]Financials!G31</f>
        <v>0</v>
      </c>
    </row>
    <row r="28" spans="2:6" x14ac:dyDescent="0.3">
      <c r="B28" s="259" t="str">
        <f>[187]Financials!B32</f>
        <v>PAT</v>
      </c>
      <c r="C28" s="258">
        <f>C25-C26-C27</f>
        <v>-285.61</v>
      </c>
      <c r="D28" s="258">
        <f>D25-D26-D27</f>
        <v>-139.83999999999997</v>
      </c>
      <c r="E28" s="258">
        <f>E25-E26-E27</f>
        <v>-517.42298302951895</v>
      </c>
      <c r="F28" s="258">
        <f>F25-F26-F27</f>
        <v>-151.22143714756882</v>
      </c>
    </row>
    <row r="30" spans="2:6" x14ac:dyDescent="0.3">
      <c r="B30" s="257" t="s">
        <v>463</v>
      </c>
      <c r="C30" s="256">
        <f>C28/C9</f>
        <v>-1.2385516045099738</v>
      </c>
      <c r="D30" s="256">
        <f>D28/D9</f>
        <v>-0.66755776207752515</v>
      </c>
      <c r="E30" s="256">
        <f>E28/E9</f>
        <v>-3.0222060718394776</v>
      </c>
      <c r="F30" s="256">
        <f>F28/F9</f>
        <v>-0.81299938778947767</v>
      </c>
    </row>
    <row r="31" spans="2:6" x14ac:dyDescent="0.3">
      <c r="B31" s="136" t="s">
        <v>462</v>
      </c>
      <c r="C31" s="255">
        <f>C18/C9</f>
        <v>0.8290112749349523</v>
      </c>
      <c r="D31" s="255">
        <f>D18/D9</f>
        <v>0.84499713576475088</v>
      </c>
      <c r="E31" s="255">
        <f>E18/E9</f>
        <v>0.70299968152596337</v>
      </c>
      <c r="F31" s="255">
        <f>F18/F9</f>
        <v>0.64267668250759791</v>
      </c>
    </row>
    <row r="32" spans="2:6" x14ac:dyDescent="0.3">
      <c r="B32" s="136" t="s">
        <v>461</v>
      </c>
      <c r="C32" s="255">
        <f>C21/C9</f>
        <v>0.32367736339982656</v>
      </c>
      <c r="D32" s="255">
        <f>D21/D9</f>
        <v>0.41660301699446256</v>
      </c>
      <c r="E32" s="255">
        <f>E21/E9</f>
        <v>1.4993842433006365E-2</v>
      </c>
      <c r="F32" s="255">
        <f>F21/F9</f>
        <v>0.17099392932928792</v>
      </c>
    </row>
    <row r="33" spans="2:6" x14ac:dyDescent="0.3">
      <c r="B33" s="254" t="s">
        <v>460</v>
      </c>
      <c r="C33" s="253"/>
      <c r="D33" s="253">
        <f>D9/C9-1</f>
        <v>-9.1587163920208159E-2</v>
      </c>
      <c r="E33" s="253">
        <f>E9/D9-1</f>
        <v>-0.18270455890777182</v>
      </c>
      <c r="F33" s="253">
        <f>F9/E9-1</f>
        <v>8.6429378267012913E-2</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R1703"/>
  <sheetViews>
    <sheetView topLeftCell="A46" zoomScale="80" zoomScaleNormal="80" workbookViewId="0">
      <selection activeCell="M68" sqref="M68"/>
    </sheetView>
  </sheetViews>
  <sheetFormatPr defaultColWidth="9.109375" defaultRowHeight="14.4" x14ac:dyDescent="0.3"/>
  <cols>
    <col min="1" max="1" width="9.109375" style="1"/>
    <col min="2" max="2" width="16.109375" style="1" customWidth="1"/>
    <col min="3" max="4" width="7" style="1" customWidth="1"/>
    <col min="5" max="5" width="13.5546875" style="1" customWidth="1"/>
    <col min="6" max="8" width="9.33203125" style="1" bestFit="1" customWidth="1"/>
    <col min="9" max="10" width="10" style="1" bestFit="1" customWidth="1"/>
    <col min="11" max="11" width="9.33203125" style="1" bestFit="1" customWidth="1"/>
    <col min="12" max="20" width="9.109375" style="1"/>
    <col min="21" max="27" width="9.33203125" style="1" bestFit="1" customWidth="1"/>
    <col min="28" max="28" width="9.109375" style="1"/>
    <col min="29" max="35" width="9.33203125" style="1" bestFit="1" customWidth="1"/>
    <col min="36" max="16384" width="9.109375" style="1"/>
  </cols>
  <sheetData>
    <row r="2" spans="2:14" s="3" customFormat="1" x14ac:dyDescent="0.3">
      <c r="E2" s="3" t="s">
        <v>70</v>
      </c>
      <c r="F2" s="3" t="s">
        <v>69</v>
      </c>
      <c r="G2" s="3" t="s">
        <v>61</v>
      </c>
      <c r="H2" s="3" t="s">
        <v>68</v>
      </c>
      <c r="I2" s="3" t="s">
        <v>71</v>
      </c>
      <c r="J2" s="3" t="s">
        <v>72</v>
      </c>
      <c r="K2" s="3" t="s">
        <v>62</v>
      </c>
      <c r="L2" s="3" t="s">
        <v>198</v>
      </c>
    </row>
    <row r="3" spans="2:14" x14ac:dyDescent="0.3">
      <c r="B3" s="1" t="s">
        <v>77</v>
      </c>
      <c r="E3" s="16">
        <v>1</v>
      </c>
      <c r="F3" s="16">
        <v>1.5</v>
      </c>
      <c r="G3" s="16">
        <v>1.5</v>
      </c>
      <c r="H3" s="16">
        <v>3</v>
      </c>
      <c r="I3" s="16">
        <v>3</v>
      </c>
      <c r="J3" s="16">
        <v>3</v>
      </c>
      <c r="K3" s="16">
        <v>4.5</v>
      </c>
    </row>
    <row r="4" spans="2:14" x14ac:dyDescent="0.3">
      <c r="B4" s="39" t="s">
        <v>87</v>
      </c>
      <c r="C4" s="39"/>
      <c r="D4" s="39"/>
      <c r="E4" s="40"/>
      <c r="F4" s="40"/>
      <c r="G4" s="40"/>
      <c r="H4" s="40"/>
      <c r="I4" s="40"/>
      <c r="J4" s="40"/>
      <c r="K4" s="40"/>
    </row>
    <row r="5" spans="2:14" s="116" customFormat="1" x14ac:dyDescent="0.3">
      <c r="B5" s="117" t="s">
        <v>317</v>
      </c>
      <c r="C5" s="117"/>
      <c r="D5" s="117"/>
      <c r="E5" s="118"/>
      <c r="F5" s="118"/>
      <c r="G5" s="118"/>
      <c r="H5" s="118"/>
      <c r="I5" s="118"/>
      <c r="J5" s="118"/>
      <c r="K5" s="118"/>
    </row>
    <row r="6" spans="2:14" x14ac:dyDescent="0.3">
      <c r="B6" s="41" t="s">
        <v>63</v>
      </c>
      <c r="C6" s="39"/>
      <c r="D6" s="39"/>
      <c r="E6" s="22">
        <v>0.23</v>
      </c>
      <c r="F6" s="22">
        <v>0.56999999999999995</v>
      </c>
      <c r="G6" s="22">
        <v>0.56999999999999995</v>
      </c>
      <c r="H6" s="22">
        <v>0.46</v>
      </c>
      <c r="I6" s="22">
        <v>0.8</v>
      </c>
      <c r="J6" s="22">
        <v>0.82</v>
      </c>
      <c r="K6" s="22">
        <v>0.79</v>
      </c>
    </row>
    <row r="7" spans="2:14" x14ac:dyDescent="0.3">
      <c r="B7" s="43" t="s">
        <v>64</v>
      </c>
      <c r="C7" s="39"/>
      <c r="D7" s="39"/>
      <c r="E7" s="22">
        <v>0.39</v>
      </c>
      <c r="F7" s="22">
        <v>0</v>
      </c>
      <c r="G7" s="22">
        <v>0</v>
      </c>
      <c r="H7" s="113">
        <v>0</v>
      </c>
      <c r="I7" s="113">
        <v>0</v>
      </c>
      <c r="J7" s="113">
        <v>0</v>
      </c>
      <c r="K7" s="113">
        <v>0</v>
      </c>
    </row>
    <row r="8" spans="2:14" x14ac:dyDescent="0.3">
      <c r="B8" s="43" t="s">
        <v>65</v>
      </c>
      <c r="C8" s="39"/>
      <c r="D8" s="39"/>
      <c r="E8" s="22">
        <v>0.3</v>
      </c>
      <c r="F8" s="113">
        <v>0.28999999999999998</v>
      </c>
      <c r="G8" s="113">
        <v>0.28999999999999998</v>
      </c>
      <c r="H8" s="22">
        <v>0.36</v>
      </c>
      <c r="I8" s="22">
        <v>0.12</v>
      </c>
      <c r="J8" s="22">
        <v>0.14000000000000001</v>
      </c>
      <c r="K8" s="22">
        <v>0.1</v>
      </c>
    </row>
    <row r="9" spans="2:14" x14ac:dyDescent="0.3">
      <c r="B9" s="44" t="s">
        <v>66</v>
      </c>
      <c r="C9" s="39"/>
      <c r="D9" s="39"/>
      <c r="E9" s="22">
        <v>0.08</v>
      </c>
      <c r="F9" s="22">
        <v>0.14000000000000001</v>
      </c>
      <c r="G9" s="22">
        <v>0.14000000000000001</v>
      </c>
      <c r="H9" s="22">
        <v>0.18</v>
      </c>
      <c r="I9" s="22">
        <v>0.08</v>
      </c>
      <c r="J9" s="22">
        <v>0.04</v>
      </c>
      <c r="K9" s="22">
        <v>0.11</v>
      </c>
    </row>
    <row r="10" spans="2:14" x14ac:dyDescent="0.3">
      <c r="B10" s="114" t="s">
        <v>88</v>
      </c>
      <c r="C10" s="39"/>
      <c r="D10" s="39"/>
      <c r="E10" s="115">
        <f>SUM(E6:E9)</f>
        <v>0.99999999999999989</v>
      </c>
      <c r="F10" s="115">
        <f t="shared" ref="F10:K10" si="0">SUM(F6:F9)</f>
        <v>0.99999999999999989</v>
      </c>
      <c r="G10" s="115">
        <f t="shared" si="0"/>
        <v>0.99999999999999989</v>
      </c>
      <c r="H10" s="115">
        <f t="shared" si="0"/>
        <v>1</v>
      </c>
      <c r="I10" s="115">
        <f t="shared" si="0"/>
        <v>1</v>
      </c>
      <c r="J10" s="115">
        <f t="shared" si="0"/>
        <v>1</v>
      </c>
      <c r="K10" s="115">
        <f t="shared" si="0"/>
        <v>1</v>
      </c>
    </row>
    <row r="11" spans="2:14" x14ac:dyDescent="0.3">
      <c r="B11" s="39"/>
      <c r="C11" s="39"/>
      <c r="D11" s="39"/>
      <c r="E11" s="40"/>
      <c r="F11" s="40"/>
      <c r="G11" s="40"/>
      <c r="H11" s="40"/>
      <c r="I11" s="40"/>
      <c r="J11" s="40"/>
      <c r="K11" s="40"/>
    </row>
    <row r="12" spans="2:14" s="116" customFormat="1" ht="14.25" customHeight="1" x14ac:dyDescent="0.3">
      <c r="B12" s="117" t="s">
        <v>316</v>
      </c>
      <c r="C12" s="117"/>
      <c r="D12" s="117"/>
      <c r="E12" s="118"/>
      <c r="F12" s="118"/>
      <c r="G12" s="118"/>
      <c r="H12" s="118"/>
      <c r="I12" s="118"/>
      <c r="J12" s="118"/>
      <c r="K12" s="118"/>
    </row>
    <row r="13" spans="2:14" x14ac:dyDescent="0.3">
      <c r="B13" s="41" t="s">
        <v>63</v>
      </c>
      <c r="C13" s="39"/>
      <c r="D13" s="39"/>
      <c r="E13" s="22">
        <v>0.17</v>
      </c>
      <c r="F13" s="22">
        <v>0.6</v>
      </c>
      <c r="G13" s="22">
        <v>0.6</v>
      </c>
      <c r="H13" s="22">
        <v>0.73</v>
      </c>
      <c r="I13" s="22">
        <v>0.75</v>
      </c>
      <c r="J13" s="22">
        <v>0.83</v>
      </c>
      <c r="K13" s="22">
        <v>0.77</v>
      </c>
      <c r="L13" s="22"/>
      <c r="M13" s="22"/>
      <c r="N13" s="22"/>
    </row>
    <row r="14" spans="2:14" x14ac:dyDescent="0.3">
      <c r="B14" s="43" t="s">
        <v>64</v>
      </c>
      <c r="C14" s="39"/>
      <c r="D14" s="39"/>
      <c r="E14" s="22">
        <v>0.35</v>
      </c>
      <c r="F14" s="113">
        <v>0</v>
      </c>
      <c r="G14" s="113">
        <v>0</v>
      </c>
      <c r="H14" s="113">
        <v>0</v>
      </c>
      <c r="I14" s="113">
        <v>0</v>
      </c>
      <c r="J14" s="113">
        <v>0</v>
      </c>
      <c r="K14" s="113">
        <v>0</v>
      </c>
    </row>
    <row r="15" spans="2:14" x14ac:dyDescent="0.3">
      <c r="B15" s="43" t="s">
        <v>65</v>
      </c>
      <c r="C15" s="39"/>
      <c r="D15" s="39"/>
      <c r="E15" s="22">
        <v>0.33</v>
      </c>
      <c r="F15" s="22">
        <v>0.32</v>
      </c>
      <c r="G15" s="22">
        <v>0.32</v>
      </c>
      <c r="H15" s="22">
        <v>0.18</v>
      </c>
      <c r="I15" s="22">
        <v>0.13</v>
      </c>
      <c r="J15" s="22">
        <v>0.14000000000000001</v>
      </c>
      <c r="K15" s="22">
        <v>0.11</v>
      </c>
    </row>
    <row r="16" spans="2:14" x14ac:dyDescent="0.3">
      <c r="B16" s="44" t="s">
        <v>66</v>
      </c>
      <c r="C16" s="39"/>
      <c r="D16" s="39"/>
      <c r="E16" s="22">
        <v>0.15</v>
      </c>
      <c r="F16" s="22">
        <v>0.08</v>
      </c>
      <c r="G16" s="22">
        <v>0.08</v>
      </c>
      <c r="H16" s="22">
        <v>0.09</v>
      </c>
      <c r="I16" s="22">
        <v>0.12</v>
      </c>
      <c r="J16" s="22">
        <v>0.03</v>
      </c>
      <c r="K16" s="22">
        <v>0.12</v>
      </c>
    </row>
    <row r="17" spans="2:14" x14ac:dyDescent="0.3">
      <c r="B17" s="114" t="s">
        <v>88</v>
      </c>
      <c r="C17" s="39"/>
      <c r="D17" s="39"/>
      <c r="E17" s="115">
        <f>SUM(E13:E16)</f>
        <v>1</v>
      </c>
      <c r="F17" s="115">
        <f>SUM(F13:F16)</f>
        <v>0.99999999999999989</v>
      </c>
      <c r="G17" s="115">
        <f>SUM(G13:G16)</f>
        <v>0.99999999999999989</v>
      </c>
      <c r="H17" s="115">
        <f>SUM(H13:H16)</f>
        <v>0.99999999999999989</v>
      </c>
      <c r="I17" s="115">
        <f t="shared" ref="I17" si="1">SUM(I13:I16)</f>
        <v>1</v>
      </c>
      <c r="J17" s="115">
        <f t="shared" ref="J17" si="2">SUM(J13:J16)</f>
        <v>1</v>
      </c>
      <c r="K17" s="115">
        <f t="shared" ref="K17" si="3">SUM(K13:K16)</f>
        <v>1</v>
      </c>
    </row>
    <row r="18" spans="2:14" x14ac:dyDescent="0.3">
      <c r="B18" s="39"/>
      <c r="C18" s="39"/>
      <c r="D18" s="39"/>
      <c r="E18" s="40"/>
      <c r="F18" s="40"/>
      <c r="G18" s="40"/>
      <c r="H18" s="40"/>
      <c r="I18" s="40"/>
      <c r="J18" s="40"/>
      <c r="K18" s="40"/>
    </row>
    <row r="19" spans="2:14" s="116" customFormat="1" ht="14.25" customHeight="1" x14ac:dyDescent="0.3">
      <c r="B19" s="117" t="s">
        <v>318</v>
      </c>
      <c r="C19" s="117"/>
      <c r="D19" s="117"/>
      <c r="E19" s="118"/>
      <c r="F19" s="118"/>
      <c r="G19" s="118"/>
      <c r="H19" s="118"/>
      <c r="I19" s="118"/>
      <c r="J19" s="118"/>
      <c r="K19" s="118"/>
    </row>
    <row r="20" spans="2:14" x14ac:dyDescent="0.3">
      <c r="B20" s="41" t="s">
        <v>63</v>
      </c>
      <c r="C20" s="39"/>
      <c r="D20" s="39"/>
      <c r="E20" s="22">
        <v>0.25</v>
      </c>
      <c r="F20" s="22">
        <v>0.62</v>
      </c>
      <c r="G20" s="22">
        <v>0.62</v>
      </c>
      <c r="H20" s="22">
        <v>0.67</v>
      </c>
      <c r="I20" s="22">
        <v>0.73</v>
      </c>
      <c r="J20" s="22">
        <v>0.79</v>
      </c>
      <c r="K20" s="22">
        <v>0.84</v>
      </c>
      <c r="L20" s="22"/>
      <c r="M20" s="22"/>
      <c r="N20" s="22"/>
    </row>
    <row r="21" spans="2:14" x14ac:dyDescent="0.3">
      <c r="B21" s="43" t="s">
        <v>64</v>
      </c>
      <c r="C21" s="39"/>
      <c r="D21" s="39"/>
      <c r="E21" s="22">
        <v>0.32</v>
      </c>
      <c r="F21" s="113">
        <v>0</v>
      </c>
      <c r="G21" s="113">
        <v>0</v>
      </c>
      <c r="H21" s="113">
        <v>0</v>
      </c>
      <c r="I21" s="113">
        <v>0</v>
      </c>
      <c r="J21" s="113">
        <v>0</v>
      </c>
      <c r="K21" s="113">
        <v>0</v>
      </c>
    </row>
    <row r="22" spans="2:14" x14ac:dyDescent="0.3">
      <c r="B22" s="43" t="s">
        <v>65</v>
      </c>
      <c r="C22" s="39"/>
      <c r="D22" s="39"/>
      <c r="E22" s="22">
        <v>0.28000000000000003</v>
      </c>
      <c r="F22" s="113">
        <v>0.28000000000000003</v>
      </c>
      <c r="G22" s="113">
        <v>0.28000000000000003</v>
      </c>
      <c r="H22" s="113">
        <v>0.2</v>
      </c>
      <c r="I22" s="113">
        <v>0.12</v>
      </c>
      <c r="J22" s="113">
        <v>0.13</v>
      </c>
      <c r="K22" s="113">
        <v>0.12</v>
      </c>
    </row>
    <row r="23" spans="2:14" x14ac:dyDescent="0.3">
      <c r="B23" s="44" t="s">
        <v>66</v>
      </c>
      <c r="C23" s="39"/>
      <c r="D23" s="39"/>
      <c r="E23" s="22">
        <v>0.15</v>
      </c>
      <c r="F23" s="22">
        <v>0.1</v>
      </c>
      <c r="G23" s="22">
        <v>0.1</v>
      </c>
      <c r="H23" s="22">
        <v>0.13</v>
      </c>
      <c r="I23" s="22">
        <v>0.15</v>
      </c>
      <c r="J23" s="22">
        <v>0.08</v>
      </c>
      <c r="K23" s="22">
        <v>0.04</v>
      </c>
    </row>
    <row r="24" spans="2:14" x14ac:dyDescent="0.3">
      <c r="B24" s="114" t="s">
        <v>88</v>
      </c>
      <c r="C24" s="39"/>
      <c r="D24" s="39"/>
      <c r="E24" s="115">
        <f>SUM(E20:E23)</f>
        <v>1</v>
      </c>
      <c r="F24" s="115">
        <f>SUM(F20:F23)</f>
        <v>1</v>
      </c>
      <c r="G24" s="115">
        <f>SUM(G20:G23)</f>
        <v>1</v>
      </c>
      <c r="H24" s="115">
        <f>SUM(H20:H23)</f>
        <v>1</v>
      </c>
      <c r="I24" s="115">
        <f t="shared" ref="I24" si="4">SUM(I20:I23)</f>
        <v>1</v>
      </c>
      <c r="J24" s="115">
        <f t="shared" ref="J24" si="5">SUM(J20:J23)</f>
        <v>1</v>
      </c>
      <c r="K24" s="115">
        <f t="shared" ref="K24" si="6">SUM(K20:K23)</f>
        <v>1</v>
      </c>
    </row>
    <row r="25" spans="2:14" x14ac:dyDescent="0.3">
      <c r="B25" s="39"/>
      <c r="C25" s="39"/>
      <c r="D25" s="39"/>
      <c r="E25" s="40"/>
      <c r="F25" s="40"/>
      <c r="G25" s="40"/>
      <c r="H25" s="40"/>
      <c r="I25" s="40"/>
      <c r="J25" s="40"/>
      <c r="K25" s="40"/>
    </row>
    <row r="26" spans="2:14" s="116" customFormat="1" ht="14.25" customHeight="1" x14ac:dyDescent="0.3">
      <c r="B26" s="117" t="s">
        <v>319</v>
      </c>
      <c r="C26" s="117"/>
      <c r="D26" s="117"/>
      <c r="E26" s="118"/>
      <c r="F26" s="118"/>
      <c r="G26" s="118"/>
      <c r="H26" s="118"/>
      <c r="I26" s="118"/>
      <c r="J26" s="118"/>
      <c r="K26" s="118"/>
    </row>
    <row r="27" spans="2:14" x14ac:dyDescent="0.3">
      <c r="B27" s="41" t="s">
        <v>63</v>
      </c>
      <c r="C27" s="39"/>
      <c r="D27" s="39"/>
      <c r="E27" s="22">
        <v>0.38</v>
      </c>
      <c r="F27" s="22">
        <v>0.73</v>
      </c>
      <c r="G27" s="22">
        <v>0.73</v>
      </c>
      <c r="H27" s="22">
        <v>0.47</v>
      </c>
      <c r="I27" s="22">
        <v>0.82</v>
      </c>
      <c r="J27" s="22">
        <v>0.8</v>
      </c>
      <c r="K27" s="22">
        <v>0.77</v>
      </c>
      <c r="L27" s="22"/>
      <c r="M27" s="22"/>
      <c r="N27" s="22"/>
    </row>
    <row r="28" spans="2:14" x14ac:dyDescent="0.3">
      <c r="B28" s="43" t="s">
        <v>64</v>
      </c>
      <c r="C28" s="39"/>
      <c r="D28" s="39"/>
      <c r="E28" s="22">
        <v>0.32</v>
      </c>
      <c r="F28" s="113">
        <v>0</v>
      </c>
      <c r="G28" s="113">
        <v>0</v>
      </c>
      <c r="H28" s="113">
        <v>0</v>
      </c>
      <c r="I28" s="113">
        <v>0</v>
      </c>
      <c r="J28" s="113">
        <v>0</v>
      </c>
      <c r="K28" s="113">
        <v>0</v>
      </c>
    </row>
    <row r="29" spans="2:14" x14ac:dyDescent="0.3">
      <c r="B29" s="43" t="s">
        <v>65</v>
      </c>
      <c r="C29" s="39"/>
      <c r="D29" s="39"/>
      <c r="E29" s="22">
        <v>0.17</v>
      </c>
      <c r="F29" s="113">
        <v>0.18</v>
      </c>
      <c r="G29" s="113">
        <v>0.18</v>
      </c>
      <c r="H29" s="113">
        <v>0.33</v>
      </c>
      <c r="I29" s="113">
        <v>0.11</v>
      </c>
      <c r="J29" s="113">
        <v>0.13</v>
      </c>
      <c r="K29" s="113">
        <v>0.12</v>
      </c>
    </row>
    <row r="30" spans="2:14" x14ac:dyDescent="0.3">
      <c r="B30" s="44" t="s">
        <v>66</v>
      </c>
      <c r="C30" s="39"/>
      <c r="D30" s="39"/>
      <c r="E30" s="22">
        <v>0.13</v>
      </c>
      <c r="F30" s="22">
        <v>0.09</v>
      </c>
      <c r="G30" s="22">
        <v>0.09</v>
      </c>
      <c r="H30" s="22">
        <v>0.2</v>
      </c>
      <c r="I30" s="22">
        <v>7.0000000000000007E-2</v>
      </c>
      <c r="J30" s="22">
        <v>7.0000000000000007E-2</v>
      </c>
      <c r="K30" s="22">
        <v>0.11</v>
      </c>
    </row>
    <row r="31" spans="2:14" x14ac:dyDescent="0.3">
      <c r="B31" s="114" t="s">
        <v>88</v>
      </c>
      <c r="C31" s="39"/>
      <c r="D31" s="39"/>
      <c r="E31" s="115">
        <f>SUM(E27:E30)</f>
        <v>1</v>
      </c>
      <c r="F31" s="115">
        <f>SUM(F27:F30)</f>
        <v>0.99999999999999989</v>
      </c>
      <c r="G31" s="115">
        <f>SUM(G27:G30)</f>
        <v>0.99999999999999989</v>
      </c>
      <c r="H31" s="115">
        <f>SUM(H27:H30)</f>
        <v>1</v>
      </c>
      <c r="I31" s="115">
        <f t="shared" ref="I31" si="7">SUM(I27:I30)</f>
        <v>1</v>
      </c>
      <c r="J31" s="115">
        <f t="shared" ref="J31" si="8">SUM(J27:J30)</f>
        <v>1</v>
      </c>
      <c r="K31" s="115">
        <f t="shared" ref="K31" si="9">SUM(K27:K30)</f>
        <v>1</v>
      </c>
    </row>
    <row r="32" spans="2:14" x14ac:dyDescent="0.3">
      <c r="B32" s="39"/>
      <c r="C32" s="39"/>
      <c r="D32" s="39"/>
      <c r="E32" s="40"/>
      <c r="F32" s="40"/>
      <c r="G32" s="40"/>
      <c r="H32" s="40"/>
      <c r="I32" s="40"/>
      <c r="J32" s="40"/>
      <c r="K32" s="40"/>
    </row>
    <row r="33" spans="2:11" x14ac:dyDescent="0.3">
      <c r="B33" s="39" t="s">
        <v>320</v>
      </c>
      <c r="C33" s="39"/>
      <c r="D33" s="39"/>
      <c r="E33" s="40"/>
      <c r="F33" s="40"/>
      <c r="G33" s="40"/>
      <c r="H33" s="40"/>
      <c r="I33" s="40"/>
      <c r="J33" s="40"/>
      <c r="K33" s="40"/>
    </row>
    <row r="34" spans="2:11" x14ac:dyDescent="0.3">
      <c r="B34" s="41" t="s">
        <v>63</v>
      </c>
      <c r="C34" s="41"/>
      <c r="D34" s="41"/>
      <c r="E34" s="2">
        <v>1</v>
      </c>
      <c r="F34" s="42"/>
      <c r="G34" s="42"/>
      <c r="H34" s="42"/>
      <c r="I34" s="42"/>
      <c r="J34" s="42"/>
      <c r="K34" s="42"/>
    </row>
    <row r="35" spans="2:11" x14ac:dyDescent="0.3">
      <c r="B35" s="43" t="s">
        <v>64</v>
      </c>
      <c r="C35" s="43"/>
      <c r="D35" s="43"/>
      <c r="E35" s="2">
        <v>2</v>
      </c>
      <c r="F35" s="42"/>
      <c r="G35" s="42"/>
      <c r="H35" s="42"/>
      <c r="I35" s="42"/>
      <c r="J35" s="42"/>
      <c r="K35" s="42"/>
    </row>
    <row r="36" spans="2:11" x14ac:dyDescent="0.3">
      <c r="B36" s="43" t="s">
        <v>65</v>
      </c>
      <c r="C36" s="43"/>
      <c r="D36" s="43"/>
      <c r="E36" s="2">
        <v>2</v>
      </c>
      <c r="F36" s="42"/>
      <c r="G36" s="42"/>
      <c r="H36" s="42"/>
      <c r="I36" s="42"/>
      <c r="J36" s="42"/>
      <c r="K36" s="42"/>
    </row>
    <row r="37" spans="2:11" x14ac:dyDescent="0.3">
      <c r="B37" s="44" t="s">
        <v>66</v>
      </c>
      <c r="C37" s="44"/>
      <c r="D37" s="44"/>
      <c r="E37" s="2">
        <v>2</v>
      </c>
      <c r="F37" s="42"/>
      <c r="G37" s="42"/>
      <c r="H37" s="42"/>
      <c r="I37" s="42"/>
      <c r="J37" s="42"/>
      <c r="K37" s="42"/>
    </row>
    <row r="38" spans="2:11" x14ac:dyDescent="0.3">
      <c r="B38" s="44"/>
      <c r="C38" s="44"/>
      <c r="D38" s="44"/>
      <c r="E38" s="45"/>
      <c r="F38" s="45"/>
      <c r="G38" s="45"/>
      <c r="H38" s="45"/>
      <c r="I38" s="45"/>
      <c r="J38" s="45"/>
      <c r="K38" s="45"/>
    </row>
    <row r="39" spans="2:11" x14ac:dyDescent="0.3">
      <c r="B39" s="44"/>
      <c r="C39" s="44"/>
      <c r="D39" s="44"/>
    </row>
    <row r="40" spans="2:11" s="3" customFormat="1" x14ac:dyDescent="0.3">
      <c r="B40" s="89" t="s">
        <v>225</v>
      </c>
      <c r="C40" s="89"/>
      <c r="D40" s="89"/>
      <c r="E40" s="90">
        <v>0.5</v>
      </c>
      <c r="F40" s="91" t="s">
        <v>235</v>
      </c>
      <c r="G40" s="91"/>
      <c r="H40" s="91"/>
      <c r="I40" s="91"/>
      <c r="J40" s="91"/>
      <c r="K40" s="91"/>
    </row>
    <row r="41" spans="2:11" s="3" customFormat="1" x14ac:dyDescent="0.3">
      <c r="B41" s="89"/>
      <c r="C41" s="89"/>
      <c r="D41" s="89"/>
      <c r="E41" s="1" t="s">
        <v>70</v>
      </c>
      <c r="F41" s="1" t="s">
        <v>69</v>
      </c>
      <c r="G41" s="1" t="s">
        <v>61</v>
      </c>
      <c r="H41" s="1" t="s">
        <v>68</v>
      </c>
      <c r="I41" s="1" t="s">
        <v>71</v>
      </c>
      <c r="J41" s="1" t="s">
        <v>72</v>
      </c>
      <c r="K41" s="1" t="s">
        <v>62</v>
      </c>
    </row>
    <row r="42" spans="2:11" x14ac:dyDescent="0.3">
      <c r="B42" s="44" t="s">
        <v>359</v>
      </c>
      <c r="D42" s="1" t="s">
        <v>231</v>
      </c>
      <c r="E42" s="126">
        <v>0.34399999999999997</v>
      </c>
      <c r="F42" s="126">
        <v>0.45600000000000002</v>
      </c>
      <c r="G42" s="126">
        <v>0.78500000000000003</v>
      </c>
      <c r="H42" s="126">
        <v>0.63800000000000001</v>
      </c>
      <c r="I42" s="126">
        <v>0.71599999999999997</v>
      </c>
      <c r="J42" s="126">
        <v>0.872</v>
      </c>
      <c r="K42" s="126">
        <v>0.754</v>
      </c>
    </row>
    <row r="43" spans="2:11" x14ac:dyDescent="0.3">
      <c r="B43" s="44"/>
      <c r="C43" s="44"/>
      <c r="D43" s="44" t="s">
        <v>232</v>
      </c>
      <c r="E43" s="126">
        <v>0.12</v>
      </c>
      <c r="F43" s="126">
        <v>0.06</v>
      </c>
      <c r="G43" s="126">
        <v>0.08</v>
      </c>
      <c r="H43" s="126">
        <v>0.15</v>
      </c>
      <c r="I43" s="126">
        <v>7.0999999999999994E-2</v>
      </c>
      <c r="J43" s="126">
        <v>0.46700000000000003</v>
      </c>
      <c r="K43" s="126">
        <v>0.75600000000000001</v>
      </c>
    </row>
    <row r="44" spans="2:11" x14ac:dyDescent="0.3">
      <c r="C44" s="44"/>
      <c r="D44" s="44" t="s">
        <v>233</v>
      </c>
      <c r="E44" s="126">
        <v>0.5887</v>
      </c>
      <c r="F44" s="126">
        <v>4.3499999999999997E-2</v>
      </c>
      <c r="G44" s="126">
        <v>0.32100000000000001</v>
      </c>
      <c r="H44" s="126">
        <v>0.52</v>
      </c>
      <c r="I44" s="126">
        <v>0.42299999999999999</v>
      </c>
      <c r="J44" s="126">
        <v>0.41499999999999998</v>
      </c>
      <c r="K44" s="126">
        <v>0.76390000000000002</v>
      </c>
    </row>
    <row r="45" spans="2:11" x14ac:dyDescent="0.3">
      <c r="C45" s="44"/>
      <c r="D45" s="44" t="s">
        <v>234</v>
      </c>
      <c r="E45" s="127">
        <v>0</v>
      </c>
      <c r="F45" s="127">
        <v>0</v>
      </c>
      <c r="G45" s="127">
        <v>0</v>
      </c>
      <c r="H45" s="127">
        <v>0</v>
      </c>
      <c r="I45" s="127">
        <v>0</v>
      </c>
      <c r="J45" s="127">
        <v>0</v>
      </c>
      <c r="K45" s="127">
        <v>0</v>
      </c>
    </row>
    <row r="46" spans="2:11" x14ac:dyDescent="0.3">
      <c r="C46" s="44"/>
      <c r="D46" s="44"/>
      <c r="E46" s="45"/>
      <c r="F46" s="45"/>
      <c r="G46" s="45"/>
      <c r="H46" s="45"/>
      <c r="I46" s="45"/>
      <c r="J46" s="45"/>
      <c r="K46" s="45"/>
    </row>
    <row r="47" spans="2:11" s="3" customFormat="1" x14ac:dyDescent="0.3">
      <c r="B47" s="89" t="s">
        <v>226</v>
      </c>
      <c r="C47" s="89"/>
      <c r="D47" s="89"/>
      <c r="E47" s="91">
        <f>1-E40</f>
        <v>0.5</v>
      </c>
      <c r="F47" s="91" t="s">
        <v>235</v>
      </c>
      <c r="G47" s="91"/>
      <c r="H47" s="91"/>
      <c r="I47" s="91"/>
      <c r="J47" s="91"/>
      <c r="K47" s="91"/>
    </row>
    <row r="48" spans="2:11" s="3" customFormat="1" x14ac:dyDescent="0.3">
      <c r="B48" s="44" t="s">
        <v>230</v>
      </c>
      <c r="C48" s="1"/>
      <c r="D48" s="1" t="s">
        <v>231</v>
      </c>
      <c r="E48" s="128">
        <v>0</v>
      </c>
      <c r="F48" s="127">
        <v>0</v>
      </c>
      <c r="G48" s="127">
        <v>0</v>
      </c>
      <c r="H48" s="127">
        <v>0</v>
      </c>
      <c r="I48" s="127">
        <v>0</v>
      </c>
      <c r="J48" s="127">
        <v>0</v>
      </c>
      <c r="K48" s="127">
        <v>0</v>
      </c>
    </row>
    <row r="49" spans="2:44" s="3" customFormat="1" x14ac:dyDescent="0.3">
      <c r="B49" s="44"/>
      <c r="C49" s="44"/>
      <c r="D49" s="44" t="s">
        <v>232</v>
      </c>
      <c r="E49" s="126">
        <v>0.114</v>
      </c>
      <c r="F49" s="126">
        <v>0.28899999999999998</v>
      </c>
      <c r="G49" s="126">
        <v>0.14000000000000001</v>
      </c>
      <c r="H49" s="126">
        <v>0.20300000000000001</v>
      </c>
      <c r="I49" s="126">
        <v>0.2</v>
      </c>
      <c r="J49" s="126">
        <v>0.54</v>
      </c>
      <c r="K49" s="126">
        <v>0.53500000000000003</v>
      </c>
      <c r="X49" s="3" t="s">
        <v>346</v>
      </c>
      <c r="AB49" s="124">
        <f>MAX(10%,1-(AB58/T58))</f>
        <v>0.1</v>
      </c>
      <c r="AJ49" s="124">
        <f>MAX(10%,1-(AJ58/AB58))</f>
        <v>0.1</v>
      </c>
      <c r="AR49" s="124">
        <f>MAX(10%,1-(AR58/AJ58))</f>
        <v>0.15984209822025963</v>
      </c>
    </row>
    <row r="50" spans="2:44" s="3" customFormat="1" x14ac:dyDescent="0.3">
      <c r="B50" s="1"/>
      <c r="C50" s="44"/>
      <c r="D50" s="44" t="s">
        <v>233</v>
      </c>
      <c r="E50" s="126">
        <v>4.2000000000000003E-2</v>
      </c>
      <c r="F50" s="126">
        <v>6.3E-2</v>
      </c>
      <c r="G50" s="126">
        <v>0.25600000000000001</v>
      </c>
      <c r="H50" s="126">
        <v>0.08</v>
      </c>
      <c r="I50" s="126">
        <v>0.121</v>
      </c>
      <c r="J50" s="126">
        <v>0.46600000000000003</v>
      </c>
      <c r="K50" s="126">
        <v>0.72599999999999998</v>
      </c>
      <c r="X50" s="3" t="s">
        <v>347</v>
      </c>
      <c r="AB50" s="124">
        <f>MAX(10%,1-(T58/AB58))</f>
        <v>0.51690280065897865</v>
      </c>
      <c r="AJ50" s="124">
        <f>MAX(10%,1-(AB58/AJ58))</f>
        <v>0.1</v>
      </c>
      <c r="AR50" s="124">
        <f>MAX(10%,1-(AJ58/AR58))</f>
        <v>0.1</v>
      </c>
    </row>
    <row r="51" spans="2:44" s="3" customFormat="1" x14ac:dyDescent="0.3">
      <c r="B51" s="1"/>
      <c r="C51" s="44"/>
      <c r="D51" s="44" t="s">
        <v>234</v>
      </c>
      <c r="E51" s="126">
        <v>0.17599999999999999</v>
      </c>
      <c r="F51" s="126">
        <v>0.28599999999999998</v>
      </c>
      <c r="G51" s="126">
        <v>0.111</v>
      </c>
      <c r="H51" s="126">
        <v>0.39100000000000001</v>
      </c>
      <c r="I51" s="126">
        <v>0.33300000000000002</v>
      </c>
      <c r="J51" s="126">
        <v>0.48399999999999999</v>
      </c>
      <c r="K51" s="126">
        <v>0.73119999999999996</v>
      </c>
    </row>
    <row r="52" spans="2:44" x14ac:dyDescent="0.3">
      <c r="B52" s="44"/>
      <c r="C52" s="44"/>
      <c r="D52" s="44"/>
      <c r="E52" s="45"/>
      <c r="F52" s="45"/>
      <c r="G52" s="45"/>
      <c r="H52" s="45"/>
      <c r="I52" s="45"/>
      <c r="J52" s="45"/>
      <c r="K52" s="45"/>
    </row>
    <row r="53" spans="2:44" s="10" customFormat="1" x14ac:dyDescent="0.3">
      <c r="B53" s="46" t="s">
        <v>199</v>
      </c>
      <c r="C53" s="46"/>
      <c r="D53" s="46"/>
      <c r="E53" s="47"/>
      <c r="F53" s="47"/>
      <c r="G53" s="47"/>
      <c r="H53" s="47"/>
      <c r="I53" s="47"/>
      <c r="J53" s="47"/>
      <c r="K53" s="47"/>
    </row>
    <row r="54" spans="2:44" x14ac:dyDescent="0.3">
      <c r="E54" s="305" t="s">
        <v>86</v>
      </c>
      <c r="F54" s="305"/>
      <c r="G54" s="305"/>
      <c r="H54" s="305"/>
      <c r="I54" s="305"/>
      <c r="J54" s="305"/>
      <c r="K54" s="305"/>
      <c r="M54" s="305" t="s">
        <v>73</v>
      </c>
      <c r="N54" s="305"/>
      <c r="O54" s="305"/>
      <c r="P54" s="305"/>
      <c r="Q54" s="305"/>
      <c r="R54" s="305"/>
      <c r="S54" s="305"/>
      <c r="U54" s="305" t="s">
        <v>74</v>
      </c>
      <c r="V54" s="305"/>
      <c r="W54" s="305"/>
      <c r="X54" s="305"/>
      <c r="Y54" s="305"/>
      <c r="Z54" s="305"/>
      <c r="AA54" s="305"/>
      <c r="AC54" s="305" t="s">
        <v>75</v>
      </c>
      <c r="AD54" s="305"/>
      <c r="AE54" s="305"/>
      <c r="AF54" s="305"/>
      <c r="AG54" s="305"/>
      <c r="AH54" s="305"/>
      <c r="AI54" s="305"/>
      <c r="AK54" s="305" t="s">
        <v>76</v>
      </c>
      <c r="AL54" s="305"/>
      <c r="AM54" s="305"/>
      <c r="AN54" s="305"/>
      <c r="AO54" s="305"/>
      <c r="AP54" s="305"/>
      <c r="AQ54" s="305"/>
    </row>
    <row r="55" spans="2:44" s="3" customFormat="1" x14ac:dyDescent="0.3">
      <c r="B55" s="4" t="s">
        <v>211</v>
      </c>
      <c r="C55" s="4"/>
      <c r="D55" s="4"/>
      <c r="E55" s="3" t="s">
        <v>70</v>
      </c>
      <c r="F55" s="3" t="s">
        <v>69</v>
      </c>
      <c r="G55" s="3" t="s">
        <v>61</v>
      </c>
      <c r="H55" s="3" t="s">
        <v>68</v>
      </c>
      <c r="I55" s="3" t="s">
        <v>71</v>
      </c>
      <c r="J55" s="3" t="s">
        <v>72</v>
      </c>
      <c r="K55" s="3" t="s">
        <v>62</v>
      </c>
      <c r="M55" s="3" t="s">
        <v>70</v>
      </c>
      <c r="N55" s="3" t="s">
        <v>69</v>
      </c>
      <c r="O55" s="3" t="s">
        <v>61</v>
      </c>
      <c r="P55" s="3" t="s">
        <v>68</v>
      </c>
      <c r="Q55" s="3" t="s">
        <v>71</v>
      </c>
      <c r="R55" s="3" t="s">
        <v>72</v>
      </c>
      <c r="S55" s="3" t="s">
        <v>62</v>
      </c>
      <c r="T55" s="3" t="s">
        <v>206</v>
      </c>
      <c r="U55" s="3" t="s">
        <v>70</v>
      </c>
      <c r="V55" s="3" t="s">
        <v>69</v>
      </c>
      <c r="W55" s="3" t="s">
        <v>61</v>
      </c>
      <c r="X55" s="3" t="s">
        <v>68</v>
      </c>
      <c r="Y55" s="3" t="s">
        <v>71</v>
      </c>
      <c r="Z55" s="3" t="s">
        <v>72</v>
      </c>
      <c r="AA55" s="3" t="s">
        <v>62</v>
      </c>
      <c r="AC55" s="3" t="s">
        <v>70</v>
      </c>
      <c r="AD55" s="3" t="s">
        <v>69</v>
      </c>
      <c r="AE55" s="3" t="s">
        <v>61</v>
      </c>
      <c r="AF55" s="3" t="s">
        <v>68</v>
      </c>
      <c r="AG55" s="3" t="s">
        <v>71</v>
      </c>
      <c r="AH55" s="3" t="s">
        <v>72</v>
      </c>
      <c r="AI55" s="3" t="s">
        <v>62</v>
      </c>
      <c r="AK55" s="3" t="s">
        <v>70</v>
      </c>
      <c r="AL55" s="3" t="s">
        <v>69</v>
      </c>
      <c r="AM55" s="3" t="s">
        <v>61</v>
      </c>
      <c r="AN55" s="3" t="s">
        <v>68</v>
      </c>
      <c r="AO55" s="3" t="s">
        <v>71</v>
      </c>
      <c r="AP55" s="3" t="s">
        <v>72</v>
      </c>
      <c r="AQ55" s="3" t="s">
        <v>62</v>
      </c>
    </row>
    <row r="56" spans="2:44" hidden="1" x14ac:dyDescent="0.3">
      <c r="B56" s="85">
        <v>40543</v>
      </c>
      <c r="C56" s="3"/>
      <c r="D56" s="3"/>
      <c r="E56" s="7">
        <f t="shared" ref="E56:E86" si="10">M56+U56+AC56+AK56</f>
        <v>3077</v>
      </c>
      <c r="F56" s="7">
        <f t="shared" ref="F56:F86" si="11">N56+V56+AD56+AL56</f>
        <v>248</v>
      </c>
      <c r="G56" s="7">
        <f t="shared" ref="G56:G86" si="12">O56+W56+AE56+AM56</f>
        <v>313</v>
      </c>
      <c r="H56" s="7">
        <f t="shared" ref="H56:H86" si="13">P56+X56+AF56+AN56</f>
        <v>1132</v>
      </c>
      <c r="I56" s="7">
        <f t="shared" ref="I56:I86" si="14">Q56+Y56+AG56+AO56</f>
        <v>1800</v>
      </c>
      <c r="J56" s="7">
        <f t="shared" ref="J56:J86" si="15">R56+Z56+AH56+AP56</f>
        <v>2621</v>
      </c>
      <c r="K56" s="7">
        <f t="shared" ref="K56:K86" si="16">S56+AA56+AI56+AQ56</f>
        <v>320</v>
      </c>
      <c r="L56" s="82">
        <f>SUMPRODUCT(E56:K56,$E$3:$K$3)</f>
        <v>22017.5</v>
      </c>
      <c r="M56" s="7">
        <f>Scenario!E6*Scenario!$D$40</f>
        <v>226</v>
      </c>
      <c r="N56" s="7">
        <f>Scenario!F6*Scenario!$D$40</f>
        <v>30</v>
      </c>
      <c r="O56" s="7">
        <f>Scenario!G6*Scenario!$D$40</f>
        <v>25</v>
      </c>
      <c r="P56" s="7">
        <f>Scenario!H6*Scenario!$D$40</f>
        <v>84</v>
      </c>
      <c r="Q56" s="7">
        <f>Scenario!I6*Scenario!$D$40</f>
        <v>207</v>
      </c>
      <c r="R56" s="7">
        <f>Scenario!J6*Scenario!$D$40</f>
        <v>566</v>
      </c>
      <c r="S56" s="7">
        <f>Scenario!K6*Scenario!$D$40</f>
        <v>73</v>
      </c>
      <c r="T56" s="5">
        <f>SUMPRODUCT(M56:S56,$E$3:$K$3)</f>
        <v>3208</v>
      </c>
      <c r="U56" s="7">
        <f>Scenario!M6*Scenario!$D$40</f>
        <v>991</v>
      </c>
      <c r="V56" s="7">
        <f>Scenario!N6*Scenario!$D$40</f>
        <v>72</v>
      </c>
      <c r="W56" s="7">
        <f>Scenario!O6*Scenario!$D$40</f>
        <v>130</v>
      </c>
      <c r="X56" s="7">
        <f>Scenario!P6*Scenario!$D$40</f>
        <v>355</v>
      </c>
      <c r="Y56" s="7">
        <f>Scenario!Q6*Scenario!$D$40</f>
        <v>629</v>
      </c>
      <c r="Z56" s="7">
        <f>Scenario!R6*Scenario!$D$40</f>
        <v>651</v>
      </c>
      <c r="AA56" s="7">
        <f>Scenario!S6*Scenario!$D$40</f>
        <v>109</v>
      </c>
      <c r="AB56" s="5">
        <f>SUMPRODUCT(U56:AA56,$E$3:$K$3)</f>
        <v>6689.5</v>
      </c>
      <c r="AC56" s="7">
        <f>Scenario!U6*Scenario!$D$40</f>
        <v>1029</v>
      </c>
      <c r="AD56" s="7">
        <f>Scenario!V6*Scenario!$D$40</f>
        <v>107</v>
      </c>
      <c r="AE56" s="7">
        <f>Scenario!W6*Scenario!$D$40</f>
        <v>107</v>
      </c>
      <c r="AF56" s="7">
        <f>Scenario!X6*Scenario!$D$40</f>
        <v>449</v>
      </c>
      <c r="AG56" s="7">
        <f>Scenario!Y6*Scenario!$D$40</f>
        <v>537</v>
      </c>
      <c r="AH56" s="7">
        <f>Scenario!Z6*Scenario!$D$40</f>
        <v>637</v>
      </c>
      <c r="AI56" s="7">
        <f>Scenario!AA6*Scenario!$D$40</f>
        <v>85</v>
      </c>
      <c r="AJ56" s="5">
        <f>SUMPRODUCT(AC56:AI56,$E$3:$K$3)</f>
        <v>6601.5</v>
      </c>
      <c r="AK56" s="7">
        <f>Scenario!AC6*Scenario!$D$40</f>
        <v>831</v>
      </c>
      <c r="AL56" s="7">
        <f>Scenario!AD6*Scenario!$D$40</f>
        <v>39</v>
      </c>
      <c r="AM56" s="7">
        <f>Scenario!AE6*Scenario!$D$40</f>
        <v>51</v>
      </c>
      <c r="AN56" s="7">
        <f>Scenario!AF6*Scenario!$D$40</f>
        <v>244</v>
      </c>
      <c r="AO56" s="7">
        <f>Scenario!AG6*Scenario!$D$40</f>
        <v>427</v>
      </c>
      <c r="AP56" s="7">
        <f>Scenario!AH6*Scenario!$D$40</f>
        <v>767</v>
      </c>
      <c r="AQ56" s="7">
        <f>Scenario!AI6*Scenario!$D$40</f>
        <v>53</v>
      </c>
      <c r="AR56" s="5">
        <f>SUMPRODUCT(AK56:AQ56,$E$3:$K$3)</f>
        <v>5518.5</v>
      </c>
    </row>
    <row r="57" spans="2:44" hidden="1" x14ac:dyDescent="0.3">
      <c r="B57" s="85">
        <f>EOMONTH(B56,12)</f>
        <v>40908</v>
      </c>
      <c r="C57" s="3"/>
      <c r="D57" s="3"/>
      <c r="E57" s="7">
        <f t="shared" si="10"/>
        <v>3293</v>
      </c>
      <c r="F57" s="7">
        <f t="shared" si="11"/>
        <v>258</v>
      </c>
      <c r="G57" s="7">
        <f t="shared" si="12"/>
        <v>330</v>
      </c>
      <c r="H57" s="7">
        <f t="shared" si="13"/>
        <v>1182</v>
      </c>
      <c r="I57" s="7">
        <f t="shared" si="14"/>
        <v>1923</v>
      </c>
      <c r="J57" s="7">
        <f t="shared" si="15"/>
        <v>2809</v>
      </c>
      <c r="K57" s="7">
        <f t="shared" si="16"/>
        <v>343</v>
      </c>
      <c r="L57" s="82">
        <f t="shared" ref="L57:L86" si="17">SUMPRODUCT(E57:K57,$E$3:$K$3)</f>
        <v>23460.5</v>
      </c>
      <c r="M57" s="7">
        <f>Scenario!E7*Scenario!$D$40</f>
        <v>242</v>
      </c>
      <c r="N57" s="7">
        <f>Scenario!F7*Scenario!$D$40</f>
        <v>31</v>
      </c>
      <c r="O57" s="7">
        <f>Scenario!G7*Scenario!$D$40</f>
        <v>26</v>
      </c>
      <c r="P57" s="7">
        <f>Scenario!H7*Scenario!$D$40</f>
        <v>88</v>
      </c>
      <c r="Q57" s="7">
        <f>Scenario!I7*Scenario!$D$40</f>
        <v>221</v>
      </c>
      <c r="R57" s="7">
        <f>Scenario!J7*Scenario!$D$40</f>
        <v>606</v>
      </c>
      <c r="S57" s="7">
        <f>Scenario!K7*Scenario!$D$40</f>
        <v>78</v>
      </c>
      <c r="T57" s="5">
        <f t="shared" ref="T57:T86" si="18">SUMPRODUCT(M57:S57,$E$3:$K$3)</f>
        <v>3423.5</v>
      </c>
      <c r="U57" s="7">
        <f>Scenario!M7*Scenario!$D$40</f>
        <v>1061</v>
      </c>
      <c r="V57" s="7">
        <f>Scenario!N7*Scenario!$D$40</f>
        <v>75</v>
      </c>
      <c r="W57" s="7">
        <f>Scenario!O7*Scenario!$D$40</f>
        <v>137</v>
      </c>
      <c r="X57" s="7">
        <f>Scenario!P7*Scenario!$D$40</f>
        <v>371</v>
      </c>
      <c r="Y57" s="7">
        <f>Scenario!Q7*Scenario!$D$40</f>
        <v>672</v>
      </c>
      <c r="Z57" s="7">
        <f>Scenario!R7*Scenario!$D$40</f>
        <v>698</v>
      </c>
      <c r="AA57" s="7">
        <f>Scenario!S7*Scenario!$D$40</f>
        <v>117</v>
      </c>
      <c r="AB57" s="5">
        <f t="shared" ref="AB57:AB86" si="19">SUMPRODUCT(U57:AA57,$E$3:$K$3)</f>
        <v>7128.5</v>
      </c>
      <c r="AC57" s="7">
        <f>Scenario!U7*Scenario!$D$40</f>
        <v>1101</v>
      </c>
      <c r="AD57" s="7">
        <f>Scenario!V7*Scenario!$D$40</f>
        <v>111</v>
      </c>
      <c r="AE57" s="7">
        <f>Scenario!W7*Scenario!$D$40</f>
        <v>113</v>
      </c>
      <c r="AF57" s="7">
        <f>Scenario!X7*Scenario!$D$40</f>
        <v>469</v>
      </c>
      <c r="AG57" s="7">
        <f>Scenario!Y7*Scenario!$D$40</f>
        <v>574</v>
      </c>
      <c r="AH57" s="7">
        <f>Scenario!Z7*Scenario!$D$40</f>
        <v>683</v>
      </c>
      <c r="AI57" s="7">
        <f>Scenario!AA7*Scenario!$D$40</f>
        <v>91</v>
      </c>
      <c r="AJ57" s="5">
        <f t="shared" ref="AJ57:AJ86" si="20">SUMPRODUCT(AC57:AI57,$E$3:$K$3)</f>
        <v>7024.5</v>
      </c>
      <c r="AK57" s="7">
        <f>Scenario!AC7*Scenario!$D$40</f>
        <v>889</v>
      </c>
      <c r="AL57" s="7">
        <f>Scenario!AD7*Scenario!$D$40</f>
        <v>41</v>
      </c>
      <c r="AM57" s="7">
        <f>Scenario!AE7*Scenario!$D$40</f>
        <v>54</v>
      </c>
      <c r="AN57" s="7">
        <f>Scenario!AF7*Scenario!$D$40</f>
        <v>254</v>
      </c>
      <c r="AO57" s="7">
        <f>Scenario!AG7*Scenario!$D$40</f>
        <v>456</v>
      </c>
      <c r="AP57" s="7">
        <f>Scenario!AH7*Scenario!$D$40</f>
        <v>822</v>
      </c>
      <c r="AQ57" s="7">
        <f>Scenario!AI7*Scenario!$D$40</f>
        <v>57</v>
      </c>
      <c r="AR57" s="5">
        <f t="shared" ref="AR57:AR86" si="21">SUMPRODUCT(AK57:AQ57,$E$3:$K$3)</f>
        <v>5884</v>
      </c>
    </row>
    <row r="58" spans="2:44" hidden="1" x14ac:dyDescent="0.3">
      <c r="B58" s="85">
        <f t="shared" ref="B58:B86" si="22">EOMONTH(B57,12)</f>
        <v>41274</v>
      </c>
      <c r="C58" s="3"/>
      <c r="D58" s="3"/>
      <c r="E58" s="7">
        <f t="shared" si="10"/>
        <v>3526</v>
      </c>
      <c r="F58" s="7">
        <f t="shared" si="11"/>
        <v>270</v>
      </c>
      <c r="G58" s="7">
        <f t="shared" si="12"/>
        <v>348</v>
      </c>
      <c r="H58" s="7">
        <f t="shared" si="13"/>
        <v>1235</v>
      </c>
      <c r="I58" s="7">
        <f t="shared" si="14"/>
        <v>2054</v>
      </c>
      <c r="J58" s="7">
        <f t="shared" si="15"/>
        <v>3011</v>
      </c>
      <c r="K58" s="7">
        <f t="shared" si="16"/>
        <v>367</v>
      </c>
      <c r="L58" s="82">
        <f t="shared" si="17"/>
        <v>25004.5</v>
      </c>
      <c r="M58" s="7">
        <f>Scenario!E8*Scenario!$D$40</f>
        <v>259</v>
      </c>
      <c r="N58" s="7">
        <f>Scenario!F8*Scenario!$D$40</f>
        <v>33</v>
      </c>
      <c r="O58" s="7">
        <f>Scenario!G8*Scenario!$D$40</f>
        <v>28</v>
      </c>
      <c r="P58" s="7">
        <f>Scenario!H8*Scenario!$D$40</f>
        <v>92</v>
      </c>
      <c r="Q58" s="7">
        <f>Scenario!I8*Scenario!$D$40</f>
        <v>237</v>
      </c>
      <c r="R58" s="7">
        <f>Scenario!J8*Scenario!$D$40</f>
        <v>650</v>
      </c>
      <c r="S58" s="7">
        <f>Scenario!K8*Scenario!$D$40</f>
        <v>84</v>
      </c>
      <c r="T58" s="5">
        <f t="shared" si="18"/>
        <v>3665.5</v>
      </c>
      <c r="U58" s="7">
        <f>Scenario!M8*Scenario!$D$40</f>
        <v>1136</v>
      </c>
      <c r="V58" s="7">
        <f>Scenario!N8*Scenario!$D$40</f>
        <v>78</v>
      </c>
      <c r="W58" s="7">
        <f>Scenario!O8*Scenario!$D$40</f>
        <v>144</v>
      </c>
      <c r="X58" s="7">
        <f>Scenario!P8*Scenario!$D$40</f>
        <v>387</v>
      </c>
      <c r="Y58" s="7">
        <f>Scenario!Q8*Scenario!$D$40</f>
        <v>717</v>
      </c>
      <c r="Z58" s="7">
        <f>Scenario!R8*Scenario!$D$40</f>
        <v>748</v>
      </c>
      <c r="AA58" s="7">
        <f>Scenario!S8*Scenario!$D$40</f>
        <v>125</v>
      </c>
      <c r="AB58" s="5">
        <f t="shared" si="19"/>
        <v>7587.5</v>
      </c>
      <c r="AC58" s="7">
        <f>Scenario!U8*Scenario!$D$40</f>
        <v>1179</v>
      </c>
      <c r="AD58" s="7">
        <f>Scenario!V8*Scenario!$D$40</f>
        <v>116</v>
      </c>
      <c r="AE58" s="7">
        <f>Scenario!W8*Scenario!$D$40</f>
        <v>119</v>
      </c>
      <c r="AF58" s="7">
        <f>Scenario!X8*Scenario!$D$40</f>
        <v>490</v>
      </c>
      <c r="AG58" s="7">
        <f>Scenario!Y8*Scenario!$D$40</f>
        <v>613</v>
      </c>
      <c r="AH58" s="7">
        <f>Scenario!Z8*Scenario!$D$40</f>
        <v>732</v>
      </c>
      <c r="AI58" s="7">
        <f>Scenario!AA8*Scenario!$D$40</f>
        <v>97</v>
      </c>
      <c r="AJ58" s="5">
        <f t="shared" si="20"/>
        <v>7473</v>
      </c>
      <c r="AK58" s="7">
        <f>Scenario!AC8*Scenario!$D$40</f>
        <v>952</v>
      </c>
      <c r="AL58" s="7">
        <f>Scenario!AD8*Scenario!$D$40</f>
        <v>43</v>
      </c>
      <c r="AM58" s="7">
        <f>Scenario!AE8*Scenario!$D$40</f>
        <v>57</v>
      </c>
      <c r="AN58" s="7">
        <f>Scenario!AF8*Scenario!$D$40</f>
        <v>266</v>
      </c>
      <c r="AO58" s="7">
        <f>Scenario!AG8*Scenario!$D$40</f>
        <v>487</v>
      </c>
      <c r="AP58" s="7">
        <f>Scenario!AH8*Scenario!$D$40</f>
        <v>881</v>
      </c>
      <c r="AQ58" s="7">
        <f>Scenario!AI8*Scenario!$D$40</f>
        <v>61</v>
      </c>
      <c r="AR58" s="5">
        <f t="shared" si="21"/>
        <v>6278.5</v>
      </c>
    </row>
    <row r="59" spans="2:44" hidden="1" x14ac:dyDescent="0.3">
      <c r="B59" s="85">
        <f t="shared" si="22"/>
        <v>41639</v>
      </c>
      <c r="C59" s="3"/>
      <c r="D59" s="3"/>
      <c r="E59" s="7">
        <f t="shared" si="10"/>
        <v>4152</v>
      </c>
      <c r="F59" s="7">
        <f t="shared" si="11"/>
        <v>311</v>
      </c>
      <c r="G59" s="7">
        <f t="shared" si="12"/>
        <v>404</v>
      </c>
      <c r="H59" s="7">
        <f t="shared" si="13"/>
        <v>1418</v>
      </c>
      <c r="I59" s="7">
        <f t="shared" si="14"/>
        <v>2413</v>
      </c>
      <c r="J59" s="7">
        <f t="shared" si="15"/>
        <v>3571</v>
      </c>
      <c r="K59" s="7">
        <f t="shared" si="16"/>
        <v>434</v>
      </c>
      <c r="L59" s="82">
        <f t="shared" si="17"/>
        <v>29383.5</v>
      </c>
      <c r="M59" s="7">
        <f>Scenario!E9*Scenario!$D$40</f>
        <v>305</v>
      </c>
      <c r="N59" s="7">
        <f>Scenario!F9*Scenario!$D$40</f>
        <v>38</v>
      </c>
      <c r="O59" s="7">
        <f>Scenario!G9*Scenario!$D$40</f>
        <v>32</v>
      </c>
      <c r="P59" s="7">
        <f>Scenario!H9*Scenario!$D$40</f>
        <v>106</v>
      </c>
      <c r="Q59" s="7">
        <f>Scenario!I9*Scenario!$D$40</f>
        <v>278</v>
      </c>
      <c r="R59" s="7">
        <f>Scenario!J9*Scenario!$D$40</f>
        <v>771</v>
      </c>
      <c r="S59" s="7">
        <f>Scenario!K9*Scenario!$D$40</f>
        <v>99</v>
      </c>
      <c r="T59" s="5">
        <f t="shared" si="18"/>
        <v>4320.5</v>
      </c>
      <c r="U59" s="7">
        <f>Scenario!M9*Scenario!$D$40</f>
        <v>1338</v>
      </c>
      <c r="V59" s="7">
        <f>Scenario!N9*Scenario!$D$40</f>
        <v>90</v>
      </c>
      <c r="W59" s="7">
        <f>Scenario!O9*Scenario!$D$40</f>
        <v>168</v>
      </c>
      <c r="X59" s="7">
        <f>Scenario!P9*Scenario!$D$40</f>
        <v>445</v>
      </c>
      <c r="Y59" s="7">
        <f>Scenario!Q9*Scenario!$D$40</f>
        <v>843</v>
      </c>
      <c r="Z59" s="7">
        <f>Scenario!R9*Scenario!$D$40</f>
        <v>887</v>
      </c>
      <c r="AA59" s="7">
        <f>Scenario!S9*Scenario!$D$40</f>
        <v>148</v>
      </c>
      <c r="AB59" s="5">
        <f t="shared" si="19"/>
        <v>8916</v>
      </c>
      <c r="AC59" s="7">
        <f>Scenario!U9*Scenario!$D$40</f>
        <v>1388</v>
      </c>
      <c r="AD59" s="7">
        <f>Scenario!V9*Scenario!$D$40</f>
        <v>134</v>
      </c>
      <c r="AE59" s="7">
        <f>Scenario!W9*Scenario!$D$40</f>
        <v>138</v>
      </c>
      <c r="AF59" s="7">
        <f>Scenario!X9*Scenario!$D$40</f>
        <v>562</v>
      </c>
      <c r="AG59" s="7">
        <f>Scenario!Y9*Scenario!$D$40</f>
        <v>720</v>
      </c>
      <c r="AH59" s="7">
        <f>Scenario!Z9*Scenario!$D$40</f>
        <v>868</v>
      </c>
      <c r="AI59" s="7">
        <f>Scenario!AA9*Scenario!$D$40</f>
        <v>115</v>
      </c>
      <c r="AJ59" s="5">
        <f t="shared" si="20"/>
        <v>8763.5</v>
      </c>
      <c r="AK59" s="7">
        <f>Scenario!AC9*Scenario!$D$40</f>
        <v>1121</v>
      </c>
      <c r="AL59" s="7">
        <f>Scenario!AD9*Scenario!$D$40</f>
        <v>49</v>
      </c>
      <c r="AM59" s="7">
        <f>Scenario!AE9*Scenario!$D$40</f>
        <v>66</v>
      </c>
      <c r="AN59" s="7">
        <f>Scenario!AF9*Scenario!$D$40</f>
        <v>305</v>
      </c>
      <c r="AO59" s="7">
        <f>Scenario!AG9*Scenario!$D$40</f>
        <v>572</v>
      </c>
      <c r="AP59" s="7">
        <f>Scenario!AH9*Scenario!$D$40</f>
        <v>1045</v>
      </c>
      <c r="AQ59" s="7">
        <f>Scenario!AI9*Scenario!$D$40</f>
        <v>72</v>
      </c>
      <c r="AR59" s="5">
        <f t="shared" si="21"/>
        <v>7383.5</v>
      </c>
    </row>
    <row r="60" spans="2:44" hidden="1" x14ac:dyDescent="0.3">
      <c r="B60" s="85">
        <f t="shared" si="22"/>
        <v>42004</v>
      </c>
      <c r="C60" s="3"/>
      <c r="D60" s="3"/>
      <c r="E60" s="7">
        <f t="shared" si="10"/>
        <v>4445</v>
      </c>
      <c r="F60" s="7">
        <f t="shared" si="11"/>
        <v>325</v>
      </c>
      <c r="G60" s="7">
        <f t="shared" si="12"/>
        <v>425</v>
      </c>
      <c r="H60" s="7">
        <f t="shared" si="13"/>
        <v>1480</v>
      </c>
      <c r="I60" s="7">
        <f t="shared" si="14"/>
        <v>2577</v>
      </c>
      <c r="J60" s="7">
        <f t="shared" si="15"/>
        <v>3827</v>
      </c>
      <c r="K60" s="7">
        <f t="shared" si="16"/>
        <v>465</v>
      </c>
      <c r="L60" s="82">
        <f t="shared" si="17"/>
        <v>31314.5</v>
      </c>
      <c r="M60" s="7">
        <f>Scenario!E10*Scenario!$D$40</f>
        <v>327</v>
      </c>
      <c r="N60" s="7">
        <f>Scenario!F10*Scenario!$D$40</f>
        <v>39</v>
      </c>
      <c r="O60" s="7">
        <f>Scenario!G10*Scenario!$D$40</f>
        <v>34</v>
      </c>
      <c r="P60" s="7">
        <f>Scenario!H10*Scenario!$D$40</f>
        <v>110</v>
      </c>
      <c r="Q60" s="7">
        <f>Scenario!I10*Scenario!$D$40</f>
        <v>297</v>
      </c>
      <c r="R60" s="7">
        <f>Scenario!J10*Scenario!$D$40</f>
        <v>826</v>
      </c>
      <c r="S60" s="7">
        <f>Scenario!K10*Scenario!$D$40</f>
        <v>106</v>
      </c>
      <c r="T60" s="5">
        <f t="shared" si="18"/>
        <v>4612.5</v>
      </c>
      <c r="U60" s="7">
        <f>Scenario!M10*Scenario!$D$40</f>
        <v>1432</v>
      </c>
      <c r="V60" s="7">
        <f>Scenario!N10*Scenario!$D$40</f>
        <v>94</v>
      </c>
      <c r="W60" s="7">
        <f>Scenario!O10*Scenario!$D$40</f>
        <v>177</v>
      </c>
      <c r="X60" s="7">
        <f>Scenario!P10*Scenario!$D$40</f>
        <v>464</v>
      </c>
      <c r="Y60" s="7">
        <f>Scenario!Q10*Scenario!$D$40</f>
        <v>900</v>
      </c>
      <c r="Z60" s="7">
        <f>Scenario!R10*Scenario!$D$40</f>
        <v>951</v>
      </c>
      <c r="AA60" s="7">
        <f>Scenario!S10*Scenario!$D$40</f>
        <v>158</v>
      </c>
      <c r="AB60" s="5">
        <f t="shared" si="19"/>
        <v>9494.5</v>
      </c>
      <c r="AC60" s="7">
        <f>Scenario!U10*Scenario!$D$40</f>
        <v>1486</v>
      </c>
      <c r="AD60" s="7">
        <f>Scenario!V10*Scenario!$D$40</f>
        <v>140</v>
      </c>
      <c r="AE60" s="7">
        <f>Scenario!W10*Scenario!$D$40</f>
        <v>145</v>
      </c>
      <c r="AF60" s="7">
        <f>Scenario!X10*Scenario!$D$40</f>
        <v>587</v>
      </c>
      <c r="AG60" s="7">
        <f>Scenario!Y10*Scenario!$D$40</f>
        <v>769</v>
      </c>
      <c r="AH60" s="7">
        <f>Scenario!Z10*Scenario!$D$40</f>
        <v>930</v>
      </c>
      <c r="AI60" s="7">
        <f>Scenario!AA10*Scenario!$D$40</f>
        <v>123</v>
      </c>
      <c r="AJ60" s="5">
        <f t="shared" si="20"/>
        <v>9325</v>
      </c>
      <c r="AK60" s="7">
        <f>Scenario!AC10*Scenario!$D$40</f>
        <v>1200</v>
      </c>
      <c r="AL60" s="7">
        <f>Scenario!AD10*Scenario!$D$40</f>
        <v>52</v>
      </c>
      <c r="AM60" s="7">
        <f>Scenario!AE10*Scenario!$D$40</f>
        <v>69</v>
      </c>
      <c r="AN60" s="7">
        <f>Scenario!AF10*Scenario!$D$40</f>
        <v>319</v>
      </c>
      <c r="AO60" s="7">
        <f>Scenario!AG10*Scenario!$D$40</f>
        <v>611</v>
      </c>
      <c r="AP60" s="7">
        <f>Scenario!AH10*Scenario!$D$40</f>
        <v>1120</v>
      </c>
      <c r="AQ60" s="7">
        <f>Scenario!AI10*Scenario!$D$40</f>
        <v>78</v>
      </c>
      <c r="AR60" s="5">
        <f t="shared" si="21"/>
        <v>7882.5</v>
      </c>
    </row>
    <row r="61" spans="2:44" hidden="1" x14ac:dyDescent="0.3">
      <c r="B61" s="85">
        <f t="shared" si="22"/>
        <v>42369</v>
      </c>
      <c r="C61" s="3"/>
      <c r="D61" s="3"/>
      <c r="E61" s="7">
        <f t="shared" si="10"/>
        <v>4758</v>
      </c>
      <c r="F61" s="7">
        <f t="shared" si="11"/>
        <v>339</v>
      </c>
      <c r="G61" s="7">
        <f t="shared" si="12"/>
        <v>448</v>
      </c>
      <c r="H61" s="7">
        <f t="shared" si="13"/>
        <v>1546</v>
      </c>
      <c r="I61" s="7">
        <f t="shared" si="14"/>
        <v>2752</v>
      </c>
      <c r="J61" s="7">
        <f t="shared" si="15"/>
        <v>4103</v>
      </c>
      <c r="K61" s="7">
        <f t="shared" si="16"/>
        <v>499</v>
      </c>
      <c r="L61" s="82">
        <f t="shared" si="17"/>
        <v>33387</v>
      </c>
      <c r="M61" s="7">
        <f>Scenario!E11*Scenario!$D$40</f>
        <v>350</v>
      </c>
      <c r="N61" s="7">
        <f>Scenario!F11*Scenario!$D$40</f>
        <v>41</v>
      </c>
      <c r="O61" s="7">
        <f>Scenario!G11*Scenario!$D$40</f>
        <v>36</v>
      </c>
      <c r="P61" s="7">
        <f>Scenario!H11*Scenario!$D$40</f>
        <v>115</v>
      </c>
      <c r="Q61" s="7">
        <f>Scenario!I11*Scenario!$D$40</f>
        <v>317</v>
      </c>
      <c r="R61" s="7">
        <f>Scenario!J11*Scenario!$D$40</f>
        <v>886</v>
      </c>
      <c r="S61" s="7">
        <f>Scenario!K11*Scenario!$D$40</f>
        <v>114</v>
      </c>
      <c r="T61" s="5">
        <f t="shared" si="18"/>
        <v>4932.5</v>
      </c>
      <c r="U61" s="7">
        <f>Scenario!M11*Scenario!$D$40</f>
        <v>1533</v>
      </c>
      <c r="V61" s="7">
        <f>Scenario!N11*Scenario!$D$40</f>
        <v>98</v>
      </c>
      <c r="W61" s="7">
        <f>Scenario!O11*Scenario!$D$40</f>
        <v>186</v>
      </c>
      <c r="X61" s="7">
        <f>Scenario!P11*Scenario!$D$40</f>
        <v>485</v>
      </c>
      <c r="Y61" s="7">
        <f>Scenario!Q11*Scenario!$D$40</f>
        <v>961</v>
      </c>
      <c r="Z61" s="7">
        <f>Scenario!R11*Scenario!$D$40</f>
        <v>1019</v>
      </c>
      <c r="AA61" s="7">
        <f>Scenario!S11*Scenario!$D$40</f>
        <v>170</v>
      </c>
      <c r="AB61" s="5">
        <f t="shared" si="19"/>
        <v>10119</v>
      </c>
      <c r="AC61" s="7">
        <f>Scenario!U11*Scenario!$D$40</f>
        <v>1591</v>
      </c>
      <c r="AD61" s="7">
        <f>Scenario!V11*Scenario!$D$40</f>
        <v>146</v>
      </c>
      <c r="AE61" s="7">
        <f>Scenario!W11*Scenario!$D$40</f>
        <v>153</v>
      </c>
      <c r="AF61" s="7">
        <f>Scenario!X11*Scenario!$D$40</f>
        <v>613</v>
      </c>
      <c r="AG61" s="7">
        <f>Scenario!Y11*Scenario!$D$40</f>
        <v>821</v>
      </c>
      <c r="AH61" s="7">
        <f>Scenario!Z11*Scenario!$D$40</f>
        <v>997</v>
      </c>
      <c r="AI61" s="7">
        <f>Scenario!AA11*Scenario!$D$40</f>
        <v>132</v>
      </c>
      <c r="AJ61" s="5">
        <f t="shared" si="20"/>
        <v>9926.5</v>
      </c>
      <c r="AK61" s="7">
        <f>Scenario!AC11*Scenario!$D$40</f>
        <v>1284</v>
      </c>
      <c r="AL61" s="7">
        <f>Scenario!AD11*Scenario!$D$40</f>
        <v>54</v>
      </c>
      <c r="AM61" s="7">
        <f>Scenario!AE11*Scenario!$D$40</f>
        <v>73</v>
      </c>
      <c r="AN61" s="7">
        <f>Scenario!AF11*Scenario!$D$40</f>
        <v>333</v>
      </c>
      <c r="AO61" s="7">
        <f>Scenario!AG11*Scenario!$D$40</f>
        <v>653</v>
      </c>
      <c r="AP61" s="7">
        <f>Scenario!AH11*Scenario!$D$40</f>
        <v>1201</v>
      </c>
      <c r="AQ61" s="7">
        <f>Scenario!AI11*Scenario!$D$40</f>
        <v>83</v>
      </c>
      <c r="AR61" s="5">
        <f t="shared" si="21"/>
        <v>8409</v>
      </c>
    </row>
    <row r="62" spans="2:44" hidden="1" x14ac:dyDescent="0.3">
      <c r="B62" s="85">
        <f t="shared" si="22"/>
        <v>42735</v>
      </c>
      <c r="C62" s="3"/>
      <c r="D62" s="3"/>
      <c r="E62" s="7">
        <f t="shared" si="10"/>
        <v>5118</v>
      </c>
      <c r="F62" s="7">
        <f t="shared" si="11"/>
        <v>355</v>
      </c>
      <c r="G62" s="7">
        <f t="shared" si="12"/>
        <v>474</v>
      </c>
      <c r="H62" s="7">
        <f t="shared" si="13"/>
        <v>1617</v>
      </c>
      <c r="I62" s="7">
        <f t="shared" si="14"/>
        <v>2949</v>
      </c>
      <c r="J62" s="7">
        <f t="shared" si="15"/>
        <v>4415</v>
      </c>
      <c r="K62" s="7">
        <f t="shared" si="16"/>
        <v>536</v>
      </c>
      <c r="L62" s="82">
        <f t="shared" si="17"/>
        <v>35716.5</v>
      </c>
      <c r="M62" s="7">
        <f>Scenario!E12*Scenario!$D$40</f>
        <v>376</v>
      </c>
      <c r="N62" s="7">
        <f>Scenario!F12*Scenario!$D$40</f>
        <v>43</v>
      </c>
      <c r="O62" s="7">
        <f>Scenario!G12*Scenario!$D$40</f>
        <v>38</v>
      </c>
      <c r="P62" s="7">
        <f>Scenario!H12*Scenario!$D$40</f>
        <v>120</v>
      </c>
      <c r="Q62" s="7">
        <f>Scenario!I12*Scenario!$D$40</f>
        <v>340</v>
      </c>
      <c r="R62" s="7">
        <f>Scenario!J12*Scenario!$D$40</f>
        <v>953</v>
      </c>
      <c r="S62" s="7">
        <f>Scenario!K12*Scenario!$D$40</f>
        <v>122</v>
      </c>
      <c r="T62" s="5">
        <f t="shared" si="18"/>
        <v>5285.5</v>
      </c>
      <c r="U62" s="7">
        <f>Scenario!M12*Scenario!$D$40</f>
        <v>1649</v>
      </c>
      <c r="V62" s="7">
        <f>Scenario!N12*Scenario!$D$40</f>
        <v>103</v>
      </c>
      <c r="W62" s="7">
        <f>Scenario!O12*Scenario!$D$40</f>
        <v>197</v>
      </c>
      <c r="X62" s="7">
        <f>Scenario!P12*Scenario!$D$40</f>
        <v>507</v>
      </c>
      <c r="Y62" s="7">
        <f>Scenario!Q12*Scenario!$D$40</f>
        <v>1030</v>
      </c>
      <c r="Z62" s="7">
        <f>Scenario!R12*Scenario!$D$40</f>
        <v>1097</v>
      </c>
      <c r="AA62" s="7">
        <f>Scenario!S12*Scenario!$D$40</f>
        <v>183</v>
      </c>
      <c r="AB62" s="5">
        <f t="shared" si="19"/>
        <v>10824.5</v>
      </c>
      <c r="AC62" s="7">
        <f>Scenario!U12*Scenario!$D$40</f>
        <v>1711</v>
      </c>
      <c r="AD62" s="7">
        <f>Scenario!V12*Scenario!$D$40</f>
        <v>153</v>
      </c>
      <c r="AE62" s="7">
        <f>Scenario!W12*Scenario!$D$40</f>
        <v>162</v>
      </c>
      <c r="AF62" s="7">
        <f>Scenario!X12*Scenario!$D$40</f>
        <v>642</v>
      </c>
      <c r="AG62" s="7">
        <f>Scenario!Y12*Scenario!$D$40</f>
        <v>880</v>
      </c>
      <c r="AH62" s="7">
        <f>Scenario!Z12*Scenario!$D$40</f>
        <v>1073</v>
      </c>
      <c r="AI62" s="7">
        <f>Scenario!AA12*Scenario!$D$40</f>
        <v>142</v>
      </c>
      <c r="AJ62" s="5">
        <f t="shared" si="20"/>
        <v>10607.5</v>
      </c>
      <c r="AK62" s="7">
        <f>Scenario!AC12*Scenario!$D$40</f>
        <v>1382</v>
      </c>
      <c r="AL62" s="7">
        <f>Scenario!AD12*Scenario!$D$40</f>
        <v>56</v>
      </c>
      <c r="AM62" s="7">
        <f>Scenario!AE12*Scenario!$D$40</f>
        <v>77</v>
      </c>
      <c r="AN62" s="7">
        <f>Scenario!AF12*Scenario!$D$40</f>
        <v>348</v>
      </c>
      <c r="AO62" s="7">
        <f>Scenario!AG12*Scenario!$D$40</f>
        <v>699</v>
      </c>
      <c r="AP62" s="7">
        <f>Scenario!AH12*Scenario!$D$40</f>
        <v>1292</v>
      </c>
      <c r="AQ62" s="7">
        <f>Scenario!AI12*Scenario!$D$40</f>
        <v>89</v>
      </c>
      <c r="AR62" s="5">
        <f t="shared" si="21"/>
        <v>8999</v>
      </c>
    </row>
    <row r="63" spans="2:44" hidden="1" x14ac:dyDescent="0.3">
      <c r="B63" s="85">
        <f t="shared" si="22"/>
        <v>43100</v>
      </c>
      <c r="C63" s="3"/>
      <c r="D63" s="3"/>
      <c r="E63" s="7">
        <f t="shared" si="10"/>
        <v>5506</v>
      </c>
      <c r="F63" s="7">
        <f t="shared" si="11"/>
        <v>372</v>
      </c>
      <c r="G63" s="7">
        <f t="shared" si="12"/>
        <v>501</v>
      </c>
      <c r="H63" s="7">
        <f t="shared" si="13"/>
        <v>1693</v>
      </c>
      <c r="I63" s="7">
        <f t="shared" si="14"/>
        <v>3161</v>
      </c>
      <c r="J63" s="7">
        <f t="shared" si="15"/>
        <v>4752</v>
      </c>
      <c r="K63" s="7">
        <f t="shared" si="16"/>
        <v>578</v>
      </c>
      <c r="L63" s="82">
        <f t="shared" si="17"/>
        <v>38234.5</v>
      </c>
      <c r="M63" s="7">
        <f>Scenario!E13*Scenario!$D$40</f>
        <v>405</v>
      </c>
      <c r="N63" s="7">
        <f>Scenario!F13*Scenario!$D$40</f>
        <v>45</v>
      </c>
      <c r="O63" s="7">
        <f>Scenario!G13*Scenario!$D$40</f>
        <v>40</v>
      </c>
      <c r="P63" s="7">
        <f>Scenario!H13*Scenario!$D$40</f>
        <v>126</v>
      </c>
      <c r="Q63" s="7">
        <f>Scenario!I13*Scenario!$D$40</f>
        <v>364</v>
      </c>
      <c r="R63" s="7">
        <f>Scenario!J13*Scenario!$D$40</f>
        <v>1026</v>
      </c>
      <c r="S63" s="7">
        <f>Scenario!K13*Scenario!$D$40</f>
        <v>132</v>
      </c>
      <c r="T63" s="5">
        <f t="shared" si="18"/>
        <v>5674.5</v>
      </c>
      <c r="U63" s="7">
        <f>Scenario!M13*Scenario!$D$40</f>
        <v>1774</v>
      </c>
      <c r="V63" s="7">
        <f>Scenario!N13*Scenario!$D$40</f>
        <v>108</v>
      </c>
      <c r="W63" s="7">
        <f>Scenario!O13*Scenario!$D$40</f>
        <v>208</v>
      </c>
      <c r="X63" s="7">
        <f>Scenario!P13*Scenario!$D$40</f>
        <v>531</v>
      </c>
      <c r="Y63" s="7">
        <f>Scenario!Q13*Scenario!$D$40</f>
        <v>1104</v>
      </c>
      <c r="Z63" s="7">
        <f>Scenario!R13*Scenario!$D$40</f>
        <v>1180</v>
      </c>
      <c r="AA63" s="7">
        <f>Scenario!S13*Scenario!$D$40</f>
        <v>197</v>
      </c>
      <c r="AB63" s="5">
        <f t="shared" si="19"/>
        <v>11579.5</v>
      </c>
      <c r="AC63" s="7">
        <f>Scenario!U13*Scenario!$D$40</f>
        <v>1841</v>
      </c>
      <c r="AD63" s="7">
        <f>Scenario!V13*Scenario!$D$40</f>
        <v>160</v>
      </c>
      <c r="AE63" s="7">
        <f>Scenario!W13*Scenario!$D$40</f>
        <v>171</v>
      </c>
      <c r="AF63" s="7">
        <f>Scenario!X13*Scenario!$D$40</f>
        <v>672</v>
      </c>
      <c r="AG63" s="7">
        <f>Scenario!Y13*Scenario!$D$40</f>
        <v>943</v>
      </c>
      <c r="AH63" s="7">
        <f>Scenario!Z13*Scenario!$D$40</f>
        <v>1155</v>
      </c>
      <c r="AI63" s="7">
        <f>Scenario!AA13*Scenario!$D$40</f>
        <v>153</v>
      </c>
      <c r="AJ63" s="5">
        <f t="shared" si="20"/>
        <v>11336</v>
      </c>
      <c r="AK63" s="7">
        <f>Scenario!AC13*Scenario!$D$40</f>
        <v>1486</v>
      </c>
      <c r="AL63" s="7">
        <f>Scenario!AD13*Scenario!$D$40</f>
        <v>59</v>
      </c>
      <c r="AM63" s="7">
        <f>Scenario!AE13*Scenario!$D$40</f>
        <v>82</v>
      </c>
      <c r="AN63" s="7">
        <f>Scenario!AF13*Scenario!$D$40</f>
        <v>364</v>
      </c>
      <c r="AO63" s="7">
        <f>Scenario!AG13*Scenario!$D$40</f>
        <v>750</v>
      </c>
      <c r="AP63" s="7">
        <f>Scenario!AH13*Scenario!$D$40</f>
        <v>1391</v>
      </c>
      <c r="AQ63" s="7">
        <f>Scenario!AI13*Scenario!$D$40</f>
        <v>96</v>
      </c>
      <c r="AR63" s="5">
        <f t="shared" si="21"/>
        <v>9644.5</v>
      </c>
    </row>
    <row r="64" spans="2:44" hidden="1" x14ac:dyDescent="0.3">
      <c r="B64" s="85">
        <f t="shared" si="22"/>
        <v>43465</v>
      </c>
      <c r="C64" s="3"/>
      <c r="D64" s="3"/>
      <c r="E64" s="7">
        <f t="shared" si="10"/>
        <v>5922</v>
      </c>
      <c r="F64" s="7">
        <f t="shared" si="11"/>
        <v>389</v>
      </c>
      <c r="G64" s="7">
        <f t="shared" si="12"/>
        <v>530</v>
      </c>
      <c r="H64" s="7">
        <f t="shared" si="13"/>
        <v>1772</v>
      </c>
      <c r="I64" s="7">
        <f t="shared" si="14"/>
        <v>3387</v>
      </c>
      <c r="J64" s="7">
        <f t="shared" si="15"/>
        <v>5113</v>
      </c>
      <c r="K64" s="7">
        <f t="shared" si="16"/>
        <v>622</v>
      </c>
      <c r="L64" s="82">
        <f t="shared" si="17"/>
        <v>40915.5</v>
      </c>
      <c r="M64" s="7">
        <f>Scenario!E14*Scenario!$D$40</f>
        <v>435</v>
      </c>
      <c r="N64" s="7">
        <f>Scenario!F14*Scenario!$D$40</f>
        <v>47</v>
      </c>
      <c r="O64" s="7">
        <f>Scenario!G14*Scenario!$D$40</f>
        <v>42</v>
      </c>
      <c r="P64" s="7">
        <f>Scenario!H14*Scenario!$D$40</f>
        <v>132</v>
      </c>
      <c r="Q64" s="7">
        <f>Scenario!I14*Scenario!$D$40</f>
        <v>390</v>
      </c>
      <c r="R64" s="7">
        <f>Scenario!J14*Scenario!$D$40</f>
        <v>1104</v>
      </c>
      <c r="S64" s="7">
        <f>Scenario!K14*Scenario!$D$40</f>
        <v>142</v>
      </c>
      <c r="T64" s="5">
        <f t="shared" si="18"/>
        <v>6085.5</v>
      </c>
      <c r="U64" s="7">
        <f>Scenario!M14*Scenario!$D$40</f>
        <v>1908</v>
      </c>
      <c r="V64" s="7">
        <f>Scenario!N14*Scenario!$D$40</f>
        <v>113</v>
      </c>
      <c r="W64" s="7">
        <f>Scenario!O14*Scenario!$D$40</f>
        <v>220</v>
      </c>
      <c r="X64" s="7">
        <f>Scenario!P14*Scenario!$D$40</f>
        <v>556</v>
      </c>
      <c r="Y64" s="7">
        <f>Scenario!Q14*Scenario!$D$40</f>
        <v>1183</v>
      </c>
      <c r="Z64" s="7">
        <f>Scenario!R14*Scenario!$D$40</f>
        <v>1270</v>
      </c>
      <c r="AA64" s="7">
        <f>Scenario!S14*Scenario!$D$40</f>
        <v>212</v>
      </c>
      <c r="AB64" s="5">
        <f t="shared" si="19"/>
        <v>12388.5</v>
      </c>
      <c r="AC64" s="7">
        <f>Scenario!U14*Scenario!$D$40</f>
        <v>1980</v>
      </c>
      <c r="AD64" s="7">
        <f>Scenario!V14*Scenario!$D$40</f>
        <v>167</v>
      </c>
      <c r="AE64" s="7">
        <f>Scenario!W14*Scenario!$D$40</f>
        <v>181</v>
      </c>
      <c r="AF64" s="7">
        <f>Scenario!X14*Scenario!$D$40</f>
        <v>703</v>
      </c>
      <c r="AG64" s="7">
        <f>Scenario!Y14*Scenario!$D$40</f>
        <v>1011</v>
      </c>
      <c r="AH64" s="7">
        <f>Scenario!Z14*Scenario!$D$40</f>
        <v>1243</v>
      </c>
      <c r="AI64" s="7">
        <f>Scenario!AA14*Scenario!$D$40</f>
        <v>164</v>
      </c>
      <c r="AJ64" s="5">
        <f t="shared" si="20"/>
        <v>12111</v>
      </c>
      <c r="AK64" s="7">
        <f>Scenario!AC14*Scenario!$D$40</f>
        <v>1599</v>
      </c>
      <c r="AL64" s="7">
        <f>Scenario!AD14*Scenario!$D$40</f>
        <v>62</v>
      </c>
      <c r="AM64" s="7">
        <f>Scenario!AE14*Scenario!$D$40</f>
        <v>87</v>
      </c>
      <c r="AN64" s="7">
        <f>Scenario!AF14*Scenario!$D$40</f>
        <v>381</v>
      </c>
      <c r="AO64" s="7">
        <f>Scenario!AG14*Scenario!$D$40</f>
        <v>803</v>
      </c>
      <c r="AP64" s="7">
        <f>Scenario!AH14*Scenario!$D$40</f>
        <v>1496</v>
      </c>
      <c r="AQ64" s="7">
        <f>Scenario!AI14*Scenario!$D$40</f>
        <v>104</v>
      </c>
      <c r="AR64" s="5">
        <f t="shared" si="21"/>
        <v>10330.5</v>
      </c>
    </row>
    <row r="65" spans="2:44" hidden="1" x14ac:dyDescent="0.3">
      <c r="B65" s="85">
        <f t="shared" si="22"/>
        <v>43830</v>
      </c>
      <c r="C65" s="3"/>
      <c r="D65" s="3"/>
      <c r="E65" s="7">
        <f t="shared" si="10"/>
        <v>6370</v>
      </c>
      <c r="F65" s="7">
        <f t="shared" si="11"/>
        <v>407</v>
      </c>
      <c r="G65" s="7">
        <f t="shared" si="12"/>
        <v>560</v>
      </c>
      <c r="H65" s="7">
        <f t="shared" si="13"/>
        <v>1855</v>
      </c>
      <c r="I65" s="7">
        <f t="shared" si="14"/>
        <v>3630</v>
      </c>
      <c r="J65" s="7">
        <f t="shared" si="15"/>
        <v>5502</v>
      </c>
      <c r="K65" s="7">
        <f t="shared" si="16"/>
        <v>668</v>
      </c>
      <c r="L65" s="82">
        <f t="shared" si="17"/>
        <v>43787.5</v>
      </c>
      <c r="M65" s="7">
        <f>Scenario!E15*Scenario!$D$40</f>
        <v>468</v>
      </c>
      <c r="N65" s="7">
        <f>Scenario!F15*Scenario!$D$40</f>
        <v>49</v>
      </c>
      <c r="O65" s="7">
        <f>Scenario!G15*Scenario!$D$40</f>
        <v>45</v>
      </c>
      <c r="P65" s="7">
        <f>Scenario!H15*Scenario!$D$40</f>
        <v>138</v>
      </c>
      <c r="Q65" s="7">
        <f>Scenario!I15*Scenario!$D$40</f>
        <v>418</v>
      </c>
      <c r="R65" s="7">
        <f>Scenario!J15*Scenario!$D$40</f>
        <v>1188</v>
      </c>
      <c r="S65" s="7">
        <f>Scenario!K15*Scenario!$D$40</f>
        <v>152</v>
      </c>
      <c r="T65" s="5">
        <f t="shared" si="18"/>
        <v>6525</v>
      </c>
      <c r="U65" s="7">
        <f>Scenario!M15*Scenario!$D$40</f>
        <v>2052</v>
      </c>
      <c r="V65" s="7">
        <f>Scenario!N15*Scenario!$D$40</f>
        <v>118</v>
      </c>
      <c r="W65" s="7">
        <f>Scenario!O15*Scenario!$D$40</f>
        <v>233</v>
      </c>
      <c r="X65" s="7">
        <f>Scenario!P15*Scenario!$D$40</f>
        <v>582</v>
      </c>
      <c r="Y65" s="7">
        <f>Scenario!Q15*Scenario!$D$40</f>
        <v>1268</v>
      </c>
      <c r="Z65" s="7">
        <f>Scenario!R15*Scenario!$D$40</f>
        <v>1367</v>
      </c>
      <c r="AA65" s="7">
        <f>Scenario!S15*Scenario!$D$40</f>
        <v>228</v>
      </c>
      <c r="AB65" s="5">
        <f t="shared" si="19"/>
        <v>13255.5</v>
      </c>
      <c r="AC65" s="7">
        <f>Scenario!U15*Scenario!$D$40</f>
        <v>2130</v>
      </c>
      <c r="AD65" s="7">
        <f>Scenario!V15*Scenario!$D$40</f>
        <v>175</v>
      </c>
      <c r="AE65" s="7">
        <f>Scenario!W15*Scenario!$D$40</f>
        <v>191</v>
      </c>
      <c r="AF65" s="7">
        <f>Scenario!X15*Scenario!$D$40</f>
        <v>736</v>
      </c>
      <c r="AG65" s="7">
        <f>Scenario!Y15*Scenario!$D$40</f>
        <v>1083</v>
      </c>
      <c r="AH65" s="7">
        <f>Scenario!Z15*Scenario!$D$40</f>
        <v>1337</v>
      </c>
      <c r="AI65" s="7">
        <f>Scenario!AA15*Scenario!$D$40</f>
        <v>177</v>
      </c>
      <c r="AJ65" s="5">
        <f t="shared" si="20"/>
        <v>12943.5</v>
      </c>
      <c r="AK65" s="7">
        <f>Scenario!AC15*Scenario!$D$40</f>
        <v>1720</v>
      </c>
      <c r="AL65" s="7">
        <f>Scenario!AD15*Scenario!$D$40</f>
        <v>65</v>
      </c>
      <c r="AM65" s="7">
        <f>Scenario!AE15*Scenario!$D$40</f>
        <v>91</v>
      </c>
      <c r="AN65" s="7">
        <f>Scenario!AF15*Scenario!$D$40</f>
        <v>399</v>
      </c>
      <c r="AO65" s="7">
        <f>Scenario!AG15*Scenario!$D$40</f>
        <v>861</v>
      </c>
      <c r="AP65" s="7">
        <f>Scenario!AH15*Scenario!$D$40</f>
        <v>1610</v>
      </c>
      <c r="AQ65" s="7">
        <f>Scenario!AI15*Scenario!$D$40</f>
        <v>111</v>
      </c>
      <c r="AR65" s="5">
        <f t="shared" si="21"/>
        <v>11063.5</v>
      </c>
    </row>
    <row r="66" spans="2:44" hidden="1" x14ac:dyDescent="0.3">
      <c r="B66" s="85">
        <f t="shared" si="22"/>
        <v>44196</v>
      </c>
      <c r="C66" s="3"/>
      <c r="D66" s="3"/>
      <c r="E66" s="7">
        <f t="shared" si="10"/>
        <v>6853</v>
      </c>
      <c r="F66" s="7">
        <f t="shared" si="11"/>
        <v>425</v>
      </c>
      <c r="G66" s="7">
        <f t="shared" si="12"/>
        <v>592</v>
      </c>
      <c r="H66" s="7">
        <f t="shared" si="13"/>
        <v>1942</v>
      </c>
      <c r="I66" s="7">
        <f t="shared" si="14"/>
        <v>3891</v>
      </c>
      <c r="J66" s="7">
        <f t="shared" si="15"/>
        <v>5921</v>
      </c>
      <c r="K66" s="7">
        <f t="shared" si="16"/>
        <v>719</v>
      </c>
      <c r="L66" s="82">
        <f t="shared" si="17"/>
        <v>46876</v>
      </c>
      <c r="M66" s="7">
        <f>Scenario!E16*Scenario!$D$40</f>
        <v>504</v>
      </c>
      <c r="N66" s="7">
        <f>Scenario!F16*Scenario!$D$40</f>
        <v>51</v>
      </c>
      <c r="O66" s="7">
        <f>Scenario!G16*Scenario!$D$40</f>
        <v>47</v>
      </c>
      <c r="P66" s="7">
        <f>Scenario!H16*Scenario!$D$40</f>
        <v>145</v>
      </c>
      <c r="Q66" s="7">
        <f>Scenario!I16*Scenario!$D$40</f>
        <v>448</v>
      </c>
      <c r="R66" s="7">
        <f>Scenario!J16*Scenario!$D$40</f>
        <v>1278</v>
      </c>
      <c r="S66" s="7">
        <f>Scenario!K16*Scenario!$D$40</f>
        <v>164</v>
      </c>
      <c r="T66" s="5">
        <f t="shared" si="18"/>
        <v>7002</v>
      </c>
      <c r="U66" s="7">
        <f>Scenario!M16*Scenario!$D$40</f>
        <v>2208</v>
      </c>
      <c r="V66" s="7">
        <f>Scenario!N16*Scenario!$D$40</f>
        <v>123</v>
      </c>
      <c r="W66" s="7">
        <f>Scenario!O16*Scenario!$D$40</f>
        <v>246</v>
      </c>
      <c r="X66" s="7">
        <f>Scenario!P16*Scenario!$D$40</f>
        <v>609</v>
      </c>
      <c r="Y66" s="7">
        <f>Scenario!Q16*Scenario!$D$40</f>
        <v>1359</v>
      </c>
      <c r="Z66" s="7">
        <f>Scenario!R16*Scenario!$D$40</f>
        <v>1471</v>
      </c>
      <c r="AA66" s="7">
        <f>Scenario!S16*Scenario!$D$40</f>
        <v>245</v>
      </c>
      <c r="AB66" s="5">
        <f t="shared" si="19"/>
        <v>14181</v>
      </c>
      <c r="AC66" s="7">
        <f>Scenario!U16*Scenario!$D$40</f>
        <v>2291</v>
      </c>
      <c r="AD66" s="7">
        <f>Scenario!V16*Scenario!$D$40</f>
        <v>183</v>
      </c>
      <c r="AE66" s="7">
        <f>Scenario!W16*Scenario!$D$40</f>
        <v>202</v>
      </c>
      <c r="AF66" s="7">
        <f>Scenario!X16*Scenario!$D$40</f>
        <v>770</v>
      </c>
      <c r="AG66" s="7">
        <f>Scenario!Y16*Scenario!$D$40</f>
        <v>1161</v>
      </c>
      <c r="AH66" s="7">
        <f>Scenario!Z16*Scenario!$D$40</f>
        <v>1439</v>
      </c>
      <c r="AI66" s="7">
        <f>Scenario!AA16*Scenario!$D$40</f>
        <v>190</v>
      </c>
      <c r="AJ66" s="5">
        <f t="shared" si="20"/>
        <v>13833.5</v>
      </c>
      <c r="AK66" s="7">
        <f>Scenario!AC16*Scenario!$D$40</f>
        <v>1850</v>
      </c>
      <c r="AL66" s="7">
        <f>Scenario!AD16*Scenario!$D$40</f>
        <v>68</v>
      </c>
      <c r="AM66" s="7">
        <f>Scenario!AE16*Scenario!$D$40</f>
        <v>97</v>
      </c>
      <c r="AN66" s="7">
        <f>Scenario!AF16*Scenario!$D$40</f>
        <v>418</v>
      </c>
      <c r="AO66" s="7">
        <f>Scenario!AG16*Scenario!$D$40</f>
        <v>923</v>
      </c>
      <c r="AP66" s="7">
        <f>Scenario!AH16*Scenario!$D$40</f>
        <v>1733</v>
      </c>
      <c r="AQ66" s="7">
        <f>Scenario!AI16*Scenario!$D$40</f>
        <v>120</v>
      </c>
      <c r="AR66" s="5">
        <f t="shared" si="21"/>
        <v>11859.5</v>
      </c>
    </row>
    <row r="67" spans="2:44" hidden="1" x14ac:dyDescent="0.3">
      <c r="B67" s="85">
        <f t="shared" si="22"/>
        <v>44561</v>
      </c>
      <c r="C67" s="3"/>
      <c r="D67" s="3"/>
      <c r="E67" s="7">
        <f t="shared" si="10"/>
        <v>1637</v>
      </c>
      <c r="F67" s="7">
        <f t="shared" si="11"/>
        <v>428</v>
      </c>
      <c r="G67" s="7">
        <f t="shared" si="12"/>
        <v>616</v>
      </c>
      <c r="H67" s="7">
        <f t="shared" si="13"/>
        <v>294</v>
      </c>
      <c r="I67" s="7">
        <f t="shared" si="14"/>
        <v>613</v>
      </c>
      <c r="J67" s="7">
        <f t="shared" si="15"/>
        <v>1835</v>
      </c>
      <c r="K67" s="7">
        <f t="shared" si="16"/>
        <v>225</v>
      </c>
      <c r="L67" s="82">
        <f t="shared" si="17"/>
        <v>12441.5</v>
      </c>
      <c r="M67" s="7">
        <f>Scenario!E17*Scenario!$D$40</f>
        <v>355</v>
      </c>
      <c r="N67" s="7">
        <f>Scenario!F17*Scenario!$D$40</f>
        <v>96</v>
      </c>
      <c r="O67" s="7">
        <f>Scenario!G17*Scenario!$D$40</f>
        <v>89</v>
      </c>
      <c r="P67" s="7">
        <f>Scenario!H17*Scenario!$D$40</f>
        <v>23</v>
      </c>
      <c r="Q67" s="7">
        <f>Scenario!I17*Scenario!$D$40</f>
        <v>74</v>
      </c>
      <c r="R67" s="7">
        <f>Scenario!J17*Scenario!$D$40</f>
        <v>320</v>
      </c>
      <c r="S67" s="7">
        <f>Scenario!K17*Scenario!$D$40</f>
        <v>41</v>
      </c>
      <c r="T67" s="5">
        <f t="shared" si="18"/>
        <v>2068</v>
      </c>
      <c r="U67" s="7">
        <f>Scenario!M17*Scenario!$D$40</f>
        <v>561</v>
      </c>
      <c r="V67" s="7">
        <f>Scenario!N17*Scenario!$D$40</f>
        <v>143</v>
      </c>
      <c r="W67" s="7">
        <f>Scenario!O17*Scenario!$D$40</f>
        <v>290</v>
      </c>
      <c r="X67" s="7">
        <f>Scenario!P17*Scenario!$D$40</f>
        <v>103</v>
      </c>
      <c r="Y67" s="7">
        <f>Scenario!Q17*Scenario!$D$40</f>
        <v>242</v>
      </c>
      <c r="Z67" s="7">
        <f>Scenario!R17*Scenario!$D$40</f>
        <v>501</v>
      </c>
      <c r="AA67" s="7">
        <f>Scenario!S17*Scenario!$D$40</f>
        <v>84</v>
      </c>
      <c r="AB67" s="5">
        <f t="shared" si="19"/>
        <v>4126.5</v>
      </c>
      <c r="AC67" s="7">
        <f>Scenario!U17*Scenario!$D$40</f>
        <v>448</v>
      </c>
      <c r="AD67" s="7">
        <f>Scenario!V17*Scenario!$D$40</f>
        <v>115</v>
      </c>
      <c r="AE67" s="7">
        <f>Scenario!W17*Scenario!$D$40</f>
        <v>129</v>
      </c>
      <c r="AF67" s="7">
        <f>Scenario!X17*Scenario!$D$40</f>
        <v>126</v>
      </c>
      <c r="AG67" s="7">
        <f>Scenario!Y17*Scenario!$D$40</f>
        <v>199</v>
      </c>
      <c r="AH67" s="7">
        <f>Scenario!Z17*Scenario!$D$40</f>
        <v>467</v>
      </c>
      <c r="AI67" s="7">
        <f>Scenario!AA17*Scenario!$D$40</f>
        <v>62</v>
      </c>
      <c r="AJ67" s="5">
        <f t="shared" si="20"/>
        <v>3469</v>
      </c>
      <c r="AK67" s="7">
        <f>Scenario!AC17*Scenario!$D$40</f>
        <v>273</v>
      </c>
      <c r="AL67" s="7">
        <f>Scenario!AD17*Scenario!$D$40</f>
        <v>74</v>
      </c>
      <c r="AM67" s="7">
        <f>Scenario!AE17*Scenario!$D$40</f>
        <v>108</v>
      </c>
      <c r="AN67" s="7">
        <f>Scenario!AF17*Scenario!$D$40</f>
        <v>42</v>
      </c>
      <c r="AO67" s="7">
        <f>Scenario!AG17*Scenario!$D$40</f>
        <v>98</v>
      </c>
      <c r="AP67" s="7">
        <f>Scenario!AH17*Scenario!$D$40</f>
        <v>547</v>
      </c>
      <c r="AQ67" s="7">
        <f>Scenario!AI17*Scenario!$D$40</f>
        <v>38</v>
      </c>
      <c r="AR67" s="5">
        <f t="shared" si="21"/>
        <v>2778</v>
      </c>
    </row>
    <row r="68" spans="2:44" x14ac:dyDescent="0.3">
      <c r="B68" s="85">
        <f t="shared" si="22"/>
        <v>44926</v>
      </c>
      <c r="C68" s="3"/>
      <c r="D68" s="3"/>
      <c r="E68" s="5">
        <f t="shared" si="10"/>
        <v>1645.1849999999999</v>
      </c>
      <c r="F68" s="5">
        <f t="shared" si="11"/>
        <v>430.14</v>
      </c>
      <c r="G68" s="5">
        <f t="shared" si="12"/>
        <v>619.07999999999993</v>
      </c>
      <c r="H68" s="5">
        <f t="shared" si="13"/>
        <v>295.46999999999997</v>
      </c>
      <c r="I68" s="5">
        <f t="shared" si="14"/>
        <v>616.06499999999994</v>
      </c>
      <c r="J68" s="5">
        <f t="shared" si="15"/>
        <v>1844.1749999999997</v>
      </c>
      <c r="K68" s="5">
        <f t="shared" si="16"/>
        <v>226.12499999999997</v>
      </c>
      <c r="L68" s="82">
        <f t="shared" si="17"/>
        <v>12503.707499999999</v>
      </c>
      <c r="M68" s="5">
        <f>Scenario!E18*Scenario!$D$40</f>
        <v>356.77499999999998</v>
      </c>
      <c r="N68" s="5">
        <f>Scenario!F18*Scenario!$D$40</f>
        <v>96.47999999999999</v>
      </c>
      <c r="O68" s="5">
        <f>Scenario!G18*Scenario!$D$40</f>
        <v>89.444999999999993</v>
      </c>
      <c r="P68" s="5">
        <f>Scenario!H18*Scenario!$D$40</f>
        <v>23.114999999999998</v>
      </c>
      <c r="Q68" s="5">
        <f>Scenario!I18*Scenario!$D$40</f>
        <v>74.36999999999999</v>
      </c>
      <c r="R68" s="5">
        <f>Scenario!J18*Scenario!$D$40</f>
        <v>321.59999999999997</v>
      </c>
      <c r="S68" s="5">
        <f>Scenario!K18*Scenario!$D$40</f>
        <v>41.204999999999998</v>
      </c>
      <c r="T68" s="5">
        <f t="shared" si="18"/>
        <v>2078.3399999999997</v>
      </c>
      <c r="U68" s="5">
        <f>Scenario!M18*Scenario!$D$40</f>
        <v>563.80499999999995</v>
      </c>
      <c r="V68" s="5">
        <f>Scenario!N18*Scenario!$D$40</f>
        <v>143.71499999999997</v>
      </c>
      <c r="W68" s="5">
        <f>Scenario!O18*Scenario!$D$40</f>
        <v>291.45</v>
      </c>
      <c r="X68" s="5">
        <f>Scenario!P18*Scenario!$D$40</f>
        <v>103.51499999999999</v>
      </c>
      <c r="Y68" s="5">
        <f>Scenario!Q18*Scenario!$D$40</f>
        <v>243.20999999999998</v>
      </c>
      <c r="Z68" s="5">
        <f>Scenario!R18*Scenario!$D$40</f>
        <v>503.50499999999994</v>
      </c>
      <c r="AA68" s="5">
        <f>Scenario!S18*Scenario!$D$40</f>
        <v>84.419999999999987</v>
      </c>
      <c r="AB68" s="5">
        <f t="shared" si="19"/>
        <v>4147.1324999999997</v>
      </c>
      <c r="AC68" s="5">
        <f>Scenario!U18*Scenario!$D$40</f>
        <v>450.23999999999995</v>
      </c>
      <c r="AD68" s="5">
        <f>Scenario!V18*Scenario!$D$40</f>
        <v>115.57499999999999</v>
      </c>
      <c r="AE68" s="5">
        <f>Scenario!W18*Scenario!$D$40</f>
        <v>129.64499999999998</v>
      </c>
      <c r="AF68" s="5">
        <f>Scenario!X18*Scenario!$D$40</f>
        <v>126.62999999999998</v>
      </c>
      <c r="AG68" s="5">
        <f>Scenario!Y18*Scenario!$D$40</f>
        <v>199.99499999999998</v>
      </c>
      <c r="AH68" s="5">
        <f>Scenario!Z18*Scenario!$D$40</f>
        <v>469.33499999999992</v>
      </c>
      <c r="AI68" s="5">
        <f>Scenario!AA18*Scenario!$D$40</f>
        <v>62.309999999999995</v>
      </c>
      <c r="AJ68" s="5">
        <f t="shared" si="20"/>
        <v>3486.3449999999993</v>
      </c>
      <c r="AK68" s="5">
        <f>Scenario!AC18*Scenario!$D$40</f>
        <v>274.36499999999995</v>
      </c>
      <c r="AL68" s="5">
        <f>Scenario!AD18*Scenario!$D$40</f>
        <v>74.36999999999999</v>
      </c>
      <c r="AM68" s="5">
        <f>Scenario!AE18*Scenario!$D$40</f>
        <v>108.53999999999999</v>
      </c>
      <c r="AN68" s="5">
        <f>Scenario!AF18*Scenario!$D$40</f>
        <v>42.209999999999994</v>
      </c>
      <c r="AO68" s="5">
        <f>Scenario!AG18*Scenario!$D$40</f>
        <v>98.49</v>
      </c>
      <c r="AP68" s="5">
        <f>Scenario!AH18*Scenario!$D$40</f>
        <v>549.7349999999999</v>
      </c>
      <c r="AQ68" s="5">
        <f>Scenario!AI18*Scenario!$D$40</f>
        <v>38.19</v>
      </c>
      <c r="AR68" s="5">
        <f t="shared" si="21"/>
        <v>2791.89</v>
      </c>
    </row>
    <row r="69" spans="2:44" x14ac:dyDescent="0.3">
      <c r="B69" s="85">
        <f t="shared" si="22"/>
        <v>45291</v>
      </c>
      <c r="C69" s="3"/>
      <c r="D69" s="3"/>
      <c r="E69" s="5">
        <f t="shared" si="10"/>
        <v>1653.4109249999997</v>
      </c>
      <c r="F69" s="5">
        <f t="shared" si="11"/>
        <v>432.2906999999999</v>
      </c>
      <c r="G69" s="5">
        <f t="shared" si="12"/>
        <v>622.17539999999985</v>
      </c>
      <c r="H69" s="5">
        <f t="shared" si="13"/>
        <v>296.94734999999991</v>
      </c>
      <c r="I69" s="5">
        <f t="shared" si="14"/>
        <v>619.14532499999984</v>
      </c>
      <c r="J69" s="5">
        <f t="shared" si="15"/>
        <v>1853.3958749999993</v>
      </c>
      <c r="K69" s="5">
        <f t="shared" si="16"/>
        <v>227.25562499999995</v>
      </c>
      <c r="L69" s="82">
        <f t="shared" si="17"/>
        <v>12566.226037499995</v>
      </c>
      <c r="M69" s="5">
        <f>Scenario!E19*Scenario!$D$40</f>
        <v>358.55887499999994</v>
      </c>
      <c r="N69" s="5">
        <f>Scenario!F19*Scenario!$D$40</f>
        <v>96.962399999999974</v>
      </c>
      <c r="O69" s="5">
        <f>Scenario!G19*Scenario!$D$40</f>
        <v>89.892224999999982</v>
      </c>
      <c r="P69" s="5">
        <f>Scenario!H19*Scenario!$D$40</f>
        <v>23.230574999999995</v>
      </c>
      <c r="Q69" s="5">
        <f>Scenario!I19*Scenario!$D$40</f>
        <v>74.741849999999985</v>
      </c>
      <c r="R69" s="5">
        <f>Scenario!J19*Scenario!$D$40</f>
        <v>323.20799999999991</v>
      </c>
      <c r="S69" s="5">
        <f>Scenario!K19*Scenario!$D$40</f>
        <v>41.411024999999995</v>
      </c>
      <c r="T69" s="5">
        <f t="shared" si="18"/>
        <v>2088.7316999999998</v>
      </c>
      <c r="U69" s="5">
        <f>Scenario!M19*Scenario!$D$40</f>
        <v>566.62402499999985</v>
      </c>
      <c r="V69" s="5">
        <f>Scenario!N19*Scenario!$D$40</f>
        <v>144.43357499999996</v>
      </c>
      <c r="W69" s="5">
        <f>Scenario!O19*Scenario!$D$40</f>
        <v>292.90724999999998</v>
      </c>
      <c r="X69" s="5">
        <f>Scenario!P19*Scenario!$D$40</f>
        <v>104.03257499999998</v>
      </c>
      <c r="Y69" s="5">
        <f>Scenario!Q19*Scenario!$D$40</f>
        <v>244.42604999999995</v>
      </c>
      <c r="Z69" s="5">
        <f>Scenario!R19*Scenario!$D$40</f>
        <v>506.02252499999986</v>
      </c>
      <c r="AA69" s="5">
        <f>Scenario!S19*Scenario!$D$40</f>
        <v>84.842099999999974</v>
      </c>
      <c r="AB69" s="5">
        <f t="shared" si="19"/>
        <v>4167.868162499999</v>
      </c>
      <c r="AC69" s="5">
        <f>Scenario!U19*Scenario!$D$40</f>
        <v>452.49119999999988</v>
      </c>
      <c r="AD69" s="5">
        <f>Scenario!V19*Scenario!$D$40</f>
        <v>116.15287499999998</v>
      </c>
      <c r="AE69" s="5">
        <f>Scenario!W19*Scenario!$D$40</f>
        <v>130.29322499999998</v>
      </c>
      <c r="AF69" s="5">
        <f>Scenario!X19*Scenario!$D$40</f>
        <v>127.26314999999997</v>
      </c>
      <c r="AG69" s="5">
        <f>Scenario!Y19*Scenario!$D$40</f>
        <v>200.99497499999995</v>
      </c>
      <c r="AH69" s="5">
        <f>Scenario!Z19*Scenario!$D$40</f>
        <v>471.68167499999987</v>
      </c>
      <c r="AI69" s="5">
        <f>Scenario!AA19*Scenario!$D$40</f>
        <v>62.621549999999992</v>
      </c>
      <c r="AJ69" s="5">
        <f t="shared" si="20"/>
        <v>3503.7767249999997</v>
      </c>
      <c r="AK69" s="5">
        <f>Scenario!AC19*Scenario!$D$40</f>
        <v>275.7368249999999</v>
      </c>
      <c r="AL69" s="5">
        <f>Scenario!AD19*Scenario!$D$40</f>
        <v>74.741849999999985</v>
      </c>
      <c r="AM69" s="5">
        <f>Scenario!AE19*Scenario!$D$40</f>
        <v>109.08269999999997</v>
      </c>
      <c r="AN69" s="5">
        <f>Scenario!AF19*Scenario!$D$40</f>
        <v>42.421049999999987</v>
      </c>
      <c r="AO69" s="5">
        <f>Scenario!AG19*Scenario!$D$40</f>
        <v>98.982449999999986</v>
      </c>
      <c r="AP69" s="5">
        <f>Scenario!AH19*Scenario!$D$40</f>
        <v>552.48367499999983</v>
      </c>
      <c r="AQ69" s="5">
        <f>Scenario!AI19*Scenario!$D$40</f>
        <v>38.380949999999991</v>
      </c>
      <c r="AR69" s="5">
        <f t="shared" si="21"/>
        <v>2805.8494499999993</v>
      </c>
    </row>
    <row r="70" spans="2:44" x14ac:dyDescent="0.3">
      <c r="B70" s="85">
        <f t="shared" si="22"/>
        <v>45657</v>
      </c>
      <c r="C70" s="3"/>
      <c r="D70" s="3"/>
      <c r="E70" s="5">
        <f t="shared" si="10"/>
        <v>1661.6779796249994</v>
      </c>
      <c r="F70" s="5">
        <f t="shared" si="11"/>
        <v>434.45215349999984</v>
      </c>
      <c r="G70" s="5">
        <f t="shared" si="12"/>
        <v>625.28627699999981</v>
      </c>
      <c r="H70" s="5">
        <f t="shared" si="13"/>
        <v>298.43208674999988</v>
      </c>
      <c r="I70" s="5">
        <f t="shared" si="14"/>
        <v>622.24105162499973</v>
      </c>
      <c r="J70" s="5">
        <f t="shared" si="15"/>
        <v>1862.6628543749994</v>
      </c>
      <c r="K70" s="5">
        <f t="shared" si="16"/>
        <v>228.39190312499994</v>
      </c>
      <c r="L70" s="82">
        <f t="shared" si="17"/>
        <v>12629.057167687495</v>
      </c>
      <c r="M70" s="5">
        <f>Scenario!E20*Scenario!$D$40</f>
        <v>360.35166937499991</v>
      </c>
      <c r="N70" s="5">
        <f>Scenario!F20*Scenario!$D$40</f>
        <v>97.447211999999965</v>
      </c>
      <c r="O70" s="5">
        <f>Scenario!G20*Scenario!$D$40</f>
        <v>90.341686124999967</v>
      </c>
      <c r="P70" s="5">
        <f>Scenario!H20*Scenario!$D$40</f>
        <v>23.346727874999992</v>
      </c>
      <c r="Q70" s="5">
        <f>Scenario!I20*Scenario!$D$40</f>
        <v>75.115559249999976</v>
      </c>
      <c r="R70" s="5">
        <f>Scenario!J20*Scenario!$D$40</f>
        <v>324.82403999999985</v>
      </c>
      <c r="S70" s="5">
        <f>Scenario!K20*Scenario!$D$40</f>
        <v>41.618080124999992</v>
      </c>
      <c r="T70" s="5">
        <f t="shared" si="18"/>
        <v>2099.1753584999992</v>
      </c>
      <c r="U70" s="5">
        <f>Scenario!M20*Scenario!$D$40</f>
        <v>569.45714512499978</v>
      </c>
      <c r="V70" s="5">
        <f>Scenario!N20*Scenario!$D$40</f>
        <v>145.15574287499996</v>
      </c>
      <c r="W70" s="5">
        <f>Scenario!O20*Scenario!$D$40</f>
        <v>294.37178624999996</v>
      </c>
      <c r="X70" s="5">
        <f>Scenario!P20*Scenario!$D$40</f>
        <v>104.55273787499996</v>
      </c>
      <c r="Y70" s="5">
        <f>Scenario!Q20*Scenario!$D$40</f>
        <v>245.64818024999991</v>
      </c>
      <c r="Z70" s="5">
        <f>Scenario!R20*Scenario!$D$40</f>
        <v>508.55263762499982</v>
      </c>
      <c r="AA70" s="5">
        <f>Scenario!S20*Scenario!$D$40</f>
        <v>85.26631049999996</v>
      </c>
      <c r="AB70" s="5">
        <f t="shared" si="19"/>
        <v>4188.7075033124984</v>
      </c>
      <c r="AC70" s="5">
        <f>Scenario!U20*Scenario!$D$40</f>
        <v>454.75365599999981</v>
      </c>
      <c r="AD70" s="5">
        <f>Scenario!V20*Scenario!$D$40</f>
        <v>116.73363937499997</v>
      </c>
      <c r="AE70" s="5">
        <f>Scenario!W20*Scenario!$D$40</f>
        <v>130.94469112499996</v>
      </c>
      <c r="AF70" s="5">
        <f>Scenario!X20*Scenario!$D$40</f>
        <v>127.89946574999995</v>
      </c>
      <c r="AG70" s="5">
        <f>Scenario!Y20*Scenario!$D$40</f>
        <v>201.99994987499994</v>
      </c>
      <c r="AH70" s="5">
        <f>Scenario!Z20*Scenario!$D$40</f>
        <v>474.04008337499982</v>
      </c>
      <c r="AI70" s="5">
        <f>Scenario!AA20*Scenario!$D$40</f>
        <v>62.934657749999985</v>
      </c>
      <c r="AJ70" s="5">
        <f t="shared" si="20"/>
        <v>3521.2956086249987</v>
      </c>
      <c r="AK70" s="5">
        <f>Scenario!AC20*Scenario!$D$40</f>
        <v>277.11550912499985</v>
      </c>
      <c r="AL70" s="5">
        <f>Scenario!AD20*Scenario!$D$40</f>
        <v>75.115559249999976</v>
      </c>
      <c r="AM70" s="5">
        <f>Scenario!AE20*Scenario!$D$40</f>
        <v>109.62811349999997</v>
      </c>
      <c r="AN70" s="5">
        <f>Scenario!AF20*Scenario!$D$40</f>
        <v>42.63315524999998</v>
      </c>
      <c r="AO70" s="5">
        <f>Scenario!AG20*Scenario!$D$40</f>
        <v>99.47736224999997</v>
      </c>
      <c r="AP70" s="5">
        <f>Scenario!AH20*Scenario!$D$40</f>
        <v>555.24609337499976</v>
      </c>
      <c r="AQ70" s="5">
        <f>Scenario!AI20*Scenario!$D$40</f>
        <v>38.572854749999991</v>
      </c>
      <c r="AR70" s="5">
        <f t="shared" si="21"/>
        <v>2819.8786972499988</v>
      </c>
    </row>
    <row r="71" spans="2:44" x14ac:dyDescent="0.3">
      <c r="B71" s="85">
        <f t="shared" si="22"/>
        <v>46022</v>
      </c>
      <c r="C71" s="3"/>
      <c r="D71" s="3"/>
      <c r="E71" s="5">
        <f t="shared" si="10"/>
        <v>1669.9863695231243</v>
      </c>
      <c r="F71" s="5">
        <f t="shared" si="11"/>
        <v>436.62441426749979</v>
      </c>
      <c r="G71" s="5">
        <f t="shared" si="12"/>
        <v>628.41270838499975</v>
      </c>
      <c r="H71" s="5">
        <f t="shared" si="13"/>
        <v>299.92424718374986</v>
      </c>
      <c r="I71" s="5">
        <f t="shared" si="14"/>
        <v>625.35225688312471</v>
      </c>
      <c r="J71" s="5">
        <f t="shared" si="15"/>
        <v>1871.9761686468742</v>
      </c>
      <c r="K71" s="5">
        <f t="shared" si="16"/>
        <v>229.5338626406249</v>
      </c>
      <c r="L71" s="82">
        <f t="shared" si="17"/>
        <v>12692.202453525932</v>
      </c>
      <c r="M71" s="5">
        <f>Scenario!E21*Scenario!$D$40</f>
        <v>362.15342772187489</v>
      </c>
      <c r="N71" s="5">
        <f>Scenario!F21*Scenario!$D$40</f>
        <v>97.934448059999951</v>
      </c>
      <c r="O71" s="5">
        <f>Scenario!G21*Scenario!$D$40</f>
        <v>90.793394555624957</v>
      </c>
      <c r="P71" s="5">
        <f>Scenario!H21*Scenario!$D$40</f>
        <v>23.463461514374991</v>
      </c>
      <c r="Q71" s="5">
        <f>Scenario!I21*Scenario!$D$40</f>
        <v>75.49113704624996</v>
      </c>
      <c r="R71" s="5">
        <f>Scenario!J21*Scenario!$D$40</f>
        <v>326.44816019999985</v>
      </c>
      <c r="S71" s="5">
        <f>Scenario!K21*Scenario!$D$40</f>
        <v>41.826170525624988</v>
      </c>
      <c r="T71" s="5">
        <f t="shared" si="18"/>
        <v>2109.6712352924992</v>
      </c>
      <c r="U71" s="5">
        <f>Scenario!M21*Scenario!$D$40</f>
        <v>572.30443085062473</v>
      </c>
      <c r="V71" s="5">
        <f>Scenario!N21*Scenario!$D$40</f>
        <v>145.88152158937496</v>
      </c>
      <c r="W71" s="5">
        <f>Scenario!O21*Scenario!$D$40</f>
        <v>295.84364518124994</v>
      </c>
      <c r="X71" s="5">
        <f>Scenario!P21*Scenario!$D$40</f>
        <v>105.07550156437495</v>
      </c>
      <c r="Y71" s="5">
        <f>Scenario!Q21*Scenario!$D$40</f>
        <v>246.87642115124987</v>
      </c>
      <c r="Z71" s="5">
        <f>Scenario!R21*Scenario!$D$40</f>
        <v>511.09540081312474</v>
      </c>
      <c r="AA71" s="5">
        <f>Scenario!S21*Scenario!$D$40</f>
        <v>85.692642052499949</v>
      </c>
      <c r="AB71" s="5">
        <f t="shared" si="19"/>
        <v>4209.6510408290615</v>
      </c>
      <c r="AC71" s="5">
        <f>Scenario!U21*Scenario!$D$40</f>
        <v>457.02742427999976</v>
      </c>
      <c r="AD71" s="5">
        <f>Scenario!V21*Scenario!$D$40</f>
        <v>117.31730757187495</v>
      </c>
      <c r="AE71" s="5">
        <f>Scenario!W21*Scenario!$D$40</f>
        <v>131.59941458062494</v>
      </c>
      <c r="AF71" s="5">
        <f>Scenario!X21*Scenario!$D$40</f>
        <v>128.53896307874993</v>
      </c>
      <c r="AG71" s="5">
        <f>Scenario!Y21*Scenario!$D$40</f>
        <v>203.00994962437491</v>
      </c>
      <c r="AH71" s="5">
        <f>Scenario!Z21*Scenario!$D$40</f>
        <v>476.41028379187475</v>
      </c>
      <c r="AI71" s="5">
        <f>Scenario!AA21*Scenario!$D$40</f>
        <v>63.249331038749979</v>
      </c>
      <c r="AJ71" s="5">
        <f t="shared" si="20"/>
        <v>3538.9020866681235</v>
      </c>
      <c r="AK71" s="5">
        <f>Scenario!AC21*Scenario!$D$40</f>
        <v>278.50108667062483</v>
      </c>
      <c r="AL71" s="5">
        <f>Scenario!AD21*Scenario!$D$40</f>
        <v>75.49113704624996</v>
      </c>
      <c r="AM71" s="5">
        <f>Scenario!AE21*Scenario!$D$40</f>
        <v>110.17625406749995</v>
      </c>
      <c r="AN71" s="5">
        <f>Scenario!AF21*Scenario!$D$40</f>
        <v>42.846321026249974</v>
      </c>
      <c r="AO71" s="5">
        <f>Scenario!AG21*Scenario!$D$40</f>
        <v>99.974749061249966</v>
      </c>
      <c r="AP71" s="5">
        <f>Scenario!AH21*Scenario!$D$40</f>
        <v>558.02232384187471</v>
      </c>
      <c r="AQ71" s="5">
        <f>Scenario!AI21*Scenario!$D$40</f>
        <v>38.765719023749988</v>
      </c>
      <c r="AR71" s="5">
        <f t="shared" si="21"/>
        <v>2833.9780907362488</v>
      </c>
    </row>
    <row r="72" spans="2:44" x14ac:dyDescent="0.3">
      <c r="B72" s="85">
        <f t="shared" si="22"/>
        <v>46387</v>
      </c>
      <c r="C72" s="3"/>
      <c r="D72" s="3"/>
      <c r="E72" s="5">
        <f t="shared" si="10"/>
        <v>1678.3363013707396</v>
      </c>
      <c r="F72" s="5">
        <f t="shared" si="11"/>
        <v>438.80753633883728</v>
      </c>
      <c r="G72" s="5">
        <f t="shared" si="12"/>
        <v>631.55477192692467</v>
      </c>
      <c r="H72" s="5">
        <f t="shared" si="13"/>
        <v>301.42386841966851</v>
      </c>
      <c r="I72" s="5">
        <f t="shared" si="14"/>
        <v>628.47901816754029</v>
      </c>
      <c r="J72" s="5">
        <f t="shared" si="15"/>
        <v>1881.3360494901083</v>
      </c>
      <c r="K72" s="5">
        <f t="shared" si="16"/>
        <v>230.68153195382803</v>
      </c>
      <c r="L72" s="82">
        <f t="shared" si="17"/>
        <v>12755.663465793559</v>
      </c>
      <c r="M72" s="5">
        <f>Scenario!E22*Scenario!$D$40</f>
        <v>363.96419486048421</v>
      </c>
      <c r="N72" s="5">
        <f>Scenario!F22*Scenario!$D$40</f>
        <v>98.424120300299947</v>
      </c>
      <c r="O72" s="5">
        <f>Scenario!G22*Scenario!$D$40</f>
        <v>91.247361528403076</v>
      </c>
      <c r="P72" s="5">
        <f>Scenario!H22*Scenario!$D$40</f>
        <v>23.580778821946865</v>
      </c>
      <c r="Q72" s="5">
        <f>Scenario!I22*Scenario!$D$40</f>
        <v>75.868592731481201</v>
      </c>
      <c r="R72" s="5">
        <f>Scenario!J22*Scenario!$D$40</f>
        <v>328.08040100099981</v>
      </c>
      <c r="S72" s="5">
        <f>Scenario!K22*Scenario!$D$40</f>
        <v>42.035301378253109</v>
      </c>
      <c r="T72" s="5">
        <f t="shared" si="18"/>
        <v>2120.2195914689614</v>
      </c>
      <c r="U72" s="5">
        <f>Scenario!M22*Scenario!$D$40</f>
        <v>575.16595300487779</v>
      </c>
      <c r="V72" s="5">
        <f>Scenario!N22*Scenario!$D$40</f>
        <v>146.61092919732181</v>
      </c>
      <c r="W72" s="5">
        <f>Scenario!O22*Scenario!$D$40</f>
        <v>297.32286340715615</v>
      </c>
      <c r="X72" s="5">
        <f>Scenario!P22*Scenario!$D$40</f>
        <v>105.6008790721968</v>
      </c>
      <c r="Y72" s="5">
        <f>Scenario!Q22*Scenario!$D$40</f>
        <v>248.1108032570061</v>
      </c>
      <c r="Z72" s="5">
        <f>Scenario!R22*Scenario!$D$40</f>
        <v>513.65087781719035</v>
      </c>
      <c r="AA72" s="5">
        <f>Scenario!S22*Scenario!$D$40</f>
        <v>86.121105262762441</v>
      </c>
      <c r="AB72" s="5">
        <f t="shared" si="19"/>
        <v>4230.6992960332054</v>
      </c>
      <c r="AC72" s="5">
        <f>Scenario!U22*Scenario!$D$40</f>
        <v>459.31256140139971</v>
      </c>
      <c r="AD72" s="5">
        <f>Scenario!V22*Scenario!$D$40</f>
        <v>117.90389410973431</v>
      </c>
      <c r="AE72" s="5">
        <f>Scenario!W22*Scenario!$D$40</f>
        <v>132.25741165352804</v>
      </c>
      <c r="AF72" s="5">
        <f>Scenario!X22*Scenario!$D$40</f>
        <v>129.18165789414365</v>
      </c>
      <c r="AG72" s="5">
        <f>Scenario!Y22*Scenario!$D$40</f>
        <v>204.02499937249675</v>
      </c>
      <c r="AH72" s="5">
        <f>Scenario!Z22*Scenario!$D$40</f>
        <v>478.7923352108341</v>
      </c>
      <c r="AI72" s="5">
        <f>Scenario!AA22*Scenario!$D$40</f>
        <v>63.565577693943723</v>
      </c>
      <c r="AJ72" s="5">
        <f t="shared" si="20"/>
        <v>3556.5965971014634</v>
      </c>
      <c r="AK72" s="5">
        <f>Scenario!AC22*Scenario!$D$40</f>
        <v>279.89359210397794</v>
      </c>
      <c r="AL72" s="5">
        <f>Scenario!AD22*Scenario!$D$40</f>
        <v>75.868592731481201</v>
      </c>
      <c r="AM72" s="5">
        <f>Scenario!AE22*Scenario!$D$40</f>
        <v>110.72713533783744</v>
      </c>
      <c r="AN72" s="5">
        <f>Scenario!AF22*Scenario!$D$40</f>
        <v>43.060552631381221</v>
      </c>
      <c r="AO72" s="5">
        <f>Scenario!AG22*Scenario!$D$40</f>
        <v>100.47462280655621</v>
      </c>
      <c r="AP72" s="5">
        <f>Scenario!AH22*Scenario!$D$40</f>
        <v>560.81243546108408</v>
      </c>
      <c r="AQ72" s="5">
        <f>Scenario!AI22*Scenario!$D$40</f>
        <v>38.959547618868733</v>
      </c>
      <c r="AR72" s="5">
        <f t="shared" si="21"/>
        <v>2848.1479811899299</v>
      </c>
    </row>
    <row r="73" spans="2:44" x14ac:dyDescent="0.3">
      <c r="B73" s="85">
        <f t="shared" si="22"/>
        <v>46752</v>
      </c>
      <c r="C73" s="3"/>
      <c r="D73" s="3"/>
      <c r="E73" s="5">
        <f t="shared" si="10"/>
        <v>1686.7279828775931</v>
      </c>
      <c r="F73" s="5">
        <f t="shared" si="11"/>
        <v>441.00157402053139</v>
      </c>
      <c r="G73" s="5">
        <f t="shared" si="12"/>
        <v>634.71254578655919</v>
      </c>
      <c r="H73" s="5">
        <f t="shared" si="13"/>
        <v>302.9309877617668</v>
      </c>
      <c r="I73" s="5">
        <f t="shared" si="14"/>
        <v>631.62141325837786</v>
      </c>
      <c r="J73" s="5">
        <f t="shared" si="15"/>
        <v>1890.7427297375589</v>
      </c>
      <c r="K73" s="5">
        <f t="shared" si="16"/>
        <v>231.8349396135971</v>
      </c>
      <c r="L73" s="82">
        <f t="shared" si="17"/>
        <v>12819.441783122527</v>
      </c>
      <c r="M73" s="5">
        <f>Scenario!E23*Scenario!$D$40</f>
        <v>365.7840158347866</v>
      </c>
      <c r="N73" s="5">
        <f>Scenario!F23*Scenario!$D$40</f>
        <v>98.91624090180143</v>
      </c>
      <c r="O73" s="5">
        <f>Scenario!G23*Scenario!$D$40</f>
        <v>91.703598336045076</v>
      </c>
      <c r="P73" s="5">
        <f>Scenario!H23*Scenario!$D$40</f>
        <v>23.698682716056595</v>
      </c>
      <c r="Q73" s="5">
        <f>Scenario!I23*Scenario!$D$40</f>
        <v>76.247935695138594</v>
      </c>
      <c r="R73" s="5">
        <f>Scenario!J23*Scenario!$D$40</f>
        <v>329.72080300600476</v>
      </c>
      <c r="S73" s="5">
        <f>Scenario!K23*Scenario!$D$40</f>
        <v>42.245477885144368</v>
      </c>
      <c r="T73" s="5">
        <f t="shared" si="18"/>
        <v>2130.8206894263058</v>
      </c>
      <c r="U73" s="5">
        <f>Scenario!M23*Scenario!$D$40</f>
        <v>578.04178276990217</v>
      </c>
      <c r="V73" s="5">
        <f>Scenario!N23*Scenario!$D$40</f>
        <v>147.34398384330839</v>
      </c>
      <c r="W73" s="5">
        <f>Scenario!O23*Scenario!$D$40</f>
        <v>298.80947772419188</v>
      </c>
      <c r="X73" s="5">
        <f>Scenario!P23*Scenario!$D$40</f>
        <v>106.12888346755777</v>
      </c>
      <c r="Y73" s="5">
        <f>Scenario!Q23*Scenario!$D$40</f>
        <v>249.35135727329111</v>
      </c>
      <c r="Z73" s="5">
        <f>Scenario!R23*Scenario!$D$40</f>
        <v>516.2191322062763</v>
      </c>
      <c r="AA73" s="5">
        <f>Scenario!S23*Scenario!$D$40</f>
        <v>86.551710789076239</v>
      </c>
      <c r="AB73" s="5">
        <f t="shared" si="19"/>
        <v>4251.8527925133712</v>
      </c>
      <c r="AC73" s="5">
        <f>Scenario!U23*Scenario!$D$40</f>
        <v>461.60912420840663</v>
      </c>
      <c r="AD73" s="5">
        <f>Scenario!V23*Scenario!$D$40</f>
        <v>118.49341358028298</v>
      </c>
      <c r="AE73" s="5">
        <f>Scenario!W23*Scenario!$D$40</f>
        <v>132.91869871179566</v>
      </c>
      <c r="AF73" s="5">
        <f>Scenario!X23*Scenario!$D$40</f>
        <v>129.82756618361435</v>
      </c>
      <c r="AG73" s="5">
        <f>Scenario!Y23*Scenario!$D$40</f>
        <v>205.0451243693592</v>
      </c>
      <c r="AH73" s="5">
        <f>Scenario!Z23*Scenario!$D$40</f>
        <v>481.18629688688821</v>
      </c>
      <c r="AI73" s="5">
        <f>Scenario!AA23*Scenario!$D$40</f>
        <v>63.883405582413438</v>
      </c>
      <c r="AJ73" s="5">
        <f t="shared" si="20"/>
        <v>3574.3795800869702</v>
      </c>
      <c r="AK73" s="5">
        <f>Scenario!AC23*Scenario!$D$40</f>
        <v>281.29306006449781</v>
      </c>
      <c r="AL73" s="5">
        <f>Scenario!AD23*Scenario!$D$40</f>
        <v>76.247935695138594</v>
      </c>
      <c r="AM73" s="5">
        <f>Scenario!AE23*Scenario!$D$40</f>
        <v>111.28077101452661</v>
      </c>
      <c r="AN73" s="5">
        <f>Scenario!AF23*Scenario!$D$40</f>
        <v>43.275855394538119</v>
      </c>
      <c r="AO73" s="5">
        <f>Scenario!AG23*Scenario!$D$40</f>
        <v>100.97699592058898</v>
      </c>
      <c r="AP73" s="5">
        <f>Scenario!AH23*Scenario!$D$40</f>
        <v>563.61649763838943</v>
      </c>
      <c r="AQ73" s="5">
        <f>Scenario!AI23*Scenario!$D$40</f>
        <v>39.15434535696307</v>
      </c>
      <c r="AR73" s="5">
        <f t="shared" si="21"/>
        <v>2862.3887210958792</v>
      </c>
    </row>
    <row r="74" spans="2:44" x14ac:dyDescent="0.3">
      <c r="B74" s="85">
        <f t="shared" si="22"/>
        <v>47118</v>
      </c>
      <c r="C74" s="3"/>
      <c r="D74" s="3"/>
      <c r="E74" s="5">
        <f t="shared" si="10"/>
        <v>1695.1616227919808</v>
      </c>
      <c r="F74" s="5">
        <f t="shared" si="11"/>
        <v>443.20658189063403</v>
      </c>
      <c r="G74" s="5">
        <f t="shared" si="12"/>
        <v>637.88610851549197</v>
      </c>
      <c r="H74" s="5">
        <f t="shared" si="13"/>
        <v>304.4456427005756</v>
      </c>
      <c r="I74" s="5">
        <f t="shared" si="14"/>
        <v>634.77952032466965</v>
      </c>
      <c r="J74" s="5">
        <f t="shared" si="15"/>
        <v>1900.1964433862463</v>
      </c>
      <c r="K74" s="5">
        <f t="shared" si="16"/>
        <v>232.99411431166504</v>
      </c>
      <c r="L74" s="82">
        <f t="shared" si="17"/>
        <v>12883.538992038137</v>
      </c>
      <c r="M74" s="5">
        <f>Scenario!E24*Scenario!$D$40</f>
        <v>367.61293591396048</v>
      </c>
      <c r="N74" s="5">
        <f>Scenario!F24*Scenario!$D$40</f>
        <v>99.410822106310434</v>
      </c>
      <c r="O74" s="5">
        <f>Scenario!G24*Scenario!$D$40</f>
        <v>92.162116327725286</v>
      </c>
      <c r="P74" s="5">
        <f>Scenario!H24*Scenario!$D$40</f>
        <v>23.817176129636877</v>
      </c>
      <c r="Q74" s="5">
        <f>Scenario!I24*Scenario!$D$40</f>
        <v>76.629175373614274</v>
      </c>
      <c r="R74" s="5">
        <f>Scenario!J24*Scenario!$D$40</f>
        <v>331.36940702103476</v>
      </c>
      <c r="S74" s="5">
        <f>Scenario!K24*Scenario!$D$40</f>
        <v>42.456705274570083</v>
      </c>
      <c r="T74" s="5">
        <f t="shared" si="18"/>
        <v>2141.4747928734373</v>
      </c>
      <c r="U74" s="5">
        <f>Scenario!M24*Scenario!$D$40</f>
        <v>580.93199168375168</v>
      </c>
      <c r="V74" s="5">
        <f>Scenario!N24*Scenario!$D$40</f>
        <v>148.08070376252493</v>
      </c>
      <c r="W74" s="5">
        <f>Scenario!O24*Scenario!$D$40</f>
        <v>300.30352511281279</v>
      </c>
      <c r="X74" s="5">
        <f>Scenario!P24*Scenario!$D$40</f>
        <v>106.65952788489555</v>
      </c>
      <c r="Y74" s="5">
        <f>Scenario!Q24*Scenario!$D$40</f>
        <v>250.59811405965755</v>
      </c>
      <c r="Z74" s="5">
        <f>Scenario!R24*Scenario!$D$40</f>
        <v>518.80022786730763</v>
      </c>
      <c r="AA74" s="5">
        <f>Scenario!S24*Scenario!$D$40</f>
        <v>86.984469343021615</v>
      </c>
      <c r="AB74" s="5">
        <f t="shared" si="19"/>
        <v>4273.1120564759376</v>
      </c>
      <c r="AC74" s="5">
        <f>Scenario!U24*Scenario!$D$40</f>
        <v>463.9171698294486</v>
      </c>
      <c r="AD74" s="5">
        <f>Scenario!V24*Scenario!$D$40</f>
        <v>119.08588064818437</v>
      </c>
      <c r="AE74" s="5">
        <f>Scenario!W24*Scenario!$D$40</f>
        <v>133.58329220535461</v>
      </c>
      <c r="AF74" s="5">
        <f>Scenario!X24*Scenario!$D$40</f>
        <v>130.4767040145324</v>
      </c>
      <c r="AG74" s="5">
        <f>Scenario!Y24*Scenario!$D$40</f>
        <v>206.07034999120597</v>
      </c>
      <c r="AH74" s="5">
        <f>Scenario!Z24*Scenario!$D$40</f>
        <v>483.59222837132262</v>
      </c>
      <c r="AI74" s="5">
        <f>Scenario!AA24*Scenario!$D$40</f>
        <v>64.202822610325498</v>
      </c>
      <c r="AJ74" s="5">
        <f t="shared" si="20"/>
        <v>3592.251477987405</v>
      </c>
      <c r="AK74" s="5">
        <f>Scenario!AC24*Scenario!$D$40</f>
        <v>282.69952536482026</v>
      </c>
      <c r="AL74" s="5">
        <f>Scenario!AD24*Scenario!$D$40</f>
        <v>76.629175373614274</v>
      </c>
      <c r="AM74" s="5">
        <f>Scenario!AE24*Scenario!$D$40</f>
        <v>111.83717486959922</v>
      </c>
      <c r="AN74" s="5">
        <f>Scenario!AF24*Scenario!$D$40</f>
        <v>43.492234671510808</v>
      </c>
      <c r="AO74" s="5">
        <f>Scenario!AG24*Scenario!$D$40</f>
        <v>101.48188090019191</v>
      </c>
      <c r="AP74" s="5">
        <f>Scenario!AH24*Scenario!$D$40</f>
        <v>566.4345801265813</v>
      </c>
      <c r="AQ74" s="5">
        <f>Scenario!AI24*Scenario!$D$40</f>
        <v>39.350117083747882</v>
      </c>
      <c r="AR74" s="5">
        <f t="shared" si="21"/>
        <v>2876.7006647013577</v>
      </c>
    </row>
    <row r="75" spans="2:44" x14ac:dyDescent="0.3">
      <c r="B75" s="85">
        <f t="shared" si="22"/>
        <v>47483</v>
      </c>
      <c r="C75" s="3"/>
      <c r="D75" s="3"/>
      <c r="E75" s="5">
        <f t="shared" si="10"/>
        <v>1703.6374309059408</v>
      </c>
      <c r="F75" s="5">
        <f t="shared" si="11"/>
        <v>445.4226148000871</v>
      </c>
      <c r="G75" s="5">
        <f t="shared" si="12"/>
        <v>641.07553905806924</v>
      </c>
      <c r="H75" s="5">
        <f t="shared" si="13"/>
        <v>305.96787091407845</v>
      </c>
      <c r="I75" s="5">
        <f t="shared" si="14"/>
        <v>637.95341792629301</v>
      </c>
      <c r="J75" s="5">
        <f t="shared" si="15"/>
        <v>1909.6974256031772</v>
      </c>
      <c r="K75" s="5">
        <f t="shared" si="16"/>
        <v>234.15908488322339</v>
      </c>
      <c r="L75" s="82">
        <f t="shared" si="17"/>
        <v>12947.956686998328</v>
      </c>
      <c r="M75" s="5">
        <f>Scenario!E25*Scenario!$D$40</f>
        <v>369.45100059353024</v>
      </c>
      <c r="N75" s="5">
        <f>Scenario!F25*Scenario!$D$40</f>
        <v>99.90787621684197</v>
      </c>
      <c r="O75" s="5">
        <f>Scenario!G25*Scenario!$D$40</f>
        <v>92.622926909363898</v>
      </c>
      <c r="P75" s="5">
        <f>Scenario!H25*Scenario!$D$40</f>
        <v>23.936262010285059</v>
      </c>
      <c r="Q75" s="5">
        <f>Scenario!I25*Scenario!$D$40</f>
        <v>77.01232125048233</v>
      </c>
      <c r="R75" s="5">
        <f>Scenario!J25*Scenario!$D$40</f>
        <v>333.02625405613992</v>
      </c>
      <c r="S75" s="5">
        <f>Scenario!K25*Scenario!$D$40</f>
        <v>42.668988800942927</v>
      </c>
      <c r="T75" s="5">
        <f t="shared" si="18"/>
        <v>2152.1821668378043</v>
      </c>
      <c r="U75" s="5">
        <f>Scenario!M25*Scenario!$D$40</f>
        <v>583.83665164217041</v>
      </c>
      <c r="V75" s="5">
        <f>Scenario!N25*Scenario!$D$40</f>
        <v>148.82110728133753</v>
      </c>
      <c r="W75" s="5">
        <f>Scenario!O25*Scenario!$D$40</f>
        <v>301.80504273837681</v>
      </c>
      <c r="X75" s="5">
        <f>Scenario!P25*Scenario!$D$40</f>
        <v>107.19282552432001</v>
      </c>
      <c r="Y75" s="5">
        <f>Scenario!Q25*Scenario!$D$40</f>
        <v>251.85110462995581</v>
      </c>
      <c r="Z75" s="5">
        <f>Scenario!R25*Scenario!$D$40</f>
        <v>521.39422900664408</v>
      </c>
      <c r="AA75" s="5">
        <f>Scenario!S25*Scenario!$D$40</f>
        <v>87.419391689736713</v>
      </c>
      <c r="AB75" s="5">
        <f t="shared" si="19"/>
        <v>4294.4776167583168</v>
      </c>
      <c r="AC75" s="5">
        <f>Scenario!U25*Scenario!$D$40</f>
        <v>466.23675567859578</v>
      </c>
      <c r="AD75" s="5">
        <f>Scenario!V25*Scenario!$D$40</f>
        <v>119.68131005142529</v>
      </c>
      <c r="AE75" s="5">
        <f>Scenario!W25*Scenario!$D$40</f>
        <v>134.25120866638136</v>
      </c>
      <c r="AF75" s="5">
        <f>Scenario!X25*Scenario!$D$40</f>
        <v>131.12908753460505</v>
      </c>
      <c r="AG75" s="5">
        <f>Scenario!Y25*Scenario!$D$40</f>
        <v>207.10070174116197</v>
      </c>
      <c r="AH75" s="5">
        <f>Scenario!Z25*Scenario!$D$40</f>
        <v>486.01018951317917</v>
      </c>
      <c r="AI75" s="5">
        <f>Scenario!AA25*Scenario!$D$40</f>
        <v>64.523836723377116</v>
      </c>
      <c r="AJ75" s="5">
        <f t="shared" si="20"/>
        <v>3610.2127353773412</v>
      </c>
      <c r="AK75" s="5">
        <f>Scenario!AC25*Scenario!$D$40</f>
        <v>284.11302299164436</v>
      </c>
      <c r="AL75" s="5">
        <f>Scenario!AD25*Scenario!$D$40</f>
        <v>77.01232125048233</v>
      </c>
      <c r="AM75" s="5">
        <f>Scenario!AE25*Scenario!$D$40</f>
        <v>112.39636074394721</v>
      </c>
      <c r="AN75" s="5">
        <f>Scenario!AF25*Scenario!$D$40</f>
        <v>43.709695844868357</v>
      </c>
      <c r="AO75" s="5">
        <f>Scenario!AG25*Scenario!$D$40</f>
        <v>101.98929030469286</v>
      </c>
      <c r="AP75" s="5">
        <f>Scenario!AH25*Scenario!$D$40</f>
        <v>569.26675302721412</v>
      </c>
      <c r="AQ75" s="5">
        <f>Scenario!AI25*Scenario!$D$40</f>
        <v>39.546867669166616</v>
      </c>
      <c r="AR75" s="5">
        <f t="shared" si="21"/>
        <v>2891.0841680248645</v>
      </c>
    </row>
    <row r="76" spans="2:44" x14ac:dyDescent="0.3">
      <c r="B76" s="85">
        <f t="shared" si="22"/>
        <v>47848</v>
      </c>
      <c r="C76" s="3"/>
      <c r="D76" s="3"/>
      <c r="E76" s="5">
        <f t="shared" si="10"/>
        <v>1712.1556180604703</v>
      </c>
      <c r="F76" s="5">
        <f t="shared" si="11"/>
        <v>447.64972787408755</v>
      </c>
      <c r="G76" s="5">
        <f t="shared" si="12"/>
        <v>644.28091675335952</v>
      </c>
      <c r="H76" s="5">
        <f t="shared" si="13"/>
        <v>307.4977102686488</v>
      </c>
      <c r="I76" s="5">
        <f t="shared" si="14"/>
        <v>641.14318501592436</v>
      </c>
      <c r="J76" s="5">
        <f t="shared" si="15"/>
        <v>1919.2459127311931</v>
      </c>
      <c r="K76" s="5">
        <f t="shared" si="16"/>
        <v>235.32988030763946</v>
      </c>
      <c r="L76" s="82">
        <f t="shared" si="17"/>
        <v>13012.696470433319</v>
      </c>
      <c r="M76" s="5">
        <f>Scenario!E26*Scenario!$D$40</f>
        <v>371.29825559649782</v>
      </c>
      <c r="N76" s="5">
        <f>Scenario!F26*Scenario!$D$40</f>
        <v>100.40741559792617</v>
      </c>
      <c r="O76" s="5">
        <f>Scenario!G26*Scenario!$D$40</f>
        <v>93.08604154391071</v>
      </c>
      <c r="P76" s="5">
        <f>Scenario!H26*Scenario!$D$40</f>
        <v>24.055943320336482</v>
      </c>
      <c r="Q76" s="5">
        <f>Scenario!I26*Scenario!$D$40</f>
        <v>77.397382856734737</v>
      </c>
      <c r="R76" s="5">
        <f>Scenario!J26*Scenario!$D$40</f>
        <v>334.69138532642057</v>
      </c>
      <c r="S76" s="5">
        <f>Scenario!K26*Scenario!$D$40</f>
        <v>42.882333744947637</v>
      </c>
      <c r="T76" s="5">
        <f t="shared" si="18"/>
        <v>2162.9430776719933</v>
      </c>
      <c r="U76" s="5">
        <f>Scenario!M26*Scenario!$D$40</f>
        <v>586.75583490038116</v>
      </c>
      <c r="V76" s="5">
        <f>Scenario!N26*Scenario!$D$40</f>
        <v>149.5652128177442</v>
      </c>
      <c r="W76" s="5">
        <f>Scenario!O26*Scenario!$D$40</f>
        <v>303.31406795206868</v>
      </c>
      <c r="X76" s="5">
        <f>Scenario!P26*Scenario!$D$40</f>
        <v>107.7287896519416</v>
      </c>
      <c r="Y76" s="5">
        <f>Scenario!Q26*Scenario!$D$40</f>
        <v>253.11036015310557</v>
      </c>
      <c r="Z76" s="5">
        <f>Scenario!R26*Scenario!$D$40</f>
        <v>524.00120015167727</v>
      </c>
      <c r="AA76" s="5">
        <f>Scenario!S26*Scenario!$D$40</f>
        <v>87.85648864818539</v>
      </c>
      <c r="AB76" s="5">
        <f t="shared" si="19"/>
        <v>4315.9500048421078</v>
      </c>
      <c r="AC76" s="5">
        <f>Scenario!U26*Scenario!$D$40</f>
        <v>468.56793945698871</v>
      </c>
      <c r="AD76" s="5">
        <f>Scenario!V26*Scenario!$D$40</f>
        <v>120.2797166016824</v>
      </c>
      <c r="AE76" s="5">
        <f>Scenario!W26*Scenario!$D$40</f>
        <v>134.92246470971324</v>
      </c>
      <c r="AF76" s="5">
        <f>Scenario!X26*Scenario!$D$40</f>
        <v>131.78473297227805</v>
      </c>
      <c r="AG76" s="5">
        <f>Scenario!Y26*Scenario!$D$40</f>
        <v>208.13620524986777</v>
      </c>
      <c r="AH76" s="5">
        <f>Scenario!Z26*Scenario!$D$40</f>
        <v>488.44024046074503</v>
      </c>
      <c r="AI76" s="5">
        <f>Scenario!AA26*Scenario!$D$40</f>
        <v>64.846455906993995</v>
      </c>
      <c r="AJ76" s="5">
        <f t="shared" si="20"/>
        <v>3628.2637990542275</v>
      </c>
      <c r="AK76" s="5">
        <f>Scenario!AC26*Scenario!$D$40</f>
        <v>285.53358810660256</v>
      </c>
      <c r="AL76" s="5">
        <f>Scenario!AD26*Scenario!$D$40</f>
        <v>77.397382856734737</v>
      </c>
      <c r="AM76" s="5">
        <f>Scenario!AE26*Scenario!$D$40</f>
        <v>112.95834254766693</v>
      </c>
      <c r="AN76" s="5">
        <f>Scenario!AF26*Scenario!$D$40</f>
        <v>43.928244324092695</v>
      </c>
      <c r="AO76" s="5">
        <f>Scenario!AG26*Scenario!$D$40</f>
        <v>102.49923675621631</v>
      </c>
      <c r="AP76" s="5">
        <f>Scenario!AH26*Scenario!$D$40</f>
        <v>572.11308679235015</v>
      </c>
      <c r="AQ76" s="5">
        <f>Scenario!AI26*Scenario!$D$40</f>
        <v>39.744602007512448</v>
      </c>
      <c r="AR76" s="5">
        <f t="shared" si="21"/>
        <v>2905.5395888649887</v>
      </c>
    </row>
    <row r="77" spans="2:44" x14ac:dyDescent="0.3">
      <c r="B77" s="85">
        <f t="shared" si="22"/>
        <v>48213</v>
      </c>
      <c r="C77" s="3"/>
      <c r="D77" s="3"/>
      <c r="E77" s="5">
        <f t="shared" si="10"/>
        <v>1720.7163961507724</v>
      </c>
      <c r="F77" s="5">
        <f t="shared" si="11"/>
        <v>449.88797651345794</v>
      </c>
      <c r="G77" s="5">
        <f t="shared" si="12"/>
        <v>647.50232133712643</v>
      </c>
      <c r="H77" s="5">
        <f t="shared" si="13"/>
        <v>309.03519881999205</v>
      </c>
      <c r="I77" s="5">
        <f t="shared" si="14"/>
        <v>644.34890094100399</v>
      </c>
      <c r="J77" s="5">
        <f t="shared" si="15"/>
        <v>1928.8421422948486</v>
      </c>
      <c r="K77" s="5">
        <f t="shared" si="16"/>
        <v>236.50652970917764</v>
      </c>
      <c r="L77" s="82">
        <f t="shared" si="17"/>
        <v>13077.759952785482</v>
      </c>
      <c r="M77" s="5">
        <f>Scenario!E27*Scenario!$D$40</f>
        <v>373.15474687448028</v>
      </c>
      <c r="N77" s="5">
        <f>Scenario!F27*Scenario!$D$40</f>
        <v>100.9094526759158</v>
      </c>
      <c r="O77" s="5">
        <f>Scenario!G27*Scenario!$D$40</f>
        <v>93.55147175163026</v>
      </c>
      <c r="P77" s="5">
        <f>Scenario!H27*Scenario!$D$40</f>
        <v>24.176223036938161</v>
      </c>
      <c r="Q77" s="5">
        <f>Scenario!I27*Scenario!$D$40</f>
        <v>77.784369771018405</v>
      </c>
      <c r="R77" s="5">
        <f>Scenario!J27*Scenario!$D$40</f>
        <v>336.36484225305264</v>
      </c>
      <c r="S77" s="5">
        <f>Scenario!K27*Scenario!$D$40</f>
        <v>43.096745413672373</v>
      </c>
      <c r="T77" s="5">
        <f t="shared" si="18"/>
        <v>2173.7577930603529</v>
      </c>
      <c r="U77" s="5">
        <f>Scenario!M27*Scenario!$D$40</f>
        <v>589.68961407488302</v>
      </c>
      <c r="V77" s="5">
        <f>Scenario!N27*Scenario!$D$40</f>
        <v>150.31303888183291</v>
      </c>
      <c r="W77" s="5">
        <f>Scenario!O27*Scenario!$D$40</f>
        <v>304.83063829182902</v>
      </c>
      <c r="X77" s="5">
        <f>Scenario!P27*Scenario!$D$40</f>
        <v>108.26743360020129</v>
      </c>
      <c r="Y77" s="5">
        <f>Scenario!Q27*Scenario!$D$40</f>
        <v>254.37591195387108</v>
      </c>
      <c r="Z77" s="5">
        <f>Scenario!R27*Scenario!$D$40</f>
        <v>526.62120615243555</v>
      </c>
      <c r="AA77" s="5">
        <f>Scenario!S27*Scenario!$D$40</f>
        <v>88.295771091426303</v>
      </c>
      <c r="AB77" s="5">
        <f t="shared" si="19"/>
        <v>4337.5297548663184</v>
      </c>
      <c r="AC77" s="5">
        <f>Scenario!U27*Scenario!$D$40</f>
        <v>470.9107791542736</v>
      </c>
      <c r="AD77" s="5">
        <f>Scenario!V27*Scenario!$D$40</f>
        <v>120.8811151846908</v>
      </c>
      <c r="AE77" s="5">
        <f>Scenario!W27*Scenario!$D$40</f>
        <v>135.5970770332618</v>
      </c>
      <c r="AF77" s="5">
        <f>Scenario!X27*Scenario!$D$40</f>
        <v>132.44365663713941</v>
      </c>
      <c r="AG77" s="5">
        <f>Scenario!Y27*Scenario!$D$40</f>
        <v>209.17688627611707</v>
      </c>
      <c r="AH77" s="5">
        <f>Scenario!Z27*Scenario!$D$40</f>
        <v>490.88244166304872</v>
      </c>
      <c r="AI77" s="5">
        <f>Scenario!AA27*Scenario!$D$40</f>
        <v>65.170688186528963</v>
      </c>
      <c r="AJ77" s="5">
        <f t="shared" si="20"/>
        <v>3646.4051180494985</v>
      </c>
      <c r="AK77" s="5">
        <f>Scenario!AC27*Scenario!$D$40</f>
        <v>286.96125604713552</v>
      </c>
      <c r="AL77" s="5">
        <f>Scenario!AD27*Scenario!$D$40</f>
        <v>77.784369771018405</v>
      </c>
      <c r="AM77" s="5">
        <f>Scenario!AE27*Scenario!$D$40</f>
        <v>113.52313426040526</v>
      </c>
      <c r="AN77" s="5">
        <f>Scenario!AF27*Scenario!$D$40</f>
        <v>44.147885545713152</v>
      </c>
      <c r="AO77" s="5">
        <f>Scenario!AG27*Scenario!$D$40</f>
        <v>103.01173293999737</v>
      </c>
      <c r="AP77" s="5">
        <f>Scenario!AH27*Scenario!$D$40</f>
        <v>574.97365222631186</v>
      </c>
      <c r="AQ77" s="5">
        <f>Scenario!AI27*Scenario!$D$40</f>
        <v>39.943325017550009</v>
      </c>
      <c r="AR77" s="5">
        <f t="shared" si="21"/>
        <v>2920.0672868093129</v>
      </c>
    </row>
    <row r="78" spans="2:44" x14ac:dyDescent="0.3">
      <c r="B78" s="85">
        <f t="shared" si="22"/>
        <v>48579</v>
      </c>
      <c r="C78" s="3"/>
      <c r="D78" s="3"/>
      <c r="E78" s="5">
        <f t="shared" si="10"/>
        <v>1729.3199781315261</v>
      </c>
      <c r="F78" s="5">
        <f t="shared" si="11"/>
        <v>452.13741639602517</v>
      </c>
      <c r="G78" s="5">
        <f t="shared" si="12"/>
        <v>650.73983294381185</v>
      </c>
      <c r="H78" s="5">
        <f t="shared" si="13"/>
        <v>310.5803748140919</v>
      </c>
      <c r="I78" s="5">
        <f t="shared" si="14"/>
        <v>647.57064544570881</v>
      </c>
      <c r="J78" s="5">
        <f t="shared" si="15"/>
        <v>1938.486353006323</v>
      </c>
      <c r="K78" s="5">
        <f t="shared" si="16"/>
        <v>237.68906235772351</v>
      </c>
      <c r="L78" s="82">
        <f t="shared" si="17"/>
        <v>13143.148752549409</v>
      </c>
      <c r="M78" s="5">
        <f>Scenario!E28*Scenario!$D$40</f>
        <v>375.02052060885262</v>
      </c>
      <c r="N78" s="5">
        <f>Scenario!F28*Scenario!$D$40</f>
        <v>101.41399993929537</v>
      </c>
      <c r="O78" s="5">
        <f>Scenario!G28*Scenario!$D$40</f>
        <v>94.019229110388395</v>
      </c>
      <c r="P78" s="5">
        <f>Scenario!H28*Scenario!$D$40</f>
        <v>24.297104152122849</v>
      </c>
      <c r="Q78" s="5">
        <f>Scenario!I28*Scenario!$D$40</f>
        <v>78.173291619873481</v>
      </c>
      <c r="R78" s="5">
        <f>Scenario!J28*Scenario!$D$40</f>
        <v>338.04666646431787</v>
      </c>
      <c r="S78" s="5">
        <f>Scenario!K28*Scenario!$D$40</f>
        <v>43.312229140740733</v>
      </c>
      <c r="T78" s="5">
        <f t="shared" si="18"/>
        <v>2184.626582025654</v>
      </c>
      <c r="U78" s="5">
        <f>Scenario!M28*Scenario!$D$40</f>
        <v>592.63806214525732</v>
      </c>
      <c r="V78" s="5">
        <f>Scenario!N28*Scenario!$D$40</f>
        <v>151.06460407624206</v>
      </c>
      <c r="W78" s="5">
        <f>Scenario!O28*Scenario!$D$40</f>
        <v>306.35479148328812</v>
      </c>
      <c r="X78" s="5">
        <f>Scenario!P28*Scenario!$D$40</f>
        <v>108.80877076820228</v>
      </c>
      <c r="Y78" s="5">
        <f>Scenario!Q28*Scenario!$D$40</f>
        <v>255.64779151364041</v>
      </c>
      <c r="Z78" s="5">
        <f>Scenario!R28*Scenario!$D$40</f>
        <v>529.25431218319773</v>
      </c>
      <c r="AA78" s="5">
        <f>Scenario!S28*Scenario!$D$40</f>
        <v>88.737249946883423</v>
      </c>
      <c r="AB78" s="5">
        <f t="shared" si="19"/>
        <v>4359.2174036406495</v>
      </c>
      <c r="AC78" s="5">
        <f>Scenario!U28*Scenario!$D$40</f>
        <v>473.26533305004494</v>
      </c>
      <c r="AD78" s="5">
        <f>Scenario!V28*Scenario!$D$40</f>
        <v>121.48552076061424</v>
      </c>
      <c r="AE78" s="5">
        <f>Scenario!W28*Scenario!$D$40</f>
        <v>136.27506241842809</v>
      </c>
      <c r="AF78" s="5">
        <f>Scenario!X28*Scenario!$D$40</f>
        <v>133.10587492032511</v>
      </c>
      <c r="AG78" s="5">
        <f>Scenario!Y28*Scenario!$D$40</f>
        <v>210.22277070749763</v>
      </c>
      <c r="AH78" s="5">
        <f>Scenario!Z28*Scenario!$D$40</f>
        <v>493.33685387136393</v>
      </c>
      <c r="AI78" s="5">
        <f>Scenario!AA28*Scenario!$D$40</f>
        <v>65.496541627461596</v>
      </c>
      <c r="AJ78" s="5">
        <f t="shared" si="20"/>
        <v>3664.6371436397458</v>
      </c>
      <c r="AK78" s="5">
        <f>Scenario!AC28*Scenario!$D$40</f>
        <v>288.39606232737117</v>
      </c>
      <c r="AL78" s="5">
        <f>Scenario!AD28*Scenario!$D$40</f>
        <v>78.173291619873481</v>
      </c>
      <c r="AM78" s="5">
        <f>Scenario!AE28*Scenario!$D$40</f>
        <v>114.09074993170726</v>
      </c>
      <c r="AN78" s="5">
        <f>Scenario!AF28*Scenario!$D$40</f>
        <v>44.368624973441712</v>
      </c>
      <c r="AO78" s="5">
        <f>Scenario!AG28*Scenario!$D$40</f>
        <v>103.52679160469735</v>
      </c>
      <c r="AP78" s="5">
        <f>Scenario!AH28*Scenario!$D$40</f>
        <v>577.84852048744335</v>
      </c>
      <c r="AQ78" s="5">
        <f>Scenario!AI28*Scenario!$D$40</f>
        <v>40.143041642637755</v>
      </c>
      <c r="AR78" s="5">
        <f t="shared" si="21"/>
        <v>2934.6676232433601</v>
      </c>
    </row>
    <row r="79" spans="2:44" x14ac:dyDescent="0.3">
      <c r="B79" s="85">
        <f t="shared" si="22"/>
        <v>48944</v>
      </c>
      <c r="C79" s="3"/>
      <c r="D79" s="3"/>
      <c r="E79" s="5">
        <f t="shared" si="10"/>
        <v>1737.9665780221835</v>
      </c>
      <c r="F79" s="5">
        <f t="shared" si="11"/>
        <v>454.39810347800517</v>
      </c>
      <c r="G79" s="5">
        <f t="shared" si="12"/>
        <v>653.99353210853087</v>
      </c>
      <c r="H79" s="5">
        <f t="shared" si="13"/>
        <v>312.13327668816243</v>
      </c>
      <c r="I79" s="5">
        <f t="shared" si="14"/>
        <v>650.80849867293728</v>
      </c>
      <c r="J79" s="5">
        <f t="shared" si="15"/>
        <v>1948.1787847713545</v>
      </c>
      <c r="K79" s="5">
        <f t="shared" si="16"/>
        <v>238.87750766951211</v>
      </c>
      <c r="L79" s="82">
        <f t="shared" si="17"/>
        <v>13208.864496312153</v>
      </c>
      <c r="M79" s="5">
        <f>Scenario!E29*Scenario!$D$40</f>
        <v>376.89562321189686</v>
      </c>
      <c r="N79" s="5">
        <f>Scenario!F29*Scenario!$D$40</f>
        <v>101.92106993899183</v>
      </c>
      <c r="O79" s="5">
        <f>Scenario!G29*Scenario!$D$40</f>
        <v>94.489325255940329</v>
      </c>
      <c r="P79" s="5">
        <f>Scenario!H29*Scenario!$D$40</f>
        <v>24.41858967288346</v>
      </c>
      <c r="Q79" s="5">
        <f>Scenario!I29*Scenario!$D$40</f>
        <v>78.564158077972834</v>
      </c>
      <c r="R79" s="5">
        <f>Scenario!J29*Scenario!$D$40</f>
        <v>339.73689979663942</v>
      </c>
      <c r="S79" s="5">
        <f>Scenario!K29*Scenario!$D$40</f>
        <v>43.528790286444433</v>
      </c>
      <c r="T79" s="5">
        <f t="shared" si="18"/>
        <v>2195.549714935782</v>
      </c>
      <c r="U79" s="5">
        <f>Scenario!M29*Scenario!$D$40</f>
        <v>595.60125245598351</v>
      </c>
      <c r="V79" s="5">
        <f>Scenario!N29*Scenario!$D$40</f>
        <v>151.81992709662325</v>
      </c>
      <c r="W79" s="5">
        <f>Scenario!O29*Scenario!$D$40</f>
        <v>307.88656544070454</v>
      </c>
      <c r="X79" s="5">
        <f>Scenario!P29*Scenario!$D$40</f>
        <v>109.35281462204328</v>
      </c>
      <c r="Y79" s="5">
        <f>Scenario!Q29*Scenario!$D$40</f>
        <v>256.92603047120861</v>
      </c>
      <c r="Z79" s="5">
        <f>Scenario!R29*Scenario!$D$40</f>
        <v>531.90058374411365</v>
      </c>
      <c r="AA79" s="5">
        <f>Scenario!S29*Scenario!$D$40</f>
        <v>89.180936196617836</v>
      </c>
      <c r="AB79" s="5">
        <f t="shared" si="19"/>
        <v>4381.0134906588519</v>
      </c>
      <c r="AC79" s="5">
        <f>Scenario!U29*Scenario!$D$40</f>
        <v>475.63165971529514</v>
      </c>
      <c r="AD79" s="5">
        <f>Scenario!V29*Scenario!$D$40</f>
        <v>122.0929483644173</v>
      </c>
      <c r="AE79" s="5">
        <f>Scenario!W29*Scenario!$D$40</f>
        <v>136.95643773052021</v>
      </c>
      <c r="AF79" s="5">
        <f>Scenario!X29*Scenario!$D$40</f>
        <v>133.77140429492673</v>
      </c>
      <c r="AG79" s="5">
        <f>Scenario!Y29*Scenario!$D$40</f>
        <v>211.27388456103509</v>
      </c>
      <c r="AH79" s="5">
        <f>Scenario!Z29*Scenario!$D$40</f>
        <v>495.80353814072072</v>
      </c>
      <c r="AI79" s="5">
        <f>Scenario!AA29*Scenario!$D$40</f>
        <v>65.824024335598892</v>
      </c>
      <c r="AJ79" s="5">
        <f t="shared" si="20"/>
        <v>3682.9603293579439</v>
      </c>
      <c r="AK79" s="5">
        <f>Scenario!AC29*Scenario!$D$40</f>
        <v>289.83804263900799</v>
      </c>
      <c r="AL79" s="5">
        <f>Scenario!AD29*Scenario!$D$40</f>
        <v>78.564158077972834</v>
      </c>
      <c r="AM79" s="5">
        <f>Scenario!AE29*Scenario!$D$40</f>
        <v>114.66120368136579</v>
      </c>
      <c r="AN79" s="5">
        <f>Scenario!AF29*Scenario!$D$40</f>
        <v>44.590468098308918</v>
      </c>
      <c r="AO79" s="5">
        <f>Scenario!AG29*Scenario!$D$40</f>
        <v>104.04442556272083</v>
      </c>
      <c r="AP79" s="5">
        <f>Scenario!AH29*Scenario!$D$40</f>
        <v>580.73776308988056</v>
      </c>
      <c r="AQ79" s="5">
        <f>Scenario!AI29*Scenario!$D$40</f>
        <v>40.343756850850937</v>
      </c>
      <c r="AR79" s="5">
        <f t="shared" si="21"/>
        <v>2949.3409613595759</v>
      </c>
    </row>
    <row r="80" spans="2:44" x14ac:dyDescent="0.3">
      <c r="B80" s="85">
        <f t="shared" si="22"/>
        <v>49309</v>
      </c>
      <c r="C80" s="3"/>
      <c r="D80" s="3"/>
      <c r="E80" s="5">
        <f t="shared" si="10"/>
        <v>1746.6564109122944</v>
      </c>
      <c r="F80" s="5">
        <f t="shared" si="11"/>
        <v>456.67009399539518</v>
      </c>
      <c r="G80" s="5">
        <f t="shared" si="12"/>
        <v>657.26349976907341</v>
      </c>
      <c r="H80" s="5">
        <f t="shared" si="13"/>
        <v>313.69394307160314</v>
      </c>
      <c r="I80" s="5">
        <f t="shared" si="14"/>
        <v>654.06254116630203</v>
      </c>
      <c r="J80" s="5">
        <f t="shared" si="15"/>
        <v>1957.9196786952109</v>
      </c>
      <c r="K80" s="5">
        <f t="shared" si="16"/>
        <v>240.07189520785963</v>
      </c>
      <c r="L80" s="82">
        <f t="shared" si="17"/>
        <v>13274.908818793714</v>
      </c>
      <c r="M80" s="5">
        <f>Scenario!E30*Scenario!$D$40</f>
        <v>378.78010132795629</v>
      </c>
      <c r="N80" s="5">
        <f>Scenario!F30*Scenario!$D$40</f>
        <v>102.43067528868679</v>
      </c>
      <c r="O80" s="5">
        <f>Scenario!G30*Scenario!$D$40</f>
        <v>94.96177188222002</v>
      </c>
      <c r="P80" s="5">
        <f>Scenario!H30*Scenario!$D$40</f>
        <v>24.540682621247875</v>
      </c>
      <c r="Q80" s="5">
        <f>Scenario!I30*Scenario!$D$40</f>
        <v>78.956978868362697</v>
      </c>
      <c r="R80" s="5">
        <f>Scenario!J30*Scenario!$D$40</f>
        <v>341.43558429562256</v>
      </c>
      <c r="S80" s="5">
        <f>Scenario!K30*Scenario!$D$40</f>
        <v>43.746434237876649</v>
      </c>
      <c r="T80" s="5">
        <f t="shared" si="18"/>
        <v>2206.5274635104606</v>
      </c>
      <c r="U80" s="5">
        <f>Scenario!M30*Scenario!$D$40</f>
        <v>598.57925871826342</v>
      </c>
      <c r="V80" s="5">
        <f>Scenario!N30*Scenario!$D$40</f>
        <v>152.57902673210634</v>
      </c>
      <c r="W80" s="5">
        <f>Scenario!O30*Scenario!$D$40</f>
        <v>309.42599826790803</v>
      </c>
      <c r="X80" s="5">
        <f>Scenario!P30*Scenario!$D$40</f>
        <v>109.89957869515349</v>
      </c>
      <c r="Y80" s="5">
        <f>Scenario!Q30*Scenario!$D$40</f>
        <v>258.21066062356459</v>
      </c>
      <c r="Z80" s="5">
        <f>Scenario!R30*Scenario!$D$40</f>
        <v>534.56008666283412</v>
      </c>
      <c r="AA80" s="5">
        <f>Scenario!S30*Scenario!$D$40</f>
        <v>89.626840877600912</v>
      </c>
      <c r="AB80" s="5">
        <f t="shared" si="19"/>
        <v>4402.9185581121455</v>
      </c>
      <c r="AC80" s="5">
        <f>Scenario!U30*Scenario!$D$40</f>
        <v>478.00981801387155</v>
      </c>
      <c r="AD80" s="5">
        <f>Scenario!V30*Scenario!$D$40</f>
        <v>122.70341310623937</v>
      </c>
      <c r="AE80" s="5">
        <f>Scenario!W30*Scenario!$D$40</f>
        <v>137.64121991917278</v>
      </c>
      <c r="AF80" s="5">
        <f>Scenario!X30*Scenario!$D$40</f>
        <v>134.44026131640135</v>
      </c>
      <c r="AG80" s="5">
        <f>Scenario!Y30*Scenario!$D$40</f>
        <v>212.33025398384024</v>
      </c>
      <c r="AH80" s="5">
        <f>Scenario!Z30*Scenario!$D$40</f>
        <v>498.28255583142425</v>
      </c>
      <c r="AI80" s="5">
        <f>Scenario!AA30*Scenario!$D$40</f>
        <v>66.153144457276881</v>
      </c>
      <c r="AJ80" s="5">
        <f t="shared" si="20"/>
        <v>3701.3751310047328</v>
      </c>
      <c r="AK80" s="5">
        <f>Scenario!AC30*Scenario!$D$40</f>
        <v>291.28723285220298</v>
      </c>
      <c r="AL80" s="5">
        <f>Scenario!AD30*Scenario!$D$40</f>
        <v>78.956978868362697</v>
      </c>
      <c r="AM80" s="5">
        <f>Scenario!AE30*Scenario!$D$40</f>
        <v>115.2345096997726</v>
      </c>
      <c r="AN80" s="5">
        <f>Scenario!AF30*Scenario!$D$40</f>
        <v>44.813420438800456</v>
      </c>
      <c r="AO80" s="5">
        <f>Scenario!AG30*Scenario!$D$40</f>
        <v>104.56464769053443</v>
      </c>
      <c r="AP80" s="5">
        <f>Scenario!AH30*Scenario!$D$40</f>
        <v>583.64145190532986</v>
      </c>
      <c r="AQ80" s="5">
        <f>Scenario!AI30*Scenario!$D$40</f>
        <v>40.545475635105184</v>
      </c>
      <c r="AR80" s="5">
        <f t="shared" si="21"/>
        <v>2964.0876661663733</v>
      </c>
    </row>
    <row r="81" spans="2:44" x14ac:dyDescent="0.3">
      <c r="B81" s="85">
        <f t="shared" si="22"/>
        <v>49674</v>
      </c>
      <c r="C81" s="3"/>
      <c r="D81" s="3"/>
      <c r="E81" s="5">
        <f t="shared" si="10"/>
        <v>1755.3896929668554</v>
      </c>
      <c r="F81" s="5">
        <f t="shared" si="11"/>
        <v>458.95344446537217</v>
      </c>
      <c r="G81" s="5">
        <f t="shared" si="12"/>
        <v>660.54981726791857</v>
      </c>
      <c r="H81" s="5">
        <f t="shared" si="13"/>
        <v>315.26241278696114</v>
      </c>
      <c r="I81" s="5">
        <f t="shared" si="14"/>
        <v>657.33285387213334</v>
      </c>
      <c r="J81" s="5">
        <f t="shared" si="15"/>
        <v>1967.7092770886866</v>
      </c>
      <c r="K81" s="5">
        <f t="shared" si="16"/>
        <v>241.27225468389892</v>
      </c>
      <c r="L81" s="82">
        <f t="shared" si="17"/>
        <v>13341.28336288768</v>
      </c>
      <c r="M81" s="5">
        <f>Scenario!E31*Scenario!$D$40</f>
        <v>380.67400183459603</v>
      </c>
      <c r="N81" s="5">
        <f>Scenario!F31*Scenario!$D$40</f>
        <v>102.94282866513021</v>
      </c>
      <c r="O81" s="5">
        <f>Scenario!G31*Scenario!$D$40</f>
        <v>95.436580741631104</v>
      </c>
      <c r="P81" s="5">
        <f>Scenario!H31*Scenario!$D$40</f>
        <v>24.663386034354112</v>
      </c>
      <c r="Q81" s="5">
        <f>Scenario!I31*Scenario!$D$40</f>
        <v>79.351763762704508</v>
      </c>
      <c r="R81" s="5">
        <f>Scenario!J31*Scenario!$D$40</f>
        <v>343.14276221710065</v>
      </c>
      <c r="S81" s="5">
        <f>Scenario!K31*Scenario!$D$40</f>
        <v>43.965166409066029</v>
      </c>
      <c r="T81" s="5">
        <f t="shared" si="18"/>
        <v>2217.5601008280128</v>
      </c>
      <c r="U81" s="5">
        <f>Scenario!M31*Scenario!$D$40</f>
        <v>601.57215501185465</v>
      </c>
      <c r="V81" s="5">
        <f>Scenario!N31*Scenario!$D$40</f>
        <v>153.34192186576686</v>
      </c>
      <c r="W81" s="5">
        <f>Scenario!O31*Scenario!$D$40</f>
        <v>310.97312825924752</v>
      </c>
      <c r="X81" s="5">
        <f>Scenario!P31*Scenario!$D$40</f>
        <v>110.44907658862925</v>
      </c>
      <c r="Y81" s="5">
        <f>Scenario!Q31*Scenario!$D$40</f>
        <v>259.50171392668238</v>
      </c>
      <c r="Z81" s="5">
        <f>Scenario!R31*Scenario!$D$40</f>
        <v>537.23288709614826</v>
      </c>
      <c r="AA81" s="5">
        <f>Scenario!S31*Scenario!$D$40</f>
        <v>90.07497508198891</v>
      </c>
      <c r="AB81" s="5">
        <f t="shared" si="19"/>
        <v>4424.9331509027061</v>
      </c>
      <c r="AC81" s="5">
        <f>Scenario!U31*Scenario!$D$40</f>
        <v>480.39986710394084</v>
      </c>
      <c r="AD81" s="5">
        <f>Scenario!V31*Scenario!$D$40</f>
        <v>123.31693017177055</v>
      </c>
      <c r="AE81" s="5">
        <f>Scenario!W31*Scenario!$D$40</f>
        <v>138.32942601876863</v>
      </c>
      <c r="AF81" s="5">
        <f>Scenario!X31*Scenario!$D$40</f>
        <v>135.11246262298334</v>
      </c>
      <c r="AG81" s="5">
        <f>Scenario!Y31*Scenario!$D$40</f>
        <v>213.3919052537594</v>
      </c>
      <c r="AH81" s="5">
        <f>Scenario!Z31*Scenario!$D$40</f>
        <v>500.77396861058133</v>
      </c>
      <c r="AI81" s="5">
        <f>Scenario!AA31*Scenario!$D$40</f>
        <v>66.483910179563253</v>
      </c>
      <c r="AJ81" s="5">
        <f t="shared" si="20"/>
        <v>3719.8820066597568</v>
      </c>
      <c r="AK81" s="5">
        <f>Scenario!AC31*Scenario!$D$40</f>
        <v>292.74366901646397</v>
      </c>
      <c r="AL81" s="5">
        <f>Scenario!AD31*Scenario!$D$40</f>
        <v>79.351763762704508</v>
      </c>
      <c r="AM81" s="5">
        <f>Scenario!AE31*Scenario!$D$40</f>
        <v>115.81068224827145</v>
      </c>
      <c r="AN81" s="5">
        <f>Scenario!AF31*Scenario!$D$40</f>
        <v>45.037487540994455</v>
      </c>
      <c r="AO81" s="5">
        <f>Scenario!AG31*Scenario!$D$40</f>
        <v>105.08747092898709</v>
      </c>
      <c r="AP81" s="5">
        <f>Scenario!AH31*Scenario!$D$40</f>
        <v>586.5596591648565</v>
      </c>
      <c r="AQ81" s="5">
        <f>Scenario!AI31*Scenario!$D$40</f>
        <v>40.748203013280708</v>
      </c>
      <c r="AR81" s="5">
        <f t="shared" si="21"/>
        <v>2978.9081044972054</v>
      </c>
    </row>
    <row r="82" spans="2:44" x14ac:dyDescent="0.3">
      <c r="B82" s="85">
        <f t="shared" si="22"/>
        <v>50040</v>
      </c>
      <c r="C82" s="3"/>
      <c r="D82" s="3"/>
      <c r="E82" s="5">
        <f t="shared" si="10"/>
        <v>1764.1666414316896</v>
      </c>
      <c r="F82" s="5">
        <f t="shared" si="11"/>
        <v>461.24821168769893</v>
      </c>
      <c r="G82" s="5">
        <f t="shared" si="12"/>
        <v>663.85256635425822</v>
      </c>
      <c r="H82" s="5">
        <f t="shared" si="13"/>
        <v>316.83872485089597</v>
      </c>
      <c r="I82" s="5">
        <f t="shared" si="14"/>
        <v>660.61951814149404</v>
      </c>
      <c r="J82" s="5">
        <f t="shared" si="15"/>
        <v>1977.5478234741299</v>
      </c>
      <c r="K82" s="5">
        <f t="shared" si="16"/>
        <v>242.47861595731837</v>
      </c>
      <c r="L82" s="82">
        <f t="shared" si="17"/>
        <v>13407.989779702117</v>
      </c>
      <c r="M82" s="5">
        <f>Scenario!E32*Scenario!$D$40</f>
        <v>382.57737184376896</v>
      </c>
      <c r="N82" s="5">
        <f>Scenario!F32*Scenario!$D$40</f>
        <v>103.45754280845584</v>
      </c>
      <c r="O82" s="5">
        <f>Scenario!G32*Scenario!$D$40</f>
        <v>95.913763645339245</v>
      </c>
      <c r="P82" s="5">
        <f>Scenario!H32*Scenario!$D$40</f>
        <v>24.78670296452588</v>
      </c>
      <c r="Q82" s="5">
        <f>Scenario!I32*Scenario!$D$40</f>
        <v>79.748522581518017</v>
      </c>
      <c r="R82" s="5">
        <f>Scenario!J32*Scenario!$D$40</f>
        <v>344.85847602818615</v>
      </c>
      <c r="S82" s="5">
        <f>Scenario!K32*Scenario!$D$40</f>
        <v>44.184992241111352</v>
      </c>
      <c r="T82" s="5">
        <f t="shared" si="18"/>
        <v>2228.6479013321527</v>
      </c>
      <c r="U82" s="5">
        <f>Scenario!M32*Scenario!$D$40</f>
        <v>604.5800157869138</v>
      </c>
      <c r="V82" s="5">
        <f>Scenario!N32*Scenario!$D$40</f>
        <v>154.10863147509568</v>
      </c>
      <c r="W82" s="5">
        <f>Scenario!O32*Scenario!$D$40</f>
        <v>312.52799390054372</v>
      </c>
      <c r="X82" s="5">
        <f>Scenario!P32*Scenario!$D$40</f>
        <v>111.00132197157239</v>
      </c>
      <c r="Y82" s="5">
        <f>Scenario!Q32*Scenario!$D$40</f>
        <v>260.79922249631579</v>
      </c>
      <c r="Z82" s="5">
        <f>Scenario!R32*Scenario!$D$40</f>
        <v>539.91905153162895</v>
      </c>
      <c r="AA82" s="5">
        <f>Scenario!S32*Scenario!$D$40</f>
        <v>90.525349957398845</v>
      </c>
      <c r="AB82" s="5">
        <f t="shared" si="19"/>
        <v>4447.0578166572186</v>
      </c>
      <c r="AC82" s="5">
        <f>Scenario!U32*Scenario!$D$40</f>
        <v>482.80186643946047</v>
      </c>
      <c r="AD82" s="5">
        <f>Scenario!V32*Scenario!$D$40</f>
        <v>123.93351482262939</v>
      </c>
      <c r="AE82" s="5">
        <f>Scenario!W32*Scenario!$D$40</f>
        <v>139.02107314886246</v>
      </c>
      <c r="AF82" s="5">
        <f>Scenario!X32*Scenario!$D$40</f>
        <v>135.78802493609825</v>
      </c>
      <c r="AG82" s="5">
        <f>Scenario!Y32*Scenario!$D$40</f>
        <v>214.45886478002816</v>
      </c>
      <c r="AH82" s="5">
        <f>Scenario!Z32*Scenario!$D$40</f>
        <v>503.27783845363416</v>
      </c>
      <c r="AI82" s="5">
        <f>Scenario!AA32*Scenario!$D$40</f>
        <v>66.816329730461064</v>
      </c>
      <c r="AJ82" s="5">
        <f t="shared" si="20"/>
        <v>3738.4814166930551</v>
      </c>
      <c r="AK82" s="5">
        <f>Scenario!AC32*Scenario!$D$40</f>
        <v>294.20738736154624</v>
      </c>
      <c r="AL82" s="5">
        <f>Scenario!AD32*Scenario!$D$40</f>
        <v>79.748522581518017</v>
      </c>
      <c r="AM82" s="5">
        <f>Scenario!AE32*Scenario!$D$40</f>
        <v>116.38973565951279</v>
      </c>
      <c r="AN82" s="5">
        <f>Scenario!AF32*Scenario!$D$40</f>
        <v>45.262674978699422</v>
      </c>
      <c r="AO82" s="5">
        <f>Scenario!AG32*Scenario!$D$40</f>
        <v>105.61290828363201</v>
      </c>
      <c r="AP82" s="5">
        <f>Scenario!AH32*Scenario!$D$40</f>
        <v>589.49245746068073</v>
      </c>
      <c r="AQ82" s="5">
        <f>Scenario!AI32*Scenario!$D$40</f>
        <v>40.951944028347107</v>
      </c>
      <c r="AR82" s="5">
        <f t="shared" si="21"/>
        <v>2993.8026450196908</v>
      </c>
    </row>
    <row r="83" spans="2:44" x14ac:dyDescent="0.3">
      <c r="B83" s="85">
        <f t="shared" si="22"/>
        <v>50405</v>
      </c>
      <c r="C83" s="3"/>
      <c r="D83" s="3"/>
      <c r="E83" s="5">
        <f t="shared" si="10"/>
        <v>1772.9874746388477</v>
      </c>
      <c r="F83" s="5">
        <f t="shared" si="11"/>
        <v>463.55445274613737</v>
      </c>
      <c r="G83" s="5">
        <f t="shared" si="12"/>
        <v>667.17182918602941</v>
      </c>
      <c r="H83" s="5">
        <f t="shared" si="13"/>
        <v>318.42291847515042</v>
      </c>
      <c r="I83" s="5">
        <f t="shared" si="14"/>
        <v>663.92261573220139</v>
      </c>
      <c r="J83" s="5">
        <f t="shared" si="15"/>
        <v>1987.4355625915005</v>
      </c>
      <c r="K83" s="5">
        <f t="shared" si="16"/>
        <v>243.69100903710495</v>
      </c>
      <c r="L83" s="82">
        <f t="shared" si="17"/>
        <v>13475.029728600626</v>
      </c>
      <c r="M83" s="5">
        <f>Scenario!E33*Scenario!$D$40</f>
        <v>384.49025870298777</v>
      </c>
      <c r="N83" s="5">
        <f>Scenario!F33*Scenario!$D$40</f>
        <v>103.97483052249811</v>
      </c>
      <c r="O83" s="5">
        <f>Scenario!G33*Scenario!$D$40</f>
        <v>96.393332463565926</v>
      </c>
      <c r="P83" s="5">
        <f>Scenario!H33*Scenario!$D$40</f>
        <v>24.910636479348508</v>
      </c>
      <c r="Q83" s="5">
        <f>Scenario!I33*Scenario!$D$40</f>
        <v>80.1472651944256</v>
      </c>
      <c r="R83" s="5">
        <f>Scenario!J33*Scenario!$D$40</f>
        <v>346.58276840832701</v>
      </c>
      <c r="S83" s="5">
        <f>Scenario!K33*Scenario!$D$40</f>
        <v>44.405917202316907</v>
      </c>
      <c r="T83" s="5">
        <f t="shared" si="18"/>
        <v>2239.7911408388131</v>
      </c>
      <c r="U83" s="5">
        <f>Scenario!M33*Scenario!$D$40</f>
        <v>607.60291586584833</v>
      </c>
      <c r="V83" s="5">
        <f>Scenario!N33*Scenario!$D$40</f>
        <v>154.87917463247115</v>
      </c>
      <c r="W83" s="5">
        <f>Scenario!O33*Scenario!$D$40</f>
        <v>314.09063387004642</v>
      </c>
      <c r="X83" s="5">
        <f>Scenario!P33*Scenario!$D$40</f>
        <v>111.55632858143025</v>
      </c>
      <c r="Y83" s="5">
        <f>Scenario!Q33*Scenario!$D$40</f>
        <v>262.10321860879736</v>
      </c>
      <c r="Z83" s="5">
        <f>Scenario!R33*Scenario!$D$40</f>
        <v>542.61864678928703</v>
      </c>
      <c r="AA83" s="5">
        <f>Scenario!S33*Scenario!$D$40</f>
        <v>90.977976707185832</v>
      </c>
      <c r="AB83" s="5">
        <f t="shared" si="19"/>
        <v>4469.2931057405049</v>
      </c>
      <c r="AC83" s="5">
        <f>Scenario!U33*Scenario!$D$40</f>
        <v>485.21587577165769</v>
      </c>
      <c r="AD83" s="5">
        <f>Scenario!V33*Scenario!$D$40</f>
        <v>124.55318239674253</v>
      </c>
      <c r="AE83" s="5">
        <f>Scenario!W33*Scenario!$D$40</f>
        <v>139.71617851460675</v>
      </c>
      <c r="AF83" s="5">
        <f>Scenario!X33*Scenario!$D$40</f>
        <v>136.46696506077873</v>
      </c>
      <c r="AG83" s="5">
        <f>Scenario!Y33*Scenario!$D$40</f>
        <v>215.53115910392827</v>
      </c>
      <c r="AH83" s="5">
        <f>Scenario!Z33*Scenario!$D$40</f>
        <v>505.79422764590225</v>
      </c>
      <c r="AI83" s="5">
        <f>Scenario!AA33*Scenario!$D$40</f>
        <v>67.150411379113365</v>
      </c>
      <c r="AJ83" s="5">
        <f t="shared" si="20"/>
        <v>3757.1738237765194</v>
      </c>
      <c r="AK83" s="5">
        <f>Scenario!AC33*Scenario!$D$40</f>
        <v>295.67842429835395</v>
      </c>
      <c r="AL83" s="5">
        <f>Scenario!AD33*Scenario!$D$40</f>
        <v>80.1472651944256</v>
      </c>
      <c r="AM83" s="5">
        <f>Scenario!AE33*Scenario!$D$40</f>
        <v>116.97168433781034</v>
      </c>
      <c r="AN83" s="5">
        <f>Scenario!AF33*Scenario!$D$40</f>
        <v>45.488988353592916</v>
      </c>
      <c r="AO83" s="5">
        <f>Scenario!AG33*Scenario!$D$40</f>
        <v>106.14097282505016</v>
      </c>
      <c r="AP83" s="5">
        <f>Scenario!AH33*Scenario!$D$40</f>
        <v>592.43991974798405</v>
      </c>
      <c r="AQ83" s="5">
        <f>Scenario!AI33*Scenario!$D$40</f>
        <v>41.156703748488837</v>
      </c>
      <c r="AR83" s="5">
        <f t="shared" si="21"/>
        <v>3008.7716582447893</v>
      </c>
    </row>
    <row r="84" spans="2:44" x14ac:dyDescent="0.3">
      <c r="B84" s="85">
        <f t="shared" si="22"/>
        <v>50770</v>
      </c>
      <c r="C84" s="3"/>
      <c r="D84" s="3"/>
      <c r="E84" s="5">
        <f t="shared" si="10"/>
        <v>1781.8524120120419</v>
      </c>
      <c r="F84" s="5">
        <f t="shared" si="11"/>
        <v>465.87222500986798</v>
      </c>
      <c r="G84" s="5">
        <f t="shared" si="12"/>
        <v>670.50768833195946</v>
      </c>
      <c r="H84" s="5">
        <f t="shared" si="13"/>
        <v>320.01503306752613</v>
      </c>
      <c r="I84" s="5">
        <f t="shared" si="14"/>
        <v>667.24222881086234</v>
      </c>
      <c r="J84" s="5">
        <f t="shared" si="15"/>
        <v>1997.3727404044575</v>
      </c>
      <c r="K84" s="5">
        <f t="shared" si="16"/>
        <v>244.90946408229041</v>
      </c>
      <c r="L84" s="82">
        <f t="shared" si="17"/>
        <v>13542.404877243627</v>
      </c>
      <c r="M84" s="5">
        <f>Scenario!E34*Scenario!$D$40</f>
        <v>386.41270999650266</v>
      </c>
      <c r="N84" s="5">
        <f>Scenario!F34*Scenario!$D$40</f>
        <v>104.49470467511058</v>
      </c>
      <c r="O84" s="5">
        <f>Scenario!G34*Scenario!$D$40</f>
        <v>96.875299125883743</v>
      </c>
      <c r="P84" s="5">
        <f>Scenario!H34*Scenario!$D$40</f>
        <v>25.035189661745246</v>
      </c>
      <c r="Q84" s="5">
        <f>Scenario!I34*Scenario!$D$40</f>
        <v>80.548001520397719</v>
      </c>
      <c r="R84" s="5">
        <f>Scenario!J34*Scenario!$D$40</f>
        <v>348.31568225036864</v>
      </c>
      <c r="S84" s="5">
        <f>Scenario!K34*Scenario!$D$40</f>
        <v>44.627946788328487</v>
      </c>
      <c r="T84" s="5">
        <f t="shared" si="18"/>
        <v>2250.990096543007</v>
      </c>
      <c r="U84" s="5">
        <f>Scenario!M34*Scenario!$D$40</f>
        <v>610.64093044517756</v>
      </c>
      <c r="V84" s="5">
        <f>Scenario!N34*Scenario!$D$40</f>
        <v>155.6535705056335</v>
      </c>
      <c r="W84" s="5">
        <f>Scenario!O34*Scenario!$D$40</f>
        <v>315.66108703939659</v>
      </c>
      <c r="X84" s="5">
        <f>Scenario!P34*Scenario!$D$40</f>
        <v>112.1141102243374</v>
      </c>
      <c r="Y84" s="5">
        <f>Scenario!Q34*Scenario!$D$40</f>
        <v>263.41373470184135</v>
      </c>
      <c r="Z84" s="5">
        <f>Scenario!R34*Scenario!$D$40</f>
        <v>545.33174002323335</v>
      </c>
      <c r="AA84" s="5">
        <f>Scenario!S34*Scenario!$D$40</f>
        <v>91.432866590721744</v>
      </c>
      <c r="AB84" s="5">
        <f t="shared" si="19"/>
        <v>4491.6395712692065</v>
      </c>
      <c r="AC84" s="5">
        <f>Scenario!U34*Scenario!$D$40</f>
        <v>487.64195515051591</v>
      </c>
      <c r="AD84" s="5">
        <f>Scenario!V34*Scenario!$D$40</f>
        <v>125.17594830872623</v>
      </c>
      <c r="AE84" s="5">
        <f>Scenario!W34*Scenario!$D$40</f>
        <v>140.41475940717976</v>
      </c>
      <c r="AF84" s="5">
        <f>Scenario!X34*Scenario!$D$40</f>
        <v>137.14929988608262</v>
      </c>
      <c r="AG84" s="5">
        <f>Scenario!Y34*Scenario!$D$40</f>
        <v>216.60881489944791</v>
      </c>
      <c r="AH84" s="5">
        <f>Scenario!Z34*Scenario!$D$40</f>
        <v>508.3231987841317</v>
      </c>
      <c r="AI84" s="5">
        <f>Scenario!AA34*Scenario!$D$40</f>
        <v>67.486163436008923</v>
      </c>
      <c r="AJ84" s="5">
        <f t="shared" si="20"/>
        <v>3775.9596928954015</v>
      </c>
      <c r="AK84" s="5">
        <f>Scenario!AC34*Scenario!$D$40</f>
        <v>297.15681641984571</v>
      </c>
      <c r="AL84" s="5">
        <f>Scenario!AD34*Scenario!$D$40</f>
        <v>80.548001520397719</v>
      </c>
      <c r="AM84" s="5">
        <f>Scenario!AE34*Scenario!$D$40</f>
        <v>117.55654275949938</v>
      </c>
      <c r="AN84" s="5">
        <f>Scenario!AF34*Scenario!$D$40</f>
        <v>45.716433295360872</v>
      </c>
      <c r="AO84" s="5">
        <f>Scenario!AG34*Scenario!$D$40</f>
        <v>106.6716776891754</v>
      </c>
      <c r="AP84" s="5">
        <f>Scenario!AH34*Scenario!$D$40</f>
        <v>595.40211934672391</v>
      </c>
      <c r="AQ84" s="5">
        <f>Scenario!AI34*Scenario!$D$40</f>
        <v>41.36248726723128</v>
      </c>
      <c r="AR84" s="5">
        <f t="shared" si="21"/>
        <v>3023.8155165360131</v>
      </c>
    </row>
    <row r="85" spans="2:44" x14ac:dyDescent="0.3">
      <c r="B85" s="85">
        <f t="shared" si="22"/>
        <v>51135</v>
      </c>
      <c r="C85" s="3"/>
      <c r="D85" s="3"/>
      <c r="E85" s="5">
        <f t="shared" si="10"/>
        <v>1790.7616740721019</v>
      </c>
      <c r="F85" s="5">
        <f t="shared" si="11"/>
        <v>468.20158613491736</v>
      </c>
      <c r="G85" s="5">
        <f t="shared" si="12"/>
        <v>673.86022677361916</v>
      </c>
      <c r="H85" s="5">
        <f t="shared" si="13"/>
        <v>321.61510823286369</v>
      </c>
      <c r="I85" s="5">
        <f t="shared" si="14"/>
        <v>670.57843995491658</v>
      </c>
      <c r="J85" s="5">
        <f t="shared" si="15"/>
        <v>2007.3596041064795</v>
      </c>
      <c r="K85" s="5">
        <f t="shared" si="16"/>
        <v>246.13401140270184</v>
      </c>
      <c r="L85" s="82">
        <f t="shared" si="17"/>
        <v>13610.116901629845</v>
      </c>
      <c r="M85" s="5">
        <f>Scenario!E35*Scenario!$D$40</f>
        <v>388.3447735464851</v>
      </c>
      <c r="N85" s="5">
        <f>Scenario!F35*Scenario!$D$40</f>
        <v>105.01717819848612</v>
      </c>
      <c r="O85" s="5">
        <f>Scenario!G35*Scenario!$D$40</f>
        <v>97.359675621513148</v>
      </c>
      <c r="P85" s="5">
        <f>Scenario!H35*Scenario!$D$40</f>
        <v>25.160365610053969</v>
      </c>
      <c r="Q85" s="5">
        <f>Scenario!I35*Scenario!$D$40</f>
        <v>80.950741527999696</v>
      </c>
      <c r="R85" s="5">
        <f>Scenario!J35*Scenario!$D$40</f>
        <v>350.05726066162043</v>
      </c>
      <c r="S85" s="5">
        <f>Scenario!K35*Scenario!$D$40</f>
        <v>44.851086522270123</v>
      </c>
      <c r="T85" s="5">
        <f t="shared" si="18"/>
        <v>2262.2450470257218</v>
      </c>
      <c r="U85" s="5">
        <f>Scenario!M35*Scenario!$D$40</f>
        <v>613.69413509740343</v>
      </c>
      <c r="V85" s="5">
        <f>Scenario!N35*Scenario!$D$40</f>
        <v>156.43183835816166</v>
      </c>
      <c r="W85" s="5">
        <f>Scenario!O35*Scenario!$D$40</f>
        <v>317.23939247459356</v>
      </c>
      <c r="X85" s="5">
        <f>Scenario!P35*Scenario!$D$40</f>
        <v>112.67468077545907</v>
      </c>
      <c r="Y85" s="5">
        <f>Scenario!Q35*Scenario!$D$40</f>
        <v>264.73080337535055</v>
      </c>
      <c r="Z85" s="5">
        <f>Scenario!R35*Scenario!$D$40</f>
        <v>548.05839872334946</v>
      </c>
      <c r="AA85" s="5">
        <f>Scenario!S35*Scenario!$D$40</f>
        <v>91.89003092367534</v>
      </c>
      <c r="AB85" s="5">
        <f t="shared" si="19"/>
        <v>4514.0977691255521</v>
      </c>
      <c r="AC85" s="5">
        <f>Scenario!U35*Scenario!$D$40</f>
        <v>490.08016492626842</v>
      </c>
      <c r="AD85" s="5">
        <f>Scenario!V35*Scenario!$D$40</f>
        <v>125.80182805026985</v>
      </c>
      <c r="AE85" s="5">
        <f>Scenario!W35*Scenario!$D$40</f>
        <v>141.11683320421565</v>
      </c>
      <c r="AF85" s="5">
        <f>Scenario!X35*Scenario!$D$40</f>
        <v>137.83504638551301</v>
      </c>
      <c r="AG85" s="5">
        <f>Scenario!Y35*Scenario!$D$40</f>
        <v>217.69185897394513</v>
      </c>
      <c r="AH85" s="5">
        <f>Scenario!Z35*Scenario!$D$40</f>
        <v>510.86481477805233</v>
      </c>
      <c r="AI85" s="5">
        <f>Scenario!AA35*Scenario!$D$40</f>
        <v>67.823594253188958</v>
      </c>
      <c r="AJ85" s="5">
        <f t="shared" si="20"/>
        <v>3794.8394913598786</v>
      </c>
      <c r="AK85" s="5">
        <f>Scenario!AC35*Scenario!$D$40</f>
        <v>298.64260050194491</v>
      </c>
      <c r="AL85" s="5">
        <f>Scenario!AD35*Scenario!$D$40</f>
        <v>80.950741527999696</v>
      </c>
      <c r="AM85" s="5">
        <f>Scenario!AE35*Scenario!$D$40</f>
        <v>118.14432547329686</v>
      </c>
      <c r="AN85" s="5">
        <f>Scenario!AF35*Scenario!$D$40</f>
        <v>45.94501546183767</v>
      </c>
      <c r="AO85" s="5">
        <f>Scenario!AG35*Scenario!$D$40</f>
        <v>107.20503607762126</v>
      </c>
      <c r="AP85" s="5">
        <f>Scenario!AH35*Scenario!$D$40</f>
        <v>598.37912994345743</v>
      </c>
      <c r="AQ85" s="5">
        <f>Scenario!AI35*Scenario!$D$40</f>
        <v>41.569299703567431</v>
      </c>
      <c r="AR85" s="5">
        <f t="shared" si="21"/>
        <v>3038.9345941186921</v>
      </c>
    </row>
    <row r="86" spans="2:44" x14ac:dyDescent="0.3">
      <c r="B86" s="85">
        <f t="shared" si="22"/>
        <v>51501</v>
      </c>
      <c r="C86" s="3"/>
      <c r="D86" s="3"/>
      <c r="E86" s="5">
        <f t="shared" si="10"/>
        <v>1799.7154824424624</v>
      </c>
      <c r="F86" s="5">
        <f t="shared" si="11"/>
        <v>470.54259406559186</v>
      </c>
      <c r="G86" s="5">
        <f t="shared" si="12"/>
        <v>677.22952790748718</v>
      </c>
      <c r="H86" s="5">
        <f t="shared" si="13"/>
        <v>323.22318377402797</v>
      </c>
      <c r="I86" s="5">
        <f t="shared" si="14"/>
        <v>673.93133215469118</v>
      </c>
      <c r="J86" s="5">
        <f t="shared" si="15"/>
        <v>2017.3964021270117</v>
      </c>
      <c r="K86" s="5">
        <f t="shared" si="16"/>
        <v>247.36468145971531</v>
      </c>
      <c r="L86" s="82">
        <f t="shared" si="17"/>
        <v>13678.167486137994</v>
      </c>
      <c r="M86" s="5">
        <f>Scenario!E36*Scenario!$D$40</f>
        <v>390.28649741421748</v>
      </c>
      <c r="N86" s="5">
        <f>Scenario!F36*Scenario!$D$40</f>
        <v>105.54226408947854</v>
      </c>
      <c r="O86" s="5">
        <f>Scenario!G36*Scenario!$D$40</f>
        <v>97.846473999620699</v>
      </c>
      <c r="P86" s="5">
        <f>Scenario!H36*Scenario!$D$40</f>
        <v>25.286167438104236</v>
      </c>
      <c r="Q86" s="5">
        <f>Scenario!I36*Scenario!$D$40</f>
        <v>81.35549523563968</v>
      </c>
      <c r="R86" s="5">
        <f>Scenario!J36*Scenario!$D$40</f>
        <v>351.80754696492852</v>
      </c>
      <c r="S86" s="5">
        <f>Scenario!K36*Scenario!$D$40</f>
        <v>45.075341954881466</v>
      </c>
      <c r="T86" s="5">
        <f t="shared" si="18"/>
        <v>2273.5562722608502</v>
      </c>
      <c r="U86" s="5">
        <f>Scenario!M36*Scenario!$D$40</f>
        <v>616.76260577289042</v>
      </c>
      <c r="V86" s="5">
        <f>Scenario!N36*Scenario!$D$40</f>
        <v>157.21399754995244</v>
      </c>
      <c r="W86" s="5">
        <f>Scenario!O36*Scenario!$D$40</f>
        <v>318.82558943696648</v>
      </c>
      <c r="X86" s="5">
        <f>Scenario!P36*Scenario!$D$40</f>
        <v>113.23805417933634</v>
      </c>
      <c r="Y86" s="5">
        <f>Scenario!Q36*Scenario!$D$40</f>
        <v>266.05445739222728</v>
      </c>
      <c r="Z86" s="5">
        <f>Scenario!R36*Scenario!$D$40</f>
        <v>550.79869071696612</v>
      </c>
      <c r="AA86" s="5">
        <f>Scenario!S36*Scenario!$D$40</f>
        <v>92.349481078293707</v>
      </c>
      <c r="AB86" s="5">
        <f t="shared" si="19"/>
        <v>4536.6682579711796</v>
      </c>
      <c r="AC86" s="5">
        <f>Scenario!U36*Scenario!$D$40</f>
        <v>492.53056575089971</v>
      </c>
      <c r="AD86" s="5">
        <f>Scenario!V36*Scenario!$D$40</f>
        <v>126.43083719052119</v>
      </c>
      <c r="AE86" s="5">
        <f>Scenario!W36*Scenario!$D$40</f>
        <v>141.82241737023671</v>
      </c>
      <c r="AF86" s="5">
        <f>Scenario!X36*Scenario!$D$40</f>
        <v>138.52422161744056</v>
      </c>
      <c r="AG86" s="5">
        <f>Scenario!Y36*Scenario!$D$40</f>
        <v>218.78031826881482</v>
      </c>
      <c r="AH86" s="5">
        <f>Scenario!Z36*Scenario!$D$40</f>
        <v>513.41913885194253</v>
      </c>
      <c r="AI86" s="5">
        <f>Scenario!AA36*Scenario!$D$40</f>
        <v>68.162712224454893</v>
      </c>
      <c r="AJ86" s="5">
        <f t="shared" si="20"/>
        <v>3813.8136888166769</v>
      </c>
      <c r="AK86" s="5">
        <f>Scenario!AC36*Scenario!$D$40</f>
        <v>300.13581350445463</v>
      </c>
      <c r="AL86" s="5">
        <f>Scenario!AD36*Scenario!$D$40</f>
        <v>81.35549523563968</v>
      </c>
      <c r="AM86" s="5">
        <f>Scenario!AE36*Scenario!$D$40</f>
        <v>118.73504710066334</v>
      </c>
      <c r="AN86" s="5">
        <f>Scenario!AF36*Scenario!$D$40</f>
        <v>46.174740539146853</v>
      </c>
      <c r="AO86" s="5">
        <f>Scenario!AG36*Scenario!$D$40</f>
        <v>107.74106125800935</v>
      </c>
      <c r="AP86" s="5">
        <f>Scenario!AH36*Scenario!$D$40</f>
        <v>601.37102559317464</v>
      </c>
      <c r="AQ86" s="5">
        <f>Scenario!AI36*Scenario!$D$40</f>
        <v>41.777146202085262</v>
      </c>
      <c r="AR86" s="5">
        <f t="shared" si="21"/>
        <v>3054.1292670892853</v>
      </c>
    </row>
    <row r="88" spans="2:44" s="10" customFormat="1" x14ac:dyDescent="0.3">
      <c r="B88" s="11" t="s">
        <v>92</v>
      </c>
      <c r="C88" s="11"/>
      <c r="D88" s="11"/>
    </row>
    <row r="89" spans="2:44" s="78" customFormat="1" x14ac:dyDescent="0.3">
      <c r="B89" s="77" t="s">
        <v>194</v>
      </c>
      <c r="C89" s="77"/>
      <c r="D89" s="77"/>
    </row>
    <row r="90" spans="2:44" x14ac:dyDescent="0.3">
      <c r="E90" s="305" t="s">
        <v>89</v>
      </c>
      <c r="F90" s="305"/>
      <c r="G90" s="305"/>
      <c r="H90" s="305"/>
      <c r="I90" s="305"/>
      <c r="J90" s="305"/>
      <c r="K90" s="305"/>
      <c r="M90" s="305" t="s">
        <v>64</v>
      </c>
      <c r="N90" s="305"/>
      <c r="O90" s="305"/>
      <c r="P90" s="305"/>
      <c r="Q90" s="305"/>
      <c r="R90" s="305"/>
      <c r="S90" s="305"/>
      <c r="U90" s="305" t="s">
        <v>65</v>
      </c>
      <c r="V90" s="305"/>
      <c r="W90" s="305"/>
      <c r="X90" s="305"/>
      <c r="Y90" s="305"/>
      <c r="Z90" s="305"/>
      <c r="AA90" s="305"/>
      <c r="AC90" s="305" t="s">
        <v>66</v>
      </c>
      <c r="AD90" s="305"/>
      <c r="AE90" s="305"/>
      <c r="AF90" s="305"/>
      <c r="AG90" s="305"/>
      <c r="AH90" s="305"/>
      <c r="AI90" s="305"/>
    </row>
    <row r="91" spans="2:44" s="3" customFormat="1" x14ac:dyDescent="0.3">
      <c r="B91" s="4" t="s">
        <v>211</v>
      </c>
      <c r="C91" s="4"/>
      <c r="D91" s="4"/>
      <c r="E91" s="3" t="s">
        <v>70</v>
      </c>
      <c r="F91" s="3" t="s">
        <v>69</v>
      </c>
      <c r="G91" s="3" t="s">
        <v>61</v>
      </c>
      <c r="H91" s="3" t="s">
        <v>68</v>
      </c>
      <c r="I91" s="3" t="s">
        <v>71</v>
      </c>
      <c r="J91" s="3" t="s">
        <v>72</v>
      </c>
      <c r="K91" s="3" t="s">
        <v>62</v>
      </c>
      <c r="M91" s="3" t="s">
        <v>70</v>
      </c>
      <c r="N91" s="3" t="s">
        <v>69</v>
      </c>
      <c r="O91" s="3" t="s">
        <v>61</v>
      </c>
      <c r="P91" s="3" t="s">
        <v>68</v>
      </c>
      <c r="Q91" s="3" t="s">
        <v>71</v>
      </c>
      <c r="R91" s="3" t="s">
        <v>72</v>
      </c>
      <c r="S91" s="3" t="s">
        <v>62</v>
      </c>
      <c r="U91" s="3" t="s">
        <v>70</v>
      </c>
      <c r="V91" s="3" t="s">
        <v>69</v>
      </c>
      <c r="W91" s="3" t="s">
        <v>61</v>
      </c>
      <c r="X91" s="3" t="s">
        <v>68</v>
      </c>
      <c r="Y91" s="3" t="s">
        <v>71</v>
      </c>
      <c r="Z91" s="3" t="s">
        <v>72</v>
      </c>
      <c r="AA91" s="3" t="s">
        <v>62</v>
      </c>
      <c r="AC91" s="3" t="s">
        <v>70</v>
      </c>
      <c r="AD91" s="3" t="s">
        <v>69</v>
      </c>
      <c r="AE91" s="3" t="s">
        <v>61</v>
      </c>
      <c r="AF91" s="3" t="s">
        <v>68</v>
      </c>
      <c r="AG91" s="3" t="s">
        <v>71</v>
      </c>
      <c r="AH91" s="3" t="s">
        <v>72</v>
      </c>
      <c r="AI91" s="3" t="s">
        <v>62</v>
      </c>
    </row>
    <row r="92" spans="2:44" hidden="1" x14ac:dyDescent="0.3">
      <c r="B92" s="85">
        <f>B56</f>
        <v>40543</v>
      </c>
      <c r="C92" s="3"/>
      <c r="D92" s="3"/>
      <c r="E92" s="5">
        <f t="shared" ref="E92:E122" si="23">M56*E$6/$E$34</f>
        <v>51.980000000000004</v>
      </c>
      <c r="F92" s="5">
        <f t="shared" ref="F92:F122" si="24">N56*F$6/$E$34</f>
        <v>17.099999999999998</v>
      </c>
      <c r="G92" s="5">
        <f t="shared" ref="G92:G122" si="25">O56*G$6/$E$34</f>
        <v>14.249999999999998</v>
      </c>
      <c r="H92" s="5">
        <f t="shared" ref="H92:H122" si="26">P56*H$6/$E$34</f>
        <v>38.64</v>
      </c>
      <c r="I92" s="5">
        <f t="shared" ref="I92:I122" si="27">Q56*I$6/$E$34</f>
        <v>165.60000000000002</v>
      </c>
      <c r="J92" s="5">
        <f t="shared" ref="J92:J122" si="28">R56*J$6/$E$34</f>
        <v>464.11999999999995</v>
      </c>
      <c r="K92" s="5">
        <f t="shared" ref="K92:K122" si="29">S56*K$6/$E$34</f>
        <v>57.67</v>
      </c>
      <c r="M92" s="6">
        <f t="shared" ref="M92:M122" si="30">M56*E$7/$E$35</f>
        <v>44.07</v>
      </c>
      <c r="N92" s="6">
        <f t="shared" ref="N92:N122" si="31">N56*F$7/$E$35</f>
        <v>0</v>
      </c>
      <c r="O92" s="6">
        <f t="shared" ref="O92:O122" si="32">O56*G$7/$E$35</f>
        <v>0</v>
      </c>
      <c r="P92" s="6">
        <f t="shared" ref="P92:P122" si="33">P56*H$7/$E$35</f>
        <v>0</v>
      </c>
      <c r="Q92" s="6">
        <f t="shared" ref="Q92:Q122" si="34">Q56*I$7/$E$35</f>
        <v>0</v>
      </c>
      <c r="R92" s="6">
        <f t="shared" ref="R92:R122" si="35">R56*J$7/$E$35</f>
        <v>0</v>
      </c>
      <c r="S92" s="6">
        <f t="shared" ref="S92:S122" si="36">S56*K$7/$E$35</f>
        <v>0</v>
      </c>
      <c r="U92" s="6">
        <f t="shared" ref="U92:U122" si="37">M56*E$8/$E$36</f>
        <v>33.9</v>
      </c>
      <c r="V92" s="6">
        <f t="shared" ref="V92:V122" si="38">N56*F$8/$E$36</f>
        <v>4.3499999999999996</v>
      </c>
      <c r="W92" s="6">
        <f t="shared" ref="W92:W122" si="39">O56*G$8/$E$36</f>
        <v>3.6249999999999996</v>
      </c>
      <c r="X92" s="6">
        <f t="shared" ref="X92:X122" si="40">P56*H$8/$E$36</f>
        <v>15.12</v>
      </c>
      <c r="Y92" s="6">
        <f t="shared" ref="Y92:Y122" si="41">Q56*I$8/$E$36</f>
        <v>12.42</v>
      </c>
      <c r="Z92" s="6">
        <f t="shared" ref="Z92:Z122" si="42">R56*J$8/$E$36</f>
        <v>39.620000000000005</v>
      </c>
      <c r="AA92" s="6">
        <f t="shared" ref="AA92:AA122" si="43">S56*K$8/$E$36</f>
        <v>3.6500000000000004</v>
      </c>
      <c r="AB92" s="6"/>
      <c r="AC92" s="6">
        <f t="shared" ref="AC92:AC122" si="44">M56*E$9/$E$37</f>
        <v>9.0400000000000009</v>
      </c>
      <c r="AD92" s="6">
        <f t="shared" ref="AD92:AD122" si="45">N56*F$9/$E$37</f>
        <v>2.1</v>
      </c>
      <c r="AE92" s="6">
        <f t="shared" ref="AE92:AE122" si="46">O56*G$9/$E$37</f>
        <v>1.7500000000000002</v>
      </c>
      <c r="AF92" s="6">
        <f t="shared" ref="AF92:AF122" si="47">P56*H$9/$E$37</f>
        <v>7.56</v>
      </c>
      <c r="AG92" s="6">
        <f t="shared" ref="AG92:AG122" si="48">Q56*I$9/$E$37</f>
        <v>8.2799999999999994</v>
      </c>
      <c r="AH92" s="6">
        <f t="shared" ref="AH92:AH122" si="49">R56*J$9/$E$37</f>
        <v>11.32</v>
      </c>
      <c r="AI92" s="6">
        <f t="shared" ref="AI92:AI122" si="50">S56*K$9/$E$37</f>
        <v>4.0149999999999997</v>
      </c>
    </row>
    <row r="93" spans="2:44" hidden="1" x14ac:dyDescent="0.3">
      <c r="B93" s="85">
        <f t="shared" ref="B93:B122" si="51">B57</f>
        <v>40908</v>
      </c>
      <c r="C93" s="3"/>
      <c r="D93" s="3"/>
      <c r="E93" s="5">
        <f t="shared" si="23"/>
        <v>55.660000000000004</v>
      </c>
      <c r="F93" s="5">
        <f t="shared" si="24"/>
        <v>17.669999999999998</v>
      </c>
      <c r="G93" s="5">
        <f t="shared" si="25"/>
        <v>14.819999999999999</v>
      </c>
      <c r="H93" s="5">
        <f t="shared" si="26"/>
        <v>40.480000000000004</v>
      </c>
      <c r="I93" s="5">
        <f t="shared" si="27"/>
        <v>176.8</v>
      </c>
      <c r="J93" s="5">
        <f t="shared" si="28"/>
        <v>496.91999999999996</v>
      </c>
      <c r="K93" s="5">
        <f t="shared" si="29"/>
        <v>61.620000000000005</v>
      </c>
      <c r="M93" s="6">
        <f t="shared" si="30"/>
        <v>47.190000000000005</v>
      </c>
      <c r="N93" s="6">
        <f t="shared" si="31"/>
        <v>0</v>
      </c>
      <c r="O93" s="6">
        <f t="shared" si="32"/>
        <v>0</v>
      </c>
      <c r="P93" s="6">
        <f t="shared" si="33"/>
        <v>0</v>
      </c>
      <c r="Q93" s="6">
        <f t="shared" si="34"/>
        <v>0</v>
      </c>
      <c r="R93" s="6">
        <f t="shared" si="35"/>
        <v>0</v>
      </c>
      <c r="S93" s="6">
        <f t="shared" si="36"/>
        <v>0</v>
      </c>
      <c r="U93" s="6">
        <f t="shared" si="37"/>
        <v>36.299999999999997</v>
      </c>
      <c r="V93" s="6">
        <f t="shared" si="38"/>
        <v>4.4950000000000001</v>
      </c>
      <c r="W93" s="6">
        <f t="shared" si="39"/>
        <v>3.7699999999999996</v>
      </c>
      <c r="X93" s="6">
        <f t="shared" si="40"/>
        <v>15.84</v>
      </c>
      <c r="Y93" s="6">
        <f t="shared" si="41"/>
        <v>13.26</v>
      </c>
      <c r="Z93" s="6">
        <f t="shared" si="42"/>
        <v>42.42</v>
      </c>
      <c r="AA93" s="6">
        <f t="shared" si="43"/>
        <v>3.9000000000000004</v>
      </c>
      <c r="AB93" s="6"/>
      <c r="AC93" s="6">
        <f t="shared" si="44"/>
        <v>9.68</v>
      </c>
      <c r="AD93" s="6">
        <f t="shared" si="45"/>
        <v>2.1700000000000004</v>
      </c>
      <c r="AE93" s="6">
        <f t="shared" si="46"/>
        <v>1.8200000000000003</v>
      </c>
      <c r="AF93" s="6">
        <f t="shared" si="47"/>
        <v>7.92</v>
      </c>
      <c r="AG93" s="6">
        <f t="shared" si="48"/>
        <v>8.84</v>
      </c>
      <c r="AH93" s="6">
        <f t="shared" si="49"/>
        <v>12.120000000000001</v>
      </c>
      <c r="AI93" s="6">
        <f t="shared" si="50"/>
        <v>4.29</v>
      </c>
    </row>
    <row r="94" spans="2:44" hidden="1" x14ac:dyDescent="0.3">
      <c r="B94" s="85">
        <f t="shared" si="51"/>
        <v>41274</v>
      </c>
      <c r="C94" s="3"/>
      <c r="D94" s="3"/>
      <c r="E94" s="5">
        <f t="shared" si="23"/>
        <v>59.57</v>
      </c>
      <c r="F94" s="5">
        <f t="shared" si="24"/>
        <v>18.809999999999999</v>
      </c>
      <c r="G94" s="5">
        <f t="shared" si="25"/>
        <v>15.959999999999999</v>
      </c>
      <c r="H94" s="5">
        <f t="shared" si="26"/>
        <v>42.32</v>
      </c>
      <c r="I94" s="5">
        <f t="shared" si="27"/>
        <v>189.60000000000002</v>
      </c>
      <c r="J94" s="5">
        <f t="shared" si="28"/>
        <v>533</v>
      </c>
      <c r="K94" s="5">
        <f t="shared" si="29"/>
        <v>66.36</v>
      </c>
      <c r="M94" s="6">
        <f t="shared" si="30"/>
        <v>50.505000000000003</v>
      </c>
      <c r="N94" s="6">
        <f t="shared" si="31"/>
        <v>0</v>
      </c>
      <c r="O94" s="6">
        <f t="shared" si="32"/>
        <v>0</v>
      </c>
      <c r="P94" s="6">
        <f t="shared" si="33"/>
        <v>0</v>
      </c>
      <c r="Q94" s="6">
        <f t="shared" si="34"/>
        <v>0</v>
      </c>
      <c r="R94" s="6">
        <f t="shared" si="35"/>
        <v>0</v>
      </c>
      <c r="S94" s="6">
        <f t="shared" si="36"/>
        <v>0</v>
      </c>
      <c r="U94" s="6">
        <f t="shared" si="37"/>
        <v>38.85</v>
      </c>
      <c r="V94" s="6">
        <f t="shared" si="38"/>
        <v>4.7849999999999993</v>
      </c>
      <c r="W94" s="6">
        <f t="shared" si="39"/>
        <v>4.0599999999999996</v>
      </c>
      <c r="X94" s="6">
        <f t="shared" si="40"/>
        <v>16.559999999999999</v>
      </c>
      <c r="Y94" s="6">
        <f t="shared" si="41"/>
        <v>14.219999999999999</v>
      </c>
      <c r="Z94" s="6">
        <f t="shared" si="42"/>
        <v>45.500000000000007</v>
      </c>
      <c r="AA94" s="6">
        <f t="shared" si="43"/>
        <v>4.2</v>
      </c>
      <c r="AB94" s="6"/>
      <c r="AC94" s="6">
        <f t="shared" si="44"/>
        <v>10.36</v>
      </c>
      <c r="AD94" s="6">
        <f t="shared" si="45"/>
        <v>2.31</v>
      </c>
      <c r="AE94" s="6">
        <f t="shared" si="46"/>
        <v>1.9600000000000002</v>
      </c>
      <c r="AF94" s="6">
        <f t="shared" si="47"/>
        <v>8.2799999999999994</v>
      </c>
      <c r="AG94" s="6">
        <f t="shared" si="48"/>
        <v>9.48</v>
      </c>
      <c r="AH94" s="6">
        <f t="shared" si="49"/>
        <v>13</v>
      </c>
      <c r="AI94" s="6">
        <f t="shared" si="50"/>
        <v>4.62</v>
      </c>
    </row>
    <row r="95" spans="2:44" hidden="1" x14ac:dyDescent="0.3">
      <c r="B95" s="85">
        <f t="shared" si="51"/>
        <v>41639</v>
      </c>
      <c r="C95" s="3"/>
      <c r="D95" s="3"/>
      <c r="E95" s="5">
        <f t="shared" si="23"/>
        <v>70.150000000000006</v>
      </c>
      <c r="F95" s="5">
        <f t="shared" si="24"/>
        <v>21.659999999999997</v>
      </c>
      <c r="G95" s="5">
        <f t="shared" si="25"/>
        <v>18.239999999999998</v>
      </c>
      <c r="H95" s="5">
        <f t="shared" si="26"/>
        <v>48.760000000000005</v>
      </c>
      <c r="I95" s="5">
        <f t="shared" si="27"/>
        <v>222.4</v>
      </c>
      <c r="J95" s="5">
        <f t="shared" si="28"/>
        <v>632.21999999999991</v>
      </c>
      <c r="K95" s="5">
        <f t="shared" si="29"/>
        <v>78.210000000000008</v>
      </c>
      <c r="M95" s="6">
        <f t="shared" si="30"/>
        <v>59.475000000000001</v>
      </c>
      <c r="N95" s="6">
        <f t="shared" si="31"/>
        <v>0</v>
      </c>
      <c r="O95" s="6">
        <f t="shared" si="32"/>
        <v>0</v>
      </c>
      <c r="P95" s="6">
        <f t="shared" si="33"/>
        <v>0</v>
      </c>
      <c r="Q95" s="6">
        <f t="shared" si="34"/>
        <v>0</v>
      </c>
      <c r="R95" s="6">
        <f t="shared" si="35"/>
        <v>0</v>
      </c>
      <c r="S95" s="6">
        <f t="shared" si="36"/>
        <v>0</v>
      </c>
      <c r="U95" s="6">
        <f t="shared" si="37"/>
        <v>45.75</v>
      </c>
      <c r="V95" s="6">
        <f t="shared" si="38"/>
        <v>5.51</v>
      </c>
      <c r="W95" s="6">
        <f t="shared" si="39"/>
        <v>4.6399999999999997</v>
      </c>
      <c r="X95" s="6">
        <f t="shared" si="40"/>
        <v>19.079999999999998</v>
      </c>
      <c r="Y95" s="6">
        <f t="shared" si="41"/>
        <v>16.68</v>
      </c>
      <c r="Z95" s="6">
        <f t="shared" si="42"/>
        <v>53.970000000000006</v>
      </c>
      <c r="AA95" s="6">
        <f t="shared" si="43"/>
        <v>4.95</v>
      </c>
      <c r="AB95" s="6"/>
      <c r="AC95" s="6">
        <f t="shared" si="44"/>
        <v>12.200000000000001</v>
      </c>
      <c r="AD95" s="6">
        <f t="shared" si="45"/>
        <v>2.66</v>
      </c>
      <c r="AE95" s="6">
        <f t="shared" si="46"/>
        <v>2.2400000000000002</v>
      </c>
      <c r="AF95" s="6">
        <f t="shared" si="47"/>
        <v>9.5399999999999991</v>
      </c>
      <c r="AG95" s="6">
        <f t="shared" si="48"/>
        <v>11.120000000000001</v>
      </c>
      <c r="AH95" s="6">
        <f t="shared" si="49"/>
        <v>15.42</v>
      </c>
      <c r="AI95" s="6">
        <f t="shared" si="50"/>
        <v>5.4450000000000003</v>
      </c>
    </row>
    <row r="96" spans="2:44" hidden="1" x14ac:dyDescent="0.3">
      <c r="B96" s="85">
        <f t="shared" si="51"/>
        <v>42004</v>
      </c>
      <c r="C96" s="3"/>
      <c r="D96" s="3"/>
      <c r="E96" s="5">
        <f t="shared" si="23"/>
        <v>75.210000000000008</v>
      </c>
      <c r="F96" s="5">
        <f t="shared" si="24"/>
        <v>22.229999999999997</v>
      </c>
      <c r="G96" s="5">
        <f t="shared" si="25"/>
        <v>19.38</v>
      </c>
      <c r="H96" s="5">
        <f t="shared" si="26"/>
        <v>50.6</v>
      </c>
      <c r="I96" s="5">
        <f t="shared" si="27"/>
        <v>237.60000000000002</v>
      </c>
      <c r="J96" s="5">
        <f t="shared" si="28"/>
        <v>677.31999999999994</v>
      </c>
      <c r="K96" s="5">
        <f t="shared" si="29"/>
        <v>83.740000000000009</v>
      </c>
      <c r="M96" s="6">
        <f t="shared" si="30"/>
        <v>63.765000000000001</v>
      </c>
      <c r="N96" s="6">
        <f t="shared" si="31"/>
        <v>0</v>
      </c>
      <c r="O96" s="6">
        <f t="shared" si="32"/>
        <v>0</v>
      </c>
      <c r="P96" s="6">
        <f t="shared" si="33"/>
        <v>0</v>
      </c>
      <c r="Q96" s="6">
        <f t="shared" si="34"/>
        <v>0</v>
      </c>
      <c r="R96" s="6">
        <f t="shared" si="35"/>
        <v>0</v>
      </c>
      <c r="S96" s="6">
        <f t="shared" si="36"/>
        <v>0</v>
      </c>
      <c r="U96" s="6">
        <f t="shared" si="37"/>
        <v>49.05</v>
      </c>
      <c r="V96" s="6">
        <f t="shared" si="38"/>
        <v>5.6549999999999994</v>
      </c>
      <c r="W96" s="6">
        <f t="shared" si="39"/>
        <v>4.93</v>
      </c>
      <c r="X96" s="6">
        <f t="shared" si="40"/>
        <v>19.8</v>
      </c>
      <c r="Y96" s="6">
        <f t="shared" si="41"/>
        <v>17.82</v>
      </c>
      <c r="Z96" s="6">
        <f t="shared" si="42"/>
        <v>57.820000000000007</v>
      </c>
      <c r="AA96" s="6">
        <f t="shared" si="43"/>
        <v>5.3000000000000007</v>
      </c>
      <c r="AB96" s="6"/>
      <c r="AC96" s="6">
        <f t="shared" si="44"/>
        <v>13.08</v>
      </c>
      <c r="AD96" s="6">
        <f t="shared" si="45"/>
        <v>2.7300000000000004</v>
      </c>
      <c r="AE96" s="6">
        <f t="shared" si="46"/>
        <v>2.3800000000000003</v>
      </c>
      <c r="AF96" s="6">
        <f t="shared" si="47"/>
        <v>9.9</v>
      </c>
      <c r="AG96" s="6">
        <f t="shared" si="48"/>
        <v>11.88</v>
      </c>
      <c r="AH96" s="6">
        <f t="shared" si="49"/>
        <v>16.52</v>
      </c>
      <c r="AI96" s="6">
        <f t="shared" si="50"/>
        <v>5.83</v>
      </c>
    </row>
    <row r="97" spans="2:35" hidden="1" x14ac:dyDescent="0.3">
      <c r="B97" s="85">
        <f t="shared" si="51"/>
        <v>42369</v>
      </c>
      <c r="C97" s="3"/>
      <c r="D97" s="3"/>
      <c r="E97" s="5">
        <f t="shared" si="23"/>
        <v>80.5</v>
      </c>
      <c r="F97" s="5">
        <f t="shared" si="24"/>
        <v>23.369999999999997</v>
      </c>
      <c r="G97" s="5">
        <f t="shared" si="25"/>
        <v>20.52</v>
      </c>
      <c r="H97" s="5">
        <f t="shared" si="26"/>
        <v>52.900000000000006</v>
      </c>
      <c r="I97" s="5">
        <f t="shared" si="27"/>
        <v>253.60000000000002</v>
      </c>
      <c r="J97" s="5">
        <f t="shared" si="28"/>
        <v>726.52</v>
      </c>
      <c r="K97" s="5">
        <f t="shared" si="29"/>
        <v>90.06</v>
      </c>
      <c r="M97" s="6">
        <f t="shared" si="30"/>
        <v>68.25</v>
      </c>
      <c r="N97" s="6">
        <f t="shared" si="31"/>
        <v>0</v>
      </c>
      <c r="O97" s="6">
        <f t="shared" si="32"/>
        <v>0</v>
      </c>
      <c r="P97" s="6">
        <f t="shared" si="33"/>
        <v>0</v>
      </c>
      <c r="Q97" s="6">
        <f t="shared" si="34"/>
        <v>0</v>
      </c>
      <c r="R97" s="6">
        <f t="shared" si="35"/>
        <v>0</v>
      </c>
      <c r="S97" s="6">
        <f t="shared" si="36"/>
        <v>0</v>
      </c>
      <c r="U97" s="6">
        <f t="shared" si="37"/>
        <v>52.5</v>
      </c>
      <c r="V97" s="6">
        <f t="shared" si="38"/>
        <v>5.9449999999999994</v>
      </c>
      <c r="W97" s="6">
        <f t="shared" si="39"/>
        <v>5.22</v>
      </c>
      <c r="X97" s="6">
        <f t="shared" si="40"/>
        <v>20.7</v>
      </c>
      <c r="Y97" s="6">
        <f t="shared" si="41"/>
        <v>19.02</v>
      </c>
      <c r="Z97" s="6">
        <f t="shared" si="42"/>
        <v>62.02</v>
      </c>
      <c r="AA97" s="6">
        <f t="shared" si="43"/>
        <v>5.7</v>
      </c>
      <c r="AB97" s="6"/>
      <c r="AC97" s="6">
        <f t="shared" si="44"/>
        <v>14</v>
      </c>
      <c r="AD97" s="6">
        <f t="shared" si="45"/>
        <v>2.87</v>
      </c>
      <c r="AE97" s="6">
        <f t="shared" si="46"/>
        <v>2.5200000000000005</v>
      </c>
      <c r="AF97" s="6">
        <f t="shared" si="47"/>
        <v>10.35</v>
      </c>
      <c r="AG97" s="6">
        <f t="shared" si="48"/>
        <v>12.68</v>
      </c>
      <c r="AH97" s="6">
        <f t="shared" si="49"/>
        <v>17.72</v>
      </c>
      <c r="AI97" s="6">
        <f t="shared" si="50"/>
        <v>6.2700000000000005</v>
      </c>
    </row>
    <row r="98" spans="2:35" hidden="1" x14ac:dyDescent="0.3">
      <c r="B98" s="85">
        <f t="shared" si="51"/>
        <v>42735</v>
      </c>
      <c r="C98" s="3"/>
      <c r="D98" s="3"/>
      <c r="E98" s="5">
        <f t="shared" si="23"/>
        <v>86.48</v>
      </c>
      <c r="F98" s="5">
        <f t="shared" si="24"/>
        <v>24.509999999999998</v>
      </c>
      <c r="G98" s="5">
        <f t="shared" si="25"/>
        <v>21.659999999999997</v>
      </c>
      <c r="H98" s="5">
        <f t="shared" si="26"/>
        <v>55.2</v>
      </c>
      <c r="I98" s="5">
        <f t="shared" si="27"/>
        <v>272</v>
      </c>
      <c r="J98" s="5">
        <f t="shared" si="28"/>
        <v>781.45999999999992</v>
      </c>
      <c r="K98" s="5">
        <f t="shared" si="29"/>
        <v>96.38000000000001</v>
      </c>
      <c r="M98" s="6">
        <f t="shared" si="30"/>
        <v>73.320000000000007</v>
      </c>
      <c r="N98" s="6">
        <f t="shared" si="31"/>
        <v>0</v>
      </c>
      <c r="O98" s="6">
        <f t="shared" si="32"/>
        <v>0</v>
      </c>
      <c r="P98" s="6">
        <f t="shared" si="33"/>
        <v>0</v>
      </c>
      <c r="Q98" s="6">
        <f t="shared" si="34"/>
        <v>0</v>
      </c>
      <c r="R98" s="6">
        <f t="shared" si="35"/>
        <v>0</v>
      </c>
      <c r="S98" s="6">
        <f t="shared" si="36"/>
        <v>0</v>
      </c>
      <c r="U98" s="6">
        <f t="shared" si="37"/>
        <v>56.4</v>
      </c>
      <c r="V98" s="6">
        <f t="shared" si="38"/>
        <v>6.2349999999999994</v>
      </c>
      <c r="W98" s="6">
        <f t="shared" si="39"/>
        <v>5.51</v>
      </c>
      <c r="X98" s="6">
        <f t="shared" si="40"/>
        <v>21.599999999999998</v>
      </c>
      <c r="Y98" s="6">
        <f t="shared" si="41"/>
        <v>20.399999999999999</v>
      </c>
      <c r="Z98" s="6">
        <f t="shared" si="42"/>
        <v>66.710000000000008</v>
      </c>
      <c r="AA98" s="6">
        <f t="shared" si="43"/>
        <v>6.1000000000000005</v>
      </c>
      <c r="AB98" s="6"/>
      <c r="AC98" s="6">
        <f t="shared" si="44"/>
        <v>15.040000000000001</v>
      </c>
      <c r="AD98" s="6">
        <f t="shared" si="45"/>
        <v>3.0100000000000002</v>
      </c>
      <c r="AE98" s="6">
        <f t="shared" si="46"/>
        <v>2.66</v>
      </c>
      <c r="AF98" s="6">
        <f t="shared" si="47"/>
        <v>10.799999999999999</v>
      </c>
      <c r="AG98" s="6">
        <f t="shared" si="48"/>
        <v>13.6</v>
      </c>
      <c r="AH98" s="6">
        <f t="shared" si="49"/>
        <v>19.059999999999999</v>
      </c>
      <c r="AI98" s="6">
        <f t="shared" si="50"/>
        <v>6.71</v>
      </c>
    </row>
    <row r="99" spans="2:35" hidden="1" x14ac:dyDescent="0.3">
      <c r="B99" s="85">
        <f t="shared" si="51"/>
        <v>43100</v>
      </c>
      <c r="C99" s="3"/>
      <c r="D99" s="3"/>
      <c r="E99" s="5">
        <f t="shared" si="23"/>
        <v>93.15</v>
      </c>
      <c r="F99" s="5">
        <f t="shared" si="24"/>
        <v>25.65</v>
      </c>
      <c r="G99" s="5">
        <f t="shared" si="25"/>
        <v>22.799999999999997</v>
      </c>
      <c r="H99" s="5">
        <f t="shared" si="26"/>
        <v>57.96</v>
      </c>
      <c r="I99" s="5">
        <f t="shared" si="27"/>
        <v>291.2</v>
      </c>
      <c r="J99" s="5">
        <f t="shared" si="28"/>
        <v>841.31999999999994</v>
      </c>
      <c r="K99" s="5">
        <f t="shared" si="29"/>
        <v>104.28</v>
      </c>
      <c r="M99" s="6">
        <f t="shared" si="30"/>
        <v>78.975000000000009</v>
      </c>
      <c r="N99" s="6">
        <f t="shared" si="31"/>
        <v>0</v>
      </c>
      <c r="O99" s="6">
        <f t="shared" si="32"/>
        <v>0</v>
      </c>
      <c r="P99" s="6">
        <f t="shared" si="33"/>
        <v>0</v>
      </c>
      <c r="Q99" s="6">
        <f t="shared" si="34"/>
        <v>0</v>
      </c>
      <c r="R99" s="6">
        <f t="shared" si="35"/>
        <v>0</v>
      </c>
      <c r="S99" s="6">
        <f t="shared" si="36"/>
        <v>0</v>
      </c>
      <c r="U99" s="6">
        <f t="shared" si="37"/>
        <v>60.75</v>
      </c>
      <c r="V99" s="6">
        <f t="shared" si="38"/>
        <v>6.5249999999999995</v>
      </c>
      <c r="W99" s="6">
        <f t="shared" si="39"/>
        <v>5.8</v>
      </c>
      <c r="X99" s="6">
        <f t="shared" si="40"/>
        <v>22.68</v>
      </c>
      <c r="Y99" s="6">
        <f t="shared" si="41"/>
        <v>21.84</v>
      </c>
      <c r="Z99" s="6">
        <f t="shared" si="42"/>
        <v>71.820000000000007</v>
      </c>
      <c r="AA99" s="6">
        <f t="shared" si="43"/>
        <v>6.6000000000000005</v>
      </c>
      <c r="AB99" s="6"/>
      <c r="AC99" s="6">
        <f t="shared" si="44"/>
        <v>16.2</v>
      </c>
      <c r="AD99" s="6">
        <f t="shared" si="45"/>
        <v>3.1500000000000004</v>
      </c>
      <c r="AE99" s="6">
        <f t="shared" si="46"/>
        <v>2.8000000000000003</v>
      </c>
      <c r="AF99" s="6">
        <f t="shared" si="47"/>
        <v>11.34</v>
      </c>
      <c r="AG99" s="6">
        <f t="shared" si="48"/>
        <v>14.56</v>
      </c>
      <c r="AH99" s="6">
        <f t="shared" si="49"/>
        <v>20.52</v>
      </c>
      <c r="AI99" s="6">
        <f t="shared" si="50"/>
        <v>7.26</v>
      </c>
    </row>
    <row r="100" spans="2:35" hidden="1" x14ac:dyDescent="0.3">
      <c r="B100" s="85">
        <f t="shared" si="51"/>
        <v>43465</v>
      </c>
      <c r="C100" s="3"/>
      <c r="D100" s="3"/>
      <c r="E100" s="5">
        <f t="shared" si="23"/>
        <v>100.05000000000001</v>
      </c>
      <c r="F100" s="5">
        <f t="shared" si="24"/>
        <v>26.79</v>
      </c>
      <c r="G100" s="5">
        <f t="shared" si="25"/>
        <v>23.939999999999998</v>
      </c>
      <c r="H100" s="5">
        <f t="shared" si="26"/>
        <v>60.720000000000006</v>
      </c>
      <c r="I100" s="5">
        <f t="shared" si="27"/>
        <v>312</v>
      </c>
      <c r="J100" s="5">
        <f t="shared" si="28"/>
        <v>905.28</v>
      </c>
      <c r="K100" s="5">
        <f t="shared" si="29"/>
        <v>112.18</v>
      </c>
      <c r="M100" s="6">
        <f t="shared" si="30"/>
        <v>84.825000000000003</v>
      </c>
      <c r="N100" s="6">
        <f t="shared" si="31"/>
        <v>0</v>
      </c>
      <c r="O100" s="6">
        <f t="shared" si="32"/>
        <v>0</v>
      </c>
      <c r="P100" s="6">
        <f t="shared" si="33"/>
        <v>0</v>
      </c>
      <c r="Q100" s="6">
        <f t="shared" si="34"/>
        <v>0</v>
      </c>
      <c r="R100" s="6">
        <f t="shared" si="35"/>
        <v>0</v>
      </c>
      <c r="S100" s="6">
        <f t="shared" si="36"/>
        <v>0</v>
      </c>
      <c r="U100" s="6">
        <f t="shared" si="37"/>
        <v>65.25</v>
      </c>
      <c r="V100" s="6">
        <f t="shared" si="38"/>
        <v>6.8149999999999995</v>
      </c>
      <c r="W100" s="6">
        <f t="shared" si="39"/>
        <v>6.09</v>
      </c>
      <c r="X100" s="6">
        <f t="shared" si="40"/>
        <v>23.759999999999998</v>
      </c>
      <c r="Y100" s="6">
        <f t="shared" si="41"/>
        <v>23.4</v>
      </c>
      <c r="Z100" s="6">
        <f t="shared" si="42"/>
        <v>77.28</v>
      </c>
      <c r="AA100" s="6">
        <f t="shared" si="43"/>
        <v>7.1000000000000005</v>
      </c>
      <c r="AB100" s="6"/>
      <c r="AC100" s="6">
        <f t="shared" si="44"/>
        <v>17.400000000000002</v>
      </c>
      <c r="AD100" s="6">
        <f t="shared" si="45"/>
        <v>3.2900000000000005</v>
      </c>
      <c r="AE100" s="6">
        <f t="shared" si="46"/>
        <v>2.9400000000000004</v>
      </c>
      <c r="AF100" s="6">
        <f t="shared" si="47"/>
        <v>11.879999999999999</v>
      </c>
      <c r="AG100" s="6">
        <f t="shared" si="48"/>
        <v>15.6</v>
      </c>
      <c r="AH100" s="6">
        <f t="shared" si="49"/>
        <v>22.080000000000002</v>
      </c>
      <c r="AI100" s="6">
        <f t="shared" si="50"/>
        <v>7.81</v>
      </c>
    </row>
    <row r="101" spans="2:35" hidden="1" x14ac:dyDescent="0.3">
      <c r="B101" s="85">
        <f t="shared" si="51"/>
        <v>43830</v>
      </c>
      <c r="C101" s="3"/>
      <c r="D101" s="3"/>
      <c r="E101" s="5">
        <f t="shared" si="23"/>
        <v>107.64</v>
      </c>
      <c r="F101" s="5">
        <f t="shared" si="24"/>
        <v>27.929999999999996</v>
      </c>
      <c r="G101" s="5">
        <f t="shared" si="25"/>
        <v>25.65</v>
      </c>
      <c r="H101" s="5">
        <f t="shared" si="26"/>
        <v>63.480000000000004</v>
      </c>
      <c r="I101" s="5">
        <f t="shared" si="27"/>
        <v>334.40000000000003</v>
      </c>
      <c r="J101" s="5">
        <f t="shared" si="28"/>
        <v>974.16</v>
      </c>
      <c r="K101" s="5">
        <f t="shared" si="29"/>
        <v>120.08000000000001</v>
      </c>
      <c r="M101" s="6">
        <f t="shared" si="30"/>
        <v>91.26</v>
      </c>
      <c r="N101" s="6">
        <f t="shared" si="31"/>
        <v>0</v>
      </c>
      <c r="O101" s="6">
        <f t="shared" si="32"/>
        <v>0</v>
      </c>
      <c r="P101" s="6">
        <f t="shared" si="33"/>
        <v>0</v>
      </c>
      <c r="Q101" s="6">
        <f t="shared" si="34"/>
        <v>0</v>
      </c>
      <c r="R101" s="6">
        <f t="shared" si="35"/>
        <v>0</v>
      </c>
      <c r="S101" s="6">
        <f t="shared" si="36"/>
        <v>0</v>
      </c>
      <c r="U101" s="6">
        <f t="shared" si="37"/>
        <v>70.2</v>
      </c>
      <c r="V101" s="6">
        <f t="shared" si="38"/>
        <v>7.1049999999999995</v>
      </c>
      <c r="W101" s="6">
        <f t="shared" si="39"/>
        <v>6.5249999999999995</v>
      </c>
      <c r="X101" s="6">
        <f t="shared" si="40"/>
        <v>24.84</v>
      </c>
      <c r="Y101" s="6">
        <f t="shared" si="41"/>
        <v>25.08</v>
      </c>
      <c r="Z101" s="6">
        <f t="shared" si="42"/>
        <v>83.160000000000011</v>
      </c>
      <c r="AA101" s="6">
        <f t="shared" si="43"/>
        <v>7.6000000000000005</v>
      </c>
      <c r="AB101" s="6"/>
      <c r="AC101" s="6">
        <f t="shared" si="44"/>
        <v>18.72</v>
      </c>
      <c r="AD101" s="6">
        <f t="shared" si="45"/>
        <v>3.43</v>
      </c>
      <c r="AE101" s="6">
        <f t="shared" si="46"/>
        <v>3.1500000000000004</v>
      </c>
      <c r="AF101" s="6">
        <f t="shared" si="47"/>
        <v>12.42</v>
      </c>
      <c r="AG101" s="6">
        <f t="shared" si="48"/>
        <v>16.72</v>
      </c>
      <c r="AH101" s="6">
        <f t="shared" si="49"/>
        <v>23.76</v>
      </c>
      <c r="AI101" s="6">
        <f t="shared" si="50"/>
        <v>8.36</v>
      </c>
    </row>
    <row r="102" spans="2:35" hidden="1" x14ac:dyDescent="0.3">
      <c r="B102" s="85">
        <f t="shared" si="51"/>
        <v>44196</v>
      </c>
      <c r="C102" s="3"/>
      <c r="D102" s="3"/>
      <c r="E102" s="5">
        <f t="shared" si="23"/>
        <v>115.92</v>
      </c>
      <c r="F102" s="5">
        <f t="shared" si="24"/>
        <v>29.069999999999997</v>
      </c>
      <c r="G102" s="5">
        <f t="shared" si="25"/>
        <v>26.79</v>
      </c>
      <c r="H102" s="5">
        <f t="shared" si="26"/>
        <v>66.7</v>
      </c>
      <c r="I102" s="5">
        <f t="shared" si="27"/>
        <v>358.40000000000003</v>
      </c>
      <c r="J102" s="5">
        <f t="shared" si="28"/>
        <v>1047.96</v>
      </c>
      <c r="K102" s="5">
        <f t="shared" si="29"/>
        <v>129.56</v>
      </c>
      <c r="M102" s="6">
        <f t="shared" si="30"/>
        <v>98.28</v>
      </c>
      <c r="N102" s="6">
        <f t="shared" si="31"/>
        <v>0</v>
      </c>
      <c r="O102" s="6">
        <f t="shared" si="32"/>
        <v>0</v>
      </c>
      <c r="P102" s="6">
        <f t="shared" si="33"/>
        <v>0</v>
      </c>
      <c r="Q102" s="6">
        <f t="shared" si="34"/>
        <v>0</v>
      </c>
      <c r="R102" s="6">
        <f t="shared" si="35"/>
        <v>0</v>
      </c>
      <c r="S102" s="6">
        <f t="shared" si="36"/>
        <v>0</v>
      </c>
      <c r="U102" s="6">
        <f t="shared" si="37"/>
        <v>75.599999999999994</v>
      </c>
      <c r="V102" s="6">
        <f t="shared" si="38"/>
        <v>7.3949999999999996</v>
      </c>
      <c r="W102" s="6">
        <f t="shared" si="39"/>
        <v>6.8149999999999995</v>
      </c>
      <c r="X102" s="6">
        <f t="shared" si="40"/>
        <v>26.099999999999998</v>
      </c>
      <c r="Y102" s="6">
        <f t="shared" si="41"/>
        <v>26.88</v>
      </c>
      <c r="Z102" s="6">
        <f t="shared" si="42"/>
        <v>89.460000000000008</v>
      </c>
      <c r="AA102" s="6">
        <f t="shared" si="43"/>
        <v>8.2000000000000011</v>
      </c>
      <c r="AB102" s="6"/>
      <c r="AC102" s="6">
        <f t="shared" si="44"/>
        <v>20.16</v>
      </c>
      <c r="AD102" s="6">
        <f t="shared" si="45"/>
        <v>3.5700000000000003</v>
      </c>
      <c r="AE102" s="6">
        <f t="shared" si="46"/>
        <v>3.2900000000000005</v>
      </c>
      <c r="AF102" s="6">
        <f t="shared" si="47"/>
        <v>13.049999999999999</v>
      </c>
      <c r="AG102" s="6">
        <f t="shared" si="48"/>
        <v>17.920000000000002</v>
      </c>
      <c r="AH102" s="6">
        <f t="shared" si="49"/>
        <v>25.560000000000002</v>
      </c>
      <c r="AI102" s="6">
        <f t="shared" si="50"/>
        <v>9.02</v>
      </c>
    </row>
    <row r="103" spans="2:35" hidden="1" x14ac:dyDescent="0.3">
      <c r="B103" s="85">
        <f t="shared" si="51"/>
        <v>44561</v>
      </c>
      <c r="C103" s="3"/>
      <c r="D103" s="3"/>
      <c r="E103" s="5">
        <f t="shared" si="23"/>
        <v>81.650000000000006</v>
      </c>
      <c r="F103" s="5">
        <f t="shared" si="24"/>
        <v>54.72</v>
      </c>
      <c r="G103" s="5">
        <f t="shared" si="25"/>
        <v>50.73</v>
      </c>
      <c r="H103" s="5">
        <f t="shared" si="26"/>
        <v>10.58</v>
      </c>
      <c r="I103" s="5">
        <f t="shared" si="27"/>
        <v>59.2</v>
      </c>
      <c r="J103" s="5">
        <f t="shared" si="28"/>
        <v>262.39999999999998</v>
      </c>
      <c r="K103" s="5">
        <f t="shared" si="29"/>
        <v>32.39</v>
      </c>
      <c r="M103" s="6">
        <f t="shared" si="30"/>
        <v>69.225000000000009</v>
      </c>
      <c r="N103" s="6">
        <f t="shared" si="31"/>
        <v>0</v>
      </c>
      <c r="O103" s="6">
        <f t="shared" si="32"/>
        <v>0</v>
      </c>
      <c r="P103" s="6">
        <f t="shared" si="33"/>
        <v>0</v>
      </c>
      <c r="Q103" s="6">
        <f t="shared" si="34"/>
        <v>0</v>
      </c>
      <c r="R103" s="6">
        <f t="shared" si="35"/>
        <v>0</v>
      </c>
      <c r="S103" s="6">
        <f t="shared" si="36"/>
        <v>0</v>
      </c>
      <c r="U103" s="6">
        <f t="shared" si="37"/>
        <v>53.25</v>
      </c>
      <c r="V103" s="6">
        <f t="shared" si="38"/>
        <v>13.919999999999998</v>
      </c>
      <c r="W103" s="6">
        <f t="shared" si="39"/>
        <v>12.904999999999999</v>
      </c>
      <c r="X103" s="6">
        <f t="shared" si="40"/>
        <v>4.1399999999999997</v>
      </c>
      <c r="Y103" s="6">
        <f t="shared" si="41"/>
        <v>4.4399999999999995</v>
      </c>
      <c r="Z103" s="6">
        <f t="shared" si="42"/>
        <v>22.400000000000002</v>
      </c>
      <c r="AA103" s="6">
        <f t="shared" si="43"/>
        <v>2.0500000000000003</v>
      </c>
      <c r="AB103" s="6"/>
      <c r="AC103" s="6">
        <f t="shared" si="44"/>
        <v>14.200000000000001</v>
      </c>
      <c r="AD103" s="6">
        <f t="shared" si="45"/>
        <v>6.7200000000000006</v>
      </c>
      <c r="AE103" s="6">
        <f t="shared" si="46"/>
        <v>6.23</v>
      </c>
      <c r="AF103" s="6">
        <f t="shared" si="47"/>
        <v>2.0699999999999998</v>
      </c>
      <c r="AG103" s="6">
        <f t="shared" si="48"/>
        <v>2.96</v>
      </c>
      <c r="AH103" s="6">
        <f t="shared" si="49"/>
        <v>6.4</v>
      </c>
      <c r="AI103" s="6">
        <f t="shared" si="50"/>
        <v>2.2549999999999999</v>
      </c>
    </row>
    <row r="104" spans="2:35" x14ac:dyDescent="0.3">
      <c r="B104" s="85">
        <f t="shared" si="51"/>
        <v>44926</v>
      </c>
      <c r="C104" s="3"/>
      <c r="D104" s="3"/>
      <c r="E104" s="5">
        <f t="shared" si="23"/>
        <v>82.058250000000001</v>
      </c>
      <c r="F104" s="5">
        <f t="shared" si="24"/>
        <v>54.993599999999986</v>
      </c>
      <c r="G104" s="5">
        <f t="shared" si="25"/>
        <v>50.98364999999999</v>
      </c>
      <c r="H104" s="5">
        <f t="shared" si="26"/>
        <v>10.632899999999999</v>
      </c>
      <c r="I104" s="5">
        <f t="shared" si="27"/>
        <v>59.495999999999995</v>
      </c>
      <c r="J104" s="5">
        <f t="shared" si="28"/>
        <v>263.71199999999993</v>
      </c>
      <c r="K104" s="5">
        <f t="shared" si="29"/>
        <v>32.551949999999998</v>
      </c>
      <c r="M104" s="6">
        <f t="shared" si="30"/>
        <v>69.571124999999995</v>
      </c>
      <c r="N104" s="6">
        <f t="shared" si="31"/>
        <v>0</v>
      </c>
      <c r="O104" s="6">
        <f t="shared" si="32"/>
        <v>0</v>
      </c>
      <c r="P104" s="6">
        <f t="shared" si="33"/>
        <v>0</v>
      </c>
      <c r="Q104" s="6">
        <f t="shared" si="34"/>
        <v>0</v>
      </c>
      <c r="R104" s="6">
        <f t="shared" si="35"/>
        <v>0</v>
      </c>
      <c r="S104" s="6">
        <f t="shared" si="36"/>
        <v>0</v>
      </c>
      <c r="U104" s="6">
        <f t="shared" si="37"/>
        <v>53.516249999999992</v>
      </c>
      <c r="V104" s="6">
        <f t="shared" si="38"/>
        <v>13.989599999999998</v>
      </c>
      <c r="W104" s="6">
        <f t="shared" si="39"/>
        <v>12.969524999999997</v>
      </c>
      <c r="X104" s="6">
        <f t="shared" si="40"/>
        <v>4.1606999999999994</v>
      </c>
      <c r="Y104" s="6">
        <f t="shared" si="41"/>
        <v>4.4621999999999993</v>
      </c>
      <c r="Z104" s="6">
        <f t="shared" si="42"/>
        <v>22.512</v>
      </c>
      <c r="AA104" s="6">
        <f t="shared" si="43"/>
        <v>2.0602499999999999</v>
      </c>
      <c r="AB104" s="6"/>
      <c r="AC104" s="6">
        <f t="shared" si="44"/>
        <v>14.270999999999999</v>
      </c>
      <c r="AD104" s="6">
        <f t="shared" si="45"/>
        <v>6.7535999999999996</v>
      </c>
      <c r="AE104" s="6">
        <f t="shared" si="46"/>
        <v>6.2611499999999998</v>
      </c>
      <c r="AF104" s="6">
        <f t="shared" si="47"/>
        <v>2.0803499999999997</v>
      </c>
      <c r="AG104" s="6">
        <f t="shared" si="48"/>
        <v>2.9747999999999997</v>
      </c>
      <c r="AH104" s="6">
        <f t="shared" si="49"/>
        <v>6.4319999999999995</v>
      </c>
      <c r="AI104" s="6">
        <f t="shared" si="50"/>
        <v>2.2662749999999998</v>
      </c>
    </row>
    <row r="105" spans="2:35" x14ac:dyDescent="0.3">
      <c r="B105" s="85">
        <f t="shared" si="51"/>
        <v>45291</v>
      </c>
      <c r="C105" s="3"/>
      <c r="D105" s="3"/>
      <c r="E105" s="5">
        <f t="shared" si="23"/>
        <v>82.468541249999987</v>
      </c>
      <c r="F105" s="5">
        <f t="shared" si="24"/>
        <v>55.268567999999981</v>
      </c>
      <c r="G105" s="5">
        <f t="shared" si="25"/>
        <v>51.238568249999986</v>
      </c>
      <c r="H105" s="5">
        <f t="shared" si="26"/>
        <v>10.686064499999999</v>
      </c>
      <c r="I105" s="5">
        <f t="shared" si="27"/>
        <v>59.793479999999988</v>
      </c>
      <c r="J105" s="5">
        <f t="shared" si="28"/>
        <v>265.03055999999992</v>
      </c>
      <c r="K105" s="5">
        <f t="shared" si="29"/>
        <v>32.714709749999997</v>
      </c>
      <c r="M105" s="6">
        <f t="shared" si="30"/>
        <v>69.918980624999989</v>
      </c>
      <c r="N105" s="6">
        <f t="shared" si="31"/>
        <v>0</v>
      </c>
      <c r="O105" s="6">
        <f t="shared" si="32"/>
        <v>0</v>
      </c>
      <c r="P105" s="6">
        <f t="shared" si="33"/>
        <v>0</v>
      </c>
      <c r="Q105" s="6">
        <f t="shared" si="34"/>
        <v>0</v>
      </c>
      <c r="R105" s="6">
        <f t="shared" si="35"/>
        <v>0</v>
      </c>
      <c r="S105" s="6">
        <f t="shared" si="36"/>
        <v>0</v>
      </c>
      <c r="U105" s="6">
        <f t="shared" si="37"/>
        <v>53.783831249999992</v>
      </c>
      <c r="V105" s="6">
        <f t="shared" si="38"/>
        <v>14.059547999999996</v>
      </c>
      <c r="W105" s="6">
        <f t="shared" si="39"/>
        <v>13.034372624999996</v>
      </c>
      <c r="X105" s="6">
        <f t="shared" si="40"/>
        <v>4.1815034999999989</v>
      </c>
      <c r="Y105" s="6">
        <f t="shared" si="41"/>
        <v>4.4845109999999986</v>
      </c>
      <c r="Z105" s="6">
        <f t="shared" si="42"/>
        <v>22.624559999999995</v>
      </c>
      <c r="AA105" s="6">
        <f t="shared" si="43"/>
        <v>2.0705512499999998</v>
      </c>
      <c r="AB105" s="6"/>
      <c r="AC105" s="6">
        <f t="shared" si="44"/>
        <v>14.342354999999998</v>
      </c>
      <c r="AD105" s="6">
        <f t="shared" si="45"/>
        <v>6.787367999999999</v>
      </c>
      <c r="AE105" s="6">
        <f t="shared" si="46"/>
        <v>6.2924557499999993</v>
      </c>
      <c r="AF105" s="6">
        <f t="shared" si="47"/>
        <v>2.0907517499999995</v>
      </c>
      <c r="AG105" s="6">
        <f t="shared" si="48"/>
        <v>2.9896739999999995</v>
      </c>
      <c r="AH105" s="6">
        <f t="shared" si="49"/>
        <v>6.4641599999999988</v>
      </c>
      <c r="AI105" s="6">
        <f t="shared" si="50"/>
        <v>2.277606375</v>
      </c>
    </row>
    <row r="106" spans="2:35" x14ac:dyDescent="0.3">
      <c r="B106" s="85">
        <f t="shared" si="51"/>
        <v>45657</v>
      </c>
      <c r="C106" s="3"/>
      <c r="D106" s="3"/>
      <c r="E106" s="5">
        <f t="shared" si="23"/>
        <v>82.880883956249988</v>
      </c>
      <c r="F106" s="5">
        <f t="shared" si="24"/>
        <v>55.544910839999979</v>
      </c>
      <c r="G106" s="5">
        <f t="shared" si="25"/>
        <v>51.494761091249977</v>
      </c>
      <c r="H106" s="5">
        <f t="shared" si="26"/>
        <v>10.739494822499998</v>
      </c>
      <c r="I106" s="5">
        <f t="shared" si="27"/>
        <v>60.092447399999983</v>
      </c>
      <c r="J106" s="5">
        <f t="shared" si="28"/>
        <v>266.35571279999988</v>
      </c>
      <c r="K106" s="5">
        <f t="shared" si="29"/>
        <v>32.878283298749992</v>
      </c>
      <c r="M106" s="6">
        <f t="shared" si="30"/>
        <v>70.268575528124984</v>
      </c>
      <c r="N106" s="6">
        <f t="shared" si="31"/>
        <v>0</v>
      </c>
      <c r="O106" s="6">
        <f t="shared" si="32"/>
        <v>0</v>
      </c>
      <c r="P106" s="6">
        <f t="shared" si="33"/>
        <v>0</v>
      </c>
      <c r="Q106" s="6">
        <f t="shared" si="34"/>
        <v>0</v>
      </c>
      <c r="R106" s="6">
        <f t="shared" si="35"/>
        <v>0</v>
      </c>
      <c r="S106" s="6">
        <f t="shared" si="36"/>
        <v>0</v>
      </c>
      <c r="U106" s="6">
        <f t="shared" si="37"/>
        <v>54.052750406249984</v>
      </c>
      <c r="V106" s="6">
        <f t="shared" si="38"/>
        <v>14.129845739999993</v>
      </c>
      <c r="W106" s="6">
        <f t="shared" si="39"/>
        <v>13.099544488124995</v>
      </c>
      <c r="X106" s="6">
        <f t="shared" si="40"/>
        <v>4.2024110174999985</v>
      </c>
      <c r="Y106" s="6">
        <f t="shared" si="41"/>
        <v>4.506933554999998</v>
      </c>
      <c r="Z106" s="6">
        <f t="shared" si="42"/>
        <v>22.737682799999991</v>
      </c>
      <c r="AA106" s="6">
        <f t="shared" si="43"/>
        <v>2.0809040062499995</v>
      </c>
      <c r="AB106" s="6"/>
      <c r="AC106" s="6">
        <f t="shared" si="44"/>
        <v>14.414066774999997</v>
      </c>
      <c r="AD106" s="6">
        <f t="shared" si="45"/>
        <v>6.821304839999998</v>
      </c>
      <c r="AE106" s="6">
        <f t="shared" si="46"/>
        <v>6.3239180287499979</v>
      </c>
      <c r="AF106" s="6">
        <f t="shared" si="47"/>
        <v>2.1012055087499992</v>
      </c>
      <c r="AG106" s="6">
        <f t="shared" si="48"/>
        <v>3.004622369999999</v>
      </c>
      <c r="AH106" s="6">
        <f t="shared" si="49"/>
        <v>6.4964807999999969</v>
      </c>
      <c r="AI106" s="6">
        <f t="shared" si="50"/>
        <v>2.2889944068749997</v>
      </c>
    </row>
    <row r="107" spans="2:35" x14ac:dyDescent="0.3">
      <c r="B107" s="85">
        <f t="shared" si="51"/>
        <v>46022</v>
      </c>
      <c r="C107" s="3"/>
      <c r="D107" s="3"/>
      <c r="E107" s="5">
        <f t="shared" si="23"/>
        <v>83.295288376031223</v>
      </c>
      <c r="F107" s="5">
        <f t="shared" si="24"/>
        <v>55.82263539419997</v>
      </c>
      <c r="G107" s="5">
        <f t="shared" si="25"/>
        <v>51.75223489670622</v>
      </c>
      <c r="H107" s="5">
        <f t="shared" si="26"/>
        <v>10.793192296612496</v>
      </c>
      <c r="I107" s="5">
        <f t="shared" si="27"/>
        <v>60.392909636999974</v>
      </c>
      <c r="J107" s="5">
        <f t="shared" si="28"/>
        <v>267.68749136399987</v>
      </c>
      <c r="K107" s="5">
        <f t="shared" si="29"/>
        <v>33.042674715243741</v>
      </c>
      <c r="M107" s="6">
        <f t="shared" si="30"/>
        <v>70.619918405765603</v>
      </c>
      <c r="N107" s="6">
        <f t="shared" si="31"/>
        <v>0</v>
      </c>
      <c r="O107" s="6">
        <f t="shared" si="32"/>
        <v>0</v>
      </c>
      <c r="P107" s="6">
        <f t="shared" si="33"/>
        <v>0</v>
      </c>
      <c r="Q107" s="6">
        <f t="shared" si="34"/>
        <v>0</v>
      </c>
      <c r="R107" s="6">
        <f t="shared" si="35"/>
        <v>0</v>
      </c>
      <c r="S107" s="6">
        <f t="shared" si="36"/>
        <v>0</v>
      </c>
      <c r="U107" s="6">
        <f t="shared" si="37"/>
        <v>54.323014158281232</v>
      </c>
      <c r="V107" s="6">
        <f t="shared" si="38"/>
        <v>14.200494968699992</v>
      </c>
      <c r="W107" s="6">
        <f t="shared" si="39"/>
        <v>13.165042210565618</v>
      </c>
      <c r="X107" s="6">
        <f t="shared" si="40"/>
        <v>4.2234230725874982</v>
      </c>
      <c r="Y107" s="6">
        <f t="shared" si="41"/>
        <v>4.5294682227749972</v>
      </c>
      <c r="Z107" s="6">
        <f t="shared" si="42"/>
        <v>22.851371213999993</v>
      </c>
      <c r="AA107" s="6">
        <f t="shared" si="43"/>
        <v>2.0913085262812494</v>
      </c>
      <c r="AB107" s="6"/>
      <c r="AC107" s="6">
        <f t="shared" si="44"/>
        <v>14.486137108874996</v>
      </c>
      <c r="AD107" s="6">
        <f t="shared" si="45"/>
        <v>6.8554113641999974</v>
      </c>
      <c r="AE107" s="6">
        <f t="shared" si="46"/>
        <v>6.3555376188937478</v>
      </c>
      <c r="AF107" s="6">
        <f t="shared" si="47"/>
        <v>2.1117115362937491</v>
      </c>
      <c r="AG107" s="6">
        <f t="shared" si="48"/>
        <v>3.0196454818499987</v>
      </c>
      <c r="AH107" s="6">
        <f t="shared" si="49"/>
        <v>6.5289632039999974</v>
      </c>
      <c r="AI107" s="6">
        <f t="shared" si="50"/>
        <v>2.3004393789093744</v>
      </c>
    </row>
    <row r="108" spans="2:35" x14ac:dyDescent="0.3">
      <c r="B108" s="85">
        <f t="shared" si="51"/>
        <v>46387</v>
      </c>
      <c r="C108" s="3"/>
      <c r="D108" s="3"/>
      <c r="E108" s="5">
        <f t="shared" si="23"/>
        <v>83.711764817911373</v>
      </c>
      <c r="F108" s="5">
        <f t="shared" si="24"/>
        <v>56.101748571170965</v>
      </c>
      <c r="G108" s="5">
        <f t="shared" si="25"/>
        <v>52.010996071189751</v>
      </c>
      <c r="H108" s="5">
        <f t="shared" si="26"/>
        <v>10.847158258095558</v>
      </c>
      <c r="I108" s="5">
        <f t="shared" si="27"/>
        <v>60.694874185184965</v>
      </c>
      <c r="J108" s="5">
        <f t="shared" si="28"/>
        <v>269.02592882081984</v>
      </c>
      <c r="K108" s="5">
        <f t="shared" si="29"/>
        <v>33.207888088819956</v>
      </c>
      <c r="M108" s="6">
        <f t="shared" si="30"/>
        <v>70.973017997794429</v>
      </c>
      <c r="N108" s="6">
        <f t="shared" si="31"/>
        <v>0</v>
      </c>
      <c r="O108" s="6">
        <f t="shared" si="32"/>
        <v>0</v>
      </c>
      <c r="P108" s="6">
        <f t="shared" si="33"/>
        <v>0</v>
      </c>
      <c r="Q108" s="6">
        <f t="shared" si="34"/>
        <v>0</v>
      </c>
      <c r="R108" s="6">
        <f t="shared" si="35"/>
        <v>0</v>
      </c>
      <c r="S108" s="6">
        <f t="shared" si="36"/>
        <v>0</v>
      </c>
      <c r="U108" s="6">
        <f t="shared" si="37"/>
        <v>54.59462922907263</v>
      </c>
      <c r="V108" s="6">
        <f t="shared" si="38"/>
        <v>14.271497443543492</v>
      </c>
      <c r="W108" s="6">
        <f t="shared" si="39"/>
        <v>13.230867421618445</v>
      </c>
      <c r="X108" s="6">
        <f t="shared" si="40"/>
        <v>4.2445401879504354</v>
      </c>
      <c r="Y108" s="6">
        <f t="shared" si="41"/>
        <v>4.5521155638888722</v>
      </c>
      <c r="Z108" s="6">
        <f t="shared" si="42"/>
        <v>22.96562807006999</v>
      </c>
      <c r="AA108" s="6">
        <f t="shared" si="43"/>
        <v>2.1017650689126555</v>
      </c>
      <c r="AB108" s="6"/>
      <c r="AC108" s="6">
        <f t="shared" si="44"/>
        <v>14.558567794419369</v>
      </c>
      <c r="AD108" s="6">
        <f t="shared" si="45"/>
        <v>6.8896884210209972</v>
      </c>
      <c r="AE108" s="6">
        <f t="shared" si="46"/>
        <v>6.3873153069882163</v>
      </c>
      <c r="AF108" s="6">
        <f t="shared" si="47"/>
        <v>2.1222700939752177</v>
      </c>
      <c r="AG108" s="6">
        <f t="shared" si="48"/>
        <v>3.034743709259248</v>
      </c>
      <c r="AH108" s="6">
        <f t="shared" si="49"/>
        <v>6.561608020019996</v>
      </c>
      <c r="AI108" s="6">
        <f t="shared" si="50"/>
        <v>2.311941575803921</v>
      </c>
    </row>
    <row r="109" spans="2:35" x14ac:dyDescent="0.3">
      <c r="B109" s="85">
        <f t="shared" si="51"/>
        <v>46752</v>
      </c>
      <c r="C109" s="3"/>
      <c r="D109" s="3"/>
      <c r="E109" s="5">
        <f t="shared" si="23"/>
        <v>84.130323642000917</v>
      </c>
      <c r="F109" s="5">
        <f t="shared" si="24"/>
        <v>56.382257314026809</v>
      </c>
      <c r="G109" s="5">
        <f t="shared" si="25"/>
        <v>52.27105105154569</v>
      </c>
      <c r="H109" s="5">
        <f t="shared" si="26"/>
        <v>10.901394049386035</v>
      </c>
      <c r="I109" s="5">
        <f t="shared" si="27"/>
        <v>60.998348556110876</v>
      </c>
      <c r="J109" s="5">
        <f t="shared" si="28"/>
        <v>270.37105846492386</v>
      </c>
      <c r="K109" s="5">
        <f t="shared" si="29"/>
        <v>33.373927529264051</v>
      </c>
      <c r="M109" s="6">
        <f t="shared" si="30"/>
        <v>71.327883087783391</v>
      </c>
      <c r="N109" s="6">
        <f t="shared" si="31"/>
        <v>0</v>
      </c>
      <c r="O109" s="6">
        <f t="shared" si="32"/>
        <v>0</v>
      </c>
      <c r="P109" s="6">
        <f t="shared" si="33"/>
        <v>0</v>
      </c>
      <c r="Q109" s="6">
        <f t="shared" si="34"/>
        <v>0</v>
      </c>
      <c r="R109" s="6">
        <f t="shared" si="35"/>
        <v>0</v>
      </c>
      <c r="S109" s="6">
        <f t="shared" si="36"/>
        <v>0</v>
      </c>
      <c r="U109" s="6">
        <f t="shared" si="37"/>
        <v>54.867602375217992</v>
      </c>
      <c r="V109" s="6">
        <f t="shared" si="38"/>
        <v>14.342854930761206</v>
      </c>
      <c r="W109" s="6">
        <f t="shared" si="39"/>
        <v>13.297021758726535</v>
      </c>
      <c r="X109" s="6">
        <f t="shared" si="40"/>
        <v>4.2657628888901868</v>
      </c>
      <c r="Y109" s="6">
        <f t="shared" si="41"/>
        <v>4.574876141708315</v>
      </c>
      <c r="Z109" s="6">
        <f t="shared" si="42"/>
        <v>23.080456210420333</v>
      </c>
      <c r="AA109" s="6">
        <f t="shared" si="43"/>
        <v>2.1122738942572186</v>
      </c>
      <c r="AB109" s="6"/>
      <c r="AC109" s="6">
        <f t="shared" si="44"/>
        <v>14.631360633391465</v>
      </c>
      <c r="AD109" s="6">
        <f t="shared" si="45"/>
        <v>6.9241368631261011</v>
      </c>
      <c r="AE109" s="6">
        <f t="shared" si="46"/>
        <v>6.419251883523156</v>
      </c>
      <c r="AF109" s="6">
        <f t="shared" si="47"/>
        <v>2.1328814444450934</v>
      </c>
      <c r="AG109" s="6">
        <f t="shared" si="48"/>
        <v>3.0499174278055436</v>
      </c>
      <c r="AH109" s="6">
        <f t="shared" si="49"/>
        <v>6.5944160601200954</v>
      </c>
      <c r="AI109" s="6">
        <f t="shared" si="50"/>
        <v>2.3235012836829401</v>
      </c>
    </row>
    <row r="110" spans="2:35" x14ac:dyDescent="0.3">
      <c r="B110" s="85">
        <f t="shared" si="51"/>
        <v>47118</v>
      </c>
      <c r="C110" s="3"/>
      <c r="D110" s="3"/>
      <c r="E110" s="5">
        <f t="shared" si="23"/>
        <v>84.550975260210919</v>
      </c>
      <c r="F110" s="5">
        <f t="shared" si="24"/>
        <v>56.664168600596945</v>
      </c>
      <c r="G110" s="5">
        <f t="shared" si="25"/>
        <v>52.532406306803409</v>
      </c>
      <c r="H110" s="5">
        <f t="shared" si="26"/>
        <v>10.955901019632964</v>
      </c>
      <c r="I110" s="5">
        <f t="shared" si="27"/>
        <v>61.30334029889142</v>
      </c>
      <c r="J110" s="5">
        <f t="shared" si="28"/>
        <v>271.72291375724848</v>
      </c>
      <c r="K110" s="5">
        <f t="shared" si="29"/>
        <v>33.540797166910366</v>
      </c>
      <c r="M110" s="6">
        <f t="shared" si="30"/>
        <v>71.684522503222297</v>
      </c>
      <c r="N110" s="6">
        <f t="shared" si="31"/>
        <v>0</v>
      </c>
      <c r="O110" s="6">
        <f t="shared" si="32"/>
        <v>0</v>
      </c>
      <c r="P110" s="6">
        <f t="shared" si="33"/>
        <v>0</v>
      </c>
      <c r="Q110" s="6">
        <f t="shared" si="34"/>
        <v>0</v>
      </c>
      <c r="R110" s="6">
        <f t="shared" si="35"/>
        <v>0</v>
      </c>
      <c r="S110" s="6">
        <f t="shared" si="36"/>
        <v>0</v>
      </c>
      <c r="U110" s="6">
        <f t="shared" si="37"/>
        <v>55.141940387094074</v>
      </c>
      <c r="V110" s="6">
        <f t="shared" si="38"/>
        <v>14.414569205415011</v>
      </c>
      <c r="W110" s="6">
        <f t="shared" si="39"/>
        <v>13.363506867520165</v>
      </c>
      <c r="X110" s="6">
        <f t="shared" si="40"/>
        <v>4.2870917033346378</v>
      </c>
      <c r="Y110" s="6">
        <f t="shared" si="41"/>
        <v>4.597750522416856</v>
      </c>
      <c r="Z110" s="6">
        <f t="shared" si="42"/>
        <v>23.195858491472436</v>
      </c>
      <c r="AA110" s="6">
        <f t="shared" si="43"/>
        <v>2.1228352637285042</v>
      </c>
      <c r="AB110" s="6"/>
      <c r="AC110" s="6">
        <f t="shared" si="44"/>
        <v>14.704517436558419</v>
      </c>
      <c r="AD110" s="6">
        <f t="shared" si="45"/>
        <v>6.9587575474417314</v>
      </c>
      <c r="AE110" s="6">
        <f t="shared" si="46"/>
        <v>6.4513481429407706</v>
      </c>
      <c r="AF110" s="6">
        <f t="shared" si="47"/>
        <v>2.1435458516673189</v>
      </c>
      <c r="AG110" s="6">
        <f t="shared" si="48"/>
        <v>3.0651670149445711</v>
      </c>
      <c r="AH110" s="6">
        <f t="shared" si="49"/>
        <v>6.6273881404206954</v>
      </c>
      <c r="AI110" s="6">
        <f t="shared" si="50"/>
        <v>2.3351187901013546</v>
      </c>
    </row>
    <row r="111" spans="2:35" x14ac:dyDescent="0.3">
      <c r="B111" s="85">
        <f t="shared" si="51"/>
        <v>47483</v>
      </c>
      <c r="C111" s="3"/>
      <c r="D111" s="3"/>
      <c r="E111" s="5">
        <f t="shared" si="23"/>
        <v>84.973730136511961</v>
      </c>
      <c r="F111" s="5">
        <f t="shared" si="24"/>
        <v>56.94748944359992</v>
      </c>
      <c r="G111" s="5">
        <f t="shared" si="25"/>
        <v>52.795068338337416</v>
      </c>
      <c r="H111" s="5">
        <f t="shared" si="26"/>
        <v>11.010680524731129</v>
      </c>
      <c r="I111" s="5">
        <f t="shared" si="27"/>
        <v>61.609857000385865</v>
      </c>
      <c r="J111" s="5">
        <f t="shared" si="28"/>
        <v>273.08152832603474</v>
      </c>
      <c r="K111" s="5">
        <f t="shared" si="29"/>
        <v>33.708501152744915</v>
      </c>
      <c r="M111" s="6">
        <f t="shared" si="30"/>
        <v>72.042945115738405</v>
      </c>
      <c r="N111" s="6">
        <f t="shared" si="31"/>
        <v>0</v>
      </c>
      <c r="O111" s="6">
        <f t="shared" si="32"/>
        <v>0</v>
      </c>
      <c r="P111" s="6">
        <f t="shared" si="33"/>
        <v>0</v>
      </c>
      <c r="Q111" s="6">
        <f t="shared" si="34"/>
        <v>0</v>
      </c>
      <c r="R111" s="6">
        <f t="shared" si="35"/>
        <v>0</v>
      </c>
      <c r="S111" s="6">
        <f t="shared" si="36"/>
        <v>0</v>
      </c>
      <c r="U111" s="6">
        <f t="shared" si="37"/>
        <v>55.417650089029536</v>
      </c>
      <c r="V111" s="6">
        <f t="shared" si="38"/>
        <v>14.486642051442084</v>
      </c>
      <c r="W111" s="6">
        <f t="shared" si="39"/>
        <v>13.430324401857764</v>
      </c>
      <c r="X111" s="6">
        <f t="shared" si="40"/>
        <v>4.3085271618513108</v>
      </c>
      <c r="Y111" s="6">
        <f t="shared" si="41"/>
        <v>4.6207392750289396</v>
      </c>
      <c r="Z111" s="6">
        <f t="shared" si="42"/>
        <v>23.311837783929796</v>
      </c>
      <c r="AA111" s="6">
        <f t="shared" si="43"/>
        <v>2.1334494400471464</v>
      </c>
      <c r="AB111" s="6"/>
      <c r="AC111" s="6">
        <f t="shared" si="44"/>
        <v>14.778040023741211</v>
      </c>
      <c r="AD111" s="6">
        <f t="shared" si="45"/>
        <v>6.9935513351789389</v>
      </c>
      <c r="AE111" s="6">
        <f t="shared" si="46"/>
        <v>6.4836048836554738</v>
      </c>
      <c r="AF111" s="6">
        <f t="shared" si="47"/>
        <v>2.1542635809256554</v>
      </c>
      <c r="AG111" s="6">
        <f t="shared" si="48"/>
        <v>3.0804928500192932</v>
      </c>
      <c r="AH111" s="6">
        <f t="shared" si="49"/>
        <v>6.660525081122799</v>
      </c>
      <c r="AI111" s="6">
        <f t="shared" si="50"/>
        <v>2.346794384051861</v>
      </c>
    </row>
    <row r="112" spans="2:35" x14ac:dyDescent="0.3">
      <c r="B112" s="85">
        <f t="shared" si="51"/>
        <v>47848</v>
      </c>
      <c r="C112" s="3"/>
      <c r="D112" s="3"/>
      <c r="E112" s="5">
        <f t="shared" si="23"/>
        <v>85.398598787194501</v>
      </c>
      <c r="F112" s="5">
        <f t="shared" si="24"/>
        <v>57.232226890817913</v>
      </c>
      <c r="G112" s="5">
        <f t="shared" si="25"/>
        <v>53.059043680029099</v>
      </c>
      <c r="H112" s="5">
        <f t="shared" si="26"/>
        <v>11.065733927354783</v>
      </c>
      <c r="I112" s="5">
        <f t="shared" si="27"/>
        <v>61.917906285387794</v>
      </c>
      <c r="J112" s="5">
        <f t="shared" si="28"/>
        <v>274.44693596766484</v>
      </c>
      <c r="K112" s="5">
        <f t="shared" si="29"/>
        <v>33.877043658508633</v>
      </c>
      <c r="M112" s="6">
        <f t="shared" si="30"/>
        <v>72.403159841317077</v>
      </c>
      <c r="N112" s="6">
        <f t="shared" si="31"/>
        <v>0</v>
      </c>
      <c r="O112" s="6">
        <f t="shared" si="32"/>
        <v>0</v>
      </c>
      <c r="P112" s="6">
        <f t="shared" si="33"/>
        <v>0</v>
      </c>
      <c r="Q112" s="6">
        <f t="shared" si="34"/>
        <v>0</v>
      </c>
      <c r="R112" s="6">
        <f t="shared" si="35"/>
        <v>0</v>
      </c>
      <c r="S112" s="6">
        <f t="shared" si="36"/>
        <v>0</v>
      </c>
      <c r="U112" s="6">
        <f t="shared" si="37"/>
        <v>55.694738339474675</v>
      </c>
      <c r="V112" s="6">
        <f t="shared" si="38"/>
        <v>14.559075261699295</v>
      </c>
      <c r="W112" s="6">
        <f t="shared" si="39"/>
        <v>13.497476023867051</v>
      </c>
      <c r="X112" s="6">
        <f t="shared" si="40"/>
        <v>4.3300697976605669</v>
      </c>
      <c r="Y112" s="6">
        <f t="shared" si="41"/>
        <v>4.6438429714040836</v>
      </c>
      <c r="Z112" s="6">
        <f t="shared" si="42"/>
        <v>23.428396972849441</v>
      </c>
      <c r="AA112" s="6">
        <f t="shared" si="43"/>
        <v>2.144116687247382</v>
      </c>
      <c r="AB112" s="6"/>
      <c r="AC112" s="6">
        <f t="shared" si="44"/>
        <v>14.851930223859913</v>
      </c>
      <c r="AD112" s="6">
        <f t="shared" si="45"/>
        <v>7.0285190918548333</v>
      </c>
      <c r="AE112" s="6">
        <f t="shared" si="46"/>
        <v>6.51602290807375</v>
      </c>
      <c r="AF112" s="6">
        <f t="shared" si="47"/>
        <v>2.1650348988302834</v>
      </c>
      <c r="AG112" s="6">
        <f t="shared" si="48"/>
        <v>3.0958953142693897</v>
      </c>
      <c r="AH112" s="6">
        <f t="shared" si="49"/>
        <v>6.6938277065284115</v>
      </c>
      <c r="AI112" s="6">
        <f t="shared" si="50"/>
        <v>2.35852835597212</v>
      </c>
    </row>
    <row r="113" spans="2:35" x14ac:dyDescent="0.3">
      <c r="B113" s="85">
        <f t="shared" si="51"/>
        <v>48213</v>
      </c>
      <c r="C113" s="3"/>
      <c r="D113" s="3"/>
      <c r="E113" s="5">
        <f t="shared" si="23"/>
        <v>85.82559178113047</v>
      </c>
      <c r="F113" s="5">
        <f t="shared" si="24"/>
        <v>57.518388025272003</v>
      </c>
      <c r="G113" s="5">
        <f t="shared" si="25"/>
        <v>53.324338898429247</v>
      </c>
      <c r="H113" s="5">
        <f t="shared" si="26"/>
        <v>11.121062596991555</v>
      </c>
      <c r="I113" s="5">
        <f t="shared" si="27"/>
        <v>62.227495816814724</v>
      </c>
      <c r="J113" s="5">
        <f t="shared" si="28"/>
        <v>275.81917064750314</v>
      </c>
      <c r="K113" s="5">
        <f t="shared" si="29"/>
        <v>34.04642887680118</v>
      </c>
      <c r="M113" s="6">
        <f t="shared" si="30"/>
        <v>72.765175640523651</v>
      </c>
      <c r="N113" s="6">
        <f t="shared" si="31"/>
        <v>0</v>
      </c>
      <c r="O113" s="6">
        <f t="shared" si="32"/>
        <v>0</v>
      </c>
      <c r="P113" s="6">
        <f t="shared" si="33"/>
        <v>0</v>
      </c>
      <c r="Q113" s="6">
        <f t="shared" si="34"/>
        <v>0</v>
      </c>
      <c r="R113" s="6">
        <f t="shared" si="35"/>
        <v>0</v>
      </c>
      <c r="S113" s="6">
        <f t="shared" si="36"/>
        <v>0</v>
      </c>
      <c r="U113" s="6">
        <f t="shared" si="37"/>
        <v>55.973212031172039</v>
      </c>
      <c r="V113" s="6">
        <f t="shared" si="38"/>
        <v>14.63187063800779</v>
      </c>
      <c r="W113" s="6">
        <f t="shared" si="39"/>
        <v>13.564963403986386</v>
      </c>
      <c r="X113" s="6">
        <f t="shared" si="40"/>
        <v>4.3517201466488684</v>
      </c>
      <c r="Y113" s="6">
        <f t="shared" si="41"/>
        <v>4.6670621862611039</v>
      </c>
      <c r="Z113" s="6">
        <f t="shared" si="42"/>
        <v>23.545538957713688</v>
      </c>
      <c r="AA113" s="6">
        <f t="shared" si="43"/>
        <v>2.1548372706836187</v>
      </c>
      <c r="AB113" s="6"/>
      <c r="AC113" s="6">
        <f t="shared" si="44"/>
        <v>14.926189874979212</v>
      </c>
      <c r="AD113" s="6">
        <f t="shared" si="45"/>
        <v>7.0636616873141067</v>
      </c>
      <c r="AE113" s="6">
        <f t="shared" si="46"/>
        <v>6.5486030226141185</v>
      </c>
      <c r="AF113" s="6">
        <f t="shared" si="47"/>
        <v>2.1758600733244342</v>
      </c>
      <c r="AG113" s="6">
        <f t="shared" si="48"/>
        <v>3.1113747908407361</v>
      </c>
      <c r="AH113" s="6">
        <f t="shared" si="49"/>
        <v>6.7272968450610531</v>
      </c>
      <c r="AI113" s="6">
        <f t="shared" si="50"/>
        <v>2.3703209977519806</v>
      </c>
    </row>
    <row r="114" spans="2:35" x14ac:dyDescent="0.3">
      <c r="B114" s="85">
        <f t="shared" si="51"/>
        <v>48579</v>
      </c>
      <c r="C114" s="3"/>
      <c r="D114" s="3"/>
      <c r="E114" s="5">
        <f t="shared" si="23"/>
        <v>86.254719740036109</v>
      </c>
      <c r="F114" s="5">
        <f t="shared" si="24"/>
        <v>57.80597996539835</v>
      </c>
      <c r="G114" s="5">
        <f t="shared" si="25"/>
        <v>53.590960592921377</v>
      </c>
      <c r="H114" s="5">
        <f t="shared" si="26"/>
        <v>11.17666790997651</v>
      </c>
      <c r="I114" s="5">
        <f t="shared" si="27"/>
        <v>62.538633295898791</v>
      </c>
      <c r="J114" s="5">
        <f t="shared" si="28"/>
        <v>277.19826650074066</v>
      </c>
      <c r="K114" s="5">
        <f t="shared" si="29"/>
        <v>34.216661021185182</v>
      </c>
      <c r="M114" s="6">
        <f t="shared" si="30"/>
        <v>73.12900151872627</v>
      </c>
      <c r="N114" s="6">
        <f t="shared" si="31"/>
        <v>0</v>
      </c>
      <c r="O114" s="6">
        <f t="shared" si="32"/>
        <v>0</v>
      </c>
      <c r="P114" s="6">
        <f t="shared" si="33"/>
        <v>0</v>
      </c>
      <c r="Q114" s="6">
        <f t="shared" si="34"/>
        <v>0</v>
      </c>
      <c r="R114" s="6">
        <f t="shared" si="35"/>
        <v>0</v>
      </c>
      <c r="S114" s="6">
        <f t="shared" si="36"/>
        <v>0</v>
      </c>
      <c r="U114" s="6">
        <f t="shared" si="37"/>
        <v>56.253078091327893</v>
      </c>
      <c r="V114" s="6">
        <f t="shared" si="38"/>
        <v>14.705029991197827</v>
      </c>
      <c r="W114" s="6">
        <f t="shared" si="39"/>
        <v>13.632788221006317</v>
      </c>
      <c r="X114" s="6">
        <f t="shared" si="40"/>
        <v>4.3734787473821122</v>
      </c>
      <c r="Y114" s="6">
        <f t="shared" si="41"/>
        <v>4.6903974971924089</v>
      </c>
      <c r="Z114" s="6">
        <f t="shared" si="42"/>
        <v>23.663266652502251</v>
      </c>
      <c r="AA114" s="6">
        <f t="shared" si="43"/>
        <v>2.1656114570370368</v>
      </c>
      <c r="AB114" s="6"/>
      <c r="AC114" s="6">
        <f t="shared" si="44"/>
        <v>15.000820824354106</v>
      </c>
      <c r="AD114" s="6">
        <f t="shared" si="45"/>
        <v>7.0989799957506765</v>
      </c>
      <c r="AE114" s="6">
        <f t="shared" si="46"/>
        <v>6.5813460377271884</v>
      </c>
      <c r="AF114" s="6">
        <f t="shared" si="47"/>
        <v>2.1867393736910561</v>
      </c>
      <c r="AG114" s="6">
        <f t="shared" si="48"/>
        <v>3.1269316647949394</v>
      </c>
      <c r="AH114" s="6">
        <f t="shared" si="49"/>
        <v>6.7609333292863578</v>
      </c>
      <c r="AI114" s="6">
        <f t="shared" si="50"/>
        <v>2.3821726027407402</v>
      </c>
    </row>
    <row r="115" spans="2:35" x14ac:dyDescent="0.3">
      <c r="B115" s="85">
        <f t="shared" si="51"/>
        <v>48944</v>
      </c>
      <c r="C115" s="3"/>
      <c r="D115" s="3"/>
      <c r="E115" s="5">
        <f t="shared" si="23"/>
        <v>86.685993338736282</v>
      </c>
      <c r="F115" s="5">
        <f t="shared" si="24"/>
        <v>58.095009865225343</v>
      </c>
      <c r="G115" s="5">
        <f t="shared" si="25"/>
        <v>53.85891539588598</v>
      </c>
      <c r="H115" s="5">
        <f t="shared" si="26"/>
        <v>11.232551249526392</v>
      </c>
      <c r="I115" s="5">
        <f t="shared" si="27"/>
        <v>62.851326462378267</v>
      </c>
      <c r="J115" s="5">
        <f t="shared" si="28"/>
        <v>278.58425783324429</v>
      </c>
      <c r="K115" s="5">
        <f t="shared" si="29"/>
        <v>34.387744326291106</v>
      </c>
      <c r="M115" s="6">
        <f t="shared" si="30"/>
        <v>73.494646526319897</v>
      </c>
      <c r="N115" s="6">
        <f t="shared" si="31"/>
        <v>0</v>
      </c>
      <c r="O115" s="6">
        <f t="shared" si="32"/>
        <v>0</v>
      </c>
      <c r="P115" s="6">
        <f t="shared" si="33"/>
        <v>0</v>
      </c>
      <c r="Q115" s="6">
        <f t="shared" si="34"/>
        <v>0</v>
      </c>
      <c r="R115" s="6">
        <f t="shared" si="35"/>
        <v>0</v>
      </c>
      <c r="S115" s="6">
        <f t="shared" si="36"/>
        <v>0</v>
      </c>
      <c r="U115" s="6">
        <f t="shared" si="37"/>
        <v>56.534343481784525</v>
      </c>
      <c r="V115" s="6">
        <f t="shared" si="38"/>
        <v>14.778555141153815</v>
      </c>
      <c r="W115" s="6">
        <f t="shared" si="39"/>
        <v>13.700952162111347</v>
      </c>
      <c r="X115" s="6">
        <f t="shared" si="40"/>
        <v>4.3953461411190222</v>
      </c>
      <c r="Y115" s="6">
        <f t="shared" si="41"/>
        <v>4.7138494846783701</v>
      </c>
      <c r="Z115" s="6">
        <f t="shared" si="42"/>
        <v>23.781582985764761</v>
      </c>
      <c r="AA115" s="6">
        <f t="shared" si="43"/>
        <v>2.1764395143222219</v>
      </c>
      <c r="AB115" s="6"/>
      <c r="AC115" s="6">
        <f t="shared" si="44"/>
        <v>15.075824928475875</v>
      </c>
      <c r="AD115" s="6">
        <f t="shared" si="45"/>
        <v>7.1344748957294293</v>
      </c>
      <c r="AE115" s="6">
        <f t="shared" si="46"/>
        <v>6.6142527679158238</v>
      </c>
      <c r="AF115" s="6">
        <f t="shared" si="47"/>
        <v>2.1976730705595111</v>
      </c>
      <c r="AG115" s="6">
        <f t="shared" si="48"/>
        <v>3.1425663231189134</v>
      </c>
      <c r="AH115" s="6">
        <f t="shared" si="49"/>
        <v>6.7947379959327883</v>
      </c>
      <c r="AI115" s="6">
        <f t="shared" si="50"/>
        <v>2.3940834657544436</v>
      </c>
    </row>
    <row r="116" spans="2:35" x14ac:dyDescent="0.3">
      <c r="B116" s="85">
        <f t="shared" si="51"/>
        <v>49309</v>
      </c>
      <c r="C116" s="3"/>
      <c r="D116" s="3"/>
      <c r="E116" s="5">
        <f t="shared" si="23"/>
        <v>87.119423305429947</v>
      </c>
      <c r="F116" s="5">
        <f t="shared" si="24"/>
        <v>58.385484914551462</v>
      </c>
      <c r="G116" s="5">
        <f t="shared" si="25"/>
        <v>54.128209972865406</v>
      </c>
      <c r="H116" s="5">
        <f t="shared" si="26"/>
        <v>11.288714005774024</v>
      </c>
      <c r="I116" s="5">
        <f t="shared" si="27"/>
        <v>63.165583094690163</v>
      </c>
      <c r="J116" s="5">
        <f t="shared" si="28"/>
        <v>279.97717912241046</v>
      </c>
      <c r="K116" s="5">
        <f t="shared" si="29"/>
        <v>34.559683047922555</v>
      </c>
      <c r="M116" s="6">
        <f t="shared" si="30"/>
        <v>73.862119758951479</v>
      </c>
      <c r="N116" s="6">
        <f t="shared" si="31"/>
        <v>0</v>
      </c>
      <c r="O116" s="6">
        <f t="shared" si="32"/>
        <v>0</v>
      </c>
      <c r="P116" s="6">
        <f t="shared" si="33"/>
        <v>0</v>
      </c>
      <c r="Q116" s="6">
        <f t="shared" si="34"/>
        <v>0</v>
      </c>
      <c r="R116" s="6">
        <f t="shared" si="35"/>
        <v>0</v>
      </c>
      <c r="S116" s="6">
        <f t="shared" si="36"/>
        <v>0</v>
      </c>
      <c r="U116" s="6">
        <f t="shared" si="37"/>
        <v>56.817015199193442</v>
      </c>
      <c r="V116" s="6">
        <f t="shared" si="38"/>
        <v>14.852447916859584</v>
      </c>
      <c r="W116" s="6">
        <f t="shared" si="39"/>
        <v>13.769456922921902</v>
      </c>
      <c r="X116" s="6">
        <f t="shared" si="40"/>
        <v>4.4173228718246174</v>
      </c>
      <c r="Y116" s="6">
        <f t="shared" si="41"/>
        <v>4.7374187321017613</v>
      </c>
      <c r="Z116" s="6">
        <f t="shared" si="42"/>
        <v>23.900490900693583</v>
      </c>
      <c r="AA116" s="6">
        <f t="shared" si="43"/>
        <v>2.1873217118938326</v>
      </c>
      <c r="AB116" s="6"/>
      <c r="AC116" s="6">
        <f t="shared" si="44"/>
        <v>15.151204053118251</v>
      </c>
      <c r="AD116" s="6">
        <f t="shared" si="45"/>
        <v>7.1701472702080755</v>
      </c>
      <c r="AE116" s="6">
        <f t="shared" si="46"/>
        <v>6.6473240317554021</v>
      </c>
      <c r="AF116" s="6">
        <f t="shared" si="47"/>
        <v>2.2086614359123087</v>
      </c>
      <c r="AG116" s="6">
        <f t="shared" si="48"/>
        <v>3.1582791547345082</v>
      </c>
      <c r="AH116" s="6">
        <f t="shared" si="49"/>
        <v>6.8287116859124515</v>
      </c>
      <c r="AI116" s="6">
        <f t="shared" si="50"/>
        <v>2.4060538830832159</v>
      </c>
    </row>
    <row r="117" spans="2:35" x14ac:dyDescent="0.3">
      <c r="B117" s="85">
        <f t="shared" si="51"/>
        <v>49674</v>
      </c>
      <c r="C117" s="3"/>
      <c r="D117" s="3"/>
      <c r="E117" s="5">
        <f t="shared" si="23"/>
        <v>87.555020421957096</v>
      </c>
      <c r="F117" s="5">
        <f t="shared" si="24"/>
        <v>58.67741233912421</v>
      </c>
      <c r="G117" s="5">
        <f t="shared" si="25"/>
        <v>54.398851022729723</v>
      </c>
      <c r="H117" s="5">
        <f t="shared" si="26"/>
        <v>11.345157575802892</v>
      </c>
      <c r="I117" s="5">
        <f t="shared" si="27"/>
        <v>63.481411010163612</v>
      </c>
      <c r="J117" s="5">
        <f t="shared" si="28"/>
        <v>281.37706501802251</v>
      </c>
      <c r="K117" s="5">
        <f t="shared" si="29"/>
        <v>34.732481463162166</v>
      </c>
      <c r="M117" s="6">
        <f t="shared" si="30"/>
        <v>74.231430357746234</v>
      </c>
      <c r="N117" s="6">
        <f t="shared" si="31"/>
        <v>0</v>
      </c>
      <c r="O117" s="6">
        <f t="shared" si="32"/>
        <v>0</v>
      </c>
      <c r="P117" s="6">
        <f t="shared" si="33"/>
        <v>0</v>
      </c>
      <c r="Q117" s="6">
        <f t="shared" si="34"/>
        <v>0</v>
      </c>
      <c r="R117" s="6">
        <f t="shared" si="35"/>
        <v>0</v>
      </c>
      <c r="S117" s="6">
        <f t="shared" si="36"/>
        <v>0</v>
      </c>
      <c r="U117" s="6">
        <f t="shared" si="37"/>
        <v>57.101100275189403</v>
      </c>
      <c r="V117" s="6">
        <f t="shared" si="38"/>
        <v>14.926710156443878</v>
      </c>
      <c r="W117" s="6">
        <f t="shared" si="39"/>
        <v>13.83830420753651</v>
      </c>
      <c r="X117" s="6">
        <f t="shared" si="40"/>
        <v>4.4394094861837399</v>
      </c>
      <c r="Y117" s="6">
        <f t="shared" si="41"/>
        <v>4.7611058257622707</v>
      </c>
      <c r="Z117" s="6">
        <f t="shared" si="42"/>
        <v>24.019993355197048</v>
      </c>
      <c r="AA117" s="6">
        <f t="shared" si="43"/>
        <v>2.1982583204533017</v>
      </c>
      <c r="AB117" s="6"/>
      <c r="AC117" s="6">
        <f t="shared" si="44"/>
        <v>15.226960073383841</v>
      </c>
      <c r="AD117" s="6">
        <f t="shared" si="45"/>
        <v>7.2059980065591152</v>
      </c>
      <c r="AE117" s="6">
        <f t="shared" si="46"/>
        <v>6.6805606519141776</v>
      </c>
      <c r="AF117" s="6">
        <f t="shared" si="47"/>
        <v>2.2197047430918699</v>
      </c>
      <c r="AG117" s="6">
        <f t="shared" si="48"/>
        <v>3.1740705505081803</v>
      </c>
      <c r="AH117" s="6">
        <f t="shared" si="49"/>
        <v>6.862855244342013</v>
      </c>
      <c r="AI117" s="6">
        <f t="shared" si="50"/>
        <v>2.4180841524986314</v>
      </c>
    </row>
    <row r="118" spans="2:35" x14ac:dyDescent="0.3">
      <c r="B118" s="85">
        <f t="shared" si="51"/>
        <v>50040</v>
      </c>
      <c r="C118" s="3"/>
      <c r="D118" s="3"/>
      <c r="E118" s="5">
        <f t="shared" si="23"/>
        <v>87.992795524066864</v>
      </c>
      <c r="F118" s="5">
        <f t="shared" si="24"/>
        <v>58.970799400819821</v>
      </c>
      <c r="G118" s="5">
        <f t="shared" si="25"/>
        <v>54.670845277843362</v>
      </c>
      <c r="H118" s="5">
        <f t="shared" si="26"/>
        <v>11.401883363681906</v>
      </c>
      <c r="I118" s="5">
        <f t="shared" si="27"/>
        <v>63.798818065214419</v>
      </c>
      <c r="J118" s="5">
        <f t="shared" si="28"/>
        <v>282.78395034311262</v>
      </c>
      <c r="K118" s="5">
        <f t="shared" si="29"/>
        <v>34.906143870477969</v>
      </c>
      <c r="M118" s="6">
        <f t="shared" si="30"/>
        <v>74.602587509534956</v>
      </c>
      <c r="N118" s="6">
        <f t="shared" si="31"/>
        <v>0</v>
      </c>
      <c r="O118" s="6">
        <f t="shared" si="32"/>
        <v>0</v>
      </c>
      <c r="P118" s="6">
        <f t="shared" si="33"/>
        <v>0</v>
      </c>
      <c r="Q118" s="6">
        <f t="shared" si="34"/>
        <v>0</v>
      </c>
      <c r="R118" s="6">
        <f t="shared" si="35"/>
        <v>0</v>
      </c>
      <c r="S118" s="6">
        <f t="shared" si="36"/>
        <v>0</v>
      </c>
      <c r="U118" s="6">
        <f t="shared" si="37"/>
        <v>57.386605776565339</v>
      </c>
      <c r="V118" s="6">
        <f t="shared" si="38"/>
        <v>15.001343707226097</v>
      </c>
      <c r="W118" s="6">
        <f t="shared" si="39"/>
        <v>13.90749572857419</v>
      </c>
      <c r="X118" s="6">
        <f t="shared" si="40"/>
        <v>4.461606533614658</v>
      </c>
      <c r="Y118" s="6">
        <f t="shared" si="41"/>
        <v>4.7849113548910811</v>
      </c>
      <c r="Z118" s="6">
        <f t="shared" si="42"/>
        <v>24.140093321973033</v>
      </c>
      <c r="AA118" s="6">
        <f t="shared" si="43"/>
        <v>2.2092496120555678</v>
      </c>
      <c r="AB118" s="6"/>
      <c r="AC118" s="6">
        <f t="shared" si="44"/>
        <v>15.303094873750759</v>
      </c>
      <c r="AD118" s="6">
        <f t="shared" si="45"/>
        <v>7.2420279965919097</v>
      </c>
      <c r="AE118" s="6">
        <f t="shared" si="46"/>
        <v>6.7139634551737482</v>
      </c>
      <c r="AF118" s="6">
        <f t="shared" si="47"/>
        <v>2.230803266807329</v>
      </c>
      <c r="AG118" s="6">
        <f t="shared" si="48"/>
        <v>3.1899409032607209</v>
      </c>
      <c r="AH118" s="6">
        <f t="shared" si="49"/>
        <v>6.8971695205637227</v>
      </c>
      <c r="AI118" s="6">
        <f t="shared" si="50"/>
        <v>2.4301745732611244</v>
      </c>
    </row>
    <row r="119" spans="2:35" x14ac:dyDescent="0.3">
      <c r="B119" s="85">
        <f t="shared" si="51"/>
        <v>50405</v>
      </c>
      <c r="C119" s="3"/>
      <c r="D119" s="3"/>
      <c r="E119" s="5">
        <f t="shared" si="23"/>
        <v>88.432759501687187</v>
      </c>
      <c r="F119" s="5">
        <f t="shared" si="24"/>
        <v>59.265653397823918</v>
      </c>
      <c r="G119" s="5">
        <f t="shared" si="25"/>
        <v>54.944199504232571</v>
      </c>
      <c r="H119" s="5">
        <f t="shared" si="26"/>
        <v>11.458892780500314</v>
      </c>
      <c r="I119" s="5">
        <f t="shared" si="27"/>
        <v>64.117812155540477</v>
      </c>
      <c r="J119" s="5">
        <f t="shared" si="28"/>
        <v>284.19787009482815</v>
      </c>
      <c r="K119" s="5">
        <f t="shared" si="29"/>
        <v>35.080674589830359</v>
      </c>
      <c r="M119" s="6">
        <f t="shared" si="30"/>
        <v>74.975600447082613</v>
      </c>
      <c r="N119" s="6">
        <f t="shared" si="31"/>
        <v>0</v>
      </c>
      <c r="O119" s="6">
        <f t="shared" si="32"/>
        <v>0</v>
      </c>
      <c r="P119" s="6">
        <f t="shared" si="33"/>
        <v>0</v>
      </c>
      <c r="Q119" s="6">
        <f t="shared" si="34"/>
        <v>0</v>
      </c>
      <c r="R119" s="6">
        <f t="shared" si="35"/>
        <v>0</v>
      </c>
      <c r="S119" s="6">
        <f t="shared" si="36"/>
        <v>0</v>
      </c>
      <c r="U119" s="6">
        <f t="shared" si="37"/>
        <v>57.67353880544816</v>
      </c>
      <c r="V119" s="6">
        <f t="shared" si="38"/>
        <v>15.076350425762225</v>
      </c>
      <c r="W119" s="6">
        <f t="shared" si="39"/>
        <v>13.977033207217058</v>
      </c>
      <c r="X119" s="6">
        <f t="shared" si="40"/>
        <v>4.4839145662827313</v>
      </c>
      <c r="Y119" s="6">
        <f t="shared" si="41"/>
        <v>4.8088359116655361</v>
      </c>
      <c r="Z119" s="6">
        <f t="shared" si="42"/>
        <v>24.260793788582895</v>
      </c>
      <c r="AA119" s="6">
        <f t="shared" si="43"/>
        <v>2.2202958601158453</v>
      </c>
      <c r="AB119" s="6"/>
      <c r="AC119" s="6">
        <f t="shared" si="44"/>
        <v>15.379610348119511</v>
      </c>
      <c r="AD119" s="6">
        <f t="shared" si="45"/>
        <v>7.2782381365748687</v>
      </c>
      <c r="AE119" s="6">
        <f t="shared" si="46"/>
        <v>6.7475332724496155</v>
      </c>
      <c r="AF119" s="6">
        <f t="shared" si="47"/>
        <v>2.2419572831413657</v>
      </c>
      <c r="AG119" s="6">
        <f t="shared" si="48"/>
        <v>3.2058906077770239</v>
      </c>
      <c r="AH119" s="6">
        <f t="shared" si="49"/>
        <v>6.93165536816654</v>
      </c>
      <c r="AI119" s="6">
        <f t="shared" si="50"/>
        <v>2.44232544612743</v>
      </c>
    </row>
    <row r="120" spans="2:35" x14ac:dyDescent="0.3">
      <c r="B120" s="85">
        <f t="shared" si="51"/>
        <v>50770</v>
      </c>
      <c r="C120" s="3"/>
      <c r="D120" s="3"/>
      <c r="E120" s="5">
        <f t="shared" si="23"/>
        <v>88.874923299195615</v>
      </c>
      <c r="F120" s="5">
        <f t="shared" si="24"/>
        <v>59.561981664813025</v>
      </c>
      <c r="G120" s="5">
        <f t="shared" si="25"/>
        <v>55.218920501753729</v>
      </c>
      <c r="H120" s="5">
        <f t="shared" si="26"/>
        <v>11.516187244402813</v>
      </c>
      <c r="I120" s="5">
        <f t="shared" si="27"/>
        <v>64.438401216318184</v>
      </c>
      <c r="J120" s="5">
        <f t="shared" si="28"/>
        <v>285.61885944530229</v>
      </c>
      <c r="K120" s="5">
        <f t="shared" si="29"/>
        <v>35.256077962779507</v>
      </c>
      <c r="M120" s="6">
        <f t="shared" si="30"/>
        <v>75.350478449318018</v>
      </c>
      <c r="N120" s="6">
        <f t="shared" si="31"/>
        <v>0</v>
      </c>
      <c r="O120" s="6">
        <f t="shared" si="32"/>
        <v>0</v>
      </c>
      <c r="P120" s="6">
        <f t="shared" si="33"/>
        <v>0</v>
      </c>
      <c r="Q120" s="6">
        <f t="shared" si="34"/>
        <v>0</v>
      </c>
      <c r="R120" s="6">
        <f t="shared" si="35"/>
        <v>0</v>
      </c>
      <c r="S120" s="6">
        <f t="shared" si="36"/>
        <v>0</v>
      </c>
      <c r="U120" s="6">
        <f t="shared" si="37"/>
        <v>57.961906499475397</v>
      </c>
      <c r="V120" s="6">
        <f t="shared" si="38"/>
        <v>15.151732177891034</v>
      </c>
      <c r="W120" s="6">
        <f t="shared" si="39"/>
        <v>14.046918373253142</v>
      </c>
      <c r="X120" s="6">
        <f t="shared" si="40"/>
        <v>4.506334139114144</v>
      </c>
      <c r="Y120" s="6">
        <f t="shared" si="41"/>
        <v>4.8328800912238625</v>
      </c>
      <c r="Z120" s="6">
        <f t="shared" si="42"/>
        <v>24.382097757525806</v>
      </c>
      <c r="AA120" s="6">
        <f t="shared" si="43"/>
        <v>2.2313973394164246</v>
      </c>
      <c r="AB120" s="6"/>
      <c r="AC120" s="6">
        <f t="shared" si="44"/>
        <v>15.456508399860107</v>
      </c>
      <c r="AD120" s="6">
        <f t="shared" si="45"/>
        <v>7.3146293272577418</v>
      </c>
      <c r="AE120" s="6">
        <f t="shared" si="46"/>
        <v>6.781270938811863</v>
      </c>
      <c r="AF120" s="6">
        <f t="shared" si="47"/>
        <v>2.253167069557072</v>
      </c>
      <c r="AG120" s="6">
        <f t="shared" si="48"/>
        <v>3.2219200608159086</v>
      </c>
      <c r="AH120" s="6">
        <f t="shared" si="49"/>
        <v>6.9663136450073733</v>
      </c>
      <c r="AI120" s="6">
        <f t="shared" si="50"/>
        <v>2.4545370733580669</v>
      </c>
    </row>
    <row r="121" spans="2:35" x14ac:dyDescent="0.3">
      <c r="B121" s="85">
        <f t="shared" si="51"/>
        <v>51135</v>
      </c>
      <c r="C121" s="3"/>
      <c r="D121" s="3"/>
      <c r="E121" s="5">
        <f t="shared" si="23"/>
        <v>89.319297915691578</v>
      </c>
      <c r="F121" s="5">
        <f t="shared" si="24"/>
        <v>59.85979157313708</v>
      </c>
      <c r="G121" s="5">
        <f t="shared" si="25"/>
        <v>55.495015104262492</v>
      </c>
      <c r="H121" s="5">
        <f t="shared" si="26"/>
        <v>11.573768180624826</v>
      </c>
      <c r="I121" s="5">
        <f t="shared" si="27"/>
        <v>64.760593222399763</v>
      </c>
      <c r="J121" s="5">
        <f t="shared" si="28"/>
        <v>287.04695374252873</v>
      </c>
      <c r="K121" s="5">
        <f t="shared" si="29"/>
        <v>35.432358352593397</v>
      </c>
      <c r="M121" s="6">
        <f t="shared" si="30"/>
        <v>75.727230841564591</v>
      </c>
      <c r="N121" s="6">
        <f t="shared" si="31"/>
        <v>0</v>
      </c>
      <c r="O121" s="6">
        <f t="shared" si="32"/>
        <v>0</v>
      </c>
      <c r="P121" s="6">
        <f t="shared" si="33"/>
        <v>0</v>
      </c>
      <c r="Q121" s="6">
        <f t="shared" si="34"/>
        <v>0</v>
      </c>
      <c r="R121" s="6">
        <f t="shared" si="35"/>
        <v>0</v>
      </c>
      <c r="S121" s="6">
        <f t="shared" si="36"/>
        <v>0</v>
      </c>
      <c r="U121" s="6">
        <f t="shared" si="37"/>
        <v>58.251716031972762</v>
      </c>
      <c r="V121" s="6">
        <f t="shared" si="38"/>
        <v>15.227490838780486</v>
      </c>
      <c r="W121" s="6">
        <f t="shared" si="39"/>
        <v>14.117152965119406</v>
      </c>
      <c r="X121" s="6">
        <f t="shared" si="40"/>
        <v>4.5288658098097141</v>
      </c>
      <c r="Y121" s="6">
        <f t="shared" si="41"/>
        <v>4.8570444916799813</v>
      </c>
      <c r="Z121" s="6">
        <f t="shared" si="42"/>
        <v>24.504008246313433</v>
      </c>
      <c r="AA121" s="6">
        <f t="shared" si="43"/>
        <v>2.2425543261135061</v>
      </c>
      <c r="AB121" s="6"/>
      <c r="AC121" s="6">
        <f t="shared" si="44"/>
        <v>15.533790941859404</v>
      </c>
      <c r="AD121" s="6">
        <f t="shared" si="45"/>
        <v>7.3512024738940296</v>
      </c>
      <c r="AE121" s="6">
        <f t="shared" si="46"/>
        <v>6.8151772935059212</v>
      </c>
      <c r="AF121" s="6">
        <f t="shared" si="47"/>
        <v>2.264432904904857</v>
      </c>
      <c r="AG121" s="6">
        <f t="shared" si="48"/>
        <v>3.2380296611199881</v>
      </c>
      <c r="AH121" s="6">
        <f t="shared" si="49"/>
        <v>7.0011452132324088</v>
      </c>
      <c r="AI121" s="6">
        <f t="shared" si="50"/>
        <v>2.4668097587248567</v>
      </c>
    </row>
    <row r="122" spans="2:35" x14ac:dyDescent="0.3">
      <c r="B122" s="85">
        <f t="shared" si="51"/>
        <v>51501</v>
      </c>
      <c r="C122" s="3"/>
      <c r="D122" s="3"/>
      <c r="E122" s="5">
        <f t="shared" si="23"/>
        <v>89.765894405270018</v>
      </c>
      <c r="F122" s="5">
        <f t="shared" si="24"/>
        <v>60.159090531002761</v>
      </c>
      <c r="G122" s="5">
        <f t="shared" si="25"/>
        <v>55.772490179783794</v>
      </c>
      <c r="H122" s="5">
        <f t="shared" si="26"/>
        <v>11.631637021527949</v>
      </c>
      <c r="I122" s="5">
        <f t="shared" si="27"/>
        <v>65.084396188511747</v>
      </c>
      <c r="J122" s="5">
        <f t="shared" si="28"/>
        <v>288.48218851124136</v>
      </c>
      <c r="K122" s="5">
        <f t="shared" si="29"/>
        <v>35.60952014435636</v>
      </c>
      <c r="M122" s="6">
        <f t="shared" si="30"/>
        <v>76.105866995772416</v>
      </c>
      <c r="N122" s="6">
        <f t="shared" si="31"/>
        <v>0</v>
      </c>
      <c r="O122" s="6">
        <f t="shared" si="32"/>
        <v>0</v>
      </c>
      <c r="P122" s="6">
        <f t="shared" si="33"/>
        <v>0</v>
      </c>
      <c r="Q122" s="6">
        <f t="shared" si="34"/>
        <v>0</v>
      </c>
      <c r="R122" s="6">
        <f t="shared" si="35"/>
        <v>0</v>
      </c>
      <c r="S122" s="6">
        <f t="shared" si="36"/>
        <v>0</v>
      </c>
      <c r="U122" s="6">
        <f t="shared" si="37"/>
        <v>58.542974612132618</v>
      </c>
      <c r="V122" s="6">
        <f t="shared" si="38"/>
        <v>15.303628292974386</v>
      </c>
      <c r="W122" s="6">
        <f t="shared" si="39"/>
        <v>14.187738729945</v>
      </c>
      <c r="X122" s="6">
        <f t="shared" si="40"/>
        <v>4.5515101388587622</v>
      </c>
      <c r="Y122" s="6">
        <f t="shared" si="41"/>
        <v>4.8813297141383805</v>
      </c>
      <c r="Z122" s="6">
        <f t="shared" si="42"/>
        <v>24.626528287545</v>
      </c>
      <c r="AA122" s="6">
        <f t="shared" si="43"/>
        <v>2.2537670977440736</v>
      </c>
      <c r="AB122" s="6"/>
      <c r="AC122" s="6">
        <f t="shared" si="44"/>
        <v>15.6114598965687</v>
      </c>
      <c r="AD122" s="6">
        <f t="shared" si="45"/>
        <v>7.3879584862634982</v>
      </c>
      <c r="AE122" s="6">
        <f t="shared" si="46"/>
        <v>6.8492531799734495</v>
      </c>
      <c r="AF122" s="6">
        <f t="shared" si="47"/>
        <v>2.2757550694293811</v>
      </c>
      <c r="AG122" s="6">
        <f t="shared" si="48"/>
        <v>3.2542198094255874</v>
      </c>
      <c r="AH122" s="6">
        <f t="shared" si="49"/>
        <v>7.0361509392985706</v>
      </c>
      <c r="AI122" s="6">
        <f t="shared" si="50"/>
        <v>2.4791438075184806</v>
      </c>
    </row>
    <row r="123" spans="2:35" x14ac:dyDescent="0.3">
      <c r="E123" s="2"/>
      <c r="M123" s="2"/>
    </row>
    <row r="124" spans="2:35" s="78" customFormat="1" x14ac:dyDescent="0.3">
      <c r="B124" s="77" t="s">
        <v>195</v>
      </c>
      <c r="C124" s="77"/>
      <c r="D124" s="77"/>
    </row>
    <row r="125" spans="2:35" x14ac:dyDescent="0.3">
      <c r="E125" s="305" t="s">
        <v>89</v>
      </c>
      <c r="F125" s="305"/>
      <c r="G125" s="305"/>
      <c r="H125" s="305"/>
      <c r="I125" s="305"/>
      <c r="J125" s="305"/>
      <c r="K125" s="305"/>
      <c r="M125" s="305" t="s">
        <v>64</v>
      </c>
      <c r="N125" s="305"/>
      <c r="O125" s="305"/>
      <c r="P125" s="305"/>
      <c r="Q125" s="305"/>
      <c r="R125" s="305"/>
      <c r="S125" s="305"/>
      <c r="U125" s="305" t="s">
        <v>65</v>
      </c>
      <c r="V125" s="305"/>
      <c r="W125" s="305"/>
      <c r="X125" s="305"/>
      <c r="Y125" s="305"/>
      <c r="Z125" s="305"/>
      <c r="AA125" s="305"/>
      <c r="AC125" s="305" t="s">
        <v>66</v>
      </c>
      <c r="AD125" s="305"/>
      <c r="AE125" s="305"/>
      <c r="AF125" s="305"/>
      <c r="AG125" s="305"/>
      <c r="AH125" s="305"/>
      <c r="AI125" s="305"/>
    </row>
    <row r="126" spans="2:35" s="3" customFormat="1" x14ac:dyDescent="0.3">
      <c r="B126" s="4" t="s">
        <v>211</v>
      </c>
      <c r="C126" s="4"/>
      <c r="D126" s="4"/>
      <c r="E126" s="3" t="s">
        <v>70</v>
      </c>
      <c r="F126" s="3" t="s">
        <v>69</v>
      </c>
      <c r="G126" s="3" t="s">
        <v>61</v>
      </c>
      <c r="H126" s="3" t="s">
        <v>68</v>
      </c>
      <c r="I126" s="3" t="s">
        <v>71</v>
      </c>
      <c r="J126" s="3" t="s">
        <v>72</v>
      </c>
      <c r="K126" s="3" t="s">
        <v>62</v>
      </c>
      <c r="M126" s="3" t="s">
        <v>70</v>
      </c>
      <c r="N126" s="3" t="s">
        <v>69</v>
      </c>
      <c r="O126" s="3" t="s">
        <v>61</v>
      </c>
      <c r="P126" s="3" t="s">
        <v>68</v>
      </c>
      <c r="Q126" s="3" t="s">
        <v>71</v>
      </c>
      <c r="R126" s="3" t="s">
        <v>72</v>
      </c>
      <c r="S126" s="3" t="s">
        <v>62</v>
      </c>
      <c r="U126" s="3" t="s">
        <v>70</v>
      </c>
      <c r="V126" s="3" t="s">
        <v>69</v>
      </c>
      <c r="W126" s="3" t="s">
        <v>61</v>
      </c>
      <c r="X126" s="3" t="s">
        <v>68</v>
      </c>
      <c r="Y126" s="3" t="s">
        <v>71</v>
      </c>
      <c r="Z126" s="3" t="s">
        <v>72</v>
      </c>
      <c r="AA126" s="3" t="s">
        <v>62</v>
      </c>
      <c r="AC126" s="3" t="s">
        <v>70</v>
      </c>
      <c r="AD126" s="3" t="s">
        <v>69</v>
      </c>
      <c r="AE126" s="3" t="s">
        <v>61</v>
      </c>
      <c r="AF126" s="3" t="s">
        <v>68</v>
      </c>
      <c r="AG126" s="3" t="s">
        <v>71</v>
      </c>
      <c r="AH126" s="3" t="s">
        <v>72</v>
      </c>
      <c r="AI126" s="3" t="s">
        <v>62</v>
      </c>
    </row>
    <row r="127" spans="2:35" hidden="1" x14ac:dyDescent="0.3">
      <c r="B127" s="85">
        <f>B56</f>
        <v>40543</v>
      </c>
      <c r="C127" s="3"/>
      <c r="D127" s="3"/>
      <c r="E127" s="5">
        <f t="shared" ref="E127:E157" si="52">U56*E$13/$E$34</f>
        <v>168.47</v>
      </c>
      <c r="F127" s="5">
        <f t="shared" ref="F127:F157" si="53">V56*F$13/$E$34</f>
        <v>43.199999999999996</v>
      </c>
      <c r="G127" s="5">
        <f t="shared" ref="G127:G157" si="54">W56*G$13/$E$34</f>
        <v>78</v>
      </c>
      <c r="H127" s="5">
        <f t="shared" ref="H127:H157" si="55">X56*H$13/$E$34</f>
        <v>259.14999999999998</v>
      </c>
      <c r="I127" s="5">
        <f t="shared" ref="I127:I157" si="56">Y56*I$13/$E$34</f>
        <v>471.75</v>
      </c>
      <c r="J127" s="5">
        <f t="shared" ref="J127:J157" si="57">Z56*J$13/$E$34</f>
        <v>540.32999999999993</v>
      </c>
      <c r="K127" s="5">
        <f t="shared" ref="K127:K157" si="58">AA56*K$13/$E$34</f>
        <v>83.93</v>
      </c>
      <c r="M127" s="6">
        <f t="shared" ref="M127:M157" si="59">U56*E$14/$E$35</f>
        <v>173.42499999999998</v>
      </c>
      <c r="N127" s="6">
        <f t="shared" ref="N127:N157" si="60">V56*F$14/$E$35</f>
        <v>0</v>
      </c>
      <c r="O127" s="6">
        <f t="shared" ref="O127:O157" si="61">W56*G$14/$E$35</f>
        <v>0</v>
      </c>
      <c r="P127" s="6">
        <f t="shared" ref="P127:P157" si="62">X56*H$14/$E$35</f>
        <v>0</v>
      </c>
      <c r="Q127" s="6">
        <f t="shared" ref="Q127:Q157" si="63">Y56*I$14/$E$35</f>
        <v>0</v>
      </c>
      <c r="R127" s="6">
        <f t="shared" ref="R127:R157" si="64">Z56*J$14/$E$35</f>
        <v>0</v>
      </c>
      <c r="S127" s="6">
        <f t="shared" ref="S127:S157" si="65">AA56*K$14/$E$35</f>
        <v>0</v>
      </c>
      <c r="U127" s="6">
        <f t="shared" ref="U127:U157" si="66">U56*E$15/$E$36</f>
        <v>163.51500000000001</v>
      </c>
      <c r="V127" s="6">
        <f t="shared" ref="V127:V157" si="67">V56*F$15/$E$36</f>
        <v>11.52</v>
      </c>
      <c r="W127" s="6">
        <f t="shared" ref="W127:W157" si="68">W56*G$15/$E$36</f>
        <v>20.8</v>
      </c>
      <c r="X127" s="6">
        <f t="shared" ref="X127:X157" si="69">X56*H$15/$E$36</f>
        <v>31.95</v>
      </c>
      <c r="Y127" s="6">
        <f t="shared" ref="Y127:Y157" si="70">Y56*I$15/$E$36</f>
        <v>40.884999999999998</v>
      </c>
      <c r="Z127" s="6">
        <f t="shared" ref="Z127:Z157" si="71">Z56*J$15/$E$36</f>
        <v>45.570000000000007</v>
      </c>
      <c r="AA127" s="6">
        <f t="shared" ref="AA127:AA157" si="72">AA56*K$15/$E$36</f>
        <v>5.9950000000000001</v>
      </c>
      <c r="AB127" s="6"/>
      <c r="AC127" s="6">
        <f t="shared" ref="AC127:AC157" si="73">U56*E$16/$E$37</f>
        <v>74.325000000000003</v>
      </c>
      <c r="AD127" s="6">
        <f t="shared" ref="AD127:AD157" si="74">V56*F$16/$E$37</f>
        <v>2.88</v>
      </c>
      <c r="AE127" s="6">
        <f t="shared" ref="AE127:AE157" si="75">W56*G$16/$E$37</f>
        <v>5.2</v>
      </c>
      <c r="AF127" s="6">
        <f t="shared" ref="AF127:AF157" si="76">X56*H$16/$E$37</f>
        <v>15.975</v>
      </c>
      <c r="AG127" s="6">
        <f t="shared" ref="AG127:AG157" si="77">Y56*I$16/$E$37</f>
        <v>37.74</v>
      </c>
      <c r="AH127" s="6">
        <f t="shared" ref="AH127:AH157" si="78">Z56*J$16/$E$37</f>
        <v>9.7649999999999988</v>
      </c>
      <c r="AI127" s="6">
        <f t="shared" ref="AI127:AI157" si="79">AA56*K$16/$E$37</f>
        <v>6.54</v>
      </c>
    </row>
    <row r="128" spans="2:35" hidden="1" x14ac:dyDescent="0.3">
      <c r="B128" s="85">
        <f t="shared" ref="B128:B157" si="80">B57</f>
        <v>40908</v>
      </c>
      <c r="C128" s="3"/>
      <c r="D128" s="3"/>
      <c r="E128" s="5">
        <f t="shared" si="52"/>
        <v>180.37</v>
      </c>
      <c r="F128" s="5">
        <f t="shared" si="53"/>
        <v>45</v>
      </c>
      <c r="G128" s="5">
        <f t="shared" si="54"/>
        <v>82.2</v>
      </c>
      <c r="H128" s="5">
        <f t="shared" si="55"/>
        <v>270.83</v>
      </c>
      <c r="I128" s="5">
        <f t="shared" si="56"/>
        <v>504</v>
      </c>
      <c r="J128" s="5">
        <f t="shared" si="57"/>
        <v>579.33999999999992</v>
      </c>
      <c r="K128" s="5">
        <f t="shared" si="58"/>
        <v>90.09</v>
      </c>
      <c r="M128" s="6">
        <f t="shared" si="59"/>
        <v>185.67499999999998</v>
      </c>
      <c r="N128" s="6">
        <f t="shared" si="60"/>
        <v>0</v>
      </c>
      <c r="O128" s="6">
        <f t="shared" si="61"/>
        <v>0</v>
      </c>
      <c r="P128" s="6">
        <f t="shared" si="62"/>
        <v>0</v>
      </c>
      <c r="Q128" s="6">
        <f t="shared" si="63"/>
        <v>0</v>
      </c>
      <c r="R128" s="6">
        <f t="shared" si="64"/>
        <v>0</v>
      </c>
      <c r="S128" s="6">
        <f t="shared" si="65"/>
        <v>0</v>
      </c>
      <c r="U128" s="6">
        <f t="shared" si="66"/>
        <v>175.065</v>
      </c>
      <c r="V128" s="6">
        <f t="shared" si="67"/>
        <v>12</v>
      </c>
      <c r="W128" s="6">
        <f t="shared" si="68"/>
        <v>21.92</v>
      </c>
      <c r="X128" s="6">
        <f t="shared" si="69"/>
        <v>33.39</v>
      </c>
      <c r="Y128" s="6">
        <f t="shared" si="70"/>
        <v>43.68</v>
      </c>
      <c r="Z128" s="6">
        <f t="shared" si="71"/>
        <v>48.860000000000007</v>
      </c>
      <c r="AA128" s="6">
        <f t="shared" si="72"/>
        <v>6.4349999999999996</v>
      </c>
      <c r="AB128" s="6"/>
      <c r="AC128" s="6">
        <f t="shared" si="73"/>
        <v>79.575000000000003</v>
      </c>
      <c r="AD128" s="6">
        <f t="shared" si="74"/>
        <v>3</v>
      </c>
      <c r="AE128" s="6">
        <f t="shared" si="75"/>
        <v>5.48</v>
      </c>
      <c r="AF128" s="6">
        <f t="shared" si="76"/>
        <v>16.695</v>
      </c>
      <c r="AG128" s="6">
        <f t="shared" si="77"/>
        <v>40.32</v>
      </c>
      <c r="AH128" s="6">
        <f t="shared" si="78"/>
        <v>10.469999999999999</v>
      </c>
      <c r="AI128" s="6">
        <f t="shared" si="79"/>
        <v>7.02</v>
      </c>
    </row>
    <row r="129" spans="2:35" hidden="1" x14ac:dyDescent="0.3">
      <c r="B129" s="85">
        <f t="shared" si="80"/>
        <v>41274</v>
      </c>
      <c r="C129" s="3"/>
      <c r="D129" s="3"/>
      <c r="E129" s="5">
        <f t="shared" si="52"/>
        <v>193.12</v>
      </c>
      <c r="F129" s="5">
        <f t="shared" si="53"/>
        <v>46.8</v>
      </c>
      <c r="G129" s="5">
        <f t="shared" si="54"/>
        <v>86.399999999999991</v>
      </c>
      <c r="H129" s="5">
        <f t="shared" si="55"/>
        <v>282.51</v>
      </c>
      <c r="I129" s="5">
        <f t="shared" si="56"/>
        <v>537.75</v>
      </c>
      <c r="J129" s="5">
        <f t="shared" si="57"/>
        <v>620.83999999999992</v>
      </c>
      <c r="K129" s="5">
        <f t="shared" si="58"/>
        <v>96.25</v>
      </c>
      <c r="M129" s="6">
        <f t="shared" si="59"/>
        <v>198.79999999999998</v>
      </c>
      <c r="N129" s="6">
        <f t="shared" si="60"/>
        <v>0</v>
      </c>
      <c r="O129" s="6">
        <f t="shared" si="61"/>
        <v>0</v>
      </c>
      <c r="P129" s="6">
        <f t="shared" si="62"/>
        <v>0</v>
      </c>
      <c r="Q129" s="6">
        <f t="shared" si="63"/>
        <v>0</v>
      </c>
      <c r="R129" s="6">
        <f t="shared" si="64"/>
        <v>0</v>
      </c>
      <c r="S129" s="6">
        <f t="shared" si="65"/>
        <v>0</v>
      </c>
      <c r="U129" s="6">
        <f t="shared" si="66"/>
        <v>187.44</v>
      </c>
      <c r="V129" s="6">
        <f t="shared" si="67"/>
        <v>12.48</v>
      </c>
      <c r="W129" s="6">
        <f t="shared" si="68"/>
        <v>23.04</v>
      </c>
      <c r="X129" s="6">
        <f t="shared" si="69"/>
        <v>34.83</v>
      </c>
      <c r="Y129" s="6">
        <f t="shared" si="70"/>
        <v>46.605000000000004</v>
      </c>
      <c r="Z129" s="6">
        <f t="shared" si="71"/>
        <v>52.360000000000007</v>
      </c>
      <c r="AA129" s="6">
        <f t="shared" si="72"/>
        <v>6.875</v>
      </c>
      <c r="AB129" s="6"/>
      <c r="AC129" s="6">
        <f t="shared" si="73"/>
        <v>85.2</v>
      </c>
      <c r="AD129" s="6">
        <f t="shared" si="74"/>
        <v>3.12</v>
      </c>
      <c r="AE129" s="6">
        <f t="shared" si="75"/>
        <v>5.76</v>
      </c>
      <c r="AF129" s="6">
        <f t="shared" si="76"/>
        <v>17.414999999999999</v>
      </c>
      <c r="AG129" s="6">
        <f t="shared" si="77"/>
        <v>43.019999999999996</v>
      </c>
      <c r="AH129" s="6">
        <f t="shared" si="78"/>
        <v>11.219999999999999</v>
      </c>
      <c r="AI129" s="6">
        <f t="shared" si="79"/>
        <v>7.5</v>
      </c>
    </row>
    <row r="130" spans="2:35" hidden="1" x14ac:dyDescent="0.3">
      <c r="B130" s="85">
        <f t="shared" si="80"/>
        <v>41639</v>
      </c>
      <c r="C130" s="3"/>
      <c r="D130" s="3"/>
      <c r="E130" s="5">
        <f t="shared" si="52"/>
        <v>227.46</v>
      </c>
      <c r="F130" s="5">
        <f t="shared" si="53"/>
        <v>54</v>
      </c>
      <c r="G130" s="5">
        <f t="shared" si="54"/>
        <v>100.8</v>
      </c>
      <c r="H130" s="5">
        <f t="shared" si="55"/>
        <v>324.84999999999997</v>
      </c>
      <c r="I130" s="5">
        <f t="shared" si="56"/>
        <v>632.25</v>
      </c>
      <c r="J130" s="5">
        <f t="shared" si="57"/>
        <v>736.20999999999992</v>
      </c>
      <c r="K130" s="5">
        <f t="shared" si="58"/>
        <v>113.96000000000001</v>
      </c>
      <c r="M130" s="6">
        <f t="shared" si="59"/>
        <v>234.14999999999998</v>
      </c>
      <c r="N130" s="6">
        <f t="shared" si="60"/>
        <v>0</v>
      </c>
      <c r="O130" s="6">
        <f t="shared" si="61"/>
        <v>0</v>
      </c>
      <c r="P130" s="6">
        <f t="shared" si="62"/>
        <v>0</v>
      </c>
      <c r="Q130" s="6">
        <f t="shared" si="63"/>
        <v>0</v>
      </c>
      <c r="R130" s="6">
        <f t="shared" si="64"/>
        <v>0</v>
      </c>
      <c r="S130" s="6">
        <f t="shared" si="65"/>
        <v>0</v>
      </c>
      <c r="U130" s="6">
        <f t="shared" si="66"/>
        <v>220.77</v>
      </c>
      <c r="V130" s="6">
        <f t="shared" si="67"/>
        <v>14.4</v>
      </c>
      <c r="W130" s="6">
        <f t="shared" si="68"/>
        <v>26.88</v>
      </c>
      <c r="X130" s="6">
        <f t="shared" si="69"/>
        <v>40.049999999999997</v>
      </c>
      <c r="Y130" s="6">
        <f t="shared" si="70"/>
        <v>54.795000000000002</v>
      </c>
      <c r="Z130" s="6">
        <f t="shared" si="71"/>
        <v>62.09</v>
      </c>
      <c r="AA130" s="6">
        <f t="shared" si="72"/>
        <v>8.14</v>
      </c>
      <c r="AB130" s="6"/>
      <c r="AC130" s="6">
        <f t="shared" si="73"/>
        <v>100.35</v>
      </c>
      <c r="AD130" s="6">
        <f t="shared" si="74"/>
        <v>3.6</v>
      </c>
      <c r="AE130" s="6">
        <f t="shared" si="75"/>
        <v>6.72</v>
      </c>
      <c r="AF130" s="6">
        <f t="shared" si="76"/>
        <v>20.024999999999999</v>
      </c>
      <c r="AG130" s="6">
        <f t="shared" si="77"/>
        <v>50.58</v>
      </c>
      <c r="AH130" s="6">
        <f t="shared" si="78"/>
        <v>13.305</v>
      </c>
      <c r="AI130" s="6">
        <f t="shared" si="79"/>
        <v>8.879999999999999</v>
      </c>
    </row>
    <row r="131" spans="2:35" hidden="1" x14ac:dyDescent="0.3">
      <c r="B131" s="85">
        <f t="shared" si="80"/>
        <v>42004</v>
      </c>
      <c r="C131" s="3"/>
      <c r="D131" s="3"/>
      <c r="E131" s="5">
        <f t="shared" si="52"/>
        <v>243.44000000000003</v>
      </c>
      <c r="F131" s="5">
        <f t="shared" si="53"/>
        <v>56.4</v>
      </c>
      <c r="G131" s="5">
        <f t="shared" si="54"/>
        <v>106.2</v>
      </c>
      <c r="H131" s="5">
        <f t="shared" si="55"/>
        <v>338.71999999999997</v>
      </c>
      <c r="I131" s="5">
        <f t="shared" si="56"/>
        <v>675</v>
      </c>
      <c r="J131" s="5">
        <f t="shared" si="57"/>
        <v>789.32999999999993</v>
      </c>
      <c r="K131" s="5">
        <f t="shared" si="58"/>
        <v>121.66</v>
      </c>
      <c r="M131" s="6">
        <f t="shared" si="59"/>
        <v>250.6</v>
      </c>
      <c r="N131" s="6">
        <f t="shared" si="60"/>
        <v>0</v>
      </c>
      <c r="O131" s="6">
        <f t="shared" si="61"/>
        <v>0</v>
      </c>
      <c r="P131" s="6">
        <f t="shared" si="62"/>
        <v>0</v>
      </c>
      <c r="Q131" s="6">
        <f t="shared" si="63"/>
        <v>0</v>
      </c>
      <c r="R131" s="6">
        <f t="shared" si="64"/>
        <v>0</v>
      </c>
      <c r="S131" s="6">
        <f t="shared" si="65"/>
        <v>0</v>
      </c>
      <c r="U131" s="6">
        <f t="shared" si="66"/>
        <v>236.28</v>
      </c>
      <c r="V131" s="6">
        <f t="shared" si="67"/>
        <v>15.040000000000001</v>
      </c>
      <c r="W131" s="6">
        <f t="shared" si="68"/>
        <v>28.32</v>
      </c>
      <c r="X131" s="6">
        <f t="shared" si="69"/>
        <v>41.76</v>
      </c>
      <c r="Y131" s="6">
        <f t="shared" si="70"/>
        <v>58.5</v>
      </c>
      <c r="Z131" s="6">
        <f t="shared" si="71"/>
        <v>66.570000000000007</v>
      </c>
      <c r="AA131" s="6">
        <f t="shared" si="72"/>
        <v>8.69</v>
      </c>
      <c r="AB131" s="6"/>
      <c r="AC131" s="6">
        <f t="shared" si="73"/>
        <v>107.39999999999999</v>
      </c>
      <c r="AD131" s="6">
        <f t="shared" si="74"/>
        <v>3.7600000000000002</v>
      </c>
      <c r="AE131" s="6">
        <f t="shared" si="75"/>
        <v>7.08</v>
      </c>
      <c r="AF131" s="6">
        <f t="shared" si="76"/>
        <v>20.88</v>
      </c>
      <c r="AG131" s="6">
        <f t="shared" si="77"/>
        <v>54</v>
      </c>
      <c r="AH131" s="6">
        <f t="shared" si="78"/>
        <v>14.264999999999999</v>
      </c>
      <c r="AI131" s="6">
        <f t="shared" si="79"/>
        <v>9.48</v>
      </c>
    </row>
    <row r="132" spans="2:35" hidden="1" x14ac:dyDescent="0.3">
      <c r="B132" s="85">
        <f t="shared" si="80"/>
        <v>42369</v>
      </c>
      <c r="C132" s="3"/>
      <c r="D132" s="3"/>
      <c r="E132" s="5">
        <f t="shared" si="52"/>
        <v>260.61</v>
      </c>
      <c r="F132" s="5">
        <f t="shared" si="53"/>
        <v>58.8</v>
      </c>
      <c r="G132" s="5">
        <f t="shared" si="54"/>
        <v>111.6</v>
      </c>
      <c r="H132" s="5">
        <f t="shared" si="55"/>
        <v>354.05</v>
      </c>
      <c r="I132" s="5">
        <f t="shared" si="56"/>
        <v>720.75</v>
      </c>
      <c r="J132" s="5">
        <f t="shared" si="57"/>
        <v>845.77</v>
      </c>
      <c r="K132" s="5">
        <f t="shared" si="58"/>
        <v>130.9</v>
      </c>
      <c r="M132" s="6">
        <f t="shared" si="59"/>
        <v>268.27499999999998</v>
      </c>
      <c r="N132" s="6">
        <f t="shared" si="60"/>
        <v>0</v>
      </c>
      <c r="O132" s="6">
        <f t="shared" si="61"/>
        <v>0</v>
      </c>
      <c r="P132" s="6">
        <f t="shared" si="62"/>
        <v>0</v>
      </c>
      <c r="Q132" s="6">
        <f t="shared" si="63"/>
        <v>0</v>
      </c>
      <c r="R132" s="6">
        <f t="shared" si="64"/>
        <v>0</v>
      </c>
      <c r="S132" s="6">
        <f t="shared" si="65"/>
        <v>0</v>
      </c>
      <c r="U132" s="6">
        <f t="shared" si="66"/>
        <v>252.94500000000002</v>
      </c>
      <c r="V132" s="6">
        <f t="shared" si="67"/>
        <v>15.68</v>
      </c>
      <c r="W132" s="6">
        <f t="shared" si="68"/>
        <v>29.76</v>
      </c>
      <c r="X132" s="6">
        <f t="shared" si="69"/>
        <v>43.65</v>
      </c>
      <c r="Y132" s="6">
        <f t="shared" si="70"/>
        <v>62.465000000000003</v>
      </c>
      <c r="Z132" s="6">
        <f t="shared" si="71"/>
        <v>71.330000000000013</v>
      </c>
      <c r="AA132" s="6">
        <f t="shared" si="72"/>
        <v>9.35</v>
      </c>
      <c r="AB132" s="6"/>
      <c r="AC132" s="6">
        <f t="shared" si="73"/>
        <v>114.97499999999999</v>
      </c>
      <c r="AD132" s="6">
        <f t="shared" si="74"/>
        <v>3.92</v>
      </c>
      <c r="AE132" s="6">
        <f t="shared" si="75"/>
        <v>7.44</v>
      </c>
      <c r="AF132" s="6">
        <f t="shared" si="76"/>
        <v>21.824999999999999</v>
      </c>
      <c r="AG132" s="6">
        <f t="shared" si="77"/>
        <v>57.66</v>
      </c>
      <c r="AH132" s="6">
        <f t="shared" si="78"/>
        <v>15.285</v>
      </c>
      <c r="AI132" s="6">
        <f t="shared" si="79"/>
        <v>10.199999999999999</v>
      </c>
    </row>
    <row r="133" spans="2:35" hidden="1" x14ac:dyDescent="0.3">
      <c r="B133" s="85">
        <f t="shared" si="80"/>
        <v>42735</v>
      </c>
      <c r="C133" s="3"/>
      <c r="D133" s="3"/>
      <c r="E133" s="5">
        <f t="shared" si="52"/>
        <v>280.33000000000004</v>
      </c>
      <c r="F133" s="5">
        <f t="shared" si="53"/>
        <v>61.8</v>
      </c>
      <c r="G133" s="5">
        <f t="shared" si="54"/>
        <v>118.19999999999999</v>
      </c>
      <c r="H133" s="5">
        <f t="shared" si="55"/>
        <v>370.11</v>
      </c>
      <c r="I133" s="5">
        <f t="shared" si="56"/>
        <v>772.5</v>
      </c>
      <c r="J133" s="5">
        <f t="shared" si="57"/>
        <v>910.51</v>
      </c>
      <c r="K133" s="5">
        <f t="shared" si="58"/>
        <v>140.91</v>
      </c>
      <c r="M133" s="6">
        <f t="shared" si="59"/>
        <v>288.57499999999999</v>
      </c>
      <c r="N133" s="6">
        <f t="shared" si="60"/>
        <v>0</v>
      </c>
      <c r="O133" s="6">
        <f t="shared" si="61"/>
        <v>0</v>
      </c>
      <c r="P133" s="6">
        <f t="shared" si="62"/>
        <v>0</v>
      </c>
      <c r="Q133" s="6">
        <f t="shared" si="63"/>
        <v>0</v>
      </c>
      <c r="R133" s="6">
        <f t="shared" si="64"/>
        <v>0</v>
      </c>
      <c r="S133" s="6">
        <f t="shared" si="65"/>
        <v>0</v>
      </c>
      <c r="U133" s="6">
        <f t="shared" si="66"/>
        <v>272.08500000000004</v>
      </c>
      <c r="V133" s="6">
        <f t="shared" si="67"/>
        <v>16.48</v>
      </c>
      <c r="W133" s="6">
        <f t="shared" si="68"/>
        <v>31.52</v>
      </c>
      <c r="X133" s="6">
        <f t="shared" si="69"/>
        <v>45.629999999999995</v>
      </c>
      <c r="Y133" s="6">
        <f t="shared" si="70"/>
        <v>66.95</v>
      </c>
      <c r="Z133" s="6">
        <f t="shared" si="71"/>
        <v>76.790000000000006</v>
      </c>
      <c r="AA133" s="6">
        <f t="shared" si="72"/>
        <v>10.065</v>
      </c>
      <c r="AB133" s="6"/>
      <c r="AC133" s="6">
        <f t="shared" si="73"/>
        <v>123.675</v>
      </c>
      <c r="AD133" s="6">
        <f t="shared" si="74"/>
        <v>4.12</v>
      </c>
      <c r="AE133" s="6">
        <f t="shared" si="75"/>
        <v>7.88</v>
      </c>
      <c r="AF133" s="6">
        <f t="shared" si="76"/>
        <v>22.814999999999998</v>
      </c>
      <c r="AG133" s="6">
        <f t="shared" si="77"/>
        <v>61.8</v>
      </c>
      <c r="AH133" s="6">
        <f t="shared" si="78"/>
        <v>16.454999999999998</v>
      </c>
      <c r="AI133" s="6">
        <f t="shared" si="79"/>
        <v>10.98</v>
      </c>
    </row>
    <row r="134" spans="2:35" hidden="1" x14ac:dyDescent="0.3">
      <c r="B134" s="85">
        <f t="shared" si="80"/>
        <v>43100</v>
      </c>
      <c r="C134" s="3"/>
      <c r="D134" s="3"/>
      <c r="E134" s="5">
        <f t="shared" si="52"/>
        <v>301.58000000000004</v>
      </c>
      <c r="F134" s="5">
        <f t="shared" si="53"/>
        <v>64.8</v>
      </c>
      <c r="G134" s="5">
        <f t="shared" si="54"/>
        <v>124.8</v>
      </c>
      <c r="H134" s="5">
        <f t="shared" si="55"/>
        <v>387.63</v>
      </c>
      <c r="I134" s="5">
        <f t="shared" si="56"/>
        <v>828</v>
      </c>
      <c r="J134" s="5">
        <f t="shared" si="57"/>
        <v>979.4</v>
      </c>
      <c r="K134" s="5">
        <f t="shared" si="58"/>
        <v>151.69</v>
      </c>
      <c r="M134" s="6">
        <f t="shared" si="59"/>
        <v>310.45</v>
      </c>
      <c r="N134" s="6">
        <f t="shared" si="60"/>
        <v>0</v>
      </c>
      <c r="O134" s="6">
        <f t="shared" si="61"/>
        <v>0</v>
      </c>
      <c r="P134" s="6">
        <f t="shared" si="62"/>
        <v>0</v>
      </c>
      <c r="Q134" s="6">
        <f t="shared" si="63"/>
        <v>0</v>
      </c>
      <c r="R134" s="6">
        <f t="shared" si="64"/>
        <v>0</v>
      </c>
      <c r="S134" s="6">
        <f t="shared" si="65"/>
        <v>0</v>
      </c>
      <c r="U134" s="6">
        <f t="shared" si="66"/>
        <v>292.71000000000004</v>
      </c>
      <c r="V134" s="6">
        <f t="shared" si="67"/>
        <v>17.28</v>
      </c>
      <c r="W134" s="6">
        <f t="shared" si="68"/>
        <v>33.28</v>
      </c>
      <c r="X134" s="6">
        <f t="shared" si="69"/>
        <v>47.79</v>
      </c>
      <c r="Y134" s="6">
        <f t="shared" si="70"/>
        <v>71.760000000000005</v>
      </c>
      <c r="Z134" s="6">
        <f t="shared" si="71"/>
        <v>82.600000000000009</v>
      </c>
      <c r="AA134" s="6">
        <f t="shared" si="72"/>
        <v>10.835000000000001</v>
      </c>
      <c r="AB134" s="6"/>
      <c r="AC134" s="6">
        <f t="shared" si="73"/>
        <v>133.04999999999998</v>
      </c>
      <c r="AD134" s="6">
        <f t="shared" si="74"/>
        <v>4.32</v>
      </c>
      <c r="AE134" s="6">
        <f t="shared" si="75"/>
        <v>8.32</v>
      </c>
      <c r="AF134" s="6">
        <f t="shared" si="76"/>
        <v>23.895</v>
      </c>
      <c r="AG134" s="6">
        <f t="shared" si="77"/>
        <v>66.239999999999995</v>
      </c>
      <c r="AH134" s="6">
        <f t="shared" si="78"/>
        <v>17.7</v>
      </c>
      <c r="AI134" s="6">
        <f t="shared" si="79"/>
        <v>11.82</v>
      </c>
    </row>
    <row r="135" spans="2:35" hidden="1" x14ac:dyDescent="0.3">
      <c r="B135" s="85">
        <f t="shared" si="80"/>
        <v>43465</v>
      </c>
      <c r="C135" s="3"/>
      <c r="D135" s="3"/>
      <c r="E135" s="5">
        <f t="shared" si="52"/>
        <v>324.36</v>
      </c>
      <c r="F135" s="5">
        <f t="shared" si="53"/>
        <v>67.8</v>
      </c>
      <c r="G135" s="5">
        <f t="shared" si="54"/>
        <v>132</v>
      </c>
      <c r="H135" s="5">
        <f t="shared" si="55"/>
        <v>405.88</v>
      </c>
      <c r="I135" s="5">
        <f t="shared" si="56"/>
        <v>887.25</v>
      </c>
      <c r="J135" s="5">
        <f t="shared" si="57"/>
        <v>1054.0999999999999</v>
      </c>
      <c r="K135" s="5">
        <f t="shared" si="58"/>
        <v>163.24</v>
      </c>
      <c r="M135" s="6">
        <f t="shared" si="59"/>
        <v>333.9</v>
      </c>
      <c r="N135" s="6">
        <f t="shared" si="60"/>
        <v>0</v>
      </c>
      <c r="O135" s="6">
        <f t="shared" si="61"/>
        <v>0</v>
      </c>
      <c r="P135" s="6">
        <f t="shared" si="62"/>
        <v>0</v>
      </c>
      <c r="Q135" s="6">
        <f t="shared" si="63"/>
        <v>0</v>
      </c>
      <c r="R135" s="6">
        <f t="shared" si="64"/>
        <v>0</v>
      </c>
      <c r="S135" s="6">
        <f t="shared" si="65"/>
        <v>0</v>
      </c>
      <c r="U135" s="6">
        <f t="shared" si="66"/>
        <v>314.82</v>
      </c>
      <c r="V135" s="6">
        <f t="shared" si="67"/>
        <v>18.080000000000002</v>
      </c>
      <c r="W135" s="6">
        <f t="shared" si="68"/>
        <v>35.200000000000003</v>
      </c>
      <c r="X135" s="6">
        <f t="shared" si="69"/>
        <v>50.04</v>
      </c>
      <c r="Y135" s="6">
        <f t="shared" si="70"/>
        <v>76.894999999999996</v>
      </c>
      <c r="Z135" s="6">
        <f t="shared" si="71"/>
        <v>88.9</v>
      </c>
      <c r="AA135" s="6">
        <f t="shared" si="72"/>
        <v>11.66</v>
      </c>
      <c r="AB135" s="6"/>
      <c r="AC135" s="6">
        <f t="shared" si="73"/>
        <v>143.1</v>
      </c>
      <c r="AD135" s="6">
        <f t="shared" si="74"/>
        <v>4.5200000000000005</v>
      </c>
      <c r="AE135" s="6">
        <f t="shared" si="75"/>
        <v>8.8000000000000007</v>
      </c>
      <c r="AF135" s="6">
        <f t="shared" si="76"/>
        <v>25.02</v>
      </c>
      <c r="AG135" s="6">
        <f t="shared" si="77"/>
        <v>70.98</v>
      </c>
      <c r="AH135" s="6">
        <f t="shared" si="78"/>
        <v>19.05</v>
      </c>
      <c r="AI135" s="6">
        <f t="shared" si="79"/>
        <v>12.719999999999999</v>
      </c>
    </row>
    <row r="136" spans="2:35" hidden="1" x14ac:dyDescent="0.3">
      <c r="B136" s="85">
        <f t="shared" si="80"/>
        <v>43830</v>
      </c>
      <c r="C136" s="3"/>
      <c r="D136" s="3"/>
      <c r="E136" s="5">
        <f t="shared" si="52"/>
        <v>348.84000000000003</v>
      </c>
      <c r="F136" s="5">
        <f t="shared" si="53"/>
        <v>70.8</v>
      </c>
      <c r="G136" s="5">
        <f t="shared" si="54"/>
        <v>139.79999999999998</v>
      </c>
      <c r="H136" s="5">
        <f t="shared" si="55"/>
        <v>424.86</v>
      </c>
      <c r="I136" s="5">
        <f t="shared" si="56"/>
        <v>951</v>
      </c>
      <c r="J136" s="5">
        <f t="shared" si="57"/>
        <v>1134.6099999999999</v>
      </c>
      <c r="K136" s="5">
        <f t="shared" si="58"/>
        <v>175.56</v>
      </c>
      <c r="M136" s="6">
        <f t="shared" si="59"/>
        <v>359.09999999999997</v>
      </c>
      <c r="N136" s="6">
        <f t="shared" si="60"/>
        <v>0</v>
      </c>
      <c r="O136" s="6">
        <f t="shared" si="61"/>
        <v>0</v>
      </c>
      <c r="P136" s="6">
        <f t="shared" si="62"/>
        <v>0</v>
      </c>
      <c r="Q136" s="6">
        <f t="shared" si="63"/>
        <v>0</v>
      </c>
      <c r="R136" s="6">
        <f t="shared" si="64"/>
        <v>0</v>
      </c>
      <c r="S136" s="6">
        <f t="shared" si="65"/>
        <v>0</v>
      </c>
      <c r="U136" s="6">
        <f t="shared" si="66"/>
        <v>338.58000000000004</v>
      </c>
      <c r="V136" s="6">
        <f t="shared" si="67"/>
        <v>18.88</v>
      </c>
      <c r="W136" s="6">
        <f t="shared" si="68"/>
        <v>37.28</v>
      </c>
      <c r="X136" s="6">
        <f t="shared" si="69"/>
        <v>52.379999999999995</v>
      </c>
      <c r="Y136" s="6">
        <f t="shared" si="70"/>
        <v>82.42</v>
      </c>
      <c r="Z136" s="6">
        <f t="shared" si="71"/>
        <v>95.690000000000012</v>
      </c>
      <c r="AA136" s="6">
        <f t="shared" si="72"/>
        <v>12.540000000000001</v>
      </c>
      <c r="AB136" s="6"/>
      <c r="AC136" s="6">
        <f t="shared" si="73"/>
        <v>153.9</v>
      </c>
      <c r="AD136" s="6">
        <f t="shared" si="74"/>
        <v>4.72</v>
      </c>
      <c r="AE136" s="6">
        <f t="shared" si="75"/>
        <v>9.32</v>
      </c>
      <c r="AF136" s="6">
        <f t="shared" si="76"/>
        <v>26.189999999999998</v>
      </c>
      <c r="AG136" s="6">
        <f t="shared" si="77"/>
        <v>76.08</v>
      </c>
      <c r="AH136" s="6">
        <f t="shared" si="78"/>
        <v>20.504999999999999</v>
      </c>
      <c r="AI136" s="6">
        <f t="shared" si="79"/>
        <v>13.68</v>
      </c>
    </row>
    <row r="137" spans="2:35" hidden="1" x14ac:dyDescent="0.3">
      <c r="B137" s="85">
        <f t="shared" si="80"/>
        <v>44196</v>
      </c>
      <c r="C137" s="3"/>
      <c r="D137" s="3"/>
      <c r="E137" s="5">
        <f t="shared" si="52"/>
        <v>375.36</v>
      </c>
      <c r="F137" s="5">
        <f t="shared" si="53"/>
        <v>73.8</v>
      </c>
      <c r="G137" s="5">
        <f t="shared" si="54"/>
        <v>147.6</v>
      </c>
      <c r="H137" s="5">
        <f t="shared" si="55"/>
        <v>444.57</v>
      </c>
      <c r="I137" s="5">
        <f t="shared" si="56"/>
        <v>1019.25</v>
      </c>
      <c r="J137" s="5">
        <f t="shared" si="57"/>
        <v>1220.9299999999998</v>
      </c>
      <c r="K137" s="5">
        <f t="shared" si="58"/>
        <v>188.65</v>
      </c>
      <c r="M137" s="6">
        <f t="shared" si="59"/>
        <v>386.4</v>
      </c>
      <c r="N137" s="6">
        <f t="shared" si="60"/>
        <v>0</v>
      </c>
      <c r="O137" s="6">
        <f t="shared" si="61"/>
        <v>0</v>
      </c>
      <c r="P137" s="6">
        <f t="shared" si="62"/>
        <v>0</v>
      </c>
      <c r="Q137" s="6">
        <f t="shared" si="63"/>
        <v>0</v>
      </c>
      <c r="R137" s="6">
        <f t="shared" si="64"/>
        <v>0</v>
      </c>
      <c r="S137" s="6">
        <f t="shared" si="65"/>
        <v>0</v>
      </c>
      <c r="U137" s="6">
        <f t="shared" si="66"/>
        <v>364.32</v>
      </c>
      <c r="V137" s="6">
        <f t="shared" si="67"/>
        <v>19.68</v>
      </c>
      <c r="W137" s="6">
        <f t="shared" si="68"/>
        <v>39.36</v>
      </c>
      <c r="X137" s="6">
        <f t="shared" si="69"/>
        <v>54.809999999999995</v>
      </c>
      <c r="Y137" s="6">
        <f t="shared" si="70"/>
        <v>88.335000000000008</v>
      </c>
      <c r="Z137" s="6">
        <f t="shared" si="71"/>
        <v>102.97000000000001</v>
      </c>
      <c r="AA137" s="6">
        <f t="shared" si="72"/>
        <v>13.475</v>
      </c>
      <c r="AB137" s="6"/>
      <c r="AC137" s="6">
        <f t="shared" si="73"/>
        <v>165.6</v>
      </c>
      <c r="AD137" s="6">
        <f t="shared" si="74"/>
        <v>4.92</v>
      </c>
      <c r="AE137" s="6">
        <f t="shared" si="75"/>
        <v>9.84</v>
      </c>
      <c r="AF137" s="6">
        <f t="shared" si="76"/>
        <v>27.404999999999998</v>
      </c>
      <c r="AG137" s="6">
        <f t="shared" si="77"/>
        <v>81.539999999999992</v>
      </c>
      <c r="AH137" s="6">
        <f t="shared" si="78"/>
        <v>22.064999999999998</v>
      </c>
      <c r="AI137" s="6">
        <f t="shared" si="79"/>
        <v>14.7</v>
      </c>
    </row>
    <row r="138" spans="2:35" hidden="1" x14ac:dyDescent="0.3">
      <c r="B138" s="85">
        <f t="shared" si="80"/>
        <v>44561</v>
      </c>
      <c r="C138" s="3"/>
      <c r="D138" s="3"/>
      <c r="E138" s="5">
        <f t="shared" si="52"/>
        <v>95.37</v>
      </c>
      <c r="F138" s="5">
        <f t="shared" si="53"/>
        <v>85.8</v>
      </c>
      <c r="G138" s="5">
        <f t="shared" si="54"/>
        <v>174</v>
      </c>
      <c r="H138" s="5">
        <f t="shared" si="55"/>
        <v>75.19</v>
      </c>
      <c r="I138" s="5">
        <f t="shared" si="56"/>
        <v>181.5</v>
      </c>
      <c r="J138" s="5">
        <f t="shared" si="57"/>
        <v>415.83</v>
      </c>
      <c r="K138" s="5">
        <f t="shared" si="58"/>
        <v>64.680000000000007</v>
      </c>
      <c r="M138" s="6">
        <f t="shared" si="59"/>
        <v>98.174999999999997</v>
      </c>
      <c r="N138" s="6">
        <f t="shared" si="60"/>
        <v>0</v>
      </c>
      <c r="O138" s="6">
        <f t="shared" si="61"/>
        <v>0</v>
      </c>
      <c r="P138" s="6">
        <f t="shared" si="62"/>
        <v>0</v>
      </c>
      <c r="Q138" s="6">
        <f t="shared" si="63"/>
        <v>0</v>
      </c>
      <c r="R138" s="6">
        <f t="shared" si="64"/>
        <v>0</v>
      </c>
      <c r="S138" s="6">
        <f t="shared" si="65"/>
        <v>0</v>
      </c>
      <c r="U138" s="6">
        <f t="shared" si="66"/>
        <v>92.564999999999998</v>
      </c>
      <c r="V138" s="6">
        <f t="shared" si="67"/>
        <v>22.88</v>
      </c>
      <c r="W138" s="6">
        <f t="shared" si="68"/>
        <v>46.4</v>
      </c>
      <c r="X138" s="6">
        <f t="shared" si="69"/>
        <v>9.27</v>
      </c>
      <c r="Y138" s="6">
        <f t="shared" si="70"/>
        <v>15.73</v>
      </c>
      <c r="Z138" s="6">
        <f t="shared" si="71"/>
        <v>35.07</v>
      </c>
      <c r="AA138" s="6">
        <f t="shared" si="72"/>
        <v>4.62</v>
      </c>
      <c r="AB138" s="6"/>
      <c r="AC138" s="6">
        <f t="shared" si="73"/>
        <v>42.074999999999996</v>
      </c>
      <c r="AD138" s="6">
        <f t="shared" si="74"/>
        <v>5.72</v>
      </c>
      <c r="AE138" s="6">
        <f t="shared" si="75"/>
        <v>11.6</v>
      </c>
      <c r="AF138" s="6">
        <f t="shared" si="76"/>
        <v>4.6349999999999998</v>
      </c>
      <c r="AG138" s="6">
        <f t="shared" si="77"/>
        <v>14.52</v>
      </c>
      <c r="AH138" s="6">
        <f t="shared" si="78"/>
        <v>7.5149999999999997</v>
      </c>
      <c r="AI138" s="6">
        <f t="shared" si="79"/>
        <v>5.04</v>
      </c>
    </row>
    <row r="139" spans="2:35" x14ac:dyDescent="0.3">
      <c r="B139" s="85">
        <f t="shared" si="80"/>
        <v>44926</v>
      </c>
      <c r="C139" s="3"/>
      <c r="D139" s="3"/>
      <c r="E139" s="5">
        <f t="shared" si="52"/>
        <v>95.846850000000003</v>
      </c>
      <c r="F139" s="5">
        <f t="shared" si="53"/>
        <v>86.228999999999985</v>
      </c>
      <c r="G139" s="5">
        <f t="shared" si="54"/>
        <v>174.86999999999998</v>
      </c>
      <c r="H139" s="5">
        <f t="shared" si="55"/>
        <v>75.565949999999987</v>
      </c>
      <c r="I139" s="5">
        <f t="shared" si="56"/>
        <v>182.40749999999997</v>
      </c>
      <c r="J139" s="5">
        <f t="shared" si="57"/>
        <v>417.90914999999995</v>
      </c>
      <c r="K139" s="5">
        <f t="shared" si="58"/>
        <v>65.003399999999985</v>
      </c>
      <c r="M139" s="6">
        <f t="shared" si="59"/>
        <v>98.665874999999986</v>
      </c>
      <c r="N139" s="6">
        <f t="shared" si="60"/>
        <v>0</v>
      </c>
      <c r="O139" s="6">
        <f t="shared" si="61"/>
        <v>0</v>
      </c>
      <c r="P139" s="6">
        <f t="shared" si="62"/>
        <v>0</v>
      </c>
      <c r="Q139" s="6">
        <f t="shared" si="63"/>
        <v>0</v>
      </c>
      <c r="R139" s="6">
        <f t="shared" si="64"/>
        <v>0</v>
      </c>
      <c r="S139" s="6">
        <f t="shared" si="65"/>
        <v>0</v>
      </c>
      <c r="U139" s="6">
        <f t="shared" si="66"/>
        <v>93.027824999999993</v>
      </c>
      <c r="V139" s="6">
        <f t="shared" si="67"/>
        <v>22.994399999999995</v>
      </c>
      <c r="W139" s="6">
        <f t="shared" si="68"/>
        <v>46.631999999999998</v>
      </c>
      <c r="X139" s="6">
        <f t="shared" si="69"/>
        <v>9.3163499999999981</v>
      </c>
      <c r="Y139" s="6">
        <f t="shared" si="70"/>
        <v>15.80865</v>
      </c>
      <c r="Z139" s="6">
        <f t="shared" si="71"/>
        <v>35.245350000000002</v>
      </c>
      <c r="AA139" s="6">
        <f t="shared" si="72"/>
        <v>4.6430999999999996</v>
      </c>
      <c r="AB139" s="6"/>
      <c r="AC139" s="6">
        <f t="shared" si="73"/>
        <v>42.285374999999995</v>
      </c>
      <c r="AD139" s="6">
        <f t="shared" si="74"/>
        <v>5.7485999999999988</v>
      </c>
      <c r="AE139" s="6">
        <f t="shared" si="75"/>
        <v>11.657999999999999</v>
      </c>
      <c r="AF139" s="6">
        <f t="shared" si="76"/>
        <v>4.6581749999999991</v>
      </c>
      <c r="AG139" s="6">
        <f t="shared" si="77"/>
        <v>14.592599999999997</v>
      </c>
      <c r="AH139" s="6">
        <f t="shared" si="78"/>
        <v>7.5525749999999992</v>
      </c>
      <c r="AI139" s="6">
        <f t="shared" si="79"/>
        <v>5.065199999999999</v>
      </c>
    </row>
    <row r="140" spans="2:35" x14ac:dyDescent="0.3">
      <c r="B140" s="85">
        <f t="shared" si="80"/>
        <v>45291</v>
      </c>
      <c r="C140" s="3"/>
      <c r="D140" s="3"/>
      <c r="E140" s="5">
        <f t="shared" si="52"/>
        <v>96.32608424999998</v>
      </c>
      <c r="F140" s="5">
        <f t="shared" si="53"/>
        <v>86.660144999999972</v>
      </c>
      <c r="G140" s="5">
        <f t="shared" si="54"/>
        <v>175.74434999999997</v>
      </c>
      <c r="H140" s="5">
        <f t="shared" si="55"/>
        <v>75.94377974999999</v>
      </c>
      <c r="I140" s="5">
        <f t="shared" si="56"/>
        <v>183.31953749999997</v>
      </c>
      <c r="J140" s="5">
        <f t="shared" si="57"/>
        <v>419.99869574999985</v>
      </c>
      <c r="K140" s="5">
        <f t="shared" si="58"/>
        <v>65.328416999999988</v>
      </c>
      <c r="M140" s="6">
        <f t="shared" si="59"/>
        <v>99.159204374999973</v>
      </c>
      <c r="N140" s="6">
        <f t="shared" si="60"/>
        <v>0</v>
      </c>
      <c r="O140" s="6">
        <f t="shared" si="61"/>
        <v>0</v>
      </c>
      <c r="P140" s="6">
        <f t="shared" si="62"/>
        <v>0</v>
      </c>
      <c r="Q140" s="6">
        <f t="shared" si="63"/>
        <v>0</v>
      </c>
      <c r="R140" s="6">
        <f t="shared" si="64"/>
        <v>0</v>
      </c>
      <c r="S140" s="6">
        <f t="shared" si="65"/>
        <v>0</v>
      </c>
      <c r="U140" s="6">
        <f t="shared" si="66"/>
        <v>93.492964124999986</v>
      </c>
      <c r="V140" s="6">
        <f t="shared" si="67"/>
        <v>23.109371999999993</v>
      </c>
      <c r="W140" s="6">
        <f t="shared" si="68"/>
        <v>46.865159999999996</v>
      </c>
      <c r="X140" s="6">
        <f t="shared" si="69"/>
        <v>9.3629317499999978</v>
      </c>
      <c r="Y140" s="6">
        <f t="shared" si="70"/>
        <v>15.887693249999996</v>
      </c>
      <c r="Z140" s="6">
        <f t="shared" si="71"/>
        <v>35.421576749999993</v>
      </c>
      <c r="AA140" s="6">
        <f t="shared" si="72"/>
        <v>4.6663154999999987</v>
      </c>
      <c r="AB140" s="6"/>
      <c r="AC140" s="6">
        <f t="shared" si="73"/>
        <v>42.496801874999989</v>
      </c>
      <c r="AD140" s="6">
        <f t="shared" si="74"/>
        <v>5.7773429999999983</v>
      </c>
      <c r="AE140" s="6">
        <f t="shared" si="75"/>
        <v>11.716289999999999</v>
      </c>
      <c r="AF140" s="6">
        <f t="shared" si="76"/>
        <v>4.6814658749999989</v>
      </c>
      <c r="AG140" s="6">
        <f t="shared" si="77"/>
        <v>14.665562999999997</v>
      </c>
      <c r="AH140" s="6">
        <f t="shared" si="78"/>
        <v>7.5903378749999977</v>
      </c>
      <c r="AI140" s="6">
        <f t="shared" si="79"/>
        <v>5.0905259999999979</v>
      </c>
    </row>
    <row r="141" spans="2:35" x14ac:dyDescent="0.3">
      <c r="B141" s="85">
        <f t="shared" si="80"/>
        <v>45657</v>
      </c>
      <c r="C141" s="3"/>
      <c r="D141" s="3"/>
      <c r="E141" s="5">
        <f t="shared" si="52"/>
        <v>96.807714671249968</v>
      </c>
      <c r="F141" s="5">
        <f t="shared" si="53"/>
        <v>87.093445724999967</v>
      </c>
      <c r="G141" s="5">
        <f t="shared" si="54"/>
        <v>176.62307174999998</v>
      </c>
      <c r="H141" s="5">
        <f t="shared" si="55"/>
        <v>76.323498648749975</v>
      </c>
      <c r="I141" s="5">
        <f t="shared" si="56"/>
        <v>184.23613518749994</v>
      </c>
      <c r="J141" s="5">
        <f t="shared" si="57"/>
        <v>422.09868922874983</v>
      </c>
      <c r="K141" s="5">
        <f t="shared" si="58"/>
        <v>65.655059084999976</v>
      </c>
      <c r="M141" s="6">
        <f t="shared" si="59"/>
        <v>99.655000396874954</v>
      </c>
      <c r="N141" s="6">
        <f t="shared" si="60"/>
        <v>0</v>
      </c>
      <c r="O141" s="6">
        <f t="shared" si="61"/>
        <v>0</v>
      </c>
      <c r="P141" s="6">
        <f t="shared" si="62"/>
        <v>0</v>
      </c>
      <c r="Q141" s="6">
        <f t="shared" si="63"/>
        <v>0</v>
      </c>
      <c r="R141" s="6">
        <f t="shared" si="64"/>
        <v>0</v>
      </c>
      <c r="S141" s="6">
        <f t="shared" si="65"/>
        <v>0</v>
      </c>
      <c r="U141" s="6">
        <f t="shared" si="66"/>
        <v>93.960428945624969</v>
      </c>
      <c r="V141" s="6">
        <f t="shared" si="67"/>
        <v>23.224918859999995</v>
      </c>
      <c r="W141" s="6">
        <f t="shared" si="68"/>
        <v>47.099485799999997</v>
      </c>
      <c r="X141" s="6">
        <f t="shared" si="69"/>
        <v>9.4097464087499958</v>
      </c>
      <c r="Y141" s="6">
        <f t="shared" si="70"/>
        <v>15.967131716249995</v>
      </c>
      <c r="Z141" s="6">
        <f t="shared" si="71"/>
        <v>35.59868463374999</v>
      </c>
      <c r="AA141" s="6">
        <f t="shared" si="72"/>
        <v>4.6896470774999974</v>
      </c>
      <c r="AB141" s="6"/>
      <c r="AC141" s="6">
        <f t="shared" si="73"/>
        <v>42.709285884374985</v>
      </c>
      <c r="AD141" s="6">
        <f t="shared" si="74"/>
        <v>5.8062297149999988</v>
      </c>
      <c r="AE141" s="6">
        <f t="shared" si="75"/>
        <v>11.774871449999999</v>
      </c>
      <c r="AF141" s="6">
        <f t="shared" si="76"/>
        <v>4.7048732043749979</v>
      </c>
      <c r="AG141" s="6">
        <f t="shared" si="77"/>
        <v>14.738890814999994</v>
      </c>
      <c r="AH141" s="6">
        <f t="shared" si="78"/>
        <v>7.6282895643749971</v>
      </c>
      <c r="AI141" s="6">
        <f t="shared" si="79"/>
        <v>5.1159786299999972</v>
      </c>
    </row>
    <row r="142" spans="2:35" x14ac:dyDescent="0.3">
      <c r="B142" s="85">
        <f t="shared" si="80"/>
        <v>46022</v>
      </c>
      <c r="C142" s="3"/>
      <c r="D142" s="3"/>
      <c r="E142" s="5">
        <f t="shared" si="52"/>
        <v>97.291753244606213</v>
      </c>
      <c r="F142" s="5">
        <f t="shared" si="53"/>
        <v>87.528912953624967</v>
      </c>
      <c r="G142" s="5">
        <f t="shared" si="54"/>
        <v>177.50618710874997</v>
      </c>
      <c r="H142" s="5">
        <f t="shared" si="55"/>
        <v>76.705116141993713</v>
      </c>
      <c r="I142" s="5">
        <f t="shared" si="56"/>
        <v>185.15731586343742</v>
      </c>
      <c r="J142" s="5">
        <f t="shared" si="57"/>
        <v>424.2091826748935</v>
      </c>
      <c r="K142" s="5">
        <f t="shared" si="58"/>
        <v>65.983334380424964</v>
      </c>
      <c r="M142" s="6">
        <f t="shared" si="59"/>
        <v>100.15327539885932</v>
      </c>
      <c r="N142" s="6">
        <f t="shared" si="60"/>
        <v>0</v>
      </c>
      <c r="O142" s="6">
        <f t="shared" si="61"/>
        <v>0</v>
      </c>
      <c r="P142" s="6">
        <f t="shared" si="62"/>
        <v>0</v>
      </c>
      <c r="Q142" s="6">
        <f t="shared" si="63"/>
        <v>0</v>
      </c>
      <c r="R142" s="6">
        <f t="shared" si="64"/>
        <v>0</v>
      </c>
      <c r="S142" s="6">
        <f t="shared" si="65"/>
        <v>0</v>
      </c>
      <c r="U142" s="6">
        <f t="shared" si="66"/>
        <v>94.430231090353089</v>
      </c>
      <c r="V142" s="6">
        <f t="shared" si="67"/>
        <v>23.341043454299992</v>
      </c>
      <c r="W142" s="6">
        <f t="shared" si="68"/>
        <v>47.334983228999988</v>
      </c>
      <c r="X142" s="6">
        <f t="shared" si="69"/>
        <v>9.4567951407937443</v>
      </c>
      <c r="Y142" s="6">
        <f t="shared" si="70"/>
        <v>16.046967374831244</v>
      </c>
      <c r="Z142" s="6">
        <f t="shared" si="71"/>
        <v>35.776678056918733</v>
      </c>
      <c r="AA142" s="6">
        <f t="shared" si="72"/>
        <v>4.7130953128874973</v>
      </c>
      <c r="AB142" s="6"/>
      <c r="AC142" s="6">
        <f t="shared" si="73"/>
        <v>42.922832313796853</v>
      </c>
      <c r="AD142" s="6">
        <f t="shared" si="74"/>
        <v>5.8352608635749981</v>
      </c>
      <c r="AE142" s="6">
        <f t="shared" si="75"/>
        <v>11.833745807249997</v>
      </c>
      <c r="AF142" s="6">
        <f t="shared" si="76"/>
        <v>4.7283975703968721</v>
      </c>
      <c r="AG142" s="6">
        <f t="shared" si="77"/>
        <v>14.812585269074992</v>
      </c>
      <c r="AH142" s="6">
        <f t="shared" si="78"/>
        <v>7.6664310121968704</v>
      </c>
      <c r="AI142" s="6">
        <f t="shared" si="79"/>
        <v>5.141558523149997</v>
      </c>
    </row>
    <row r="143" spans="2:35" x14ac:dyDescent="0.3">
      <c r="B143" s="85">
        <f t="shared" si="80"/>
        <v>46387</v>
      </c>
      <c r="C143" s="3"/>
      <c r="D143" s="3"/>
      <c r="E143" s="5">
        <f t="shared" si="52"/>
        <v>97.778212010829236</v>
      </c>
      <c r="F143" s="5">
        <f t="shared" si="53"/>
        <v>87.966557518393088</v>
      </c>
      <c r="G143" s="5">
        <f t="shared" si="54"/>
        <v>178.39371804429368</v>
      </c>
      <c r="H143" s="5">
        <f t="shared" si="55"/>
        <v>77.08864172270367</v>
      </c>
      <c r="I143" s="5">
        <f t="shared" si="56"/>
        <v>186.08310244275458</v>
      </c>
      <c r="J143" s="5">
        <f t="shared" si="57"/>
        <v>426.33022858826797</v>
      </c>
      <c r="K143" s="5">
        <f t="shared" si="58"/>
        <v>66.313251052327075</v>
      </c>
      <c r="M143" s="6">
        <f t="shared" si="59"/>
        <v>100.65404177585361</v>
      </c>
      <c r="N143" s="6">
        <f t="shared" si="60"/>
        <v>0</v>
      </c>
      <c r="O143" s="6">
        <f t="shared" si="61"/>
        <v>0</v>
      </c>
      <c r="P143" s="6">
        <f t="shared" si="62"/>
        <v>0</v>
      </c>
      <c r="Q143" s="6">
        <f t="shared" si="63"/>
        <v>0</v>
      </c>
      <c r="R143" s="6">
        <f t="shared" si="64"/>
        <v>0</v>
      </c>
      <c r="S143" s="6">
        <f t="shared" si="65"/>
        <v>0</v>
      </c>
      <c r="U143" s="6">
        <f t="shared" si="66"/>
        <v>94.902382245804844</v>
      </c>
      <c r="V143" s="6">
        <f t="shared" si="67"/>
        <v>23.45774867157149</v>
      </c>
      <c r="W143" s="6">
        <f t="shared" si="68"/>
        <v>47.571658145144987</v>
      </c>
      <c r="X143" s="6">
        <f t="shared" si="69"/>
        <v>9.5040791164977119</v>
      </c>
      <c r="Y143" s="6">
        <f t="shared" si="70"/>
        <v>16.127202211705399</v>
      </c>
      <c r="Z143" s="6">
        <f t="shared" si="71"/>
        <v>35.95556144720333</v>
      </c>
      <c r="AA143" s="6">
        <f t="shared" si="72"/>
        <v>4.7366607894519346</v>
      </c>
      <c r="AB143" s="6"/>
      <c r="AC143" s="6">
        <f t="shared" si="73"/>
        <v>43.137446475365834</v>
      </c>
      <c r="AD143" s="6">
        <f t="shared" si="74"/>
        <v>5.8644371678928726</v>
      </c>
      <c r="AE143" s="6">
        <f t="shared" si="75"/>
        <v>11.892914536286247</v>
      </c>
      <c r="AF143" s="6">
        <f t="shared" si="76"/>
        <v>4.7520395582488559</v>
      </c>
      <c r="AG143" s="6">
        <f t="shared" si="77"/>
        <v>14.886648195420365</v>
      </c>
      <c r="AH143" s="6">
        <f t="shared" si="78"/>
        <v>7.7047631672578554</v>
      </c>
      <c r="AI143" s="6">
        <f t="shared" si="79"/>
        <v>5.1672663157657466</v>
      </c>
    </row>
    <row r="144" spans="2:35" x14ac:dyDescent="0.3">
      <c r="B144" s="85">
        <f t="shared" si="80"/>
        <v>46752</v>
      </c>
      <c r="C144" s="3"/>
      <c r="D144" s="3"/>
      <c r="E144" s="5">
        <f t="shared" si="52"/>
        <v>98.26710307088338</v>
      </c>
      <c r="F144" s="5">
        <f t="shared" si="53"/>
        <v>88.406390305985028</v>
      </c>
      <c r="G144" s="5">
        <f t="shared" si="54"/>
        <v>179.28568663451512</v>
      </c>
      <c r="H144" s="5">
        <f t="shared" si="55"/>
        <v>77.474084931317165</v>
      </c>
      <c r="I144" s="5">
        <f t="shared" si="56"/>
        <v>187.01351795496834</v>
      </c>
      <c r="J144" s="5">
        <f t="shared" si="57"/>
        <v>428.46187973120931</v>
      </c>
      <c r="K144" s="5">
        <f t="shared" si="58"/>
        <v>66.64481730758871</v>
      </c>
      <c r="M144" s="6">
        <f t="shared" si="59"/>
        <v>101.15731198473287</v>
      </c>
      <c r="N144" s="6">
        <f t="shared" si="60"/>
        <v>0</v>
      </c>
      <c r="O144" s="6">
        <f t="shared" si="61"/>
        <v>0</v>
      </c>
      <c r="P144" s="6">
        <f t="shared" si="62"/>
        <v>0</v>
      </c>
      <c r="Q144" s="6">
        <f t="shared" si="63"/>
        <v>0</v>
      </c>
      <c r="R144" s="6">
        <f t="shared" si="64"/>
        <v>0</v>
      </c>
      <c r="S144" s="6">
        <f t="shared" si="65"/>
        <v>0</v>
      </c>
      <c r="U144" s="6">
        <f t="shared" si="66"/>
        <v>95.37689415703386</v>
      </c>
      <c r="V144" s="6">
        <f t="shared" si="67"/>
        <v>23.575037414929344</v>
      </c>
      <c r="W144" s="6">
        <f t="shared" si="68"/>
        <v>47.809516435870705</v>
      </c>
      <c r="X144" s="6">
        <f t="shared" si="69"/>
        <v>9.5515995120801982</v>
      </c>
      <c r="Y144" s="6">
        <f t="shared" si="70"/>
        <v>16.207838222763922</v>
      </c>
      <c r="Z144" s="6">
        <f t="shared" si="71"/>
        <v>36.135339254439344</v>
      </c>
      <c r="AA144" s="6">
        <f t="shared" si="72"/>
        <v>4.7603440933991932</v>
      </c>
      <c r="AB144" s="6"/>
      <c r="AC144" s="6">
        <f t="shared" si="73"/>
        <v>43.353133707742664</v>
      </c>
      <c r="AD144" s="6">
        <f t="shared" si="74"/>
        <v>5.8937593537323361</v>
      </c>
      <c r="AE144" s="6">
        <f t="shared" si="75"/>
        <v>11.952379108967676</v>
      </c>
      <c r="AF144" s="6">
        <f t="shared" si="76"/>
        <v>4.7757997560400991</v>
      </c>
      <c r="AG144" s="6">
        <f t="shared" si="77"/>
        <v>14.961081436397466</v>
      </c>
      <c r="AH144" s="6">
        <f t="shared" si="78"/>
        <v>7.7432869830941442</v>
      </c>
      <c r="AI144" s="6">
        <f t="shared" si="79"/>
        <v>5.1931026473445741</v>
      </c>
    </row>
    <row r="145" spans="2:35" x14ac:dyDescent="0.3">
      <c r="B145" s="85">
        <f t="shared" si="80"/>
        <v>47118</v>
      </c>
      <c r="C145" s="3"/>
      <c r="D145" s="3"/>
      <c r="E145" s="5">
        <f t="shared" si="52"/>
        <v>98.758438586237787</v>
      </c>
      <c r="F145" s="5">
        <f t="shared" si="53"/>
        <v>88.848422257514954</v>
      </c>
      <c r="G145" s="5">
        <f t="shared" si="54"/>
        <v>180.18211506768768</v>
      </c>
      <c r="H145" s="5">
        <f t="shared" si="55"/>
        <v>77.861455355973746</v>
      </c>
      <c r="I145" s="5">
        <f t="shared" si="56"/>
        <v>187.94858554474317</v>
      </c>
      <c r="J145" s="5">
        <f t="shared" si="57"/>
        <v>430.60418912986529</v>
      </c>
      <c r="K145" s="5">
        <f t="shared" si="58"/>
        <v>66.978041394126649</v>
      </c>
      <c r="M145" s="6">
        <f t="shared" si="59"/>
        <v>101.66309854465653</v>
      </c>
      <c r="N145" s="6">
        <f t="shared" si="60"/>
        <v>0</v>
      </c>
      <c r="O145" s="6">
        <f t="shared" si="61"/>
        <v>0</v>
      </c>
      <c r="P145" s="6">
        <f t="shared" si="62"/>
        <v>0</v>
      </c>
      <c r="Q145" s="6">
        <f t="shared" si="63"/>
        <v>0</v>
      </c>
      <c r="R145" s="6">
        <f t="shared" si="64"/>
        <v>0</v>
      </c>
      <c r="S145" s="6">
        <f t="shared" si="65"/>
        <v>0</v>
      </c>
      <c r="U145" s="6">
        <f t="shared" si="66"/>
        <v>95.853778627819025</v>
      </c>
      <c r="V145" s="6">
        <f t="shared" si="67"/>
        <v>23.69291260200399</v>
      </c>
      <c r="W145" s="6">
        <f t="shared" si="68"/>
        <v>48.048564018050051</v>
      </c>
      <c r="X145" s="6">
        <f t="shared" si="69"/>
        <v>9.5993575096405994</v>
      </c>
      <c r="Y145" s="6">
        <f t="shared" si="70"/>
        <v>16.288877413877742</v>
      </c>
      <c r="Z145" s="6">
        <f t="shared" si="71"/>
        <v>36.316015950711538</v>
      </c>
      <c r="AA145" s="6">
        <f t="shared" si="72"/>
        <v>4.7841458138661892</v>
      </c>
      <c r="AB145" s="6"/>
      <c r="AC145" s="6">
        <f t="shared" si="73"/>
        <v>43.569899376281377</v>
      </c>
      <c r="AD145" s="6">
        <f t="shared" si="74"/>
        <v>5.9232281505009974</v>
      </c>
      <c r="AE145" s="6">
        <f t="shared" si="75"/>
        <v>12.012141004512513</v>
      </c>
      <c r="AF145" s="6">
        <f t="shared" si="76"/>
        <v>4.7996787548202997</v>
      </c>
      <c r="AG145" s="6">
        <f t="shared" si="77"/>
        <v>15.035886843579453</v>
      </c>
      <c r="AH145" s="6">
        <f t="shared" si="78"/>
        <v>7.782003418009614</v>
      </c>
      <c r="AI145" s="6">
        <f t="shared" si="79"/>
        <v>5.2190681605812967</v>
      </c>
    </row>
    <row r="146" spans="2:35" x14ac:dyDescent="0.3">
      <c r="B146" s="85">
        <f t="shared" si="80"/>
        <v>47483</v>
      </c>
      <c r="C146" s="3"/>
      <c r="D146" s="3"/>
      <c r="E146" s="5">
        <f t="shared" si="52"/>
        <v>99.252230779168983</v>
      </c>
      <c r="F146" s="5">
        <f t="shared" si="53"/>
        <v>89.292664368802519</v>
      </c>
      <c r="G146" s="5">
        <f t="shared" si="54"/>
        <v>181.08302564302608</v>
      </c>
      <c r="H146" s="5">
        <f t="shared" si="55"/>
        <v>78.250762632753606</v>
      </c>
      <c r="I146" s="5">
        <f t="shared" si="56"/>
        <v>188.88832847246687</v>
      </c>
      <c r="J146" s="5">
        <f t="shared" si="57"/>
        <v>432.75721007551459</v>
      </c>
      <c r="K146" s="5">
        <f t="shared" si="58"/>
        <v>67.312931601097276</v>
      </c>
      <c r="M146" s="6">
        <f t="shared" si="59"/>
        <v>102.17141403737982</v>
      </c>
      <c r="N146" s="6">
        <f t="shared" si="60"/>
        <v>0</v>
      </c>
      <c r="O146" s="6">
        <f t="shared" si="61"/>
        <v>0</v>
      </c>
      <c r="P146" s="6">
        <f t="shared" si="62"/>
        <v>0</v>
      </c>
      <c r="Q146" s="6">
        <f t="shared" si="63"/>
        <v>0</v>
      </c>
      <c r="R146" s="6">
        <f t="shared" si="64"/>
        <v>0</v>
      </c>
      <c r="S146" s="6">
        <f t="shared" si="65"/>
        <v>0</v>
      </c>
      <c r="U146" s="6">
        <f t="shared" si="66"/>
        <v>96.333047520958118</v>
      </c>
      <c r="V146" s="6">
        <f t="shared" si="67"/>
        <v>23.811377165014004</v>
      </c>
      <c r="W146" s="6">
        <f t="shared" si="68"/>
        <v>48.288806838140289</v>
      </c>
      <c r="X146" s="6">
        <f t="shared" si="69"/>
        <v>9.6473542971888016</v>
      </c>
      <c r="Y146" s="6">
        <f t="shared" si="70"/>
        <v>16.370321800947128</v>
      </c>
      <c r="Z146" s="6">
        <f t="shared" si="71"/>
        <v>36.49759603046509</v>
      </c>
      <c r="AA146" s="6">
        <f t="shared" si="72"/>
        <v>4.8080665429355189</v>
      </c>
      <c r="AB146" s="6"/>
      <c r="AC146" s="6">
        <f t="shared" si="73"/>
        <v>43.787748873162776</v>
      </c>
      <c r="AD146" s="6">
        <f t="shared" si="74"/>
        <v>5.9528442912535011</v>
      </c>
      <c r="AE146" s="6">
        <f t="shared" si="75"/>
        <v>12.072201709535072</v>
      </c>
      <c r="AF146" s="6">
        <f t="shared" si="76"/>
        <v>4.8236771485944008</v>
      </c>
      <c r="AG146" s="6">
        <f t="shared" si="77"/>
        <v>15.111066277797349</v>
      </c>
      <c r="AH146" s="6">
        <f t="shared" si="78"/>
        <v>7.8209134350996612</v>
      </c>
      <c r="AI146" s="6">
        <f t="shared" si="79"/>
        <v>5.2451635013842024</v>
      </c>
    </row>
    <row r="147" spans="2:35" x14ac:dyDescent="0.3">
      <c r="B147" s="85">
        <f t="shared" si="80"/>
        <v>47848</v>
      </c>
      <c r="C147" s="3"/>
      <c r="D147" s="3"/>
      <c r="E147" s="5">
        <f t="shared" si="52"/>
        <v>99.748491933064798</v>
      </c>
      <c r="F147" s="5">
        <f t="shared" si="53"/>
        <v>89.739127690646512</v>
      </c>
      <c r="G147" s="5">
        <f t="shared" si="54"/>
        <v>181.98844077124122</v>
      </c>
      <c r="H147" s="5">
        <f t="shared" si="55"/>
        <v>78.642016445917363</v>
      </c>
      <c r="I147" s="5">
        <f t="shared" si="56"/>
        <v>189.83277011482917</v>
      </c>
      <c r="J147" s="5">
        <f t="shared" si="57"/>
        <v>434.92099612589209</v>
      </c>
      <c r="K147" s="5">
        <f t="shared" si="58"/>
        <v>67.649496259102747</v>
      </c>
      <c r="M147" s="6">
        <f t="shared" si="59"/>
        <v>102.68227110756669</v>
      </c>
      <c r="N147" s="6">
        <f t="shared" si="60"/>
        <v>0</v>
      </c>
      <c r="O147" s="6">
        <f t="shared" si="61"/>
        <v>0</v>
      </c>
      <c r="P147" s="6">
        <f t="shared" si="62"/>
        <v>0</v>
      </c>
      <c r="Q147" s="6">
        <f t="shared" si="63"/>
        <v>0</v>
      </c>
      <c r="R147" s="6">
        <f t="shared" si="64"/>
        <v>0</v>
      </c>
      <c r="S147" s="6">
        <f t="shared" si="65"/>
        <v>0</v>
      </c>
      <c r="U147" s="6">
        <f t="shared" si="66"/>
        <v>96.814712758562891</v>
      </c>
      <c r="V147" s="6">
        <f t="shared" si="67"/>
        <v>23.930434050839072</v>
      </c>
      <c r="W147" s="6">
        <f t="shared" si="68"/>
        <v>48.530250872330988</v>
      </c>
      <c r="X147" s="6">
        <f t="shared" si="69"/>
        <v>9.6955910686747426</v>
      </c>
      <c r="Y147" s="6">
        <f t="shared" si="70"/>
        <v>16.452173409951865</v>
      </c>
      <c r="Z147" s="6">
        <f t="shared" si="71"/>
        <v>36.680084010617414</v>
      </c>
      <c r="AA147" s="6">
        <f t="shared" si="72"/>
        <v>4.8321068756501964</v>
      </c>
      <c r="AB147" s="6"/>
      <c r="AC147" s="6">
        <f t="shared" si="73"/>
        <v>44.006687617528584</v>
      </c>
      <c r="AD147" s="6">
        <f t="shared" si="74"/>
        <v>5.9826085127097679</v>
      </c>
      <c r="AE147" s="6">
        <f t="shared" si="75"/>
        <v>12.132562718082747</v>
      </c>
      <c r="AF147" s="6">
        <f t="shared" si="76"/>
        <v>4.8477955343373713</v>
      </c>
      <c r="AG147" s="6">
        <f t="shared" si="77"/>
        <v>15.186621609186334</v>
      </c>
      <c r="AH147" s="6">
        <f t="shared" si="78"/>
        <v>7.8600180022751589</v>
      </c>
      <c r="AI147" s="6">
        <f t="shared" si="79"/>
        <v>5.2713893188911234</v>
      </c>
    </row>
    <row r="148" spans="2:35" x14ac:dyDescent="0.3">
      <c r="B148" s="85">
        <f t="shared" si="80"/>
        <v>48213</v>
      </c>
      <c r="C148" s="3"/>
      <c r="D148" s="3"/>
      <c r="E148" s="5">
        <f t="shared" si="52"/>
        <v>100.24723439273012</v>
      </c>
      <c r="F148" s="5">
        <f t="shared" si="53"/>
        <v>90.187823329099743</v>
      </c>
      <c r="G148" s="5">
        <f t="shared" si="54"/>
        <v>182.89838297509741</v>
      </c>
      <c r="H148" s="5">
        <f t="shared" si="55"/>
        <v>79.035226528146936</v>
      </c>
      <c r="I148" s="5">
        <f t="shared" si="56"/>
        <v>190.78193396540331</v>
      </c>
      <c r="J148" s="5">
        <f t="shared" si="57"/>
        <v>437.09560110652149</v>
      </c>
      <c r="K148" s="5">
        <f t="shared" si="58"/>
        <v>67.987743740398258</v>
      </c>
      <c r="M148" s="6">
        <f t="shared" si="59"/>
        <v>103.19568246310452</v>
      </c>
      <c r="N148" s="6">
        <f t="shared" si="60"/>
        <v>0</v>
      </c>
      <c r="O148" s="6">
        <f t="shared" si="61"/>
        <v>0</v>
      </c>
      <c r="P148" s="6">
        <f t="shared" si="62"/>
        <v>0</v>
      </c>
      <c r="Q148" s="6">
        <f t="shared" si="63"/>
        <v>0</v>
      </c>
      <c r="R148" s="6">
        <f t="shared" si="64"/>
        <v>0</v>
      </c>
      <c r="S148" s="6">
        <f t="shared" si="65"/>
        <v>0</v>
      </c>
      <c r="U148" s="6">
        <f t="shared" si="66"/>
        <v>97.29878632235571</v>
      </c>
      <c r="V148" s="6">
        <f t="shared" si="67"/>
        <v>24.050086221093267</v>
      </c>
      <c r="W148" s="6">
        <f t="shared" si="68"/>
        <v>48.772902126692642</v>
      </c>
      <c r="X148" s="6">
        <f t="shared" si="69"/>
        <v>9.7440690240181151</v>
      </c>
      <c r="Y148" s="6">
        <f t="shared" si="70"/>
        <v>16.534434277001623</v>
      </c>
      <c r="Z148" s="6">
        <f t="shared" si="71"/>
        <v>36.863484430670489</v>
      </c>
      <c r="AA148" s="6">
        <f t="shared" si="72"/>
        <v>4.8562674100284466</v>
      </c>
      <c r="AB148" s="6"/>
      <c r="AC148" s="6">
        <f t="shared" si="73"/>
        <v>44.226721055616224</v>
      </c>
      <c r="AD148" s="6">
        <f t="shared" si="74"/>
        <v>6.0125215552733167</v>
      </c>
      <c r="AE148" s="6">
        <f t="shared" si="75"/>
        <v>12.193225531673161</v>
      </c>
      <c r="AF148" s="6">
        <f t="shared" si="76"/>
        <v>4.8720345120090576</v>
      </c>
      <c r="AG148" s="6">
        <f t="shared" si="77"/>
        <v>15.262554717232264</v>
      </c>
      <c r="AH148" s="6">
        <f t="shared" si="78"/>
        <v>7.8993180922865331</v>
      </c>
      <c r="AI148" s="6">
        <f t="shared" si="79"/>
        <v>5.2977462654855776</v>
      </c>
    </row>
    <row r="149" spans="2:35" x14ac:dyDescent="0.3">
      <c r="B149" s="85">
        <f t="shared" si="80"/>
        <v>48579</v>
      </c>
      <c r="C149" s="3"/>
      <c r="D149" s="3"/>
      <c r="E149" s="5">
        <f t="shared" si="52"/>
        <v>100.74847056469375</v>
      </c>
      <c r="F149" s="5">
        <f t="shared" si="53"/>
        <v>90.638762445745229</v>
      </c>
      <c r="G149" s="5">
        <f t="shared" si="54"/>
        <v>183.81287488997287</v>
      </c>
      <c r="H149" s="5">
        <f t="shared" si="55"/>
        <v>79.430402660787664</v>
      </c>
      <c r="I149" s="5">
        <f t="shared" si="56"/>
        <v>191.73584363523031</v>
      </c>
      <c r="J149" s="5">
        <f t="shared" si="57"/>
        <v>439.2810791120541</v>
      </c>
      <c r="K149" s="5">
        <f t="shared" si="58"/>
        <v>68.327682459100231</v>
      </c>
      <c r="M149" s="6">
        <f t="shared" si="59"/>
        <v>103.71166087542002</v>
      </c>
      <c r="N149" s="6">
        <f t="shared" si="60"/>
        <v>0</v>
      </c>
      <c r="O149" s="6">
        <f t="shared" si="61"/>
        <v>0</v>
      </c>
      <c r="P149" s="6">
        <f t="shared" si="62"/>
        <v>0</v>
      </c>
      <c r="Q149" s="6">
        <f t="shared" si="63"/>
        <v>0</v>
      </c>
      <c r="R149" s="6">
        <f t="shared" si="64"/>
        <v>0</v>
      </c>
      <c r="S149" s="6">
        <f t="shared" si="65"/>
        <v>0</v>
      </c>
      <c r="U149" s="6">
        <f t="shared" si="66"/>
        <v>97.785280253967457</v>
      </c>
      <c r="V149" s="6">
        <f t="shared" si="67"/>
        <v>24.170336652198731</v>
      </c>
      <c r="W149" s="6">
        <f t="shared" si="68"/>
        <v>49.0167666373261</v>
      </c>
      <c r="X149" s="6">
        <f t="shared" si="69"/>
        <v>9.7927893691382053</v>
      </c>
      <c r="Y149" s="6">
        <f t="shared" si="70"/>
        <v>16.617106448386629</v>
      </c>
      <c r="Z149" s="6">
        <f t="shared" si="71"/>
        <v>37.047801852823845</v>
      </c>
      <c r="AA149" s="6">
        <f t="shared" si="72"/>
        <v>4.8805487470785884</v>
      </c>
      <c r="AB149" s="6"/>
      <c r="AC149" s="6">
        <f t="shared" si="73"/>
        <v>44.447854660894301</v>
      </c>
      <c r="AD149" s="6">
        <f t="shared" si="74"/>
        <v>6.0425841630496828</v>
      </c>
      <c r="AE149" s="6">
        <f t="shared" si="75"/>
        <v>12.254191659331525</v>
      </c>
      <c r="AF149" s="6">
        <f t="shared" si="76"/>
        <v>4.8963946845691027</v>
      </c>
      <c r="AG149" s="6">
        <f t="shared" si="77"/>
        <v>15.338867490818425</v>
      </c>
      <c r="AH149" s="6">
        <f t="shared" si="78"/>
        <v>7.9388146827479655</v>
      </c>
      <c r="AI149" s="6">
        <f t="shared" si="79"/>
        <v>5.3242349968130052</v>
      </c>
    </row>
    <row r="150" spans="2:35" x14ac:dyDescent="0.3">
      <c r="B150" s="85">
        <f t="shared" si="80"/>
        <v>48944</v>
      </c>
      <c r="C150" s="3"/>
      <c r="D150" s="3"/>
      <c r="E150" s="5">
        <f t="shared" si="52"/>
        <v>101.2522129175172</v>
      </c>
      <c r="F150" s="5">
        <f t="shared" si="53"/>
        <v>91.091956257973948</v>
      </c>
      <c r="G150" s="5">
        <f t="shared" si="54"/>
        <v>184.73193926442272</v>
      </c>
      <c r="H150" s="5">
        <f t="shared" si="55"/>
        <v>79.827554674091601</v>
      </c>
      <c r="I150" s="5">
        <f t="shared" si="56"/>
        <v>192.69452285340645</v>
      </c>
      <c r="J150" s="5">
        <f t="shared" si="57"/>
        <v>441.47748450761429</v>
      </c>
      <c r="K150" s="5">
        <f t="shared" si="58"/>
        <v>68.66932087139574</v>
      </c>
      <c r="M150" s="6">
        <f t="shared" si="59"/>
        <v>104.2302191797971</v>
      </c>
      <c r="N150" s="6">
        <f t="shared" si="60"/>
        <v>0</v>
      </c>
      <c r="O150" s="6">
        <f t="shared" si="61"/>
        <v>0</v>
      </c>
      <c r="P150" s="6">
        <f t="shared" si="62"/>
        <v>0</v>
      </c>
      <c r="Q150" s="6">
        <f t="shared" si="63"/>
        <v>0</v>
      </c>
      <c r="R150" s="6">
        <f t="shared" si="64"/>
        <v>0</v>
      </c>
      <c r="S150" s="6">
        <f t="shared" si="65"/>
        <v>0</v>
      </c>
      <c r="U150" s="6">
        <f t="shared" si="66"/>
        <v>98.274206655237279</v>
      </c>
      <c r="V150" s="6">
        <f t="shared" si="67"/>
        <v>24.291188335459719</v>
      </c>
      <c r="W150" s="6">
        <f t="shared" si="68"/>
        <v>49.261850470512726</v>
      </c>
      <c r="X150" s="6">
        <f t="shared" si="69"/>
        <v>9.8417533159838957</v>
      </c>
      <c r="Y150" s="6">
        <f t="shared" si="70"/>
        <v>16.70019198062856</v>
      </c>
      <c r="Z150" s="6">
        <f t="shared" si="71"/>
        <v>37.233040862087961</v>
      </c>
      <c r="AA150" s="6">
        <f t="shared" si="72"/>
        <v>4.9049514908139811</v>
      </c>
      <c r="AB150" s="6"/>
      <c r="AC150" s="6">
        <f t="shared" si="73"/>
        <v>44.670093934198761</v>
      </c>
      <c r="AD150" s="6">
        <f t="shared" si="74"/>
        <v>6.0727970838649297</v>
      </c>
      <c r="AE150" s="6">
        <f t="shared" si="75"/>
        <v>12.315462617628182</v>
      </c>
      <c r="AF150" s="6">
        <f t="shared" si="76"/>
        <v>4.9208766579919478</v>
      </c>
      <c r="AG150" s="6">
        <f t="shared" si="77"/>
        <v>15.415561828272516</v>
      </c>
      <c r="AH150" s="6">
        <f t="shared" si="78"/>
        <v>7.9785087561617045</v>
      </c>
      <c r="AI150" s="6">
        <f t="shared" si="79"/>
        <v>5.3508561717970702</v>
      </c>
    </row>
    <row r="151" spans="2:35" x14ac:dyDescent="0.3">
      <c r="B151" s="85">
        <f t="shared" si="80"/>
        <v>49309</v>
      </c>
      <c r="C151" s="3"/>
      <c r="D151" s="3"/>
      <c r="E151" s="5">
        <f t="shared" si="52"/>
        <v>101.75847398210479</v>
      </c>
      <c r="F151" s="5">
        <f t="shared" si="53"/>
        <v>91.547416039263808</v>
      </c>
      <c r="G151" s="5">
        <f t="shared" si="54"/>
        <v>185.65559896074481</v>
      </c>
      <c r="H151" s="5">
        <f t="shared" si="55"/>
        <v>80.226692447462042</v>
      </c>
      <c r="I151" s="5">
        <f t="shared" si="56"/>
        <v>193.65799546767346</v>
      </c>
      <c r="J151" s="5">
        <f t="shared" si="57"/>
        <v>443.68487193015233</v>
      </c>
      <c r="K151" s="5">
        <f t="shared" si="58"/>
        <v>69.012667475752707</v>
      </c>
      <c r="M151" s="6">
        <f t="shared" si="59"/>
        <v>104.75137027569609</v>
      </c>
      <c r="N151" s="6">
        <f t="shared" si="60"/>
        <v>0</v>
      </c>
      <c r="O151" s="6">
        <f t="shared" si="61"/>
        <v>0</v>
      </c>
      <c r="P151" s="6">
        <f t="shared" si="62"/>
        <v>0</v>
      </c>
      <c r="Q151" s="6">
        <f t="shared" si="63"/>
        <v>0</v>
      </c>
      <c r="R151" s="6">
        <f t="shared" si="64"/>
        <v>0</v>
      </c>
      <c r="S151" s="6">
        <f t="shared" si="65"/>
        <v>0</v>
      </c>
      <c r="U151" s="6">
        <f t="shared" si="66"/>
        <v>98.765577688513474</v>
      </c>
      <c r="V151" s="6">
        <f t="shared" si="67"/>
        <v>24.412644277137016</v>
      </c>
      <c r="W151" s="6">
        <f t="shared" si="68"/>
        <v>49.508159722865287</v>
      </c>
      <c r="X151" s="6">
        <f t="shared" si="69"/>
        <v>9.8909620825638136</v>
      </c>
      <c r="Y151" s="6">
        <f t="shared" si="70"/>
        <v>16.783692940531701</v>
      </c>
      <c r="Z151" s="6">
        <f t="shared" si="71"/>
        <v>37.419206066398395</v>
      </c>
      <c r="AA151" s="6">
        <f t="shared" si="72"/>
        <v>4.9294762482680499</v>
      </c>
      <c r="AB151" s="6"/>
      <c r="AC151" s="6">
        <f t="shared" si="73"/>
        <v>44.893444403869758</v>
      </c>
      <c r="AD151" s="6">
        <f t="shared" si="74"/>
        <v>6.1031610692842539</v>
      </c>
      <c r="AE151" s="6">
        <f t="shared" si="75"/>
        <v>12.377039930716322</v>
      </c>
      <c r="AF151" s="6">
        <f t="shared" si="76"/>
        <v>4.9454810412819068</v>
      </c>
      <c r="AG151" s="6">
        <f t="shared" si="77"/>
        <v>15.492639637413875</v>
      </c>
      <c r="AH151" s="6">
        <f t="shared" si="78"/>
        <v>8.0184012999425107</v>
      </c>
      <c r="AI151" s="6">
        <f t="shared" si="79"/>
        <v>5.3776104526560546</v>
      </c>
    </row>
    <row r="152" spans="2:35" x14ac:dyDescent="0.3">
      <c r="B152" s="85">
        <f t="shared" si="80"/>
        <v>49674</v>
      </c>
      <c r="C152" s="3"/>
      <c r="D152" s="3"/>
      <c r="E152" s="5">
        <f t="shared" si="52"/>
        <v>102.2672663520153</v>
      </c>
      <c r="F152" s="5">
        <f t="shared" si="53"/>
        <v>92.005153119460118</v>
      </c>
      <c r="G152" s="5">
        <f t="shared" si="54"/>
        <v>186.5838769555485</v>
      </c>
      <c r="H152" s="5">
        <f t="shared" si="55"/>
        <v>80.627825909699354</v>
      </c>
      <c r="I152" s="5">
        <f t="shared" si="56"/>
        <v>194.62628544501177</v>
      </c>
      <c r="J152" s="5">
        <f t="shared" si="57"/>
        <v>445.90329628980305</v>
      </c>
      <c r="K152" s="5">
        <f t="shared" si="58"/>
        <v>69.357730813131468</v>
      </c>
      <c r="M152" s="6">
        <f t="shared" si="59"/>
        <v>105.27512712707455</v>
      </c>
      <c r="N152" s="6">
        <f t="shared" si="60"/>
        <v>0</v>
      </c>
      <c r="O152" s="6">
        <f t="shared" si="61"/>
        <v>0</v>
      </c>
      <c r="P152" s="6">
        <f t="shared" si="62"/>
        <v>0</v>
      </c>
      <c r="Q152" s="6">
        <f t="shared" si="63"/>
        <v>0</v>
      </c>
      <c r="R152" s="6">
        <f t="shared" si="64"/>
        <v>0</v>
      </c>
      <c r="S152" s="6">
        <f t="shared" si="65"/>
        <v>0</v>
      </c>
      <c r="U152" s="6">
        <f t="shared" si="66"/>
        <v>99.259405576956027</v>
      </c>
      <c r="V152" s="6">
        <f t="shared" si="67"/>
        <v>24.5347074985227</v>
      </c>
      <c r="W152" s="6">
        <f t="shared" si="68"/>
        <v>49.755700521479604</v>
      </c>
      <c r="X152" s="6">
        <f t="shared" si="69"/>
        <v>9.9404168929766321</v>
      </c>
      <c r="Y152" s="6">
        <f t="shared" si="70"/>
        <v>16.867611405234356</v>
      </c>
      <c r="Z152" s="6">
        <f t="shared" si="71"/>
        <v>37.606302096730381</v>
      </c>
      <c r="AA152" s="6">
        <f t="shared" si="72"/>
        <v>4.9541236295093904</v>
      </c>
      <c r="AB152" s="6"/>
      <c r="AC152" s="6">
        <f t="shared" si="73"/>
        <v>45.1179116258891</v>
      </c>
      <c r="AD152" s="6">
        <f t="shared" si="74"/>
        <v>6.1336768746306749</v>
      </c>
      <c r="AE152" s="6">
        <f t="shared" si="75"/>
        <v>12.438925130369901</v>
      </c>
      <c r="AF152" s="6">
        <f t="shared" si="76"/>
        <v>4.9702084464883161</v>
      </c>
      <c r="AG152" s="6">
        <f t="shared" si="77"/>
        <v>15.570102835600942</v>
      </c>
      <c r="AH152" s="6">
        <f t="shared" si="78"/>
        <v>8.0584933064422231</v>
      </c>
      <c r="AI152" s="6">
        <f t="shared" si="79"/>
        <v>5.4044985049193341</v>
      </c>
    </row>
    <row r="153" spans="2:35" x14ac:dyDescent="0.3">
      <c r="B153" s="85">
        <f t="shared" si="80"/>
        <v>50040</v>
      </c>
      <c r="C153" s="3"/>
      <c r="D153" s="3"/>
      <c r="E153" s="5">
        <f t="shared" si="52"/>
        <v>102.77860268377536</v>
      </c>
      <c r="F153" s="5">
        <f t="shared" si="53"/>
        <v>92.465178885057398</v>
      </c>
      <c r="G153" s="5">
        <f t="shared" si="54"/>
        <v>187.51679634032624</v>
      </c>
      <c r="H153" s="5">
        <f t="shared" si="55"/>
        <v>81.030965039247846</v>
      </c>
      <c r="I153" s="5">
        <f t="shared" si="56"/>
        <v>195.59941687223684</v>
      </c>
      <c r="J153" s="5">
        <f t="shared" si="57"/>
        <v>448.13281277125202</v>
      </c>
      <c r="K153" s="5">
        <f t="shared" si="58"/>
        <v>69.704519467197116</v>
      </c>
      <c r="M153" s="6">
        <f t="shared" si="59"/>
        <v>105.80150276270992</v>
      </c>
      <c r="N153" s="6">
        <f t="shared" si="60"/>
        <v>0</v>
      </c>
      <c r="O153" s="6">
        <f t="shared" si="61"/>
        <v>0</v>
      </c>
      <c r="P153" s="6">
        <f t="shared" si="62"/>
        <v>0</v>
      </c>
      <c r="Q153" s="6">
        <f t="shared" si="63"/>
        <v>0</v>
      </c>
      <c r="R153" s="6">
        <f t="shared" si="64"/>
        <v>0</v>
      </c>
      <c r="S153" s="6">
        <f t="shared" si="65"/>
        <v>0</v>
      </c>
      <c r="U153" s="6">
        <f t="shared" si="66"/>
        <v>99.755702604840778</v>
      </c>
      <c r="V153" s="6">
        <f t="shared" si="67"/>
        <v>24.657381036015309</v>
      </c>
      <c r="W153" s="6">
        <f t="shared" si="68"/>
        <v>50.004479024086997</v>
      </c>
      <c r="X153" s="6">
        <f t="shared" si="69"/>
        <v>9.9901189774415151</v>
      </c>
      <c r="Y153" s="6">
        <f t="shared" si="70"/>
        <v>16.951949462260526</v>
      </c>
      <c r="Z153" s="6">
        <f t="shared" si="71"/>
        <v>37.794333607214028</v>
      </c>
      <c r="AA153" s="6">
        <f t="shared" si="72"/>
        <v>4.9788942476569362</v>
      </c>
      <c r="AB153" s="6"/>
      <c r="AC153" s="6">
        <f t="shared" si="73"/>
        <v>45.343501184018535</v>
      </c>
      <c r="AD153" s="6">
        <f t="shared" si="74"/>
        <v>6.1643452590038272</v>
      </c>
      <c r="AE153" s="6">
        <f t="shared" si="75"/>
        <v>12.501119756021749</v>
      </c>
      <c r="AF153" s="6">
        <f t="shared" si="76"/>
        <v>4.9950594887207576</v>
      </c>
      <c r="AG153" s="6">
        <f t="shared" si="77"/>
        <v>15.647953349778946</v>
      </c>
      <c r="AH153" s="6">
        <f t="shared" si="78"/>
        <v>8.0987857729744341</v>
      </c>
      <c r="AI153" s="6">
        <f t="shared" si="79"/>
        <v>5.4315209974439309</v>
      </c>
    </row>
    <row r="154" spans="2:35" x14ac:dyDescent="0.3">
      <c r="B154" s="85">
        <f t="shared" si="80"/>
        <v>50405</v>
      </c>
      <c r="C154" s="3"/>
      <c r="D154" s="3"/>
      <c r="E154" s="5">
        <f t="shared" si="52"/>
        <v>103.29249569719423</v>
      </c>
      <c r="F154" s="5">
        <f t="shared" si="53"/>
        <v>92.927504779482689</v>
      </c>
      <c r="G154" s="5">
        <f t="shared" si="54"/>
        <v>188.45438032202784</v>
      </c>
      <c r="H154" s="5">
        <f t="shared" si="55"/>
        <v>81.43611986444408</v>
      </c>
      <c r="I154" s="5">
        <f t="shared" si="56"/>
        <v>196.57741395659804</v>
      </c>
      <c r="J154" s="5">
        <f t="shared" si="57"/>
        <v>450.37347683510819</v>
      </c>
      <c r="K154" s="5">
        <f t="shared" si="58"/>
        <v>70.053042064533088</v>
      </c>
      <c r="M154" s="6">
        <f t="shared" si="59"/>
        <v>106.33051027652346</v>
      </c>
      <c r="N154" s="6">
        <f t="shared" si="60"/>
        <v>0</v>
      </c>
      <c r="O154" s="6">
        <f t="shared" si="61"/>
        <v>0</v>
      </c>
      <c r="P154" s="6">
        <f t="shared" si="62"/>
        <v>0</v>
      </c>
      <c r="Q154" s="6">
        <f t="shared" si="63"/>
        <v>0</v>
      </c>
      <c r="R154" s="6">
        <f t="shared" si="64"/>
        <v>0</v>
      </c>
      <c r="S154" s="6">
        <f t="shared" si="65"/>
        <v>0</v>
      </c>
      <c r="U154" s="6">
        <f t="shared" si="66"/>
        <v>100.25448111786498</v>
      </c>
      <c r="V154" s="6">
        <f t="shared" si="67"/>
        <v>24.780667941195386</v>
      </c>
      <c r="W154" s="6">
        <f t="shared" si="68"/>
        <v>50.254501419207429</v>
      </c>
      <c r="X154" s="6">
        <f t="shared" si="69"/>
        <v>10.040069572328722</v>
      </c>
      <c r="Y154" s="6">
        <f t="shared" si="70"/>
        <v>17.036709209571828</v>
      </c>
      <c r="Z154" s="6">
        <f t="shared" si="71"/>
        <v>37.983305275250096</v>
      </c>
      <c r="AA154" s="6">
        <f t="shared" si="72"/>
        <v>5.0037887188952208</v>
      </c>
      <c r="AB154" s="6"/>
      <c r="AC154" s="6">
        <f t="shared" si="73"/>
        <v>45.570218689938621</v>
      </c>
      <c r="AD154" s="6">
        <f t="shared" si="74"/>
        <v>6.1951669852988465</v>
      </c>
      <c r="AE154" s="6">
        <f t="shared" si="75"/>
        <v>12.563625354801857</v>
      </c>
      <c r="AF154" s="6">
        <f t="shared" si="76"/>
        <v>5.0200347861643611</v>
      </c>
      <c r="AG154" s="6">
        <f t="shared" si="77"/>
        <v>15.726193116527842</v>
      </c>
      <c r="AH154" s="6">
        <f t="shared" si="78"/>
        <v>8.139279701839305</v>
      </c>
      <c r="AI154" s="6">
        <f t="shared" si="79"/>
        <v>5.4586786024311493</v>
      </c>
    </row>
    <row r="155" spans="2:35" x14ac:dyDescent="0.3">
      <c r="B155" s="85">
        <f t="shared" si="80"/>
        <v>50770</v>
      </c>
      <c r="C155" s="3"/>
      <c r="D155" s="3"/>
      <c r="E155" s="5">
        <f t="shared" si="52"/>
        <v>103.80895817568019</v>
      </c>
      <c r="F155" s="5">
        <f t="shared" si="53"/>
        <v>93.392142303380098</v>
      </c>
      <c r="G155" s="5">
        <f t="shared" si="54"/>
        <v>189.39665222363794</v>
      </c>
      <c r="H155" s="5">
        <f t="shared" si="55"/>
        <v>81.843300463766298</v>
      </c>
      <c r="I155" s="5">
        <f t="shared" si="56"/>
        <v>197.56030102638101</v>
      </c>
      <c r="J155" s="5">
        <f t="shared" si="57"/>
        <v>452.62534421928365</v>
      </c>
      <c r="K155" s="5">
        <f t="shared" si="58"/>
        <v>70.403307274855749</v>
      </c>
      <c r="M155" s="6">
        <f t="shared" si="59"/>
        <v>106.86216282790606</v>
      </c>
      <c r="N155" s="6">
        <f t="shared" si="60"/>
        <v>0</v>
      </c>
      <c r="O155" s="6">
        <f t="shared" si="61"/>
        <v>0</v>
      </c>
      <c r="P155" s="6">
        <f t="shared" si="62"/>
        <v>0</v>
      </c>
      <c r="Q155" s="6">
        <f t="shared" si="63"/>
        <v>0</v>
      </c>
      <c r="R155" s="6">
        <f t="shared" si="64"/>
        <v>0</v>
      </c>
      <c r="S155" s="6">
        <f t="shared" si="65"/>
        <v>0</v>
      </c>
      <c r="U155" s="6">
        <f t="shared" si="66"/>
        <v>100.7557535234543</v>
      </c>
      <c r="V155" s="6">
        <f t="shared" si="67"/>
        <v>24.904571280901362</v>
      </c>
      <c r="W155" s="6">
        <f t="shared" si="68"/>
        <v>50.505773926303455</v>
      </c>
      <c r="X155" s="6">
        <f t="shared" si="69"/>
        <v>10.090269920190366</v>
      </c>
      <c r="Y155" s="6">
        <f t="shared" si="70"/>
        <v>17.121892755619687</v>
      </c>
      <c r="Z155" s="6">
        <f t="shared" si="71"/>
        <v>38.17322180162634</v>
      </c>
      <c r="AA155" s="6">
        <f t="shared" si="72"/>
        <v>5.0288076624896956</v>
      </c>
      <c r="AB155" s="6"/>
      <c r="AC155" s="6">
        <f t="shared" si="73"/>
        <v>45.798069783388314</v>
      </c>
      <c r="AD155" s="6">
        <f t="shared" si="74"/>
        <v>6.2261428202253404</v>
      </c>
      <c r="AE155" s="6">
        <f t="shared" si="75"/>
        <v>12.626443481575864</v>
      </c>
      <c r="AF155" s="6">
        <f t="shared" si="76"/>
        <v>5.0451349600951829</v>
      </c>
      <c r="AG155" s="6">
        <f t="shared" si="77"/>
        <v>15.80482408211048</v>
      </c>
      <c r="AH155" s="6">
        <f t="shared" si="78"/>
        <v>8.1799761003484992</v>
      </c>
      <c r="AI155" s="6">
        <f t="shared" si="79"/>
        <v>5.4859719954433048</v>
      </c>
    </row>
    <row r="156" spans="2:35" x14ac:dyDescent="0.3">
      <c r="B156" s="85">
        <f t="shared" si="80"/>
        <v>51135</v>
      </c>
      <c r="C156" s="3"/>
      <c r="D156" s="3"/>
      <c r="E156" s="5">
        <f t="shared" si="52"/>
        <v>104.32800296655859</v>
      </c>
      <c r="F156" s="5">
        <f t="shared" si="53"/>
        <v>93.859103014896988</v>
      </c>
      <c r="G156" s="5">
        <f t="shared" si="54"/>
        <v>190.34363548475613</v>
      </c>
      <c r="H156" s="5">
        <f t="shared" si="55"/>
        <v>82.252516966085111</v>
      </c>
      <c r="I156" s="5">
        <f t="shared" si="56"/>
        <v>198.54810253151291</v>
      </c>
      <c r="J156" s="5">
        <f t="shared" si="57"/>
        <v>454.88847094038005</v>
      </c>
      <c r="K156" s="5">
        <f t="shared" si="58"/>
        <v>70.755323811230014</v>
      </c>
      <c r="M156" s="6">
        <f t="shared" si="59"/>
        <v>107.39647364204559</v>
      </c>
      <c r="N156" s="6">
        <f t="shared" si="60"/>
        <v>0</v>
      </c>
      <c r="O156" s="6">
        <f t="shared" si="61"/>
        <v>0</v>
      </c>
      <c r="P156" s="6">
        <f t="shared" si="62"/>
        <v>0</v>
      </c>
      <c r="Q156" s="6">
        <f t="shared" si="63"/>
        <v>0</v>
      </c>
      <c r="R156" s="6">
        <f t="shared" si="64"/>
        <v>0</v>
      </c>
      <c r="S156" s="6">
        <f t="shared" si="65"/>
        <v>0</v>
      </c>
      <c r="U156" s="6">
        <f t="shared" si="66"/>
        <v>101.25953229107157</v>
      </c>
      <c r="V156" s="6">
        <f t="shared" si="67"/>
        <v>25.029094137305865</v>
      </c>
      <c r="W156" s="6">
        <f t="shared" si="68"/>
        <v>50.758302795934974</v>
      </c>
      <c r="X156" s="6">
        <f t="shared" si="69"/>
        <v>10.140721269791316</v>
      </c>
      <c r="Y156" s="6">
        <f t="shared" si="70"/>
        <v>17.207502219397785</v>
      </c>
      <c r="Z156" s="6">
        <f t="shared" si="71"/>
        <v>38.364087910634467</v>
      </c>
      <c r="AA156" s="6">
        <f t="shared" si="72"/>
        <v>5.053951700802144</v>
      </c>
      <c r="AB156" s="6"/>
      <c r="AC156" s="6">
        <f t="shared" si="73"/>
        <v>46.027060132305259</v>
      </c>
      <c r="AD156" s="6">
        <f t="shared" si="74"/>
        <v>6.2572735343264663</v>
      </c>
      <c r="AE156" s="6">
        <f t="shared" si="75"/>
        <v>12.689575698983743</v>
      </c>
      <c r="AF156" s="6">
        <f t="shared" si="76"/>
        <v>5.0703606348956578</v>
      </c>
      <c r="AG156" s="6">
        <f t="shared" si="77"/>
        <v>15.883848202521031</v>
      </c>
      <c r="AH156" s="6">
        <f t="shared" si="78"/>
        <v>8.2208759808502414</v>
      </c>
      <c r="AI156" s="6">
        <f t="shared" si="79"/>
        <v>5.5134018554205202</v>
      </c>
    </row>
    <row r="157" spans="2:35" x14ac:dyDescent="0.3">
      <c r="B157" s="85">
        <f t="shared" si="80"/>
        <v>51501</v>
      </c>
      <c r="C157" s="3"/>
      <c r="D157" s="3"/>
      <c r="E157" s="5">
        <f t="shared" si="52"/>
        <v>104.84964298139138</v>
      </c>
      <c r="F157" s="5">
        <f t="shared" si="53"/>
        <v>94.328398529971466</v>
      </c>
      <c r="G157" s="5">
        <f t="shared" si="54"/>
        <v>191.29535366217988</v>
      </c>
      <c r="H157" s="5">
        <f t="shared" si="55"/>
        <v>82.663779550915535</v>
      </c>
      <c r="I157" s="5">
        <f t="shared" si="56"/>
        <v>199.54084304417046</v>
      </c>
      <c r="J157" s="5">
        <f t="shared" si="57"/>
        <v>457.16291329508186</v>
      </c>
      <c r="K157" s="5">
        <f t="shared" si="58"/>
        <v>71.109100430286162</v>
      </c>
      <c r="M157" s="6">
        <f t="shared" si="59"/>
        <v>107.93345601025582</v>
      </c>
      <c r="N157" s="6">
        <f t="shared" si="60"/>
        <v>0</v>
      </c>
      <c r="O157" s="6">
        <f t="shared" si="61"/>
        <v>0</v>
      </c>
      <c r="P157" s="6">
        <f t="shared" si="62"/>
        <v>0</v>
      </c>
      <c r="Q157" s="6">
        <f t="shared" si="63"/>
        <v>0</v>
      </c>
      <c r="R157" s="6">
        <f t="shared" si="64"/>
        <v>0</v>
      </c>
      <c r="S157" s="6">
        <f t="shared" si="65"/>
        <v>0</v>
      </c>
      <c r="U157" s="6">
        <f t="shared" si="66"/>
        <v>101.76582995252693</v>
      </c>
      <c r="V157" s="6">
        <f t="shared" si="67"/>
        <v>25.154239607992391</v>
      </c>
      <c r="W157" s="6">
        <f t="shared" si="68"/>
        <v>51.012094309914637</v>
      </c>
      <c r="X157" s="6">
        <f t="shared" si="69"/>
        <v>10.191424876140271</v>
      </c>
      <c r="Y157" s="6">
        <f t="shared" si="70"/>
        <v>17.293539730494775</v>
      </c>
      <c r="Z157" s="6">
        <f t="shared" si="71"/>
        <v>38.555908350187629</v>
      </c>
      <c r="AA157" s="6">
        <f t="shared" si="72"/>
        <v>5.0792214593061535</v>
      </c>
      <c r="AB157" s="6"/>
      <c r="AC157" s="6">
        <f t="shared" si="73"/>
        <v>46.257195432966782</v>
      </c>
      <c r="AD157" s="6">
        <f t="shared" si="74"/>
        <v>6.2885599019980978</v>
      </c>
      <c r="AE157" s="6">
        <f t="shared" si="75"/>
        <v>12.753023577478659</v>
      </c>
      <c r="AF157" s="6">
        <f t="shared" si="76"/>
        <v>5.0957124380701355</v>
      </c>
      <c r="AG157" s="6">
        <f t="shared" si="77"/>
        <v>15.963267443533637</v>
      </c>
      <c r="AH157" s="6">
        <f t="shared" si="78"/>
        <v>8.2619803607544924</v>
      </c>
      <c r="AI157" s="6">
        <f t="shared" si="79"/>
        <v>5.5409688646976223</v>
      </c>
    </row>
    <row r="159" spans="2:35" s="78" customFormat="1" x14ac:dyDescent="0.3">
      <c r="B159" s="77" t="s">
        <v>196</v>
      </c>
      <c r="C159" s="77"/>
      <c r="D159" s="77"/>
    </row>
    <row r="160" spans="2:35" x14ac:dyDescent="0.3">
      <c r="E160" s="305" t="s">
        <v>89</v>
      </c>
      <c r="F160" s="305"/>
      <c r="G160" s="305"/>
      <c r="H160" s="305"/>
      <c r="I160" s="305"/>
      <c r="J160" s="305"/>
      <c r="K160" s="305"/>
      <c r="M160" s="305" t="s">
        <v>64</v>
      </c>
      <c r="N160" s="305"/>
      <c r="O160" s="305"/>
      <c r="P160" s="305"/>
      <c r="Q160" s="305"/>
      <c r="R160" s="305"/>
      <c r="S160" s="305"/>
      <c r="U160" s="305" t="s">
        <v>65</v>
      </c>
      <c r="V160" s="305"/>
      <c r="W160" s="305"/>
      <c r="X160" s="305"/>
      <c r="Y160" s="305"/>
      <c r="Z160" s="305"/>
      <c r="AA160" s="305"/>
      <c r="AC160" s="305" t="s">
        <v>66</v>
      </c>
      <c r="AD160" s="305"/>
      <c r="AE160" s="305"/>
      <c r="AF160" s="305"/>
      <c r="AG160" s="305"/>
      <c r="AH160" s="305"/>
      <c r="AI160" s="305"/>
    </row>
    <row r="161" spans="2:35" s="3" customFormat="1" x14ac:dyDescent="0.3">
      <c r="B161" s="4" t="s">
        <v>211</v>
      </c>
      <c r="C161" s="4"/>
      <c r="D161" s="4"/>
      <c r="E161" s="3" t="s">
        <v>70</v>
      </c>
      <c r="F161" s="3" t="s">
        <v>69</v>
      </c>
      <c r="G161" s="3" t="s">
        <v>61</v>
      </c>
      <c r="H161" s="3" t="s">
        <v>68</v>
      </c>
      <c r="I161" s="3" t="s">
        <v>71</v>
      </c>
      <c r="J161" s="3" t="s">
        <v>72</v>
      </c>
      <c r="K161" s="3" t="s">
        <v>62</v>
      </c>
      <c r="M161" s="3" t="s">
        <v>70</v>
      </c>
      <c r="N161" s="3" t="s">
        <v>69</v>
      </c>
      <c r="O161" s="3" t="s">
        <v>61</v>
      </c>
      <c r="P161" s="3" t="s">
        <v>68</v>
      </c>
      <c r="Q161" s="3" t="s">
        <v>71</v>
      </c>
      <c r="R161" s="3" t="s">
        <v>72</v>
      </c>
      <c r="S161" s="3" t="s">
        <v>62</v>
      </c>
      <c r="U161" s="3" t="s">
        <v>70</v>
      </c>
      <c r="V161" s="3" t="s">
        <v>69</v>
      </c>
      <c r="W161" s="3" t="s">
        <v>61</v>
      </c>
      <c r="X161" s="3" t="s">
        <v>68</v>
      </c>
      <c r="Y161" s="3" t="s">
        <v>71</v>
      </c>
      <c r="Z161" s="3" t="s">
        <v>72</v>
      </c>
      <c r="AA161" s="3" t="s">
        <v>62</v>
      </c>
      <c r="AC161" s="3" t="s">
        <v>70</v>
      </c>
      <c r="AD161" s="3" t="s">
        <v>69</v>
      </c>
      <c r="AE161" s="3" t="s">
        <v>61</v>
      </c>
      <c r="AF161" s="3" t="s">
        <v>68</v>
      </c>
      <c r="AG161" s="3" t="s">
        <v>71</v>
      </c>
      <c r="AH161" s="3" t="s">
        <v>72</v>
      </c>
      <c r="AI161" s="3" t="s">
        <v>62</v>
      </c>
    </row>
    <row r="162" spans="2:35" hidden="1" x14ac:dyDescent="0.3">
      <c r="B162" s="85">
        <f>B56</f>
        <v>40543</v>
      </c>
      <c r="C162" s="3"/>
      <c r="D162" s="3"/>
      <c r="E162" s="5">
        <f t="shared" ref="E162:E192" si="81">AC56*E$20/$E$34</f>
        <v>257.25</v>
      </c>
      <c r="F162" s="5">
        <f t="shared" ref="F162:F192" si="82">AD56*F$20/$E$34</f>
        <v>66.34</v>
      </c>
      <c r="G162" s="5">
        <f t="shared" ref="G162:G192" si="83">AE56*G$20/$E$34</f>
        <v>66.34</v>
      </c>
      <c r="H162" s="5">
        <f t="shared" ref="H162:H192" si="84">AF56*H$20/$E$34</f>
        <v>300.83000000000004</v>
      </c>
      <c r="I162" s="5">
        <f t="shared" ref="I162:I192" si="85">AG56*I$20/$E$34</f>
        <v>392.01</v>
      </c>
      <c r="J162" s="5">
        <f t="shared" ref="J162:J192" si="86">AH56*J$20/$E$34</f>
        <v>503.23</v>
      </c>
      <c r="K162" s="5">
        <f t="shared" ref="K162:K192" si="87">AI56*K$20/$E$34</f>
        <v>71.399999999999991</v>
      </c>
      <c r="M162" s="6">
        <f t="shared" ref="M162:M192" si="88">AC56*E$21/$E$35</f>
        <v>164.64000000000001</v>
      </c>
      <c r="N162" s="6">
        <f t="shared" ref="N162:N192" si="89">AD56*F$21/$E$35</f>
        <v>0</v>
      </c>
      <c r="O162" s="6">
        <f t="shared" ref="O162:O192" si="90">AE56*G$21/$E$35</f>
        <v>0</v>
      </c>
      <c r="P162" s="6">
        <f t="shared" ref="P162:P192" si="91">AF56*H$21/$E$35</f>
        <v>0</v>
      </c>
      <c r="Q162" s="6">
        <f t="shared" ref="Q162:Q192" si="92">AG56*I$21/$E$35</f>
        <v>0</v>
      </c>
      <c r="R162" s="6">
        <f t="shared" ref="R162:R192" si="93">AH56*J$21/$E$35</f>
        <v>0</v>
      </c>
      <c r="S162" s="6">
        <f t="shared" ref="S162:S192" si="94">AI56*K$21/$E$35</f>
        <v>0</v>
      </c>
      <c r="U162" s="6">
        <f t="shared" ref="U162:U192" si="95">AC56*E$22/$E$36</f>
        <v>144.06</v>
      </c>
      <c r="V162" s="6">
        <f t="shared" ref="V162:V192" si="96">AD56*F$22/$E$36</f>
        <v>14.980000000000002</v>
      </c>
      <c r="W162" s="6">
        <f t="shared" ref="W162:W192" si="97">AE56*G$22/$E$36</f>
        <v>14.980000000000002</v>
      </c>
      <c r="X162" s="6">
        <f t="shared" ref="X162:X192" si="98">AF56*H$22/$E$36</f>
        <v>44.900000000000006</v>
      </c>
      <c r="Y162" s="6">
        <f t="shared" ref="Y162:Y192" si="99">AG56*I$22/$E$36</f>
        <v>32.22</v>
      </c>
      <c r="Z162" s="6">
        <f t="shared" ref="Z162:Z192" si="100">AH56*J$22/$E$36</f>
        <v>41.405000000000001</v>
      </c>
      <c r="AA162" s="6">
        <f t="shared" ref="AA162:AA192" si="101">AI56*K$22/$E$36</f>
        <v>5.0999999999999996</v>
      </c>
      <c r="AB162" s="6"/>
      <c r="AC162" s="6">
        <f t="shared" ref="AC162:AC192" si="102">AC56*E$23/$E$37</f>
        <v>77.174999999999997</v>
      </c>
      <c r="AD162" s="6">
        <f t="shared" ref="AD162:AD192" si="103">AD56*F$23/$E$37</f>
        <v>5.3500000000000005</v>
      </c>
      <c r="AE162" s="6">
        <f t="shared" ref="AE162:AE192" si="104">AE56*G$23/$E$37</f>
        <v>5.3500000000000005</v>
      </c>
      <c r="AF162" s="6">
        <f t="shared" ref="AF162:AF192" si="105">AF56*H$23/$E$37</f>
        <v>29.185000000000002</v>
      </c>
      <c r="AG162" s="6">
        <f t="shared" ref="AG162:AG192" si="106">AG56*I$23/$E$37</f>
        <v>40.274999999999999</v>
      </c>
      <c r="AH162" s="6">
        <f t="shared" ref="AH162:AH192" si="107">AH56*J$23/$E$37</f>
        <v>25.48</v>
      </c>
      <c r="AI162" s="6">
        <f t="shared" ref="AI162:AI192" si="108">AI56*K$23/$E$37</f>
        <v>1.7</v>
      </c>
    </row>
    <row r="163" spans="2:35" hidden="1" x14ac:dyDescent="0.3">
      <c r="B163" s="85">
        <f t="shared" ref="B163:B192" si="109">B57</f>
        <v>40908</v>
      </c>
      <c r="C163" s="3"/>
      <c r="D163" s="3"/>
      <c r="E163" s="5">
        <f t="shared" si="81"/>
        <v>275.25</v>
      </c>
      <c r="F163" s="5">
        <f t="shared" si="82"/>
        <v>68.819999999999993</v>
      </c>
      <c r="G163" s="5">
        <f t="shared" si="83"/>
        <v>70.06</v>
      </c>
      <c r="H163" s="5">
        <f t="shared" si="84"/>
        <v>314.23</v>
      </c>
      <c r="I163" s="5">
        <f t="shared" si="85"/>
        <v>419.02</v>
      </c>
      <c r="J163" s="5">
        <f t="shared" si="86"/>
        <v>539.57000000000005</v>
      </c>
      <c r="K163" s="5">
        <f t="shared" si="87"/>
        <v>76.44</v>
      </c>
      <c r="M163" s="6">
        <f t="shared" si="88"/>
        <v>176.16</v>
      </c>
      <c r="N163" s="6">
        <f t="shared" si="89"/>
        <v>0</v>
      </c>
      <c r="O163" s="6">
        <f t="shared" si="90"/>
        <v>0</v>
      </c>
      <c r="P163" s="6">
        <f t="shared" si="91"/>
        <v>0</v>
      </c>
      <c r="Q163" s="6">
        <f t="shared" si="92"/>
        <v>0</v>
      </c>
      <c r="R163" s="6">
        <f t="shared" si="93"/>
        <v>0</v>
      </c>
      <c r="S163" s="6">
        <f t="shared" si="94"/>
        <v>0</v>
      </c>
      <c r="U163" s="6">
        <f t="shared" si="95"/>
        <v>154.14000000000001</v>
      </c>
      <c r="V163" s="6">
        <f t="shared" si="96"/>
        <v>15.540000000000001</v>
      </c>
      <c r="W163" s="6">
        <f t="shared" si="97"/>
        <v>15.820000000000002</v>
      </c>
      <c r="X163" s="6">
        <f t="shared" si="98"/>
        <v>46.900000000000006</v>
      </c>
      <c r="Y163" s="6">
        <f t="shared" si="99"/>
        <v>34.44</v>
      </c>
      <c r="Z163" s="6">
        <f t="shared" si="100"/>
        <v>44.395000000000003</v>
      </c>
      <c r="AA163" s="6">
        <f t="shared" si="101"/>
        <v>5.46</v>
      </c>
      <c r="AB163" s="6"/>
      <c r="AC163" s="6">
        <f t="shared" si="102"/>
        <v>82.575000000000003</v>
      </c>
      <c r="AD163" s="6">
        <f t="shared" si="103"/>
        <v>5.5500000000000007</v>
      </c>
      <c r="AE163" s="6">
        <f t="shared" si="104"/>
        <v>5.65</v>
      </c>
      <c r="AF163" s="6">
        <f t="shared" si="105"/>
        <v>30.484999999999999</v>
      </c>
      <c r="AG163" s="6">
        <f t="shared" si="106"/>
        <v>43.05</v>
      </c>
      <c r="AH163" s="6">
        <f t="shared" si="107"/>
        <v>27.32</v>
      </c>
      <c r="AI163" s="6">
        <f t="shared" si="108"/>
        <v>1.82</v>
      </c>
    </row>
    <row r="164" spans="2:35" hidden="1" x14ac:dyDescent="0.3">
      <c r="B164" s="85">
        <f t="shared" si="109"/>
        <v>41274</v>
      </c>
      <c r="C164" s="3"/>
      <c r="D164" s="3"/>
      <c r="E164" s="5">
        <f t="shared" si="81"/>
        <v>294.75</v>
      </c>
      <c r="F164" s="5">
        <f t="shared" si="82"/>
        <v>71.92</v>
      </c>
      <c r="G164" s="5">
        <f t="shared" si="83"/>
        <v>73.78</v>
      </c>
      <c r="H164" s="5">
        <f t="shared" si="84"/>
        <v>328.3</v>
      </c>
      <c r="I164" s="5">
        <f t="shared" si="85"/>
        <v>447.49</v>
      </c>
      <c r="J164" s="5">
        <f t="shared" si="86"/>
        <v>578.28</v>
      </c>
      <c r="K164" s="5">
        <f t="shared" si="87"/>
        <v>81.48</v>
      </c>
      <c r="M164" s="6">
        <f t="shared" si="88"/>
        <v>188.64000000000001</v>
      </c>
      <c r="N164" s="6">
        <f t="shared" si="89"/>
        <v>0</v>
      </c>
      <c r="O164" s="6">
        <f t="shared" si="90"/>
        <v>0</v>
      </c>
      <c r="P164" s="6">
        <f t="shared" si="91"/>
        <v>0</v>
      </c>
      <c r="Q164" s="6">
        <f t="shared" si="92"/>
        <v>0</v>
      </c>
      <c r="R164" s="6">
        <f t="shared" si="93"/>
        <v>0</v>
      </c>
      <c r="S164" s="6">
        <f t="shared" si="94"/>
        <v>0</v>
      </c>
      <c r="U164" s="6">
        <f t="shared" si="95"/>
        <v>165.06</v>
      </c>
      <c r="V164" s="6">
        <f t="shared" si="96"/>
        <v>16.240000000000002</v>
      </c>
      <c r="W164" s="6">
        <f t="shared" si="97"/>
        <v>16.66</v>
      </c>
      <c r="X164" s="6">
        <f t="shared" si="98"/>
        <v>49</v>
      </c>
      <c r="Y164" s="6">
        <f t="shared" si="99"/>
        <v>36.78</v>
      </c>
      <c r="Z164" s="6">
        <f t="shared" si="100"/>
        <v>47.58</v>
      </c>
      <c r="AA164" s="6">
        <f t="shared" si="101"/>
        <v>5.8199999999999994</v>
      </c>
      <c r="AB164" s="6"/>
      <c r="AC164" s="6">
        <f t="shared" si="102"/>
        <v>88.424999999999997</v>
      </c>
      <c r="AD164" s="6">
        <f t="shared" si="103"/>
        <v>5.8000000000000007</v>
      </c>
      <c r="AE164" s="6">
        <f t="shared" si="104"/>
        <v>5.95</v>
      </c>
      <c r="AF164" s="6">
        <f t="shared" si="105"/>
        <v>31.85</v>
      </c>
      <c r="AG164" s="6">
        <f t="shared" si="106"/>
        <v>45.975000000000001</v>
      </c>
      <c r="AH164" s="6">
        <f t="shared" si="107"/>
        <v>29.28</v>
      </c>
      <c r="AI164" s="6">
        <f t="shared" si="108"/>
        <v>1.94</v>
      </c>
    </row>
    <row r="165" spans="2:35" hidden="1" x14ac:dyDescent="0.3">
      <c r="B165" s="85">
        <f t="shared" si="109"/>
        <v>41639</v>
      </c>
      <c r="C165" s="3"/>
      <c r="D165" s="3"/>
      <c r="E165" s="5">
        <f t="shared" si="81"/>
        <v>347</v>
      </c>
      <c r="F165" s="5">
        <f t="shared" si="82"/>
        <v>83.08</v>
      </c>
      <c r="G165" s="5">
        <f t="shared" si="83"/>
        <v>85.56</v>
      </c>
      <c r="H165" s="5">
        <f t="shared" si="84"/>
        <v>376.54</v>
      </c>
      <c r="I165" s="5">
        <f t="shared" si="85"/>
        <v>525.6</v>
      </c>
      <c r="J165" s="5">
        <f t="shared" si="86"/>
        <v>685.72</v>
      </c>
      <c r="K165" s="5">
        <f t="shared" si="87"/>
        <v>96.6</v>
      </c>
      <c r="M165" s="6">
        <f t="shared" si="88"/>
        <v>222.08</v>
      </c>
      <c r="N165" s="6">
        <f t="shared" si="89"/>
        <v>0</v>
      </c>
      <c r="O165" s="6">
        <f t="shared" si="90"/>
        <v>0</v>
      </c>
      <c r="P165" s="6">
        <f t="shared" si="91"/>
        <v>0</v>
      </c>
      <c r="Q165" s="6">
        <f t="shared" si="92"/>
        <v>0</v>
      </c>
      <c r="R165" s="6">
        <f t="shared" si="93"/>
        <v>0</v>
      </c>
      <c r="S165" s="6">
        <f t="shared" si="94"/>
        <v>0</v>
      </c>
      <c r="U165" s="6">
        <f t="shared" si="95"/>
        <v>194.32000000000002</v>
      </c>
      <c r="V165" s="6">
        <f t="shared" si="96"/>
        <v>18.760000000000002</v>
      </c>
      <c r="W165" s="6">
        <f t="shared" si="97"/>
        <v>19.32</v>
      </c>
      <c r="X165" s="6">
        <f t="shared" si="98"/>
        <v>56.2</v>
      </c>
      <c r="Y165" s="6">
        <f t="shared" si="99"/>
        <v>43.199999999999996</v>
      </c>
      <c r="Z165" s="6">
        <f t="shared" si="100"/>
        <v>56.42</v>
      </c>
      <c r="AA165" s="6">
        <f t="shared" si="101"/>
        <v>6.8999999999999995</v>
      </c>
      <c r="AB165" s="6"/>
      <c r="AC165" s="6">
        <f t="shared" si="102"/>
        <v>104.1</v>
      </c>
      <c r="AD165" s="6">
        <f t="shared" si="103"/>
        <v>6.7</v>
      </c>
      <c r="AE165" s="6">
        <f t="shared" si="104"/>
        <v>6.9</v>
      </c>
      <c r="AF165" s="6">
        <f t="shared" si="105"/>
        <v>36.53</v>
      </c>
      <c r="AG165" s="6">
        <f t="shared" si="106"/>
        <v>54</v>
      </c>
      <c r="AH165" s="6">
        <f t="shared" si="107"/>
        <v>34.72</v>
      </c>
      <c r="AI165" s="6">
        <f t="shared" si="108"/>
        <v>2.3000000000000003</v>
      </c>
    </row>
    <row r="166" spans="2:35" hidden="1" x14ac:dyDescent="0.3">
      <c r="B166" s="85">
        <f t="shared" si="109"/>
        <v>42004</v>
      </c>
      <c r="C166" s="3"/>
      <c r="D166" s="3"/>
      <c r="E166" s="5">
        <f t="shared" si="81"/>
        <v>371.5</v>
      </c>
      <c r="F166" s="5">
        <f t="shared" si="82"/>
        <v>86.8</v>
      </c>
      <c r="G166" s="5">
        <f t="shared" si="83"/>
        <v>89.9</v>
      </c>
      <c r="H166" s="5">
        <f t="shared" si="84"/>
        <v>393.29</v>
      </c>
      <c r="I166" s="5">
        <f t="shared" si="85"/>
        <v>561.37</v>
      </c>
      <c r="J166" s="5">
        <f t="shared" si="86"/>
        <v>734.7</v>
      </c>
      <c r="K166" s="5">
        <f t="shared" si="87"/>
        <v>103.32</v>
      </c>
      <c r="M166" s="6">
        <f t="shared" si="88"/>
        <v>237.76</v>
      </c>
      <c r="N166" s="6">
        <f t="shared" si="89"/>
        <v>0</v>
      </c>
      <c r="O166" s="6">
        <f t="shared" si="90"/>
        <v>0</v>
      </c>
      <c r="P166" s="6">
        <f t="shared" si="91"/>
        <v>0</v>
      </c>
      <c r="Q166" s="6">
        <f t="shared" si="92"/>
        <v>0</v>
      </c>
      <c r="R166" s="6">
        <f t="shared" si="93"/>
        <v>0</v>
      </c>
      <c r="S166" s="6">
        <f t="shared" si="94"/>
        <v>0</v>
      </c>
      <c r="U166" s="6">
        <f t="shared" si="95"/>
        <v>208.04000000000002</v>
      </c>
      <c r="V166" s="6">
        <f t="shared" si="96"/>
        <v>19.600000000000001</v>
      </c>
      <c r="W166" s="6">
        <f t="shared" si="97"/>
        <v>20.3</v>
      </c>
      <c r="X166" s="6">
        <f t="shared" si="98"/>
        <v>58.7</v>
      </c>
      <c r="Y166" s="6">
        <f t="shared" si="99"/>
        <v>46.14</v>
      </c>
      <c r="Z166" s="6">
        <f t="shared" si="100"/>
        <v>60.45</v>
      </c>
      <c r="AA166" s="6">
        <f t="shared" si="101"/>
        <v>7.38</v>
      </c>
      <c r="AB166" s="6"/>
      <c r="AC166" s="6">
        <f t="shared" si="102"/>
        <v>111.45</v>
      </c>
      <c r="AD166" s="6">
        <f t="shared" si="103"/>
        <v>7</v>
      </c>
      <c r="AE166" s="6">
        <f t="shared" si="104"/>
        <v>7.25</v>
      </c>
      <c r="AF166" s="6">
        <f t="shared" si="105"/>
        <v>38.155000000000001</v>
      </c>
      <c r="AG166" s="6">
        <f t="shared" si="106"/>
        <v>57.674999999999997</v>
      </c>
      <c r="AH166" s="6">
        <f t="shared" si="107"/>
        <v>37.200000000000003</v>
      </c>
      <c r="AI166" s="6">
        <f t="shared" si="108"/>
        <v>2.46</v>
      </c>
    </row>
    <row r="167" spans="2:35" hidden="1" x14ac:dyDescent="0.3">
      <c r="B167" s="85">
        <f t="shared" si="109"/>
        <v>42369</v>
      </c>
      <c r="C167" s="3"/>
      <c r="D167" s="3"/>
      <c r="E167" s="5">
        <f t="shared" si="81"/>
        <v>397.75</v>
      </c>
      <c r="F167" s="5">
        <f t="shared" si="82"/>
        <v>90.52</v>
      </c>
      <c r="G167" s="5">
        <f t="shared" si="83"/>
        <v>94.86</v>
      </c>
      <c r="H167" s="5">
        <f t="shared" si="84"/>
        <v>410.71000000000004</v>
      </c>
      <c r="I167" s="5">
        <f t="shared" si="85"/>
        <v>599.33000000000004</v>
      </c>
      <c r="J167" s="5">
        <f t="shared" si="86"/>
        <v>787.63</v>
      </c>
      <c r="K167" s="5">
        <f t="shared" si="87"/>
        <v>110.88</v>
      </c>
      <c r="M167" s="6">
        <f t="shared" si="88"/>
        <v>254.56</v>
      </c>
      <c r="N167" s="6">
        <f t="shared" si="89"/>
        <v>0</v>
      </c>
      <c r="O167" s="6">
        <f t="shared" si="90"/>
        <v>0</v>
      </c>
      <c r="P167" s="6">
        <f t="shared" si="91"/>
        <v>0</v>
      </c>
      <c r="Q167" s="6">
        <f t="shared" si="92"/>
        <v>0</v>
      </c>
      <c r="R167" s="6">
        <f t="shared" si="93"/>
        <v>0</v>
      </c>
      <c r="S167" s="6">
        <f t="shared" si="94"/>
        <v>0</v>
      </c>
      <c r="U167" s="6">
        <f t="shared" si="95"/>
        <v>222.74</v>
      </c>
      <c r="V167" s="6">
        <f t="shared" si="96"/>
        <v>20.440000000000001</v>
      </c>
      <c r="W167" s="6">
        <f t="shared" si="97"/>
        <v>21.42</v>
      </c>
      <c r="X167" s="6">
        <f t="shared" si="98"/>
        <v>61.300000000000004</v>
      </c>
      <c r="Y167" s="6">
        <f t="shared" si="99"/>
        <v>49.26</v>
      </c>
      <c r="Z167" s="6">
        <f t="shared" si="100"/>
        <v>64.805000000000007</v>
      </c>
      <c r="AA167" s="6">
        <f t="shared" si="101"/>
        <v>7.92</v>
      </c>
      <c r="AB167" s="6"/>
      <c r="AC167" s="6">
        <f t="shared" si="102"/>
        <v>119.32499999999999</v>
      </c>
      <c r="AD167" s="6">
        <f t="shared" si="103"/>
        <v>7.3000000000000007</v>
      </c>
      <c r="AE167" s="6">
        <f t="shared" si="104"/>
        <v>7.65</v>
      </c>
      <c r="AF167" s="6">
        <f t="shared" si="105"/>
        <v>39.844999999999999</v>
      </c>
      <c r="AG167" s="6">
        <f t="shared" si="106"/>
        <v>61.574999999999996</v>
      </c>
      <c r="AH167" s="6">
        <f t="shared" si="107"/>
        <v>39.880000000000003</v>
      </c>
      <c r="AI167" s="6">
        <f t="shared" si="108"/>
        <v>2.64</v>
      </c>
    </row>
    <row r="168" spans="2:35" hidden="1" x14ac:dyDescent="0.3">
      <c r="B168" s="85">
        <f t="shared" si="109"/>
        <v>42735</v>
      </c>
      <c r="C168" s="3"/>
      <c r="D168" s="3"/>
      <c r="E168" s="5">
        <f t="shared" si="81"/>
        <v>427.75</v>
      </c>
      <c r="F168" s="5">
        <f t="shared" si="82"/>
        <v>94.86</v>
      </c>
      <c r="G168" s="5">
        <f t="shared" si="83"/>
        <v>100.44</v>
      </c>
      <c r="H168" s="5">
        <f t="shared" si="84"/>
        <v>430.14000000000004</v>
      </c>
      <c r="I168" s="5">
        <f t="shared" si="85"/>
        <v>642.4</v>
      </c>
      <c r="J168" s="5">
        <f t="shared" si="86"/>
        <v>847.67000000000007</v>
      </c>
      <c r="K168" s="5">
        <f t="shared" si="87"/>
        <v>119.28</v>
      </c>
      <c r="M168" s="6">
        <f t="shared" si="88"/>
        <v>273.76</v>
      </c>
      <c r="N168" s="6">
        <f t="shared" si="89"/>
        <v>0</v>
      </c>
      <c r="O168" s="6">
        <f t="shared" si="90"/>
        <v>0</v>
      </c>
      <c r="P168" s="6">
        <f t="shared" si="91"/>
        <v>0</v>
      </c>
      <c r="Q168" s="6">
        <f t="shared" si="92"/>
        <v>0</v>
      </c>
      <c r="R168" s="6">
        <f t="shared" si="93"/>
        <v>0</v>
      </c>
      <c r="S168" s="6">
        <f t="shared" si="94"/>
        <v>0</v>
      </c>
      <c r="U168" s="6">
        <f t="shared" si="95"/>
        <v>239.54000000000002</v>
      </c>
      <c r="V168" s="6">
        <f t="shared" si="96"/>
        <v>21.42</v>
      </c>
      <c r="W168" s="6">
        <f t="shared" si="97"/>
        <v>22.680000000000003</v>
      </c>
      <c r="X168" s="6">
        <f t="shared" si="98"/>
        <v>64.2</v>
      </c>
      <c r="Y168" s="6">
        <f t="shared" si="99"/>
        <v>52.8</v>
      </c>
      <c r="Z168" s="6">
        <f t="shared" si="100"/>
        <v>69.745000000000005</v>
      </c>
      <c r="AA168" s="6">
        <f t="shared" si="101"/>
        <v>8.52</v>
      </c>
      <c r="AB168" s="6"/>
      <c r="AC168" s="6">
        <f t="shared" si="102"/>
        <v>128.32499999999999</v>
      </c>
      <c r="AD168" s="6">
        <f t="shared" si="103"/>
        <v>7.65</v>
      </c>
      <c r="AE168" s="6">
        <f t="shared" si="104"/>
        <v>8.1</v>
      </c>
      <c r="AF168" s="6">
        <f t="shared" si="105"/>
        <v>41.730000000000004</v>
      </c>
      <c r="AG168" s="6">
        <f t="shared" si="106"/>
        <v>66</v>
      </c>
      <c r="AH168" s="6">
        <f t="shared" si="107"/>
        <v>42.92</v>
      </c>
      <c r="AI168" s="6">
        <f t="shared" si="108"/>
        <v>2.84</v>
      </c>
    </row>
    <row r="169" spans="2:35" hidden="1" x14ac:dyDescent="0.3">
      <c r="B169" s="85">
        <f t="shared" si="109"/>
        <v>43100</v>
      </c>
      <c r="C169" s="3"/>
      <c r="D169" s="3"/>
      <c r="E169" s="5">
        <f t="shared" si="81"/>
        <v>460.25</v>
      </c>
      <c r="F169" s="5">
        <f t="shared" si="82"/>
        <v>99.2</v>
      </c>
      <c r="G169" s="5">
        <f t="shared" si="83"/>
        <v>106.02</v>
      </c>
      <c r="H169" s="5">
        <f t="shared" si="84"/>
        <v>450.24</v>
      </c>
      <c r="I169" s="5">
        <f t="shared" si="85"/>
        <v>688.39</v>
      </c>
      <c r="J169" s="5">
        <f t="shared" si="86"/>
        <v>912.45</v>
      </c>
      <c r="K169" s="5">
        <f t="shared" si="87"/>
        <v>128.51999999999998</v>
      </c>
      <c r="M169" s="6">
        <f t="shared" si="88"/>
        <v>294.56</v>
      </c>
      <c r="N169" s="6">
        <f t="shared" si="89"/>
        <v>0</v>
      </c>
      <c r="O169" s="6">
        <f t="shared" si="90"/>
        <v>0</v>
      </c>
      <c r="P169" s="6">
        <f t="shared" si="91"/>
        <v>0</v>
      </c>
      <c r="Q169" s="6">
        <f t="shared" si="92"/>
        <v>0</v>
      </c>
      <c r="R169" s="6">
        <f t="shared" si="93"/>
        <v>0</v>
      </c>
      <c r="S169" s="6">
        <f t="shared" si="94"/>
        <v>0</v>
      </c>
      <c r="U169" s="6">
        <f t="shared" si="95"/>
        <v>257.74</v>
      </c>
      <c r="V169" s="6">
        <f t="shared" si="96"/>
        <v>22.400000000000002</v>
      </c>
      <c r="W169" s="6">
        <f t="shared" si="97"/>
        <v>23.94</v>
      </c>
      <c r="X169" s="6">
        <f t="shared" si="98"/>
        <v>67.2</v>
      </c>
      <c r="Y169" s="6">
        <f t="shared" si="99"/>
        <v>56.58</v>
      </c>
      <c r="Z169" s="6">
        <f t="shared" si="100"/>
        <v>75.075000000000003</v>
      </c>
      <c r="AA169" s="6">
        <f t="shared" si="101"/>
        <v>9.18</v>
      </c>
      <c r="AB169" s="6"/>
      <c r="AC169" s="6">
        <f t="shared" si="102"/>
        <v>138.07499999999999</v>
      </c>
      <c r="AD169" s="6">
        <f t="shared" si="103"/>
        <v>8</v>
      </c>
      <c r="AE169" s="6">
        <f t="shared" si="104"/>
        <v>8.5500000000000007</v>
      </c>
      <c r="AF169" s="6">
        <f t="shared" si="105"/>
        <v>43.68</v>
      </c>
      <c r="AG169" s="6">
        <f t="shared" si="106"/>
        <v>70.724999999999994</v>
      </c>
      <c r="AH169" s="6">
        <f t="shared" si="107"/>
        <v>46.2</v>
      </c>
      <c r="AI169" s="6">
        <f t="shared" si="108"/>
        <v>3.06</v>
      </c>
    </row>
    <row r="170" spans="2:35" hidden="1" x14ac:dyDescent="0.3">
      <c r="B170" s="85">
        <f t="shared" si="109"/>
        <v>43465</v>
      </c>
      <c r="C170" s="3"/>
      <c r="D170" s="3"/>
      <c r="E170" s="5">
        <f t="shared" si="81"/>
        <v>495</v>
      </c>
      <c r="F170" s="5">
        <f t="shared" si="82"/>
        <v>103.54</v>
      </c>
      <c r="G170" s="5">
        <f t="shared" si="83"/>
        <v>112.22</v>
      </c>
      <c r="H170" s="5">
        <f t="shared" si="84"/>
        <v>471.01000000000005</v>
      </c>
      <c r="I170" s="5">
        <f t="shared" si="85"/>
        <v>738.03</v>
      </c>
      <c r="J170" s="5">
        <f t="shared" si="86"/>
        <v>981.97</v>
      </c>
      <c r="K170" s="5">
        <f t="shared" si="87"/>
        <v>137.76</v>
      </c>
      <c r="M170" s="6">
        <f t="shared" si="88"/>
        <v>316.8</v>
      </c>
      <c r="N170" s="6">
        <f t="shared" si="89"/>
        <v>0</v>
      </c>
      <c r="O170" s="6">
        <f t="shared" si="90"/>
        <v>0</v>
      </c>
      <c r="P170" s="6">
        <f t="shared" si="91"/>
        <v>0</v>
      </c>
      <c r="Q170" s="6">
        <f t="shared" si="92"/>
        <v>0</v>
      </c>
      <c r="R170" s="6">
        <f t="shared" si="93"/>
        <v>0</v>
      </c>
      <c r="S170" s="6">
        <f t="shared" si="94"/>
        <v>0</v>
      </c>
      <c r="U170" s="6">
        <f t="shared" si="95"/>
        <v>277.20000000000005</v>
      </c>
      <c r="V170" s="6">
        <f t="shared" si="96"/>
        <v>23.380000000000003</v>
      </c>
      <c r="W170" s="6">
        <f t="shared" si="97"/>
        <v>25.340000000000003</v>
      </c>
      <c r="X170" s="6">
        <f t="shared" si="98"/>
        <v>70.3</v>
      </c>
      <c r="Y170" s="6">
        <f t="shared" si="99"/>
        <v>60.66</v>
      </c>
      <c r="Z170" s="6">
        <f t="shared" si="100"/>
        <v>80.795000000000002</v>
      </c>
      <c r="AA170" s="6">
        <f t="shared" si="101"/>
        <v>9.84</v>
      </c>
      <c r="AB170" s="6"/>
      <c r="AC170" s="6">
        <f t="shared" si="102"/>
        <v>148.5</v>
      </c>
      <c r="AD170" s="6">
        <f t="shared" si="103"/>
        <v>8.35</v>
      </c>
      <c r="AE170" s="6">
        <f t="shared" si="104"/>
        <v>9.0500000000000007</v>
      </c>
      <c r="AF170" s="6">
        <f t="shared" si="105"/>
        <v>45.695</v>
      </c>
      <c r="AG170" s="6">
        <f t="shared" si="106"/>
        <v>75.825000000000003</v>
      </c>
      <c r="AH170" s="6">
        <f t="shared" si="107"/>
        <v>49.72</v>
      </c>
      <c r="AI170" s="6">
        <f t="shared" si="108"/>
        <v>3.2800000000000002</v>
      </c>
    </row>
    <row r="171" spans="2:35" hidden="1" x14ac:dyDescent="0.3">
      <c r="B171" s="85">
        <f t="shared" si="109"/>
        <v>43830</v>
      </c>
      <c r="C171" s="3"/>
      <c r="D171" s="3"/>
      <c r="E171" s="5">
        <f t="shared" si="81"/>
        <v>532.5</v>
      </c>
      <c r="F171" s="5">
        <f t="shared" si="82"/>
        <v>108.5</v>
      </c>
      <c r="G171" s="5">
        <f t="shared" si="83"/>
        <v>118.42</v>
      </c>
      <c r="H171" s="5">
        <f t="shared" si="84"/>
        <v>493.12</v>
      </c>
      <c r="I171" s="5">
        <f t="shared" si="85"/>
        <v>790.59</v>
      </c>
      <c r="J171" s="5">
        <f t="shared" si="86"/>
        <v>1056.23</v>
      </c>
      <c r="K171" s="5">
        <f t="shared" si="87"/>
        <v>148.68</v>
      </c>
      <c r="M171" s="6">
        <f t="shared" si="88"/>
        <v>340.8</v>
      </c>
      <c r="N171" s="6">
        <f t="shared" si="89"/>
        <v>0</v>
      </c>
      <c r="O171" s="6">
        <f t="shared" si="90"/>
        <v>0</v>
      </c>
      <c r="P171" s="6">
        <f t="shared" si="91"/>
        <v>0</v>
      </c>
      <c r="Q171" s="6">
        <f t="shared" si="92"/>
        <v>0</v>
      </c>
      <c r="R171" s="6">
        <f t="shared" si="93"/>
        <v>0</v>
      </c>
      <c r="S171" s="6">
        <f t="shared" si="94"/>
        <v>0</v>
      </c>
      <c r="U171" s="6">
        <f t="shared" si="95"/>
        <v>298.20000000000005</v>
      </c>
      <c r="V171" s="6">
        <f t="shared" si="96"/>
        <v>24.500000000000004</v>
      </c>
      <c r="W171" s="6">
        <f t="shared" si="97"/>
        <v>26.740000000000002</v>
      </c>
      <c r="X171" s="6">
        <f t="shared" si="98"/>
        <v>73.600000000000009</v>
      </c>
      <c r="Y171" s="6">
        <f t="shared" si="99"/>
        <v>64.98</v>
      </c>
      <c r="Z171" s="6">
        <f t="shared" si="100"/>
        <v>86.905000000000001</v>
      </c>
      <c r="AA171" s="6">
        <f t="shared" si="101"/>
        <v>10.62</v>
      </c>
      <c r="AB171" s="6"/>
      <c r="AC171" s="6">
        <f t="shared" si="102"/>
        <v>159.75</v>
      </c>
      <c r="AD171" s="6">
        <f t="shared" si="103"/>
        <v>8.75</v>
      </c>
      <c r="AE171" s="6">
        <f t="shared" si="104"/>
        <v>9.5500000000000007</v>
      </c>
      <c r="AF171" s="6">
        <f t="shared" si="105"/>
        <v>47.84</v>
      </c>
      <c r="AG171" s="6">
        <f t="shared" si="106"/>
        <v>81.224999999999994</v>
      </c>
      <c r="AH171" s="6">
        <f t="shared" si="107"/>
        <v>53.480000000000004</v>
      </c>
      <c r="AI171" s="6">
        <f t="shared" si="108"/>
        <v>3.54</v>
      </c>
    </row>
    <row r="172" spans="2:35" hidden="1" x14ac:dyDescent="0.3">
      <c r="B172" s="85">
        <f t="shared" si="109"/>
        <v>44196</v>
      </c>
      <c r="C172" s="3"/>
      <c r="D172" s="3"/>
      <c r="E172" s="5">
        <f t="shared" si="81"/>
        <v>572.75</v>
      </c>
      <c r="F172" s="5">
        <f t="shared" si="82"/>
        <v>113.46</v>
      </c>
      <c r="G172" s="5">
        <f t="shared" si="83"/>
        <v>125.24</v>
      </c>
      <c r="H172" s="5">
        <f t="shared" si="84"/>
        <v>515.9</v>
      </c>
      <c r="I172" s="5">
        <f t="shared" si="85"/>
        <v>847.53</v>
      </c>
      <c r="J172" s="5">
        <f t="shared" si="86"/>
        <v>1136.81</v>
      </c>
      <c r="K172" s="5">
        <f t="shared" si="87"/>
        <v>159.6</v>
      </c>
      <c r="M172" s="6">
        <f t="shared" si="88"/>
        <v>366.56</v>
      </c>
      <c r="N172" s="6">
        <f t="shared" si="89"/>
        <v>0</v>
      </c>
      <c r="O172" s="6">
        <f t="shared" si="90"/>
        <v>0</v>
      </c>
      <c r="P172" s="6">
        <f t="shared" si="91"/>
        <v>0</v>
      </c>
      <c r="Q172" s="6">
        <f t="shared" si="92"/>
        <v>0</v>
      </c>
      <c r="R172" s="6">
        <f t="shared" si="93"/>
        <v>0</v>
      </c>
      <c r="S172" s="6">
        <f t="shared" si="94"/>
        <v>0</v>
      </c>
      <c r="U172" s="6">
        <f t="shared" si="95"/>
        <v>320.74</v>
      </c>
      <c r="V172" s="6">
        <f t="shared" si="96"/>
        <v>25.62</v>
      </c>
      <c r="W172" s="6">
        <f t="shared" si="97"/>
        <v>28.28</v>
      </c>
      <c r="X172" s="6">
        <f t="shared" si="98"/>
        <v>77</v>
      </c>
      <c r="Y172" s="6">
        <f t="shared" si="99"/>
        <v>69.66</v>
      </c>
      <c r="Z172" s="6">
        <f t="shared" si="100"/>
        <v>93.534999999999997</v>
      </c>
      <c r="AA172" s="6">
        <f t="shared" si="101"/>
        <v>11.4</v>
      </c>
      <c r="AB172" s="6"/>
      <c r="AC172" s="6">
        <f t="shared" si="102"/>
        <v>171.82499999999999</v>
      </c>
      <c r="AD172" s="6">
        <f t="shared" si="103"/>
        <v>9.15</v>
      </c>
      <c r="AE172" s="6">
        <f t="shared" si="104"/>
        <v>10.100000000000001</v>
      </c>
      <c r="AF172" s="6">
        <f t="shared" si="105"/>
        <v>50.050000000000004</v>
      </c>
      <c r="AG172" s="6">
        <f t="shared" si="106"/>
        <v>87.075000000000003</v>
      </c>
      <c r="AH172" s="6">
        <f t="shared" si="107"/>
        <v>57.56</v>
      </c>
      <c r="AI172" s="6">
        <f t="shared" si="108"/>
        <v>3.8000000000000003</v>
      </c>
    </row>
    <row r="173" spans="2:35" hidden="1" x14ac:dyDescent="0.3">
      <c r="B173" s="85">
        <f t="shared" si="109"/>
        <v>44561</v>
      </c>
      <c r="C173" s="3"/>
      <c r="D173" s="3"/>
      <c r="E173" s="5">
        <f t="shared" si="81"/>
        <v>112</v>
      </c>
      <c r="F173" s="5">
        <f t="shared" si="82"/>
        <v>71.3</v>
      </c>
      <c r="G173" s="5">
        <f t="shared" si="83"/>
        <v>79.98</v>
      </c>
      <c r="H173" s="5">
        <f t="shared" si="84"/>
        <v>84.42</v>
      </c>
      <c r="I173" s="5">
        <f t="shared" si="85"/>
        <v>145.27000000000001</v>
      </c>
      <c r="J173" s="5">
        <f t="shared" si="86"/>
        <v>368.93</v>
      </c>
      <c r="K173" s="5">
        <f t="shared" si="87"/>
        <v>52.08</v>
      </c>
      <c r="M173" s="6">
        <f t="shared" si="88"/>
        <v>71.680000000000007</v>
      </c>
      <c r="N173" s="6">
        <f t="shared" si="89"/>
        <v>0</v>
      </c>
      <c r="O173" s="6">
        <f t="shared" si="90"/>
        <v>0</v>
      </c>
      <c r="P173" s="6">
        <f t="shared" si="91"/>
        <v>0</v>
      </c>
      <c r="Q173" s="6">
        <f t="shared" si="92"/>
        <v>0</v>
      </c>
      <c r="R173" s="6">
        <f t="shared" si="93"/>
        <v>0</v>
      </c>
      <c r="S173" s="6">
        <f t="shared" si="94"/>
        <v>0</v>
      </c>
      <c r="U173" s="6">
        <f t="shared" si="95"/>
        <v>62.720000000000006</v>
      </c>
      <c r="V173" s="6">
        <f t="shared" si="96"/>
        <v>16.100000000000001</v>
      </c>
      <c r="W173" s="6">
        <f t="shared" si="97"/>
        <v>18.060000000000002</v>
      </c>
      <c r="X173" s="6">
        <f t="shared" si="98"/>
        <v>12.600000000000001</v>
      </c>
      <c r="Y173" s="6">
        <f t="shared" si="99"/>
        <v>11.94</v>
      </c>
      <c r="Z173" s="6">
        <f t="shared" si="100"/>
        <v>30.355</v>
      </c>
      <c r="AA173" s="6">
        <f t="shared" si="101"/>
        <v>3.7199999999999998</v>
      </c>
      <c r="AB173" s="6"/>
      <c r="AC173" s="6">
        <f t="shared" si="102"/>
        <v>33.6</v>
      </c>
      <c r="AD173" s="6">
        <f t="shared" si="103"/>
        <v>5.75</v>
      </c>
      <c r="AE173" s="6">
        <f t="shared" si="104"/>
        <v>6.45</v>
      </c>
      <c r="AF173" s="6">
        <f t="shared" si="105"/>
        <v>8.19</v>
      </c>
      <c r="AG173" s="6">
        <f t="shared" si="106"/>
        <v>14.924999999999999</v>
      </c>
      <c r="AH173" s="6">
        <f t="shared" si="107"/>
        <v>18.68</v>
      </c>
      <c r="AI173" s="6">
        <f t="shared" si="108"/>
        <v>1.24</v>
      </c>
    </row>
    <row r="174" spans="2:35" x14ac:dyDescent="0.3">
      <c r="B174" s="85">
        <f t="shared" si="109"/>
        <v>44926</v>
      </c>
      <c r="C174" s="3"/>
      <c r="D174" s="3"/>
      <c r="E174" s="5">
        <f t="shared" si="81"/>
        <v>112.55999999999999</v>
      </c>
      <c r="F174" s="5">
        <f t="shared" si="82"/>
        <v>71.656499999999994</v>
      </c>
      <c r="G174" s="5">
        <f t="shared" si="83"/>
        <v>80.379899999999992</v>
      </c>
      <c r="H174" s="5">
        <f t="shared" si="84"/>
        <v>84.842099999999988</v>
      </c>
      <c r="I174" s="5">
        <f t="shared" si="85"/>
        <v>145.99634999999998</v>
      </c>
      <c r="J174" s="5">
        <f t="shared" si="86"/>
        <v>370.77464999999995</v>
      </c>
      <c r="K174" s="5">
        <f t="shared" si="87"/>
        <v>52.340399999999995</v>
      </c>
      <c r="M174" s="6">
        <f t="shared" si="88"/>
        <v>72.038399999999996</v>
      </c>
      <c r="N174" s="6">
        <f t="shared" si="89"/>
        <v>0</v>
      </c>
      <c r="O174" s="6">
        <f t="shared" si="90"/>
        <v>0</v>
      </c>
      <c r="P174" s="6">
        <f t="shared" si="91"/>
        <v>0</v>
      </c>
      <c r="Q174" s="6">
        <f t="shared" si="92"/>
        <v>0</v>
      </c>
      <c r="R174" s="6">
        <f t="shared" si="93"/>
        <v>0</v>
      </c>
      <c r="S174" s="6">
        <f t="shared" si="94"/>
        <v>0</v>
      </c>
      <c r="U174" s="6">
        <f t="shared" si="95"/>
        <v>63.0336</v>
      </c>
      <c r="V174" s="6">
        <f t="shared" si="96"/>
        <v>16.180499999999999</v>
      </c>
      <c r="W174" s="6">
        <f t="shared" si="97"/>
        <v>18.150299999999998</v>
      </c>
      <c r="X174" s="6">
        <f t="shared" si="98"/>
        <v>12.662999999999998</v>
      </c>
      <c r="Y174" s="6">
        <f t="shared" si="99"/>
        <v>11.999699999999999</v>
      </c>
      <c r="Z174" s="6">
        <f t="shared" si="100"/>
        <v>30.506774999999998</v>
      </c>
      <c r="AA174" s="6">
        <f t="shared" si="101"/>
        <v>3.7385999999999995</v>
      </c>
      <c r="AB174" s="6"/>
      <c r="AC174" s="6">
        <f t="shared" si="102"/>
        <v>33.767999999999994</v>
      </c>
      <c r="AD174" s="6">
        <f t="shared" si="103"/>
        <v>5.7787499999999996</v>
      </c>
      <c r="AE174" s="6">
        <f t="shared" si="104"/>
        <v>6.4822499999999996</v>
      </c>
      <c r="AF174" s="6">
        <f t="shared" si="105"/>
        <v>8.2309499999999982</v>
      </c>
      <c r="AG174" s="6">
        <f t="shared" si="106"/>
        <v>14.999624999999998</v>
      </c>
      <c r="AH174" s="6">
        <f t="shared" si="107"/>
        <v>18.773399999999999</v>
      </c>
      <c r="AI174" s="6">
        <f t="shared" si="108"/>
        <v>1.2462</v>
      </c>
    </row>
    <row r="175" spans="2:35" x14ac:dyDescent="0.3">
      <c r="B175" s="85">
        <f t="shared" si="109"/>
        <v>45291</v>
      </c>
      <c r="C175" s="3"/>
      <c r="D175" s="3"/>
      <c r="E175" s="5">
        <f t="shared" si="81"/>
        <v>113.12279999999997</v>
      </c>
      <c r="F175" s="5">
        <f t="shared" si="82"/>
        <v>72.014782499999981</v>
      </c>
      <c r="G175" s="5">
        <f t="shared" si="83"/>
        <v>80.781799499999991</v>
      </c>
      <c r="H175" s="5">
        <f t="shared" si="84"/>
        <v>85.266310499999989</v>
      </c>
      <c r="I175" s="5">
        <f t="shared" si="85"/>
        <v>146.72633174999996</v>
      </c>
      <c r="J175" s="5">
        <f t="shared" si="86"/>
        <v>372.62852324999989</v>
      </c>
      <c r="K175" s="5">
        <f t="shared" si="87"/>
        <v>52.602101999999988</v>
      </c>
      <c r="M175" s="6">
        <f t="shared" si="88"/>
        <v>72.398591999999979</v>
      </c>
      <c r="N175" s="6">
        <f t="shared" si="89"/>
        <v>0</v>
      </c>
      <c r="O175" s="6">
        <f t="shared" si="90"/>
        <v>0</v>
      </c>
      <c r="P175" s="6">
        <f t="shared" si="91"/>
        <v>0</v>
      </c>
      <c r="Q175" s="6">
        <f t="shared" si="92"/>
        <v>0</v>
      </c>
      <c r="R175" s="6">
        <f t="shared" si="93"/>
        <v>0</v>
      </c>
      <c r="S175" s="6">
        <f t="shared" si="94"/>
        <v>0</v>
      </c>
      <c r="U175" s="6">
        <f t="shared" si="95"/>
        <v>63.348767999999986</v>
      </c>
      <c r="V175" s="6">
        <f t="shared" si="96"/>
        <v>16.261402499999999</v>
      </c>
      <c r="W175" s="6">
        <f t="shared" si="97"/>
        <v>18.241051499999998</v>
      </c>
      <c r="X175" s="6">
        <f t="shared" si="98"/>
        <v>12.726314999999998</v>
      </c>
      <c r="Y175" s="6">
        <f t="shared" si="99"/>
        <v>12.059698499999996</v>
      </c>
      <c r="Z175" s="6">
        <f t="shared" si="100"/>
        <v>30.659308874999994</v>
      </c>
      <c r="AA175" s="6">
        <f t="shared" si="101"/>
        <v>3.7572929999999993</v>
      </c>
      <c r="AB175" s="6"/>
      <c r="AC175" s="6">
        <f t="shared" si="102"/>
        <v>33.936839999999989</v>
      </c>
      <c r="AD175" s="6">
        <f t="shared" si="103"/>
        <v>5.8076437499999995</v>
      </c>
      <c r="AE175" s="6">
        <f t="shared" si="104"/>
        <v>6.5146612499999996</v>
      </c>
      <c r="AF175" s="6">
        <f t="shared" si="105"/>
        <v>8.2721047499999987</v>
      </c>
      <c r="AG175" s="6">
        <f t="shared" si="106"/>
        <v>15.074623124999995</v>
      </c>
      <c r="AH175" s="6">
        <f t="shared" si="107"/>
        <v>18.867266999999995</v>
      </c>
      <c r="AI175" s="6">
        <f t="shared" si="108"/>
        <v>1.2524309999999998</v>
      </c>
    </row>
    <row r="176" spans="2:35" x14ac:dyDescent="0.3">
      <c r="B176" s="85">
        <f t="shared" si="109"/>
        <v>45657</v>
      </c>
      <c r="C176" s="3"/>
      <c r="D176" s="3"/>
      <c r="E176" s="5">
        <f t="shared" si="81"/>
        <v>113.68841399999995</v>
      </c>
      <c r="F176" s="5">
        <f t="shared" si="82"/>
        <v>72.37485641249998</v>
      </c>
      <c r="G176" s="5">
        <f t="shared" si="83"/>
        <v>81.185708497499974</v>
      </c>
      <c r="H176" s="5">
        <f t="shared" si="84"/>
        <v>85.692642052499977</v>
      </c>
      <c r="I176" s="5">
        <f t="shared" si="85"/>
        <v>147.45996340874996</v>
      </c>
      <c r="J176" s="5">
        <f t="shared" si="86"/>
        <v>374.49166586624989</v>
      </c>
      <c r="K176" s="5">
        <f t="shared" si="87"/>
        <v>52.865112509999989</v>
      </c>
      <c r="M176" s="6">
        <f t="shared" si="88"/>
        <v>72.760584959999974</v>
      </c>
      <c r="N176" s="6">
        <f t="shared" si="89"/>
        <v>0</v>
      </c>
      <c r="O176" s="6">
        <f t="shared" si="90"/>
        <v>0</v>
      </c>
      <c r="P176" s="6">
        <f t="shared" si="91"/>
        <v>0</v>
      </c>
      <c r="Q176" s="6">
        <f t="shared" si="92"/>
        <v>0</v>
      </c>
      <c r="R176" s="6">
        <f t="shared" si="93"/>
        <v>0</v>
      </c>
      <c r="S176" s="6">
        <f t="shared" si="94"/>
        <v>0</v>
      </c>
      <c r="U176" s="6">
        <f t="shared" si="95"/>
        <v>63.665511839999979</v>
      </c>
      <c r="V176" s="6">
        <f t="shared" si="96"/>
        <v>16.342709512499997</v>
      </c>
      <c r="W176" s="6">
        <f t="shared" si="97"/>
        <v>18.332256757499998</v>
      </c>
      <c r="X176" s="6">
        <f t="shared" si="98"/>
        <v>12.789946574999995</v>
      </c>
      <c r="Y176" s="6">
        <f t="shared" si="99"/>
        <v>12.119996992499996</v>
      </c>
      <c r="Z176" s="6">
        <f t="shared" si="100"/>
        <v>30.812605419374989</v>
      </c>
      <c r="AA176" s="6">
        <f t="shared" si="101"/>
        <v>3.7760794649999991</v>
      </c>
      <c r="AB176" s="6"/>
      <c r="AC176" s="6">
        <f t="shared" si="102"/>
        <v>34.106524199999981</v>
      </c>
      <c r="AD176" s="6">
        <f t="shared" si="103"/>
        <v>5.8366819687499989</v>
      </c>
      <c r="AE176" s="6">
        <f t="shared" si="104"/>
        <v>6.5472345562499985</v>
      </c>
      <c r="AF176" s="6">
        <f t="shared" si="105"/>
        <v>8.3134652737499977</v>
      </c>
      <c r="AG176" s="6">
        <f t="shared" si="106"/>
        <v>15.149996240624995</v>
      </c>
      <c r="AH176" s="6">
        <f t="shared" si="107"/>
        <v>18.961603334999992</v>
      </c>
      <c r="AI176" s="6">
        <f t="shared" si="108"/>
        <v>1.2586931549999998</v>
      </c>
    </row>
    <row r="177" spans="2:35" x14ac:dyDescent="0.3">
      <c r="B177" s="85">
        <f t="shared" si="109"/>
        <v>46022</v>
      </c>
      <c r="C177" s="3"/>
      <c r="D177" s="3"/>
      <c r="E177" s="5">
        <f t="shared" si="81"/>
        <v>114.25685606999994</v>
      </c>
      <c r="F177" s="5">
        <f t="shared" si="82"/>
        <v>72.736730694562468</v>
      </c>
      <c r="G177" s="5">
        <f t="shared" si="83"/>
        <v>81.591637039987461</v>
      </c>
      <c r="H177" s="5">
        <f t="shared" si="84"/>
        <v>86.121105262762455</v>
      </c>
      <c r="I177" s="5">
        <f t="shared" si="85"/>
        <v>148.19726322579368</v>
      </c>
      <c r="J177" s="5">
        <f t="shared" si="86"/>
        <v>376.36412419558104</v>
      </c>
      <c r="K177" s="5">
        <f t="shared" si="87"/>
        <v>53.129438072549981</v>
      </c>
      <c r="M177" s="6">
        <f t="shared" si="88"/>
        <v>73.124387884799958</v>
      </c>
      <c r="N177" s="6">
        <f t="shared" si="89"/>
        <v>0</v>
      </c>
      <c r="O177" s="6">
        <f t="shared" si="90"/>
        <v>0</v>
      </c>
      <c r="P177" s="6">
        <f t="shared" si="91"/>
        <v>0</v>
      </c>
      <c r="Q177" s="6">
        <f t="shared" si="92"/>
        <v>0</v>
      </c>
      <c r="R177" s="6">
        <f t="shared" si="93"/>
        <v>0</v>
      </c>
      <c r="S177" s="6">
        <f t="shared" si="94"/>
        <v>0</v>
      </c>
      <c r="U177" s="6">
        <f t="shared" si="95"/>
        <v>63.983839399199972</v>
      </c>
      <c r="V177" s="6">
        <f t="shared" si="96"/>
        <v>16.424423060062495</v>
      </c>
      <c r="W177" s="6">
        <f t="shared" si="97"/>
        <v>18.423918041287493</v>
      </c>
      <c r="X177" s="6">
        <f t="shared" si="98"/>
        <v>12.853896307874994</v>
      </c>
      <c r="Y177" s="6">
        <f t="shared" si="99"/>
        <v>12.180596977462494</v>
      </c>
      <c r="Z177" s="6">
        <f t="shared" si="100"/>
        <v>30.966668446471861</v>
      </c>
      <c r="AA177" s="6">
        <f t="shared" si="101"/>
        <v>3.7949598623249985</v>
      </c>
      <c r="AB177" s="6"/>
      <c r="AC177" s="6">
        <f t="shared" si="102"/>
        <v>34.277056820999981</v>
      </c>
      <c r="AD177" s="6">
        <f t="shared" si="103"/>
        <v>5.8658653785937478</v>
      </c>
      <c r="AE177" s="6">
        <f t="shared" si="104"/>
        <v>6.5799707290312472</v>
      </c>
      <c r="AF177" s="6">
        <f t="shared" si="105"/>
        <v>8.3550326001187454</v>
      </c>
      <c r="AG177" s="6">
        <f t="shared" si="106"/>
        <v>15.225746221828118</v>
      </c>
      <c r="AH177" s="6">
        <f t="shared" si="107"/>
        <v>19.056411351674992</v>
      </c>
      <c r="AI177" s="6">
        <f t="shared" si="108"/>
        <v>1.2649866207749996</v>
      </c>
    </row>
    <row r="178" spans="2:35" x14ac:dyDescent="0.3">
      <c r="B178" s="85">
        <f t="shared" si="109"/>
        <v>46387</v>
      </c>
      <c r="C178" s="3"/>
      <c r="D178" s="3"/>
      <c r="E178" s="5">
        <f t="shared" si="81"/>
        <v>114.82814035034993</v>
      </c>
      <c r="F178" s="5">
        <f t="shared" si="82"/>
        <v>73.100414348035272</v>
      </c>
      <c r="G178" s="5">
        <f t="shared" si="83"/>
        <v>81.999595225187377</v>
      </c>
      <c r="H178" s="5">
        <f t="shared" si="84"/>
        <v>86.551710789076253</v>
      </c>
      <c r="I178" s="5">
        <f t="shared" si="85"/>
        <v>148.93824954192263</v>
      </c>
      <c r="J178" s="5">
        <f t="shared" si="86"/>
        <v>378.24594481655896</v>
      </c>
      <c r="K178" s="5">
        <f t="shared" si="87"/>
        <v>53.395085262912723</v>
      </c>
      <c r="M178" s="6">
        <f t="shared" si="88"/>
        <v>73.490009824223961</v>
      </c>
      <c r="N178" s="6">
        <f t="shared" si="89"/>
        <v>0</v>
      </c>
      <c r="O178" s="6">
        <f t="shared" si="90"/>
        <v>0</v>
      </c>
      <c r="P178" s="6">
        <f t="shared" si="91"/>
        <v>0</v>
      </c>
      <c r="Q178" s="6">
        <f t="shared" si="92"/>
        <v>0</v>
      </c>
      <c r="R178" s="6">
        <f t="shared" si="93"/>
        <v>0</v>
      </c>
      <c r="S178" s="6">
        <f t="shared" si="94"/>
        <v>0</v>
      </c>
      <c r="U178" s="6">
        <f t="shared" si="95"/>
        <v>64.303758596195962</v>
      </c>
      <c r="V178" s="6">
        <f t="shared" si="96"/>
        <v>16.506545175362806</v>
      </c>
      <c r="W178" s="6">
        <f t="shared" si="97"/>
        <v>18.516037631493926</v>
      </c>
      <c r="X178" s="6">
        <f t="shared" si="98"/>
        <v>12.918165789414367</v>
      </c>
      <c r="Y178" s="6">
        <f t="shared" si="99"/>
        <v>12.241499962349804</v>
      </c>
      <c r="Z178" s="6">
        <f t="shared" si="100"/>
        <v>31.121501788704219</v>
      </c>
      <c r="AA178" s="6">
        <f t="shared" si="101"/>
        <v>3.8139346616366234</v>
      </c>
      <c r="AB178" s="6"/>
      <c r="AC178" s="6">
        <f t="shared" si="102"/>
        <v>34.448442105104974</v>
      </c>
      <c r="AD178" s="6">
        <f t="shared" si="103"/>
        <v>5.8951947054867162</v>
      </c>
      <c r="AE178" s="6">
        <f t="shared" si="104"/>
        <v>6.6128705826764023</v>
      </c>
      <c r="AF178" s="6">
        <f t="shared" si="105"/>
        <v>8.3968077631193374</v>
      </c>
      <c r="AG178" s="6">
        <f t="shared" si="106"/>
        <v>15.301874952937256</v>
      </c>
      <c r="AH178" s="6">
        <f t="shared" si="107"/>
        <v>19.151693408433363</v>
      </c>
      <c r="AI178" s="6">
        <f t="shared" si="108"/>
        <v>1.2713115538788744</v>
      </c>
    </row>
    <row r="179" spans="2:35" x14ac:dyDescent="0.3">
      <c r="B179" s="85">
        <f t="shared" si="109"/>
        <v>46752</v>
      </c>
      <c r="C179" s="3"/>
      <c r="D179" s="3"/>
      <c r="E179" s="5">
        <f t="shared" si="81"/>
        <v>115.40228105210166</v>
      </c>
      <c r="F179" s="5">
        <f t="shared" si="82"/>
        <v>73.465916419775439</v>
      </c>
      <c r="G179" s="5">
        <f t="shared" si="83"/>
        <v>82.409593201313299</v>
      </c>
      <c r="H179" s="5">
        <f t="shared" si="84"/>
        <v>86.984469343021615</v>
      </c>
      <c r="I179" s="5">
        <f t="shared" si="85"/>
        <v>149.68294078963223</v>
      </c>
      <c r="J179" s="5">
        <f t="shared" si="86"/>
        <v>380.13717454064169</v>
      </c>
      <c r="K179" s="5">
        <f t="shared" si="87"/>
        <v>53.662060689227289</v>
      </c>
      <c r="M179" s="6">
        <f t="shared" si="88"/>
        <v>73.857459873345064</v>
      </c>
      <c r="N179" s="6">
        <f t="shared" si="89"/>
        <v>0</v>
      </c>
      <c r="O179" s="6">
        <f t="shared" si="90"/>
        <v>0</v>
      </c>
      <c r="P179" s="6">
        <f t="shared" si="91"/>
        <v>0</v>
      </c>
      <c r="Q179" s="6">
        <f t="shared" si="92"/>
        <v>0</v>
      </c>
      <c r="R179" s="6">
        <f t="shared" si="93"/>
        <v>0</v>
      </c>
      <c r="S179" s="6">
        <f t="shared" si="94"/>
        <v>0</v>
      </c>
      <c r="U179" s="6">
        <f t="shared" si="95"/>
        <v>64.625277389176929</v>
      </c>
      <c r="V179" s="6">
        <f t="shared" si="96"/>
        <v>16.589077901239619</v>
      </c>
      <c r="W179" s="6">
        <f t="shared" si="97"/>
        <v>18.608617819651393</v>
      </c>
      <c r="X179" s="6">
        <f t="shared" si="98"/>
        <v>12.982756618361435</v>
      </c>
      <c r="Y179" s="6">
        <f t="shared" si="99"/>
        <v>12.302707462161552</v>
      </c>
      <c r="Z179" s="6">
        <f t="shared" si="100"/>
        <v>31.277109297647733</v>
      </c>
      <c r="AA179" s="6">
        <f t="shared" si="101"/>
        <v>3.833004334944806</v>
      </c>
      <c r="AB179" s="6"/>
      <c r="AC179" s="6">
        <f t="shared" si="102"/>
        <v>34.620684315630498</v>
      </c>
      <c r="AD179" s="6">
        <f t="shared" si="103"/>
        <v>5.9246706790141488</v>
      </c>
      <c r="AE179" s="6">
        <f t="shared" si="104"/>
        <v>6.645934935589783</v>
      </c>
      <c r="AF179" s="6">
        <f t="shared" si="105"/>
        <v>8.4387918019349328</v>
      </c>
      <c r="AG179" s="6">
        <f t="shared" si="106"/>
        <v>15.378384327701939</v>
      </c>
      <c r="AH179" s="6">
        <f t="shared" si="107"/>
        <v>19.24745187547553</v>
      </c>
      <c r="AI179" s="6">
        <f t="shared" si="108"/>
        <v>1.2776681116482689</v>
      </c>
    </row>
    <row r="180" spans="2:35" x14ac:dyDescent="0.3">
      <c r="B180" s="85">
        <f t="shared" si="109"/>
        <v>47118</v>
      </c>
      <c r="C180" s="3"/>
      <c r="D180" s="3"/>
      <c r="E180" s="5">
        <f t="shared" si="81"/>
        <v>115.97929245736215</v>
      </c>
      <c r="F180" s="5">
        <f t="shared" si="82"/>
        <v>73.833246001874315</v>
      </c>
      <c r="G180" s="5">
        <f t="shared" si="83"/>
        <v>82.821641167319854</v>
      </c>
      <c r="H180" s="5">
        <f t="shared" si="84"/>
        <v>87.419391689736713</v>
      </c>
      <c r="I180" s="5">
        <f t="shared" si="85"/>
        <v>150.43135549358036</v>
      </c>
      <c r="J180" s="5">
        <f t="shared" si="86"/>
        <v>382.0378604133449</v>
      </c>
      <c r="K180" s="5">
        <f t="shared" si="87"/>
        <v>53.930370992673417</v>
      </c>
      <c r="M180" s="6">
        <f t="shared" si="88"/>
        <v>74.226747172711782</v>
      </c>
      <c r="N180" s="6">
        <f t="shared" si="89"/>
        <v>0</v>
      </c>
      <c r="O180" s="6">
        <f t="shared" si="90"/>
        <v>0</v>
      </c>
      <c r="P180" s="6">
        <f t="shared" si="91"/>
        <v>0</v>
      </c>
      <c r="Q180" s="6">
        <f t="shared" si="92"/>
        <v>0</v>
      </c>
      <c r="R180" s="6">
        <f t="shared" si="93"/>
        <v>0</v>
      </c>
      <c r="S180" s="6">
        <f t="shared" si="94"/>
        <v>0</v>
      </c>
      <c r="U180" s="6">
        <f t="shared" si="95"/>
        <v>64.948403776122817</v>
      </c>
      <c r="V180" s="6">
        <f t="shared" si="96"/>
        <v>16.672023290745813</v>
      </c>
      <c r="W180" s="6">
        <f t="shared" si="97"/>
        <v>18.701660908749648</v>
      </c>
      <c r="X180" s="6">
        <f t="shared" si="98"/>
        <v>13.047670401453241</v>
      </c>
      <c r="Y180" s="6">
        <f t="shared" si="99"/>
        <v>12.364220999472359</v>
      </c>
      <c r="Z180" s="6">
        <f t="shared" si="100"/>
        <v>31.433494844135971</v>
      </c>
      <c r="AA180" s="6">
        <f t="shared" si="101"/>
        <v>3.8521693566195299</v>
      </c>
      <c r="AB180" s="6"/>
      <c r="AC180" s="6">
        <f t="shared" si="102"/>
        <v>34.793787737208646</v>
      </c>
      <c r="AD180" s="6">
        <f t="shared" si="103"/>
        <v>5.9542940324092193</v>
      </c>
      <c r="AE180" s="6">
        <f t="shared" si="104"/>
        <v>6.6791646102677307</v>
      </c>
      <c r="AF180" s="6">
        <f t="shared" si="105"/>
        <v>8.4809857609446055</v>
      </c>
      <c r="AG180" s="6">
        <f t="shared" si="106"/>
        <v>15.455276249340447</v>
      </c>
      <c r="AH180" s="6">
        <f t="shared" si="107"/>
        <v>19.343689134852905</v>
      </c>
      <c r="AI180" s="6">
        <f t="shared" si="108"/>
        <v>1.2840564522065099</v>
      </c>
    </row>
    <row r="181" spans="2:35" x14ac:dyDescent="0.3">
      <c r="B181" s="85">
        <f t="shared" si="109"/>
        <v>47483</v>
      </c>
      <c r="C181" s="3"/>
      <c r="D181" s="3"/>
      <c r="E181" s="5">
        <f t="shared" si="81"/>
        <v>116.55918891964895</v>
      </c>
      <c r="F181" s="5">
        <f t="shared" si="82"/>
        <v>74.20241223188367</v>
      </c>
      <c r="G181" s="5">
        <f t="shared" si="83"/>
        <v>83.235749373156438</v>
      </c>
      <c r="H181" s="5">
        <f t="shared" si="84"/>
        <v>87.85648864818539</v>
      </c>
      <c r="I181" s="5">
        <f t="shared" si="85"/>
        <v>151.18351227104824</v>
      </c>
      <c r="J181" s="5">
        <f t="shared" si="86"/>
        <v>383.94804971541157</v>
      </c>
      <c r="K181" s="5">
        <f t="shared" si="87"/>
        <v>54.200022847636774</v>
      </c>
      <c r="M181" s="6">
        <f t="shared" si="88"/>
        <v>74.597880908575334</v>
      </c>
      <c r="N181" s="6">
        <f t="shared" si="89"/>
        <v>0</v>
      </c>
      <c r="O181" s="6">
        <f t="shared" si="90"/>
        <v>0</v>
      </c>
      <c r="P181" s="6">
        <f t="shared" si="91"/>
        <v>0</v>
      </c>
      <c r="Q181" s="6">
        <f t="shared" si="92"/>
        <v>0</v>
      </c>
      <c r="R181" s="6">
        <f t="shared" si="93"/>
        <v>0</v>
      </c>
      <c r="S181" s="6">
        <f t="shared" si="94"/>
        <v>0</v>
      </c>
      <c r="U181" s="6">
        <f t="shared" si="95"/>
        <v>65.273145795003416</v>
      </c>
      <c r="V181" s="6">
        <f t="shared" si="96"/>
        <v>16.755383407199542</v>
      </c>
      <c r="W181" s="6">
        <f t="shared" si="97"/>
        <v>18.795169213293391</v>
      </c>
      <c r="X181" s="6">
        <f t="shared" si="98"/>
        <v>13.112908753460506</v>
      </c>
      <c r="Y181" s="6">
        <f t="shared" si="99"/>
        <v>12.426042104469717</v>
      </c>
      <c r="Z181" s="6">
        <f t="shared" si="100"/>
        <v>31.590662318356646</v>
      </c>
      <c r="AA181" s="6">
        <f t="shared" si="101"/>
        <v>3.8714302034026269</v>
      </c>
      <c r="AB181" s="6"/>
      <c r="AC181" s="6">
        <f t="shared" si="102"/>
        <v>34.967756675894684</v>
      </c>
      <c r="AD181" s="6">
        <f t="shared" si="103"/>
        <v>5.9840655025712648</v>
      </c>
      <c r="AE181" s="6">
        <f t="shared" si="104"/>
        <v>6.7125604333190685</v>
      </c>
      <c r="AF181" s="6">
        <f t="shared" si="105"/>
        <v>8.5233906897493288</v>
      </c>
      <c r="AG181" s="6">
        <f t="shared" si="106"/>
        <v>15.532552630587148</v>
      </c>
      <c r="AH181" s="6">
        <f t="shared" si="107"/>
        <v>19.440407580527168</v>
      </c>
      <c r="AI181" s="6">
        <f t="shared" si="108"/>
        <v>1.2904767344675423</v>
      </c>
    </row>
    <row r="182" spans="2:35" x14ac:dyDescent="0.3">
      <c r="B182" s="85">
        <f t="shared" si="109"/>
        <v>47848</v>
      </c>
      <c r="C182" s="3"/>
      <c r="D182" s="3"/>
      <c r="E182" s="5">
        <f t="shared" si="81"/>
        <v>117.14198486424718</v>
      </c>
      <c r="F182" s="5">
        <f t="shared" si="82"/>
        <v>74.57342429304309</v>
      </c>
      <c r="G182" s="5">
        <f t="shared" si="83"/>
        <v>83.651928120022205</v>
      </c>
      <c r="H182" s="5">
        <f t="shared" si="84"/>
        <v>88.295771091426303</v>
      </c>
      <c r="I182" s="5">
        <f t="shared" si="85"/>
        <v>151.93942983240348</v>
      </c>
      <c r="J182" s="5">
        <f t="shared" si="86"/>
        <v>385.86778996398857</v>
      </c>
      <c r="K182" s="5">
        <f t="shared" si="87"/>
        <v>54.471022961874951</v>
      </c>
      <c r="M182" s="6">
        <f t="shared" si="88"/>
        <v>74.970870313118198</v>
      </c>
      <c r="N182" s="6">
        <f t="shared" si="89"/>
        <v>0</v>
      </c>
      <c r="O182" s="6">
        <f t="shared" si="90"/>
        <v>0</v>
      </c>
      <c r="P182" s="6">
        <f t="shared" si="91"/>
        <v>0</v>
      </c>
      <c r="Q182" s="6">
        <f t="shared" si="92"/>
        <v>0</v>
      </c>
      <c r="R182" s="6">
        <f t="shared" si="93"/>
        <v>0</v>
      </c>
      <c r="S182" s="6">
        <f t="shared" si="94"/>
        <v>0</v>
      </c>
      <c r="U182" s="6">
        <f t="shared" si="95"/>
        <v>65.599511523978421</v>
      </c>
      <c r="V182" s="6">
        <f t="shared" si="96"/>
        <v>16.839160324235536</v>
      </c>
      <c r="W182" s="6">
        <f t="shared" si="97"/>
        <v>18.889145059359855</v>
      </c>
      <c r="X182" s="6">
        <f t="shared" si="98"/>
        <v>13.178473297227805</v>
      </c>
      <c r="Y182" s="6">
        <f t="shared" si="99"/>
        <v>12.488172314992067</v>
      </c>
      <c r="Z182" s="6">
        <f t="shared" si="100"/>
        <v>31.748615629948429</v>
      </c>
      <c r="AA182" s="6">
        <f t="shared" si="101"/>
        <v>3.8907873544196394</v>
      </c>
      <c r="AB182" s="6"/>
      <c r="AC182" s="6">
        <f t="shared" si="102"/>
        <v>35.142595459274155</v>
      </c>
      <c r="AD182" s="6">
        <f t="shared" si="103"/>
        <v>6.0139858300841205</v>
      </c>
      <c r="AE182" s="6">
        <f t="shared" si="104"/>
        <v>6.746123235485662</v>
      </c>
      <c r="AF182" s="6">
        <f t="shared" si="105"/>
        <v>8.5660076431980734</v>
      </c>
      <c r="AG182" s="6">
        <f t="shared" si="106"/>
        <v>15.610215393740082</v>
      </c>
      <c r="AH182" s="6">
        <f t="shared" si="107"/>
        <v>19.537609618429801</v>
      </c>
      <c r="AI182" s="6">
        <f t="shared" si="108"/>
        <v>1.2969291181398799</v>
      </c>
    </row>
    <row r="183" spans="2:35" x14ac:dyDescent="0.3">
      <c r="B183" s="85">
        <f t="shared" si="109"/>
        <v>48213</v>
      </c>
      <c r="C183" s="3"/>
      <c r="D183" s="3"/>
      <c r="E183" s="5">
        <f t="shared" si="81"/>
        <v>117.7276947885684</v>
      </c>
      <c r="F183" s="5">
        <f t="shared" si="82"/>
        <v>74.946291414508295</v>
      </c>
      <c r="G183" s="5">
        <f t="shared" si="83"/>
        <v>84.070187760622318</v>
      </c>
      <c r="H183" s="5">
        <f t="shared" si="84"/>
        <v>88.737249946883409</v>
      </c>
      <c r="I183" s="5">
        <f t="shared" si="85"/>
        <v>152.69912698156546</v>
      </c>
      <c r="J183" s="5">
        <f t="shared" si="86"/>
        <v>387.79712891380854</v>
      </c>
      <c r="K183" s="5">
        <f t="shared" si="87"/>
        <v>54.74337807668433</v>
      </c>
      <c r="M183" s="6">
        <f t="shared" si="88"/>
        <v>75.345724664683772</v>
      </c>
      <c r="N183" s="6">
        <f t="shared" si="89"/>
        <v>0</v>
      </c>
      <c r="O183" s="6">
        <f t="shared" si="90"/>
        <v>0</v>
      </c>
      <c r="P183" s="6">
        <f t="shared" si="91"/>
        <v>0</v>
      </c>
      <c r="Q183" s="6">
        <f t="shared" si="92"/>
        <v>0</v>
      </c>
      <c r="R183" s="6">
        <f t="shared" si="93"/>
        <v>0</v>
      </c>
      <c r="S183" s="6">
        <f t="shared" si="94"/>
        <v>0</v>
      </c>
      <c r="U183" s="6">
        <f t="shared" si="95"/>
        <v>65.927509081598316</v>
      </c>
      <c r="V183" s="6">
        <f t="shared" si="96"/>
        <v>16.923356125856714</v>
      </c>
      <c r="W183" s="6">
        <f t="shared" si="97"/>
        <v>18.983590784656652</v>
      </c>
      <c r="X183" s="6">
        <f t="shared" si="98"/>
        <v>13.244365663713943</v>
      </c>
      <c r="Y183" s="6">
        <f t="shared" si="99"/>
        <v>12.550613176567024</v>
      </c>
      <c r="Z183" s="6">
        <f t="shared" si="100"/>
        <v>31.907358708098169</v>
      </c>
      <c r="AA183" s="6">
        <f t="shared" si="101"/>
        <v>3.9102412911917375</v>
      </c>
      <c r="AB183" s="6"/>
      <c r="AC183" s="6">
        <f t="shared" si="102"/>
        <v>35.318308436570518</v>
      </c>
      <c r="AD183" s="6">
        <f t="shared" si="103"/>
        <v>6.0440557592345403</v>
      </c>
      <c r="AE183" s="6">
        <f t="shared" si="104"/>
        <v>6.7798538516630904</v>
      </c>
      <c r="AF183" s="6">
        <f t="shared" si="105"/>
        <v>8.6088376814140624</v>
      </c>
      <c r="AG183" s="6">
        <f t="shared" si="106"/>
        <v>15.688266470708779</v>
      </c>
      <c r="AH183" s="6">
        <f t="shared" si="107"/>
        <v>19.63529766652195</v>
      </c>
      <c r="AI183" s="6">
        <f t="shared" si="108"/>
        <v>1.3034137637305794</v>
      </c>
    </row>
    <row r="184" spans="2:35" x14ac:dyDescent="0.3">
      <c r="B184" s="85">
        <f t="shared" si="109"/>
        <v>48579</v>
      </c>
      <c r="C184" s="3"/>
      <c r="D184" s="3"/>
      <c r="E184" s="5">
        <f t="shared" si="81"/>
        <v>118.31633326251124</v>
      </c>
      <c r="F184" s="5">
        <f t="shared" si="82"/>
        <v>75.321022871580823</v>
      </c>
      <c r="G184" s="5">
        <f t="shared" si="83"/>
        <v>84.490538699425414</v>
      </c>
      <c r="H184" s="5">
        <f t="shared" si="84"/>
        <v>89.180936196617822</v>
      </c>
      <c r="I184" s="5">
        <f t="shared" si="85"/>
        <v>153.46262261647325</v>
      </c>
      <c r="J184" s="5">
        <f t="shared" si="86"/>
        <v>389.73611455837749</v>
      </c>
      <c r="K184" s="5">
        <f t="shared" si="87"/>
        <v>55.017094967067742</v>
      </c>
      <c r="M184" s="6">
        <f t="shared" si="88"/>
        <v>75.722453288007188</v>
      </c>
      <c r="N184" s="6">
        <f t="shared" si="89"/>
        <v>0</v>
      </c>
      <c r="O184" s="6">
        <f t="shared" si="90"/>
        <v>0</v>
      </c>
      <c r="P184" s="6">
        <f t="shared" si="91"/>
        <v>0</v>
      </c>
      <c r="Q184" s="6">
        <f t="shared" si="92"/>
        <v>0</v>
      </c>
      <c r="R184" s="6">
        <f t="shared" si="93"/>
        <v>0</v>
      </c>
      <c r="S184" s="6">
        <f t="shared" si="94"/>
        <v>0</v>
      </c>
      <c r="U184" s="6">
        <f t="shared" si="95"/>
        <v>66.257146627006293</v>
      </c>
      <c r="V184" s="6">
        <f t="shared" si="96"/>
        <v>17.007972906485996</v>
      </c>
      <c r="W184" s="6">
        <f t="shared" si="97"/>
        <v>19.078508738579934</v>
      </c>
      <c r="X184" s="6">
        <f t="shared" si="98"/>
        <v>13.310587492032511</v>
      </c>
      <c r="Y184" s="6">
        <f t="shared" si="99"/>
        <v>12.613366242449857</v>
      </c>
      <c r="Z184" s="6">
        <f t="shared" si="100"/>
        <v>32.066895501638655</v>
      </c>
      <c r="AA184" s="6">
        <f t="shared" si="101"/>
        <v>3.9297924976476954</v>
      </c>
      <c r="AB184" s="6"/>
      <c r="AC184" s="6">
        <f t="shared" si="102"/>
        <v>35.494899978753367</v>
      </c>
      <c r="AD184" s="6">
        <f t="shared" si="103"/>
        <v>6.0742760380307121</v>
      </c>
      <c r="AE184" s="6">
        <f t="shared" si="104"/>
        <v>6.8137531209214046</v>
      </c>
      <c r="AF184" s="6">
        <f t="shared" si="105"/>
        <v>8.6518818698211319</v>
      </c>
      <c r="AG184" s="6">
        <f t="shared" si="106"/>
        <v>15.766707803062321</v>
      </c>
      <c r="AH184" s="6">
        <f t="shared" si="107"/>
        <v>19.733474154854559</v>
      </c>
      <c r="AI184" s="6">
        <f t="shared" si="108"/>
        <v>1.309930832549232</v>
      </c>
    </row>
    <row r="185" spans="2:35" x14ac:dyDescent="0.3">
      <c r="B185" s="85">
        <f t="shared" si="109"/>
        <v>48944</v>
      </c>
      <c r="C185" s="3"/>
      <c r="D185" s="3"/>
      <c r="E185" s="5">
        <f t="shared" si="81"/>
        <v>118.90791492882379</v>
      </c>
      <c r="F185" s="5">
        <f t="shared" si="82"/>
        <v>75.697627985938723</v>
      </c>
      <c r="G185" s="5">
        <f t="shared" si="83"/>
        <v>84.912991392922521</v>
      </c>
      <c r="H185" s="5">
        <f t="shared" si="84"/>
        <v>89.626840877600912</v>
      </c>
      <c r="I185" s="5">
        <f t="shared" si="85"/>
        <v>154.22993572955562</v>
      </c>
      <c r="J185" s="5">
        <f t="shared" si="86"/>
        <v>391.68479513116938</v>
      </c>
      <c r="K185" s="5">
        <f t="shared" si="87"/>
        <v>55.292180441903071</v>
      </c>
      <c r="M185" s="6">
        <f t="shared" si="88"/>
        <v>76.101065554447231</v>
      </c>
      <c r="N185" s="6">
        <f t="shared" si="89"/>
        <v>0</v>
      </c>
      <c r="O185" s="6">
        <f t="shared" si="90"/>
        <v>0</v>
      </c>
      <c r="P185" s="6">
        <f t="shared" si="91"/>
        <v>0</v>
      </c>
      <c r="Q185" s="6">
        <f t="shared" si="92"/>
        <v>0</v>
      </c>
      <c r="R185" s="6">
        <f t="shared" si="93"/>
        <v>0</v>
      </c>
      <c r="S185" s="6">
        <f t="shared" si="94"/>
        <v>0</v>
      </c>
      <c r="U185" s="6">
        <f t="shared" si="95"/>
        <v>66.588432360141326</v>
      </c>
      <c r="V185" s="6">
        <f t="shared" si="96"/>
        <v>17.093012771018422</v>
      </c>
      <c r="W185" s="6">
        <f t="shared" si="97"/>
        <v>19.17390128227283</v>
      </c>
      <c r="X185" s="6">
        <f t="shared" si="98"/>
        <v>13.377140429492673</v>
      </c>
      <c r="Y185" s="6">
        <f t="shared" si="99"/>
        <v>12.676433073662105</v>
      </c>
      <c r="Z185" s="6">
        <f t="shared" si="100"/>
        <v>32.227229979146848</v>
      </c>
      <c r="AA185" s="6">
        <f t="shared" si="101"/>
        <v>3.9494414601359336</v>
      </c>
      <c r="AB185" s="6"/>
      <c r="AC185" s="6">
        <f t="shared" si="102"/>
        <v>35.672374478647136</v>
      </c>
      <c r="AD185" s="6">
        <f t="shared" si="103"/>
        <v>6.104647418220865</v>
      </c>
      <c r="AE185" s="6">
        <f t="shared" si="104"/>
        <v>6.8478218865260105</v>
      </c>
      <c r="AF185" s="6">
        <f t="shared" si="105"/>
        <v>8.6951412791702367</v>
      </c>
      <c r="AG185" s="6">
        <f t="shared" si="106"/>
        <v>15.845541342077631</v>
      </c>
      <c r="AH185" s="6">
        <f t="shared" si="107"/>
        <v>19.832141525628828</v>
      </c>
      <c r="AI185" s="6">
        <f t="shared" si="108"/>
        <v>1.3164804867119779</v>
      </c>
    </row>
    <row r="186" spans="2:35" x14ac:dyDescent="0.3">
      <c r="B186" s="85">
        <f t="shared" si="109"/>
        <v>49309</v>
      </c>
      <c r="C186" s="3"/>
      <c r="D186" s="3"/>
      <c r="E186" s="5">
        <f t="shared" si="81"/>
        <v>119.50245450346789</v>
      </c>
      <c r="F186" s="5">
        <f t="shared" si="82"/>
        <v>76.07611612586841</v>
      </c>
      <c r="G186" s="5">
        <f t="shared" si="83"/>
        <v>85.337556349887123</v>
      </c>
      <c r="H186" s="5">
        <f t="shared" si="84"/>
        <v>90.07497508198891</v>
      </c>
      <c r="I186" s="5">
        <f t="shared" si="85"/>
        <v>155.00108540820338</v>
      </c>
      <c r="J186" s="5">
        <f t="shared" si="86"/>
        <v>393.6432191068252</v>
      </c>
      <c r="K186" s="5">
        <f t="shared" si="87"/>
        <v>55.568641344112578</v>
      </c>
      <c r="M186" s="6">
        <f t="shared" si="88"/>
        <v>76.481570882219444</v>
      </c>
      <c r="N186" s="6">
        <f t="shared" si="89"/>
        <v>0</v>
      </c>
      <c r="O186" s="6">
        <f t="shared" si="90"/>
        <v>0</v>
      </c>
      <c r="P186" s="6">
        <f t="shared" si="91"/>
        <v>0</v>
      </c>
      <c r="Q186" s="6">
        <f t="shared" si="92"/>
        <v>0</v>
      </c>
      <c r="R186" s="6">
        <f t="shared" si="93"/>
        <v>0</v>
      </c>
      <c r="S186" s="6">
        <f t="shared" si="94"/>
        <v>0</v>
      </c>
      <c r="U186" s="6">
        <f t="shared" si="95"/>
        <v>66.921374521942028</v>
      </c>
      <c r="V186" s="6">
        <f t="shared" si="96"/>
        <v>17.178477834873512</v>
      </c>
      <c r="W186" s="6">
        <f t="shared" si="97"/>
        <v>19.269770788684191</v>
      </c>
      <c r="X186" s="6">
        <f t="shared" si="98"/>
        <v>13.444026131640136</v>
      </c>
      <c r="Y186" s="6">
        <f t="shared" si="99"/>
        <v>12.739815239030413</v>
      </c>
      <c r="Z186" s="6">
        <f t="shared" si="100"/>
        <v>32.388366129042581</v>
      </c>
      <c r="AA186" s="6">
        <f t="shared" si="101"/>
        <v>3.9691886674366126</v>
      </c>
      <c r="AB186" s="6"/>
      <c r="AC186" s="6">
        <f t="shared" si="102"/>
        <v>35.850736351040368</v>
      </c>
      <c r="AD186" s="6">
        <f t="shared" si="103"/>
        <v>6.1351706553119687</v>
      </c>
      <c r="AE186" s="6">
        <f t="shared" si="104"/>
        <v>6.8820609959586392</v>
      </c>
      <c r="AF186" s="6">
        <f t="shared" si="105"/>
        <v>8.7386169855660878</v>
      </c>
      <c r="AG186" s="6">
        <f t="shared" si="106"/>
        <v>15.924769048788017</v>
      </c>
      <c r="AH186" s="6">
        <f t="shared" si="107"/>
        <v>19.931302233256972</v>
      </c>
      <c r="AI186" s="6">
        <f t="shared" si="108"/>
        <v>1.3230628891455376</v>
      </c>
    </row>
    <row r="187" spans="2:35" x14ac:dyDescent="0.3">
      <c r="B187" s="85">
        <f t="shared" si="109"/>
        <v>49674</v>
      </c>
      <c r="C187" s="3"/>
      <c r="D187" s="3"/>
      <c r="E187" s="5">
        <f t="shared" si="81"/>
        <v>120.09996677598521</v>
      </c>
      <c r="F187" s="5">
        <f t="shared" si="82"/>
        <v>76.456496706497745</v>
      </c>
      <c r="G187" s="5">
        <f t="shared" si="83"/>
        <v>85.764244131636545</v>
      </c>
      <c r="H187" s="5">
        <f t="shared" si="84"/>
        <v>90.525349957398845</v>
      </c>
      <c r="I187" s="5">
        <f t="shared" si="85"/>
        <v>155.77609083524436</v>
      </c>
      <c r="J187" s="5">
        <f t="shared" si="86"/>
        <v>395.61143520235925</v>
      </c>
      <c r="K187" s="5">
        <f t="shared" si="87"/>
        <v>55.846484550833132</v>
      </c>
      <c r="M187" s="6">
        <f t="shared" si="88"/>
        <v>76.863978736630528</v>
      </c>
      <c r="N187" s="6">
        <f t="shared" si="89"/>
        <v>0</v>
      </c>
      <c r="O187" s="6">
        <f t="shared" si="90"/>
        <v>0</v>
      </c>
      <c r="P187" s="6">
        <f t="shared" si="91"/>
        <v>0</v>
      </c>
      <c r="Q187" s="6">
        <f t="shared" si="92"/>
        <v>0</v>
      </c>
      <c r="R187" s="6">
        <f t="shared" si="93"/>
        <v>0</v>
      </c>
      <c r="S187" s="6">
        <f t="shared" si="94"/>
        <v>0</v>
      </c>
      <c r="U187" s="6">
        <f t="shared" si="95"/>
        <v>67.255981394551725</v>
      </c>
      <c r="V187" s="6">
        <f t="shared" si="96"/>
        <v>17.26437022404788</v>
      </c>
      <c r="W187" s="6">
        <f t="shared" si="97"/>
        <v>19.366119642627609</v>
      </c>
      <c r="X187" s="6">
        <f t="shared" si="98"/>
        <v>13.511246262298336</v>
      </c>
      <c r="Y187" s="6">
        <f t="shared" si="99"/>
        <v>12.803514315225565</v>
      </c>
      <c r="Z187" s="6">
        <f t="shared" si="100"/>
        <v>32.550307959687785</v>
      </c>
      <c r="AA187" s="6">
        <f t="shared" si="101"/>
        <v>3.9890346107737948</v>
      </c>
      <c r="AB187" s="6"/>
      <c r="AC187" s="6">
        <f t="shared" si="102"/>
        <v>36.02999003279556</v>
      </c>
      <c r="AD187" s="6">
        <f t="shared" si="103"/>
        <v>6.1658465085885279</v>
      </c>
      <c r="AE187" s="6">
        <f t="shared" si="104"/>
        <v>6.916471300938432</v>
      </c>
      <c r="AF187" s="6">
        <f t="shared" si="105"/>
        <v>8.7823100704939172</v>
      </c>
      <c r="AG187" s="6">
        <f t="shared" si="106"/>
        <v>16.004392894031955</v>
      </c>
      <c r="AH187" s="6">
        <f t="shared" si="107"/>
        <v>20.030958744423256</v>
      </c>
      <c r="AI187" s="6">
        <f t="shared" si="108"/>
        <v>1.3296782035912651</v>
      </c>
    </row>
    <row r="188" spans="2:35" x14ac:dyDescent="0.3">
      <c r="B188" s="85">
        <f t="shared" si="109"/>
        <v>50040</v>
      </c>
      <c r="C188" s="3"/>
      <c r="D188" s="3"/>
      <c r="E188" s="5">
        <f t="shared" si="81"/>
        <v>120.70046660986512</v>
      </c>
      <c r="F188" s="5">
        <f t="shared" si="82"/>
        <v>76.838779190030223</v>
      </c>
      <c r="G188" s="5">
        <f t="shared" si="83"/>
        <v>86.193065352294724</v>
      </c>
      <c r="H188" s="5">
        <f t="shared" si="84"/>
        <v>90.977976707185832</v>
      </c>
      <c r="I188" s="5">
        <f t="shared" si="85"/>
        <v>156.55497128942056</v>
      </c>
      <c r="J188" s="5">
        <f t="shared" si="86"/>
        <v>397.58949237837101</v>
      </c>
      <c r="K188" s="5">
        <f t="shared" si="87"/>
        <v>56.125716973587295</v>
      </c>
      <c r="M188" s="6">
        <f t="shared" si="88"/>
        <v>77.24829863031367</v>
      </c>
      <c r="N188" s="6">
        <f t="shared" si="89"/>
        <v>0</v>
      </c>
      <c r="O188" s="6">
        <f t="shared" si="90"/>
        <v>0</v>
      </c>
      <c r="P188" s="6">
        <f t="shared" si="91"/>
        <v>0</v>
      </c>
      <c r="Q188" s="6">
        <f t="shared" si="92"/>
        <v>0</v>
      </c>
      <c r="R188" s="6">
        <f t="shared" si="93"/>
        <v>0</v>
      </c>
      <c r="S188" s="6">
        <f t="shared" si="94"/>
        <v>0</v>
      </c>
      <c r="U188" s="6">
        <f t="shared" si="95"/>
        <v>67.592261301524474</v>
      </c>
      <c r="V188" s="6">
        <f t="shared" si="96"/>
        <v>17.350692075168116</v>
      </c>
      <c r="W188" s="6">
        <f t="shared" si="97"/>
        <v>19.462950240840744</v>
      </c>
      <c r="X188" s="6">
        <f t="shared" si="98"/>
        <v>13.578802493609826</v>
      </c>
      <c r="Y188" s="6">
        <f t="shared" si="99"/>
        <v>12.867531886801689</v>
      </c>
      <c r="Z188" s="6">
        <f t="shared" si="100"/>
        <v>32.713059499486221</v>
      </c>
      <c r="AA188" s="6">
        <f t="shared" si="101"/>
        <v>4.0089797838276633</v>
      </c>
      <c r="AB188" s="6"/>
      <c r="AC188" s="6">
        <f t="shared" si="102"/>
        <v>36.210139982959532</v>
      </c>
      <c r="AD188" s="6">
        <f t="shared" si="103"/>
        <v>6.1966757411314699</v>
      </c>
      <c r="AE188" s="6">
        <f t="shared" si="104"/>
        <v>6.951053657443123</v>
      </c>
      <c r="AF188" s="6">
        <f t="shared" si="105"/>
        <v>8.8262216208463862</v>
      </c>
      <c r="AG188" s="6">
        <f t="shared" si="106"/>
        <v>16.084414858502111</v>
      </c>
      <c r="AH188" s="6">
        <f t="shared" si="107"/>
        <v>20.131113538145367</v>
      </c>
      <c r="AI188" s="6">
        <f t="shared" si="108"/>
        <v>1.3363265946092213</v>
      </c>
    </row>
    <row r="189" spans="2:35" x14ac:dyDescent="0.3">
      <c r="B189" s="85">
        <f t="shared" si="109"/>
        <v>50405</v>
      </c>
      <c r="C189" s="3"/>
      <c r="D189" s="3"/>
      <c r="E189" s="5">
        <f t="shared" si="81"/>
        <v>121.30396894291442</v>
      </c>
      <c r="F189" s="5">
        <f t="shared" si="82"/>
        <v>77.222973085980371</v>
      </c>
      <c r="G189" s="5">
        <f t="shared" si="83"/>
        <v>86.62403067905619</v>
      </c>
      <c r="H189" s="5">
        <f t="shared" si="84"/>
        <v>91.432866590721758</v>
      </c>
      <c r="I189" s="5">
        <f t="shared" si="85"/>
        <v>157.33774614586764</v>
      </c>
      <c r="J189" s="5">
        <f t="shared" si="86"/>
        <v>399.5774398402628</v>
      </c>
      <c r="K189" s="5">
        <f t="shared" si="87"/>
        <v>56.406345558455222</v>
      </c>
      <c r="M189" s="6">
        <f t="shared" si="88"/>
        <v>77.634540123465229</v>
      </c>
      <c r="N189" s="6">
        <f t="shared" si="89"/>
        <v>0</v>
      </c>
      <c r="O189" s="6">
        <f t="shared" si="90"/>
        <v>0</v>
      </c>
      <c r="P189" s="6">
        <f t="shared" si="91"/>
        <v>0</v>
      </c>
      <c r="Q189" s="6">
        <f t="shared" si="92"/>
        <v>0</v>
      </c>
      <c r="R189" s="6">
        <f t="shared" si="93"/>
        <v>0</v>
      </c>
      <c r="S189" s="6">
        <f t="shared" si="94"/>
        <v>0</v>
      </c>
      <c r="U189" s="6">
        <f t="shared" si="95"/>
        <v>67.930222608032082</v>
      </c>
      <c r="V189" s="6">
        <f t="shared" si="96"/>
        <v>17.437445535543954</v>
      </c>
      <c r="W189" s="6">
        <f t="shared" si="97"/>
        <v>19.560264992044946</v>
      </c>
      <c r="X189" s="6">
        <f t="shared" si="98"/>
        <v>13.646696506077873</v>
      </c>
      <c r="Y189" s="6">
        <f t="shared" si="99"/>
        <v>12.931869546235696</v>
      </c>
      <c r="Z189" s="6">
        <f t="shared" si="100"/>
        <v>32.876624796983648</v>
      </c>
      <c r="AA189" s="6">
        <f t="shared" si="101"/>
        <v>4.0290246827468019</v>
      </c>
      <c r="AB189" s="6"/>
      <c r="AC189" s="6">
        <f t="shared" si="102"/>
        <v>36.391190682874324</v>
      </c>
      <c r="AD189" s="6">
        <f t="shared" si="103"/>
        <v>6.2276591198371269</v>
      </c>
      <c r="AE189" s="6">
        <f t="shared" si="104"/>
        <v>6.9858089257303382</v>
      </c>
      <c r="AF189" s="6">
        <f t="shared" si="105"/>
        <v>8.8703527289506177</v>
      </c>
      <c r="AG189" s="6">
        <f t="shared" si="106"/>
        <v>16.164836932794621</v>
      </c>
      <c r="AH189" s="6">
        <f t="shared" si="107"/>
        <v>20.23176910583609</v>
      </c>
      <c r="AI189" s="6">
        <f t="shared" si="108"/>
        <v>1.3430082275822672</v>
      </c>
    </row>
    <row r="190" spans="2:35" x14ac:dyDescent="0.3">
      <c r="B190" s="85">
        <f t="shared" si="109"/>
        <v>50770</v>
      </c>
      <c r="C190" s="3"/>
      <c r="D190" s="3"/>
      <c r="E190" s="5">
        <f t="shared" si="81"/>
        <v>121.91048878762898</v>
      </c>
      <c r="F190" s="5">
        <f t="shared" si="82"/>
        <v>77.60908795141026</v>
      </c>
      <c r="G190" s="5">
        <f t="shared" si="83"/>
        <v>87.057150832451455</v>
      </c>
      <c r="H190" s="5">
        <f t="shared" si="84"/>
        <v>91.890030923675354</v>
      </c>
      <c r="I190" s="5">
        <f t="shared" si="85"/>
        <v>158.12443487659698</v>
      </c>
      <c r="J190" s="5">
        <f t="shared" si="86"/>
        <v>401.57532703946407</v>
      </c>
      <c r="K190" s="5">
        <f t="shared" si="87"/>
        <v>56.688377286247494</v>
      </c>
      <c r="M190" s="6">
        <f t="shared" si="88"/>
        <v>78.022712824082546</v>
      </c>
      <c r="N190" s="6">
        <f t="shared" si="89"/>
        <v>0</v>
      </c>
      <c r="O190" s="6">
        <f t="shared" si="90"/>
        <v>0</v>
      </c>
      <c r="P190" s="6">
        <f t="shared" si="91"/>
        <v>0</v>
      </c>
      <c r="Q190" s="6">
        <f t="shared" si="92"/>
        <v>0</v>
      </c>
      <c r="R190" s="6">
        <f t="shared" si="93"/>
        <v>0</v>
      </c>
      <c r="S190" s="6">
        <f t="shared" si="94"/>
        <v>0</v>
      </c>
      <c r="U190" s="6">
        <f t="shared" si="95"/>
        <v>68.26987372107223</v>
      </c>
      <c r="V190" s="6">
        <f t="shared" si="96"/>
        <v>17.524632763221675</v>
      </c>
      <c r="W190" s="6">
        <f t="shared" si="97"/>
        <v>19.658066317005169</v>
      </c>
      <c r="X190" s="6">
        <f t="shared" si="98"/>
        <v>13.714929988608262</v>
      </c>
      <c r="Y190" s="6">
        <f t="shared" si="99"/>
        <v>12.996528893966873</v>
      </c>
      <c r="Z190" s="6">
        <f t="shared" si="100"/>
        <v>33.041007920968561</v>
      </c>
      <c r="AA190" s="6">
        <f t="shared" si="101"/>
        <v>4.0491698061605348</v>
      </c>
      <c r="AB190" s="6"/>
      <c r="AC190" s="6">
        <f t="shared" si="102"/>
        <v>36.573146636288691</v>
      </c>
      <c r="AD190" s="6">
        <f t="shared" si="103"/>
        <v>6.2587974154363124</v>
      </c>
      <c r="AE190" s="6">
        <f t="shared" si="104"/>
        <v>7.0207379703589883</v>
      </c>
      <c r="AF190" s="6">
        <f t="shared" si="105"/>
        <v>8.9147044925953711</v>
      </c>
      <c r="AG190" s="6">
        <f t="shared" si="106"/>
        <v>16.245661117458592</v>
      </c>
      <c r="AH190" s="6">
        <f t="shared" si="107"/>
        <v>20.332927951365267</v>
      </c>
      <c r="AI190" s="6">
        <f t="shared" si="108"/>
        <v>1.3497232687201786</v>
      </c>
    </row>
    <row r="191" spans="2:35" x14ac:dyDescent="0.3">
      <c r="B191" s="85">
        <f t="shared" si="109"/>
        <v>51135</v>
      </c>
      <c r="C191" s="3"/>
      <c r="D191" s="3"/>
      <c r="E191" s="5">
        <f t="shared" si="81"/>
        <v>122.52004123156711</v>
      </c>
      <c r="F191" s="5">
        <f t="shared" si="82"/>
        <v>77.99713339116731</v>
      </c>
      <c r="G191" s="5">
        <f t="shared" si="83"/>
        <v>87.492436586613707</v>
      </c>
      <c r="H191" s="5">
        <f t="shared" si="84"/>
        <v>92.349481078293721</v>
      </c>
      <c r="I191" s="5">
        <f t="shared" si="85"/>
        <v>158.91505705097995</v>
      </c>
      <c r="J191" s="5">
        <f t="shared" si="86"/>
        <v>403.58320367466138</v>
      </c>
      <c r="K191" s="5">
        <f t="shared" si="87"/>
        <v>56.971819172678721</v>
      </c>
      <c r="M191" s="6">
        <f t="shared" si="88"/>
        <v>78.412826388202944</v>
      </c>
      <c r="N191" s="6">
        <f t="shared" si="89"/>
        <v>0</v>
      </c>
      <c r="O191" s="6">
        <f t="shared" si="90"/>
        <v>0</v>
      </c>
      <c r="P191" s="6">
        <f t="shared" si="91"/>
        <v>0</v>
      </c>
      <c r="Q191" s="6">
        <f t="shared" si="92"/>
        <v>0</v>
      </c>
      <c r="R191" s="6">
        <f t="shared" si="93"/>
        <v>0</v>
      </c>
      <c r="S191" s="6">
        <f t="shared" si="94"/>
        <v>0</v>
      </c>
      <c r="U191" s="6">
        <f t="shared" si="95"/>
        <v>68.61122308967758</v>
      </c>
      <c r="V191" s="6">
        <f t="shared" si="96"/>
        <v>17.612255927037779</v>
      </c>
      <c r="W191" s="6">
        <f t="shared" si="97"/>
        <v>19.756356648590192</v>
      </c>
      <c r="X191" s="6">
        <f t="shared" si="98"/>
        <v>13.783504638551301</v>
      </c>
      <c r="Y191" s="6">
        <f t="shared" si="99"/>
        <v>13.061511538436708</v>
      </c>
      <c r="Z191" s="6">
        <f t="shared" si="100"/>
        <v>33.206212960573403</v>
      </c>
      <c r="AA191" s="6">
        <f t="shared" si="101"/>
        <v>4.069415655191337</v>
      </c>
      <c r="AB191" s="6"/>
      <c r="AC191" s="6">
        <f t="shared" si="102"/>
        <v>36.756012369470128</v>
      </c>
      <c r="AD191" s="6">
        <f t="shared" si="103"/>
        <v>6.2900914025134931</v>
      </c>
      <c r="AE191" s="6">
        <f t="shared" si="104"/>
        <v>7.055841660210783</v>
      </c>
      <c r="AF191" s="6">
        <f t="shared" si="105"/>
        <v>8.9592780150583451</v>
      </c>
      <c r="AG191" s="6">
        <f t="shared" si="106"/>
        <v>16.326889423045884</v>
      </c>
      <c r="AH191" s="6">
        <f t="shared" si="107"/>
        <v>20.434592591122094</v>
      </c>
      <c r="AI191" s="6">
        <f t="shared" si="108"/>
        <v>1.3564718850637791</v>
      </c>
    </row>
    <row r="192" spans="2:35" x14ac:dyDescent="0.3">
      <c r="B192" s="85">
        <f t="shared" si="109"/>
        <v>51501</v>
      </c>
      <c r="C192" s="3"/>
      <c r="D192" s="3"/>
      <c r="E192" s="5">
        <f t="shared" si="81"/>
        <v>123.13264143772493</v>
      </c>
      <c r="F192" s="5">
        <f t="shared" si="82"/>
        <v>78.387119058123133</v>
      </c>
      <c r="G192" s="5">
        <f t="shared" si="83"/>
        <v>87.929898769546753</v>
      </c>
      <c r="H192" s="5">
        <f t="shared" si="84"/>
        <v>92.811228483685184</v>
      </c>
      <c r="I192" s="5">
        <f t="shared" si="85"/>
        <v>159.70963233623482</v>
      </c>
      <c r="J192" s="5">
        <f t="shared" si="86"/>
        <v>405.6011196930346</v>
      </c>
      <c r="K192" s="5">
        <f t="shared" si="87"/>
        <v>57.25667826854211</v>
      </c>
      <c r="M192" s="6">
        <f t="shared" si="88"/>
        <v>78.804890520143957</v>
      </c>
      <c r="N192" s="6">
        <f t="shared" si="89"/>
        <v>0</v>
      </c>
      <c r="O192" s="6">
        <f t="shared" si="90"/>
        <v>0</v>
      </c>
      <c r="P192" s="6">
        <f t="shared" si="91"/>
        <v>0</v>
      </c>
      <c r="Q192" s="6">
        <f t="shared" si="92"/>
        <v>0</v>
      </c>
      <c r="R192" s="6">
        <f t="shared" si="93"/>
        <v>0</v>
      </c>
      <c r="S192" s="6">
        <f t="shared" si="94"/>
        <v>0</v>
      </c>
      <c r="U192" s="6">
        <f t="shared" si="95"/>
        <v>68.954279205125971</v>
      </c>
      <c r="V192" s="6">
        <f t="shared" si="96"/>
        <v>17.700317206672967</v>
      </c>
      <c r="W192" s="6">
        <f t="shared" si="97"/>
        <v>19.85513843183314</v>
      </c>
      <c r="X192" s="6">
        <f t="shared" si="98"/>
        <v>13.852422161744057</v>
      </c>
      <c r="Y192" s="6">
        <f t="shared" si="99"/>
        <v>13.126819096128889</v>
      </c>
      <c r="Z192" s="6">
        <f t="shared" si="100"/>
        <v>33.372244025376268</v>
      </c>
      <c r="AA192" s="6">
        <f t="shared" si="101"/>
        <v>4.0897627334672935</v>
      </c>
      <c r="AB192" s="6"/>
      <c r="AC192" s="6">
        <f t="shared" si="102"/>
        <v>36.939792431317478</v>
      </c>
      <c r="AD192" s="6">
        <f t="shared" si="103"/>
        <v>6.32154185952606</v>
      </c>
      <c r="AE192" s="6">
        <f t="shared" si="104"/>
        <v>7.0911208685118359</v>
      </c>
      <c r="AF192" s="6">
        <f t="shared" si="105"/>
        <v>9.0040744051336361</v>
      </c>
      <c r="AG192" s="6">
        <f t="shared" si="106"/>
        <v>16.408523870161112</v>
      </c>
      <c r="AH192" s="6">
        <f t="shared" si="107"/>
        <v>20.5367655540777</v>
      </c>
      <c r="AI192" s="6">
        <f t="shared" si="108"/>
        <v>1.3632542444890978</v>
      </c>
    </row>
    <row r="194" spans="2:35" s="78" customFormat="1" x14ac:dyDescent="0.3">
      <c r="B194" s="77" t="s">
        <v>197</v>
      </c>
      <c r="C194" s="77"/>
      <c r="D194" s="77"/>
    </row>
    <row r="195" spans="2:35" x14ac:dyDescent="0.3">
      <c r="E195" s="305" t="s">
        <v>89</v>
      </c>
      <c r="F195" s="305"/>
      <c r="G195" s="305"/>
      <c r="H195" s="305"/>
      <c r="I195" s="305"/>
      <c r="J195" s="305"/>
      <c r="K195" s="305"/>
      <c r="M195" s="305" t="s">
        <v>64</v>
      </c>
      <c r="N195" s="305"/>
      <c r="O195" s="305"/>
      <c r="P195" s="305"/>
      <c r="Q195" s="305"/>
      <c r="R195" s="305"/>
      <c r="S195" s="305"/>
      <c r="U195" s="305" t="s">
        <v>65</v>
      </c>
      <c r="V195" s="305"/>
      <c r="W195" s="305"/>
      <c r="X195" s="305"/>
      <c r="Y195" s="305"/>
      <c r="Z195" s="305"/>
      <c r="AA195" s="305"/>
      <c r="AC195" s="305" t="s">
        <v>66</v>
      </c>
      <c r="AD195" s="305"/>
      <c r="AE195" s="305"/>
      <c r="AF195" s="305"/>
      <c r="AG195" s="305"/>
      <c r="AH195" s="305"/>
      <c r="AI195" s="305"/>
    </row>
    <row r="196" spans="2:35" s="3" customFormat="1" x14ac:dyDescent="0.3">
      <c r="B196" s="4" t="s">
        <v>211</v>
      </c>
      <c r="C196" s="4"/>
      <c r="D196" s="4"/>
      <c r="E196" s="3" t="s">
        <v>70</v>
      </c>
      <c r="F196" s="3" t="s">
        <v>69</v>
      </c>
      <c r="G196" s="3" t="s">
        <v>61</v>
      </c>
      <c r="H196" s="3" t="s">
        <v>68</v>
      </c>
      <c r="I196" s="3" t="s">
        <v>71</v>
      </c>
      <c r="J196" s="3" t="s">
        <v>72</v>
      </c>
      <c r="K196" s="3" t="s">
        <v>62</v>
      </c>
      <c r="M196" s="3" t="s">
        <v>70</v>
      </c>
      <c r="N196" s="3" t="s">
        <v>69</v>
      </c>
      <c r="O196" s="3" t="s">
        <v>61</v>
      </c>
      <c r="P196" s="3" t="s">
        <v>68</v>
      </c>
      <c r="Q196" s="3" t="s">
        <v>71</v>
      </c>
      <c r="R196" s="3" t="s">
        <v>72</v>
      </c>
      <c r="S196" s="3" t="s">
        <v>62</v>
      </c>
      <c r="U196" s="3" t="s">
        <v>70</v>
      </c>
      <c r="V196" s="3" t="s">
        <v>69</v>
      </c>
      <c r="W196" s="3" t="s">
        <v>61</v>
      </c>
      <c r="X196" s="3" t="s">
        <v>68</v>
      </c>
      <c r="Y196" s="3" t="s">
        <v>71</v>
      </c>
      <c r="Z196" s="3" t="s">
        <v>72</v>
      </c>
      <c r="AA196" s="3" t="s">
        <v>62</v>
      </c>
      <c r="AC196" s="3" t="s">
        <v>70</v>
      </c>
      <c r="AD196" s="3" t="s">
        <v>69</v>
      </c>
      <c r="AE196" s="3" t="s">
        <v>61</v>
      </c>
      <c r="AF196" s="3" t="s">
        <v>68</v>
      </c>
      <c r="AG196" s="3" t="s">
        <v>71</v>
      </c>
      <c r="AH196" s="3" t="s">
        <v>72</v>
      </c>
      <c r="AI196" s="3" t="s">
        <v>62</v>
      </c>
    </row>
    <row r="197" spans="2:35" hidden="1" x14ac:dyDescent="0.3">
      <c r="B197" s="85">
        <f>B56</f>
        <v>40543</v>
      </c>
      <c r="C197" s="3"/>
      <c r="D197" s="3"/>
      <c r="E197" s="5">
        <f t="shared" ref="E197:E227" si="110">AK56*E$27/$E$34</f>
        <v>315.78000000000003</v>
      </c>
      <c r="F197" s="5">
        <f t="shared" ref="F197:F227" si="111">AL56*F$27/$E$34</f>
        <v>28.47</v>
      </c>
      <c r="G197" s="5">
        <f t="shared" ref="G197:G227" si="112">AM56*G$27/$E$34</f>
        <v>37.229999999999997</v>
      </c>
      <c r="H197" s="5">
        <f t="shared" ref="H197:H227" si="113">AN56*H$27/$E$34</f>
        <v>114.67999999999999</v>
      </c>
      <c r="I197" s="5">
        <f t="shared" ref="I197:I227" si="114">AO56*I$27/$E$34</f>
        <v>350.14</v>
      </c>
      <c r="J197" s="5">
        <f t="shared" ref="J197:J227" si="115">AP56*J$27/$E$34</f>
        <v>613.6</v>
      </c>
      <c r="K197" s="5">
        <f t="shared" ref="K197:K227" si="116">AQ56*K$27/$E$34</f>
        <v>40.81</v>
      </c>
      <c r="M197" s="6">
        <f t="shared" ref="M197:M227" si="117">AK56*E$28/$E$35</f>
        <v>132.96</v>
      </c>
      <c r="N197" s="6">
        <f t="shared" ref="N197:N227" si="118">AL56*F$28/$E$35</f>
        <v>0</v>
      </c>
      <c r="O197" s="6">
        <f t="shared" ref="O197:O227" si="119">AM56*G$28/$E$35</f>
        <v>0</v>
      </c>
      <c r="P197" s="6">
        <f t="shared" ref="P197:P227" si="120">AN56*H$28/$E$35</f>
        <v>0</v>
      </c>
      <c r="Q197" s="6">
        <f t="shared" ref="Q197:Q227" si="121">AO56*I$28/$E$35</f>
        <v>0</v>
      </c>
      <c r="R197" s="6">
        <f t="shared" ref="R197:R227" si="122">AP56*J$28/$E$35</f>
        <v>0</v>
      </c>
      <c r="S197" s="6">
        <f t="shared" ref="S197:S227" si="123">AQ56*K$28/$E$35</f>
        <v>0</v>
      </c>
      <c r="U197" s="6">
        <f t="shared" ref="U197:U227" si="124">AK56*E$29/$E$36</f>
        <v>70.635000000000005</v>
      </c>
      <c r="V197" s="6">
        <f t="shared" ref="V197:V227" si="125">AL56*F$29/$E$36</f>
        <v>3.51</v>
      </c>
      <c r="W197" s="6">
        <f t="shared" ref="W197:W227" si="126">AM56*G$29/$E$36</f>
        <v>4.59</v>
      </c>
      <c r="X197" s="6">
        <f t="shared" ref="X197:X227" si="127">AN56*H$29/$E$36</f>
        <v>40.260000000000005</v>
      </c>
      <c r="Y197" s="6">
        <f t="shared" ref="Y197:Y227" si="128">AO56*I$29/$E$36</f>
        <v>23.484999999999999</v>
      </c>
      <c r="Z197" s="6">
        <f t="shared" ref="Z197:Z227" si="129">AP56*J$29/$E$36</f>
        <v>49.855000000000004</v>
      </c>
      <c r="AA197" s="6">
        <f t="shared" ref="AA197:AA227" si="130">AQ56*K$29/$E$36</f>
        <v>3.1799999999999997</v>
      </c>
      <c r="AB197" s="6"/>
      <c r="AC197" s="6">
        <f t="shared" ref="AC197:AC227" si="131">AK56*E$30/$E$37</f>
        <v>54.015000000000001</v>
      </c>
      <c r="AD197" s="6">
        <f t="shared" ref="AD197:AD227" si="132">AL56*F$30/$E$37</f>
        <v>1.7549999999999999</v>
      </c>
      <c r="AE197" s="6">
        <f t="shared" ref="AE197:AE227" si="133">AM56*G$30/$E$37</f>
        <v>2.2949999999999999</v>
      </c>
      <c r="AF197" s="6">
        <f t="shared" ref="AF197:AF227" si="134">AN56*H$30/$E$37</f>
        <v>24.400000000000002</v>
      </c>
      <c r="AG197" s="6">
        <f t="shared" ref="AG197:AG227" si="135">AO56*I$30/$E$37</f>
        <v>14.945000000000002</v>
      </c>
      <c r="AH197" s="6">
        <f t="shared" ref="AH197:AH227" si="136">AP56*J$30/$E$37</f>
        <v>26.845000000000002</v>
      </c>
      <c r="AI197" s="6">
        <f t="shared" ref="AI197:AI227" si="137">AQ56*K$30/$E$37</f>
        <v>2.915</v>
      </c>
    </row>
    <row r="198" spans="2:35" hidden="1" x14ac:dyDescent="0.3">
      <c r="B198" s="85">
        <f t="shared" ref="B198:B227" si="138">B57</f>
        <v>40908</v>
      </c>
      <c r="C198" s="3"/>
      <c r="D198" s="3"/>
      <c r="E198" s="5">
        <f t="shared" si="110"/>
        <v>337.82</v>
      </c>
      <c r="F198" s="5">
        <f t="shared" si="111"/>
        <v>29.93</v>
      </c>
      <c r="G198" s="5">
        <f t="shared" si="112"/>
        <v>39.42</v>
      </c>
      <c r="H198" s="5">
        <f t="shared" si="113"/>
        <v>119.38</v>
      </c>
      <c r="I198" s="5">
        <f t="shared" si="114"/>
        <v>373.91999999999996</v>
      </c>
      <c r="J198" s="5">
        <f t="shared" si="115"/>
        <v>657.6</v>
      </c>
      <c r="K198" s="5">
        <f t="shared" si="116"/>
        <v>43.89</v>
      </c>
      <c r="M198" s="6">
        <f t="shared" si="117"/>
        <v>142.24</v>
      </c>
      <c r="N198" s="6">
        <f t="shared" si="118"/>
        <v>0</v>
      </c>
      <c r="O198" s="6">
        <f t="shared" si="119"/>
        <v>0</v>
      </c>
      <c r="P198" s="6">
        <f t="shared" si="120"/>
        <v>0</v>
      </c>
      <c r="Q198" s="6">
        <f t="shared" si="121"/>
        <v>0</v>
      </c>
      <c r="R198" s="6">
        <f t="shared" si="122"/>
        <v>0</v>
      </c>
      <c r="S198" s="6">
        <f t="shared" si="123"/>
        <v>0</v>
      </c>
      <c r="U198" s="6">
        <f t="shared" si="124"/>
        <v>75.565000000000012</v>
      </c>
      <c r="V198" s="6">
        <f t="shared" si="125"/>
        <v>3.69</v>
      </c>
      <c r="W198" s="6">
        <f t="shared" si="126"/>
        <v>4.8599999999999994</v>
      </c>
      <c r="X198" s="6">
        <f t="shared" si="127"/>
        <v>41.910000000000004</v>
      </c>
      <c r="Y198" s="6">
        <f t="shared" si="128"/>
        <v>25.080000000000002</v>
      </c>
      <c r="Z198" s="6">
        <f t="shared" si="129"/>
        <v>53.43</v>
      </c>
      <c r="AA198" s="6">
        <f t="shared" si="130"/>
        <v>3.42</v>
      </c>
      <c r="AB198" s="6"/>
      <c r="AC198" s="6">
        <f t="shared" si="131"/>
        <v>57.785000000000004</v>
      </c>
      <c r="AD198" s="6">
        <f t="shared" si="132"/>
        <v>1.845</v>
      </c>
      <c r="AE198" s="6">
        <f t="shared" si="133"/>
        <v>2.4299999999999997</v>
      </c>
      <c r="AF198" s="6">
        <f t="shared" si="134"/>
        <v>25.400000000000002</v>
      </c>
      <c r="AG198" s="6">
        <f t="shared" si="135"/>
        <v>15.96</v>
      </c>
      <c r="AH198" s="6">
        <f t="shared" si="136"/>
        <v>28.770000000000003</v>
      </c>
      <c r="AI198" s="6">
        <f t="shared" si="137"/>
        <v>3.1350000000000002</v>
      </c>
    </row>
    <row r="199" spans="2:35" hidden="1" x14ac:dyDescent="0.3">
      <c r="B199" s="85">
        <f t="shared" si="138"/>
        <v>41274</v>
      </c>
      <c r="C199" s="3"/>
      <c r="D199" s="3"/>
      <c r="E199" s="5">
        <f t="shared" si="110"/>
        <v>361.76</v>
      </c>
      <c r="F199" s="5">
        <f t="shared" si="111"/>
        <v>31.39</v>
      </c>
      <c r="G199" s="5">
        <f t="shared" si="112"/>
        <v>41.61</v>
      </c>
      <c r="H199" s="5">
        <f t="shared" si="113"/>
        <v>125.02</v>
      </c>
      <c r="I199" s="5">
        <f t="shared" si="114"/>
        <v>399.34</v>
      </c>
      <c r="J199" s="5">
        <f t="shared" si="115"/>
        <v>704.80000000000007</v>
      </c>
      <c r="K199" s="5">
        <f t="shared" si="116"/>
        <v>46.97</v>
      </c>
      <c r="M199" s="6">
        <f t="shared" si="117"/>
        <v>152.32</v>
      </c>
      <c r="N199" s="6">
        <f t="shared" si="118"/>
        <v>0</v>
      </c>
      <c r="O199" s="6">
        <f t="shared" si="119"/>
        <v>0</v>
      </c>
      <c r="P199" s="6">
        <f t="shared" si="120"/>
        <v>0</v>
      </c>
      <c r="Q199" s="6">
        <f t="shared" si="121"/>
        <v>0</v>
      </c>
      <c r="R199" s="6">
        <f t="shared" si="122"/>
        <v>0</v>
      </c>
      <c r="S199" s="6">
        <f t="shared" si="123"/>
        <v>0</v>
      </c>
      <c r="U199" s="6">
        <f t="shared" si="124"/>
        <v>80.92</v>
      </c>
      <c r="V199" s="6">
        <f t="shared" si="125"/>
        <v>3.8699999999999997</v>
      </c>
      <c r="W199" s="6">
        <f t="shared" si="126"/>
        <v>5.13</v>
      </c>
      <c r="X199" s="6">
        <f t="shared" si="127"/>
        <v>43.89</v>
      </c>
      <c r="Y199" s="6">
        <f t="shared" si="128"/>
        <v>26.785</v>
      </c>
      <c r="Z199" s="6">
        <f t="shared" si="129"/>
        <v>57.265000000000001</v>
      </c>
      <c r="AA199" s="6">
        <f t="shared" si="130"/>
        <v>3.6599999999999997</v>
      </c>
      <c r="AB199" s="6"/>
      <c r="AC199" s="6">
        <f t="shared" si="131"/>
        <v>61.88</v>
      </c>
      <c r="AD199" s="6">
        <f t="shared" si="132"/>
        <v>1.9349999999999998</v>
      </c>
      <c r="AE199" s="6">
        <f t="shared" si="133"/>
        <v>2.5649999999999999</v>
      </c>
      <c r="AF199" s="6">
        <f t="shared" si="134"/>
        <v>26.6</v>
      </c>
      <c r="AG199" s="6">
        <f t="shared" si="135"/>
        <v>17.045000000000002</v>
      </c>
      <c r="AH199" s="6">
        <f t="shared" si="136"/>
        <v>30.835000000000004</v>
      </c>
      <c r="AI199" s="6">
        <f t="shared" si="137"/>
        <v>3.355</v>
      </c>
    </row>
    <row r="200" spans="2:35" hidden="1" x14ac:dyDescent="0.3">
      <c r="B200" s="85">
        <f t="shared" si="138"/>
        <v>41639</v>
      </c>
      <c r="C200" s="3"/>
      <c r="D200" s="3"/>
      <c r="E200" s="5">
        <f t="shared" si="110"/>
        <v>425.98</v>
      </c>
      <c r="F200" s="5">
        <f t="shared" si="111"/>
        <v>35.769999999999996</v>
      </c>
      <c r="G200" s="5">
        <f t="shared" si="112"/>
        <v>48.18</v>
      </c>
      <c r="H200" s="5">
        <f t="shared" si="113"/>
        <v>143.35</v>
      </c>
      <c r="I200" s="5">
        <f t="shared" si="114"/>
        <v>469.03999999999996</v>
      </c>
      <c r="J200" s="5">
        <f t="shared" si="115"/>
        <v>836</v>
      </c>
      <c r="K200" s="5">
        <f t="shared" si="116"/>
        <v>55.44</v>
      </c>
      <c r="M200" s="6">
        <f t="shared" si="117"/>
        <v>179.36</v>
      </c>
      <c r="N200" s="6">
        <f t="shared" si="118"/>
        <v>0</v>
      </c>
      <c r="O200" s="6">
        <f t="shared" si="119"/>
        <v>0</v>
      </c>
      <c r="P200" s="6">
        <f t="shared" si="120"/>
        <v>0</v>
      </c>
      <c r="Q200" s="6">
        <f t="shared" si="121"/>
        <v>0</v>
      </c>
      <c r="R200" s="6">
        <f t="shared" si="122"/>
        <v>0</v>
      </c>
      <c r="S200" s="6">
        <f t="shared" si="123"/>
        <v>0</v>
      </c>
      <c r="U200" s="6">
        <f t="shared" si="124"/>
        <v>95.285000000000011</v>
      </c>
      <c r="V200" s="6">
        <f t="shared" si="125"/>
        <v>4.41</v>
      </c>
      <c r="W200" s="6">
        <f t="shared" si="126"/>
        <v>5.9399999999999995</v>
      </c>
      <c r="X200" s="6">
        <f t="shared" si="127"/>
        <v>50.325000000000003</v>
      </c>
      <c r="Y200" s="6">
        <f t="shared" si="128"/>
        <v>31.46</v>
      </c>
      <c r="Z200" s="6">
        <f t="shared" si="129"/>
        <v>67.924999999999997</v>
      </c>
      <c r="AA200" s="6">
        <f t="shared" si="130"/>
        <v>4.32</v>
      </c>
      <c r="AB200" s="6"/>
      <c r="AC200" s="6">
        <f t="shared" si="131"/>
        <v>72.865000000000009</v>
      </c>
      <c r="AD200" s="6">
        <f t="shared" si="132"/>
        <v>2.2050000000000001</v>
      </c>
      <c r="AE200" s="6">
        <f t="shared" si="133"/>
        <v>2.9699999999999998</v>
      </c>
      <c r="AF200" s="6">
        <f t="shared" si="134"/>
        <v>30.5</v>
      </c>
      <c r="AG200" s="6">
        <f t="shared" si="135"/>
        <v>20.020000000000003</v>
      </c>
      <c r="AH200" s="6">
        <f t="shared" si="136"/>
        <v>36.575000000000003</v>
      </c>
      <c r="AI200" s="6">
        <f t="shared" si="137"/>
        <v>3.96</v>
      </c>
    </row>
    <row r="201" spans="2:35" hidden="1" x14ac:dyDescent="0.3">
      <c r="B201" s="85">
        <f t="shared" si="138"/>
        <v>42004</v>
      </c>
      <c r="C201" s="3"/>
      <c r="D201" s="3"/>
      <c r="E201" s="5">
        <f t="shared" si="110"/>
        <v>456</v>
      </c>
      <c r="F201" s="5">
        <f t="shared" si="111"/>
        <v>37.96</v>
      </c>
      <c r="G201" s="5">
        <f t="shared" si="112"/>
        <v>50.37</v>
      </c>
      <c r="H201" s="5">
        <f t="shared" si="113"/>
        <v>149.92999999999998</v>
      </c>
      <c r="I201" s="5">
        <f t="shared" si="114"/>
        <v>501.02</v>
      </c>
      <c r="J201" s="5">
        <f t="shared" si="115"/>
        <v>896</v>
      </c>
      <c r="K201" s="5">
        <f t="shared" si="116"/>
        <v>60.06</v>
      </c>
      <c r="M201" s="6">
        <f t="shared" si="117"/>
        <v>192</v>
      </c>
      <c r="N201" s="6">
        <f t="shared" si="118"/>
        <v>0</v>
      </c>
      <c r="O201" s="6">
        <f t="shared" si="119"/>
        <v>0</v>
      </c>
      <c r="P201" s="6">
        <f t="shared" si="120"/>
        <v>0</v>
      </c>
      <c r="Q201" s="6">
        <f t="shared" si="121"/>
        <v>0</v>
      </c>
      <c r="R201" s="6">
        <f t="shared" si="122"/>
        <v>0</v>
      </c>
      <c r="S201" s="6">
        <f t="shared" si="123"/>
        <v>0</v>
      </c>
      <c r="U201" s="6">
        <f t="shared" si="124"/>
        <v>102.00000000000001</v>
      </c>
      <c r="V201" s="6">
        <f t="shared" si="125"/>
        <v>4.68</v>
      </c>
      <c r="W201" s="6">
        <f t="shared" si="126"/>
        <v>6.21</v>
      </c>
      <c r="X201" s="6">
        <f t="shared" si="127"/>
        <v>52.635000000000005</v>
      </c>
      <c r="Y201" s="6">
        <f t="shared" si="128"/>
        <v>33.604999999999997</v>
      </c>
      <c r="Z201" s="6">
        <f t="shared" si="129"/>
        <v>72.8</v>
      </c>
      <c r="AA201" s="6">
        <f t="shared" si="130"/>
        <v>4.68</v>
      </c>
      <c r="AB201" s="6"/>
      <c r="AC201" s="6">
        <f t="shared" si="131"/>
        <v>78</v>
      </c>
      <c r="AD201" s="6">
        <f t="shared" si="132"/>
        <v>2.34</v>
      </c>
      <c r="AE201" s="6">
        <f t="shared" si="133"/>
        <v>3.105</v>
      </c>
      <c r="AF201" s="6">
        <f t="shared" si="134"/>
        <v>31.900000000000002</v>
      </c>
      <c r="AG201" s="6">
        <f t="shared" si="135"/>
        <v>21.385000000000002</v>
      </c>
      <c r="AH201" s="6">
        <f t="shared" si="136"/>
        <v>39.200000000000003</v>
      </c>
      <c r="AI201" s="6">
        <f t="shared" si="137"/>
        <v>4.29</v>
      </c>
    </row>
    <row r="202" spans="2:35" hidden="1" x14ac:dyDescent="0.3">
      <c r="B202" s="85">
        <f t="shared" si="138"/>
        <v>42369</v>
      </c>
      <c r="C202" s="3"/>
      <c r="D202" s="3"/>
      <c r="E202" s="5">
        <f t="shared" si="110"/>
        <v>487.92</v>
      </c>
      <c r="F202" s="5">
        <f t="shared" si="111"/>
        <v>39.42</v>
      </c>
      <c r="G202" s="5">
        <f t="shared" si="112"/>
        <v>53.29</v>
      </c>
      <c r="H202" s="5">
        <f t="shared" si="113"/>
        <v>156.51</v>
      </c>
      <c r="I202" s="5">
        <f t="shared" si="114"/>
        <v>535.45999999999992</v>
      </c>
      <c r="J202" s="5">
        <f t="shared" si="115"/>
        <v>960.80000000000007</v>
      </c>
      <c r="K202" s="5">
        <f t="shared" si="116"/>
        <v>63.910000000000004</v>
      </c>
      <c r="M202" s="6">
        <f t="shared" si="117"/>
        <v>205.44</v>
      </c>
      <c r="N202" s="6">
        <f t="shared" si="118"/>
        <v>0</v>
      </c>
      <c r="O202" s="6">
        <f t="shared" si="119"/>
        <v>0</v>
      </c>
      <c r="P202" s="6">
        <f t="shared" si="120"/>
        <v>0</v>
      </c>
      <c r="Q202" s="6">
        <f t="shared" si="121"/>
        <v>0</v>
      </c>
      <c r="R202" s="6">
        <f t="shared" si="122"/>
        <v>0</v>
      </c>
      <c r="S202" s="6">
        <f t="shared" si="123"/>
        <v>0</v>
      </c>
      <c r="U202" s="6">
        <f t="shared" si="124"/>
        <v>109.14000000000001</v>
      </c>
      <c r="V202" s="6">
        <f t="shared" si="125"/>
        <v>4.8599999999999994</v>
      </c>
      <c r="W202" s="6">
        <f t="shared" si="126"/>
        <v>6.5699999999999994</v>
      </c>
      <c r="X202" s="6">
        <f t="shared" si="127"/>
        <v>54.945</v>
      </c>
      <c r="Y202" s="6">
        <f t="shared" si="128"/>
        <v>35.914999999999999</v>
      </c>
      <c r="Z202" s="6">
        <f t="shared" si="129"/>
        <v>78.064999999999998</v>
      </c>
      <c r="AA202" s="6">
        <f t="shared" si="130"/>
        <v>4.9799999999999995</v>
      </c>
      <c r="AB202" s="6"/>
      <c r="AC202" s="6">
        <f t="shared" si="131"/>
        <v>83.460000000000008</v>
      </c>
      <c r="AD202" s="6">
        <f t="shared" si="132"/>
        <v>2.4299999999999997</v>
      </c>
      <c r="AE202" s="6">
        <f t="shared" si="133"/>
        <v>3.2849999999999997</v>
      </c>
      <c r="AF202" s="6">
        <f t="shared" si="134"/>
        <v>33.300000000000004</v>
      </c>
      <c r="AG202" s="6">
        <f t="shared" si="135"/>
        <v>22.855</v>
      </c>
      <c r="AH202" s="6">
        <f t="shared" si="136"/>
        <v>42.035000000000004</v>
      </c>
      <c r="AI202" s="6">
        <f t="shared" si="137"/>
        <v>4.5650000000000004</v>
      </c>
    </row>
    <row r="203" spans="2:35" hidden="1" x14ac:dyDescent="0.3">
      <c r="B203" s="85">
        <f t="shared" si="138"/>
        <v>42735</v>
      </c>
      <c r="C203" s="3"/>
      <c r="D203" s="3"/>
      <c r="E203" s="5">
        <f t="shared" si="110"/>
        <v>525.16</v>
      </c>
      <c r="F203" s="5">
        <f t="shared" si="111"/>
        <v>40.879999999999995</v>
      </c>
      <c r="G203" s="5">
        <f t="shared" si="112"/>
        <v>56.21</v>
      </c>
      <c r="H203" s="5">
        <f t="shared" si="113"/>
        <v>163.56</v>
      </c>
      <c r="I203" s="5">
        <f t="shared" si="114"/>
        <v>573.17999999999995</v>
      </c>
      <c r="J203" s="5">
        <f t="shared" si="115"/>
        <v>1033.6000000000001</v>
      </c>
      <c r="K203" s="5">
        <f t="shared" si="116"/>
        <v>68.53</v>
      </c>
      <c r="M203" s="6">
        <f t="shared" si="117"/>
        <v>221.12</v>
      </c>
      <c r="N203" s="6">
        <f t="shared" si="118"/>
        <v>0</v>
      </c>
      <c r="O203" s="6">
        <f t="shared" si="119"/>
        <v>0</v>
      </c>
      <c r="P203" s="6">
        <f t="shared" si="120"/>
        <v>0</v>
      </c>
      <c r="Q203" s="6">
        <f t="shared" si="121"/>
        <v>0</v>
      </c>
      <c r="R203" s="6">
        <f t="shared" si="122"/>
        <v>0</v>
      </c>
      <c r="S203" s="6">
        <f t="shared" si="123"/>
        <v>0</v>
      </c>
      <c r="U203" s="6">
        <f t="shared" si="124"/>
        <v>117.47000000000001</v>
      </c>
      <c r="V203" s="6">
        <f t="shared" si="125"/>
        <v>5.04</v>
      </c>
      <c r="W203" s="6">
        <f t="shared" si="126"/>
        <v>6.93</v>
      </c>
      <c r="X203" s="6">
        <f t="shared" si="127"/>
        <v>57.42</v>
      </c>
      <c r="Y203" s="6">
        <f t="shared" si="128"/>
        <v>38.445</v>
      </c>
      <c r="Z203" s="6">
        <f t="shared" si="129"/>
        <v>83.98</v>
      </c>
      <c r="AA203" s="6">
        <f t="shared" si="130"/>
        <v>5.34</v>
      </c>
      <c r="AB203" s="6"/>
      <c r="AC203" s="6">
        <f t="shared" si="131"/>
        <v>89.83</v>
      </c>
      <c r="AD203" s="6">
        <f t="shared" si="132"/>
        <v>2.52</v>
      </c>
      <c r="AE203" s="6">
        <f t="shared" si="133"/>
        <v>3.4649999999999999</v>
      </c>
      <c r="AF203" s="6">
        <f t="shared" si="134"/>
        <v>34.800000000000004</v>
      </c>
      <c r="AG203" s="6">
        <f t="shared" si="135"/>
        <v>24.465000000000003</v>
      </c>
      <c r="AH203" s="6">
        <f t="shared" si="136"/>
        <v>45.220000000000006</v>
      </c>
      <c r="AI203" s="6">
        <f t="shared" si="137"/>
        <v>4.8950000000000005</v>
      </c>
    </row>
    <row r="204" spans="2:35" hidden="1" x14ac:dyDescent="0.3">
      <c r="B204" s="85">
        <f t="shared" si="138"/>
        <v>43100</v>
      </c>
      <c r="C204" s="3"/>
      <c r="D204" s="3"/>
      <c r="E204" s="5">
        <f t="shared" si="110"/>
        <v>564.67999999999995</v>
      </c>
      <c r="F204" s="5">
        <f t="shared" si="111"/>
        <v>43.07</v>
      </c>
      <c r="G204" s="5">
        <f t="shared" si="112"/>
        <v>59.86</v>
      </c>
      <c r="H204" s="5">
        <f t="shared" si="113"/>
        <v>171.07999999999998</v>
      </c>
      <c r="I204" s="5">
        <f t="shared" si="114"/>
        <v>615</v>
      </c>
      <c r="J204" s="5">
        <f t="shared" si="115"/>
        <v>1112.8</v>
      </c>
      <c r="K204" s="5">
        <f t="shared" si="116"/>
        <v>73.92</v>
      </c>
      <c r="M204" s="6">
        <f t="shared" si="117"/>
        <v>237.76</v>
      </c>
      <c r="N204" s="6">
        <f t="shared" si="118"/>
        <v>0</v>
      </c>
      <c r="O204" s="6">
        <f t="shared" si="119"/>
        <v>0</v>
      </c>
      <c r="P204" s="6">
        <f t="shared" si="120"/>
        <v>0</v>
      </c>
      <c r="Q204" s="6">
        <f t="shared" si="121"/>
        <v>0</v>
      </c>
      <c r="R204" s="6">
        <f t="shared" si="122"/>
        <v>0</v>
      </c>
      <c r="S204" s="6">
        <f t="shared" si="123"/>
        <v>0</v>
      </c>
      <c r="U204" s="6">
        <f t="shared" si="124"/>
        <v>126.31</v>
      </c>
      <c r="V204" s="6">
        <f t="shared" si="125"/>
        <v>5.31</v>
      </c>
      <c r="W204" s="6">
        <f t="shared" si="126"/>
        <v>7.38</v>
      </c>
      <c r="X204" s="6">
        <f t="shared" si="127"/>
        <v>60.06</v>
      </c>
      <c r="Y204" s="6">
        <f t="shared" si="128"/>
        <v>41.25</v>
      </c>
      <c r="Z204" s="6">
        <f t="shared" si="129"/>
        <v>90.415000000000006</v>
      </c>
      <c r="AA204" s="6">
        <f t="shared" si="130"/>
        <v>5.76</v>
      </c>
      <c r="AB204" s="6"/>
      <c r="AC204" s="6">
        <f t="shared" si="131"/>
        <v>96.59</v>
      </c>
      <c r="AD204" s="6">
        <f t="shared" si="132"/>
        <v>2.6549999999999998</v>
      </c>
      <c r="AE204" s="6">
        <f t="shared" si="133"/>
        <v>3.69</v>
      </c>
      <c r="AF204" s="6">
        <f t="shared" si="134"/>
        <v>36.4</v>
      </c>
      <c r="AG204" s="6">
        <f t="shared" si="135"/>
        <v>26.250000000000004</v>
      </c>
      <c r="AH204" s="6">
        <f t="shared" si="136"/>
        <v>48.685000000000002</v>
      </c>
      <c r="AI204" s="6">
        <f t="shared" si="137"/>
        <v>5.28</v>
      </c>
    </row>
    <row r="205" spans="2:35" hidden="1" x14ac:dyDescent="0.3">
      <c r="B205" s="85">
        <f t="shared" si="138"/>
        <v>43465</v>
      </c>
      <c r="C205" s="3"/>
      <c r="D205" s="3"/>
      <c r="E205" s="5">
        <f t="shared" si="110"/>
        <v>607.62</v>
      </c>
      <c r="F205" s="5">
        <f t="shared" si="111"/>
        <v>45.26</v>
      </c>
      <c r="G205" s="5">
        <f t="shared" si="112"/>
        <v>63.51</v>
      </c>
      <c r="H205" s="5">
        <f t="shared" si="113"/>
        <v>179.07</v>
      </c>
      <c r="I205" s="5">
        <f t="shared" si="114"/>
        <v>658.45999999999992</v>
      </c>
      <c r="J205" s="5">
        <f t="shared" si="115"/>
        <v>1196.8</v>
      </c>
      <c r="K205" s="5">
        <f t="shared" si="116"/>
        <v>80.08</v>
      </c>
      <c r="M205" s="6">
        <f t="shared" si="117"/>
        <v>255.84</v>
      </c>
      <c r="N205" s="6">
        <f t="shared" si="118"/>
        <v>0</v>
      </c>
      <c r="O205" s="6">
        <f t="shared" si="119"/>
        <v>0</v>
      </c>
      <c r="P205" s="6">
        <f t="shared" si="120"/>
        <v>0</v>
      </c>
      <c r="Q205" s="6">
        <f t="shared" si="121"/>
        <v>0</v>
      </c>
      <c r="R205" s="6">
        <f t="shared" si="122"/>
        <v>0</v>
      </c>
      <c r="S205" s="6">
        <f t="shared" si="123"/>
        <v>0</v>
      </c>
      <c r="U205" s="6">
        <f t="shared" si="124"/>
        <v>135.91500000000002</v>
      </c>
      <c r="V205" s="6">
        <f t="shared" si="125"/>
        <v>5.58</v>
      </c>
      <c r="W205" s="6">
        <f t="shared" si="126"/>
        <v>7.83</v>
      </c>
      <c r="X205" s="6">
        <f t="shared" si="127"/>
        <v>62.865000000000002</v>
      </c>
      <c r="Y205" s="6">
        <f t="shared" si="128"/>
        <v>44.164999999999999</v>
      </c>
      <c r="Z205" s="6">
        <f t="shared" si="129"/>
        <v>97.240000000000009</v>
      </c>
      <c r="AA205" s="6">
        <f t="shared" si="130"/>
        <v>6.24</v>
      </c>
      <c r="AB205" s="6"/>
      <c r="AC205" s="6">
        <f t="shared" si="131"/>
        <v>103.935</v>
      </c>
      <c r="AD205" s="6">
        <f t="shared" si="132"/>
        <v>2.79</v>
      </c>
      <c r="AE205" s="6">
        <f t="shared" si="133"/>
        <v>3.915</v>
      </c>
      <c r="AF205" s="6">
        <f t="shared" si="134"/>
        <v>38.1</v>
      </c>
      <c r="AG205" s="6">
        <f t="shared" si="135"/>
        <v>28.105000000000004</v>
      </c>
      <c r="AH205" s="6">
        <f t="shared" si="136"/>
        <v>52.360000000000007</v>
      </c>
      <c r="AI205" s="6">
        <f t="shared" si="137"/>
        <v>5.72</v>
      </c>
    </row>
    <row r="206" spans="2:35" hidden="1" x14ac:dyDescent="0.3">
      <c r="B206" s="85">
        <f t="shared" si="138"/>
        <v>43830</v>
      </c>
      <c r="C206" s="3"/>
      <c r="D206" s="3"/>
      <c r="E206" s="5">
        <f t="shared" si="110"/>
        <v>653.6</v>
      </c>
      <c r="F206" s="5">
        <f t="shared" si="111"/>
        <v>47.449999999999996</v>
      </c>
      <c r="G206" s="5">
        <f t="shared" si="112"/>
        <v>66.429999999999993</v>
      </c>
      <c r="H206" s="5">
        <f t="shared" si="113"/>
        <v>187.53</v>
      </c>
      <c r="I206" s="5">
        <f t="shared" si="114"/>
        <v>706.02</v>
      </c>
      <c r="J206" s="5">
        <f t="shared" si="115"/>
        <v>1288</v>
      </c>
      <c r="K206" s="5">
        <f t="shared" si="116"/>
        <v>85.47</v>
      </c>
      <c r="M206" s="6">
        <f t="shared" si="117"/>
        <v>275.2</v>
      </c>
      <c r="N206" s="6">
        <f t="shared" si="118"/>
        <v>0</v>
      </c>
      <c r="O206" s="6">
        <f t="shared" si="119"/>
        <v>0</v>
      </c>
      <c r="P206" s="6">
        <f t="shared" si="120"/>
        <v>0</v>
      </c>
      <c r="Q206" s="6">
        <f t="shared" si="121"/>
        <v>0</v>
      </c>
      <c r="R206" s="6">
        <f t="shared" si="122"/>
        <v>0</v>
      </c>
      <c r="S206" s="6">
        <f t="shared" si="123"/>
        <v>0</v>
      </c>
      <c r="U206" s="6">
        <f t="shared" si="124"/>
        <v>146.20000000000002</v>
      </c>
      <c r="V206" s="6">
        <f t="shared" si="125"/>
        <v>5.85</v>
      </c>
      <c r="W206" s="6">
        <f t="shared" si="126"/>
        <v>8.19</v>
      </c>
      <c r="X206" s="6">
        <f t="shared" si="127"/>
        <v>65.835000000000008</v>
      </c>
      <c r="Y206" s="6">
        <f t="shared" si="128"/>
        <v>47.354999999999997</v>
      </c>
      <c r="Z206" s="6">
        <f t="shared" si="129"/>
        <v>104.65</v>
      </c>
      <c r="AA206" s="6">
        <f t="shared" si="130"/>
        <v>6.66</v>
      </c>
      <c r="AB206" s="6"/>
      <c r="AC206" s="6">
        <f t="shared" si="131"/>
        <v>111.8</v>
      </c>
      <c r="AD206" s="6">
        <f t="shared" si="132"/>
        <v>2.9249999999999998</v>
      </c>
      <c r="AE206" s="6">
        <f t="shared" si="133"/>
        <v>4.0949999999999998</v>
      </c>
      <c r="AF206" s="6">
        <f t="shared" si="134"/>
        <v>39.900000000000006</v>
      </c>
      <c r="AG206" s="6">
        <f t="shared" si="135"/>
        <v>30.135000000000002</v>
      </c>
      <c r="AH206" s="6">
        <f t="shared" si="136"/>
        <v>56.350000000000009</v>
      </c>
      <c r="AI206" s="6">
        <f t="shared" si="137"/>
        <v>6.1050000000000004</v>
      </c>
    </row>
    <row r="207" spans="2:35" hidden="1" x14ac:dyDescent="0.3">
      <c r="B207" s="85">
        <f t="shared" si="138"/>
        <v>44196</v>
      </c>
      <c r="C207" s="3"/>
      <c r="D207" s="3"/>
      <c r="E207" s="5">
        <f t="shared" si="110"/>
        <v>703</v>
      </c>
      <c r="F207" s="5">
        <f t="shared" si="111"/>
        <v>49.64</v>
      </c>
      <c r="G207" s="5">
        <f t="shared" si="112"/>
        <v>70.81</v>
      </c>
      <c r="H207" s="5">
        <f t="shared" si="113"/>
        <v>196.45999999999998</v>
      </c>
      <c r="I207" s="5">
        <f t="shared" si="114"/>
        <v>756.8599999999999</v>
      </c>
      <c r="J207" s="5">
        <f t="shared" si="115"/>
        <v>1386.4</v>
      </c>
      <c r="K207" s="5">
        <f t="shared" si="116"/>
        <v>92.4</v>
      </c>
      <c r="M207" s="6">
        <f t="shared" si="117"/>
        <v>296</v>
      </c>
      <c r="N207" s="6">
        <f t="shared" si="118"/>
        <v>0</v>
      </c>
      <c r="O207" s="6">
        <f t="shared" si="119"/>
        <v>0</v>
      </c>
      <c r="P207" s="6">
        <f t="shared" si="120"/>
        <v>0</v>
      </c>
      <c r="Q207" s="6">
        <f t="shared" si="121"/>
        <v>0</v>
      </c>
      <c r="R207" s="6">
        <f t="shared" si="122"/>
        <v>0</v>
      </c>
      <c r="S207" s="6">
        <f t="shared" si="123"/>
        <v>0</v>
      </c>
      <c r="U207" s="6">
        <f t="shared" si="124"/>
        <v>157.25</v>
      </c>
      <c r="V207" s="6">
        <f t="shared" si="125"/>
        <v>6.12</v>
      </c>
      <c r="W207" s="6">
        <f t="shared" si="126"/>
        <v>8.73</v>
      </c>
      <c r="X207" s="6">
        <f t="shared" si="127"/>
        <v>68.97</v>
      </c>
      <c r="Y207" s="6">
        <f t="shared" si="128"/>
        <v>50.765000000000001</v>
      </c>
      <c r="Z207" s="6">
        <f t="shared" si="129"/>
        <v>112.64500000000001</v>
      </c>
      <c r="AA207" s="6">
        <f t="shared" si="130"/>
        <v>7.1999999999999993</v>
      </c>
      <c r="AB207" s="6"/>
      <c r="AC207" s="6">
        <f t="shared" si="131"/>
        <v>120.25</v>
      </c>
      <c r="AD207" s="6">
        <f t="shared" si="132"/>
        <v>3.06</v>
      </c>
      <c r="AE207" s="6">
        <f t="shared" si="133"/>
        <v>4.3650000000000002</v>
      </c>
      <c r="AF207" s="6">
        <f t="shared" si="134"/>
        <v>41.800000000000004</v>
      </c>
      <c r="AG207" s="6">
        <f t="shared" si="135"/>
        <v>32.305</v>
      </c>
      <c r="AH207" s="6">
        <f t="shared" si="136"/>
        <v>60.655000000000008</v>
      </c>
      <c r="AI207" s="6">
        <f t="shared" si="137"/>
        <v>6.6</v>
      </c>
    </row>
    <row r="208" spans="2:35" hidden="1" x14ac:dyDescent="0.3">
      <c r="B208" s="85">
        <f t="shared" si="138"/>
        <v>44561</v>
      </c>
      <c r="C208" s="3"/>
      <c r="D208" s="3"/>
      <c r="E208" s="5">
        <f t="shared" si="110"/>
        <v>103.74</v>
      </c>
      <c r="F208" s="5">
        <f t="shared" si="111"/>
        <v>54.019999999999996</v>
      </c>
      <c r="G208" s="5">
        <f t="shared" si="112"/>
        <v>78.84</v>
      </c>
      <c r="H208" s="5">
        <f t="shared" si="113"/>
        <v>19.739999999999998</v>
      </c>
      <c r="I208" s="5">
        <f t="shared" si="114"/>
        <v>80.36</v>
      </c>
      <c r="J208" s="5">
        <f t="shared" si="115"/>
        <v>437.6</v>
      </c>
      <c r="K208" s="5">
        <f t="shared" si="116"/>
        <v>29.26</v>
      </c>
      <c r="M208" s="6">
        <f t="shared" si="117"/>
        <v>43.68</v>
      </c>
      <c r="N208" s="6">
        <f t="shared" si="118"/>
        <v>0</v>
      </c>
      <c r="O208" s="6">
        <f t="shared" si="119"/>
        <v>0</v>
      </c>
      <c r="P208" s="6">
        <f t="shared" si="120"/>
        <v>0</v>
      </c>
      <c r="Q208" s="6">
        <f t="shared" si="121"/>
        <v>0</v>
      </c>
      <c r="R208" s="6">
        <f t="shared" si="122"/>
        <v>0</v>
      </c>
      <c r="S208" s="6">
        <f t="shared" si="123"/>
        <v>0</v>
      </c>
      <c r="U208" s="6">
        <f t="shared" si="124"/>
        <v>23.205000000000002</v>
      </c>
      <c r="V208" s="6">
        <f t="shared" si="125"/>
        <v>6.66</v>
      </c>
      <c r="W208" s="6">
        <f t="shared" si="126"/>
        <v>9.7199999999999989</v>
      </c>
      <c r="X208" s="6">
        <f t="shared" si="127"/>
        <v>6.9300000000000006</v>
      </c>
      <c r="Y208" s="6">
        <f t="shared" si="128"/>
        <v>5.39</v>
      </c>
      <c r="Z208" s="6">
        <f t="shared" si="129"/>
        <v>35.555</v>
      </c>
      <c r="AA208" s="6">
        <f t="shared" si="130"/>
        <v>2.2799999999999998</v>
      </c>
      <c r="AB208" s="6"/>
      <c r="AC208" s="6">
        <f t="shared" si="131"/>
        <v>17.745000000000001</v>
      </c>
      <c r="AD208" s="6">
        <f t="shared" si="132"/>
        <v>3.33</v>
      </c>
      <c r="AE208" s="6">
        <f t="shared" si="133"/>
        <v>4.8599999999999994</v>
      </c>
      <c r="AF208" s="6">
        <f t="shared" si="134"/>
        <v>4.2</v>
      </c>
      <c r="AG208" s="6">
        <f t="shared" si="135"/>
        <v>3.43</v>
      </c>
      <c r="AH208" s="6">
        <f t="shared" si="136"/>
        <v>19.145000000000003</v>
      </c>
      <c r="AI208" s="6">
        <f t="shared" si="137"/>
        <v>2.09</v>
      </c>
    </row>
    <row r="209" spans="2:35" x14ac:dyDescent="0.3">
      <c r="B209" s="85">
        <f t="shared" si="138"/>
        <v>44926</v>
      </c>
      <c r="C209" s="3"/>
      <c r="D209" s="3"/>
      <c r="E209" s="5">
        <f t="shared" si="110"/>
        <v>104.25869999999998</v>
      </c>
      <c r="F209" s="5">
        <f t="shared" si="111"/>
        <v>54.290099999999988</v>
      </c>
      <c r="G209" s="5">
        <f t="shared" si="112"/>
        <v>79.234199999999987</v>
      </c>
      <c r="H209" s="5">
        <f t="shared" si="113"/>
        <v>19.838699999999996</v>
      </c>
      <c r="I209" s="5">
        <f t="shared" si="114"/>
        <v>80.761799999999994</v>
      </c>
      <c r="J209" s="5">
        <f t="shared" si="115"/>
        <v>439.78799999999995</v>
      </c>
      <c r="K209" s="5">
        <f t="shared" si="116"/>
        <v>29.406299999999998</v>
      </c>
      <c r="M209" s="6">
        <f t="shared" si="117"/>
        <v>43.898399999999995</v>
      </c>
      <c r="N209" s="6">
        <f t="shared" si="118"/>
        <v>0</v>
      </c>
      <c r="O209" s="6">
        <f t="shared" si="119"/>
        <v>0</v>
      </c>
      <c r="P209" s="6">
        <f t="shared" si="120"/>
        <v>0</v>
      </c>
      <c r="Q209" s="6">
        <f t="shared" si="121"/>
        <v>0</v>
      </c>
      <c r="R209" s="6">
        <f t="shared" si="122"/>
        <v>0</v>
      </c>
      <c r="S209" s="6">
        <f t="shared" si="123"/>
        <v>0</v>
      </c>
      <c r="U209" s="6">
        <f t="shared" si="124"/>
        <v>23.321024999999999</v>
      </c>
      <c r="V209" s="6">
        <f t="shared" si="125"/>
        <v>6.6932999999999989</v>
      </c>
      <c r="W209" s="6">
        <f t="shared" si="126"/>
        <v>9.7685999999999993</v>
      </c>
      <c r="X209" s="6">
        <f t="shared" si="127"/>
        <v>6.9646499999999989</v>
      </c>
      <c r="Y209" s="6">
        <f t="shared" si="128"/>
        <v>5.4169499999999999</v>
      </c>
      <c r="Z209" s="6">
        <f t="shared" si="129"/>
        <v>35.732774999999997</v>
      </c>
      <c r="AA209" s="6">
        <f t="shared" si="130"/>
        <v>2.2913999999999999</v>
      </c>
      <c r="AB209" s="6"/>
      <c r="AC209" s="6">
        <f t="shared" si="131"/>
        <v>17.833724999999998</v>
      </c>
      <c r="AD209" s="6">
        <f t="shared" si="132"/>
        <v>3.3466499999999995</v>
      </c>
      <c r="AE209" s="6">
        <f t="shared" si="133"/>
        <v>4.8842999999999996</v>
      </c>
      <c r="AF209" s="6">
        <f t="shared" si="134"/>
        <v>4.2209999999999992</v>
      </c>
      <c r="AG209" s="6">
        <f t="shared" si="135"/>
        <v>3.4471500000000002</v>
      </c>
      <c r="AH209" s="6">
        <f t="shared" si="136"/>
        <v>19.240724999999998</v>
      </c>
      <c r="AI209" s="6">
        <f t="shared" si="137"/>
        <v>2.1004499999999999</v>
      </c>
    </row>
    <row r="210" spans="2:35" x14ac:dyDescent="0.3">
      <c r="B210" s="85">
        <f t="shared" si="138"/>
        <v>45291</v>
      </c>
      <c r="C210" s="3"/>
      <c r="D210" s="3"/>
      <c r="E210" s="5">
        <f t="shared" si="110"/>
        <v>104.77999349999996</v>
      </c>
      <c r="F210" s="5">
        <f t="shared" si="111"/>
        <v>54.561550499999989</v>
      </c>
      <c r="G210" s="5">
        <f t="shared" si="112"/>
        <v>79.630370999999982</v>
      </c>
      <c r="H210" s="5">
        <f t="shared" si="113"/>
        <v>19.937893499999994</v>
      </c>
      <c r="I210" s="5">
        <f t="shared" si="114"/>
        <v>81.165608999999989</v>
      </c>
      <c r="J210" s="5">
        <f t="shared" si="115"/>
        <v>441.98693999999989</v>
      </c>
      <c r="K210" s="5">
        <f t="shared" si="116"/>
        <v>29.553331499999995</v>
      </c>
      <c r="M210" s="6">
        <f t="shared" si="117"/>
        <v>44.117891999999983</v>
      </c>
      <c r="N210" s="6">
        <f t="shared" si="118"/>
        <v>0</v>
      </c>
      <c r="O210" s="6">
        <f t="shared" si="119"/>
        <v>0</v>
      </c>
      <c r="P210" s="6">
        <f t="shared" si="120"/>
        <v>0</v>
      </c>
      <c r="Q210" s="6">
        <f t="shared" si="121"/>
        <v>0</v>
      </c>
      <c r="R210" s="6">
        <f t="shared" si="122"/>
        <v>0</v>
      </c>
      <c r="S210" s="6">
        <f t="shared" si="123"/>
        <v>0</v>
      </c>
      <c r="U210" s="6">
        <f t="shared" si="124"/>
        <v>23.437630124999991</v>
      </c>
      <c r="V210" s="6">
        <f t="shared" si="125"/>
        <v>6.7267664999999983</v>
      </c>
      <c r="W210" s="6">
        <f t="shared" si="126"/>
        <v>9.8174429999999973</v>
      </c>
      <c r="X210" s="6">
        <f t="shared" si="127"/>
        <v>6.9994732499999985</v>
      </c>
      <c r="Y210" s="6">
        <f t="shared" si="128"/>
        <v>5.4440347499999993</v>
      </c>
      <c r="Z210" s="6">
        <f t="shared" si="129"/>
        <v>35.911438874999988</v>
      </c>
      <c r="AA210" s="6">
        <f t="shared" si="130"/>
        <v>2.3028569999999995</v>
      </c>
      <c r="AB210" s="6"/>
      <c r="AC210" s="6">
        <f t="shared" si="131"/>
        <v>17.922893624999993</v>
      </c>
      <c r="AD210" s="6">
        <f t="shared" si="132"/>
        <v>3.3633832499999992</v>
      </c>
      <c r="AE210" s="6">
        <f t="shared" si="133"/>
        <v>4.9087214999999986</v>
      </c>
      <c r="AF210" s="6">
        <f t="shared" si="134"/>
        <v>4.2421049999999987</v>
      </c>
      <c r="AG210" s="6">
        <f t="shared" si="135"/>
        <v>3.4643857499999999</v>
      </c>
      <c r="AH210" s="6">
        <f t="shared" si="136"/>
        <v>19.336928624999995</v>
      </c>
      <c r="AI210" s="6">
        <f t="shared" si="137"/>
        <v>2.1109522499999995</v>
      </c>
    </row>
    <row r="211" spans="2:35" x14ac:dyDescent="0.3">
      <c r="B211" s="85">
        <f t="shared" si="138"/>
        <v>45657</v>
      </c>
      <c r="C211" s="3"/>
      <c r="D211" s="3"/>
      <c r="E211" s="5">
        <f t="shared" si="110"/>
        <v>105.30389346749995</v>
      </c>
      <c r="F211" s="5">
        <f t="shared" si="111"/>
        <v>54.834358252499982</v>
      </c>
      <c r="G211" s="5">
        <f t="shared" si="112"/>
        <v>80.028522854999977</v>
      </c>
      <c r="H211" s="5">
        <f t="shared" si="113"/>
        <v>20.03758296749999</v>
      </c>
      <c r="I211" s="5">
        <f t="shared" si="114"/>
        <v>81.571437044999968</v>
      </c>
      <c r="J211" s="5">
        <f t="shared" si="115"/>
        <v>444.19687469999985</v>
      </c>
      <c r="K211" s="5">
        <f t="shared" si="116"/>
        <v>29.701098157499992</v>
      </c>
      <c r="M211" s="6">
        <f t="shared" si="117"/>
        <v>44.338481459999976</v>
      </c>
      <c r="N211" s="6">
        <f t="shared" si="118"/>
        <v>0</v>
      </c>
      <c r="O211" s="6">
        <f t="shared" si="119"/>
        <v>0</v>
      </c>
      <c r="P211" s="6">
        <f t="shared" si="120"/>
        <v>0</v>
      </c>
      <c r="Q211" s="6">
        <f t="shared" si="121"/>
        <v>0</v>
      </c>
      <c r="R211" s="6">
        <f t="shared" si="122"/>
        <v>0</v>
      </c>
      <c r="S211" s="6">
        <f t="shared" si="123"/>
        <v>0</v>
      </c>
      <c r="U211" s="6">
        <f t="shared" si="124"/>
        <v>23.554818275624989</v>
      </c>
      <c r="V211" s="6">
        <f t="shared" si="125"/>
        <v>6.7604003324999979</v>
      </c>
      <c r="W211" s="6">
        <f t="shared" si="126"/>
        <v>9.8665302149999974</v>
      </c>
      <c r="X211" s="6">
        <f t="shared" si="127"/>
        <v>7.0344706162499975</v>
      </c>
      <c r="Y211" s="6">
        <f t="shared" si="128"/>
        <v>5.4712549237499983</v>
      </c>
      <c r="Z211" s="6">
        <f t="shared" si="129"/>
        <v>36.090996069374988</v>
      </c>
      <c r="AA211" s="6">
        <f t="shared" si="130"/>
        <v>2.3143712849999996</v>
      </c>
      <c r="AB211" s="6"/>
      <c r="AC211" s="6">
        <f t="shared" si="131"/>
        <v>18.012508093124989</v>
      </c>
      <c r="AD211" s="6">
        <f t="shared" si="132"/>
        <v>3.380200166249999</v>
      </c>
      <c r="AE211" s="6">
        <f t="shared" si="133"/>
        <v>4.9332651074999987</v>
      </c>
      <c r="AF211" s="6">
        <f t="shared" si="134"/>
        <v>4.2633155249999986</v>
      </c>
      <c r="AG211" s="6">
        <f t="shared" si="135"/>
        <v>3.4817076787499994</v>
      </c>
      <c r="AH211" s="6">
        <f t="shared" si="136"/>
        <v>19.433613268124994</v>
      </c>
      <c r="AI211" s="6">
        <f t="shared" si="137"/>
        <v>2.1215070112499994</v>
      </c>
    </row>
    <row r="212" spans="2:35" x14ac:dyDescent="0.3">
      <c r="B212" s="85">
        <f t="shared" si="138"/>
        <v>46022</v>
      </c>
      <c r="C212" s="3"/>
      <c r="D212" s="3"/>
      <c r="E212" s="5">
        <f t="shared" si="110"/>
        <v>105.83041293483744</v>
      </c>
      <c r="F212" s="5">
        <f t="shared" si="111"/>
        <v>55.108530043762471</v>
      </c>
      <c r="G212" s="5">
        <f t="shared" si="112"/>
        <v>80.428665469274961</v>
      </c>
      <c r="H212" s="5">
        <f t="shared" si="113"/>
        <v>20.137770882337488</v>
      </c>
      <c r="I212" s="5">
        <f t="shared" si="114"/>
        <v>81.979294230224966</v>
      </c>
      <c r="J212" s="5">
        <f t="shared" si="115"/>
        <v>446.41785907349981</v>
      </c>
      <c r="K212" s="5">
        <f t="shared" si="116"/>
        <v>29.849603648287491</v>
      </c>
      <c r="M212" s="6">
        <f t="shared" si="117"/>
        <v>44.560173867299973</v>
      </c>
      <c r="N212" s="6">
        <f t="shared" si="118"/>
        <v>0</v>
      </c>
      <c r="O212" s="6">
        <f t="shared" si="119"/>
        <v>0</v>
      </c>
      <c r="P212" s="6">
        <f t="shared" si="120"/>
        <v>0</v>
      </c>
      <c r="Q212" s="6">
        <f t="shared" si="121"/>
        <v>0</v>
      </c>
      <c r="R212" s="6">
        <f t="shared" si="122"/>
        <v>0</v>
      </c>
      <c r="S212" s="6">
        <f t="shared" si="123"/>
        <v>0</v>
      </c>
      <c r="U212" s="6">
        <f t="shared" si="124"/>
        <v>23.672592367003112</v>
      </c>
      <c r="V212" s="6">
        <f t="shared" si="125"/>
        <v>6.7942023341624962</v>
      </c>
      <c r="W212" s="6">
        <f t="shared" si="126"/>
        <v>9.9158628660749955</v>
      </c>
      <c r="X212" s="6">
        <f t="shared" si="127"/>
        <v>7.0696429693312464</v>
      </c>
      <c r="Y212" s="6">
        <f t="shared" si="128"/>
        <v>5.4986111983687485</v>
      </c>
      <c r="Z212" s="6">
        <f t="shared" si="129"/>
        <v>36.271451049721854</v>
      </c>
      <c r="AA212" s="6">
        <f t="shared" si="130"/>
        <v>2.3259431414249994</v>
      </c>
      <c r="AB212" s="6"/>
      <c r="AC212" s="6">
        <f t="shared" si="131"/>
        <v>18.102570633590613</v>
      </c>
      <c r="AD212" s="6">
        <f t="shared" si="132"/>
        <v>3.3971011670812481</v>
      </c>
      <c r="AE212" s="6">
        <f t="shared" si="133"/>
        <v>4.9579314330374977</v>
      </c>
      <c r="AF212" s="6">
        <f t="shared" si="134"/>
        <v>4.2846321026249976</v>
      </c>
      <c r="AG212" s="6">
        <f t="shared" si="135"/>
        <v>3.4991162171437491</v>
      </c>
      <c r="AH212" s="6">
        <f t="shared" si="136"/>
        <v>19.530781334465615</v>
      </c>
      <c r="AI212" s="6">
        <f t="shared" si="137"/>
        <v>2.1321145463062492</v>
      </c>
    </row>
    <row r="213" spans="2:35" x14ac:dyDescent="0.3">
      <c r="B213" s="85">
        <f t="shared" si="138"/>
        <v>46387</v>
      </c>
      <c r="C213" s="3"/>
      <c r="D213" s="3"/>
      <c r="E213" s="5">
        <f t="shared" si="110"/>
        <v>106.35956499951162</v>
      </c>
      <c r="F213" s="5">
        <f t="shared" si="111"/>
        <v>55.384072693981274</v>
      </c>
      <c r="G213" s="5">
        <f t="shared" si="112"/>
        <v>80.830808796621326</v>
      </c>
      <c r="H213" s="5">
        <f t="shared" si="113"/>
        <v>20.238459736749171</v>
      </c>
      <c r="I213" s="5">
        <f t="shared" si="114"/>
        <v>82.389190701376094</v>
      </c>
      <c r="J213" s="5">
        <f t="shared" si="115"/>
        <v>448.64994836886729</v>
      </c>
      <c r="K213" s="5">
        <f t="shared" si="116"/>
        <v>29.998851666528925</v>
      </c>
      <c r="M213" s="6">
        <f t="shared" si="117"/>
        <v>44.782974736636469</v>
      </c>
      <c r="N213" s="6">
        <f t="shared" si="118"/>
        <v>0</v>
      </c>
      <c r="O213" s="6">
        <f t="shared" si="119"/>
        <v>0</v>
      </c>
      <c r="P213" s="6">
        <f t="shared" si="120"/>
        <v>0</v>
      </c>
      <c r="Q213" s="6">
        <f t="shared" si="121"/>
        <v>0</v>
      </c>
      <c r="R213" s="6">
        <f t="shared" si="122"/>
        <v>0</v>
      </c>
      <c r="S213" s="6">
        <f t="shared" si="123"/>
        <v>0</v>
      </c>
      <c r="U213" s="6">
        <f t="shared" si="124"/>
        <v>23.790955328838127</v>
      </c>
      <c r="V213" s="6">
        <f t="shared" si="125"/>
        <v>6.8281733458333074</v>
      </c>
      <c r="W213" s="6">
        <f t="shared" si="126"/>
        <v>9.9654421804053683</v>
      </c>
      <c r="X213" s="6">
        <f t="shared" si="127"/>
        <v>7.1049911841779014</v>
      </c>
      <c r="Y213" s="6">
        <f t="shared" si="128"/>
        <v>5.5261042543605914</v>
      </c>
      <c r="Z213" s="6">
        <f t="shared" si="129"/>
        <v>36.452808304970468</v>
      </c>
      <c r="AA213" s="6">
        <f t="shared" si="130"/>
        <v>2.3375728571321237</v>
      </c>
      <c r="AB213" s="6"/>
      <c r="AC213" s="6">
        <f t="shared" si="131"/>
        <v>18.193083486758567</v>
      </c>
      <c r="AD213" s="6">
        <f t="shared" si="132"/>
        <v>3.4140866729166537</v>
      </c>
      <c r="AE213" s="6">
        <f t="shared" si="133"/>
        <v>4.9827210902026842</v>
      </c>
      <c r="AF213" s="6">
        <f t="shared" si="134"/>
        <v>4.3060552631381226</v>
      </c>
      <c r="AG213" s="6">
        <f t="shared" si="135"/>
        <v>3.5166117982294676</v>
      </c>
      <c r="AH213" s="6">
        <f t="shared" si="136"/>
        <v>19.628435241137943</v>
      </c>
      <c r="AI213" s="6">
        <f t="shared" si="137"/>
        <v>2.1427751190377804</v>
      </c>
    </row>
    <row r="214" spans="2:35" x14ac:dyDescent="0.3">
      <c r="B214" s="85">
        <f t="shared" si="138"/>
        <v>46752</v>
      </c>
      <c r="C214" s="3"/>
      <c r="D214" s="3"/>
      <c r="E214" s="5">
        <f t="shared" si="110"/>
        <v>106.89136282450917</v>
      </c>
      <c r="F214" s="5">
        <f t="shared" si="111"/>
        <v>55.660993057451172</v>
      </c>
      <c r="G214" s="5">
        <f t="shared" si="112"/>
        <v>81.234962840604425</v>
      </c>
      <c r="H214" s="5">
        <f t="shared" si="113"/>
        <v>20.339652035432916</v>
      </c>
      <c r="I214" s="5">
        <f t="shared" si="114"/>
        <v>82.801136654882953</v>
      </c>
      <c r="J214" s="5">
        <f t="shared" si="115"/>
        <v>450.89319811071158</v>
      </c>
      <c r="K214" s="5">
        <f t="shared" si="116"/>
        <v>30.148845924861565</v>
      </c>
      <c r="M214" s="6">
        <f t="shared" si="117"/>
        <v>45.006889610319654</v>
      </c>
      <c r="N214" s="6">
        <f t="shared" si="118"/>
        <v>0</v>
      </c>
      <c r="O214" s="6">
        <f t="shared" si="119"/>
        <v>0</v>
      </c>
      <c r="P214" s="6">
        <f t="shared" si="120"/>
        <v>0</v>
      </c>
      <c r="Q214" s="6">
        <f t="shared" si="121"/>
        <v>0</v>
      </c>
      <c r="R214" s="6">
        <f t="shared" si="122"/>
        <v>0</v>
      </c>
      <c r="S214" s="6">
        <f t="shared" si="123"/>
        <v>0</v>
      </c>
      <c r="U214" s="6">
        <f t="shared" si="124"/>
        <v>23.909910105482314</v>
      </c>
      <c r="V214" s="6">
        <f t="shared" si="125"/>
        <v>6.862314212562473</v>
      </c>
      <c r="W214" s="6">
        <f t="shared" si="126"/>
        <v>10.015269391307394</v>
      </c>
      <c r="X214" s="6">
        <f t="shared" si="127"/>
        <v>7.1405161400987902</v>
      </c>
      <c r="Y214" s="6">
        <f t="shared" si="128"/>
        <v>5.5537347756323934</v>
      </c>
      <c r="Z214" s="6">
        <f t="shared" si="129"/>
        <v>36.635072346495313</v>
      </c>
      <c r="AA214" s="6">
        <f t="shared" si="130"/>
        <v>2.3492607214177843</v>
      </c>
      <c r="AB214" s="6"/>
      <c r="AC214" s="6">
        <f t="shared" si="131"/>
        <v>18.284048904192357</v>
      </c>
      <c r="AD214" s="6">
        <f t="shared" si="132"/>
        <v>3.4311571062812365</v>
      </c>
      <c r="AE214" s="6">
        <f t="shared" si="133"/>
        <v>5.0076346956536968</v>
      </c>
      <c r="AF214" s="6">
        <f t="shared" si="134"/>
        <v>4.3275855394538123</v>
      </c>
      <c r="AG214" s="6">
        <f t="shared" si="135"/>
        <v>3.5341948572206143</v>
      </c>
      <c r="AH214" s="6">
        <f t="shared" si="136"/>
        <v>19.726577417343631</v>
      </c>
      <c r="AI214" s="6">
        <f t="shared" si="137"/>
        <v>2.1534889946329687</v>
      </c>
    </row>
    <row r="215" spans="2:35" x14ac:dyDescent="0.3">
      <c r="B215" s="85">
        <f t="shared" si="138"/>
        <v>47118</v>
      </c>
      <c r="C215" s="3"/>
      <c r="D215" s="3"/>
      <c r="E215" s="5">
        <f t="shared" si="110"/>
        <v>107.42581963863169</v>
      </c>
      <c r="F215" s="5">
        <f t="shared" si="111"/>
        <v>55.93929802273842</v>
      </c>
      <c r="G215" s="5">
        <f t="shared" si="112"/>
        <v>81.641137654807437</v>
      </c>
      <c r="H215" s="5">
        <f t="shared" si="113"/>
        <v>20.441350295610079</v>
      </c>
      <c r="I215" s="5">
        <f t="shared" si="114"/>
        <v>83.215142338157364</v>
      </c>
      <c r="J215" s="5">
        <f t="shared" si="115"/>
        <v>453.14766410126504</v>
      </c>
      <c r="K215" s="5">
        <f t="shared" si="116"/>
        <v>30.29959015448587</v>
      </c>
      <c r="M215" s="6">
        <f t="shared" si="117"/>
        <v>45.231924058371241</v>
      </c>
      <c r="N215" s="6">
        <f t="shared" si="118"/>
        <v>0</v>
      </c>
      <c r="O215" s="6">
        <f t="shared" si="119"/>
        <v>0</v>
      </c>
      <c r="P215" s="6">
        <f t="shared" si="120"/>
        <v>0</v>
      </c>
      <c r="Q215" s="6">
        <f t="shared" si="121"/>
        <v>0</v>
      </c>
      <c r="R215" s="6">
        <f t="shared" si="122"/>
        <v>0</v>
      </c>
      <c r="S215" s="6">
        <f t="shared" si="123"/>
        <v>0</v>
      </c>
      <c r="U215" s="6">
        <f t="shared" si="124"/>
        <v>24.029459656009724</v>
      </c>
      <c r="V215" s="6">
        <f t="shared" si="125"/>
        <v>6.896625783625284</v>
      </c>
      <c r="W215" s="6">
        <f t="shared" si="126"/>
        <v>10.065345738263931</v>
      </c>
      <c r="X215" s="6">
        <f t="shared" si="127"/>
        <v>7.1762187207992838</v>
      </c>
      <c r="Y215" s="6">
        <f t="shared" si="128"/>
        <v>5.5815034495105555</v>
      </c>
      <c r="Z215" s="6">
        <f t="shared" si="129"/>
        <v>36.818247708227787</v>
      </c>
      <c r="AA215" s="6">
        <f t="shared" si="130"/>
        <v>2.3610070250248727</v>
      </c>
      <c r="AB215" s="6"/>
      <c r="AC215" s="6">
        <f t="shared" si="131"/>
        <v>18.375469148713318</v>
      </c>
      <c r="AD215" s="6">
        <f t="shared" si="132"/>
        <v>3.448312891812642</v>
      </c>
      <c r="AE215" s="6">
        <f t="shared" si="133"/>
        <v>5.0326728691319653</v>
      </c>
      <c r="AF215" s="6">
        <f t="shared" si="134"/>
        <v>4.3492234671510808</v>
      </c>
      <c r="AG215" s="6">
        <f t="shared" si="135"/>
        <v>3.5518658315067171</v>
      </c>
      <c r="AH215" s="6">
        <f t="shared" si="136"/>
        <v>19.825210304430346</v>
      </c>
      <c r="AI215" s="6">
        <f t="shared" si="137"/>
        <v>2.1642564396061337</v>
      </c>
    </row>
    <row r="216" spans="2:35" x14ac:dyDescent="0.3">
      <c r="B216" s="85">
        <f t="shared" si="138"/>
        <v>47483</v>
      </c>
      <c r="C216" s="3"/>
      <c r="D216" s="3"/>
      <c r="E216" s="5">
        <f t="shared" si="110"/>
        <v>107.96294873682486</v>
      </c>
      <c r="F216" s="5">
        <f t="shared" si="111"/>
        <v>56.218994512852099</v>
      </c>
      <c r="G216" s="5">
        <f t="shared" si="112"/>
        <v>82.04934334308146</v>
      </c>
      <c r="H216" s="5">
        <f t="shared" si="113"/>
        <v>20.543557047088125</v>
      </c>
      <c r="I216" s="5">
        <f t="shared" si="114"/>
        <v>83.631218049848144</v>
      </c>
      <c r="J216" s="5">
        <f t="shared" si="115"/>
        <v>455.41340242177131</v>
      </c>
      <c r="K216" s="5">
        <f t="shared" si="116"/>
        <v>30.451088105258297</v>
      </c>
      <c r="M216" s="6">
        <f t="shared" si="117"/>
        <v>45.458083678663101</v>
      </c>
      <c r="N216" s="6">
        <f t="shared" si="118"/>
        <v>0</v>
      </c>
      <c r="O216" s="6">
        <f t="shared" si="119"/>
        <v>0</v>
      </c>
      <c r="P216" s="6">
        <f t="shared" si="120"/>
        <v>0</v>
      </c>
      <c r="Q216" s="6">
        <f t="shared" si="121"/>
        <v>0</v>
      </c>
      <c r="R216" s="6">
        <f t="shared" si="122"/>
        <v>0</v>
      </c>
      <c r="S216" s="6">
        <f t="shared" si="123"/>
        <v>0</v>
      </c>
      <c r="U216" s="6">
        <f t="shared" si="124"/>
        <v>24.149606954289773</v>
      </c>
      <c r="V216" s="6">
        <f t="shared" si="125"/>
        <v>6.9311089125434098</v>
      </c>
      <c r="W216" s="6">
        <f t="shared" si="126"/>
        <v>10.11567246695525</v>
      </c>
      <c r="X216" s="6">
        <f t="shared" si="127"/>
        <v>7.2120998144032793</v>
      </c>
      <c r="Y216" s="6">
        <f t="shared" si="128"/>
        <v>5.6094109667581069</v>
      </c>
      <c r="Z216" s="6">
        <f t="shared" si="129"/>
        <v>37.002338946768916</v>
      </c>
      <c r="AA216" s="6">
        <f t="shared" si="130"/>
        <v>2.3728120601499967</v>
      </c>
      <c r="AB216" s="6"/>
      <c r="AC216" s="6">
        <f t="shared" si="131"/>
        <v>18.467346494456883</v>
      </c>
      <c r="AD216" s="6">
        <f t="shared" si="132"/>
        <v>3.4655544562717049</v>
      </c>
      <c r="AE216" s="6">
        <f t="shared" si="133"/>
        <v>5.0578362334776248</v>
      </c>
      <c r="AF216" s="6">
        <f t="shared" si="134"/>
        <v>4.3709695844868355</v>
      </c>
      <c r="AG216" s="6">
        <f t="shared" si="135"/>
        <v>3.5696251606642502</v>
      </c>
      <c r="AH216" s="6">
        <f t="shared" si="136"/>
        <v>19.924336355952494</v>
      </c>
      <c r="AI216" s="6">
        <f t="shared" si="137"/>
        <v>2.1750777218041639</v>
      </c>
    </row>
    <row r="217" spans="2:35" x14ac:dyDescent="0.3">
      <c r="B217" s="85">
        <f t="shared" si="138"/>
        <v>47848</v>
      </c>
      <c r="C217" s="3"/>
      <c r="D217" s="3"/>
      <c r="E217" s="5">
        <f t="shared" si="110"/>
        <v>108.50276348050897</v>
      </c>
      <c r="F217" s="5">
        <f t="shared" si="111"/>
        <v>56.500089485416353</v>
      </c>
      <c r="G217" s="5">
        <f t="shared" si="112"/>
        <v>82.459590059796852</v>
      </c>
      <c r="H217" s="5">
        <f t="shared" si="113"/>
        <v>20.646274832323567</v>
      </c>
      <c r="I217" s="5">
        <f t="shared" si="114"/>
        <v>84.04937414009737</v>
      </c>
      <c r="J217" s="5">
        <f t="shared" si="115"/>
        <v>457.69046943388014</v>
      </c>
      <c r="K217" s="5">
        <f t="shared" si="116"/>
        <v>30.603343545784586</v>
      </c>
      <c r="M217" s="6">
        <f t="shared" si="117"/>
        <v>45.68537409705641</v>
      </c>
      <c r="N217" s="6">
        <f t="shared" si="118"/>
        <v>0</v>
      </c>
      <c r="O217" s="6">
        <f t="shared" si="119"/>
        <v>0</v>
      </c>
      <c r="P217" s="6">
        <f t="shared" si="120"/>
        <v>0</v>
      </c>
      <c r="Q217" s="6">
        <f t="shared" si="121"/>
        <v>0</v>
      </c>
      <c r="R217" s="6">
        <f t="shared" si="122"/>
        <v>0</v>
      </c>
      <c r="S217" s="6">
        <f t="shared" si="123"/>
        <v>0</v>
      </c>
      <c r="U217" s="6">
        <f t="shared" si="124"/>
        <v>24.270354989061218</v>
      </c>
      <c r="V217" s="6">
        <f t="shared" si="125"/>
        <v>6.9657644571061264</v>
      </c>
      <c r="W217" s="6">
        <f t="shared" si="126"/>
        <v>10.166250829290023</v>
      </c>
      <c r="X217" s="6">
        <f t="shared" si="127"/>
        <v>7.248160313475295</v>
      </c>
      <c r="Y217" s="6">
        <f t="shared" si="128"/>
        <v>5.6374580215918968</v>
      </c>
      <c r="Z217" s="6">
        <f t="shared" si="129"/>
        <v>37.187350641502761</v>
      </c>
      <c r="AA217" s="6">
        <f t="shared" si="130"/>
        <v>2.384676120450747</v>
      </c>
      <c r="AB217" s="6"/>
      <c r="AC217" s="6">
        <f t="shared" si="131"/>
        <v>18.559683226929167</v>
      </c>
      <c r="AD217" s="6">
        <f t="shared" si="132"/>
        <v>3.4828822285530632</v>
      </c>
      <c r="AE217" s="6">
        <f t="shared" si="133"/>
        <v>5.0831254146450116</v>
      </c>
      <c r="AF217" s="6">
        <f t="shared" si="134"/>
        <v>4.3928244324092693</v>
      </c>
      <c r="AG217" s="6">
        <f t="shared" si="135"/>
        <v>3.5874732864675711</v>
      </c>
      <c r="AH217" s="6">
        <f t="shared" si="136"/>
        <v>20.023958037732257</v>
      </c>
      <c r="AI217" s="6">
        <f t="shared" si="137"/>
        <v>2.1859531104131849</v>
      </c>
    </row>
    <row r="218" spans="2:35" x14ac:dyDescent="0.3">
      <c r="B218" s="85">
        <f t="shared" si="138"/>
        <v>48213</v>
      </c>
      <c r="C218" s="3"/>
      <c r="D218" s="3"/>
      <c r="E218" s="5">
        <f t="shared" si="110"/>
        <v>109.0452772979115</v>
      </c>
      <c r="F218" s="5">
        <f t="shared" si="111"/>
        <v>56.782589932843436</v>
      </c>
      <c r="G218" s="5">
        <f t="shared" si="112"/>
        <v>82.87188801009583</v>
      </c>
      <c r="H218" s="5">
        <f t="shared" si="113"/>
        <v>20.749506206485179</v>
      </c>
      <c r="I218" s="5">
        <f t="shared" si="114"/>
        <v>84.469621010797837</v>
      </c>
      <c r="J218" s="5">
        <f t="shared" si="115"/>
        <v>459.97892178104951</v>
      </c>
      <c r="K218" s="5">
        <f t="shared" si="116"/>
        <v>30.756360263513507</v>
      </c>
      <c r="M218" s="6">
        <f t="shared" si="117"/>
        <v>45.913800967541682</v>
      </c>
      <c r="N218" s="6">
        <f t="shared" si="118"/>
        <v>0</v>
      </c>
      <c r="O218" s="6">
        <f t="shared" si="119"/>
        <v>0</v>
      </c>
      <c r="P218" s="6">
        <f t="shared" si="120"/>
        <v>0</v>
      </c>
      <c r="Q218" s="6">
        <f t="shared" si="121"/>
        <v>0</v>
      </c>
      <c r="R218" s="6">
        <f t="shared" si="122"/>
        <v>0</v>
      </c>
      <c r="S218" s="6">
        <f t="shared" si="123"/>
        <v>0</v>
      </c>
      <c r="U218" s="6">
        <f t="shared" si="124"/>
        <v>24.391706764006521</v>
      </c>
      <c r="V218" s="6">
        <f t="shared" si="125"/>
        <v>7.0005932793916559</v>
      </c>
      <c r="W218" s="6">
        <f t="shared" si="126"/>
        <v>10.217082083436473</v>
      </c>
      <c r="X218" s="6">
        <f t="shared" si="127"/>
        <v>7.2844011150426704</v>
      </c>
      <c r="Y218" s="6">
        <f t="shared" si="128"/>
        <v>5.6656453116998557</v>
      </c>
      <c r="Z218" s="6">
        <f t="shared" si="129"/>
        <v>37.373287394710275</v>
      </c>
      <c r="AA218" s="6">
        <f t="shared" si="130"/>
        <v>2.3965995010530006</v>
      </c>
      <c r="AB218" s="6"/>
      <c r="AC218" s="6">
        <f t="shared" si="131"/>
        <v>18.652481643063808</v>
      </c>
      <c r="AD218" s="6">
        <f t="shared" si="132"/>
        <v>3.5002966396958279</v>
      </c>
      <c r="AE218" s="6">
        <f t="shared" si="133"/>
        <v>5.1085410417182366</v>
      </c>
      <c r="AF218" s="6">
        <f t="shared" si="134"/>
        <v>4.4147885545713157</v>
      </c>
      <c r="AG218" s="6">
        <f t="shared" si="135"/>
        <v>3.6054106528999084</v>
      </c>
      <c r="AH218" s="6">
        <f t="shared" si="136"/>
        <v>20.124077827920917</v>
      </c>
      <c r="AI218" s="6">
        <f t="shared" si="137"/>
        <v>2.1968828759652506</v>
      </c>
    </row>
    <row r="219" spans="2:35" x14ac:dyDescent="0.3">
      <c r="B219" s="85">
        <f t="shared" si="138"/>
        <v>48579</v>
      </c>
      <c r="C219" s="3"/>
      <c r="D219" s="3"/>
      <c r="E219" s="5">
        <f t="shared" si="110"/>
        <v>109.59050368440104</v>
      </c>
      <c r="F219" s="5">
        <f t="shared" si="111"/>
        <v>57.066502882507642</v>
      </c>
      <c r="G219" s="5">
        <f t="shared" si="112"/>
        <v>83.286247450146305</v>
      </c>
      <c r="H219" s="5">
        <f t="shared" si="113"/>
        <v>20.853253737517605</v>
      </c>
      <c r="I219" s="5">
        <f t="shared" si="114"/>
        <v>84.891969115851822</v>
      </c>
      <c r="J219" s="5">
        <f t="shared" si="115"/>
        <v>462.27881638995473</v>
      </c>
      <c r="K219" s="5">
        <f t="shared" si="116"/>
        <v>30.910142064831071</v>
      </c>
      <c r="M219" s="6">
        <f t="shared" si="117"/>
        <v>46.143369972379389</v>
      </c>
      <c r="N219" s="6">
        <f t="shared" si="118"/>
        <v>0</v>
      </c>
      <c r="O219" s="6">
        <f t="shared" si="119"/>
        <v>0</v>
      </c>
      <c r="P219" s="6">
        <f t="shared" si="120"/>
        <v>0</v>
      </c>
      <c r="Q219" s="6">
        <f t="shared" si="121"/>
        <v>0</v>
      </c>
      <c r="R219" s="6">
        <f t="shared" si="122"/>
        <v>0</v>
      </c>
      <c r="S219" s="6">
        <f t="shared" si="123"/>
        <v>0</v>
      </c>
      <c r="U219" s="6">
        <f t="shared" si="124"/>
        <v>24.513665297826552</v>
      </c>
      <c r="V219" s="6">
        <f t="shared" si="125"/>
        <v>7.0355962457886134</v>
      </c>
      <c r="W219" s="6">
        <f t="shared" si="126"/>
        <v>10.268167493853653</v>
      </c>
      <c r="X219" s="6">
        <f t="shared" si="127"/>
        <v>7.3208231206178827</v>
      </c>
      <c r="Y219" s="6">
        <f t="shared" si="128"/>
        <v>5.6939735382583541</v>
      </c>
      <c r="Z219" s="6">
        <f t="shared" si="129"/>
        <v>37.56015383168382</v>
      </c>
      <c r="AA219" s="6">
        <f t="shared" si="130"/>
        <v>2.4085824985582653</v>
      </c>
      <c r="AB219" s="6"/>
      <c r="AC219" s="6">
        <f t="shared" si="131"/>
        <v>18.745744051279125</v>
      </c>
      <c r="AD219" s="6">
        <f t="shared" si="132"/>
        <v>3.5177981228943067</v>
      </c>
      <c r="AE219" s="6">
        <f t="shared" si="133"/>
        <v>5.1340837469268266</v>
      </c>
      <c r="AF219" s="6">
        <f t="shared" si="134"/>
        <v>4.4368624973441717</v>
      </c>
      <c r="AG219" s="6">
        <f t="shared" si="135"/>
        <v>3.6234377061644074</v>
      </c>
      <c r="AH219" s="6">
        <f t="shared" si="136"/>
        <v>20.224698217060521</v>
      </c>
      <c r="AI219" s="6">
        <f t="shared" si="137"/>
        <v>2.2078672903450767</v>
      </c>
    </row>
    <row r="220" spans="2:35" x14ac:dyDescent="0.3">
      <c r="B220" s="85">
        <f t="shared" si="138"/>
        <v>48944</v>
      </c>
      <c r="C220" s="3"/>
      <c r="D220" s="3"/>
      <c r="E220" s="5">
        <f t="shared" si="110"/>
        <v>110.13845620282304</v>
      </c>
      <c r="F220" s="5">
        <f t="shared" si="111"/>
        <v>57.351835396920166</v>
      </c>
      <c r="G220" s="5">
        <f t="shared" si="112"/>
        <v>83.702678687397025</v>
      </c>
      <c r="H220" s="5">
        <f t="shared" si="113"/>
        <v>20.95752000620519</v>
      </c>
      <c r="I220" s="5">
        <f t="shared" si="114"/>
        <v>85.316428961431072</v>
      </c>
      <c r="J220" s="5">
        <f t="shared" si="115"/>
        <v>464.59021047190447</v>
      </c>
      <c r="K220" s="5">
        <f t="shared" si="116"/>
        <v>31.064692775155223</v>
      </c>
      <c r="M220" s="6">
        <f t="shared" si="117"/>
        <v>46.374086822241281</v>
      </c>
      <c r="N220" s="6">
        <f t="shared" si="118"/>
        <v>0</v>
      </c>
      <c r="O220" s="6">
        <f t="shared" si="119"/>
        <v>0</v>
      </c>
      <c r="P220" s="6">
        <f t="shared" si="120"/>
        <v>0</v>
      </c>
      <c r="Q220" s="6">
        <f t="shared" si="121"/>
        <v>0</v>
      </c>
      <c r="R220" s="6">
        <f t="shared" si="122"/>
        <v>0</v>
      </c>
      <c r="S220" s="6">
        <f t="shared" si="123"/>
        <v>0</v>
      </c>
      <c r="U220" s="6">
        <f t="shared" si="124"/>
        <v>24.636233624315683</v>
      </c>
      <c r="V220" s="6">
        <f t="shared" si="125"/>
        <v>7.0707742270175551</v>
      </c>
      <c r="W220" s="6">
        <f t="shared" si="126"/>
        <v>10.31950833132292</v>
      </c>
      <c r="X220" s="6">
        <f t="shared" si="127"/>
        <v>7.3574272362209721</v>
      </c>
      <c r="Y220" s="6">
        <f t="shared" si="128"/>
        <v>5.7224434059496456</v>
      </c>
      <c r="Z220" s="6">
        <f t="shared" si="129"/>
        <v>37.747954600842235</v>
      </c>
      <c r="AA220" s="6">
        <f t="shared" si="130"/>
        <v>2.4206254110510561</v>
      </c>
      <c r="AB220" s="6"/>
      <c r="AC220" s="6">
        <f t="shared" si="131"/>
        <v>18.839472771535519</v>
      </c>
      <c r="AD220" s="6">
        <f t="shared" si="132"/>
        <v>3.5353871135087775</v>
      </c>
      <c r="AE220" s="6">
        <f t="shared" si="133"/>
        <v>5.1597541656614601</v>
      </c>
      <c r="AF220" s="6">
        <f t="shared" si="134"/>
        <v>4.459046809830892</v>
      </c>
      <c r="AG220" s="6">
        <f t="shared" si="135"/>
        <v>3.6415548946952296</v>
      </c>
      <c r="AH220" s="6">
        <f t="shared" si="136"/>
        <v>20.325821708145821</v>
      </c>
      <c r="AI220" s="6">
        <f t="shared" si="137"/>
        <v>2.2189066267968016</v>
      </c>
    </row>
    <row r="221" spans="2:35" x14ac:dyDescent="0.3">
      <c r="B221" s="85">
        <f t="shared" si="138"/>
        <v>49309</v>
      </c>
      <c r="C221" s="3"/>
      <c r="D221" s="3"/>
      <c r="E221" s="5">
        <f t="shared" si="110"/>
        <v>110.68914848383713</v>
      </c>
      <c r="F221" s="5">
        <f t="shared" si="111"/>
        <v>57.638594573904768</v>
      </c>
      <c r="G221" s="5">
        <f t="shared" si="112"/>
        <v>84.121192080833993</v>
      </c>
      <c r="H221" s="5">
        <f t="shared" si="113"/>
        <v>21.062307606236214</v>
      </c>
      <c r="I221" s="5">
        <f t="shared" si="114"/>
        <v>85.743011106238228</v>
      </c>
      <c r="J221" s="5">
        <f t="shared" si="115"/>
        <v>466.9131615242639</v>
      </c>
      <c r="K221" s="5">
        <f t="shared" si="116"/>
        <v>31.220016239030993</v>
      </c>
      <c r="M221" s="6">
        <f t="shared" si="117"/>
        <v>46.605957256352475</v>
      </c>
      <c r="N221" s="6">
        <f t="shared" si="118"/>
        <v>0</v>
      </c>
      <c r="O221" s="6">
        <f t="shared" si="119"/>
        <v>0</v>
      </c>
      <c r="P221" s="6">
        <f t="shared" si="120"/>
        <v>0</v>
      </c>
      <c r="Q221" s="6">
        <f t="shared" si="121"/>
        <v>0</v>
      </c>
      <c r="R221" s="6">
        <f t="shared" si="122"/>
        <v>0</v>
      </c>
      <c r="S221" s="6">
        <f t="shared" si="123"/>
        <v>0</v>
      </c>
      <c r="U221" s="6">
        <f t="shared" si="124"/>
        <v>24.759414792437255</v>
      </c>
      <c r="V221" s="6">
        <f t="shared" si="125"/>
        <v>7.1061280981526425</v>
      </c>
      <c r="W221" s="6">
        <f t="shared" si="126"/>
        <v>10.371105872979534</v>
      </c>
      <c r="X221" s="6">
        <f t="shared" si="127"/>
        <v>7.3942143724020752</v>
      </c>
      <c r="Y221" s="6">
        <f t="shared" si="128"/>
        <v>5.7510556229793934</v>
      </c>
      <c r="Z221" s="6">
        <f t="shared" si="129"/>
        <v>37.936694373846443</v>
      </c>
      <c r="AA221" s="6">
        <f t="shared" si="130"/>
        <v>2.4327285381063111</v>
      </c>
      <c r="AB221" s="6"/>
      <c r="AC221" s="6">
        <f t="shared" si="131"/>
        <v>18.933670135393193</v>
      </c>
      <c r="AD221" s="6">
        <f t="shared" si="132"/>
        <v>3.5530640490763212</v>
      </c>
      <c r="AE221" s="6">
        <f t="shared" si="133"/>
        <v>5.185552936489767</v>
      </c>
      <c r="AF221" s="6">
        <f t="shared" si="134"/>
        <v>4.481342043880046</v>
      </c>
      <c r="AG221" s="6">
        <f t="shared" si="135"/>
        <v>3.6597626691687055</v>
      </c>
      <c r="AH221" s="6">
        <f t="shared" si="136"/>
        <v>20.427450816686548</v>
      </c>
      <c r="AI221" s="6">
        <f t="shared" si="137"/>
        <v>2.2300011599307852</v>
      </c>
    </row>
    <row r="222" spans="2:35" x14ac:dyDescent="0.3">
      <c r="B222" s="85">
        <f t="shared" si="138"/>
        <v>49674</v>
      </c>
      <c r="C222" s="3"/>
      <c r="D222" s="3"/>
      <c r="E222" s="5">
        <f t="shared" si="110"/>
        <v>111.24259422625632</v>
      </c>
      <c r="F222" s="5">
        <f t="shared" si="111"/>
        <v>57.926787546774293</v>
      </c>
      <c r="G222" s="5">
        <f t="shared" si="112"/>
        <v>84.541798041238152</v>
      </c>
      <c r="H222" s="5">
        <f t="shared" si="113"/>
        <v>21.167619144267391</v>
      </c>
      <c r="I222" s="5">
        <f t="shared" si="114"/>
        <v>86.171726161769413</v>
      </c>
      <c r="J222" s="5">
        <f t="shared" si="115"/>
        <v>469.24772733188524</v>
      </c>
      <c r="K222" s="5">
        <f t="shared" si="116"/>
        <v>31.376116320226146</v>
      </c>
      <c r="M222" s="6">
        <f t="shared" si="117"/>
        <v>46.838987042634237</v>
      </c>
      <c r="N222" s="6">
        <f t="shared" si="118"/>
        <v>0</v>
      </c>
      <c r="O222" s="6">
        <f t="shared" si="119"/>
        <v>0</v>
      </c>
      <c r="P222" s="6">
        <f t="shared" si="120"/>
        <v>0</v>
      </c>
      <c r="Q222" s="6">
        <f t="shared" si="121"/>
        <v>0</v>
      </c>
      <c r="R222" s="6">
        <f t="shared" si="122"/>
        <v>0</v>
      </c>
      <c r="S222" s="6">
        <f t="shared" si="123"/>
        <v>0</v>
      </c>
      <c r="U222" s="6">
        <f t="shared" si="124"/>
        <v>24.883211866399439</v>
      </c>
      <c r="V222" s="6">
        <f t="shared" si="125"/>
        <v>7.1416587386434056</v>
      </c>
      <c r="W222" s="6">
        <f t="shared" si="126"/>
        <v>10.422961402344431</v>
      </c>
      <c r="X222" s="6">
        <f t="shared" si="127"/>
        <v>7.4311854442640852</v>
      </c>
      <c r="Y222" s="6">
        <f t="shared" si="128"/>
        <v>5.7798109010942902</v>
      </c>
      <c r="Z222" s="6">
        <f t="shared" si="129"/>
        <v>38.126377845715673</v>
      </c>
      <c r="AA222" s="6">
        <f t="shared" si="130"/>
        <v>2.4448921807968422</v>
      </c>
      <c r="AB222" s="6"/>
      <c r="AC222" s="6">
        <f t="shared" si="131"/>
        <v>19.028338486070158</v>
      </c>
      <c r="AD222" s="6">
        <f t="shared" si="132"/>
        <v>3.5708293693217028</v>
      </c>
      <c r="AE222" s="6">
        <f t="shared" si="133"/>
        <v>5.2114807011722153</v>
      </c>
      <c r="AF222" s="6">
        <f t="shared" si="134"/>
        <v>4.5037487540994459</v>
      </c>
      <c r="AG222" s="6">
        <f t="shared" si="135"/>
        <v>3.6780614825145483</v>
      </c>
      <c r="AH222" s="6">
        <f t="shared" si="136"/>
        <v>20.529588070769979</v>
      </c>
      <c r="AI222" s="6">
        <f t="shared" si="137"/>
        <v>2.241151165730439</v>
      </c>
    </row>
    <row r="223" spans="2:35" x14ac:dyDescent="0.3">
      <c r="B223" s="85">
        <f t="shared" si="138"/>
        <v>50040</v>
      </c>
      <c r="C223" s="3"/>
      <c r="D223" s="3"/>
      <c r="E223" s="5">
        <f t="shared" si="110"/>
        <v>111.79880719738757</v>
      </c>
      <c r="F223" s="5">
        <f t="shared" si="111"/>
        <v>58.216421484508153</v>
      </c>
      <c r="G223" s="5">
        <f t="shared" si="112"/>
        <v>84.964507031444342</v>
      </c>
      <c r="H223" s="5">
        <f t="shared" si="113"/>
        <v>21.273457239988726</v>
      </c>
      <c r="I223" s="5">
        <f t="shared" si="114"/>
        <v>86.602584792578241</v>
      </c>
      <c r="J223" s="5">
        <f t="shared" si="115"/>
        <v>471.59396596854458</v>
      </c>
      <c r="K223" s="5">
        <f t="shared" si="116"/>
        <v>31.532996901827275</v>
      </c>
      <c r="M223" s="6">
        <f t="shared" si="117"/>
        <v>47.073181977847398</v>
      </c>
      <c r="N223" s="6">
        <f t="shared" si="118"/>
        <v>0</v>
      </c>
      <c r="O223" s="6">
        <f t="shared" si="119"/>
        <v>0</v>
      </c>
      <c r="P223" s="6">
        <f t="shared" si="120"/>
        <v>0</v>
      </c>
      <c r="Q223" s="6">
        <f t="shared" si="121"/>
        <v>0</v>
      </c>
      <c r="R223" s="6">
        <f t="shared" si="122"/>
        <v>0</v>
      </c>
      <c r="S223" s="6">
        <f t="shared" si="123"/>
        <v>0</v>
      </c>
      <c r="U223" s="6">
        <f t="shared" si="124"/>
        <v>25.00762792573143</v>
      </c>
      <c r="V223" s="6">
        <f t="shared" si="125"/>
        <v>7.1773670323366217</v>
      </c>
      <c r="W223" s="6">
        <f t="shared" si="126"/>
        <v>10.475076209356152</v>
      </c>
      <c r="X223" s="6">
        <f t="shared" si="127"/>
        <v>7.4683413714854048</v>
      </c>
      <c r="Y223" s="6">
        <f t="shared" si="128"/>
        <v>5.8087099555997606</v>
      </c>
      <c r="Z223" s="6">
        <f t="shared" si="129"/>
        <v>38.31700973494425</v>
      </c>
      <c r="AA223" s="6">
        <f t="shared" si="130"/>
        <v>2.4571166417008263</v>
      </c>
      <c r="AB223" s="6"/>
      <c r="AC223" s="6">
        <f t="shared" si="131"/>
        <v>19.123480178500508</v>
      </c>
      <c r="AD223" s="6">
        <f t="shared" si="132"/>
        <v>3.5886835161683108</v>
      </c>
      <c r="AE223" s="6">
        <f t="shared" si="133"/>
        <v>5.2375381046780758</v>
      </c>
      <c r="AF223" s="6">
        <f t="shared" si="134"/>
        <v>4.5262674978699424</v>
      </c>
      <c r="AG223" s="6">
        <f t="shared" si="135"/>
        <v>3.6964517899271208</v>
      </c>
      <c r="AH223" s="6">
        <f t="shared" si="136"/>
        <v>20.632236011123826</v>
      </c>
      <c r="AI223" s="6">
        <f t="shared" si="137"/>
        <v>2.2523569215590911</v>
      </c>
    </row>
    <row r="224" spans="2:35" x14ac:dyDescent="0.3">
      <c r="B224" s="85">
        <f t="shared" si="138"/>
        <v>50405</v>
      </c>
      <c r="C224" s="3"/>
      <c r="D224" s="3"/>
      <c r="E224" s="5">
        <f t="shared" si="110"/>
        <v>112.3578012333745</v>
      </c>
      <c r="F224" s="5">
        <f t="shared" si="111"/>
        <v>58.507503591930686</v>
      </c>
      <c r="G224" s="5">
        <f t="shared" si="112"/>
        <v>85.389329566601546</v>
      </c>
      <c r="H224" s="5">
        <f t="shared" si="113"/>
        <v>21.379824526188671</v>
      </c>
      <c r="I224" s="5">
        <f t="shared" si="114"/>
        <v>87.035597716541119</v>
      </c>
      <c r="J224" s="5">
        <f t="shared" si="115"/>
        <v>473.95193579838724</v>
      </c>
      <c r="K224" s="5">
        <f t="shared" si="116"/>
        <v>31.690661886336404</v>
      </c>
      <c r="M224" s="6">
        <f t="shared" si="117"/>
        <v>47.30854788773663</v>
      </c>
      <c r="N224" s="6">
        <f t="shared" si="118"/>
        <v>0</v>
      </c>
      <c r="O224" s="6">
        <f t="shared" si="119"/>
        <v>0</v>
      </c>
      <c r="P224" s="6">
        <f t="shared" si="120"/>
        <v>0</v>
      </c>
      <c r="Q224" s="6">
        <f t="shared" si="121"/>
        <v>0</v>
      </c>
      <c r="R224" s="6">
        <f t="shared" si="122"/>
        <v>0</v>
      </c>
      <c r="S224" s="6">
        <f t="shared" si="123"/>
        <v>0</v>
      </c>
      <c r="U224" s="6">
        <f t="shared" si="124"/>
        <v>25.132666065360088</v>
      </c>
      <c r="V224" s="6">
        <f t="shared" si="125"/>
        <v>7.2132538674983033</v>
      </c>
      <c r="W224" s="6">
        <f t="shared" si="126"/>
        <v>10.527451590402931</v>
      </c>
      <c r="X224" s="6">
        <f t="shared" si="127"/>
        <v>7.5056830783428312</v>
      </c>
      <c r="Y224" s="6">
        <f t="shared" si="128"/>
        <v>5.8377535053777585</v>
      </c>
      <c r="Z224" s="6">
        <f t="shared" si="129"/>
        <v>38.508594783618967</v>
      </c>
      <c r="AA224" s="6">
        <f t="shared" si="130"/>
        <v>2.4694022249093304</v>
      </c>
      <c r="AB224" s="6"/>
      <c r="AC224" s="6">
        <f t="shared" si="131"/>
        <v>19.219097579393008</v>
      </c>
      <c r="AD224" s="6">
        <f t="shared" si="132"/>
        <v>3.6066269337491517</v>
      </c>
      <c r="AE224" s="6">
        <f t="shared" si="133"/>
        <v>5.2637257952014656</v>
      </c>
      <c r="AF224" s="6">
        <f t="shared" si="134"/>
        <v>4.5488988353592914</v>
      </c>
      <c r="AG224" s="6">
        <f t="shared" si="135"/>
        <v>3.7149340488767559</v>
      </c>
      <c r="AH224" s="6">
        <f t="shared" si="136"/>
        <v>20.735397191179445</v>
      </c>
      <c r="AI224" s="6">
        <f t="shared" si="137"/>
        <v>2.263618706166886</v>
      </c>
    </row>
    <row r="225" spans="2:35" x14ac:dyDescent="0.3">
      <c r="B225" s="85">
        <f t="shared" si="138"/>
        <v>50770</v>
      </c>
      <c r="C225" s="3"/>
      <c r="D225" s="3"/>
      <c r="E225" s="5">
        <f t="shared" si="110"/>
        <v>112.91959023954138</v>
      </c>
      <c r="F225" s="5">
        <f t="shared" si="111"/>
        <v>58.80004110989033</v>
      </c>
      <c r="G225" s="5">
        <f t="shared" si="112"/>
        <v>85.816276214434538</v>
      </c>
      <c r="H225" s="5">
        <f t="shared" si="113"/>
        <v>21.486723648819609</v>
      </c>
      <c r="I225" s="5">
        <f t="shared" si="114"/>
        <v>87.470775705123813</v>
      </c>
      <c r="J225" s="5">
        <f t="shared" si="115"/>
        <v>476.32169547737914</v>
      </c>
      <c r="K225" s="5">
        <f t="shared" si="116"/>
        <v>31.849115195768086</v>
      </c>
      <c r="M225" s="6">
        <f t="shared" si="117"/>
        <v>47.545090627175313</v>
      </c>
      <c r="N225" s="6">
        <f t="shared" si="118"/>
        <v>0</v>
      </c>
      <c r="O225" s="6">
        <f t="shared" si="119"/>
        <v>0</v>
      </c>
      <c r="P225" s="6">
        <f t="shared" si="120"/>
        <v>0</v>
      </c>
      <c r="Q225" s="6">
        <f t="shared" si="121"/>
        <v>0</v>
      </c>
      <c r="R225" s="6">
        <f t="shared" si="122"/>
        <v>0</v>
      </c>
      <c r="S225" s="6">
        <f t="shared" si="123"/>
        <v>0</v>
      </c>
      <c r="U225" s="6">
        <f t="shared" si="124"/>
        <v>25.258329395686886</v>
      </c>
      <c r="V225" s="6">
        <f t="shared" si="125"/>
        <v>7.2493201368357942</v>
      </c>
      <c r="W225" s="6">
        <f t="shared" si="126"/>
        <v>10.580088848354944</v>
      </c>
      <c r="X225" s="6">
        <f t="shared" si="127"/>
        <v>7.5432114937345442</v>
      </c>
      <c r="Y225" s="6">
        <f t="shared" si="128"/>
        <v>5.8669422729046472</v>
      </c>
      <c r="Z225" s="6">
        <f t="shared" si="129"/>
        <v>38.701137757537055</v>
      </c>
      <c r="AA225" s="6">
        <f t="shared" si="130"/>
        <v>2.4817492360338766</v>
      </c>
      <c r="AB225" s="6"/>
      <c r="AC225" s="6">
        <f t="shared" si="131"/>
        <v>19.315193067289972</v>
      </c>
      <c r="AD225" s="6">
        <f t="shared" si="132"/>
        <v>3.6246600684178971</v>
      </c>
      <c r="AE225" s="6">
        <f t="shared" si="133"/>
        <v>5.2900444241774718</v>
      </c>
      <c r="AF225" s="6">
        <f t="shared" si="134"/>
        <v>4.5716433295360872</v>
      </c>
      <c r="AG225" s="6">
        <f t="shared" si="135"/>
        <v>3.7335087191211391</v>
      </c>
      <c r="AH225" s="6">
        <f t="shared" si="136"/>
        <v>20.839074177135338</v>
      </c>
      <c r="AI225" s="6">
        <f t="shared" si="137"/>
        <v>2.2749367996977203</v>
      </c>
    </row>
    <row r="226" spans="2:35" x14ac:dyDescent="0.3">
      <c r="B226" s="85">
        <f t="shared" si="138"/>
        <v>51135</v>
      </c>
      <c r="C226" s="3"/>
      <c r="D226" s="3"/>
      <c r="E226" s="5">
        <f t="shared" si="110"/>
        <v>113.48418819073906</v>
      </c>
      <c r="F226" s="5">
        <f t="shared" si="111"/>
        <v>59.094041315439775</v>
      </c>
      <c r="G226" s="5">
        <f t="shared" si="112"/>
        <v>86.245357595506704</v>
      </c>
      <c r="H226" s="5">
        <f t="shared" si="113"/>
        <v>21.594157267063704</v>
      </c>
      <c r="I226" s="5">
        <f t="shared" si="114"/>
        <v>87.908129583649426</v>
      </c>
      <c r="J226" s="5">
        <f t="shared" si="115"/>
        <v>478.70330395476594</v>
      </c>
      <c r="K226" s="5">
        <f t="shared" si="116"/>
        <v>32.008360771746922</v>
      </c>
      <c r="M226" s="6">
        <f t="shared" si="117"/>
        <v>47.782816080311186</v>
      </c>
      <c r="N226" s="6">
        <f t="shared" si="118"/>
        <v>0</v>
      </c>
      <c r="O226" s="6">
        <f t="shared" si="119"/>
        <v>0</v>
      </c>
      <c r="P226" s="6">
        <f t="shared" si="120"/>
        <v>0</v>
      </c>
      <c r="Q226" s="6">
        <f t="shared" si="121"/>
        <v>0</v>
      </c>
      <c r="R226" s="6">
        <f t="shared" si="122"/>
        <v>0</v>
      </c>
      <c r="S226" s="6">
        <f t="shared" si="123"/>
        <v>0</v>
      </c>
      <c r="U226" s="6">
        <f t="shared" si="124"/>
        <v>25.384621042665319</v>
      </c>
      <c r="V226" s="6">
        <f t="shared" si="125"/>
        <v>7.2855667375199724</v>
      </c>
      <c r="W226" s="6">
        <f t="shared" si="126"/>
        <v>10.632989292596717</v>
      </c>
      <c r="X226" s="6">
        <f t="shared" si="127"/>
        <v>7.5809275512032155</v>
      </c>
      <c r="Y226" s="6">
        <f t="shared" si="128"/>
        <v>5.8962769842691696</v>
      </c>
      <c r="Z226" s="6">
        <f t="shared" si="129"/>
        <v>38.894643446324736</v>
      </c>
      <c r="AA226" s="6">
        <f t="shared" si="130"/>
        <v>2.4941579822140456</v>
      </c>
      <c r="AB226" s="6"/>
      <c r="AC226" s="6">
        <f t="shared" si="131"/>
        <v>19.41176903262642</v>
      </c>
      <c r="AD226" s="6">
        <f t="shared" si="132"/>
        <v>3.6427833687599862</v>
      </c>
      <c r="AE226" s="6">
        <f t="shared" si="133"/>
        <v>5.3164946462983584</v>
      </c>
      <c r="AF226" s="6">
        <f t="shared" si="134"/>
        <v>4.5945015461837668</v>
      </c>
      <c r="AG226" s="6">
        <f t="shared" si="135"/>
        <v>3.7521762627167443</v>
      </c>
      <c r="AH226" s="6">
        <f t="shared" si="136"/>
        <v>20.943269548021011</v>
      </c>
      <c r="AI226" s="6">
        <f t="shared" si="137"/>
        <v>2.2863114836962088</v>
      </c>
    </row>
    <row r="227" spans="2:35" x14ac:dyDescent="0.3">
      <c r="B227" s="85">
        <f t="shared" si="138"/>
        <v>51501</v>
      </c>
      <c r="C227" s="3"/>
      <c r="D227" s="3"/>
      <c r="E227" s="5">
        <f t="shared" si="110"/>
        <v>114.05160913169276</v>
      </c>
      <c r="F227" s="5">
        <f t="shared" si="111"/>
        <v>59.389511522016967</v>
      </c>
      <c r="G227" s="5">
        <f t="shared" si="112"/>
        <v>86.67658438348424</v>
      </c>
      <c r="H227" s="5">
        <f t="shared" si="113"/>
        <v>21.702128053399019</v>
      </c>
      <c r="I227" s="5">
        <f t="shared" si="114"/>
        <v>88.347670231567662</v>
      </c>
      <c r="J227" s="5">
        <f t="shared" si="115"/>
        <v>481.09682047453975</v>
      </c>
      <c r="K227" s="5">
        <f t="shared" si="116"/>
        <v>32.168402575605654</v>
      </c>
      <c r="M227" s="6">
        <f t="shared" si="117"/>
        <v>48.021730160712742</v>
      </c>
      <c r="N227" s="6">
        <f t="shared" si="118"/>
        <v>0</v>
      </c>
      <c r="O227" s="6">
        <f t="shared" si="119"/>
        <v>0</v>
      </c>
      <c r="P227" s="6">
        <f t="shared" si="120"/>
        <v>0</v>
      </c>
      <c r="Q227" s="6">
        <f t="shared" si="121"/>
        <v>0</v>
      </c>
      <c r="R227" s="6">
        <f t="shared" si="122"/>
        <v>0</v>
      </c>
      <c r="S227" s="6">
        <f t="shared" si="123"/>
        <v>0</v>
      </c>
      <c r="U227" s="6">
        <f t="shared" si="124"/>
        <v>25.511544147878645</v>
      </c>
      <c r="V227" s="6">
        <f t="shared" si="125"/>
        <v>7.3219945712075711</v>
      </c>
      <c r="W227" s="6">
        <f t="shared" si="126"/>
        <v>10.6861542390597</v>
      </c>
      <c r="X227" s="6">
        <f t="shared" si="127"/>
        <v>7.6188321889592308</v>
      </c>
      <c r="Y227" s="6">
        <f t="shared" si="128"/>
        <v>5.9257583691905147</v>
      </c>
      <c r="Z227" s="6">
        <f t="shared" si="129"/>
        <v>39.089116663556354</v>
      </c>
      <c r="AA227" s="6">
        <f t="shared" si="130"/>
        <v>2.5066287721251155</v>
      </c>
      <c r="AB227" s="6"/>
      <c r="AC227" s="6">
        <f t="shared" si="131"/>
        <v>19.508827877789553</v>
      </c>
      <c r="AD227" s="6">
        <f t="shared" si="132"/>
        <v>3.6609972856037856</v>
      </c>
      <c r="AE227" s="6">
        <f t="shared" si="133"/>
        <v>5.3430771195298501</v>
      </c>
      <c r="AF227" s="6">
        <f t="shared" si="134"/>
        <v>4.6174740539146857</v>
      </c>
      <c r="AG227" s="6">
        <f t="shared" si="135"/>
        <v>3.7709371440303276</v>
      </c>
      <c r="AH227" s="6">
        <f t="shared" si="136"/>
        <v>21.047985895761116</v>
      </c>
      <c r="AI227" s="6">
        <f t="shared" si="137"/>
        <v>2.2977430411146895</v>
      </c>
    </row>
    <row r="229" spans="2:35" s="10" customFormat="1" x14ac:dyDescent="0.3">
      <c r="B229" s="11" t="s">
        <v>227</v>
      </c>
      <c r="C229" s="11"/>
      <c r="D229" s="11"/>
    </row>
    <row r="230" spans="2:35" s="78" customFormat="1" x14ac:dyDescent="0.3">
      <c r="B230" s="77" t="s">
        <v>194</v>
      </c>
      <c r="C230" s="77"/>
      <c r="D230" s="77"/>
    </row>
    <row r="231" spans="2:35" x14ac:dyDescent="0.3">
      <c r="E231" s="305" t="s">
        <v>89</v>
      </c>
      <c r="F231" s="305"/>
      <c r="G231" s="305"/>
      <c r="H231" s="305"/>
      <c r="I231" s="305"/>
      <c r="J231" s="305"/>
      <c r="K231" s="305"/>
      <c r="M231" s="305" t="s">
        <v>64</v>
      </c>
      <c r="N231" s="305"/>
      <c r="O231" s="305"/>
      <c r="P231" s="305"/>
      <c r="Q231" s="305"/>
      <c r="R231" s="305"/>
      <c r="S231" s="305"/>
      <c r="U231" s="305" t="s">
        <v>65</v>
      </c>
      <c r="V231" s="305"/>
      <c r="W231" s="305"/>
      <c r="X231" s="305"/>
      <c r="Y231" s="305"/>
      <c r="Z231" s="305"/>
      <c r="AA231" s="305"/>
      <c r="AC231" s="305" t="s">
        <v>66</v>
      </c>
      <c r="AD231" s="305"/>
      <c r="AE231" s="305"/>
      <c r="AF231" s="305"/>
      <c r="AG231" s="305"/>
      <c r="AH231" s="305"/>
      <c r="AI231" s="305"/>
    </row>
    <row r="232" spans="2:35" s="3" customFormat="1" x14ac:dyDescent="0.3">
      <c r="B232" s="4" t="s">
        <v>211</v>
      </c>
      <c r="C232" s="4"/>
      <c r="D232" s="4"/>
      <c r="E232" s="3" t="s">
        <v>70</v>
      </c>
      <c r="F232" s="3" t="s">
        <v>69</v>
      </c>
      <c r="G232" s="3" t="s">
        <v>61</v>
      </c>
      <c r="H232" s="3" t="s">
        <v>68</v>
      </c>
      <c r="I232" s="3" t="s">
        <v>71</v>
      </c>
      <c r="J232" s="3" t="s">
        <v>72</v>
      </c>
      <c r="K232" s="3" t="s">
        <v>62</v>
      </c>
      <c r="M232" s="3" t="s">
        <v>70</v>
      </c>
      <c r="N232" s="3" t="s">
        <v>69</v>
      </c>
      <c r="O232" s="3" t="s">
        <v>61</v>
      </c>
      <c r="P232" s="3" t="s">
        <v>68</v>
      </c>
      <c r="Q232" s="3" t="s">
        <v>71</v>
      </c>
      <c r="R232" s="3" t="s">
        <v>72</v>
      </c>
      <c r="S232" s="3" t="s">
        <v>62</v>
      </c>
      <c r="U232" s="3" t="s">
        <v>70</v>
      </c>
      <c r="V232" s="3" t="s">
        <v>69</v>
      </c>
      <c r="W232" s="3" t="s">
        <v>61</v>
      </c>
      <c r="X232" s="3" t="s">
        <v>68</v>
      </c>
      <c r="Y232" s="3" t="s">
        <v>71</v>
      </c>
      <c r="Z232" s="3" t="s">
        <v>72</v>
      </c>
      <c r="AA232" s="3" t="s">
        <v>62</v>
      </c>
      <c r="AC232" s="3" t="s">
        <v>70</v>
      </c>
      <c r="AD232" s="3" t="s">
        <v>69</v>
      </c>
      <c r="AE232" s="3" t="s">
        <v>61</v>
      </c>
      <c r="AF232" s="3" t="s">
        <v>68</v>
      </c>
      <c r="AG232" s="3" t="s">
        <v>71</v>
      </c>
      <c r="AH232" s="3" t="s">
        <v>72</v>
      </c>
      <c r="AI232" s="3" t="s">
        <v>62</v>
      </c>
    </row>
    <row r="233" spans="2:35" hidden="1" x14ac:dyDescent="0.3">
      <c r="B233" s="86">
        <f>DATE(IF(MONTH(B56)&lt;=3,YEAR(B56),YEAR(B56)+1), 3, 31)</f>
        <v>40633</v>
      </c>
      <c r="C233" s="3"/>
      <c r="D233" s="3"/>
      <c r="E233" s="5">
        <f>(E92*9+E93*3)/12</f>
        <v>52.900000000000006</v>
      </c>
      <c r="F233" s="5">
        <f t="shared" ref="F233:K233" si="139">(F92*9+F93*3)/12</f>
        <v>17.242499999999996</v>
      </c>
      <c r="G233" s="5">
        <f t="shared" si="139"/>
        <v>14.392499999999998</v>
      </c>
      <c r="H233" s="5">
        <f t="shared" si="139"/>
        <v>39.1</v>
      </c>
      <c r="I233" s="5">
        <f t="shared" si="139"/>
        <v>168.4</v>
      </c>
      <c r="J233" s="5">
        <f t="shared" si="139"/>
        <v>472.32</v>
      </c>
      <c r="K233" s="5">
        <f t="shared" si="139"/>
        <v>58.657499999999999</v>
      </c>
      <c r="M233" s="5">
        <f t="shared" ref="M233:S233" si="140">(M92*9+M93*3)/12</f>
        <v>44.85</v>
      </c>
      <c r="N233" s="5">
        <f t="shared" si="140"/>
        <v>0</v>
      </c>
      <c r="O233" s="5">
        <f t="shared" si="140"/>
        <v>0</v>
      </c>
      <c r="P233" s="5">
        <f t="shared" si="140"/>
        <v>0</v>
      </c>
      <c r="Q233" s="5">
        <f t="shared" si="140"/>
        <v>0</v>
      </c>
      <c r="R233" s="5">
        <f t="shared" si="140"/>
        <v>0</v>
      </c>
      <c r="S233" s="5">
        <f t="shared" si="140"/>
        <v>0</v>
      </c>
      <c r="U233" s="5">
        <f t="shared" ref="U233:AA233" si="141">(U92*9+U93*3)/12</f>
        <v>34.499999999999993</v>
      </c>
      <c r="V233" s="5">
        <f t="shared" si="141"/>
        <v>4.3862499999999995</v>
      </c>
      <c r="W233" s="5">
        <f t="shared" si="141"/>
        <v>3.661249999999999</v>
      </c>
      <c r="X233" s="5">
        <f t="shared" si="141"/>
        <v>15.299999999999997</v>
      </c>
      <c r="Y233" s="5">
        <f t="shared" si="141"/>
        <v>12.63</v>
      </c>
      <c r="Z233" s="5">
        <f t="shared" si="141"/>
        <v>40.32</v>
      </c>
      <c r="AA233" s="5">
        <f t="shared" si="141"/>
        <v>3.7125000000000004</v>
      </c>
      <c r="AB233" s="6"/>
      <c r="AC233" s="5">
        <f t="shared" ref="AC233:AI233" si="142">(AC92*9+AC93*3)/12</f>
        <v>9.2000000000000011</v>
      </c>
      <c r="AD233" s="5">
        <f t="shared" si="142"/>
        <v>2.1175000000000002</v>
      </c>
      <c r="AE233" s="5">
        <f t="shared" si="142"/>
        <v>1.7675000000000001</v>
      </c>
      <c r="AF233" s="5">
        <f t="shared" si="142"/>
        <v>7.6499999999999986</v>
      </c>
      <c r="AG233" s="5">
        <f t="shared" si="142"/>
        <v>8.42</v>
      </c>
      <c r="AH233" s="5">
        <f t="shared" si="142"/>
        <v>11.520000000000001</v>
      </c>
      <c r="AI233" s="5">
        <f t="shared" si="142"/>
        <v>4.0837499999999993</v>
      </c>
    </row>
    <row r="234" spans="2:35" hidden="1" x14ac:dyDescent="0.3">
      <c r="B234" s="86">
        <f t="shared" ref="B234:B263" si="143">DATE(IF(MONTH(B57)&lt;=3,YEAR(B57),YEAR(B57)+1), 3, 31)</f>
        <v>40999</v>
      </c>
      <c r="C234" s="3"/>
      <c r="D234" s="3"/>
      <c r="E234" s="5">
        <f t="shared" ref="E234:K234" si="144">(E93*9+E94*3)/12</f>
        <v>56.63750000000001</v>
      </c>
      <c r="F234" s="5">
        <f t="shared" si="144"/>
        <v>17.954999999999998</v>
      </c>
      <c r="G234" s="5">
        <f t="shared" si="144"/>
        <v>15.104999999999999</v>
      </c>
      <c r="H234" s="5">
        <f t="shared" si="144"/>
        <v>40.940000000000005</v>
      </c>
      <c r="I234" s="5">
        <f t="shared" si="144"/>
        <v>180</v>
      </c>
      <c r="J234" s="5">
        <f t="shared" si="144"/>
        <v>505.94</v>
      </c>
      <c r="K234" s="5">
        <f t="shared" si="144"/>
        <v>62.805000000000007</v>
      </c>
      <c r="M234" s="5">
        <f t="shared" ref="M234:S234" si="145">(M93*9+M94*3)/12</f>
        <v>48.018750000000004</v>
      </c>
      <c r="N234" s="5">
        <f t="shared" si="145"/>
        <v>0</v>
      </c>
      <c r="O234" s="5">
        <f t="shared" si="145"/>
        <v>0</v>
      </c>
      <c r="P234" s="5">
        <f t="shared" si="145"/>
        <v>0</v>
      </c>
      <c r="Q234" s="5">
        <f t="shared" si="145"/>
        <v>0</v>
      </c>
      <c r="R234" s="5">
        <f t="shared" si="145"/>
        <v>0</v>
      </c>
      <c r="S234" s="5">
        <f t="shared" si="145"/>
        <v>0</v>
      </c>
      <c r="U234" s="5">
        <f t="shared" ref="U234:AA234" si="146">(U93*9+U94*3)/12</f>
        <v>36.9375</v>
      </c>
      <c r="V234" s="5">
        <f t="shared" si="146"/>
        <v>4.5674999999999999</v>
      </c>
      <c r="W234" s="5">
        <f t="shared" si="146"/>
        <v>3.8424999999999994</v>
      </c>
      <c r="X234" s="5">
        <f t="shared" si="146"/>
        <v>16.02</v>
      </c>
      <c r="Y234" s="5">
        <f t="shared" si="146"/>
        <v>13.5</v>
      </c>
      <c r="Z234" s="5">
        <f t="shared" si="146"/>
        <v>43.190000000000005</v>
      </c>
      <c r="AA234" s="5">
        <f t="shared" si="146"/>
        <v>3.9750000000000001</v>
      </c>
      <c r="AB234" s="6"/>
      <c r="AC234" s="5">
        <f t="shared" ref="AC234:AI234" si="147">(AC93*9+AC94*3)/12</f>
        <v>9.85</v>
      </c>
      <c r="AD234" s="5">
        <f t="shared" si="147"/>
        <v>2.2050000000000005</v>
      </c>
      <c r="AE234" s="5">
        <f t="shared" si="147"/>
        <v>1.8550000000000004</v>
      </c>
      <c r="AF234" s="5">
        <f t="shared" si="147"/>
        <v>8.01</v>
      </c>
      <c r="AG234" s="5">
        <f t="shared" si="147"/>
        <v>9</v>
      </c>
      <c r="AH234" s="5">
        <f t="shared" si="147"/>
        <v>12.340000000000002</v>
      </c>
      <c r="AI234" s="5">
        <f t="shared" si="147"/>
        <v>4.3724999999999996</v>
      </c>
    </row>
    <row r="235" spans="2:35" hidden="1" x14ac:dyDescent="0.3">
      <c r="B235" s="86">
        <f t="shared" si="143"/>
        <v>41364</v>
      </c>
      <c r="C235" s="3"/>
      <c r="D235" s="3"/>
      <c r="E235" s="5">
        <f t="shared" ref="E235:K235" si="148">(E94*9+E95*3)/12</f>
        <v>62.215000000000003</v>
      </c>
      <c r="F235" s="5">
        <f t="shared" si="148"/>
        <v>19.522499999999997</v>
      </c>
      <c r="G235" s="5">
        <f t="shared" si="148"/>
        <v>16.529999999999998</v>
      </c>
      <c r="H235" s="5">
        <f t="shared" si="148"/>
        <v>43.930000000000007</v>
      </c>
      <c r="I235" s="5">
        <f t="shared" si="148"/>
        <v>197.80000000000004</v>
      </c>
      <c r="J235" s="5">
        <f t="shared" si="148"/>
        <v>557.80499999999995</v>
      </c>
      <c r="K235" s="5">
        <f t="shared" si="148"/>
        <v>69.322500000000005</v>
      </c>
      <c r="M235" s="5">
        <f t="shared" ref="M235:S235" si="149">(M94*9+M95*3)/12</f>
        <v>52.747500000000002</v>
      </c>
      <c r="N235" s="5">
        <f t="shared" si="149"/>
        <v>0</v>
      </c>
      <c r="O235" s="5">
        <f t="shared" si="149"/>
        <v>0</v>
      </c>
      <c r="P235" s="5">
        <f t="shared" si="149"/>
        <v>0</v>
      </c>
      <c r="Q235" s="5">
        <f t="shared" si="149"/>
        <v>0</v>
      </c>
      <c r="R235" s="5">
        <f t="shared" si="149"/>
        <v>0</v>
      </c>
      <c r="S235" s="5">
        <f t="shared" si="149"/>
        <v>0</v>
      </c>
      <c r="U235" s="5">
        <f t="shared" ref="U235:AA235" si="150">(U94*9+U95*3)/12</f>
        <v>40.575000000000003</v>
      </c>
      <c r="V235" s="5">
        <f t="shared" si="150"/>
        <v>4.9662499999999996</v>
      </c>
      <c r="W235" s="5">
        <f t="shared" si="150"/>
        <v>4.2049999999999992</v>
      </c>
      <c r="X235" s="5">
        <f t="shared" si="150"/>
        <v>17.189999999999998</v>
      </c>
      <c r="Y235" s="5">
        <f t="shared" si="150"/>
        <v>14.834999999999999</v>
      </c>
      <c r="Z235" s="5">
        <f t="shared" si="150"/>
        <v>47.617500000000007</v>
      </c>
      <c r="AA235" s="5">
        <f t="shared" si="150"/>
        <v>4.3875000000000002</v>
      </c>
      <c r="AB235" s="6"/>
      <c r="AC235" s="5">
        <f t="shared" ref="AC235:AI235" si="151">(AC94*9+AC95*3)/12</f>
        <v>10.82</v>
      </c>
      <c r="AD235" s="5">
        <f t="shared" si="151"/>
        <v>2.3975</v>
      </c>
      <c r="AE235" s="5">
        <f t="shared" si="151"/>
        <v>2.0299999999999998</v>
      </c>
      <c r="AF235" s="5">
        <f t="shared" si="151"/>
        <v>8.5949999999999989</v>
      </c>
      <c r="AG235" s="5">
        <f t="shared" si="151"/>
        <v>9.89</v>
      </c>
      <c r="AH235" s="5">
        <f t="shared" si="151"/>
        <v>13.604999999999999</v>
      </c>
      <c r="AI235" s="5">
        <f t="shared" si="151"/>
        <v>4.8262499999999999</v>
      </c>
    </row>
    <row r="236" spans="2:35" hidden="1" x14ac:dyDescent="0.3">
      <c r="B236" s="86">
        <f t="shared" si="143"/>
        <v>41729</v>
      </c>
      <c r="C236" s="3"/>
      <c r="D236" s="3"/>
      <c r="E236" s="5">
        <f t="shared" ref="E236:K236" si="152">(E95*9+E96*3)/12</f>
        <v>71.415000000000006</v>
      </c>
      <c r="F236" s="5">
        <f t="shared" si="152"/>
        <v>21.802499999999998</v>
      </c>
      <c r="G236" s="5">
        <f t="shared" si="152"/>
        <v>18.525000000000002</v>
      </c>
      <c r="H236" s="5">
        <f t="shared" si="152"/>
        <v>49.220000000000006</v>
      </c>
      <c r="I236" s="5">
        <f t="shared" si="152"/>
        <v>226.20000000000002</v>
      </c>
      <c r="J236" s="5">
        <f t="shared" si="152"/>
        <v>643.495</v>
      </c>
      <c r="K236" s="5">
        <f t="shared" si="152"/>
        <v>79.592500000000015</v>
      </c>
      <c r="M236" s="5">
        <f t="shared" ref="M236:S236" si="153">(M95*9+M96*3)/12</f>
        <v>60.547499999999992</v>
      </c>
      <c r="N236" s="5">
        <f t="shared" si="153"/>
        <v>0</v>
      </c>
      <c r="O236" s="5">
        <f t="shared" si="153"/>
        <v>0</v>
      </c>
      <c r="P236" s="5">
        <f t="shared" si="153"/>
        <v>0</v>
      </c>
      <c r="Q236" s="5">
        <f t="shared" si="153"/>
        <v>0</v>
      </c>
      <c r="R236" s="5">
        <f t="shared" si="153"/>
        <v>0</v>
      </c>
      <c r="S236" s="5">
        <f t="shared" si="153"/>
        <v>0</v>
      </c>
      <c r="U236" s="5">
        <f t="shared" ref="U236:AA236" si="154">(U95*9+U96*3)/12</f>
        <v>46.574999999999996</v>
      </c>
      <c r="V236" s="5">
        <f t="shared" si="154"/>
        <v>5.5462499999999997</v>
      </c>
      <c r="W236" s="5">
        <f t="shared" si="154"/>
        <v>4.7124999999999995</v>
      </c>
      <c r="X236" s="5">
        <f t="shared" si="154"/>
        <v>19.259999999999998</v>
      </c>
      <c r="Y236" s="5">
        <f t="shared" si="154"/>
        <v>16.965</v>
      </c>
      <c r="Z236" s="5">
        <f t="shared" si="154"/>
        <v>54.932500000000005</v>
      </c>
      <c r="AA236" s="5">
        <f t="shared" si="154"/>
        <v>5.0375000000000005</v>
      </c>
      <c r="AB236" s="6"/>
      <c r="AC236" s="5">
        <f t="shared" ref="AC236:AI236" si="155">(AC95*9+AC96*3)/12</f>
        <v>12.420000000000002</v>
      </c>
      <c r="AD236" s="5">
        <f t="shared" si="155"/>
        <v>2.6775000000000002</v>
      </c>
      <c r="AE236" s="5">
        <f t="shared" si="155"/>
        <v>2.2750000000000004</v>
      </c>
      <c r="AF236" s="5">
        <f t="shared" si="155"/>
        <v>9.629999999999999</v>
      </c>
      <c r="AG236" s="5">
        <f t="shared" si="155"/>
        <v>11.310000000000002</v>
      </c>
      <c r="AH236" s="5">
        <f t="shared" si="155"/>
        <v>15.695</v>
      </c>
      <c r="AI236" s="5">
        <f t="shared" si="155"/>
        <v>5.5412500000000007</v>
      </c>
    </row>
    <row r="237" spans="2:35" hidden="1" x14ac:dyDescent="0.3">
      <c r="B237" s="86">
        <f t="shared" si="143"/>
        <v>42094</v>
      </c>
      <c r="C237" s="3"/>
      <c r="D237" s="3"/>
      <c r="E237" s="5">
        <f t="shared" ref="E237:K237" si="156">(E96*9+E97*3)/12</f>
        <v>76.532500000000013</v>
      </c>
      <c r="F237" s="5">
        <f t="shared" si="156"/>
        <v>22.514999999999997</v>
      </c>
      <c r="G237" s="5">
        <f t="shared" si="156"/>
        <v>19.664999999999999</v>
      </c>
      <c r="H237" s="5">
        <f t="shared" si="156"/>
        <v>51.175000000000004</v>
      </c>
      <c r="I237" s="5">
        <f t="shared" si="156"/>
        <v>241.60000000000002</v>
      </c>
      <c r="J237" s="5">
        <f t="shared" si="156"/>
        <v>689.61999999999989</v>
      </c>
      <c r="K237" s="5">
        <f t="shared" si="156"/>
        <v>85.320000000000007</v>
      </c>
      <c r="M237" s="5">
        <f t="shared" ref="M237:S237" si="157">(M96*9+M97*3)/12</f>
        <v>64.886250000000004</v>
      </c>
      <c r="N237" s="5">
        <f t="shared" si="157"/>
        <v>0</v>
      </c>
      <c r="O237" s="5">
        <f t="shared" si="157"/>
        <v>0</v>
      </c>
      <c r="P237" s="5">
        <f t="shared" si="157"/>
        <v>0</v>
      </c>
      <c r="Q237" s="5">
        <f t="shared" si="157"/>
        <v>0</v>
      </c>
      <c r="R237" s="5">
        <f t="shared" si="157"/>
        <v>0</v>
      </c>
      <c r="S237" s="5">
        <f t="shared" si="157"/>
        <v>0</v>
      </c>
      <c r="U237" s="5">
        <f t="shared" ref="U237:AA237" si="158">(U96*9+U97*3)/12</f>
        <v>49.912500000000001</v>
      </c>
      <c r="V237" s="5">
        <f t="shared" si="158"/>
        <v>5.7274999999999991</v>
      </c>
      <c r="W237" s="5">
        <f t="shared" si="158"/>
        <v>5.0025000000000004</v>
      </c>
      <c r="X237" s="5">
        <f t="shared" si="158"/>
        <v>20.025000000000002</v>
      </c>
      <c r="Y237" s="5">
        <f t="shared" si="158"/>
        <v>18.12</v>
      </c>
      <c r="Z237" s="5">
        <f t="shared" si="158"/>
        <v>58.870000000000005</v>
      </c>
      <c r="AA237" s="5">
        <f t="shared" si="158"/>
        <v>5.4000000000000012</v>
      </c>
      <c r="AB237" s="6"/>
      <c r="AC237" s="5">
        <f t="shared" ref="AC237:AI237" si="159">(AC96*9+AC97*3)/12</f>
        <v>13.31</v>
      </c>
      <c r="AD237" s="5">
        <f t="shared" si="159"/>
        <v>2.7650000000000006</v>
      </c>
      <c r="AE237" s="5">
        <f t="shared" si="159"/>
        <v>2.4150000000000005</v>
      </c>
      <c r="AF237" s="5">
        <f t="shared" si="159"/>
        <v>10.012500000000001</v>
      </c>
      <c r="AG237" s="5">
        <f t="shared" si="159"/>
        <v>12.08</v>
      </c>
      <c r="AH237" s="5">
        <f t="shared" si="159"/>
        <v>16.82</v>
      </c>
      <c r="AI237" s="5">
        <f t="shared" si="159"/>
        <v>5.94</v>
      </c>
    </row>
    <row r="238" spans="2:35" hidden="1" x14ac:dyDescent="0.3">
      <c r="B238" s="86">
        <f t="shared" si="143"/>
        <v>42460</v>
      </c>
      <c r="C238" s="3"/>
      <c r="D238" s="3"/>
      <c r="E238" s="5">
        <f t="shared" ref="E238:K238" si="160">(E97*9+E98*3)/12</f>
        <v>81.995000000000005</v>
      </c>
      <c r="F238" s="5">
        <f t="shared" si="160"/>
        <v>23.655000000000001</v>
      </c>
      <c r="G238" s="5">
        <f t="shared" si="160"/>
        <v>20.805</v>
      </c>
      <c r="H238" s="5">
        <f t="shared" si="160"/>
        <v>53.475000000000001</v>
      </c>
      <c r="I238" s="5">
        <f t="shared" si="160"/>
        <v>258.2</v>
      </c>
      <c r="J238" s="5">
        <f t="shared" si="160"/>
        <v>740.255</v>
      </c>
      <c r="K238" s="5">
        <f t="shared" si="160"/>
        <v>91.64</v>
      </c>
      <c r="M238" s="5">
        <f t="shared" ref="M238:S238" si="161">(M97*9+M98*3)/12</f>
        <v>69.517499999999998</v>
      </c>
      <c r="N238" s="5">
        <f t="shared" si="161"/>
        <v>0</v>
      </c>
      <c r="O238" s="5">
        <f t="shared" si="161"/>
        <v>0</v>
      </c>
      <c r="P238" s="5">
        <f t="shared" si="161"/>
        <v>0</v>
      </c>
      <c r="Q238" s="5">
        <f t="shared" si="161"/>
        <v>0</v>
      </c>
      <c r="R238" s="5">
        <f t="shared" si="161"/>
        <v>0</v>
      </c>
      <c r="S238" s="5">
        <f t="shared" si="161"/>
        <v>0</v>
      </c>
      <c r="U238" s="5">
        <f t="shared" ref="U238:AA238" si="162">(U97*9+U98*3)/12</f>
        <v>53.475000000000001</v>
      </c>
      <c r="V238" s="5">
        <f t="shared" si="162"/>
        <v>6.0174999999999992</v>
      </c>
      <c r="W238" s="5">
        <f t="shared" si="162"/>
        <v>5.2924999999999995</v>
      </c>
      <c r="X238" s="5">
        <f t="shared" si="162"/>
        <v>20.924999999999997</v>
      </c>
      <c r="Y238" s="5">
        <f t="shared" si="162"/>
        <v>19.364999999999998</v>
      </c>
      <c r="Z238" s="5">
        <f t="shared" si="162"/>
        <v>63.192500000000003</v>
      </c>
      <c r="AA238" s="5">
        <f t="shared" si="162"/>
        <v>5.8000000000000007</v>
      </c>
      <c r="AB238" s="6"/>
      <c r="AC238" s="5">
        <f t="shared" ref="AC238:AI238" si="163">(AC97*9+AC98*3)/12</f>
        <v>14.26</v>
      </c>
      <c r="AD238" s="5">
        <f t="shared" si="163"/>
        <v>2.9049999999999998</v>
      </c>
      <c r="AE238" s="5">
        <f t="shared" si="163"/>
        <v>2.5550000000000002</v>
      </c>
      <c r="AF238" s="5">
        <f t="shared" si="163"/>
        <v>10.462499999999999</v>
      </c>
      <c r="AG238" s="5">
        <f t="shared" si="163"/>
        <v>12.910000000000002</v>
      </c>
      <c r="AH238" s="5">
        <f t="shared" si="163"/>
        <v>18.054999999999996</v>
      </c>
      <c r="AI238" s="5">
        <f t="shared" si="163"/>
        <v>6.38</v>
      </c>
    </row>
    <row r="239" spans="2:35" hidden="1" x14ac:dyDescent="0.3">
      <c r="B239" s="86">
        <f t="shared" si="143"/>
        <v>42825</v>
      </c>
      <c r="C239" s="3"/>
      <c r="D239" s="3"/>
      <c r="E239" s="5">
        <f t="shared" ref="E239:K239" si="164">(E98*9+E99*3)/12</f>
        <v>88.147499999999994</v>
      </c>
      <c r="F239" s="5">
        <f t="shared" si="164"/>
        <v>24.794999999999998</v>
      </c>
      <c r="G239" s="5">
        <f t="shared" si="164"/>
        <v>21.944999999999997</v>
      </c>
      <c r="H239" s="5">
        <f t="shared" si="164"/>
        <v>55.890000000000008</v>
      </c>
      <c r="I239" s="5">
        <f t="shared" si="164"/>
        <v>276.8</v>
      </c>
      <c r="J239" s="5">
        <f t="shared" si="164"/>
        <v>796.42499999999984</v>
      </c>
      <c r="K239" s="5">
        <f t="shared" si="164"/>
        <v>98.355000000000018</v>
      </c>
      <c r="M239" s="5">
        <f t="shared" ref="M239:S239" si="165">(M98*9+M99*3)/12</f>
        <v>74.733750000000001</v>
      </c>
      <c r="N239" s="5">
        <f t="shared" si="165"/>
        <v>0</v>
      </c>
      <c r="O239" s="5">
        <f t="shared" si="165"/>
        <v>0</v>
      </c>
      <c r="P239" s="5">
        <f t="shared" si="165"/>
        <v>0</v>
      </c>
      <c r="Q239" s="5">
        <f t="shared" si="165"/>
        <v>0</v>
      </c>
      <c r="R239" s="5">
        <f t="shared" si="165"/>
        <v>0</v>
      </c>
      <c r="S239" s="5">
        <f t="shared" si="165"/>
        <v>0</v>
      </c>
      <c r="U239" s="5">
        <f t="shared" ref="U239:AA239" si="166">(U98*9+U99*3)/12</f>
        <v>57.48749999999999</v>
      </c>
      <c r="V239" s="5">
        <f t="shared" si="166"/>
        <v>6.3075000000000001</v>
      </c>
      <c r="W239" s="5">
        <f t="shared" si="166"/>
        <v>5.5824999999999996</v>
      </c>
      <c r="X239" s="5">
        <f t="shared" si="166"/>
        <v>21.869999999999994</v>
      </c>
      <c r="Y239" s="5">
        <f t="shared" si="166"/>
        <v>20.76</v>
      </c>
      <c r="Z239" s="5">
        <f t="shared" si="166"/>
        <v>67.987500000000011</v>
      </c>
      <c r="AA239" s="5">
        <f t="shared" si="166"/>
        <v>6.2250000000000005</v>
      </c>
      <c r="AB239" s="6"/>
      <c r="AC239" s="5">
        <f t="shared" ref="AC239:AI239" si="167">(AC98*9+AC99*3)/12</f>
        <v>15.33</v>
      </c>
      <c r="AD239" s="5">
        <f t="shared" si="167"/>
        <v>3.0450000000000004</v>
      </c>
      <c r="AE239" s="5">
        <f t="shared" si="167"/>
        <v>2.6950000000000003</v>
      </c>
      <c r="AF239" s="5">
        <f t="shared" si="167"/>
        <v>10.934999999999997</v>
      </c>
      <c r="AG239" s="5">
        <f t="shared" si="167"/>
        <v>13.839999999999998</v>
      </c>
      <c r="AH239" s="5">
        <f t="shared" si="167"/>
        <v>19.425000000000001</v>
      </c>
      <c r="AI239" s="5">
        <f t="shared" si="167"/>
        <v>6.8475000000000001</v>
      </c>
    </row>
    <row r="240" spans="2:35" hidden="1" x14ac:dyDescent="0.3">
      <c r="B240" s="86">
        <f t="shared" si="143"/>
        <v>43190</v>
      </c>
      <c r="C240" s="3"/>
      <c r="D240" s="3"/>
      <c r="E240" s="5">
        <f t="shared" ref="E240:K240" si="168">(E99*9+E100*3)/12</f>
        <v>94.875</v>
      </c>
      <c r="F240" s="5">
        <f t="shared" si="168"/>
        <v>25.935000000000002</v>
      </c>
      <c r="G240" s="5">
        <f t="shared" si="168"/>
        <v>23.084999999999997</v>
      </c>
      <c r="H240" s="5">
        <f t="shared" si="168"/>
        <v>58.65</v>
      </c>
      <c r="I240" s="5">
        <f t="shared" si="168"/>
        <v>296.39999999999998</v>
      </c>
      <c r="J240" s="5">
        <f t="shared" si="168"/>
        <v>857.31</v>
      </c>
      <c r="K240" s="5">
        <f t="shared" si="168"/>
        <v>106.255</v>
      </c>
      <c r="M240" s="5">
        <f t="shared" ref="M240:S240" si="169">(M99*9+M100*3)/12</f>
        <v>80.437500000000014</v>
      </c>
      <c r="N240" s="5">
        <f t="shared" si="169"/>
        <v>0</v>
      </c>
      <c r="O240" s="5">
        <f t="shared" si="169"/>
        <v>0</v>
      </c>
      <c r="P240" s="5">
        <f t="shared" si="169"/>
        <v>0</v>
      </c>
      <c r="Q240" s="5">
        <f t="shared" si="169"/>
        <v>0</v>
      </c>
      <c r="R240" s="5">
        <f t="shared" si="169"/>
        <v>0</v>
      </c>
      <c r="S240" s="5">
        <f t="shared" si="169"/>
        <v>0</v>
      </c>
      <c r="U240" s="5">
        <f t="shared" ref="U240:AA240" si="170">(U99*9+U100*3)/12</f>
        <v>61.875</v>
      </c>
      <c r="V240" s="5">
        <f t="shared" si="170"/>
        <v>6.5974999999999993</v>
      </c>
      <c r="W240" s="5">
        <f t="shared" si="170"/>
        <v>5.8724999999999996</v>
      </c>
      <c r="X240" s="5">
        <f t="shared" si="170"/>
        <v>22.95</v>
      </c>
      <c r="Y240" s="5">
        <f t="shared" si="170"/>
        <v>22.23</v>
      </c>
      <c r="Z240" s="5">
        <f t="shared" si="170"/>
        <v>73.185000000000016</v>
      </c>
      <c r="AA240" s="5">
        <f t="shared" si="170"/>
        <v>6.7250000000000005</v>
      </c>
      <c r="AB240" s="6"/>
      <c r="AC240" s="5">
        <f t="shared" ref="AC240:AI240" si="171">(AC99*9+AC100*3)/12</f>
        <v>16.5</v>
      </c>
      <c r="AD240" s="5">
        <f t="shared" si="171"/>
        <v>3.1850000000000001</v>
      </c>
      <c r="AE240" s="5">
        <f t="shared" si="171"/>
        <v>2.8350000000000004</v>
      </c>
      <c r="AF240" s="5">
        <f t="shared" si="171"/>
        <v>11.475</v>
      </c>
      <c r="AG240" s="5">
        <f t="shared" si="171"/>
        <v>14.819999999999999</v>
      </c>
      <c r="AH240" s="5">
        <f t="shared" si="171"/>
        <v>20.91</v>
      </c>
      <c r="AI240" s="5">
        <f t="shared" si="171"/>
        <v>7.3975000000000009</v>
      </c>
    </row>
    <row r="241" spans="2:35" hidden="1" x14ac:dyDescent="0.3">
      <c r="B241" s="86">
        <f t="shared" si="143"/>
        <v>43555</v>
      </c>
      <c r="C241" s="3"/>
      <c r="D241" s="3"/>
      <c r="E241" s="5">
        <f t="shared" ref="E241:K241" si="172">(E100*9+E101*3)/12</f>
        <v>101.94750000000001</v>
      </c>
      <c r="F241" s="5">
        <f t="shared" si="172"/>
        <v>27.074999999999999</v>
      </c>
      <c r="G241" s="5">
        <f t="shared" si="172"/>
        <v>24.367499999999996</v>
      </c>
      <c r="H241" s="5">
        <f t="shared" si="172"/>
        <v>61.410000000000004</v>
      </c>
      <c r="I241" s="5">
        <f t="shared" si="172"/>
        <v>317.59999999999997</v>
      </c>
      <c r="J241" s="5">
        <f t="shared" si="172"/>
        <v>922.5</v>
      </c>
      <c r="K241" s="5">
        <f t="shared" si="172"/>
        <v>114.15500000000002</v>
      </c>
      <c r="M241" s="5">
        <f t="shared" ref="M241:S241" si="173">(M100*9+M101*3)/12</f>
        <v>86.433750000000018</v>
      </c>
      <c r="N241" s="5">
        <f t="shared" si="173"/>
        <v>0</v>
      </c>
      <c r="O241" s="5">
        <f t="shared" si="173"/>
        <v>0</v>
      </c>
      <c r="P241" s="5">
        <f t="shared" si="173"/>
        <v>0</v>
      </c>
      <c r="Q241" s="5">
        <f t="shared" si="173"/>
        <v>0</v>
      </c>
      <c r="R241" s="5">
        <f t="shared" si="173"/>
        <v>0</v>
      </c>
      <c r="S241" s="5">
        <f t="shared" si="173"/>
        <v>0</v>
      </c>
      <c r="U241" s="5">
        <f t="shared" ref="U241:AA241" si="174">(U100*9+U101*3)/12</f>
        <v>66.487499999999997</v>
      </c>
      <c r="V241" s="5">
        <f t="shared" si="174"/>
        <v>6.8874999999999993</v>
      </c>
      <c r="W241" s="5">
        <f t="shared" si="174"/>
        <v>6.1987500000000004</v>
      </c>
      <c r="X241" s="5">
        <f t="shared" si="174"/>
        <v>24.029999999999998</v>
      </c>
      <c r="Y241" s="5">
        <f t="shared" si="174"/>
        <v>23.819999999999997</v>
      </c>
      <c r="Z241" s="5">
        <f t="shared" si="174"/>
        <v>78.75</v>
      </c>
      <c r="AA241" s="5">
        <f t="shared" si="174"/>
        <v>7.2250000000000005</v>
      </c>
      <c r="AB241" s="6"/>
      <c r="AC241" s="5">
        <f t="shared" ref="AC241:AI241" si="175">(AC100*9+AC101*3)/12</f>
        <v>17.73</v>
      </c>
      <c r="AD241" s="5">
        <f t="shared" si="175"/>
        <v>3.3250000000000006</v>
      </c>
      <c r="AE241" s="5">
        <f t="shared" si="175"/>
        <v>2.9925000000000002</v>
      </c>
      <c r="AF241" s="5">
        <f t="shared" si="175"/>
        <v>12.014999999999999</v>
      </c>
      <c r="AG241" s="5">
        <f t="shared" si="175"/>
        <v>15.88</v>
      </c>
      <c r="AH241" s="5">
        <f t="shared" si="175"/>
        <v>22.5</v>
      </c>
      <c r="AI241" s="5">
        <f t="shared" si="175"/>
        <v>7.9474999999999989</v>
      </c>
    </row>
    <row r="242" spans="2:35" hidden="1" x14ac:dyDescent="0.3">
      <c r="B242" s="86">
        <f t="shared" si="143"/>
        <v>43921</v>
      </c>
      <c r="C242" s="3"/>
      <c r="D242" s="3"/>
      <c r="E242" s="5">
        <f t="shared" ref="E242:K242" si="176">(E101*9+E102*3)/12</f>
        <v>109.71</v>
      </c>
      <c r="F242" s="5">
        <f t="shared" si="176"/>
        <v>28.215</v>
      </c>
      <c r="G242" s="5">
        <f t="shared" si="176"/>
        <v>25.935000000000002</v>
      </c>
      <c r="H242" s="5">
        <f t="shared" si="176"/>
        <v>64.285000000000011</v>
      </c>
      <c r="I242" s="5">
        <f t="shared" si="176"/>
        <v>340.40000000000003</v>
      </c>
      <c r="J242" s="5">
        <f t="shared" si="176"/>
        <v>992.61</v>
      </c>
      <c r="K242" s="5">
        <f t="shared" si="176"/>
        <v>122.45</v>
      </c>
      <c r="M242" s="5">
        <f t="shared" ref="M242:S242" si="177">(M101*9+M102*3)/12</f>
        <v>93.015000000000001</v>
      </c>
      <c r="N242" s="5">
        <f t="shared" si="177"/>
        <v>0</v>
      </c>
      <c r="O242" s="5">
        <f t="shared" si="177"/>
        <v>0</v>
      </c>
      <c r="P242" s="5">
        <f t="shared" si="177"/>
        <v>0</v>
      </c>
      <c r="Q242" s="5">
        <f t="shared" si="177"/>
        <v>0</v>
      </c>
      <c r="R242" s="5">
        <f t="shared" si="177"/>
        <v>0</v>
      </c>
      <c r="S242" s="5">
        <f t="shared" si="177"/>
        <v>0</v>
      </c>
      <c r="U242" s="5">
        <f t="shared" ref="U242:AA242" si="178">(U101*9+U102*3)/12</f>
        <v>71.55</v>
      </c>
      <c r="V242" s="5">
        <f t="shared" si="178"/>
        <v>7.1774999999999993</v>
      </c>
      <c r="W242" s="5">
        <f t="shared" si="178"/>
        <v>6.5974999999999993</v>
      </c>
      <c r="X242" s="5">
        <f t="shared" si="178"/>
        <v>25.155000000000001</v>
      </c>
      <c r="Y242" s="5">
        <f t="shared" si="178"/>
        <v>25.529999999999998</v>
      </c>
      <c r="Z242" s="5">
        <f t="shared" si="178"/>
        <v>84.734999999999999</v>
      </c>
      <c r="AA242" s="5">
        <f t="shared" si="178"/>
        <v>7.75</v>
      </c>
      <c r="AB242" s="6"/>
      <c r="AC242" s="5">
        <f t="shared" ref="AC242:AI242" si="179">(AC101*9+AC102*3)/12</f>
        <v>19.079999999999998</v>
      </c>
      <c r="AD242" s="5">
        <f t="shared" si="179"/>
        <v>3.4649999999999999</v>
      </c>
      <c r="AE242" s="5">
        <f t="shared" si="179"/>
        <v>3.1850000000000001</v>
      </c>
      <c r="AF242" s="5">
        <f t="shared" si="179"/>
        <v>12.577500000000001</v>
      </c>
      <c r="AG242" s="5">
        <f t="shared" si="179"/>
        <v>17.02</v>
      </c>
      <c r="AH242" s="5">
        <f t="shared" si="179"/>
        <v>24.209999999999997</v>
      </c>
      <c r="AI242" s="5">
        <f t="shared" si="179"/>
        <v>8.5250000000000004</v>
      </c>
    </row>
    <row r="243" spans="2:35" hidden="1" x14ac:dyDescent="0.3">
      <c r="B243" s="86">
        <f t="shared" si="143"/>
        <v>44286</v>
      </c>
      <c r="C243" s="3"/>
      <c r="D243" s="3"/>
      <c r="E243" s="5">
        <f t="shared" ref="E243:K243" si="180">(E102*9+E103*3)/12</f>
        <v>107.35250000000001</v>
      </c>
      <c r="F243" s="5">
        <f t="shared" si="180"/>
        <v>35.482499999999995</v>
      </c>
      <c r="G243" s="5">
        <f t="shared" si="180"/>
        <v>32.774999999999999</v>
      </c>
      <c r="H243" s="5">
        <f t="shared" si="180"/>
        <v>52.670000000000009</v>
      </c>
      <c r="I243" s="5">
        <f t="shared" si="180"/>
        <v>283.60000000000002</v>
      </c>
      <c r="J243" s="5">
        <f t="shared" si="180"/>
        <v>851.57</v>
      </c>
      <c r="K243" s="5">
        <f t="shared" si="180"/>
        <v>105.2675</v>
      </c>
      <c r="M243" s="5">
        <f t="shared" ref="M243:S243" si="181">(M102*9+M103*3)/12</f>
        <v>91.016249999999999</v>
      </c>
      <c r="N243" s="5">
        <f t="shared" si="181"/>
        <v>0</v>
      </c>
      <c r="O243" s="5">
        <f t="shared" si="181"/>
        <v>0</v>
      </c>
      <c r="P243" s="5">
        <f t="shared" si="181"/>
        <v>0</v>
      </c>
      <c r="Q243" s="5">
        <f t="shared" si="181"/>
        <v>0</v>
      </c>
      <c r="R243" s="5">
        <f t="shared" si="181"/>
        <v>0</v>
      </c>
      <c r="S243" s="5">
        <f t="shared" si="181"/>
        <v>0</v>
      </c>
      <c r="U243" s="5">
        <f t="shared" ref="U243:AA243" si="182">(U102*9+U103*3)/12</f>
        <v>70.012500000000003</v>
      </c>
      <c r="V243" s="5">
        <f t="shared" si="182"/>
        <v>9.0262499999999992</v>
      </c>
      <c r="W243" s="5">
        <f t="shared" si="182"/>
        <v>8.3374999999999986</v>
      </c>
      <c r="X243" s="5">
        <f t="shared" si="182"/>
        <v>20.609999999999996</v>
      </c>
      <c r="Y243" s="5">
        <f t="shared" si="182"/>
        <v>21.27</v>
      </c>
      <c r="Z243" s="5">
        <f t="shared" si="182"/>
        <v>72.695000000000007</v>
      </c>
      <c r="AA243" s="5">
        <f t="shared" si="182"/>
        <v>6.6625000000000014</v>
      </c>
      <c r="AB243" s="6"/>
      <c r="AC243" s="5">
        <f t="shared" ref="AC243:AI243" si="183">(AC102*9+AC103*3)/12</f>
        <v>18.669999999999998</v>
      </c>
      <c r="AD243" s="5">
        <f t="shared" si="183"/>
        <v>4.3575000000000008</v>
      </c>
      <c r="AE243" s="5">
        <f t="shared" si="183"/>
        <v>4.0250000000000004</v>
      </c>
      <c r="AF243" s="5">
        <f t="shared" si="183"/>
        <v>10.304999999999998</v>
      </c>
      <c r="AG243" s="5">
        <f t="shared" si="183"/>
        <v>14.180000000000001</v>
      </c>
      <c r="AH243" s="5">
        <f t="shared" si="183"/>
        <v>20.77</v>
      </c>
      <c r="AI243" s="5">
        <f t="shared" si="183"/>
        <v>7.3287499999999994</v>
      </c>
    </row>
    <row r="244" spans="2:35" x14ac:dyDescent="0.3">
      <c r="B244" s="86">
        <f t="shared" si="143"/>
        <v>44651</v>
      </c>
      <c r="C244" s="3"/>
      <c r="D244" s="3"/>
      <c r="E244" s="5">
        <f t="shared" ref="E244:K244" si="184">(E103*9+E104*3)/12</f>
        <v>81.752062500000008</v>
      </c>
      <c r="F244" s="5">
        <f t="shared" si="184"/>
        <v>54.788399999999996</v>
      </c>
      <c r="G244" s="5">
        <f t="shared" si="184"/>
        <v>50.793412499999995</v>
      </c>
      <c r="H244" s="5">
        <f t="shared" si="184"/>
        <v>10.593224999999999</v>
      </c>
      <c r="I244" s="5">
        <f t="shared" si="184"/>
        <v>59.274000000000001</v>
      </c>
      <c r="J244" s="5">
        <f t="shared" si="184"/>
        <v>262.72800000000001</v>
      </c>
      <c r="K244" s="5">
        <f t="shared" si="184"/>
        <v>32.430487499999998</v>
      </c>
      <c r="M244" s="5">
        <f t="shared" ref="M244:S244" si="185">(M103*9+M104*3)/12</f>
        <v>69.311531250000016</v>
      </c>
      <c r="N244" s="5">
        <f t="shared" si="185"/>
        <v>0</v>
      </c>
      <c r="O244" s="5">
        <f t="shared" si="185"/>
        <v>0</v>
      </c>
      <c r="P244" s="5">
        <f t="shared" si="185"/>
        <v>0</v>
      </c>
      <c r="Q244" s="5">
        <f t="shared" si="185"/>
        <v>0</v>
      </c>
      <c r="R244" s="5">
        <f t="shared" si="185"/>
        <v>0</v>
      </c>
      <c r="S244" s="5">
        <f t="shared" si="185"/>
        <v>0</v>
      </c>
      <c r="U244" s="5">
        <f t="shared" ref="U244:AA244" si="186">(U103*9+U104*3)/12</f>
        <v>53.316562499999996</v>
      </c>
      <c r="V244" s="5">
        <f t="shared" si="186"/>
        <v>13.937399999999998</v>
      </c>
      <c r="W244" s="5">
        <f t="shared" si="186"/>
        <v>12.92113125</v>
      </c>
      <c r="X244" s="5">
        <f t="shared" si="186"/>
        <v>4.1451749999999992</v>
      </c>
      <c r="Y244" s="5">
        <f t="shared" si="186"/>
        <v>4.4455499999999999</v>
      </c>
      <c r="Z244" s="5">
        <f t="shared" si="186"/>
        <v>22.428000000000001</v>
      </c>
      <c r="AA244" s="5">
        <f t="shared" si="186"/>
        <v>2.0525625000000001</v>
      </c>
      <c r="AB244" s="6"/>
      <c r="AC244" s="5">
        <f t="shared" ref="AC244:AI244" si="187">(AC103*9+AC104*3)/12</f>
        <v>14.217750000000001</v>
      </c>
      <c r="AD244" s="5">
        <f t="shared" si="187"/>
        <v>6.7284000000000006</v>
      </c>
      <c r="AE244" s="5">
        <f t="shared" si="187"/>
        <v>6.2377875000000005</v>
      </c>
      <c r="AF244" s="5">
        <f t="shared" si="187"/>
        <v>2.0725874999999996</v>
      </c>
      <c r="AG244" s="5">
        <f t="shared" si="187"/>
        <v>2.9636999999999998</v>
      </c>
      <c r="AH244" s="5">
        <f t="shared" si="187"/>
        <v>6.4080000000000004</v>
      </c>
      <c r="AI244" s="5">
        <f t="shared" si="187"/>
        <v>2.2578187499999998</v>
      </c>
    </row>
    <row r="245" spans="2:35" x14ac:dyDescent="0.3">
      <c r="B245" s="86">
        <f t="shared" si="143"/>
        <v>45016</v>
      </c>
      <c r="C245" s="3"/>
      <c r="D245" s="3"/>
      <c r="E245" s="5">
        <f t="shared" ref="E245:K245" si="188">(E104*9+E105*3)/12</f>
        <v>82.160822812500001</v>
      </c>
      <c r="F245" s="5">
        <f t="shared" si="188"/>
        <v>55.06234199999998</v>
      </c>
      <c r="G245" s="5">
        <f t="shared" si="188"/>
        <v>51.047379562499991</v>
      </c>
      <c r="H245" s="5">
        <f t="shared" si="188"/>
        <v>10.646191125</v>
      </c>
      <c r="I245" s="5">
        <f t="shared" si="188"/>
        <v>59.57036999999999</v>
      </c>
      <c r="J245" s="5">
        <f t="shared" si="188"/>
        <v>264.04163999999992</v>
      </c>
      <c r="K245" s="5">
        <f t="shared" si="188"/>
        <v>32.592639937499996</v>
      </c>
      <c r="M245" s="5">
        <f t="shared" ref="M245:S245" si="189">(M104*9+M105*3)/12</f>
        <v>69.658088906249986</v>
      </c>
      <c r="N245" s="5">
        <f t="shared" si="189"/>
        <v>0</v>
      </c>
      <c r="O245" s="5">
        <f t="shared" si="189"/>
        <v>0</v>
      </c>
      <c r="P245" s="5">
        <f t="shared" si="189"/>
        <v>0</v>
      </c>
      <c r="Q245" s="5">
        <f t="shared" si="189"/>
        <v>0</v>
      </c>
      <c r="R245" s="5">
        <f t="shared" si="189"/>
        <v>0</v>
      </c>
      <c r="S245" s="5">
        <f t="shared" si="189"/>
        <v>0</v>
      </c>
      <c r="U245" s="5">
        <f t="shared" ref="U245:AA245" si="190">(U104*9+U105*3)/12</f>
        <v>53.583145312499994</v>
      </c>
      <c r="V245" s="5">
        <f t="shared" si="190"/>
        <v>14.007086999999999</v>
      </c>
      <c r="W245" s="5">
        <f t="shared" si="190"/>
        <v>12.985736906249997</v>
      </c>
      <c r="X245" s="5">
        <f t="shared" si="190"/>
        <v>4.1659008749999993</v>
      </c>
      <c r="Y245" s="5">
        <f t="shared" si="190"/>
        <v>4.4677777499999989</v>
      </c>
      <c r="Z245" s="5">
        <f t="shared" si="190"/>
        <v>22.540139999999997</v>
      </c>
      <c r="AA245" s="5">
        <f t="shared" si="190"/>
        <v>2.0628253124999998</v>
      </c>
      <c r="AB245" s="6"/>
      <c r="AC245" s="5">
        <f t="shared" ref="AC245:AI245" si="191">(AC104*9+AC105*3)/12</f>
        <v>14.288838749999998</v>
      </c>
      <c r="AD245" s="5">
        <f t="shared" si="191"/>
        <v>6.7620419999999983</v>
      </c>
      <c r="AE245" s="5">
        <f t="shared" si="191"/>
        <v>6.2689764375000001</v>
      </c>
      <c r="AF245" s="5">
        <f t="shared" si="191"/>
        <v>2.0829504374999996</v>
      </c>
      <c r="AG245" s="5">
        <f t="shared" si="191"/>
        <v>2.9785184999999998</v>
      </c>
      <c r="AH245" s="5">
        <f t="shared" si="191"/>
        <v>6.4400399999999998</v>
      </c>
      <c r="AI245" s="5">
        <f t="shared" si="191"/>
        <v>2.2691078437500001</v>
      </c>
    </row>
    <row r="246" spans="2:35" x14ac:dyDescent="0.3">
      <c r="B246" s="86">
        <f t="shared" si="143"/>
        <v>45382</v>
      </c>
      <c r="C246" s="3"/>
      <c r="D246" s="3"/>
      <c r="E246" s="5">
        <f t="shared" ref="E246:K246" si="192">(E105*9+E106*3)/12</f>
        <v>82.571626926562487</v>
      </c>
      <c r="F246" s="5">
        <f t="shared" si="192"/>
        <v>55.337653709999984</v>
      </c>
      <c r="G246" s="5">
        <f t="shared" si="192"/>
        <v>51.302616460312485</v>
      </c>
      <c r="H246" s="5">
        <f t="shared" si="192"/>
        <v>10.699422080624998</v>
      </c>
      <c r="I246" s="5">
        <f t="shared" si="192"/>
        <v>59.868221849999998</v>
      </c>
      <c r="J246" s="5">
        <f t="shared" si="192"/>
        <v>265.36184819999994</v>
      </c>
      <c r="K246" s="5">
        <f t="shared" si="192"/>
        <v>32.755603137187499</v>
      </c>
      <c r="M246" s="5">
        <f t="shared" ref="M246:S246" si="193">(M105*9+M106*3)/12</f>
        <v>70.006379350781245</v>
      </c>
      <c r="N246" s="5">
        <f t="shared" si="193"/>
        <v>0</v>
      </c>
      <c r="O246" s="5">
        <f t="shared" si="193"/>
        <v>0</v>
      </c>
      <c r="P246" s="5">
        <f t="shared" si="193"/>
        <v>0</v>
      </c>
      <c r="Q246" s="5">
        <f t="shared" si="193"/>
        <v>0</v>
      </c>
      <c r="R246" s="5">
        <f t="shared" si="193"/>
        <v>0</v>
      </c>
      <c r="S246" s="5">
        <f t="shared" si="193"/>
        <v>0</v>
      </c>
      <c r="U246" s="5">
        <f t="shared" ref="U246:AA246" si="194">(U105*9+U106*3)/12</f>
        <v>53.851061039062493</v>
      </c>
      <c r="V246" s="5">
        <f t="shared" si="194"/>
        <v>14.077122434999994</v>
      </c>
      <c r="W246" s="5">
        <f t="shared" si="194"/>
        <v>13.050665590781245</v>
      </c>
      <c r="X246" s="5">
        <f t="shared" si="194"/>
        <v>4.1867303793749988</v>
      </c>
      <c r="Y246" s="5">
        <f t="shared" si="194"/>
        <v>4.4901166387499982</v>
      </c>
      <c r="Z246" s="5">
        <f t="shared" si="194"/>
        <v>22.652840699999995</v>
      </c>
      <c r="AA246" s="5">
        <f t="shared" si="194"/>
        <v>2.0731394390625</v>
      </c>
      <c r="AB246" s="6"/>
      <c r="AC246" s="5">
        <f t="shared" ref="AC246:AI246" si="195">(AC105*9+AC106*3)/12</f>
        <v>14.360282943749999</v>
      </c>
      <c r="AD246" s="5">
        <f t="shared" si="195"/>
        <v>6.7958522099999996</v>
      </c>
      <c r="AE246" s="5">
        <f t="shared" si="195"/>
        <v>6.300321319687499</v>
      </c>
      <c r="AF246" s="5">
        <f t="shared" si="195"/>
        <v>2.0933651896874994</v>
      </c>
      <c r="AG246" s="5">
        <f t="shared" si="195"/>
        <v>2.9934110924999993</v>
      </c>
      <c r="AH246" s="5">
        <f t="shared" si="195"/>
        <v>6.4722401999999981</v>
      </c>
      <c r="AI246" s="5">
        <f t="shared" si="195"/>
        <v>2.2804533829687501</v>
      </c>
    </row>
    <row r="247" spans="2:35" x14ac:dyDescent="0.3">
      <c r="B247" s="86">
        <f t="shared" si="143"/>
        <v>45747</v>
      </c>
      <c r="C247" s="3"/>
      <c r="D247" s="3"/>
      <c r="E247" s="5">
        <f t="shared" ref="E247:K247" si="196">(E106*9+E107*3)/12</f>
        <v>82.984485061195301</v>
      </c>
      <c r="F247" s="5">
        <f t="shared" si="196"/>
        <v>55.61434197854998</v>
      </c>
      <c r="G247" s="5">
        <f t="shared" si="196"/>
        <v>51.559129542614038</v>
      </c>
      <c r="H247" s="5">
        <f t="shared" si="196"/>
        <v>10.752919191028122</v>
      </c>
      <c r="I247" s="5">
        <f t="shared" si="196"/>
        <v>60.167562959249977</v>
      </c>
      <c r="J247" s="5">
        <f t="shared" si="196"/>
        <v>266.68865744099986</v>
      </c>
      <c r="K247" s="5">
        <f t="shared" si="196"/>
        <v>32.919381152873427</v>
      </c>
      <c r="M247" s="5">
        <f t="shared" ref="M247:S247" si="197">(M106*9+M107*3)/12</f>
        <v>70.356411247535149</v>
      </c>
      <c r="N247" s="5">
        <f t="shared" si="197"/>
        <v>0</v>
      </c>
      <c r="O247" s="5">
        <f t="shared" si="197"/>
        <v>0</v>
      </c>
      <c r="P247" s="5">
        <f t="shared" si="197"/>
        <v>0</v>
      </c>
      <c r="Q247" s="5">
        <f t="shared" si="197"/>
        <v>0</v>
      </c>
      <c r="R247" s="5">
        <f t="shared" si="197"/>
        <v>0</v>
      </c>
      <c r="S247" s="5">
        <f t="shared" si="197"/>
        <v>0</v>
      </c>
      <c r="U247" s="5">
        <f t="shared" ref="U247:AA247" si="198">(U106*9+U107*3)/12</f>
        <v>54.120316344257795</v>
      </c>
      <c r="V247" s="5">
        <f t="shared" si="198"/>
        <v>14.147508047174993</v>
      </c>
      <c r="W247" s="5">
        <f t="shared" si="198"/>
        <v>13.115918918735149</v>
      </c>
      <c r="X247" s="5">
        <f t="shared" si="198"/>
        <v>4.2076640312718734</v>
      </c>
      <c r="Y247" s="5">
        <f t="shared" si="198"/>
        <v>4.5125672219437476</v>
      </c>
      <c r="Z247" s="5">
        <f t="shared" si="198"/>
        <v>22.76610490349999</v>
      </c>
      <c r="AA247" s="5">
        <f t="shared" si="198"/>
        <v>2.0835051362578119</v>
      </c>
      <c r="AB247" s="6"/>
      <c r="AC247" s="5">
        <f t="shared" ref="AC247:AI247" si="199">(AC106*9+AC107*3)/12</f>
        <v>14.432084358468748</v>
      </c>
      <c r="AD247" s="5">
        <f t="shared" si="199"/>
        <v>6.8298314710499968</v>
      </c>
      <c r="AE247" s="5">
        <f t="shared" si="199"/>
        <v>6.3318229262859349</v>
      </c>
      <c r="AF247" s="5">
        <f t="shared" si="199"/>
        <v>2.1038320156359367</v>
      </c>
      <c r="AG247" s="5">
        <f t="shared" si="199"/>
        <v>3.0083781479624991</v>
      </c>
      <c r="AH247" s="5">
        <f t="shared" si="199"/>
        <v>6.5046014009999977</v>
      </c>
      <c r="AI247" s="5">
        <f t="shared" si="199"/>
        <v>2.2918556498835936</v>
      </c>
    </row>
    <row r="248" spans="2:35" x14ac:dyDescent="0.3">
      <c r="B248" s="86">
        <f t="shared" si="143"/>
        <v>46112</v>
      </c>
      <c r="C248" s="3"/>
      <c r="D248" s="3"/>
      <c r="E248" s="5">
        <f t="shared" ref="E248:K248" si="200">(E107*9+E108*3)/12</f>
        <v>83.399407486501261</v>
      </c>
      <c r="F248" s="5">
        <f t="shared" si="200"/>
        <v>55.892413688442723</v>
      </c>
      <c r="G248" s="5">
        <f t="shared" si="200"/>
        <v>51.816925190327105</v>
      </c>
      <c r="H248" s="5">
        <f t="shared" si="200"/>
        <v>10.806683786983262</v>
      </c>
      <c r="I248" s="5">
        <f t="shared" si="200"/>
        <v>60.468400774046223</v>
      </c>
      <c r="J248" s="5">
        <f t="shared" si="200"/>
        <v>268.02210072820486</v>
      </c>
      <c r="K248" s="5">
        <f t="shared" si="200"/>
        <v>33.08397805863779</v>
      </c>
      <c r="M248" s="5">
        <f t="shared" ref="M248:S248" si="201">(M107*9+M108*3)/12</f>
        <v>70.708193303772802</v>
      </c>
      <c r="N248" s="5">
        <f t="shared" si="201"/>
        <v>0</v>
      </c>
      <c r="O248" s="5">
        <f t="shared" si="201"/>
        <v>0</v>
      </c>
      <c r="P248" s="5">
        <f t="shared" si="201"/>
        <v>0</v>
      </c>
      <c r="Q248" s="5">
        <f t="shared" si="201"/>
        <v>0</v>
      </c>
      <c r="R248" s="5">
        <f t="shared" si="201"/>
        <v>0</v>
      </c>
      <c r="S248" s="5">
        <f t="shared" si="201"/>
        <v>0</v>
      </c>
      <c r="U248" s="5">
        <f t="shared" ref="U248:AA248" si="202">(U107*9+U108*3)/12</f>
        <v>54.390917925979089</v>
      </c>
      <c r="V248" s="5">
        <f t="shared" si="202"/>
        <v>14.218245587410868</v>
      </c>
      <c r="W248" s="5">
        <f t="shared" si="202"/>
        <v>13.181498513328824</v>
      </c>
      <c r="X248" s="5">
        <f t="shared" si="202"/>
        <v>4.2287023514282325</v>
      </c>
      <c r="Y248" s="5">
        <f t="shared" si="202"/>
        <v>4.5351300580534657</v>
      </c>
      <c r="Z248" s="5">
        <f t="shared" si="202"/>
        <v>22.87993542801749</v>
      </c>
      <c r="AA248" s="5">
        <f t="shared" si="202"/>
        <v>2.0939226619391009</v>
      </c>
      <c r="AB248" s="6"/>
      <c r="AC248" s="5">
        <f t="shared" ref="AC248:AI248" si="203">(AC107*9+AC108*3)/12</f>
        <v>14.504244780261089</v>
      </c>
      <c r="AD248" s="5">
        <f t="shared" si="203"/>
        <v>6.8639806284052467</v>
      </c>
      <c r="AE248" s="5">
        <f t="shared" si="203"/>
        <v>6.3634820409173649</v>
      </c>
      <c r="AF248" s="5">
        <f t="shared" si="203"/>
        <v>2.1143511757141162</v>
      </c>
      <c r="AG248" s="5">
        <f t="shared" si="203"/>
        <v>3.0234200387023109</v>
      </c>
      <c r="AH248" s="5">
        <f t="shared" si="203"/>
        <v>6.5371244080049964</v>
      </c>
      <c r="AI248" s="5">
        <f t="shared" si="203"/>
        <v>2.3033149281330112</v>
      </c>
    </row>
    <row r="249" spans="2:35" x14ac:dyDescent="0.3">
      <c r="B249" s="86">
        <f t="shared" si="143"/>
        <v>46477</v>
      </c>
      <c r="C249" s="3"/>
      <c r="D249" s="3"/>
      <c r="E249" s="5">
        <f t="shared" ref="E249:K249" si="204">(E108*9+E109*3)/12</f>
        <v>83.816404523933755</v>
      </c>
      <c r="F249" s="5">
        <f t="shared" si="204"/>
        <v>56.171875756884923</v>
      </c>
      <c r="G249" s="5">
        <f t="shared" si="204"/>
        <v>52.076009816278734</v>
      </c>
      <c r="H249" s="5">
        <f t="shared" si="204"/>
        <v>10.860717205918178</v>
      </c>
      <c r="I249" s="5">
        <f t="shared" si="204"/>
        <v>60.770742777916439</v>
      </c>
      <c r="J249" s="5">
        <f t="shared" si="204"/>
        <v>269.36221123184583</v>
      </c>
      <c r="K249" s="5">
        <f t="shared" si="204"/>
        <v>33.249397948930984</v>
      </c>
      <c r="M249" s="5">
        <f t="shared" ref="M249:S249" si="205">(M108*9+M109*3)/12</f>
        <v>71.061734270291666</v>
      </c>
      <c r="N249" s="5">
        <f t="shared" si="205"/>
        <v>0</v>
      </c>
      <c r="O249" s="5">
        <f t="shared" si="205"/>
        <v>0</v>
      </c>
      <c r="P249" s="5">
        <f t="shared" si="205"/>
        <v>0</v>
      </c>
      <c r="Q249" s="5">
        <f t="shared" si="205"/>
        <v>0</v>
      </c>
      <c r="R249" s="5">
        <f t="shared" si="205"/>
        <v>0</v>
      </c>
      <c r="S249" s="5">
        <f t="shared" si="205"/>
        <v>0</v>
      </c>
      <c r="U249" s="5">
        <f t="shared" ref="U249:AA249" si="206">(U108*9+U109*3)/12</f>
        <v>54.662872515608967</v>
      </c>
      <c r="V249" s="5">
        <f t="shared" si="206"/>
        <v>14.289336815347921</v>
      </c>
      <c r="W249" s="5">
        <f t="shared" si="206"/>
        <v>13.247406005895465</v>
      </c>
      <c r="X249" s="5">
        <f t="shared" si="206"/>
        <v>4.2498458631853735</v>
      </c>
      <c r="Y249" s="5">
        <f t="shared" si="206"/>
        <v>4.5578057083437331</v>
      </c>
      <c r="Z249" s="5">
        <f t="shared" si="206"/>
        <v>22.994335105157575</v>
      </c>
      <c r="AA249" s="5">
        <f t="shared" si="206"/>
        <v>2.1043922752487965</v>
      </c>
      <c r="AB249" s="6"/>
      <c r="AC249" s="5">
        <f t="shared" ref="AC249:AI249" si="207">(AC108*9+AC109*3)/12</f>
        <v>14.576766004162394</v>
      </c>
      <c r="AD249" s="5">
        <f t="shared" si="207"/>
        <v>6.8983005315472736</v>
      </c>
      <c r="AE249" s="5">
        <f t="shared" si="207"/>
        <v>6.395299451121951</v>
      </c>
      <c r="AF249" s="5">
        <f t="shared" si="207"/>
        <v>2.1249229315926867</v>
      </c>
      <c r="AG249" s="5">
        <f t="shared" si="207"/>
        <v>3.0385371388958222</v>
      </c>
      <c r="AH249" s="5">
        <f t="shared" si="207"/>
        <v>6.5698100300450202</v>
      </c>
      <c r="AI249" s="5">
        <f t="shared" si="207"/>
        <v>2.3148315027736754</v>
      </c>
    </row>
    <row r="250" spans="2:35" x14ac:dyDescent="0.3">
      <c r="B250" s="86">
        <f t="shared" si="143"/>
        <v>46843</v>
      </c>
      <c r="C250" s="3"/>
      <c r="D250" s="3"/>
      <c r="E250" s="5">
        <f t="shared" ref="E250:K250" si="208">(E109*9+E110*3)/12</f>
        <v>84.235486546553417</v>
      </c>
      <c r="F250" s="5">
        <f t="shared" si="208"/>
        <v>56.452735135669343</v>
      </c>
      <c r="G250" s="5">
        <f t="shared" si="208"/>
        <v>52.336389865360125</v>
      </c>
      <c r="H250" s="5">
        <f t="shared" si="208"/>
        <v>10.915020791947768</v>
      </c>
      <c r="I250" s="5">
        <f t="shared" si="208"/>
        <v>61.074596491806012</v>
      </c>
      <c r="J250" s="5">
        <f t="shared" si="208"/>
        <v>270.70902228800497</v>
      </c>
      <c r="K250" s="5">
        <f t="shared" si="208"/>
        <v>33.415644938675634</v>
      </c>
      <c r="M250" s="5">
        <f t="shared" ref="M250:S250" si="209">(M109*9+M110*3)/12</f>
        <v>71.417042941643118</v>
      </c>
      <c r="N250" s="5">
        <f t="shared" si="209"/>
        <v>0</v>
      </c>
      <c r="O250" s="5">
        <f t="shared" si="209"/>
        <v>0</v>
      </c>
      <c r="P250" s="5">
        <f t="shared" si="209"/>
        <v>0</v>
      </c>
      <c r="Q250" s="5">
        <f t="shared" si="209"/>
        <v>0</v>
      </c>
      <c r="R250" s="5">
        <f t="shared" si="209"/>
        <v>0</v>
      </c>
      <c r="S250" s="5">
        <f t="shared" si="209"/>
        <v>0</v>
      </c>
      <c r="U250" s="5">
        <f t="shared" ref="U250:AA250" si="210">(U109*9+U110*3)/12</f>
        <v>54.936186878187016</v>
      </c>
      <c r="V250" s="5">
        <f t="shared" si="210"/>
        <v>14.360783499424656</v>
      </c>
      <c r="W250" s="5">
        <f t="shared" si="210"/>
        <v>13.313643035924942</v>
      </c>
      <c r="X250" s="5">
        <f t="shared" si="210"/>
        <v>4.2710950925012989</v>
      </c>
      <c r="Y250" s="5">
        <f t="shared" si="210"/>
        <v>4.5805947368854509</v>
      </c>
      <c r="Z250" s="5">
        <f t="shared" si="210"/>
        <v>23.109306780683358</v>
      </c>
      <c r="AA250" s="5">
        <f t="shared" si="210"/>
        <v>2.1149142366250397</v>
      </c>
      <c r="AB250" s="6"/>
      <c r="AC250" s="5">
        <f t="shared" ref="AC250:AI250" si="211">(AC109*9+AC110*3)/12</f>
        <v>14.649649834183203</v>
      </c>
      <c r="AD250" s="5">
        <f t="shared" si="211"/>
        <v>6.9327920342050087</v>
      </c>
      <c r="AE250" s="5">
        <f t="shared" si="211"/>
        <v>6.4272759483775603</v>
      </c>
      <c r="AF250" s="5">
        <f t="shared" si="211"/>
        <v>2.1355475462506495</v>
      </c>
      <c r="AG250" s="5">
        <f t="shared" si="211"/>
        <v>3.0537298245903006</v>
      </c>
      <c r="AH250" s="5">
        <f t="shared" si="211"/>
        <v>6.6026590801952452</v>
      </c>
      <c r="AI250" s="5">
        <f t="shared" si="211"/>
        <v>2.3264056602875436</v>
      </c>
    </row>
    <row r="251" spans="2:35" x14ac:dyDescent="0.3">
      <c r="B251" s="86">
        <f t="shared" si="143"/>
        <v>47208</v>
      </c>
      <c r="C251" s="3"/>
      <c r="D251" s="3"/>
      <c r="E251" s="5">
        <f t="shared" ref="E251:K251" si="212">(E110*9+E111*3)/12</f>
        <v>84.656663979286179</v>
      </c>
      <c r="F251" s="5">
        <f t="shared" si="212"/>
        <v>56.734998811347687</v>
      </c>
      <c r="G251" s="5">
        <f t="shared" si="212"/>
        <v>52.598071814686911</v>
      </c>
      <c r="H251" s="5">
        <f t="shared" si="212"/>
        <v>10.969595895907505</v>
      </c>
      <c r="I251" s="5">
        <f t="shared" si="212"/>
        <v>61.379969474265032</v>
      </c>
      <c r="J251" s="5">
        <f t="shared" si="212"/>
        <v>272.06256739944507</v>
      </c>
      <c r="K251" s="5">
        <f t="shared" si="212"/>
        <v>33.582723163369003</v>
      </c>
      <c r="M251" s="5">
        <f t="shared" ref="M251:S251" si="213">(M110*9+M111*3)/12</f>
        <v>71.774128156351324</v>
      </c>
      <c r="N251" s="5">
        <f t="shared" si="213"/>
        <v>0</v>
      </c>
      <c r="O251" s="5">
        <f t="shared" si="213"/>
        <v>0</v>
      </c>
      <c r="P251" s="5">
        <f t="shared" si="213"/>
        <v>0</v>
      </c>
      <c r="Q251" s="5">
        <f t="shared" si="213"/>
        <v>0</v>
      </c>
      <c r="R251" s="5">
        <f t="shared" si="213"/>
        <v>0</v>
      </c>
      <c r="S251" s="5">
        <f t="shared" si="213"/>
        <v>0</v>
      </c>
      <c r="U251" s="5">
        <f t="shared" ref="U251:AA251" si="214">(U110*9+U111*3)/12</f>
        <v>55.210867812577938</v>
      </c>
      <c r="V251" s="5">
        <f t="shared" si="214"/>
        <v>14.432587416921782</v>
      </c>
      <c r="W251" s="5">
        <f t="shared" si="214"/>
        <v>13.380211251104564</v>
      </c>
      <c r="X251" s="5">
        <f t="shared" si="214"/>
        <v>4.2924505679638063</v>
      </c>
      <c r="Y251" s="5">
        <f t="shared" si="214"/>
        <v>4.6034977105698767</v>
      </c>
      <c r="Z251" s="5">
        <f t="shared" si="214"/>
        <v>23.224853314586777</v>
      </c>
      <c r="AA251" s="5">
        <f t="shared" si="214"/>
        <v>2.1254888078081646</v>
      </c>
      <c r="AB251" s="6"/>
      <c r="AC251" s="5">
        <f t="shared" ref="AC251:AI251" si="215">(AC110*9+AC111*3)/12</f>
        <v>14.722898083354117</v>
      </c>
      <c r="AD251" s="5">
        <f t="shared" si="215"/>
        <v>6.9674559943760341</v>
      </c>
      <c r="AE251" s="5">
        <f t="shared" si="215"/>
        <v>6.4594123281194458</v>
      </c>
      <c r="AF251" s="5">
        <f t="shared" si="215"/>
        <v>2.1462252839819032</v>
      </c>
      <c r="AG251" s="5">
        <f t="shared" si="215"/>
        <v>3.0689984737132519</v>
      </c>
      <c r="AH251" s="5">
        <f t="shared" si="215"/>
        <v>6.6356723755962213</v>
      </c>
      <c r="AI251" s="5">
        <f t="shared" si="215"/>
        <v>2.3380376885889813</v>
      </c>
    </row>
    <row r="252" spans="2:35" x14ac:dyDescent="0.3">
      <c r="B252" s="86">
        <f t="shared" si="143"/>
        <v>47573</v>
      </c>
      <c r="C252" s="3"/>
      <c r="D252" s="3"/>
      <c r="E252" s="5">
        <f t="shared" ref="E252:K252" si="216">(E111*9+E112*3)/12</f>
        <v>85.079947299182592</v>
      </c>
      <c r="F252" s="5">
        <f t="shared" si="216"/>
        <v>57.018673805404411</v>
      </c>
      <c r="G252" s="5">
        <f t="shared" si="216"/>
        <v>52.861062173760331</v>
      </c>
      <c r="H252" s="5">
        <f t="shared" si="216"/>
        <v>11.024443875387043</v>
      </c>
      <c r="I252" s="5">
        <f t="shared" si="216"/>
        <v>61.686869321636344</v>
      </c>
      <c r="J252" s="5">
        <f t="shared" si="216"/>
        <v>273.42288023644227</v>
      </c>
      <c r="K252" s="5">
        <f t="shared" si="216"/>
        <v>33.750636779185847</v>
      </c>
      <c r="M252" s="5">
        <f t="shared" ref="M252:S252" si="217">(M111*9+M112*3)/12</f>
        <v>72.13299879713307</v>
      </c>
      <c r="N252" s="5">
        <f t="shared" si="217"/>
        <v>0</v>
      </c>
      <c r="O252" s="5">
        <f t="shared" si="217"/>
        <v>0</v>
      </c>
      <c r="P252" s="5">
        <f t="shared" si="217"/>
        <v>0</v>
      </c>
      <c r="Q252" s="5">
        <f t="shared" si="217"/>
        <v>0</v>
      </c>
      <c r="R252" s="5">
        <f t="shared" si="217"/>
        <v>0</v>
      </c>
      <c r="S252" s="5">
        <f t="shared" si="217"/>
        <v>0</v>
      </c>
      <c r="U252" s="5">
        <f t="shared" ref="U252:AA252" si="218">(U111*9+U112*3)/12</f>
        <v>55.486922151640819</v>
      </c>
      <c r="V252" s="5">
        <f t="shared" si="218"/>
        <v>14.504750354006385</v>
      </c>
      <c r="W252" s="5">
        <f t="shared" si="218"/>
        <v>13.447112307360086</v>
      </c>
      <c r="X252" s="5">
        <f t="shared" si="218"/>
        <v>4.3139128208036253</v>
      </c>
      <c r="Y252" s="5">
        <f t="shared" si="218"/>
        <v>4.6265151991227258</v>
      </c>
      <c r="Z252" s="5">
        <f t="shared" si="218"/>
        <v>23.340977581159706</v>
      </c>
      <c r="AA252" s="5">
        <f t="shared" si="218"/>
        <v>2.1361162518472052</v>
      </c>
      <c r="AB252" s="6"/>
      <c r="AC252" s="5">
        <f t="shared" ref="AC252:AI252" si="219">(AC111*9+AC112*3)/12</f>
        <v>14.796512573770888</v>
      </c>
      <c r="AD252" s="5">
        <f t="shared" si="219"/>
        <v>7.0022932743479123</v>
      </c>
      <c r="AE252" s="5">
        <f t="shared" si="219"/>
        <v>6.4917093897600431</v>
      </c>
      <c r="AF252" s="5">
        <f t="shared" si="219"/>
        <v>2.1569564104018126</v>
      </c>
      <c r="AG252" s="5">
        <f t="shared" si="219"/>
        <v>3.0843434660818172</v>
      </c>
      <c r="AH252" s="5">
        <f t="shared" si="219"/>
        <v>6.6688507374742017</v>
      </c>
      <c r="AI252" s="5">
        <f t="shared" si="219"/>
        <v>2.3497278770319259</v>
      </c>
    </row>
    <row r="253" spans="2:35" x14ac:dyDescent="0.3">
      <c r="B253" s="86">
        <f t="shared" si="143"/>
        <v>47938</v>
      </c>
      <c r="C253" s="3"/>
      <c r="D253" s="3"/>
      <c r="E253" s="5">
        <f t="shared" ref="E253:K253" si="220">(E112*9+E113*3)/12</f>
        <v>85.505347035678483</v>
      </c>
      <c r="F253" s="5">
        <f t="shared" si="220"/>
        <v>57.303767174431435</v>
      </c>
      <c r="G253" s="5">
        <f t="shared" si="220"/>
        <v>53.125367484629145</v>
      </c>
      <c r="H253" s="5">
        <f t="shared" si="220"/>
        <v>11.079566094763976</v>
      </c>
      <c r="I253" s="5">
        <f t="shared" si="220"/>
        <v>61.995303668244524</v>
      </c>
      <c r="J253" s="5">
        <f t="shared" si="220"/>
        <v>274.78999463762443</v>
      </c>
      <c r="K253" s="5">
        <f t="shared" si="220"/>
        <v>33.91938996308177</v>
      </c>
      <c r="M253" s="5">
        <f t="shared" ref="M253:S253" si="221">(M112*9+M113*3)/12</f>
        <v>72.49366379111872</v>
      </c>
      <c r="N253" s="5">
        <f t="shared" si="221"/>
        <v>0</v>
      </c>
      <c r="O253" s="5">
        <f t="shared" si="221"/>
        <v>0</v>
      </c>
      <c r="P253" s="5">
        <f t="shared" si="221"/>
        <v>0</v>
      </c>
      <c r="Q253" s="5">
        <f t="shared" si="221"/>
        <v>0</v>
      </c>
      <c r="R253" s="5">
        <f t="shared" si="221"/>
        <v>0</v>
      </c>
      <c r="S253" s="5">
        <f t="shared" si="221"/>
        <v>0</v>
      </c>
      <c r="U253" s="5">
        <f t="shared" ref="U253:AA253" si="222">(U112*9+U113*3)/12</f>
        <v>55.764356762399018</v>
      </c>
      <c r="V253" s="5">
        <f t="shared" si="222"/>
        <v>14.577274105776418</v>
      </c>
      <c r="W253" s="5">
        <f t="shared" si="222"/>
        <v>13.514347868896886</v>
      </c>
      <c r="X253" s="5">
        <f t="shared" si="222"/>
        <v>4.3354823849076425</v>
      </c>
      <c r="Y253" s="5">
        <f t="shared" si="222"/>
        <v>4.6496477751183383</v>
      </c>
      <c r="Z253" s="5">
        <f t="shared" si="222"/>
        <v>23.457682469065503</v>
      </c>
      <c r="AA253" s="5">
        <f t="shared" si="222"/>
        <v>2.1467968331064413</v>
      </c>
      <c r="AB253" s="6"/>
      <c r="AC253" s="5">
        <f t="shared" ref="AC253:AI253" si="223">(AC112*9+AC113*3)/12</f>
        <v>14.870495136639738</v>
      </c>
      <c r="AD253" s="5">
        <f t="shared" si="223"/>
        <v>7.0373047407196516</v>
      </c>
      <c r="AE253" s="5">
        <f t="shared" si="223"/>
        <v>6.5241679367088423</v>
      </c>
      <c r="AF253" s="5">
        <f t="shared" si="223"/>
        <v>2.1677411924538212</v>
      </c>
      <c r="AG253" s="5">
        <f t="shared" si="223"/>
        <v>3.099765183412226</v>
      </c>
      <c r="AH253" s="5">
        <f t="shared" si="223"/>
        <v>6.7021949911615719</v>
      </c>
      <c r="AI253" s="5">
        <f t="shared" si="223"/>
        <v>2.3614765164170852</v>
      </c>
    </row>
    <row r="254" spans="2:35" x14ac:dyDescent="0.3">
      <c r="B254" s="86">
        <f t="shared" si="143"/>
        <v>48304</v>
      </c>
      <c r="C254" s="3"/>
      <c r="D254" s="3"/>
      <c r="E254" s="5">
        <f t="shared" ref="E254:K254" si="224">(E113*9+E114*3)/12</f>
        <v>85.932873770856872</v>
      </c>
      <c r="F254" s="5">
        <f t="shared" si="224"/>
        <v>57.590286010303579</v>
      </c>
      <c r="G254" s="5">
        <f t="shared" si="224"/>
        <v>53.390994322052279</v>
      </c>
      <c r="H254" s="5">
        <f t="shared" si="224"/>
        <v>11.134963925237793</v>
      </c>
      <c r="I254" s="5">
        <f t="shared" si="224"/>
        <v>62.305280186585748</v>
      </c>
      <c r="J254" s="5">
        <f t="shared" si="224"/>
        <v>276.16394461081251</v>
      </c>
      <c r="K254" s="5">
        <f t="shared" si="224"/>
        <v>34.088986912897184</v>
      </c>
      <c r="M254" s="5">
        <f t="shared" ref="M254:S254" si="225">(M113*9+M114*3)/12</f>
        <v>72.856132110074313</v>
      </c>
      <c r="N254" s="5">
        <f t="shared" si="225"/>
        <v>0</v>
      </c>
      <c r="O254" s="5">
        <f t="shared" si="225"/>
        <v>0</v>
      </c>
      <c r="P254" s="5">
        <f t="shared" si="225"/>
        <v>0</v>
      </c>
      <c r="Q254" s="5">
        <f t="shared" si="225"/>
        <v>0</v>
      </c>
      <c r="R254" s="5">
        <f t="shared" si="225"/>
        <v>0</v>
      </c>
      <c r="S254" s="5">
        <f t="shared" si="225"/>
        <v>0</v>
      </c>
      <c r="U254" s="5">
        <f t="shared" ref="U254:AA254" si="226">(U113*9+U114*3)/12</f>
        <v>56.043178546211003</v>
      </c>
      <c r="V254" s="5">
        <f t="shared" si="226"/>
        <v>14.650160476305301</v>
      </c>
      <c r="W254" s="5">
        <f t="shared" si="226"/>
        <v>13.581919608241369</v>
      </c>
      <c r="X254" s="5">
        <f t="shared" si="226"/>
        <v>4.3571597968321791</v>
      </c>
      <c r="Y254" s="5">
        <f t="shared" si="226"/>
        <v>4.6728960139939302</v>
      </c>
      <c r="Z254" s="5">
        <f t="shared" si="226"/>
        <v>23.574970881410831</v>
      </c>
      <c r="AA254" s="5">
        <f t="shared" si="226"/>
        <v>2.1575308172719732</v>
      </c>
      <c r="AB254" s="6"/>
      <c r="AC254" s="5">
        <f t="shared" ref="AC254:AI254" si="227">(AC113*9+AC114*3)/12</f>
        <v>14.944847612322933</v>
      </c>
      <c r="AD254" s="5">
        <f t="shared" si="227"/>
        <v>7.0724912644232489</v>
      </c>
      <c r="AE254" s="5">
        <f t="shared" si="227"/>
        <v>6.5567887763923851</v>
      </c>
      <c r="AF254" s="5">
        <f t="shared" si="227"/>
        <v>2.1785798984160896</v>
      </c>
      <c r="AG254" s="5">
        <f t="shared" si="227"/>
        <v>3.1152640093292869</v>
      </c>
      <c r="AH254" s="5">
        <f t="shared" si="227"/>
        <v>6.7357059661173793</v>
      </c>
      <c r="AI254" s="5">
        <f t="shared" si="227"/>
        <v>2.3732838989991705</v>
      </c>
    </row>
    <row r="255" spans="2:35" x14ac:dyDescent="0.3">
      <c r="B255" s="86">
        <f t="shared" si="143"/>
        <v>48669</v>
      </c>
      <c r="C255" s="3"/>
      <c r="D255" s="3"/>
      <c r="E255" s="5">
        <f t="shared" ref="E255:K255" si="228">(E114*9+E115*3)/12</f>
        <v>86.362538139711148</v>
      </c>
      <c r="F255" s="5">
        <f t="shared" si="228"/>
        <v>57.8782374403551</v>
      </c>
      <c r="G255" s="5">
        <f t="shared" si="228"/>
        <v>53.657949293662533</v>
      </c>
      <c r="H255" s="5">
        <f t="shared" si="228"/>
        <v>11.19063874486398</v>
      </c>
      <c r="I255" s="5">
        <f t="shared" si="228"/>
        <v>62.61680658751866</v>
      </c>
      <c r="J255" s="5">
        <f t="shared" si="228"/>
        <v>277.54476433386657</v>
      </c>
      <c r="K255" s="5">
        <f t="shared" si="228"/>
        <v>34.259431847461663</v>
      </c>
      <c r="M255" s="5">
        <f t="shared" ref="M255:S255" si="229">(M114*9+M115*3)/12</f>
        <v>73.220412770624662</v>
      </c>
      <c r="N255" s="5">
        <f t="shared" si="229"/>
        <v>0</v>
      </c>
      <c r="O255" s="5">
        <f t="shared" si="229"/>
        <v>0</v>
      </c>
      <c r="P255" s="5">
        <f t="shared" si="229"/>
        <v>0</v>
      </c>
      <c r="Q255" s="5">
        <f t="shared" si="229"/>
        <v>0</v>
      </c>
      <c r="R255" s="5">
        <f t="shared" si="229"/>
        <v>0</v>
      </c>
      <c r="S255" s="5">
        <f t="shared" si="229"/>
        <v>0</v>
      </c>
      <c r="U255" s="5">
        <f t="shared" ref="U255:AA255" si="230">(U114*9+U115*3)/12</f>
        <v>56.323394438942046</v>
      </c>
      <c r="V255" s="5">
        <f t="shared" si="230"/>
        <v>14.723411278686825</v>
      </c>
      <c r="W255" s="5">
        <f t="shared" si="230"/>
        <v>13.649829206282575</v>
      </c>
      <c r="X255" s="5">
        <f t="shared" si="230"/>
        <v>4.3789455958163392</v>
      </c>
      <c r="Y255" s="5">
        <f t="shared" si="230"/>
        <v>4.6962604940638988</v>
      </c>
      <c r="Z255" s="5">
        <f t="shared" si="230"/>
        <v>23.69284573581788</v>
      </c>
      <c r="AA255" s="5">
        <f t="shared" si="230"/>
        <v>2.168318471358333</v>
      </c>
      <c r="AB255" s="6"/>
      <c r="AC255" s="5">
        <f t="shared" ref="AC255:AI255" si="231">(AC114*9+AC115*3)/12</f>
        <v>15.019571850384549</v>
      </c>
      <c r="AD255" s="5">
        <f t="shared" si="231"/>
        <v>7.1078537207453643</v>
      </c>
      <c r="AE255" s="5">
        <f t="shared" si="231"/>
        <v>6.5895727202743473</v>
      </c>
      <c r="AF255" s="5">
        <f t="shared" si="231"/>
        <v>2.1894727979081696</v>
      </c>
      <c r="AG255" s="5">
        <f t="shared" si="231"/>
        <v>3.1308403293759333</v>
      </c>
      <c r="AH255" s="5">
        <f t="shared" si="231"/>
        <v>6.769384495947965</v>
      </c>
      <c r="AI255" s="5">
        <f t="shared" si="231"/>
        <v>2.385150318494166</v>
      </c>
    </row>
    <row r="256" spans="2:35" x14ac:dyDescent="0.3">
      <c r="B256" s="86">
        <f t="shared" si="143"/>
        <v>49034</v>
      </c>
      <c r="C256" s="3"/>
      <c r="D256" s="3"/>
      <c r="E256" s="5">
        <f t="shared" ref="E256:K256" si="232">(E115*9+E116*3)/12</f>
        <v>86.794350830409698</v>
      </c>
      <c r="F256" s="5">
        <f t="shared" si="232"/>
        <v>58.167628627556873</v>
      </c>
      <c r="G256" s="5">
        <f t="shared" si="232"/>
        <v>53.926239040130838</v>
      </c>
      <c r="H256" s="5">
        <f t="shared" si="232"/>
        <v>11.246591938588301</v>
      </c>
      <c r="I256" s="5">
        <f t="shared" si="232"/>
        <v>62.929890620456234</v>
      </c>
      <c r="J256" s="5">
        <f t="shared" si="232"/>
        <v>278.93248815553585</v>
      </c>
      <c r="K256" s="5">
        <f t="shared" si="232"/>
        <v>34.430729006698968</v>
      </c>
      <c r="M256" s="5">
        <f t="shared" ref="M256:S256" si="233">(M115*9+M116*3)/12</f>
        <v>73.586514834477796</v>
      </c>
      <c r="N256" s="5">
        <f t="shared" si="233"/>
        <v>0</v>
      </c>
      <c r="O256" s="5">
        <f t="shared" si="233"/>
        <v>0</v>
      </c>
      <c r="P256" s="5">
        <f t="shared" si="233"/>
        <v>0</v>
      </c>
      <c r="Q256" s="5">
        <f t="shared" si="233"/>
        <v>0</v>
      </c>
      <c r="R256" s="5">
        <f t="shared" si="233"/>
        <v>0</v>
      </c>
      <c r="S256" s="5">
        <f t="shared" si="233"/>
        <v>0</v>
      </c>
      <c r="U256" s="5">
        <f t="shared" ref="U256:AA256" si="234">(U115*9+U116*3)/12</f>
        <v>56.605011411136751</v>
      </c>
      <c r="V256" s="5">
        <f t="shared" si="234"/>
        <v>14.797028335080256</v>
      </c>
      <c r="W256" s="5">
        <f t="shared" si="234"/>
        <v>13.718078352313986</v>
      </c>
      <c r="X256" s="5">
        <f t="shared" si="234"/>
        <v>4.4008403237954212</v>
      </c>
      <c r="Y256" s="5">
        <f t="shared" si="234"/>
        <v>4.7197417965342181</v>
      </c>
      <c r="Z256" s="5">
        <f t="shared" si="234"/>
        <v>23.811309964496967</v>
      </c>
      <c r="AA256" s="5">
        <f t="shared" si="234"/>
        <v>2.1791600637151247</v>
      </c>
      <c r="AB256" s="6"/>
      <c r="AC256" s="5">
        <f t="shared" ref="AC256:AI256" si="235">(AC115*9+AC116*3)/12</f>
        <v>15.094669709636468</v>
      </c>
      <c r="AD256" s="5">
        <f t="shared" si="235"/>
        <v>7.1433929893490911</v>
      </c>
      <c r="AE256" s="5">
        <f t="shared" si="235"/>
        <v>6.6225205838757182</v>
      </c>
      <c r="AF256" s="5">
        <f t="shared" si="235"/>
        <v>2.2004201618977106</v>
      </c>
      <c r="AG256" s="5">
        <f t="shared" si="235"/>
        <v>3.1464945310228121</v>
      </c>
      <c r="AH256" s="5">
        <f t="shared" si="235"/>
        <v>6.8032314184277043</v>
      </c>
      <c r="AI256" s="5">
        <f t="shared" si="235"/>
        <v>2.3970760700866367</v>
      </c>
    </row>
    <row r="257" spans="2:35" x14ac:dyDescent="0.3">
      <c r="B257" s="86">
        <f t="shared" si="143"/>
        <v>49399</v>
      </c>
      <c r="C257" s="3"/>
      <c r="D257" s="3"/>
      <c r="E257" s="5">
        <f t="shared" ref="E257:K257" si="236">(E116*9+E117*3)/12</f>
        <v>87.228322584561738</v>
      </c>
      <c r="F257" s="5">
        <f t="shared" si="236"/>
        <v>58.458466770694649</v>
      </c>
      <c r="G257" s="5">
        <f t="shared" si="236"/>
        <v>54.195870235331483</v>
      </c>
      <c r="H257" s="5">
        <f t="shared" si="236"/>
        <v>11.302824898281239</v>
      </c>
      <c r="I257" s="5">
        <f t="shared" si="236"/>
        <v>63.244540073558532</v>
      </c>
      <c r="J257" s="5">
        <f t="shared" si="236"/>
        <v>280.32715059631346</v>
      </c>
      <c r="K257" s="5">
        <f t="shared" si="236"/>
        <v>34.60288265173245</v>
      </c>
      <c r="M257" s="5">
        <f t="shared" ref="M257:S257" si="237">(M116*9+M117*3)/12</f>
        <v>73.954447408650168</v>
      </c>
      <c r="N257" s="5">
        <f t="shared" si="237"/>
        <v>0</v>
      </c>
      <c r="O257" s="5">
        <f t="shared" si="237"/>
        <v>0</v>
      </c>
      <c r="P257" s="5">
        <f t="shared" si="237"/>
        <v>0</v>
      </c>
      <c r="Q257" s="5">
        <f t="shared" si="237"/>
        <v>0</v>
      </c>
      <c r="R257" s="5">
        <f t="shared" si="237"/>
        <v>0</v>
      </c>
      <c r="S257" s="5">
        <f t="shared" si="237"/>
        <v>0</v>
      </c>
      <c r="U257" s="5">
        <f t="shared" ref="U257:AA257" si="238">(U116*9+U117*3)/12</f>
        <v>56.888036468192432</v>
      </c>
      <c r="V257" s="5">
        <f t="shared" si="238"/>
        <v>14.871013476755659</v>
      </c>
      <c r="W257" s="5">
        <f t="shared" si="238"/>
        <v>13.786668744075556</v>
      </c>
      <c r="X257" s="5">
        <f t="shared" si="238"/>
        <v>4.4228445254143978</v>
      </c>
      <c r="Y257" s="5">
        <f t="shared" si="238"/>
        <v>4.7433405055168878</v>
      </c>
      <c r="Z257" s="5">
        <f t="shared" si="238"/>
        <v>23.930366514319449</v>
      </c>
      <c r="AA257" s="5">
        <f t="shared" si="238"/>
        <v>2.1900558640337002</v>
      </c>
      <c r="AB257" s="6"/>
      <c r="AC257" s="5">
        <f t="shared" ref="AC257:AI257" si="239">(AC116*9+AC117*3)/12</f>
        <v>15.170143058184649</v>
      </c>
      <c r="AD257" s="5">
        <f t="shared" si="239"/>
        <v>7.1791099542958348</v>
      </c>
      <c r="AE257" s="5">
        <f t="shared" si="239"/>
        <v>6.6556331867950957</v>
      </c>
      <c r="AF257" s="5">
        <f t="shared" si="239"/>
        <v>2.2114222627071989</v>
      </c>
      <c r="AG257" s="5">
        <f t="shared" si="239"/>
        <v>3.1622270036779265</v>
      </c>
      <c r="AH257" s="5">
        <f t="shared" si="239"/>
        <v>6.8372475755198421</v>
      </c>
      <c r="AI257" s="5">
        <f t="shared" si="239"/>
        <v>2.4090614504370698</v>
      </c>
    </row>
    <row r="258" spans="2:35" x14ac:dyDescent="0.3">
      <c r="B258" s="86">
        <f t="shared" si="143"/>
        <v>49765</v>
      </c>
      <c r="C258" s="3"/>
      <c r="D258" s="3"/>
      <c r="E258" s="5">
        <f t="shared" ref="E258:K258" si="240">(E117*9+E118*3)/12</f>
        <v>87.664464197484548</v>
      </c>
      <c r="F258" s="5">
        <f t="shared" si="240"/>
        <v>58.750759104548116</v>
      </c>
      <c r="G258" s="5">
        <f t="shared" si="240"/>
        <v>54.466849586508125</v>
      </c>
      <c r="H258" s="5">
        <f t="shared" si="240"/>
        <v>11.359339022772645</v>
      </c>
      <c r="I258" s="5">
        <f t="shared" si="240"/>
        <v>63.560762773926314</v>
      </c>
      <c r="J258" s="5">
        <f t="shared" si="240"/>
        <v>281.72878634929504</v>
      </c>
      <c r="K258" s="5">
        <f t="shared" si="240"/>
        <v>34.775897064991121</v>
      </c>
      <c r="M258" s="5">
        <f t="shared" ref="M258:S258" si="241">(M117*9+M118*3)/12</f>
        <v>74.324219645693418</v>
      </c>
      <c r="N258" s="5">
        <f t="shared" si="241"/>
        <v>0</v>
      </c>
      <c r="O258" s="5">
        <f t="shared" si="241"/>
        <v>0</v>
      </c>
      <c r="P258" s="5">
        <f t="shared" si="241"/>
        <v>0</v>
      </c>
      <c r="Q258" s="5">
        <f t="shared" si="241"/>
        <v>0</v>
      </c>
      <c r="R258" s="5">
        <f t="shared" si="241"/>
        <v>0</v>
      </c>
      <c r="S258" s="5">
        <f t="shared" si="241"/>
        <v>0</v>
      </c>
      <c r="U258" s="5">
        <f t="shared" ref="U258:AA258" si="242">(U117*9+U118*3)/12</f>
        <v>57.172476650533383</v>
      </c>
      <c r="V258" s="5">
        <f t="shared" si="242"/>
        <v>14.945368544139432</v>
      </c>
      <c r="W258" s="5">
        <f t="shared" si="242"/>
        <v>13.85560208779593</v>
      </c>
      <c r="X258" s="5">
        <f t="shared" si="242"/>
        <v>4.4449587480414694</v>
      </c>
      <c r="Y258" s="5">
        <f t="shared" si="242"/>
        <v>4.7670572080444735</v>
      </c>
      <c r="Z258" s="5">
        <f t="shared" si="242"/>
        <v>24.05001834689104</v>
      </c>
      <c r="AA258" s="5">
        <f t="shared" si="242"/>
        <v>2.2010061433538683</v>
      </c>
      <c r="AB258" s="6"/>
      <c r="AC258" s="5">
        <f t="shared" ref="AC258:AI258" si="243">(AC117*9+AC118*3)/12</f>
        <v>15.24599377347557</v>
      </c>
      <c r="AD258" s="5">
        <f t="shared" si="243"/>
        <v>7.2150055040673138</v>
      </c>
      <c r="AE258" s="5">
        <f t="shared" si="243"/>
        <v>6.6889113527290709</v>
      </c>
      <c r="AF258" s="5">
        <f t="shared" si="243"/>
        <v>2.2224793740207347</v>
      </c>
      <c r="AG258" s="5">
        <f t="shared" si="243"/>
        <v>3.1780381386963157</v>
      </c>
      <c r="AH258" s="5">
        <f t="shared" si="243"/>
        <v>6.8714338133974406</v>
      </c>
      <c r="AI258" s="5">
        <f t="shared" si="243"/>
        <v>2.4211067576892549</v>
      </c>
    </row>
    <row r="259" spans="2:35" x14ac:dyDescent="0.3">
      <c r="B259" s="86">
        <f t="shared" si="143"/>
        <v>50130</v>
      </c>
      <c r="C259" s="3"/>
      <c r="D259" s="3"/>
      <c r="E259" s="5">
        <f t="shared" ref="E259:K259" si="244">(E118*9+E119*3)/12</f>
        <v>88.102786518471945</v>
      </c>
      <c r="F259" s="5">
        <f t="shared" si="244"/>
        <v>59.044512900070835</v>
      </c>
      <c r="G259" s="5">
        <f t="shared" si="244"/>
        <v>54.739183834440666</v>
      </c>
      <c r="H259" s="5">
        <f t="shared" si="244"/>
        <v>11.416135717886506</v>
      </c>
      <c r="I259" s="5">
        <f t="shared" si="244"/>
        <v>63.878566587795923</v>
      </c>
      <c r="J259" s="5">
        <f t="shared" si="244"/>
        <v>283.13743028104153</v>
      </c>
      <c r="K259" s="5">
        <f t="shared" si="244"/>
        <v>34.949776550316066</v>
      </c>
      <c r="M259" s="5">
        <f t="shared" ref="M259:S259" si="245">(M118*9+M119*3)/12</f>
        <v>74.695840743921863</v>
      </c>
      <c r="N259" s="5">
        <f t="shared" si="245"/>
        <v>0</v>
      </c>
      <c r="O259" s="5">
        <f t="shared" si="245"/>
        <v>0</v>
      </c>
      <c r="P259" s="5">
        <f t="shared" si="245"/>
        <v>0</v>
      </c>
      <c r="Q259" s="5">
        <f t="shared" si="245"/>
        <v>0</v>
      </c>
      <c r="R259" s="5">
        <f t="shared" si="245"/>
        <v>0</v>
      </c>
      <c r="S259" s="5">
        <f t="shared" si="245"/>
        <v>0</v>
      </c>
      <c r="U259" s="5">
        <f t="shared" ref="U259:AA259" si="246">(U118*9+U119*3)/12</f>
        <v>57.458339033786046</v>
      </c>
      <c r="V259" s="5">
        <f t="shared" si="246"/>
        <v>15.020095386860129</v>
      </c>
      <c r="W259" s="5">
        <f t="shared" si="246"/>
        <v>13.924880098234908</v>
      </c>
      <c r="X259" s="5">
        <f t="shared" si="246"/>
        <v>4.4671835417816759</v>
      </c>
      <c r="Y259" s="5">
        <f t="shared" si="246"/>
        <v>4.7908924940846944</v>
      </c>
      <c r="Z259" s="5">
        <f t="shared" si="246"/>
        <v>24.170268438625499</v>
      </c>
      <c r="AA259" s="5">
        <f t="shared" si="246"/>
        <v>2.2120111740706374</v>
      </c>
      <c r="AB259" s="6"/>
      <c r="AC259" s="5">
        <f t="shared" ref="AC259:AI259" si="247">(AC118*9+AC119*3)/12</f>
        <v>15.322223742342947</v>
      </c>
      <c r="AD259" s="5">
        <f t="shared" si="247"/>
        <v>7.2510805315876494</v>
      </c>
      <c r="AE259" s="5">
        <f t="shared" si="247"/>
        <v>6.7223559094927152</v>
      </c>
      <c r="AF259" s="5">
        <f t="shared" si="247"/>
        <v>2.2335917708908379</v>
      </c>
      <c r="AG259" s="5">
        <f t="shared" si="247"/>
        <v>3.1939283293897964</v>
      </c>
      <c r="AH259" s="5">
        <f t="shared" si="247"/>
        <v>6.9057909824644268</v>
      </c>
      <c r="AI259" s="5">
        <f t="shared" si="247"/>
        <v>2.4332122914777004</v>
      </c>
    </row>
    <row r="260" spans="2:35" x14ac:dyDescent="0.3">
      <c r="B260" s="86">
        <f t="shared" si="143"/>
        <v>50495</v>
      </c>
      <c r="C260" s="3"/>
      <c r="D260" s="3"/>
      <c r="E260" s="5">
        <f t="shared" ref="E260:K260" si="248">(E119*9+E120*3)/12</f>
        <v>88.543300451064283</v>
      </c>
      <c r="F260" s="5">
        <f t="shared" si="248"/>
        <v>59.339735464571191</v>
      </c>
      <c r="G260" s="5">
        <f t="shared" si="248"/>
        <v>55.012879753612857</v>
      </c>
      <c r="H260" s="5">
        <f t="shared" si="248"/>
        <v>11.473216396475939</v>
      </c>
      <c r="I260" s="5">
        <f t="shared" si="248"/>
        <v>64.197959420734904</v>
      </c>
      <c r="J260" s="5">
        <f t="shared" si="248"/>
        <v>284.55311743244664</v>
      </c>
      <c r="K260" s="5">
        <f t="shared" si="248"/>
        <v>35.124525433067646</v>
      </c>
      <c r="M260" s="5">
        <f t="shared" ref="M260:S260" si="249">(M119*9+M120*3)/12</f>
        <v>75.069319947641461</v>
      </c>
      <c r="N260" s="5">
        <f t="shared" si="249"/>
        <v>0</v>
      </c>
      <c r="O260" s="5">
        <f t="shared" si="249"/>
        <v>0</v>
      </c>
      <c r="P260" s="5">
        <f t="shared" si="249"/>
        <v>0</v>
      </c>
      <c r="Q260" s="5">
        <f t="shared" si="249"/>
        <v>0</v>
      </c>
      <c r="R260" s="5">
        <f t="shared" si="249"/>
        <v>0</v>
      </c>
      <c r="S260" s="5">
        <f t="shared" si="249"/>
        <v>0</v>
      </c>
      <c r="U260" s="5">
        <f t="shared" ref="U260:AA260" si="250">(U119*9+U120*3)/12</f>
        <v>57.745630728954971</v>
      </c>
      <c r="V260" s="5">
        <f t="shared" si="250"/>
        <v>15.095195863794428</v>
      </c>
      <c r="W260" s="5">
        <f t="shared" si="250"/>
        <v>13.99450449872608</v>
      </c>
      <c r="X260" s="5">
        <f t="shared" si="250"/>
        <v>4.4895194594905847</v>
      </c>
      <c r="Y260" s="5">
        <f t="shared" si="250"/>
        <v>4.814846956555118</v>
      </c>
      <c r="Z260" s="5">
        <f t="shared" si="250"/>
        <v>24.291119780818622</v>
      </c>
      <c r="AA260" s="5">
        <f t="shared" si="250"/>
        <v>2.2230712299409903</v>
      </c>
      <c r="AB260" s="6"/>
      <c r="AC260" s="5">
        <f t="shared" ref="AC260:AI260" si="251">(AC119*9+AC120*3)/12</f>
        <v>15.398834861054659</v>
      </c>
      <c r="AD260" s="5">
        <f t="shared" si="251"/>
        <v>7.2873359342455872</v>
      </c>
      <c r="AE260" s="5">
        <f t="shared" si="251"/>
        <v>6.755967689040177</v>
      </c>
      <c r="AF260" s="5">
        <f t="shared" si="251"/>
        <v>2.2447597297452924</v>
      </c>
      <c r="AG260" s="5">
        <f t="shared" si="251"/>
        <v>3.2098979710367455</v>
      </c>
      <c r="AH260" s="5">
        <f t="shared" si="251"/>
        <v>6.9403199373767483</v>
      </c>
      <c r="AI260" s="5">
        <f t="shared" si="251"/>
        <v>2.4453783529350894</v>
      </c>
    </row>
    <row r="261" spans="2:35" x14ac:dyDescent="0.3">
      <c r="B261" s="86">
        <f t="shared" si="143"/>
        <v>50860</v>
      </c>
      <c r="C261" s="3"/>
      <c r="D261" s="3"/>
      <c r="E261" s="5">
        <f t="shared" ref="E261:K261" si="252">(E120*9+E121*3)/12</f>
        <v>88.986016953319606</v>
      </c>
      <c r="F261" s="5">
        <f t="shared" si="252"/>
        <v>59.636434141894036</v>
      </c>
      <c r="G261" s="5">
        <f t="shared" si="252"/>
        <v>55.287944152380909</v>
      </c>
      <c r="H261" s="5">
        <f t="shared" si="252"/>
        <v>11.530582478458316</v>
      </c>
      <c r="I261" s="5">
        <f t="shared" si="252"/>
        <v>64.518949217838582</v>
      </c>
      <c r="J261" s="5">
        <f t="shared" si="252"/>
        <v>285.97588301960894</v>
      </c>
      <c r="K261" s="5">
        <f t="shared" si="252"/>
        <v>35.300148060232978</v>
      </c>
      <c r="M261" s="5">
        <f t="shared" ref="M261:S261" si="253">(M120*9+M121*3)/12</f>
        <v>75.444666547379654</v>
      </c>
      <c r="N261" s="5">
        <f t="shared" si="253"/>
        <v>0</v>
      </c>
      <c r="O261" s="5">
        <f t="shared" si="253"/>
        <v>0</v>
      </c>
      <c r="P261" s="5">
        <f t="shared" si="253"/>
        <v>0</v>
      </c>
      <c r="Q261" s="5">
        <f t="shared" si="253"/>
        <v>0</v>
      </c>
      <c r="R261" s="5">
        <f t="shared" si="253"/>
        <v>0</v>
      </c>
      <c r="S261" s="5">
        <f t="shared" si="253"/>
        <v>0</v>
      </c>
      <c r="U261" s="5">
        <f t="shared" ref="U261:AA261" si="254">(U120*9+U121*3)/12</f>
        <v>58.034358882599747</v>
      </c>
      <c r="V261" s="5">
        <f t="shared" si="254"/>
        <v>15.170671843113396</v>
      </c>
      <c r="W261" s="5">
        <f t="shared" si="254"/>
        <v>14.064477021219707</v>
      </c>
      <c r="X261" s="5">
        <f t="shared" si="254"/>
        <v>4.5119670567880368</v>
      </c>
      <c r="Y261" s="5">
        <f t="shared" si="254"/>
        <v>4.8389211913378922</v>
      </c>
      <c r="Z261" s="5">
        <f t="shared" si="254"/>
        <v>24.412575379722711</v>
      </c>
      <c r="AA261" s="5">
        <f t="shared" si="254"/>
        <v>2.2341865860906949</v>
      </c>
      <c r="AB261" s="6"/>
      <c r="AC261" s="5">
        <f t="shared" ref="AC261:AI261" si="255">(AC120*9+AC121*3)/12</f>
        <v>15.475829035359931</v>
      </c>
      <c r="AD261" s="5">
        <f t="shared" si="255"/>
        <v>7.3237726139168133</v>
      </c>
      <c r="AE261" s="5">
        <f t="shared" si="255"/>
        <v>6.7897475274853774</v>
      </c>
      <c r="AF261" s="5">
        <f t="shared" si="255"/>
        <v>2.2559835283940184</v>
      </c>
      <c r="AG261" s="5">
        <f t="shared" si="255"/>
        <v>3.2259474608919283</v>
      </c>
      <c r="AH261" s="5">
        <f t="shared" si="255"/>
        <v>6.9750215370636326</v>
      </c>
      <c r="AI261" s="5">
        <f t="shared" si="255"/>
        <v>2.4576052446997645</v>
      </c>
    </row>
    <row r="262" spans="2:35" x14ac:dyDescent="0.3">
      <c r="B262" s="86">
        <f t="shared" si="143"/>
        <v>51226</v>
      </c>
      <c r="C262" s="3"/>
      <c r="D262" s="3"/>
      <c r="E262" s="5">
        <f t="shared" ref="E262:K262" si="256">(E121*9+E122*3)/12</f>
        <v>89.430947038086174</v>
      </c>
      <c r="F262" s="5">
        <f t="shared" si="256"/>
        <v>59.934616312603502</v>
      </c>
      <c r="G262" s="5">
        <f t="shared" si="256"/>
        <v>55.564383873142816</v>
      </c>
      <c r="H262" s="5">
        <f t="shared" si="256"/>
        <v>11.588235390850606</v>
      </c>
      <c r="I262" s="5">
        <f t="shared" si="256"/>
        <v>64.841543963927748</v>
      </c>
      <c r="J262" s="5">
        <f t="shared" si="256"/>
        <v>287.4057624347069</v>
      </c>
      <c r="K262" s="5">
        <f t="shared" si="256"/>
        <v>35.476648800534136</v>
      </c>
      <c r="M262" s="5">
        <f t="shared" ref="M262:S262" si="257">(M121*9+M122*3)/12</f>
        <v>75.821889880116544</v>
      </c>
      <c r="N262" s="5">
        <f t="shared" si="257"/>
        <v>0</v>
      </c>
      <c r="O262" s="5">
        <f t="shared" si="257"/>
        <v>0</v>
      </c>
      <c r="P262" s="5">
        <f t="shared" si="257"/>
        <v>0</v>
      </c>
      <c r="Q262" s="5">
        <f t="shared" si="257"/>
        <v>0</v>
      </c>
      <c r="R262" s="5">
        <f t="shared" si="257"/>
        <v>0</v>
      </c>
      <c r="S262" s="5">
        <f t="shared" si="257"/>
        <v>0</v>
      </c>
      <c r="U262" s="5">
        <f t="shared" ref="U262:AA262" si="258">(U121*9+U122*3)/12</f>
        <v>58.324530677012739</v>
      </c>
      <c r="V262" s="5">
        <f t="shared" si="258"/>
        <v>15.246525202328961</v>
      </c>
      <c r="W262" s="5">
        <f t="shared" si="258"/>
        <v>14.134799406325804</v>
      </c>
      <c r="X262" s="5">
        <f t="shared" si="258"/>
        <v>4.5345268920719759</v>
      </c>
      <c r="Y262" s="5">
        <f t="shared" si="258"/>
        <v>4.8631157972945802</v>
      </c>
      <c r="Z262" s="5">
        <f t="shared" si="258"/>
        <v>24.534638256621324</v>
      </c>
      <c r="AA262" s="5">
        <f t="shared" si="258"/>
        <v>2.2453575190211481</v>
      </c>
      <c r="AB262" s="6"/>
      <c r="AC262" s="5">
        <f t="shared" ref="AC262:AI262" si="259">(AC121*9+AC122*3)/12</f>
        <v>15.553208180536728</v>
      </c>
      <c r="AD262" s="5">
        <f t="shared" si="259"/>
        <v>7.3603914769863961</v>
      </c>
      <c r="AE262" s="5">
        <f t="shared" si="259"/>
        <v>6.8236962651228028</v>
      </c>
      <c r="AF262" s="5">
        <f t="shared" si="259"/>
        <v>2.267263446035988</v>
      </c>
      <c r="AG262" s="5">
        <f t="shared" si="259"/>
        <v>3.2420771981963878</v>
      </c>
      <c r="AH262" s="5">
        <f t="shared" si="259"/>
        <v>7.0098966447489488</v>
      </c>
      <c r="AI262" s="5">
        <f t="shared" si="259"/>
        <v>2.4698932709232628</v>
      </c>
    </row>
    <row r="263" spans="2:35" x14ac:dyDescent="0.3">
      <c r="B263" s="86">
        <f t="shared" si="143"/>
        <v>51591</v>
      </c>
      <c r="C263" s="3"/>
      <c r="D263" s="3"/>
      <c r="E263" s="5">
        <f t="shared" ref="E263:K263" si="260">(E122*9+E123*3)/12</f>
        <v>67.32442080395252</v>
      </c>
      <c r="F263" s="5">
        <f t="shared" si="260"/>
        <v>45.119317898252071</v>
      </c>
      <c r="G263" s="5">
        <f t="shared" si="260"/>
        <v>41.829367634837844</v>
      </c>
      <c r="H263" s="5">
        <f t="shared" si="260"/>
        <v>8.7237277661459611</v>
      </c>
      <c r="I263" s="5">
        <f t="shared" si="260"/>
        <v>48.813297141383806</v>
      </c>
      <c r="J263" s="5">
        <f t="shared" si="260"/>
        <v>216.36164138343102</v>
      </c>
      <c r="K263" s="5">
        <f t="shared" si="260"/>
        <v>26.707140108267268</v>
      </c>
      <c r="M263" s="5">
        <f t="shared" ref="M263:S263" si="261">(M122*9+M123*3)/12</f>
        <v>57.079400246829316</v>
      </c>
      <c r="N263" s="5">
        <f t="shared" si="261"/>
        <v>0</v>
      </c>
      <c r="O263" s="5">
        <f t="shared" si="261"/>
        <v>0</v>
      </c>
      <c r="P263" s="5">
        <f t="shared" si="261"/>
        <v>0</v>
      </c>
      <c r="Q263" s="5">
        <f t="shared" si="261"/>
        <v>0</v>
      </c>
      <c r="R263" s="5">
        <f t="shared" si="261"/>
        <v>0</v>
      </c>
      <c r="S263" s="5">
        <f t="shared" si="261"/>
        <v>0</v>
      </c>
      <c r="U263" s="5">
        <f t="shared" ref="U263:AA263" si="262">(U122*9+U123*3)/12</f>
        <v>43.907230959099458</v>
      </c>
      <c r="V263" s="5">
        <f t="shared" si="262"/>
        <v>11.477721219730789</v>
      </c>
      <c r="W263" s="5">
        <f t="shared" si="262"/>
        <v>10.640804047458749</v>
      </c>
      <c r="X263" s="5">
        <f t="shared" si="262"/>
        <v>3.4136326041440714</v>
      </c>
      <c r="Y263" s="5">
        <f t="shared" si="262"/>
        <v>3.6609972856037856</v>
      </c>
      <c r="Z263" s="5">
        <f t="shared" si="262"/>
        <v>18.46989621565875</v>
      </c>
      <c r="AA263" s="5">
        <f t="shared" si="262"/>
        <v>1.6903253233080553</v>
      </c>
      <c r="AB263" s="6"/>
      <c r="AC263" s="5">
        <f t="shared" ref="AC263:AI263" si="263">(AC122*9+AC123*3)/12</f>
        <v>11.708594922426526</v>
      </c>
      <c r="AD263" s="5">
        <f t="shared" si="263"/>
        <v>5.5409688646976241</v>
      </c>
      <c r="AE263" s="5">
        <f t="shared" si="263"/>
        <v>5.1369398849800874</v>
      </c>
      <c r="AF263" s="5">
        <f t="shared" si="263"/>
        <v>1.7068163020720357</v>
      </c>
      <c r="AG263" s="5">
        <f t="shared" si="263"/>
        <v>2.4406648570691907</v>
      </c>
      <c r="AH263" s="5">
        <f t="shared" si="263"/>
        <v>5.2771132044739284</v>
      </c>
      <c r="AI263" s="5">
        <f t="shared" si="263"/>
        <v>1.8593578556388604</v>
      </c>
    </row>
    <row r="264" spans="2:35" x14ac:dyDescent="0.3">
      <c r="E264" s="2"/>
      <c r="M264" s="2"/>
    </row>
    <row r="265" spans="2:35" s="78" customFormat="1" x14ac:dyDescent="0.3">
      <c r="B265" s="77" t="s">
        <v>195</v>
      </c>
      <c r="C265" s="77"/>
      <c r="D265" s="77"/>
    </row>
    <row r="266" spans="2:35" x14ac:dyDescent="0.3">
      <c r="E266" s="305" t="s">
        <v>89</v>
      </c>
      <c r="F266" s="305"/>
      <c r="G266" s="305"/>
      <c r="H266" s="305"/>
      <c r="I266" s="305"/>
      <c r="J266" s="305"/>
      <c r="K266" s="305"/>
      <c r="M266" s="305" t="s">
        <v>64</v>
      </c>
      <c r="N266" s="305"/>
      <c r="O266" s="305"/>
      <c r="P266" s="305"/>
      <c r="Q266" s="305"/>
      <c r="R266" s="305"/>
      <c r="S266" s="305"/>
      <c r="U266" s="305" t="s">
        <v>65</v>
      </c>
      <c r="V266" s="305"/>
      <c r="W266" s="305"/>
      <c r="X266" s="305"/>
      <c r="Y266" s="305"/>
      <c r="Z266" s="305"/>
      <c r="AA266" s="305"/>
      <c r="AC266" s="305" t="s">
        <v>66</v>
      </c>
      <c r="AD266" s="305"/>
      <c r="AE266" s="305"/>
      <c r="AF266" s="305"/>
      <c r="AG266" s="305"/>
      <c r="AH266" s="305"/>
      <c r="AI266" s="305"/>
    </row>
    <row r="267" spans="2:35" s="3" customFormat="1" x14ac:dyDescent="0.3">
      <c r="B267" s="4" t="s">
        <v>211</v>
      </c>
      <c r="C267" s="4"/>
      <c r="D267" s="4"/>
      <c r="E267" s="3" t="s">
        <v>70</v>
      </c>
      <c r="F267" s="3" t="s">
        <v>69</v>
      </c>
      <c r="G267" s="3" t="s">
        <v>61</v>
      </c>
      <c r="H267" s="3" t="s">
        <v>68</v>
      </c>
      <c r="I267" s="3" t="s">
        <v>71</v>
      </c>
      <c r="J267" s="3" t="s">
        <v>72</v>
      </c>
      <c r="K267" s="3" t="s">
        <v>62</v>
      </c>
      <c r="M267" s="3" t="s">
        <v>70</v>
      </c>
      <c r="N267" s="3" t="s">
        <v>69</v>
      </c>
      <c r="O267" s="3" t="s">
        <v>61</v>
      </c>
      <c r="P267" s="3" t="s">
        <v>68</v>
      </c>
      <c r="Q267" s="3" t="s">
        <v>71</v>
      </c>
      <c r="R267" s="3" t="s">
        <v>72</v>
      </c>
      <c r="S267" s="3" t="s">
        <v>62</v>
      </c>
      <c r="U267" s="3" t="s">
        <v>70</v>
      </c>
      <c r="V267" s="3" t="s">
        <v>69</v>
      </c>
      <c r="W267" s="3" t="s">
        <v>61</v>
      </c>
      <c r="X267" s="3" t="s">
        <v>68</v>
      </c>
      <c r="Y267" s="3" t="s">
        <v>71</v>
      </c>
      <c r="Z267" s="3" t="s">
        <v>72</v>
      </c>
      <c r="AA267" s="3" t="s">
        <v>62</v>
      </c>
      <c r="AC267" s="3" t="s">
        <v>70</v>
      </c>
      <c r="AD267" s="3" t="s">
        <v>69</v>
      </c>
      <c r="AE267" s="3" t="s">
        <v>61</v>
      </c>
      <c r="AF267" s="3" t="s">
        <v>68</v>
      </c>
      <c r="AG267" s="3" t="s">
        <v>71</v>
      </c>
      <c r="AH267" s="3" t="s">
        <v>72</v>
      </c>
      <c r="AI267" s="3" t="s">
        <v>62</v>
      </c>
    </row>
    <row r="268" spans="2:35" hidden="1" x14ac:dyDescent="0.3">
      <c r="B268" s="85">
        <f>B233</f>
        <v>40633</v>
      </c>
      <c r="C268" s="3"/>
      <c r="D268" s="3"/>
      <c r="E268" s="5">
        <f t="shared" ref="E268:K268" si="264">(E127*9+E128*3)/12</f>
        <v>171.44500000000002</v>
      </c>
      <c r="F268" s="5">
        <f t="shared" si="264"/>
        <v>43.65</v>
      </c>
      <c r="G268" s="5">
        <f t="shared" si="264"/>
        <v>79.05</v>
      </c>
      <c r="H268" s="5">
        <f t="shared" si="264"/>
        <v>262.07</v>
      </c>
      <c r="I268" s="5">
        <f t="shared" si="264"/>
        <v>479.8125</v>
      </c>
      <c r="J268" s="5">
        <f t="shared" si="264"/>
        <v>550.08249999999987</v>
      </c>
      <c r="K268" s="5">
        <f t="shared" si="264"/>
        <v>85.470000000000013</v>
      </c>
      <c r="M268" s="5">
        <f t="shared" ref="M268:S268" si="265">(M127*9+M128*3)/12</f>
        <v>176.48749999999998</v>
      </c>
      <c r="N268" s="5">
        <f t="shared" si="265"/>
        <v>0</v>
      </c>
      <c r="O268" s="5">
        <f t="shared" si="265"/>
        <v>0</v>
      </c>
      <c r="P268" s="5">
        <f t="shared" si="265"/>
        <v>0</v>
      </c>
      <c r="Q268" s="5">
        <f t="shared" si="265"/>
        <v>0</v>
      </c>
      <c r="R268" s="5">
        <f t="shared" si="265"/>
        <v>0</v>
      </c>
      <c r="S268" s="5">
        <f t="shared" si="265"/>
        <v>0</v>
      </c>
      <c r="U268" s="5">
        <f t="shared" ref="U268:AA268" si="266">(U127*9+U128*3)/12</f>
        <v>166.4025</v>
      </c>
      <c r="V268" s="5">
        <f t="shared" si="266"/>
        <v>11.64</v>
      </c>
      <c r="W268" s="5">
        <f t="shared" si="266"/>
        <v>21.080000000000002</v>
      </c>
      <c r="X268" s="5">
        <f t="shared" si="266"/>
        <v>32.31</v>
      </c>
      <c r="Y268" s="5">
        <f t="shared" si="266"/>
        <v>41.583750000000002</v>
      </c>
      <c r="Z268" s="5">
        <f t="shared" si="266"/>
        <v>46.392500000000005</v>
      </c>
      <c r="AA268" s="5">
        <f t="shared" si="266"/>
        <v>6.1049999999999995</v>
      </c>
      <c r="AB268" s="6"/>
      <c r="AC268" s="5">
        <f t="shared" ref="AC268:AI268" si="267">(AC127*9+AC128*3)/12</f>
        <v>75.637500000000003</v>
      </c>
      <c r="AD268" s="5">
        <f t="shared" si="267"/>
        <v>2.91</v>
      </c>
      <c r="AE268" s="5">
        <f t="shared" si="267"/>
        <v>5.2700000000000005</v>
      </c>
      <c r="AF268" s="5">
        <f t="shared" si="267"/>
        <v>16.155000000000001</v>
      </c>
      <c r="AG268" s="5">
        <f t="shared" si="267"/>
        <v>38.384999999999998</v>
      </c>
      <c r="AH268" s="5">
        <f t="shared" si="267"/>
        <v>9.9412499999999984</v>
      </c>
      <c r="AI268" s="5">
        <f t="shared" si="267"/>
        <v>6.66</v>
      </c>
    </row>
    <row r="269" spans="2:35" hidden="1" x14ac:dyDescent="0.3">
      <c r="B269" s="85">
        <f t="shared" ref="B269:B298" si="268">B234</f>
        <v>40999</v>
      </c>
      <c r="C269" s="3"/>
      <c r="D269" s="3"/>
      <c r="E269" s="5">
        <f t="shared" ref="E269:K269" si="269">(E128*9+E129*3)/12</f>
        <v>183.5575</v>
      </c>
      <c r="F269" s="5">
        <f t="shared" si="269"/>
        <v>45.449999999999996</v>
      </c>
      <c r="G269" s="5">
        <f t="shared" si="269"/>
        <v>83.25</v>
      </c>
      <c r="H269" s="5">
        <f t="shared" si="269"/>
        <v>273.75</v>
      </c>
      <c r="I269" s="5">
        <f t="shared" si="269"/>
        <v>512.4375</v>
      </c>
      <c r="J269" s="5">
        <f t="shared" si="269"/>
        <v>589.71499999999992</v>
      </c>
      <c r="K269" s="5">
        <f t="shared" si="269"/>
        <v>91.63</v>
      </c>
      <c r="M269" s="5">
        <f t="shared" ref="M269:S269" si="270">(M128*9+M129*3)/12</f>
        <v>188.95624999999998</v>
      </c>
      <c r="N269" s="5">
        <f t="shared" si="270"/>
        <v>0</v>
      </c>
      <c r="O269" s="5">
        <f t="shared" si="270"/>
        <v>0</v>
      </c>
      <c r="P269" s="5">
        <f t="shared" si="270"/>
        <v>0</v>
      </c>
      <c r="Q269" s="5">
        <f t="shared" si="270"/>
        <v>0</v>
      </c>
      <c r="R269" s="5">
        <f t="shared" si="270"/>
        <v>0</v>
      </c>
      <c r="S269" s="5">
        <f t="shared" si="270"/>
        <v>0</v>
      </c>
      <c r="U269" s="5">
        <f t="shared" ref="U269:AA269" si="271">(U128*9+U129*3)/12</f>
        <v>178.15874999999997</v>
      </c>
      <c r="V269" s="5">
        <f t="shared" si="271"/>
        <v>12.12</v>
      </c>
      <c r="W269" s="5">
        <f t="shared" si="271"/>
        <v>22.200000000000003</v>
      </c>
      <c r="X269" s="5">
        <f t="shared" si="271"/>
        <v>33.75</v>
      </c>
      <c r="Y269" s="5">
        <f t="shared" si="271"/>
        <v>44.411249999999995</v>
      </c>
      <c r="Z269" s="5">
        <f t="shared" si="271"/>
        <v>49.735000000000007</v>
      </c>
      <c r="AA269" s="5">
        <f t="shared" si="271"/>
        <v>6.544999999999999</v>
      </c>
      <c r="AB269" s="6"/>
      <c r="AC269" s="5">
        <f t="shared" ref="AC269:AI269" si="272">(AC128*9+AC129*3)/12</f>
        <v>80.981250000000003</v>
      </c>
      <c r="AD269" s="5">
        <f t="shared" si="272"/>
        <v>3.03</v>
      </c>
      <c r="AE269" s="5">
        <f t="shared" si="272"/>
        <v>5.5500000000000007</v>
      </c>
      <c r="AF269" s="5">
        <f t="shared" si="272"/>
        <v>16.875</v>
      </c>
      <c r="AG269" s="5">
        <f t="shared" si="272"/>
        <v>40.994999999999997</v>
      </c>
      <c r="AH269" s="5">
        <f t="shared" si="272"/>
        <v>10.657499999999999</v>
      </c>
      <c r="AI269" s="5">
        <f t="shared" si="272"/>
        <v>7.14</v>
      </c>
    </row>
    <row r="270" spans="2:35" hidden="1" x14ac:dyDescent="0.3">
      <c r="B270" s="85">
        <f t="shared" si="268"/>
        <v>41364</v>
      </c>
      <c r="C270" s="3"/>
      <c r="D270" s="3"/>
      <c r="E270" s="5">
        <f t="shared" ref="E270:K270" si="273">(E129*9+E130*3)/12</f>
        <v>201.70500000000001</v>
      </c>
      <c r="F270" s="5">
        <f t="shared" si="273"/>
        <v>48.6</v>
      </c>
      <c r="G270" s="5">
        <f t="shared" si="273"/>
        <v>90</v>
      </c>
      <c r="H270" s="5">
        <f t="shared" si="273"/>
        <v>293.09500000000003</v>
      </c>
      <c r="I270" s="5">
        <f t="shared" si="273"/>
        <v>561.375</v>
      </c>
      <c r="J270" s="5">
        <f t="shared" si="273"/>
        <v>649.68249999999989</v>
      </c>
      <c r="K270" s="5">
        <f t="shared" si="273"/>
        <v>100.67750000000001</v>
      </c>
      <c r="M270" s="5">
        <f t="shared" ref="M270:S270" si="274">(M129*9+M130*3)/12</f>
        <v>207.63749999999996</v>
      </c>
      <c r="N270" s="5">
        <f t="shared" si="274"/>
        <v>0</v>
      </c>
      <c r="O270" s="5">
        <f t="shared" si="274"/>
        <v>0</v>
      </c>
      <c r="P270" s="5">
        <f t="shared" si="274"/>
        <v>0</v>
      </c>
      <c r="Q270" s="5">
        <f t="shared" si="274"/>
        <v>0</v>
      </c>
      <c r="R270" s="5">
        <f t="shared" si="274"/>
        <v>0</v>
      </c>
      <c r="S270" s="5">
        <f t="shared" si="274"/>
        <v>0</v>
      </c>
      <c r="U270" s="5">
        <f t="shared" ref="U270:AA270" si="275">(U129*9+U130*3)/12</f>
        <v>195.77250000000001</v>
      </c>
      <c r="V270" s="5">
        <f t="shared" si="275"/>
        <v>12.96</v>
      </c>
      <c r="W270" s="5">
        <f t="shared" si="275"/>
        <v>24</v>
      </c>
      <c r="X270" s="5">
        <f t="shared" si="275"/>
        <v>36.134999999999998</v>
      </c>
      <c r="Y270" s="5">
        <f t="shared" si="275"/>
        <v>48.652500000000003</v>
      </c>
      <c r="Z270" s="5">
        <f t="shared" si="275"/>
        <v>54.792500000000011</v>
      </c>
      <c r="AA270" s="5">
        <f t="shared" si="275"/>
        <v>7.1912500000000001</v>
      </c>
      <c r="AB270" s="6"/>
      <c r="AC270" s="5">
        <f t="shared" ref="AC270:AI270" si="276">(AC129*9+AC130*3)/12</f>
        <v>88.987499999999997</v>
      </c>
      <c r="AD270" s="5">
        <f t="shared" si="276"/>
        <v>3.24</v>
      </c>
      <c r="AE270" s="5">
        <f t="shared" si="276"/>
        <v>6</v>
      </c>
      <c r="AF270" s="5">
        <f t="shared" si="276"/>
        <v>18.067499999999999</v>
      </c>
      <c r="AG270" s="5">
        <f t="shared" si="276"/>
        <v>44.91</v>
      </c>
      <c r="AH270" s="5">
        <f t="shared" si="276"/>
        <v>11.741249999999999</v>
      </c>
      <c r="AI270" s="5">
        <f t="shared" si="276"/>
        <v>7.8449999999999998</v>
      </c>
    </row>
    <row r="271" spans="2:35" hidden="1" x14ac:dyDescent="0.3">
      <c r="B271" s="85">
        <f t="shared" si="268"/>
        <v>41729</v>
      </c>
      <c r="C271" s="3"/>
      <c r="D271" s="3"/>
      <c r="E271" s="5">
        <f t="shared" ref="E271:K271" si="277">(E130*9+E131*3)/12</f>
        <v>231.45500000000001</v>
      </c>
      <c r="F271" s="5">
        <f t="shared" si="277"/>
        <v>54.6</v>
      </c>
      <c r="G271" s="5">
        <f t="shared" si="277"/>
        <v>102.14999999999999</v>
      </c>
      <c r="H271" s="5">
        <f t="shared" si="277"/>
        <v>328.31749999999994</v>
      </c>
      <c r="I271" s="5">
        <f t="shared" si="277"/>
        <v>642.9375</v>
      </c>
      <c r="J271" s="5">
        <f t="shared" si="277"/>
        <v>749.4899999999999</v>
      </c>
      <c r="K271" s="5">
        <f t="shared" si="277"/>
        <v>115.88500000000001</v>
      </c>
      <c r="M271" s="5">
        <f t="shared" ref="M271:S271" si="278">(M130*9+M131*3)/12</f>
        <v>238.26249999999996</v>
      </c>
      <c r="N271" s="5">
        <f t="shared" si="278"/>
        <v>0</v>
      </c>
      <c r="O271" s="5">
        <f t="shared" si="278"/>
        <v>0</v>
      </c>
      <c r="P271" s="5">
        <f t="shared" si="278"/>
        <v>0</v>
      </c>
      <c r="Q271" s="5">
        <f t="shared" si="278"/>
        <v>0</v>
      </c>
      <c r="R271" s="5">
        <f t="shared" si="278"/>
        <v>0</v>
      </c>
      <c r="S271" s="5">
        <f t="shared" si="278"/>
        <v>0</v>
      </c>
      <c r="U271" s="5">
        <f t="shared" ref="U271:AA271" si="279">(U130*9+U131*3)/12</f>
        <v>224.64750000000001</v>
      </c>
      <c r="V271" s="5">
        <f t="shared" si="279"/>
        <v>14.56</v>
      </c>
      <c r="W271" s="5">
        <f t="shared" si="279"/>
        <v>27.24</v>
      </c>
      <c r="X271" s="5">
        <f t="shared" si="279"/>
        <v>40.477499999999999</v>
      </c>
      <c r="Y271" s="5">
        <f t="shared" si="279"/>
        <v>55.721249999999998</v>
      </c>
      <c r="Z271" s="5">
        <f t="shared" si="279"/>
        <v>63.210000000000008</v>
      </c>
      <c r="AA271" s="5">
        <f t="shared" si="279"/>
        <v>8.2775000000000016</v>
      </c>
      <c r="AB271" s="6"/>
      <c r="AC271" s="5">
        <f t="shared" ref="AC271:AI271" si="280">(AC130*9+AC131*3)/12</f>
        <v>102.1125</v>
      </c>
      <c r="AD271" s="5">
        <f t="shared" si="280"/>
        <v>3.64</v>
      </c>
      <c r="AE271" s="5">
        <f t="shared" si="280"/>
        <v>6.81</v>
      </c>
      <c r="AF271" s="5">
        <f t="shared" si="280"/>
        <v>20.23875</v>
      </c>
      <c r="AG271" s="5">
        <f t="shared" si="280"/>
        <v>51.435000000000002</v>
      </c>
      <c r="AH271" s="5">
        <f t="shared" si="280"/>
        <v>13.545</v>
      </c>
      <c r="AI271" s="5">
        <f t="shared" si="280"/>
        <v>9.0299999999999994</v>
      </c>
    </row>
    <row r="272" spans="2:35" hidden="1" x14ac:dyDescent="0.3">
      <c r="B272" s="85">
        <f t="shared" si="268"/>
        <v>42094</v>
      </c>
      <c r="C272" s="3"/>
      <c r="D272" s="3"/>
      <c r="E272" s="5">
        <f t="shared" ref="E272:K272" si="281">(E131*9+E132*3)/12</f>
        <v>247.73249999999999</v>
      </c>
      <c r="F272" s="5">
        <f t="shared" si="281"/>
        <v>57</v>
      </c>
      <c r="G272" s="5">
        <f t="shared" si="281"/>
        <v>107.55</v>
      </c>
      <c r="H272" s="5">
        <f t="shared" si="281"/>
        <v>342.55249999999995</v>
      </c>
      <c r="I272" s="5">
        <f t="shared" si="281"/>
        <v>686.4375</v>
      </c>
      <c r="J272" s="5">
        <f t="shared" si="281"/>
        <v>803.43999999999994</v>
      </c>
      <c r="K272" s="5">
        <f t="shared" si="281"/>
        <v>123.97000000000001</v>
      </c>
      <c r="M272" s="5">
        <f t="shared" ref="M272:S272" si="282">(M131*9+M132*3)/12</f>
        <v>255.01874999999998</v>
      </c>
      <c r="N272" s="5">
        <f t="shared" si="282"/>
        <v>0</v>
      </c>
      <c r="O272" s="5">
        <f t="shared" si="282"/>
        <v>0</v>
      </c>
      <c r="P272" s="5">
        <f t="shared" si="282"/>
        <v>0</v>
      </c>
      <c r="Q272" s="5">
        <f t="shared" si="282"/>
        <v>0</v>
      </c>
      <c r="R272" s="5">
        <f t="shared" si="282"/>
        <v>0</v>
      </c>
      <c r="S272" s="5">
        <f t="shared" si="282"/>
        <v>0</v>
      </c>
      <c r="U272" s="5">
        <f t="shared" ref="U272:AA272" si="283">(U131*9+U132*3)/12</f>
        <v>240.44624999999999</v>
      </c>
      <c r="V272" s="5">
        <f t="shared" si="283"/>
        <v>15.200000000000001</v>
      </c>
      <c r="W272" s="5">
        <f t="shared" si="283"/>
        <v>28.679999999999996</v>
      </c>
      <c r="X272" s="5">
        <f t="shared" si="283"/>
        <v>42.232499999999995</v>
      </c>
      <c r="Y272" s="5">
        <f t="shared" si="283"/>
        <v>59.491250000000001</v>
      </c>
      <c r="Z272" s="5">
        <f t="shared" si="283"/>
        <v>67.760000000000005</v>
      </c>
      <c r="AA272" s="5">
        <f t="shared" si="283"/>
        <v>8.8549999999999986</v>
      </c>
      <c r="AB272" s="6"/>
      <c r="AC272" s="5">
        <f t="shared" ref="AC272:AI272" si="284">(AC131*9+AC132*3)/12</f>
        <v>109.29374999999999</v>
      </c>
      <c r="AD272" s="5">
        <f t="shared" si="284"/>
        <v>3.8000000000000003</v>
      </c>
      <c r="AE272" s="5">
        <f t="shared" si="284"/>
        <v>7.169999999999999</v>
      </c>
      <c r="AF272" s="5">
        <f t="shared" si="284"/>
        <v>21.116249999999997</v>
      </c>
      <c r="AG272" s="5">
        <f t="shared" si="284"/>
        <v>54.914999999999999</v>
      </c>
      <c r="AH272" s="5">
        <f t="shared" si="284"/>
        <v>14.520000000000001</v>
      </c>
      <c r="AI272" s="5">
        <f t="shared" si="284"/>
        <v>9.66</v>
      </c>
    </row>
    <row r="273" spans="2:35" hidden="1" x14ac:dyDescent="0.3">
      <c r="B273" s="85">
        <f t="shared" si="268"/>
        <v>42460</v>
      </c>
      <c r="C273" s="3"/>
      <c r="D273" s="3"/>
      <c r="E273" s="5">
        <f t="shared" ref="E273:K273" si="285">(E132*9+E133*3)/12</f>
        <v>265.54000000000002</v>
      </c>
      <c r="F273" s="5">
        <f t="shared" si="285"/>
        <v>59.54999999999999</v>
      </c>
      <c r="G273" s="5">
        <f t="shared" si="285"/>
        <v>113.25</v>
      </c>
      <c r="H273" s="5">
        <f t="shared" si="285"/>
        <v>358.06500000000005</v>
      </c>
      <c r="I273" s="5">
        <f t="shared" si="285"/>
        <v>733.6875</v>
      </c>
      <c r="J273" s="5">
        <f t="shared" si="285"/>
        <v>861.95499999999993</v>
      </c>
      <c r="K273" s="5">
        <f t="shared" si="285"/>
        <v>133.4025</v>
      </c>
      <c r="M273" s="5">
        <f t="shared" ref="M273:S273" si="286">(M132*9+M133*3)/12</f>
        <v>273.34999999999997</v>
      </c>
      <c r="N273" s="5">
        <f t="shared" si="286"/>
        <v>0</v>
      </c>
      <c r="O273" s="5">
        <f t="shared" si="286"/>
        <v>0</v>
      </c>
      <c r="P273" s="5">
        <f t="shared" si="286"/>
        <v>0</v>
      </c>
      <c r="Q273" s="5">
        <f t="shared" si="286"/>
        <v>0</v>
      </c>
      <c r="R273" s="5">
        <f t="shared" si="286"/>
        <v>0</v>
      </c>
      <c r="S273" s="5">
        <f t="shared" si="286"/>
        <v>0</v>
      </c>
      <c r="U273" s="5">
        <f t="shared" ref="U273:AA273" si="287">(U132*9+U133*3)/12</f>
        <v>257.73</v>
      </c>
      <c r="V273" s="5">
        <f t="shared" si="287"/>
        <v>15.88</v>
      </c>
      <c r="W273" s="5">
        <f t="shared" si="287"/>
        <v>30.200000000000003</v>
      </c>
      <c r="X273" s="5">
        <f t="shared" si="287"/>
        <v>44.145000000000003</v>
      </c>
      <c r="Y273" s="5">
        <f t="shared" si="287"/>
        <v>63.586250000000007</v>
      </c>
      <c r="Z273" s="5">
        <f t="shared" si="287"/>
        <v>72.695000000000007</v>
      </c>
      <c r="AA273" s="5">
        <f t="shared" si="287"/>
        <v>9.5287500000000005</v>
      </c>
      <c r="AB273" s="6"/>
      <c r="AC273" s="5">
        <f t="shared" ref="AC273:AI273" si="288">(AC132*9+AC133*3)/12</f>
        <v>117.14999999999998</v>
      </c>
      <c r="AD273" s="5">
        <f t="shared" si="288"/>
        <v>3.97</v>
      </c>
      <c r="AE273" s="5">
        <f t="shared" si="288"/>
        <v>7.5500000000000007</v>
      </c>
      <c r="AF273" s="5">
        <f t="shared" si="288"/>
        <v>22.072500000000002</v>
      </c>
      <c r="AG273" s="5">
        <f t="shared" si="288"/>
        <v>58.694999999999993</v>
      </c>
      <c r="AH273" s="5">
        <f t="shared" si="288"/>
        <v>15.577500000000001</v>
      </c>
      <c r="AI273" s="5">
        <f t="shared" si="288"/>
        <v>10.395</v>
      </c>
    </row>
    <row r="274" spans="2:35" hidden="1" x14ac:dyDescent="0.3">
      <c r="B274" s="85">
        <f t="shared" si="268"/>
        <v>42825</v>
      </c>
      <c r="C274" s="3"/>
      <c r="D274" s="3"/>
      <c r="E274" s="5">
        <f t="shared" ref="E274:K274" si="289">(E133*9+E134*3)/12</f>
        <v>285.64250000000004</v>
      </c>
      <c r="F274" s="5">
        <f t="shared" si="289"/>
        <v>62.54999999999999</v>
      </c>
      <c r="G274" s="5">
        <f t="shared" si="289"/>
        <v>119.84999999999998</v>
      </c>
      <c r="H274" s="5">
        <f t="shared" si="289"/>
        <v>374.49</v>
      </c>
      <c r="I274" s="5">
        <f t="shared" si="289"/>
        <v>786.375</v>
      </c>
      <c r="J274" s="5">
        <f t="shared" si="289"/>
        <v>927.73250000000007</v>
      </c>
      <c r="K274" s="5">
        <f t="shared" si="289"/>
        <v>143.60499999999999</v>
      </c>
      <c r="M274" s="5">
        <f t="shared" ref="M274:S274" si="290">(M133*9+M134*3)/12</f>
        <v>294.04374999999999</v>
      </c>
      <c r="N274" s="5">
        <f t="shared" si="290"/>
        <v>0</v>
      </c>
      <c r="O274" s="5">
        <f t="shared" si="290"/>
        <v>0</v>
      </c>
      <c r="P274" s="5">
        <f t="shared" si="290"/>
        <v>0</v>
      </c>
      <c r="Q274" s="5">
        <f t="shared" si="290"/>
        <v>0</v>
      </c>
      <c r="R274" s="5">
        <f t="shared" si="290"/>
        <v>0</v>
      </c>
      <c r="S274" s="5">
        <f t="shared" si="290"/>
        <v>0</v>
      </c>
      <c r="U274" s="5">
        <f t="shared" ref="U274:AA274" si="291">(U133*9+U134*3)/12</f>
        <v>277.24125000000004</v>
      </c>
      <c r="V274" s="5">
        <f t="shared" si="291"/>
        <v>16.68</v>
      </c>
      <c r="W274" s="5">
        <f t="shared" si="291"/>
        <v>31.959999999999997</v>
      </c>
      <c r="X274" s="5">
        <f t="shared" si="291"/>
        <v>46.169999999999995</v>
      </c>
      <c r="Y274" s="5">
        <f t="shared" si="291"/>
        <v>68.152500000000018</v>
      </c>
      <c r="Z274" s="5">
        <f t="shared" si="291"/>
        <v>78.242500000000007</v>
      </c>
      <c r="AA274" s="5">
        <f t="shared" si="291"/>
        <v>10.2575</v>
      </c>
      <c r="AB274" s="6"/>
      <c r="AC274" s="5">
        <f t="shared" ref="AC274:AI274" si="292">(AC133*9+AC134*3)/12</f>
        <v>126.01875</v>
      </c>
      <c r="AD274" s="5">
        <f t="shared" si="292"/>
        <v>4.17</v>
      </c>
      <c r="AE274" s="5">
        <f t="shared" si="292"/>
        <v>7.9899999999999993</v>
      </c>
      <c r="AF274" s="5">
        <f t="shared" si="292"/>
        <v>23.084999999999997</v>
      </c>
      <c r="AG274" s="5">
        <f t="shared" si="292"/>
        <v>62.909999999999989</v>
      </c>
      <c r="AH274" s="5">
        <f t="shared" si="292"/>
        <v>16.766249999999996</v>
      </c>
      <c r="AI274" s="5">
        <f t="shared" si="292"/>
        <v>11.19</v>
      </c>
    </row>
    <row r="275" spans="2:35" hidden="1" x14ac:dyDescent="0.3">
      <c r="B275" s="85">
        <f t="shared" si="268"/>
        <v>43190</v>
      </c>
      <c r="C275" s="3"/>
      <c r="D275" s="3"/>
      <c r="E275" s="5">
        <f t="shared" ref="E275:K275" si="293">(E134*9+E135*3)/12</f>
        <v>307.27500000000003</v>
      </c>
      <c r="F275" s="5">
        <f t="shared" si="293"/>
        <v>65.55</v>
      </c>
      <c r="G275" s="5">
        <f t="shared" si="293"/>
        <v>126.60000000000001</v>
      </c>
      <c r="H275" s="5">
        <f t="shared" si="293"/>
        <v>392.19249999999994</v>
      </c>
      <c r="I275" s="5">
        <f t="shared" si="293"/>
        <v>842.8125</v>
      </c>
      <c r="J275" s="5">
        <f t="shared" si="293"/>
        <v>998.07499999999993</v>
      </c>
      <c r="K275" s="5">
        <f t="shared" si="293"/>
        <v>154.57750000000001</v>
      </c>
      <c r="M275" s="5">
        <f t="shared" ref="M275:S275" si="294">(M134*9+M135*3)/12</f>
        <v>316.31249999999994</v>
      </c>
      <c r="N275" s="5">
        <f t="shared" si="294"/>
        <v>0</v>
      </c>
      <c r="O275" s="5">
        <f t="shared" si="294"/>
        <v>0</v>
      </c>
      <c r="P275" s="5">
        <f t="shared" si="294"/>
        <v>0</v>
      </c>
      <c r="Q275" s="5">
        <f t="shared" si="294"/>
        <v>0</v>
      </c>
      <c r="R275" s="5">
        <f t="shared" si="294"/>
        <v>0</v>
      </c>
      <c r="S275" s="5">
        <f t="shared" si="294"/>
        <v>0</v>
      </c>
      <c r="U275" s="5">
        <f t="shared" ref="U275:AA275" si="295">(U134*9+U135*3)/12</f>
        <v>298.23750000000001</v>
      </c>
      <c r="V275" s="5">
        <f t="shared" si="295"/>
        <v>17.48</v>
      </c>
      <c r="W275" s="5">
        <f t="shared" si="295"/>
        <v>33.76</v>
      </c>
      <c r="X275" s="5">
        <f t="shared" si="295"/>
        <v>48.352499999999999</v>
      </c>
      <c r="Y275" s="5">
        <f t="shared" si="295"/>
        <v>73.043750000000003</v>
      </c>
      <c r="Z275" s="5">
        <f t="shared" si="295"/>
        <v>84.175000000000011</v>
      </c>
      <c r="AA275" s="5">
        <f t="shared" si="295"/>
        <v>11.04125</v>
      </c>
      <c r="AB275" s="6"/>
      <c r="AC275" s="5">
        <f t="shared" ref="AC275:AI275" si="296">(AC134*9+AC135*3)/12</f>
        <v>135.56249999999997</v>
      </c>
      <c r="AD275" s="5">
        <f t="shared" si="296"/>
        <v>4.37</v>
      </c>
      <c r="AE275" s="5">
        <f t="shared" si="296"/>
        <v>8.44</v>
      </c>
      <c r="AF275" s="5">
        <f t="shared" si="296"/>
        <v>24.17625</v>
      </c>
      <c r="AG275" s="5">
        <f t="shared" si="296"/>
        <v>67.424999999999997</v>
      </c>
      <c r="AH275" s="5">
        <f t="shared" si="296"/>
        <v>18.037499999999998</v>
      </c>
      <c r="AI275" s="5">
        <f t="shared" si="296"/>
        <v>12.045</v>
      </c>
    </row>
    <row r="276" spans="2:35" hidden="1" x14ac:dyDescent="0.3">
      <c r="B276" s="85">
        <f t="shared" si="268"/>
        <v>43555</v>
      </c>
      <c r="C276" s="3"/>
      <c r="D276" s="3"/>
      <c r="E276" s="5">
        <f t="shared" ref="E276:K276" si="297">(E135*9+E136*3)/12</f>
        <v>330.48</v>
      </c>
      <c r="F276" s="5">
        <f t="shared" si="297"/>
        <v>68.55</v>
      </c>
      <c r="G276" s="5">
        <f t="shared" si="297"/>
        <v>133.95000000000002</v>
      </c>
      <c r="H276" s="5">
        <f t="shared" si="297"/>
        <v>410.625</v>
      </c>
      <c r="I276" s="5">
        <f t="shared" si="297"/>
        <v>903.1875</v>
      </c>
      <c r="J276" s="5">
        <f t="shared" si="297"/>
        <v>1074.2275</v>
      </c>
      <c r="K276" s="5">
        <f t="shared" si="297"/>
        <v>166.32000000000002</v>
      </c>
      <c r="M276" s="5">
        <f t="shared" ref="M276:S276" si="298">(M135*9+M136*3)/12</f>
        <v>340.2</v>
      </c>
      <c r="N276" s="5">
        <f t="shared" si="298"/>
        <v>0</v>
      </c>
      <c r="O276" s="5">
        <f t="shared" si="298"/>
        <v>0</v>
      </c>
      <c r="P276" s="5">
        <f t="shared" si="298"/>
        <v>0</v>
      </c>
      <c r="Q276" s="5">
        <f t="shared" si="298"/>
        <v>0</v>
      </c>
      <c r="R276" s="5">
        <f t="shared" si="298"/>
        <v>0</v>
      </c>
      <c r="S276" s="5">
        <f t="shared" si="298"/>
        <v>0</v>
      </c>
      <c r="U276" s="5">
        <f t="shared" ref="U276:AA276" si="299">(U135*9+U136*3)/12</f>
        <v>320.76000000000005</v>
      </c>
      <c r="V276" s="5">
        <f t="shared" si="299"/>
        <v>18.28</v>
      </c>
      <c r="W276" s="5">
        <f t="shared" si="299"/>
        <v>35.72</v>
      </c>
      <c r="X276" s="5">
        <f t="shared" si="299"/>
        <v>50.625</v>
      </c>
      <c r="Y276" s="5">
        <f t="shared" si="299"/>
        <v>78.27624999999999</v>
      </c>
      <c r="Z276" s="5">
        <f t="shared" si="299"/>
        <v>90.597500000000011</v>
      </c>
      <c r="AA276" s="5">
        <f t="shared" si="299"/>
        <v>11.88</v>
      </c>
      <c r="AB276" s="6"/>
      <c r="AC276" s="5">
        <f t="shared" ref="AC276:AI276" si="300">(AC135*9+AC136*3)/12</f>
        <v>145.79999999999998</v>
      </c>
      <c r="AD276" s="5">
        <f t="shared" si="300"/>
        <v>4.57</v>
      </c>
      <c r="AE276" s="5">
        <f t="shared" si="300"/>
        <v>8.93</v>
      </c>
      <c r="AF276" s="5">
        <f t="shared" si="300"/>
        <v>25.3125</v>
      </c>
      <c r="AG276" s="5">
        <f t="shared" si="300"/>
        <v>72.25500000000001</v>
      </c>
      <c r="AH276" s="5">
        <f t="shared" si="300"/>
        <v>19.413750000000004</v>
      </c>
      <c r="AI276" s="5">
        <f t="shared" si="300"/>
        <v>12.959999999999999</v>
      </c>
    </row>
    <row r="277" spans="2:35" hidden="1" x14ac:dyDescent="0.3">
      <c r="B277" s="85">
        <f t="shared" si="268"/>
        <v>43921</v>
      </c>
      <c r="C277" s="3"/>
      <c r="D277" s="3"/>
      <c r="E277" s="5">
        <f t="shared" ref="E277:K277" si="301">(E136*9+E137*3)/12</f>
        <v>355.47</v>
      </c>
      <c r="F277" s="5">
        <f t="shared" si="301"/>
        <v>71.55</v>
      </c>
      <c r="G277" s="5">
        <f t="shared" si="301"/>
        <v>141.74999999999997</v>
      </c>
      <c r="H277" s="5">
        <f t="shared" si="301"/>
        <v>429.78750000000008</v>
      </c>
      <c r="I277" s="5">
        <f t="shared" si="301"/>
        <v>968.0625</v>
      </c>
      <c r="J277" s="5">
        <f t="shared" si="301"/>
        <v>1156.1899999999998</v>
      </c>
      <c r="K277" s="5">
        <f t="shared" si="301"/>
        <v>178.83249999999998</v>
      </c>
      <c r="M277" s="5">
        <f t="shared" ref="M277:S277" si="302">(M136*9+M137*3)/12</f>
        <v>365.92499999999995</v>
      </c>
      <c r="N277" s="5">
        <f t="shared" si="302"/>
        <v>0</v>
      </c>
      <c r="O277" s="5">
        <f t="shared" si="302"/>
        <v>0</v>
      </c>
      <c r="P277" s="5">
        <f t="shared" si="302"/>
        <v>0</v>
      </c>
      <c r="Q277" s="5">
        <f t="shared" si="302"/>
        <v>0</v>
      </c>
      <c r="R277" s="5">
        <f t="shared" si="302"/>
        <v>0</v>
      </c>
      <c r="S277" s="5">
        <f t="shared" si="302"/>
        <v>0</v>
      </c>
      <c r="U277" s="5">
        <f t="shared" ref="U277:AA277" si="303">(U136*9+U137*3)/12</f>
        <v>345.01500000000004</v>
      </c>
      <c r="V277" s="5">
        <f t="shared" si="303"/>
        <v>19.079999999999998</v>
      </c>
      <c r="W277" s="5">
        <f t="shared" si="303"/>
        <v>37.799999999999997</v>
      </c>
      <c r="X277" s="5">
        <f t="shared" si="303"/>
        <v>52.98749999999999</v>
      </c>
      <c r="Y277" s="5">
        <f t="shared" si="303"/>
        <v>83.898749999999993</v>
      </c>
      <c r="Z277" s="5">
        <f t="shared" si="303"/>
        <v>97.51</v>
      </c>
      <c r="AA277" s="5">
        <f t="shared" si="303"/>
        <v>12.773750000000001</v>
      </c>
      <c r="AB277" s="6"/>
      <c r="AC277" s="5">
        <f t="shared" ref="AC277:AI277" si="304">(AC136*9+AC137*3)/12</f>
        <v>156.82500000000002</v>
      </c>
      <c r="AD277" s="5">
        <f t="shared" si="304"/>
        <v>4.7699999999999996</v>
      </c>
      <c r="AE277" s="5">
        <f t="shared" si="304"/>
        <v>9.4499999999999993</v>
      </c>
      <c r="AF277" s="5">
        <f t="shared" si="304"/>
        <v>26.493749999999995</v>
      </c>
      <c r="AG277" s="5">
        <f t="shared" si="304"/>
        <v>77.445000000000007</v>
      </c>
      <c r="AH277" s="5">
        <f t="shared" si="304"/>
        <v>20.895</v>
      </c>
      <c r="AI277" s="5">
        <f t="shared" si="304"/>
        <v>13.935</v>
      </c>
    </row>
    <row r="278" spans="2:35" hidden="1" x14ac:dyDescent="0.3">
      <c r="B278" s="85">
        <f t="shared" si="268"/>
        <v>44286</v>
      </c>
      <c r="C278" s="3"/>
      <c r="D278" s="3"/>
      <c r="E278" s="5">
        <f t="shared" ref="E278:K278" si="305">(E137*9+E138*3)/12</f>
        <v>305.36250000000001</v>
      </c>
      <c r="F278" s="5">
        <f t="shared" si="305"/>
        <v>76.8</v>
      </c>
      <c r="G278" s="5">
        <f t="shared" si="305"/>
        <v>154.19999999999999</v>
      </c>
      <c r="H278" s="5">
        <f t="shared" si="305"/>
        <v>352.22499999999997</v>
      </c>
      <c r="I278" s="5">
        <f t="shared" si="305"/>
        <v>809.8125</v>
      </c>
      <c r="J278" s="5">
        <f t="shared" si="305"/>
        <v>1019.6549999999999</v>
      </c>
      <c r="K278" s="5">
        <f t="shared" si="305"/>
        <v>157.6575</v>
      </c>
      <c r="M278" s="5">
        <f t="shared" ref="M278:S278" si="306">(M137*9+M138*3)/12</f>
        <v>314.34375</v>
      </c>
      <c r="N278" s="5">
        <f t="shared" si="306"/>
        <v>0</v>
      </c>
      <c r="O278" s="5">
        <f t="shared" si="306"/>
        <v>0</v>
      </c>
      <c r="P278" s="5">
        <f t="shared" si="306"/>
        <v>0</v>
      </c>
      <c r="Q278" s="5">
        <f t="shared" si="306"/>
        <v>0</v>
      </c>
      <c r="R278" s="5">
        <f t="shared" si="306"/>
        <v>0</v>
      </c>
      <c r="S278" s="5">
        <f t="shared" si="306"/>
        <v>0</v>
      </c>
      <c r="U278" s="5">
        <f t="shared" ref="U278:AA278" si="307">(U137*9+U138*3)/12</f>
        <v>296.38125000000002</v>
      </c>
      <c r="V278" s="5">
        <f t="shared" si="307"/>
        <v>20.48</v>
      </c>
      <c r="W278" s="5">
        <f t="shared" si="307"/>
        <v>41.12</v>
      </c>
      <c r="X278" s="5">
        <f t="shared" si="307"/>
        <v>43.42499999999999</v>
      </c>
      <c r="Y278" s="5">
        <f t="shared" si="307"/>
        <v>70.183750000000018</v>
      </c>
      <c r="Z278" s="5">
        <f t="shared" si="307"/>
        <v>85.995000000000005</v>
      </c>
      <c r="AA278" s="5">
        <f t="shared" si="307"/>
        <v>11.261249999999999</v>
      </c>
      <c r="AB278" s="6"/>
      <c r="AC278" s="5">
        <f t="shared" ref="AC278:AI278" si="308">(AC137*9+AC138*3)/12</f>
        <v>134.71874999999997</v>
      </c>
      <c r="AD278" s="5">
        <f t="shared" si="308"/>
        <v>5.12</v>
      </c>
      <c r="AE278" s="5">
        <f t="shared" si="308"/>
        <v>10.28</v>
      </c>
      <c r="AF278" s="5">
        <f t="shared" si="308"/>
        <v>21.712499999999995</v>
      </c>
      <c r="AG278" s="5">
        <f t="shared" si="308"/>
        <v>64.784999999999982</v>
      </c>
      <c r="AH278" s="5">
        <f t="shared" si="308"/>
        <v>18.427499999999998</v>
      </c>
      <c r="AI278" s="5">
        <f t="shared" si="308"/>
        <v>12.284999999999998</v>
      </c>
    </row>
    <row r="279" spans="2:35" x14ac:dyDescent="0.3">
      <c r="B279" s="85">
        <f t="shared" si="268"/>
        <v>44651</v>
      </c>
      <c r="C279" s="3"/>
      <c r="D279" s="3"/>
      <c r="E279" s="5">
        <f t="shared" ref="E279:K279" si="309">(E138*9+E139*3)/12</f>
        <v>95.489212500000008</v>
      </c>
      <c r="F279" s="5">
        <f t="shared" si="309"/>
        <v>85.907249999999991</v>
      </c>
      <c r="G279" s="5">
        <f t="shared" si="309"/>
        <v>174.21749999999997</v>
      </c>
      <c r="H279" s="5">
        <f t="shared" si="309"/>
        <v>75.283987500000009</v>
      </c>
      <c r="I279" s="5">
        <f t="shared" si="309"/>
        <v>181.72687499999998</v>
      </c>
      <c r="J279" s="5">
        <f t="shared" si="309"/>
        <v>416.34978749999999</v>
      </c>
      <c r="K279" s="5">
        <f t="shared" si="309"/>
        <v>64.760850000000005</v>
      </c>
      <c r="M279" s="5">
        <f t="shared" ref="M279:S279" si="310">(M138*9+M139*3)/12</f>
        <v>98.297718749999987</v>
      </c>
      <c r="N279" s="5">
        <f t="shared" si="310"/>
        <v>0</v>
      </c>
      <c r="O279" s="5">
        <f t="shared" si="310"/>
        <v>0</v>
      </c>
      <c r="P279" s="5">
        <f t="shared" si="310"/>
        <v>0</v>
      </c>
      <c r="Q279" s="5">
        <f t="shared" si="310"/>
        <v>0</v>
      </c>
      <c r="R279" s="5">
        <f t="shared" si="310"/>
        <v>0</v>
      </c>
      <c r="S279" s="5">
        <f t="shared" si="310"/>
        <v>0</v>
      </c>
      <c r="U279" s="5">
        <f t="shared" ref="U279:AA279" si="311">(U138*9+U139*3)/12</f>
        <v>92.68070625</v>
      </c>
      <c r="V279" s="5">
        <f t="shared" si="311"/>
        <v>22.908599999999996</v>
      </c>
      <c r="W279" s="5">
        <f t="shared" si="311"/>
        <v>46.457999999999998</v>
      </c>
      <c r="X279" s="5">
        <f t="shared" si="311"/>
        <v>9.2815874999999988</v>
      </c>
      <c r="Y279" s="5">
        <f t="shared" si="311"/>
        <v>15.749662499999999</v>
      </c>
      <c r="Z279" s="5">
        <f t="shared" si="311"/>
        <v>35.113837499999995</v>
      </c>
      <c r="AA279" s="5">
        <f t="shared" si="311"/>
        <v>4.625775</v>
      </c>
      <c r="AB279" s="6"/>
      <c r="AC279" s="5">
        <f t="shared" ref="AC279:AI279" si="312">(AC138*9+AC139*3)/12</f>
        <v>42.127593749999996</v>
      </c>
      <c r="AD279" s="5">
        <f t="shared" si="312"/>
        <v>5.7271499999999991</v>
      </c>
      <c r="AE279" s="5">
        <f t="shared" si="312"/>
        <v>11.6145</v>
      </c>
      <c r="AF279" s="5">
        <f t="shared" si="312"/>
        <v>4.6407937499999994</v>
      </c>
      <c r="AG279" s="5">
        <f t="shared" si="312"/>
        <v>14.53815</v>
      </c>
      <c r="AH279" s="5">
        <f t="shared" si="312"/>
        <v>7.5243937499999989</v>
      </c>
      <c r="AI279" s="5">
        <f t="shared" si="312"/>
        <v>5.0462999999999996</v>
      </c>
    </row>
    <row r="280" spans="2:35" x14ac:dyDescent="0.3">
      <c r="B280" s="85">
        <f t="shared" si="268"/>
        <v>45016</v>
      </c>
      <c r="C280" s="3"/>
      <c r="D280" s="3"/>
      <c r="E280" s="5">
        <f t="shared" ref="E280:K280" si="313">(E139*9+E140*3)/12</f>
        <v>95.966658562500001</v>
      </c>
      <c r="F280" s="5">
        <f t="shared" si="313"/>
        <v>86.336786249999989</v>
      </c>
      <c r="G280" s="5">
        <f t="shared" si="313"/>
        <v>175.08858749999999</v>
      </c>
      <c r="H280" s="5">
        <f t="shared" si="313"/>
        <v>75.660407437499984</v>
      </c>
      <c r="I280" s="5">
        <f t="shared" si="313"/>
        <v>182.63550937499997</v>
      </c>
      <c r="J280" s="5">
        <f t="shared" si="313"/>
        <v>418.43153643749991</v>
      </c>
      <c r="K280" s="5">
        <f t="shared" si="313"/>
        <v>65.084654249999986</v>
      </c>
      <c r="M280" s="5">
        <f t="shared" ref="M280:S280" si="314">(M139*9+M140*3)/12</f>
        <v>98.789207343749993</v>
      </c>
      <c r="N280" s="5">
        <f t="shared" si="314"/>
        <v>0</v>
      </c>
      <c r="O280" s="5">
        <f t="shared" si="314"/>
        <v>0</v>
      </c>
      <c r="P280" s="5">
        <f t="shared" si="314"/>
        <v>0</v>
      </c>
      <c r="Q280" s="5">
        <f t="shared" si="314"/>
        <v>0</v>
      </c>
      <c r="R280" s="5">
        <f t="shared" si="314"/>
        <v>0</v>
      </c>
      <c r="S280" s="5">
        <f t="shared" si="314"/>
        <v>0</v>
      </c>
      <c r="U280" s="5">
        <f t="shared" ref="U280:AA280" si="315">(U139*9+U140*3)/12</f>
        <v>93.144109781249995</v>
      </c>
      <c r="V280" s="5">
        <f t="shared" si="315"/>
        <v>23.023142999999994</v>
      </c>
      <c r="W280" s="5">
        <f t="shared" si="315"/>
        <v>46.690289999999997</v>
      </c>
      <c r="X280" s="5">
        <f t="shared" si="315"/>
        <v>9.3279954374999985</v>
      </c>
      <c r="Y280" s="5">
        <f t="shared" si="315"/>
        <v>15.828410812499998</v>
      </c>
      <c r="Z280" s="5">
        <f t="shared" si="315"/>
        <v>35.289406687499998</v>
      </c>
      <c r="AA280" s="5">
        <f t="shared" si="315"/>
        <v>4.6489038749999994</v>
      </c>
      <c r="AB280" s="6"/>
      <c r="AC280" s="5">
        <f t="shared" ref="AC280:AI280" si="316">(AC139*9+AC140*3)/12</f>
        <v>42.338231718749995</v>
      </c>
      <c r="AD280" s="5">
        <f t="shared" si="316"/>
        <v>5.7557857499999985</v>
      </c>
      <c r="AE280" s="5">
        <f t="shared" si="316"/>
        <v>11.672572499999999</v>
      </c>
      <c r="AF280" s="5">
        <f t="shared" si="316"/>
        <v>4.6639977187499992</v>
      </c>
      <c r="AG280" s="5">
        <f t="shared" si="316"/>
        <v>14.610840749999999</v>
      </c>
      <c r="AH280" s="5">
        <f t="shared" si="316"/>
        <v>7.5620157187499997</v>
      </c>
      <c r="AI280" s="5">
        <f t="shared" si="316"/>
        <v>5.071531499999999</v>
      </c>
    </row>
    <row r="281" spans="2:35" x14ac:dyDescent="0.3">
      <c r="B281" s="85">
        <f t="shared" si="268"/>
        <v>45382</v>
      </c>
      <c r="C281" s="3"/>
      <c r="D281" s="3"/>
      <c r="E281" s="5">
        <f t="shared" ref="E281:K281" si="317">(E140*9+E141*3)/12</f>
        <v>96.446491855312487</v>
      </c>
      <c r="F281" s="5">
        <f t="shared" si="317"/>
        <v>86.768470181249953</v>
      </c>
      <c r="G281" s="5">
        <f t="shared" si="317"/>
        <v>175.96403043749999</v>
      </c>
      <c r="H281" s="5">
        <f t="shared" si="317"/>
        <v>76.038709474687479</v>
      </c>
      <c r="I281" s="5">
        <f t="shared" si="317"/>
        <v>183.54868692187497</v>
      </c>
      <c r="J281" s="5">
        <f t="shared" si="317"/>
        <v>420.52369411968738</v>
      </c>
      <c r="K281" s="5">
        <f t="shared" si="317"/>
        <v>65.410077521249988</v>
      </c>
      <c r="M281" s="5">
        <f t="shared" ref="M281:S281" si="318">(M140*9+M141*3)/12</f>
        <v>99.283153380468718</v>
      </c>
      <c r="N281" s="5">
        <f t="shared" si="318"/>
        <v>0</v>
      </c>
      <c r="O281" s="5">
        <f t="shared" si="318"/>
        <v>0</v>
      </c>
      <c r="P281" s="5">
        <f t="shared" si="318"/>
        <v>0</v>
      </c>
      <c r="Q281" s="5">
        <f t="shared" si="318"/>
        <v>0</v>
      </c>
      <c r="R281" s="5">
        <f t="shared" si="318"/>
        <v>0</v>
      </c>
      <c r="S281" s="5">
        <f t="shared" si="318"/>
        <v>0</v>
      </c>
      <c r="U281" s="5">
        <f t="shared" ref="U281:AA281" si="319">(U140*9+U141*3)/12</f>
        <v>93.609830330156228</v>
      </c>
      <c r="V281" s="5">
        <f t="shared" si="319"/>
        <v>23.138258714999996</v>
      </c>
      <c r="W281" s="5">
        <f t="shared" si="319"/>
        <v>46.923741449999994</v>
      </c>
      <c r="X281" s="5">
        <f t="shared" si="319"/>
        <v>9.3746354146874982</v>
      </c>
      <c r="Y281" s="5">
        <f t="shared" si="319"/>
        <v>15.907552866562497</v>
      </c>
      <c r="Z281" s="5">
        <f t="shared" si="319"/>
        <v>35.465853720937496</v>
      </c>
      <c r="AA281" s="5">
        <f t="shared" si="319"/>
        <v>4.6721483943749975</v>
      </c>
      <c r="AB281" s="6"/>
      <c r="AC281" s="5">
        <f t="shared" ref="AC281:AI281" si="320">(AC140*9+AC141*3)/12</f>
        <v>42.549922877343732</v>
      </c>
      <c r="AD281" s="5">
        <f t="shared" si="320"/>
        <v>5.7845646787499989</v>
      </c>
      <c r="AE281" s="5">
        <f t="shared" si="320"/>
        <v>11.730935362499999</v>
      </c>
      <c r="AF281" s="5">
        <f t="shared" si="320"/>
        <v>4.6873177073437491</v>
      </c>
      <c r="AG281" s="5">
        <f t="shared" si="320"/>
        <v>14.683894953749999</v>
      </c>
      <c r="AH281" s="5">
        <f t="shared" si="320"/>
        <v>7.5998257973437475</v>
      </c>
      <c r="AI281" s="5">
        <f t="shared" si="320"/>
        <v>5.0968891574999979</v>
      </c>
    </row>
    <row r="282" spans="2:35" x14ac:dyDescent="0.3">
      <c r="B282" s="85">
        <f t="shared" si="268"/>
        <v>45747</v>
      </c>
      <c r="C282" s="3"/>
      <c r="D282" s="3"/>
      <c r="E282" s="5">
        <f t="shared" ref="E282:K282" si="321">(E141*9+E142*3)/12</f>
        <v>96.928724314589033</v>
      </c>
      <c r="F282" s="5">
        <f t="shared" si="321"/>
        <v>87.202312532156213</v>
      </c>
      <c r="G282" s="5">
        <f t="shared" si="321"/>
        <v>176.84385058968746</v>
      </c>
      <c r="H282" s="5">
        <f t="shared" si="321"/>
        <v>76.418903022060917</v>
      </c>
      <c r="I282" s="5">
        <f t="shared" si="321"/>
        <v>184.46643035648432</v>
      </c>
      <c r="J282" s="5">
        <f t="shared" si="321"/>
        <v>422.62631259028575</v>
      </c>
      <c r="K282" s="5">
        <f t="shared" si="321"/>
        <v>65.737127908856223</v>
      </c>
      <c r="M282" s="5">
        <f t="shared" ref="M282:S282" si="322">(M141*9+M142*3)/12</f>
        <v>99.779569147371035</v>
      </c>
      <c r="N282" s="5">
        <f t="shared" si="322"/>
        <v>0</v>
      </c>
      <c r="O282" s="5">
        <f t="shared" si="322"/>
        <v>0</v>
      </c>
      <c r="P282" s="5">
        <f t="shared" si="322"/>
        <v>0</v>
      </c>
      <c r="Q282" s="5">
        <f t="shared" si="322"/>
        <v>0</v>
      </c>
      <c r="R282" s="5">
        <f t="shared" si="322"/>
        <v>0</v>
      </c>
      <c r="S282" s="5">
        <f t="shared" si="322"/>
        <v>0</v>
      </c>
      <c r="U282" s="5">
        <f t="shared" ref="U282:AA282" si="323">(U141*9+U142*3)/12</f>
        <v>94.077879481806988</v>
      </c>
      <c r="V282" s="5">
        <f t="shared" si="323"/>
        <v>23.253950008574993</v>
      </c>
      <c r="W282" s="5">
        <f t="shared" si="323"/>
        <v>47.158360157250002</v>
      </c>
      <c r="X282" s="5">
        <f t="shared" si="323"/>
        <v>9.4215085917609329</v>
      </c>
      <c r="Y282" s="5">
        <f t="shared" si="323"/>
        <v>15.987090630895304</v>
      </c>
      <c r="Z282" s="5">
        <f t="shared" si="323"/>
        <v>35.643182989542176</v>
      </c>
      <c r="AA282" s="5">
        <f t="shared" si="323"/>
        <v>4.6955091363468719</v>
      </c>
      <c r="AB282" s="6"/>
      <c r="AC282" s="5">
        <f t="shared" ref="AC282:AI282" si="324">(AC141*9+AC142*3)/12</f>
        <v>42.762672491730456</v>
      </c>
      <c r="AD282" s="5">
        <f t="shared" si="324"/>
        <v>5.8134875021437482</v>
      </c>
      <c r="AE282" s="5">
        <f t="shared" si="324"/>
        <v>11.7895900393125</v>
      </c>
      <c r="AF282" s="5">
        <f t="shared" si="324"/>
        <v>4.7107542958804665</v>
      </c>
      <c r="AG282" s="5">
        <f t="shared" si="324"/>
        <v>14.757314428518745</v>
      </c>
      <c r="AH282" s="5">
        <f t="shared" si="324"/>
        <v>7.6378249263304658</v>
      </c>
      <c r="AI282" s="5">
        <f t="shared" si="324"/>
        <v>5.1223736032874969</v>
      </c>
    </row>
    <row r="283" spans="2:35" x14ac:dyDescent="0.3">
      <c r="B283" s="85">
        <f t="shared" si="268"/>
        <v>46112</v>
      </c>
      <c r="C283" s="3"/>
      <c r="D283" s="3"/>
      <c r="E283" s="5">
        <f t="shared" ref="E283:K283" si="325">(E142*9+E143*3)/12</f>
        <v>97.413367936161976</v>
      </c>
      <c r="F283" s="5">
        <f t="shared" si="325"/>
        <v>87.638324094816994</v>
      </c>
      <c r="G283" s="5">
        <f t="shared" si="325"/>
        <v>177.7280698426359</v>
      </c>
      <c r="H283" s="5">
        <f t="shared" si="325"/>
        <v>76.800997537171199</v>
      </c>
      <c r="I283" s="5">
        <f t="shared" si="325"/>
        <v>185.38876250826669</v>
      </c>
      <c r="J283" s="5">
        <f t="shared" si="325"/>
        <v>424.73944415323712</v>
      </c>
      <c r="K283" s="5">
        <f t="shared" si="325"/>
        <v>66.065813548400499</v>
      </c>
      <c r="M283" s="5">
        <f t="shared" ref="M283:S283" si="326">(M142*9+M143*3)/12</f>
        <v>100.2784669931079</v>
      </c>
      <c r="N283" s="5">
        <f t="shared" si="326"/>
        <v>0</v>
      </c>
      <c r="O283" s="5">
        <f t="shared" si="326"/>
        <v>0</v>
      </c>
      <c r="P283" s="5">
        <f t="shared" si="326"/>
        <v>0</v>
      </c>
      <c r="Q283" s="5">
        <f t="shared" si="326"/>
        <v>0</v>
      </c>
      <c r="R283" s="5">
        <f t="shared" si="326"/>
        <v>0</v>
      </c>
      <c r="S283" s="5">
        <f t="shared" si="326"/>
        <v>0</v>
      </c>
      <c r="U283" s="5">
        <f t="shared" ref="U283:AA283" si="327">(U142*9+U143*3)/12</f>
        <v>94.548268879216039</v>
      </c>
      <c r="V283" s="5">
        <f t="shared" si="327"/>
        <v>23.370219758617868</v>
      </c>
      <c r="W283" s="5">
        <f t="shared" si="327"/>
        <v>47.39415195803624</v>
      </c>
      <c r="X283" s="5">
        <f t="shared" si="327"/>
        <v>9.4686161347197366</v>
      </c>
      <c r="Y283" s="5">
        <f t="shared" si="327"/>
        <v>16.067026084049782</v>
      </c>
      <c r="Z283" s="5">
        <f t="shared" si="327"/>
        <v>35.821398904489882</v>
      </c>
      <c r="AA283" s="5">
        <f t="shared" si="327"/>
        <v>4.7189866820286062</v>
      </c>
      <c r="AB283" s="6"/>
      <c r="AC283" s="5">
        <f t="shared" ref="AC283:AI283" si="328">(AC142*9+AC143*3)/12</f>
        <v>42.976485854189093</v>
      </c>
      <c r="AD283" s="5">
        <f t="shared" si="328"/>
        <v>5.8425549396544669</v>
      </c>
      <c r="AE283" s="5">
        <f t="shared" si="328"/>
        <v>11.84853798950906</v>
      </c>
      <c r="AF283" s="5">
        <f t="shared" si="328"/>
        <v>4.7343080673598683</v>
      </c>
      <c r="AG283" s="5">
        <f t="shared" si="328"/>
        <v>14.831101000661336</v>
      </c>
      <c r="AH283" s="5">
        <f t="shared" si="328"/>
        <v>7.6760140509621166</v>
      </c>
      <c r="AI283" s="5">
        <f t="shared" si="328"/>
        <v>5.1479854713039339</v>
      </c>
    </row>
    <row r="284" spans="2:35" x14ac:dyDescent="0.3">
      <c r="B284" s="85">
        <f t="shared" si="268"/>
        <v>46477</v>
      </c>
      <c r="C284" s="3"/>
      <c r="D284" s="3"/>
      <c r="E284" s="5">
        <f t="shared" ref="E284:K284" si="329">(E143*9+E144*3)/12</f>
        <v>97.900434775842768</v>
      </c>
      <c r="F284" s="5">
        <f t="shared" si="329"/>
        <v>88.076515715291066</v>
      </c>
      <c r="G284" s="5">
        <f t="shared" si="329"/>
        <v>178.61671019184905</v>
      </c>
      <c r="H284" s="5">
        <f t="shared" si="329"/>
        <v>77.18500252485704</v>
      </c>
      <c r="I284" s="5">
        <f t="shared" si="329"/>
        <v>186.315706320808</v>
      </c>
      <c r="J284" s="5">
        <f t="shared" si="329"/>
        <v>426.86314137400331</v>
      </c>
      <c r="K284" s="5">
        <f t="shared" si="329"/>
        <v>66.396142616142484</v>
      </c>
      <c r="M284" s="5">
        <f t="shared" ref="M284:S284" si="330">(M143*9+M144*3)/12</f>
        <v>100.77985932807343</v>
      </c>
      <c r="N284" s="5">
        <f t="shared" si="330"/>
        <v>0</v>
      </c>
      <c r="O284" s="5">
        <f t="shared" si="330"/>
        <v>0</v>
      </c>
      <c r="P284" s="5">
        <f t="shared" si="330"/>
        <v>0</v>
      </c>
      <c r="Q284" s="5">
        <f t="shared" si="330"/>
        <v>0</v>
      </c>
      <c r="R284" s="5">
        <f t="shared" si="330"/>
        <v>0</v>
      </c>
      <c r="S284" s="5">
        <f t="shared" si="330"/>
        <v>0</v>
      </c>
      <c r="U284" s="5">
        <f t="shared" ref="U284:AA284" si="331">(U143*9+U144*3)/12</f>
        <v>95.021010223612095</v>
      </c>
      <c r="V284" s="5">
        <f t="shared" si="331"/>
        <v>23.487070857410956</v>
      </c>
      <c r="W284" s="5">
        <f t="shared" si="331"/>
        <v>47.631122717826408</v>
      </c>
      <c r="X284" s="5">
        <f t="shared" si="331"/>
        <v>9.5159592153933321</v>
      </c>
      <c r="Y284" s="5">
        <f t="shared" si="331"/>
        <v>16.147361214470028</v>
      </c>
      <c r="Z284" s="5">
        <f t="shared" si="331"/>
        <v>36.000505899012332</v>
      </c>
      <c r="AA284" s="5">
        <f t="shared" si="331"/>
        <v>4.7425816154387492</v>
      </c>
      <c r="AB284" s="6"/>
      <c r="AC284" s="5">
        <f t="shared" ref="AC284:AI284" si="332">(AC143*9+AC144*3)/12</f>
        <v>43.191368283460044</v>
      </c>
      <c r="AD284" s="5">
        <f t="shared" si="332"/>
        <v>5.8717677143527389</v>
      </c>
      <c r="AE284" s="5">
        <f t="shared" si="332"/>
        <v>11.907780679456602</v>
      </c>
      <c r="AF284" s="5">
        <f t="shared" si="332"/>
        <v>4.7579796076966661</v>
      </c>
      <c r="AG284" s="5">
        <f t="shared" si="332"/>
        <v>14.90525650566464</v>
      </c>
      <c r="AH284" s="5">
        <f t="shared" si="332"/>
        <v>7.7143941212169267</v>
      </c>
      <c r="AI284" s="5">
        <f t="shared" si="332"/>
        <v>5.1737253986604532</v>
      </c>
    </row>
    <row r="285" spans="2:35" x14ac:dyDescent="0.3">
      <c r="B285" s="85">
        <f t="shared" si="268"/>
        <v>46843</v>
      </c>
      <c r="C285" s="3"/>
      <c r="D285" s="3"/>
      <c r="E285" s="5">
        <f t="shared" ref="E285:K285" si="333">(E144*9+E145*3)/12</f>
        <v>98.389936949721985</v>
      </c>
      <c r="F285" s="5">
        <f t="shared" si="333"/>
        <v>88.516898293867527</v>
      </c>
      <c r="G285" s="5">
        <f t="shared" si="333"/>
        <v>179.50979374280826</v>
      </c>
      <c r="H285" s="5">
        <f t="shared" si="333"/>
        <v>77.57092753748131</v>
      </c>
      <c r="I285" s="5">
        <f t="shared" si="333"/>
        <v>187.24728485241204</v>
      </c>
      <c r="J285" s="5">
        <f t="shared" si="333"/>
        <v>428.99745708087329</v>
      </c>
      <c r="K285" s="5">
        <f t="shared" si="333"/>
        <v>66.728123329223195</v>
      </c>
      <c r="M285" s="5">
        <f t="shared" ref="M285:S285" si="334">(M144*9+M145*3)/12</f>
        <v>101.2837586247138</v>
      </c>
      <c r="N285" s="5">
        <f t="shared" si="334"/>
        <v>0</v>
      </c>
      <c r="O285" s="5">
        <f t="shared" si="334"/>
        <v>0</v>
      </c>
      <c r="P285" s="5">
        <f t="shared" si="334"/>
        <v>0</v>
      </c>
      <c r="Q285" s="5">
        <f t="shared" si="334"/>
        <v>0</v>
      </c>
      <c r="R285" s="5">
        <f t="shared" si="334"/>
        <v>0</v>
      </c>
      <c r="S285" s="5">
        <f t="shared" si="334"/>
        <v>0</v>
      </c>
      <c r="U285" s="5">
        <f t="shared" ref="U285:AA285" si="335">(U144*9+U145*3)/12</f>
        <v>95.496115274730144</v>
      </c>
      <c r="V285" s="5">
        <f t="shared" si="335"/>
        <v>23.604506211698006</v>
      </c>
      <c r="W285" s="5">
        <f t="shared" si="335"/>
        <v>47.869278331415536</v>
      </c>
      <c r="X285" s="5">
        <f t="shared" si="335"/>
        <v>9.5635390114702989</v>
      </c>
      <c r="Y285" s="5">
        <f t="shared" si="335"/>
        <v>16.228098020542376</v>
      </c>
      <c r="Z285" s="5">
        <f t="shared" si="335"/>
        <v>36.180508428507395</v>
      </c>
      <c r="AA285" s="5">
        <f t="shared" si="335"/>
        <v>4.766294523515942</v>
      </c>
      <c r="AB285" s="6"/>
      <c r="AC285" s="5">
        <f t="shared" ref="AC285:AI285" si="336">(AC144*9+AC145*3)/12</f>
        <v>43.407325124877339</v>
      </c>
      <c r="AD285" s="5">
        <f t="shared" si="336"/>
        <v>5.9011265529245014</v>
      </c>
      <c r="AE285" s="5">
        <f t="shared" si="336"/>
        <v>11.967319582853884</v>
      </c>
      <c r="AF285" s="5">
        <f t="shared" si="336"/>
        <v>4.7817695057351495</v>
      </c>
      <c r="AG285" s="5">
        <f t="shared" si="336"/>
        <v>14.979782788192963</v>
      </c>
      <c r="AH285" s="5">
        <f t="shared" si="336"/>
        <v>7.7529660918230121</v>
      </c>
      <c r="AI285" s="5">
        <f t="shared" si="336"/>
        <v>5.1995940256537549</v>
      </c>
    </row>
    <row r="286" spans="2:35" x14ac:dyDescent="0.3">
      <c r="B286" s="85">
        <f t="shared" si="268"/>
        <v>47208</v>
      </c>
      <c r="C286" s="3"/>
      <c r="D286" s="3"/>
      <c r="E286" s="5">
        <f t="shared" ref="E286:K286" si="337">(E145*9+E146*3)/12</f>
        <v>98.881886634470604</v>
      </c>
      <c r="F286" s="5">
        <f t="shared" si="337"/>
        <v>88.959482785336832</v>
      </c>
      <c r="G286" s="5">
        <f t="shared" si="337"/>
        <v>180.40734271152226</v>
      </c>
      <c r="H286" s="5">
        <f t="shared" si="337"/>
        <v>77.958782175168707</v>
      </c>
      <c r="I286" s="5">
        <f t="shared" si="337"/>
        <v>188.1835212766741</v>
      </c>
      <c r="J286" s="5">
        <f t="shared" si="337"/>
        <v>431.14244436627763</v>
      </c>
      <c r="K286" s="5">
        <f t="shared" si="337"/>
        <v>67.061763945869302</v>
      </c>
      <c r="M286" s="5">
        <f t="shared" ref="M286:S286" si="338">(M145*9+M146*3)/12</f>
        <v>101.79017741783736</v>
      </c>
      <c r="N286" s="5">
        <f t="shared" si="338"/>
        <v>0</v>
      </c>
      <c r="O286" s="5">
        <f t="shared" si="338"/>
        <v>0</v>
      </c>
      <c r="P286" s="5">
        <f t="shared" si="338"/>
        <v>0</v>
      </c>
      <c r="Q286" s="5">
        <f t="shared" si="338"/>
        <v>0</v>
      </c>
      <c r="R286" s="5">
        <f t="shared" si="338"/>
        <v>0</v>
      </c>
      <c r="S286" s="5">
        <f t="shared" si="338"/>
        <v>0</v>
      </c>
      <c r="U286" s="5">
        <f t="shared" ref="U286:AA286" si="339">(U145*9+U146*3)/12</f>
        <v>95.973595851103781</v>
      </c>
      <c r="V286" s="5">
        <f t="shared" si="339"/>
        <v>23.722528742756491</v>
      </c>
      <c r="W286" s="5">
        <f t="shared" si="339"/>
        <v>48.108624723072609</v>
      </c>
      <c r="X286" s="5">
        <f t="shared" si="339"/>
        <v>9.6113567065276495</v>
      </c>
      <c r="Y286" s="5">
        <f t="shared" si="339"/>
        <v>16.309238510645088</v>
      </c>
      <c r="Z286" s="5">
        <f t="shared" si="339"/>
        <v>36.361410970649921</v>
      </c>
      <c r="AA286" s="5">
        <f t="shared" si="339"/>
        <v>4.7901259961335212</v>
      </c>
      <c r="AB286" s="6"/>
      <c r="AC286" s="5">
        <f t="shared" ref="AC286:AI286" si="340">(AC145*9+AC146*3)/12</f>
        <v>43.624361750501727</v>
      </c>
      <c r="AD286" s="5">
        <f t="shared" si="340"/>
        <v>5.9306321856891229</v>
      </c>
      <c r="AE286" s="5">
        <f t="shared" si="340"/>
        <v>12.027156180768152</v>
      </c>
      <c r="AF286" s="5">
        <f t="shared" si="340"/>
        <v>4.8056783532638248</v>
      </c>
      <c r="AG286" s="5">
        <f t="shared" si="340"/>
        <v>15.054681702133928</v>
      </c>
      <c r="AH286" s="5">
        <f t="shared" si="340"/>
        <v>7.7917309222821247</v>
      </c>
      <c r="AI286" s="5">
        <f t="shared" si="340"/>
        <v>5.2255919957820227</v>
      </c>
    </row>
    <row r="287" spans="2:35" x14ac:dyDescent="0.3">
      <c r="B287" s="85">
        <f t="shared" si="268"/>
        <v>47573</v>
      </c>
      <c r="C287" s="3"/>
      <c r="D287" s="3"/>
      <c r="E287" s="5">
        <f t="shared" ref="E287:K287" si="341">(E146*9+E147*3)/12</f>
        <v>99.37629606764294</v>
      </c>
      <c r="F287" s="5">
        <f t="shared" si="341"/>
        <v>89.404280199263511</v>
      </c>
      <c r="G287" s="5">
        <f t="shared" si="341"/>
        <v>181.30937942507987</v>
      </c>
      <c r="H287" s="5">
        <f t="shared" si="341"/>
        <v>78.348576086044545</v>
      </c>
      <c r="I287" s="5">
        <f t="shared" si="341"/>
        <v>189.12443888305745</v>
      </c>
      <c r="J287" s="5">
        <f t="shared" si="341"/>
        <v>433.29815658810895</v>
      </c>
      <c r="K287" s="5">
        <f t="shared" si="341"/>
        <v>67.397072765598637</v>
      </c>
      <c r="M287" s="5">
        <f t="shared" ref="M287:S287" si="342">(M146*9+M147*3)/12</f>
        <v>102.29912830492653</v>
      </c>
      <c r="N287" s="5">
        <f t="shared" si="342"/>
        <v>0</v>
      </c>
      <c r="O287" s="5">
        <f t="shared" si="342"/>
        <v>0</v>
      </c>
      <c r="P287" s="5">
        <f t="shared" si="342"/>
        <v>0</v>
      </c>
      <c r="Q287" s="5">
        <f t="shared" si="342"/>
        <v>0</v>
      </c>
      <c r="R287" s="5">
        <f t="shared" si="342"/>
        <v>0</v>
      </c>
      <c r="S287" s="5">
        <f t="shared" si="342"/>
        <v>0</v>
      </c>
      <c r="U287" s="5">
        <f t="shared" ref="U287:AA287" si="343">(U146*9+U147*3)/12</f>
        <v>96.453463830359297</v>
      </c>
      <c r="V287" s="5">
        <f t="shared" si="343"/>
        <v>23.841141386470269</v>
      </c>
      <c r="W287" s="5">
        <f t="shared" si="343"/>
        <v>48.349167846687969</v>
      </c>
      <c r="X287" s="5">
        <f t="shared" si="343"/>
        <v>9.6594134900602864</v>
      </c>
      <c r="Y287" s="5">
        <f t="shared" si="343"/>
        <v>16.39078470319831</v>
      </c>
      <c r="Z287" s="5">
        <f t="shared" si="343"/>
        <v>36.543218025503172</v>
      </c>
      <c r="AA287" s="5">
        <f t="shared" si="343"/>
        <v>4.814076626114189</v>
      </c>
      <c r="AB287" s="6"/>
      <c r="AC287" s="5">
        <f t="shared" ref="AC287:AI287" si="344">(AC146*9+AC147*3)/12</f>
        <v>43.842483559254227</v>
      </c>
      <c r="AD287" s="5">
        <f t="shared" si="344"/>
        <v>5.9602853466175674</v>
      </c>
      <c r="AE287" s="5">
        <f t="shared" si="344"/>
        <v>12.087291961671992</v>
      </c>
      <c r="AF287" s="5">
        <f t="shared" si="344"/>
        <v>4.8297067450301432</v>
      </c>
      <c r="AG287" s="5">
        <f t="shared" si="344"/>
        <v>15.129955110644596</v>
      </c>
      <c r="AH287" s="5">
        <f t="shared" si="344"/>
        <v>7.8306895768935361</v>
      </c>
      <c r="AI287" s="5">
        <f t="shared" si="344"/>
        <v>5.2517199557609331</v>
      </c>
    </row>
    <row r="288" spans="2:35" x14ac:dyDescent="0.3">
      <c r="B288" s="85">
        <f t="shared" si="268"/>
        <v>47938</v>
      </c>
      <c r="C288" s="3"/>
      <c r="D288" s="3"/>
      <c r="E288" s="5">
        <f t="shared" ref="E288:K288" si="345">(E147*9+E148*3)/12</f>
        <v>99.873177547981129</v>
      </c>
      <c r="F288" s="5">
        <f t="shared" si="345"/>
        <v>89.851301600259816</v>
      </c>
      <c r="G288" s="5">
        <f t="shared" si="345"/>
        <v>182.21592632220526</v>
      </c>
      <c r="H288" s="5">
        <f t="shared" si="345"/>
        <v>78.74031896647476</v>
      </c>
      <c r="I288" s="5">
        <f t="shared" si="345"/>
        <v>190.0700610774727</v>
      </c>
      <c r="J288" s="5">
        <f t="shared" si="345"/>
        <v>435.46464737104947</v>
      </c>
      <c r="K288" s="5">
        <f t="shared" si="345"/>
        <v>67.734058129426629</v>
      </c>
      <c r="M288" s="5">
        <f t="shared" ref="M288:S288" si="346">(M147*9+M148*3)/12</f>
        <v>102.81062394645114</v>
      </c>
      <c r="N288" s="5">
        <f t="shared" si="346"/>
        <v>0</v>
      </c>
      <c r="O288" s="5">
        <f t="shared" si="346"/>
        <v>0</v>
      </c>
      <c r="P288" s="5">
        <f t="shared" si="346"/>
        <v>0</v>
      </c>
      <c r="Q288" s="5">
        <f t="shared" si="346"/>
        <v>0</v>
      </c>
      <c r="R288" s="5">
        <f t="shared" si="346"/>
        <v>0</v>
      </c>
      <c r="S288" s="5">
        <f t="shared" si="346"/>
        <v>0</v>
      </c>
      <c r="U288" s="5">
        <f t="shared" ref="U288:AA288" si="347">(U147*9+U148*3)/12</f>
        <v>96.935731149511113</v>
      </c>
      <c r="V288" s="5">
        <f t="shared" si="347"/>
        <v>23.960347093402618</v>
      </c>
      <c r="W288" s="5">
        <f t="shared" si="347"/>
        <v>48.590913685921407</v>
      </c>
      <c r="X288" s="5">
        <f t="shared" si="347"/>
        <v>9.7077105575105858</v>
      </c>
      <c r="Y288" s="5">
        <f t="shared" si="347"/>
        <v>16.472738626714303</v>
      </c>
      <c r="Z288" s="5">
        <f t="shared" si="347"/>
        <v>36.725934115630679</v>
      </c>
      <c r="AA288" s="5">
        <f t="shared" si="347"/>
        <v>4.8381470092447589</v>
      </c>
      <c r="AB288" s="6"/>
      <c r="AC288" s="5">
        <f t="shared" ref="AC288:AI288" si="348">(AC147*9+AC148*3)/12</f>
        <v>44.061695977050498</v>
      </c>
      <c r="AD288" s="5">
        <f t="shared" si="348"/>
        <v>5.9900867733506544</v>
      </c>
      <c r="AE288" s="5">
        <f t="shared" si="348"/>
        <v>12.147728421480352</v>
      </c>
      <c r="AF288" s="5">
        <f t="shared" si="348"/>
        <v>4.8538552787552929</v>
      </c>
      <c r="AG288" s="5">
        <f t="shared" si="348"/>
        <v>15.205604886197817</v>
      </c>
      <c r="AH288" s="5">
        <f t="shared" si="348"/>
        <v>7.8698430247780022</v>
      </c>
      <c r="AI288" s="5">
        <f t="shared" si="348"/>
        <v>5.2779785555397369</v>
      </c>
    </row>
    <row r="289" spans="2:35" x14ac:dyDescent="0.3">
      <c r="B289" s="85">
        <f t="shared" si="268"/>
        <v>48304</v>
      </c>
      <c r="C289" s="3"/>
      <c r="D289" s="3"/>
      <c r="E289" s="5">
        <f t="shared" ref="E289:K289" si="349">(E148*9+E149*3)/12</f>
        <v>100.37254343572101</v>
      </c>
      <c r="F289" s="5">
        <f t="shared" si="349"/>
        <v>90.300558108261114</v>
      </c>
      <c r="G289" s="5">
        <f t="shared" si="349"/>
        <v>183.12700595381625</v>
      </c>
      <c r="H289" s="5">
        <f t="shared" si="349"/>
        <v>79.134020561307125</v>
      </c>
      <c r="I289" s="5">
        <f t="shared" si="349"/>
        <v>191.02041138286006</v>
      </c>
      <c r="J289" s="5">
        <f t="shared" si="349"/>
        <v>437.64197060790463</v>
      </c>
      <c r="K289" s="5">
        <f t="shared" si="349"/>
        <v>68.072728420073759</v>
      </c>
      <c r="M289" s="5">
        <f t="shared" ref="M289:S289" si="350">(M148*9+M149*3)/12</f>
        <v>103.32467706618338</v>
      </c>
      <c r="N289" s="5">
        <f t="shared" si="350"/>
        <v>0</v>
      </c>
      <c r="O289" s="5">
        <f t="shared" si="350"/>
        <v>0</v>
      </c>
      <c r="P289" s="5">
        <f t="shared" si="350"/>
        <v>0</v>
      </c>
      <c r="Q289" s="5">
        <f t="shared" si="350"/>
        <v>0</v>
      </c>
      <c r="R289" s="5">
        <f t="shared" si="350"/>
        <v>0</v>
      </c>
      <c r="S289" s="5">
        <f t="shared" si="350"/>
        <v>0</v>
      </c>
      <c r="U289" s="5">
        <f t="shared" ref="U289:AA289" si="351">(U148*9+U149*3)/12</f>
        <v>97.420409805258643</v>
      </c>
      <c r="V289" s="5">
        <f t="shared" si="351"/>
        <v>24.080148828869635</v>
      </c>
      <c r="W289" s="5">
        <f t="shared" si="351"/>
        <v>48.83386825435101</v>
      </c>
      <c r="X289" s="5">
        <f t="shared" si="351"/>
        <v>9.7562491102981372</v>
      </c>
      <c r="Y289" s="5">
        <f t="shared" si="351"/>
        <v>16.555102319847872</v>
      </c>
      <c r="Z289" s="5">
        <f t="shared" si="351"/>
        <v>36.909563786208828</v>
      </c>
      <c r="AA289" s="5">
        <f t="shared" si="351"/>
        <v>4.8623377442909819</v>
      </c>
      <c r="AB289" s="6"/>
      <c r="AC289" s="5">
        <f t="shared" ref="AC289:AI289" si="352">(AC148*9+AC149*3)/12</f>
        <v>44.282004456935738</v>
      </c>
      <c r="AD289" s="5">
        <f t="shared" si="352"/>
        <v>6.0200372072174089</v>
      </c>
      <c r="AE289" s="5">
        <f t="shared" si="352"/>
        <v>12.208467063587753</v>
      </c>
      <c r="AF289" s="5">
        <f t="shared" si="352"/>
        <v>4.8781245551490686</v>
      </c>
      <c r="AG289" s="5">
        <f t="shared" si="352"/>
        <v>15.281632910628806</v>
      </c>
      <c r="AH289" s="5">
        <f t="shared" si="352"/>
        <v>7.9091922399018912</v>
      </c>
      <c r="AI289" s="5">
        <f t="shared" si="352"/>
        <v>5.304368448317434</v>
      </c>
    </row>
    <row r="290" spans="2:35" x14ac:dyDescent="0.3">
      <c r="B290" s="85">
        <f t="shared" si="268"/>
        <v>48669</v>
      </c>
      <c r="C290" s="3"/>
      <c r="D290" s="3"/>
      <c r="E290" s="5">
        <f t="shared" ref="E290:K290" si="353">(E149*9+E150*3)/12</f>
        <v>100.87440615289961</v>
      </c>
      <c r="F290" s="5">
        <f t="shared" si="353"/>
        <v>90.752060898802412</v>
      </c>
      <c r="G290" s="5">
        <f t="shared" si="353"/>
        <v>184.04264098358533</v>
      </c>
      <c r="H290" s="5">
        <f t="shared" si="353"/>
        <v>79.529690664113645</v>
      </c>
      <c r="I290" s="5">
        <f t="shared" si="353"/>
        <v>191.97551343977435</v>
      </c>
      <c r="J290" s="5">
        <f t="shared" si="353"/>
        <v>439.83018046094412</v>
      </c>
      <c r="K290" s="5">
        <f t="shared" si="353"/>
        <v>68.413092062174115</v>
      </c>
      <c r="M290" s="5">
        <f t="shared" ref="M290:S290" si="354">(M149*9+M150*3)/12</f>
        <v>103.8413004515143</v>
      </c>
      <c r="N290" s="5">
        <f t="shared" si="354"/>
        <v>0</v>
      </c>
      <c r="O290" s="5">
        <f t="shared" si="354"/>
        <v>0</v>
      </c>
      <c r="P290" s="5">
        <f t="shared" si="354"/>
        <v>0</v>
      </c>
      <c r="Q290" s="5">
        <f t="shared" si="354"/>
        <v>0</v>
      </c>
      <c r="R290" s="5">
        <f t="shared" si="354"/>
        <v>0</v>
      </c>
      <c r="S290" s="5">
        <f t="shared" si="354"/>
        <v>0</v>
      </c>
      <c r="U290" s="5">
        <f t="shared" ref="U290:AA290" si="355">(U149*9+U150*3)/12</f>
        <v>97.90751185428492</v>
      </c>
      <c r="V290" s="5">
        <f t="shared" si="355"/>
        <v>24.200549573013976</v>
      </c>
      <c r="W290" s="5">
        <f t="shared" si="355"/>
        <v>49.078037595622753</v>
      </c>
      <c r="X290" s="5">
        <f t="shared" si="355"/>
        <v>9.8050303558496292</v>
      </c>
      <c r="Y290" s="5">
        <f t="shared" si="355"/>
        <v>16.637877831447113</v>
      </c>
      <c r="Z290" s="5">
        <f t="shared" si="355"/>
        <v>37.094111605139879</v>
      </c>
      <c r="AA290" s="5">
        <f t="shared" si="355"/>
        <v>4.8866494330124368</v>
      </c>
      <c r="AB290" s="6"/>
      <c r="AC290" s="5">
        <f t="shared" ref="AC290:AI290" si="356">(AC149*9+AC150*3)/12</f>
        <v>44.503414479220417</v>
      </c>
      <c r="AD290" s="5">
        <f t="shared" si="356"/>
        <v>6.0501373932534941</v>
      </c>
      <c r="AE290" s="5">
        <f t="shared" si="356"/>
        <v>12.269509398905688</v>
      </c>
      <c r="AF290" s="5">
        <f t="shared" si="356"/>
        <v>4.9025151779248146</v>
      </c>
      <c r="AG290" s="5">
        <f t="shared" si="356"/>
        <v>15.35804107518195</v>
      </c>
      <c r="AH290" s="5">
        <f t="shared" si="356"/>
        <v>7.9487382011013992</v>
      </c>
      <c r="AI290" s="5">
        <f t="shared" si="356"/>
        <v>5.3308902905590214</v>
      </c>
    </row>
    <row r="291" spans="2:35" x14ac:dyDescent="0.3">
      <c r="B291" s="85">
        <f t="shared" si="268"/>
        <v>49034</v>
      </c>
      <c r="C291" s="3"/>
      <c r="D291" s="3"/>
      <c r="E291" s="5">
        <f t="shared" ref="E291:K291" si="357">(E150*9+E151*3)/12</f>
        <v>101.3787781836641</v>
      </c>
      <c r="F291" s="5">
        <f t="shared" si="357"/>
        <v>91.205821203296409</v>
      </c>
      <c r="G291" s="5">
        <f t="shared" si="357"/>
        <v>184.96285418850323</v>
      </c>
      <c r="H291" s="5">
        <f t="shared" si="357"/>
        <v>79.927339117434215</v>
      </c>
      <c r="I291" s="5">
        <f t="shared" si="357"/>
        <v>192.93539100697319</v>
      </c>
      <c r="J291" s="5">
        <f t="shared" si="357"/>
        <v>442.02933136324879</v>
      </c>
      <c r="K291" s="5">
        <f t="shared" si="357"/>
        <v>68.755157522484978</v>
      </c>
      <c r="M291" s="5">
        <f t="shared" ref="M291:S291" si="358">(M150*9+M151*3)/12</f>
        <v>104.36050695377185</v>
      </c>
      <c r="N291" s="5">
        <f t="shared" si="358"/>
        <v>0</v>
      </c>
      <c r="O291" s="5">
        <f t="shared" si="358"/>
        <v>0</v>
      </c>
      <c r="P291" s="5">
        <f t="shared" si="358"/>
        <v>0</v>
      </c>
      <c r="Q291" s="5">
        <f t="shared" si="358"/>
        <v>0</v>
      </c>
      <c r="R291" s="5">
        <f t="shared" si="358"/>
        <v>0</v>
      </c>
      <c r="S291" s="5">
        <f t="shared" si="358"/>
        <v>0</v>
      </c>
      <c r="U291" s="5">
        <f t="shared" ref="U291:AA291" si="359">(U150*9+U151*3)/12</f>
        <v>98.397049413556331</v>
      </c>
      <c r="V291" s="5">
        <f t="shared" si="359"/>
        <v>24.321552320879039</v>
      </c>
      <c r="W291" s="5">
        <f t="shared" si="359"/>
        <v>49.32342778360087</v>
      </c>
      <c r="X291" s="5">
        <f t="shared" si="359"/>
        <v>9.8540555076288747</v>
      </c>
      <c r="Y291" s="5">
        <f t="shared" si="359"/>
        <v>16.721067220604347</v>
      </c>
      <c r="Z291" s="5">
        <f t="shared" si="359"/>
        <v>37.279582163165564</v>
      </c>
      <c r="AA291" s="5">
        <f t="shared" si="359"/>
        <v>4.9110826801774978</v>
      </c>
      <c r="AB291" s="6"/>
      <c r="AC291" s="5">
        <f t="shared" ref="AC291:AI291" si="360">(AC150*9+AC151*3)/12</f>
        <v>44.725931551616505</v>
      </c>
      <c r="AD291" s="5">
        <f t="shared" si="360"/>
        <v>6.0803880802197598</v>
      </c>
      <c r="AE291" s="5">
        <f t="shared" si="360"/>
        <v>12.330856945900218</v>
      </c>
      <c r="AF291" s="5">
        <f t="shared" si="360"/>
        <v>4.9270277538144374</v>
      </c>
      <c r="AG291" s="5">
        <f t="shared" si="360"/>
        <v>15.434831280557857</v>
      </c>
      <c r="AH291" s="5">
        <f t="shared" si="360"/>
        <v>7.9884818921069067</v>
      </c>
      <c r="AI291" s="5">
        <f t="shared" si="360"/>
        <v>5.3575447420118154</v>
      </c>
    </row>
    <row r="292" spans="2:35" x14ac:dyDescent="0.3">
      <c r="B292" s="85">
        <f t="shared" si="268"/>
        <v>49399</v>
      </c>
      <c r="C292" s="3"/>
      <c r="D292" s="3"/>
      <c r="E292" s="5">
        <f t="shared" ref="E292:K292" si="361">(E151*9+E152*3)/12</f>
        <v>101.88567207458242</v>
      </c>
      <c r="F292" s="5">
        <f t="shared" si="361"/>
        <v>91.661850309312896</v>
      </c>
      <c r="G292" s="5">
        <f t="shared" si="361"/>
        <v>185.88766845944573</v>
      </c>
      <c r="H292" s="5">
        <f t="shared" si="361"/>
        <v>80.326975813021363</v>
      </c>
      <c r="I292" s="5">
        <f t="shared" si="361"/>
        <v>193.90006796200805</v>
      </c>
      <c r="J292" s="5">
        <f t="shared" si="361"/>
        <v>444.23947802006501</v>
      </c>
      <c r="K292" s="5">
        <f t="shared" si="361"/>
        <v>69.098933310097394</v>
      </c>
      <c r="M292" s="5">
        <f t="shared" ref="M292:S292" si="362">(M151*9+M152*3)/12</f>
        <v>104.88230948854071</v>
      </c>
      <c r="N292" s="5">
        <f t="shared" si="362"/>
        <v>0</v>
      </c>
      <c r="O292" s="5">
        <f t="shared" si="362"/>
        <v>0</v>
      </c>
      <c r="P292" s="5">
        <f t="shared" si="362"/>
        <v>0</v>
      </c>
      <c r="Q292" s="5">
        <f t="shared" si="362"/>
        <v>0</v>
      </c>
      <c r="R292" s="5">
        <f t="shared" si="362"/>
        <v>0</v>
      </c>
      <c r="S292" s="5">
        <f t="shared" si="362"/>
        <v>0</v>
      </c>
      <c r="U292" s="5">
        <f t="shared" ref="U292:AA292" si="363">(U151*9+U152*3)/12</f>
        <v>98.88903466062412</v>
      </c>
      <c r="V292" s="5">
        <f t="shared" si="363"/>
        <v>24.443160082483434</v>
      </c>
      <c r="W292" s="5">
        <f t="shared" si="363"/>
        <v>49.570044922518868</v>
      </c>
      <c r="X292" s="5">
        <f t="shared" si="363"/>
        <v>9.9033257851670182</v>
      </c>
      <c r="Y292" s="5">
        <f t="shared" si="363"/>
        <v>16.804672556707363</v>
      </c>
      <c r="Z292" s="5">
        <f t="shared" si="363"/>
        <v>37.465980073981392</v>
      </c>
      <c r="AA292" s="5">
        <f t="shared" si="363"/>
        <v>4.9356380935783859</v>
      </c>
      <c r="AB292" s="6"/>
      <c r="AC292" s="5">
        <f t="shared" ref="AC292:AI292" si="364">(AC151*9+AC152*3)/12</f>
        <v>44.949561209374593</v>
      </c>
      <c r="AD292" s="5">
        <f t="shared" si="364"/>
        <v>6.1107900206208585</v>
      </c>
      <c r="AE292" s="5">
        <f t="shared" si="364"/>
        <v>12.392511230629717</v>
      </c>
      <c r="AF292" s="5">
        <f t="shared" si="364"/>
        <v>4.9516628925835091</v>
      </c>
      <c r="AG292" s="5">
        <f t="shared" si="364"/>
        <v>15.512005436960642</v>
      </c>
      <c r="AH292" s="5">
        <f t="shared" si="364"/>
        <v>8.0284243015674388</v>
      </c>
      <c r="AI292" s="5">
        <f t="shared" si="364"/>
        <v>5.384332465721875</v>
      </c>
    </row>
    <row r="293" spans="2:35" x14ac:dyDescent="0.3">
      <c r="B293" s="85">
        <f t="shared" si="268"/>
        <v>49765</v>
      </c>
      <c r="C293" s="3"/>
      <c r="D293" s="3"/>
      <c r="E293" s="5">
        <f t="shared" ref="E293:K293" si="365">(E152*9+E153*3)/12</f>
        <v>102.39510043495532</v>
      </c>
      <c r="F293" s="5">
        <f t="shared" si="365"/>
        <v>92.120159560859449</v>
      </c>
      <c r="G293" s="5">
        <f t="shared" si="365"/>
        <v>186.81710680174294</v>
      </c>
      <c r="H293" s="5">
        <f t="shared" si="365"/>
        <v>80.728610692086477</v>
      </c>
      <c r="I293" s="5">
        <f t="shared" si="365"/>
        <v>194.86956830181805</v>
      </c>
      <c r="J293" s="5">
        <f t="shared" si="365"/>
        <v>446.46067541016532</v>
      </c>
      <c r="K293" s="5">
        <f t="shared" si="365"/>
        <v>69.444427976647873</v>
      </c>
      <c r="M293" s="5">
        <f t="shared" ref="M293:S293" si="366">(M152*9+M153*3)/12</f>
        <v>105.40672103598341</v>
      </c>
      <c r="N293" s="5">
        <f t="shared" si="366"/>
        <v>0</v>
      </c>
      <c r="O293" s="5">
        <f t="shared" si="366"/>
        <v>0</v>
      </c>
      <c r="P293" s="5">
        <f t="shared" si="366"/>
        <v>0</v>
      </c>
      <c r="Q293" s="5">
        <f t="shared" si="366"/>
        <v>0</v>
      </c>
      <c r="R293" s="5">
        <f t="shared" si="366"/>
        <v>0</v>
      </c>
      <c r="S293" s="5">
        <f t="shared" si="366"/>
        <v>0</v>
      </c>
      <c r="U293" s="5">
        <f t="shared" ref="U293:AA293" si="367">(U152*9+U153*3)/12</f>
        <v>99.383479833927211</v>
      </c>
      <c r="V293" s="5">
        <f t="shared" si="367"/>
        <v>24.56537588289585</v>
      </c>
      <c r="W293" s="5">
        <f t="shared" si="367"/>
        <v>49.817895147131452</v>
      </c>
      <c r="X293" s="5">
        <f t="shared" si="367"/>
        <v>9.9528424140928529</v>
      </c>
      <c r="Y293" s="5">
        <f t="shared" si="367"/>
        <v>16.8886959194909</v>
      </c>
      <c r="Z293" s="5">
        <f t="shared" si="367"/>
        <v>37.653309974351295</v>
      </c>
      <c r="AA293" s="5">
        <f t="shared" si="367"/>
        <v>4.9603162840462769</v>
      </c>
      <c r="AB293" s="6"/>
      <c r="AC293" s="5">
        <f t="shared" ref="AC293:AI293" si="368">(AC152*9+AC153*3)/12</f>
        <v>45.174309015421464</v>
      </c>
      <c r="AD293" s="5">
        <f t="shared" si="368"/>
        <v>6.1413439707239625</v>
      </c>
      <c r="AE293" s="5">
        <f t="shared" si="368"/>
        <v>12.454473786782863</v>
      </c>
      <c r="AF293" s="5">
        <f t="shared" si="368"/>
        <v>4.9764212070464264</v>
      </c>
      <c r="AG293" s="5">
        <f t="shared" si="368"/>
        <v>15.589565464145444</v>
      </c>
      <c r="AH293" s="5">
        <f t="shared" si="368"/>
        <v>8.0685664230752749</v>
      </c>
      <c r="AI293" s="5">
        <f t="shared" si="368"/>
        <v>5.4112541280504827</v>
      </c>
    </row>
    <row r="294" spans="2:35" x14ac:dyDescent="0.3">
      <c r="B294" s="85">
        <f t="shared" si="268"/>
        <v>50130</v>
      </c>
      <c r="C294" s="3"/>
      <c r="D294" s="3"/>
      <c r="E294" s="5">
        <f t="shared" ref="E294:K294" si="369">(E153*9+E154*3)/12</f>
        <v>102.90707593713007</v>
      </c>
      <c r="F294" s="5">
        <f t="shared" si="369"/>
        <v>92.580760358663724</v>
      </c>
      <c r="G294" s="5">
        <f t="shared" si="369"/>
        <v>187.75119233575163</v>
      </c>
      <c r="H294" s="5">
        <f t="shared" si="369"/>
        <v>81.132253745546905</v>
      </c>
      <c r="I294" s="5">
        <f t="shared" si="369"/>
        <v>195.84391614332716</v>
      </c>
      <c r="J294" s="5">
        <f t="shared" si="369"/>
        <v>448.69297878721608</v>
      </c>
      <c r="K294" s="5">
        <f t="shared" si="369"/>
        <v>69.791650116531102</v>
      </c>
      <c r="M294" s="5">
        <f t="shared" ref="M294:S294" si="370">(M153*9+M154*3)/12</f>
        <v>105.9337546411633</v>
      </c>
      <c r="N294" s="5">
        <f t="shared" si="370"/>
        <v>0</v>
      </c>
      <c r="O294" s="5">
        <f t="shared" si="370"/>
        <v>0</v>
      </c>
      <c r="P294" s="5">
        <f t="shared" si="370"/>
        <v>0</v>
      </c>
      <c r="Q294" s="5">
        <f t="shared" si="370"/>
        <v>0</v>
      </c>
      <c r="R294" s="5">
        <f t="shared" si="370"/>
        <v>0</v>
      </c>
      <c r="S294" s="5">
        <f t="shared" si="370"/>
        <v>0</v>
      </c>
      <c r="U294" s="5">
        <f t="shared" ref="U294:AA294" si="371">(U153*9+U154*3)/12</f>
        <v>99.880397233096815</v>
      </c>
      <c r="V294" s="5">
        <f t="shared" si="371"/>
        <v>24.688202762310326</v>
      </c>
      <c r="W294" s="5">
        <f t="shared" si="371"/>
        <v>50.066984622867103</v>
      </c>
      <c r="X294" s="5">
        <f t="shared" si="371"/>
        <v>10.002606626163317</v>
      </c>
      <c r="Y294" s="5">
        <f t="shared" si="371"/>
        <v>16.973139399088353</v>
      </c>
      <c r="Z294" s="5">
        <f t="shared" si="371"/>
        <v>37.841576524223044</v>
      </c>
      <c r="AA294" s="5">
        <f t="shared" si="371"/>
        <v>4.9851178654665071</v>
      </c>
      <c r="AB294" s="6"/>
      <c r="AC294" s="5">
        <f t="shared" ref="AC294:AI294" si="372">(AC153*9+AC154*3)/12</f>
        <v>45.400180560498562</v>
      </c>
      <c r="AD294" s="5">
        <f t="shared" si="372"/>
        <v>6.1720506905775814</v>
      </c>
      <c r="AE294" s="5">
        <f t="shared" si="372"/>
        <v>12.516746155716776</v>
      </c>
      <c r="AF294" s="5">
        <f t="shared" si="372"/>
        <v>5.0013033130816584</v>
      </c>
      <c r="AG294" s="5">
        <f t="shared" si="372"/>
        <v>15.66751329146617</v>
      </c>
      <c r="AH294" s="5">
        <f t="shared" si="372"/>
        <v>8.1089092551906514</v>
      </c>
      <c r="AI294" s="5">
        <f t="shared" si="372"/>
        <v>5.438310398690736</v>
      </c>
    </row>
    <row r="295" spans="2:35" x14ac:dyDescent="0.3">
      <c r="B295" s="85">
        <f t="shared" si="268"/>
        <v>50495</v>
      </c>
      <c r="C295" s="3"/>
      <c r="D295" s="3"/>
      <c r="E295" s="5">
        <f t="shared" ref="E295:K295" si="373">(E154*9+E155*3)/12</f>
        <v>103.42161131681571</v>
      </c>
      <c r="F295" s="5">
        <f t="shared" si="373"/>
        <v>93.043664160457027</v>
      </c>
      <c r="G295" s="5">
        <f t="shared" si="373"/>
        <v>188.68994829743039</v>
      </c>
      <c r="H295" s="5">
        <f t="shared" si="373"/>
        <v>81.537915014274631</v>
      </c>
      <c r="I295" s="5">
        <f t="shared" si="373"/>
        <v>196.82313572404379</v>
      </c>
      <c r="J295" s="5">
        <f t="shared" si="373"/>
        <v>450.93644368115201</v>
      </c>
      <c r="K295" s="5">
        <f t="shared" si="373"/>
        <v>70.140608367113757</v>
      </c>
      <c r="M295" s="5">
        <f t="shared" ref="M295:S295" si="374">(M154*9+M155*3)/12</f>
        <v>106.46342341436912</v>
      </c>
      <c r="N295" s="5">
        <f t="shared" si="374"/>
        <v>0</v>
      </c>
      <c r="O295" s="5">
        <f t="shared" si="374"/>
        <v>0</v>
      </c>
      <c r="P295" s="5">
        <f t="shared" si="374"/>
        <v>0</v>
      </c>
      <c r="Q295" s="5">
        <f t="shared" si="374"/>
        <v>0</v>
      </c>
      <c r="R295" s="5">
        <f t="shared" si="374"/>
        <v>0</v>
      </c>
      <c r="S295" s="5">
        <f t="shared" si="374"/>
        <v>0</v>
      </c>
      <c r="U295" s="5">
        <f t="shared" ref="U295:AA295" si="375">(U154*9+U155*3)/12</f>
        <v>100.37979921926232</v>
      </c>
      <c r="V295" s="5">
        <f t="shared" si="375"/>
        <v>24.81164377612188</v>
      </c>
      <c r="W295" s="5">
        <f t="shared" si="375"/>
        <v>50.317319545981434</v>
      </c>
      <c r="X295" s="5">
        <f t="shared" si="375"/>
        <v>10.052619659294132</v>
      </c>
      <c r="Y295" s="5">
        <f t="shared" si="375"/>
        <v>17.058005096083793</v>
      </c>
      <c r="Z295" s="5">
        <f t="shared" si="375"/>
        <v>38.030784406844155</v>
      </c>
      <c r="AA295" s="5">
        <f t="shared" si="375"/>
        <v>5.0100434547938395</v>
      </c>
      <c r="AB295" s="6"/>
      <c r="AC295" s="5">
        <f t="shared" ref="AC295:AI295" si="376">(AC154*9+AC155*3)/12</f>
        <v>45.627181463301042</v>
      </c>
      <c r="AD295" s="5">
        <f t="shared" si="376"/>
        <v>6.2029109440304699</v>
      </c>
      <c r="AE295" s="5">
        <f t="shared" si="376"/>
        <v>12.579329886495358</v>
      </c>
      <c r="AF295" s="5">
        <f t="shared" si="376"/>
        <v>5.0263098296470661</v>
      </c>
      <c r="AG295" s="5">
        <f t="shared" si="376"/>
        <v>15.7458508579235</v>
      </c>
      <c r="AH295" s="5">
        <f t="shared" si="376"/>
        <v>8.1494538014666045</v>
      </c>
      <c r="AI295" s="5">
        <f t="shared" si="376"/>
        <v>5.465501950684188</v>
      </c>
    </row>
    <row r="296" spans="2:35" x14ac:dyDescent="0.3">
      <c r="B296" s="85">
        <f t="shared" si="268"/>
        <v>50860</v>
      </c>
      <c r="C296" s="3"/>
      <c r="D296" s="3"/>
      <c r="E296" s="5">
        <f t="shared" ref="E296:K296" si="377">(E155*9+E156*3)/12</f>
        <v>103.93871937339979</v>
      </c>
      <c r="F296" s="5">
        <f t="shared" si="377"/>
        <v>93.50888248125932</v>
      </c>
      <c r="G296" s="5">
        <f t="shared" si="377"/>
        <v>189.63339803891748</v>
      </c>
      <c r="H296" s="5">
        <f t="shared" si="377"/>
        <v>81.945604589346004</v>
      </c>
      <c r="I296" s="5">
        <f t="shared" si="377"/>
        <v>197.80725140266398</v>
      </c>
      <c r="J296" s="5">
        <f t="shared" si="377"/>
        <v>453.19112589955779</v>
      </c>
      <c r="K296" s="5">
        <f t="shared" si="377"/>
        <v>70.491311408949301</v>
      </c>
      <c r="M296" s="5">
        <f t="shared" ref="M296:S296" si="378">(M155*9+M156*3)/12</f>
        <v>106.99574053144094</v>
      </c>
      <c r="N296" s="5">
        <f t="shared" si="378"/>
        <v>0</v>
      </c>
      <c r="O296" s="5">
        <f t="shared" si="378"/>
        <v>0</v>
      </c>
      <c r="P296" s="5">
        <f t="shared" si="378"/>
        <v>0</v>
      </c>
      <c r="Q296" s="5">
        <f t="shared" si="378"/>
        <v>0</v>
      </c>
      <c r="R296" s="5">
        <f t="shared" si="378"/>
        <v>0</v>
      </c>
      <c r="S296" s="5">
        <f t="shared" si="378"/>
        <v>0</v>
      </c>
      <c r="U296" s="5">
        <f t="shared" ref="U296:AA296" si="379">(U155*9+U156*3)/12</f>
        <v>100.88169821535864</v>
      </c>
      <c r="V296" s="5">
        <f t="shared" si="379"/>
        <v>24.935701995002489</v>
      </c>
      <c r="W296" s="5">
        <f t="shared" si="379"/>
        <v>50.568906143711331</v>
      </c>
      <c r="X296" s="5">
        <f t="shared" si="379"/>
        <v>10.102882757590605</v>
      </c>
      <c r="Y296" s="5">
        <f t="shared" si="379"/>
        <v>17.143295121564211</v>
      </c>
      <c r="Z296" s="5">
        <f t="shared" si="379"/>
        <v>38.220938328878376</v>
      </c>
      <c r="AA296" s="5">
        <f t="shared" si="379"/>
        <v>5.0350936720678083</v>
      </c>
      <c r="AB296" s="6"/>
      <c r="AC296" s="5">
        <f t="shared" ref="AC296:AI296" si="380">(AC155*9+AC156*3)/12</f>
        <v>45.855317370617549</v>
      </c>
      <c r="AD296" s="5">
        <f t="shared" si="380"/>
        <v>6.2339254987506223</v>
      </c>
      <c r="AE296" s="5">
        <f t="shared" si="380"/>
        <v>12.642226535927833</v>
      </c>
      <c r="AF296" s="5">
        <f t="shared" si="380"/>
        <v>5.0514413787953023</v>
      </c>
      <c r="AG296" s="5">
        <f t="shared" si="380"/>
        <v>15.824580112213118</v>
      </c>
      <c r="AH296" s="5">
        <f t="shared" si="380"/>
        <v>8.1902010704739343</v>
      </c>
      <c r="AI296" s="5">
        <f t="shared" si="380"/>
        <v>5.4928294604376093</v>
      </c>
    </row>
    <row r="297" spans="2:35" x14ac:dyDescent="0.3">
      <c r="B297" s="85">
        <f t="shared" si="268"/>
        <v>51226</v>
      </c>
      <c r="C297" s="3"/>
      <c r="D297" s="3"/>
      <c r="E297" s="5">
        <f t="shared" ref="E297:K297" si="381">(E156*9+E157*3)/12</f>
        <v>104.45841297026679</v>
      </c>
      <c r="F297" s="5">
        <f t="shared" si="381"/>
        <v>93.976426893665618</v>
      </c>
      <c r="G297" s="5">
        <f t="shared" si="381"/>
        <v>190.58156502911206</v>
      </c>
      <c r="H297" s="5">
        <f t="shared" si="381"/>
        <v>82.355332612292713</v>
      </c>
      <c r="I297" s="5">
        <f t="shared" si="381"/>
        <v>198.79628765967732</v>
      </c>
      <c r="J297" s="5">
        <f t="shared" si="381"/>
        <v>455.45708152905553</v>
      </c>
      <c r="K297" s="5">
        <f t="shared" si="381"/>
        <v>70.843767965994047</v>
      </c>
      <c r="M297" s="5">
        <f t="shared" ref="M297:S297" si="382">(M156*9+M157*3)/12</f>
        <v>107.53071923409816</v>
      </c>
      <c r="N297" s="5">
        <f t="shared" si="382"/>
        <v>0</v>
      </c>
      <c r="O297" s="5">
        <f t="shared" si="382"/>
        <v>0</v>
      </c>
      <c r="P297" s="5">
        <f t="shared" si="382"/>
        <v>0</v>
      </c>
      <c r="Q297" s="5">
        <f t="shared" si="382"/>
        <v>0</v>
      </c>
      <c r="R297" s="5">
        <f t="shared" si="382"/>
        <v>0</v>
      </c>
      <c r="S297" s="5">
        <f t="shared" si="382"/>
        <v>0</v>
      </c>
      <c r="U297" s="5">
        <f t="shared" ref="U297:AA297" si="383">(U156*9+U157*3)/12</f>
        <v>101.3861067064354</v>
      </c>
      <c r="V297" s="5">
        <f t="shared" si="383"/>
        <v>25.060380504977498</v>
      </c>
      <c r="W297" s="5">
        <f t="shared" si="383"/>
        <v>50.821750674429893</v>
      </c>
      <c r="X297" s="5">
        <f t="shared" si="383"/>
        <v>10.153397171378554</v>
      </c>
      <c r="Y297" s="5">
        <f t="shared" si="383"/>
        <v>17.229011597172033</v>
      </c>
      <c r="Z297" s="5">
        <f t="shared" si="383"/>
        <v>38.412043020522759</v>
      </c>
      <c r="AA297" s="5">
        <f t="shared" si="383"/>
        <v>5.0602691404281464</v>
      </c>
      <c r="AB297" s="6"/>
      <c r="AC297" s="5">
        <f t="shared" ref="AC297:AI297" si="384">(AC156*9+AC157*3)/12</f>
        <v>46.084593957470645</v>
      </c>
      <c r="AD297" s="5">
        <f t="shared" si="384"/>
        <v>6.2650951262443746</v>
      </c>
      <c r="AE297" s="5">
        <f t="shared" si="384"/>
        <v>12.705437668607473</v>
      </c>
      <c r="AF297" s="5">
        <f t="shared" si="384"/>
        <v>5.076698585689277</v>
      </c>
      <c r="AG297" s="5">
        <f t="shared" si="384"/>
        <v>15.903703012774182</v>
      </c>
      <c r="AH297" s="5">
        <f t="shared" si="384"/>
        <v>8.2311520758263033</v>
      </c>
      <c r="AI297" s="5">
        <f t="shared" si="384"/>
        <v>5.520293607739795</v>
      </c>
    </row>
    <row r="298" spans="2:35" x14ac:dyDescent="0.3">
      <c r="B298" s="85">
        <f t="shared" si="268"/>
        <v>51591</v>
      </c>
      <c r="C298" s="3"/>
      <c r="D298" s="3"/>
      <c r="E298" s="5">
        <f t="shared" ref="E298:K298" si="385">(E157*9+E158*3)/12</f>
        <v>78.637232236043545</v>
      </c>
      <c r="F298" s="5">
        <f t="shared" si="385"/>
        <v>70.746298897478596</v>
      </c>
      <c r="G298" s="5">
        <f t="shared" si="385"/>
        <v>143.47151524663491</v>
      </c>
      <c r="H298" s="5">
        <f t="shared" si="385"/>
        <v>61.997834663186644</v>
      </c>
      <c r="I298" s="5">
        <f t="shared" si="385"/>
        <v>149.65563228312786</v>
      </c>
      <c r="J298" s="5">
        <f t="shared" si="385"/>
        <v>342.87218497131136</v>
      </c>
      <c r="K298" s="5">
        <f t="shared" si="385"/>
        <v>53.331825322714622</v>
      </c>
      <c r="M298" s="5">
        <f t="shared" ref="M298:S298" si="386">(M157*9+M158*3)/12</f>
        <v>80.950092007691865</v>
      </c>
      <c r="N298" s="5">
        <f t="shared" si="386"/>
        <v>0</v>
      </c>
      <c r="O298" s="5">
        <f t="shared" si="386"/>
        <v>0</v>
      </c>
      <c r="P298" s="5">
        <f t="shared" si="386"/>
        <v>0</v>
      </c>
      <c r="Q298" s="5">
        <f t="shared" si="386"/>
        <v>0</v>
      </c>
      <c r="R298" s="5">
        <f t="shared" si="386"/>
        <v>0</v>
      </c>
      <c r="S298" s="5">
        <f t="shared" si="386"/>
        <v>0</v>
      </c>
      <c r="U298" s="5">
        <f t="shared" ref="U298:AA298" si="387">(U157*9+U158*3)/12</f>
        <v>76.324372464395196</v>
      </c>
      <c r="V298" s="5">
        <f t="shared" si="387"/>
        <v>18.865679705994292</v>
      </c>
      <c r="W298" s="5">
        <f t="shared" si="387"/>
        <v>38.25907073243598</v>
      </c>
      <c r="X298" s="5">
        <f t="shared" si="387"/>
        <v>7.6435686571052033</v>
      </c>
      <c r="Y298" s="5">
        <f t="shared" si="387"/>
        <v>12.970154797871082</v>
      </c>
      <c r="Z298" s="5">
        <f t="shared" si="387"/>
        <v>28.91693126264072</v>
      </c>
      <c r="AA298" s="5">
        <f t="shared" si="387"/>
        <v>3.8094160944796154</v>
      </c>
      <c r="AB298" s="6"/>
      <c r="AC298" s="5">
        <f t="shared" ref="AC298:AI298" si="388">(AC157*9+AC158*3)/12</f>
        <v>34.69289657472509</v>
      </c>
      <c r="AD298" s="5">
        <f t="shared" si="388"/>
        <v>4.7164199264985731</v>
      </c>
      <c r="AE298" s="5">
        <f t="shared" si="388"/>
        <v>9.5647676831089949</v>
      </c>
      <c r="AF298" s="5">
        <f t="shared" si="388"/>
        <v>3.8217843285526016</v>
      </c>
      <c r="AG298" s="5">
        <f t="shared" si="388"/>
        <v>11.972450582650227</v>
      </c>
      <c r="AH298" s="5">
        <f t="shared" si="388"/>
        <v>6.1964852705658693</v>
      </c>
      <c r="AI298" s="5">
        <f t="shared" si="388"/>
        <v>4.1557266485232169</v>
      </c>
    </row>
    <row r="300" spans="2:35" s="78" customFormat="1" x14ac:dyDescent="0.3">
      <c r="B300" s="77" t="s">
        <v>196</v>
      </c>
      <c r="C300" s="77"/>
      <c r="D300" s="77"/>
    </row>
    <row r="301" spans="2:35" x14ac:dyDescent="0.3">
      <c r="E301" s="305" t="s">
        <v>89</v>
      </c>
      <c r="F301" s="305"/>
      <c r="G301" s="305"/>
      <c r="H301" s="305"/>
      <c r="I301" s="305"/>
      <c r="J301" s="305"/>
      <c r="K301" s="305"/>
      <c r="M301" s="305" t="s">
        <v>64</v>
      </c>
      <c r="N301" s="305"/>
      <c r="O301" s="305"/>
      <c r="P301" s="305"/>
      <c r="Q301" s="305"/>
      <c r="R301" s="305"/>
      <c r="S301" s="305"/>
      <c r="U301" s="305" t="s">
        <v>65</v>
      </c>
      <c r="V301" s="305"/>
      <c r="W301" s="305"/>
      <c r="X301" s="305"/>
      <c r="Y301" s="305"/>
      <c r="Z301" s="305"/>
      <c r="AA301" s="305"/>
      <c r="AC301" s="305" t="s">
        <v>66</v>
      </c>
      <c r="AD301" s="305"/>
      <c r="AE301" s="305"/>
      <c r="AF301" s="305"/>
      <c r="AG301" s="305"/>
      <c r="AH301" s="305"/>
      <c r="AI301" s="305"/>
    </row>
    <row r="302" spans="2:35" s="3" customFormat="1" x14ac:dyDescent="0.3">
      <c r="B302" s="4" t="s">
        <v>211</v>
      </c>
      <c r="C302" s="4"/>
      <c r="D302" s="4"/>
      <c r="E302" s="3" t="s">
        <v>70</v>
      </c>
      <c r="F302" s="3" t="s">
        <v>69</v>
      </c>
      <c r="G302" s="3" t="s">
        <v>61</v>
      </c>
      <c r="H302" s="3" t="s">
        <v>68</v>
      </c>
      <c r="I302" s="3" t="s">
        <v>71</v>
      </c>
      <c r="J302" s="3" t="s">
        <v>72</v>
      </c>
      <c r="K302" s="3" t="s">
        <v>62</v>
      </c>
      <c r="M302" s="3" t="s">
        <v>70</v>
      </c>
      <c r="N302" s="3" t="s">
        <v>69</v>
      </c>
      <c r="O302" s="3" t="s">
        <v>61</v>
      </c>
      <c r="P302" s="3" t="s">
        <v>68</v>
      </c>
      <c r="Q302" s="3" t="s">
        <v>71</v>
      </c>
      <c r="R302" s="3" t="s">
        <v>72</v>
      </c>
      <c r="S302" s="3" t="s">
        <v>62</v>
      </c>
      <c r="U302" s="3" t="s">
        <v>70</v>
      </c>
      <c r="V302" s="3" t="s">
        <v>69</v>
      </c>
      <c r="W302" s="3" t="s">
        <v>61</v>
      </c>
      <c r="X302" s="3" t="s">
        <v>68</v>
      </c>
      <c r="Y302" s="3" t="s">
        <v>71</v>
      </c>
      <c r="Z302" s="3" t="s">
        <v>72</v>
      </c>
      <c r="AA302" s="3" t="s">
        <v>62</v>
      </c>
      <c r="AC302" s="3" t="s">
        <v>70</v>
      </c>
      <c r="AD302" s="3" t="s">
        <v>69</v>
      </c>
      <c r="AE302" s="3" t="s">
        <v>61</v>
      </c>
      <c r="AF302" s="3" t="s">
        <v>68</v>
      </c>
      <c r="AG302" s="3" t="s">
        <v>71</v>
      </c>
      <c r="AH302" s="3" t="s">
        <v>72</v>
      </c>
      <c r="AI302" s="3" t="s">
        <v>62</v>
      </c>
    </row>
    <row r="303" spans="2:35" hidden="1" x14ac:dyDescent="0.3">
      <c r="B303" s="85">
        <f>B233</f>
        <v>40633</v>
      </c>
      <c r="C303" s="3"/>
      <c r="D303" s="3"/>
      <c r="E303" s="5">
        <f t="shared" ref="E303:K303" si="389">(E162*9+E163*3)/12</f>
        <v>261.75</v>
      </c>
      <c r="F303" s="5">
        <f t="shared" si="389"/>
        <v>66.959999999999994</v>
      </c>
      <c r="G303" s="5">
        <f t="shared" si="389"/>
        <v>67.27</v>
      </c>
      <c r="H303" s="5">
        <f t="shared" si="389"/>
        <v>304.18</v>
      </c>
      <c r="I303" s="5">
        <f t="shared" si="389"/>
        <v>398.76249999999999</v>
      </c>
      <c r="J303" s="5">
        <f t="shared" si="389"/>
        <v>512.31499999999994</v>
      </c>
      <c r="K303" s="5">
        <f t="shared" si="389"/>
        <v>72.659999999999982</v>
      </c>
      <c r="M303" s="5">
        <f t="shared" ref="M303:S303" si="390">(M162*9+M163*3)/12</f>
        <v>167.52</v>
      </c>
      <c r="N303" s="5">
        <f t="shared" si="390"/>
        <v>0</v>
      </c>
      <c r="O303" s="5">
        <f t="shared" si="390"/>
        <v>0</v>
      </c>
      <c r="P303" s="5">
        <f t="shared" si="390"/>
        <v>0</v>
      </c>
      <c r="Q303" s="5">
        <f t="shared" si="390"/>
        <v>0</v>
      </c>
      <c r="R303" s="5">
        <f t="shared" si="390"/>
        <v>0</v>
      </c>
      <c r="S303" s="5">
        <f t="shared" si="390"/>
        <v>0</v>
      </c>
      <c r="U303" s="5">
        <f t="shared" ref="U303:AA303" si="391">(U162*9+U163*3)/12</f>
        <v>146.58000000000001</v>
      </c>
      <c r="V303" s="5">
        <f t="shared" si="391"/>
        <v>15.120000000000003</v>
      </c>
      <c r="W303" s="5">
        <f t="shared" si="391"/>
        <v>15.190000000000003</v>
      </c>
      <c r="X303" s="5">
        <f t="shared" si="391"/>
        <v>45.400000000000006</v>
      </c>
      <c r="Y303" s="5">
        <f t="shared" si="391"/>
        <v>32.774999999999999</v>
      </c>
      <c r="Z303" s="5">
        <f t="shared" si="391"/>
        <v>42.152499999999996</v>
      </c>
      <c r="AA303" s="5">
        <f t="shared" si="391"/>
        <v>5.19</v>
      </c>
      <c r="AB303" s="6"/>
      <c r="AC303" s="5">
        <f t="shared" ref="AC303:AI303" si="392">(AC162*9+AC163*3)/12</f>
        <v>78.524999999999991</v>
      </c>
      <c r="AD303" s="5">
        <f t="shared" si="392"/>
        <v>5.4000000000000012</v>
      </c>
      <c r="AE303" s="5">
        <f t="shared" si="392"/>
        <v>5.4250000000000007</v>
      </c>
      <c r="AF303" s="5">
        <f t="shared" si="392"/>
        <v>29.51</v>
      </c>
      <c r="AG303" s="5">
        <f t="shared" si="392"/>
        <v>40.968749999999993</v>
      </c>
      <c r="AH303" s="5">
        <f t="shared" si="392"/>
        <v>25.939999999999998</v>
      </c>
      <c r="AI303" s="5">
        <f t="shared" si="392"/>
        <v>1.7299999999999998</v>
      </c>
    </row>
    <row r="304" spans="2:35" hidden="1" x14ac:dyDescent="0.3">
      <c r="B304" s="85">
        <f t="shared" ref="B304:B333" si="393">B234</f>
        <v>40999</v>
      </c>
      <c r="C304" s="3"/>
      <c r="D304" s="3"/>
      <c r="E304" s="5">
        <f t="shared" ref="E304:K304" si="394">(E163*9+E164*3)/12</f>
        <v>280.125</v>
      </c>
      <c r="F304" s="5">
        <f t="shared" si="394"/>
        <v>69.594999999999985</v>
      </c>
      <c r="G304" s="5">
        <f t="shared" si="394"/>
        <v>70.989999999999995</v>
      </c>
      <c r="H304" s="5">
        <f t="shared" si="394"/>
        <v>317.7475</v>
      </c>
      <c r="I304" s="5">
        <f t="shared" si="394"/>
        <v>426.13749999999999</v>
      </c>
      <c r="J304" s="5">
        <f t="shared" si="394"/>
        <v>549.24750000000006</v>
      </c>
      <c r="K304" s="5">
        <f t="shared" si="394"/>
        <v>77.7</v>
      </c>
      <c r="M304" s="5">
        <f t="shared" ref="M304:S304" si="395">(M163*9+M164*3)/12</f>
        <v>179.28</v>
      </c>
      <c r="N304" s="5">
        <f t="shared" si="395"/>
        <v>0</v>
      </c>
      <c r="O304" s="5">
        <f t="shared" si="395"/>
        <v>0</v>
      </c>
      <c r="P304" s="5">
        <f t="shared" si="395"/>
        <v>0</v>
      </c>
      <c r="Q304" s="5">
        <f t="shared" si="395"/>
        <v>0</v>
      </c>
      <c r="R304" s="5">
        <f t="shared" si="395"/>
        <v>0</v>
      </c>
      <c r="S304" s="5">
        <f t="shared" si="395"/>
        <v>0</v>
      </c>
      <c r="U304" s="5">
        <f t="shared" ref="U304:AA304" si="396">(U163*9+U164*3)/12</f>
        <v>156.87000000000003</v>
      </c>
      <c r="V304" s="5">
        <f t="shared" si="396"/>
        <v>15.715000000000002</v>
      </c>
      <c r="W304" s="5">
        <f t="shared" si="396"/>
        <v>16.03</v>
      </c>
      <c r="X304" s="5">
        <f t="shared" si="396"/>
        <v>47.425000000000004</v>
      </c>
      <c r="Y304" s="5">
        <f t="shared" si="396"/>
        <v>35.024999999999999</v>
      </c>
      <c r="Z304" s="5">
        <f t="shared" si="396"/>
        <v>45.191250000000004</v>
      </c>
      <c r="AA304" s="5">
        <f t="shared" si="396"/>
        <v>5.55</v>
      </c>
      <c r="AB304" s="6"/>
      <c r="AC304" s="5">
        <f t="shared" ref="AC304:AI304" si="397">(AC163*9+AC164*3)/12</f>
        <v>84.037500000000009</v>
      </c>
      <c r="AD304" s="5">
        <f t="shared" si="397"/>
        <v>5.6125000000000007</v>
      </c>
      <c r="AE304" s="5">
        <f t="shared" si="397"/>
        <v>5.7250000000000005</v>
      </c>
      <c r="AF304" s="5">
        <f t="shared" si="397"/>
        <v>30.826250000000002</v>
      </c>
      <c r="AG304" s="5">
        <f t="shared" si="397"/>
        <v>43.78125</v>
      </c>
      <c r="AH304" s="5">
        <f t="shared" si="397"/>
        <v>27.810000000000002</v>
      </c>
      <c r="AI304" s="5">
        <f t="shared" si="397"/>
        <v>1.8499999999999999</v>
      </c>
    </row>
    <row r="305" spans="2:35" hidden="1" x14ac:dyDescent="0.3">
      <c r="B305" s="85">
        <f t="shared" si="393"/>
        <v>41364</v>
      </c>
      <c r="C305" s="3"/>
      <c r="D305" s="3"/>
      <c r="E305" s="5">
        <f t="shared" ref="E305:K305" si="398">(E164*9+E165*3)/12</f>
        <v>307.8125</v>
      </c>
      <c r="F305" s="5">
        <f t="shared" si="398"/>
        <v>74.709999999999994</v>
      </c>
      <c r="G305" s="5">
        <f t="shared" si="398"/>
        <v>76.725000000000009</v>
      </c>
      <c r="H305" s="5">
        <f t="shared" si="398"/>
        <v>340.36000000000007</v>
      </c>
      <c r="I305" s="5">
        <f t="shared" si="398"/>
        <v>467.01749999999998</v>
      </c>
      <c r="J305" s="5">
        <f t="shared" si="398"/>
        <v>605.14</v>
      </c>
      <c r="K305" s="5">
        <f t="shared" si="398"/>
        <v>85.26</v>
      </c>
      <c r="M305" s="5">
        <f t="shared" ref="M305:S305" si="399">(M164*9+M165*3)/12</f>
        <v>197</v>
      </c>
      <c r="N305" s="5">
        <f t="shared" si="399"/>
        <v>0</v>
      </c>
      <c r="O305" s="5">
        <f t="shared" si="399"/>
        <v>0</v>
      </c>
      <c r="P305" s="5">
        <f t="shared" si="399"/>
        <v>0</v>
      </c>
      <c r="Q305" s="5">
        <f t="shared" si="399"/>
        <v>0</v>
      </c>
      <c r="R305" s="5">
        <f t="shared" si="399"/>
        <v>0</v>
      </c>
      <c r="S305" s="5">
        <f t="shared" si="399"/>
        <v>0</v>
      </c>
      <c r="U305" s="5">
        <f t="shared" ref="U305:AA305" si="400">(U164*9+U165*3)/12</f>
        <v>172.375</v>
      </c>
      <c r="V305" s="5">
        <f t="shared" si="400"/>
        <v>16.87</v>
      </c>
      <c r="W305" s="5">
        <f t="shared" si="400"/>
        <v>17.324999999999999</v>
      </c>
      <c r="X305" s="5">
        <f t="shared" si="400"/>
        <v>50.800000000000004</v>
      </c>
      <c r="Y305" s="5">
        <f t="shared" si="400"/>
        <v>38.384999999999998</v>
      </c>
      <c r="Z305" s="5">
        <f t="shared" si="400"/>
        <v>49.79</v>
      </c>
      <c r="AA305" s="5">
        <f t="shared" si="400"/>
        <v>6.09</v>
      </c>
      <c r="AB305" s="6"/>
      <c r="AC305" s="5">
        <f t="shared" ref="AC305:AI305" si="401">(AC164*9+AC165*3)/12</f>
        <v>92.34375</v>
      </c>
      <c r="AD305" s="5">
        <f t="shared" si="401"/>
        <v>6.0250000000000012</v>
      </c>
      <c r="AE305" s="5">
        <f t="shared" si="401"/>
        <v>6.1875</v>
      </c>
      <c r="AF305" s="5">
        <f t="shared" si="401"/>
        <v>33.020000000000003</v>
      </c>
      <c r="AG305" s="5">
        <f t="shared" si="401"/>
        <v>47.98125000000001</v>
      </c>
      <c r="AH305" s="5">
        <f t="shared" si="401"/>
        <v>30.639999999999997</v>
      </c>
      <c r="AI305" s="5">
        <f t="shared" si="401"/>
        <v>2.0299999999999998</v>
      </c>
    </row>
    <row r="306" spans="2:35" hidden="1" x14ac:dyDescent="0.3">
      <c r="B306" s="85">
        <f t="shared" si="393"/>
        <v>41729</v>
      </c>
      <c r="C306" s="3"/>
      <c r="D306" s="3"/>
      <c r="E306" s="5">
        <f t="shared" ref="E306:K306" si="402">(E165*9+E166*3)/12</f>
        <v>353.125</v>
      </c>
      <c r="F306" s="5">
        <f t="shared" si="402"/>
        <v>84.01</v>
      </c>
      <c r="G306" s="5">
        <f t="shared" si="402"/>
        <v>86.644999999999996</v>
      </c>
      <c r="H306" s="5">
        <f t="shared" si="402"/>
        <v>380.72750000000002</v>
      </c>
      <c r="I306" s="5">
        <f t="shared" si="402"/>
        <v>534.54250000000002</v>
      </c>
      <c r="J306" s="5">
        <f t="shared" si="402"/>
        <v>697.96500000000015</v>
      </c>
      <c r="K306" s="5">
        <f t="shared" si="402"/>
        <v>98.279999999999987</v>
      </c>
      <c r="M306" s="5">
        <f t="shared" ref="M306:S306" si="403">(M165*9+M166*3)/12</f>
        <v>226</v>
      </c>
      <c r="N306" s="5">
        <f t="shared" si="403"/>
        <v>0</v>
      </c>
      <c r="O306" s="5">
        <f t="shared" si="403"/>
        <v>0</v>
      </c>
      <c r="P306" s="5">
        <f t="shared" si="403"/>
        <v>0</v>
      </c>
      <c r="Q306" s="5">
        <f t="shared" si="403"/>
        <v>0</v>
      </c>
      <c r="R306" s="5">
        <f t="shared" si="403"/>
        <v>0</v>
      </c>
      <c r="S306" s="5">
        <f t="shared" si="403"/>
        <v>0</v>
      </c>
      <c r="U306" s="5">
        <f t="shared" ref="U306:AA306" si="404">(U165*9+U166*3)/12</f>
        <v>197.75</v>
      </c>
      <c r="V306" s="5">
        <f t="shared" si="404"/>
        <v>18.970000000000002</v>
      </c>
      <c r="W306" s="5">
        <f t="shared" si="404"/>
        <v>19.565000000000001</v>
      </c>
      <c r="X306" s="5">
        <f t="shared" si="404"/>
        <v>56.82500000000001</v>
      </c>
      <c r="Y306" s="5">
        <f t="shared" si="404"/>
        <v>43.935000000000002</v>
      </c>
      <c r="Z306" s="5">
        <f t="shared" si="404"/>
        <v>57.427500000000009</v>
      </c>
      <c r="AA306" s="5">
        <f t="shared" si="404"/>
        <v>7.02</v>
      </c>
      <c r="AB306" s="6"/>
      <c r="AC306" s="5">
        <f t="shared" ref="AC306:AI306" si="405">(AC165*9+AC166*3)/12</f>
        <v>105.9375</v>
      </c>
      <c r="AD306" s="5">
        <f t="shared" si="405"/>
        <v>6.7750000000000012</v>
      </c>
      <c r="AE306" s="5">
        <f t="shared" si="405"/>
        <v>6.9874999999999998</v>
      </c>
      <c r="AF306" s="5">
        <f t="shared" si="405"/>
        <v>36.936250000000001</v>
      </c>
      <c r="AG306" s="5">
        <f t="shared" si="405"/>
        <v>54.918749999999996</v>
      </c>
      <c r="AH306" s="5">
        <f t="shared" si="405"/>
        <v>35.340000000000003</v>
      </c>
      <c r="AI306" s="5">
        <f t="shared" si="405"/>
        <v>2.3400000000000003</v>
      </c>
    </row>
    <row r="307" spans="2:35" hidden="1" x14ac:dyDescent="0.3">
      <c r="B307" s="85">
        <f t="shared" si="393"/>
        <v>42094</v>
      </c>
      <c r="C307" s="3"/>
      <c r="D307" s="3"/>
      <c r="E307" s="5">
        <f t="shared" ref="E307:K307" si="406">(E166*9+E167*3)/12</f>
        <v>378.0625</v>
      </c>
      <c r="F307" s="5">
        <f t="shared" si="406"/>
        <v>87.73</v>
      </c>
      <c r="G307" s="5">
        <f t="shared" si="406"/>
        <v>91.14</v>
      </c>
      <c r="H307" s="5">
        <f t="shared" si="406"/>
        <v>397.64499999999998</v>
      </c>
      <c r="I307" s="5">
        <f t="shared" si="406"/>
        <v>570.86</v>
      </c>
      <c r="J307" s="5">
        <f t="shared" si="406"/>
        <v>747.9325</v>
      </c>
      <c r="K307" s="5">
        <f t="shared" si="406"/>
        <v>105.21</v>
      </c>
      <c r="M307" s="5">
        <f t="shared" ref="M307:S307" si="407">(M166*9+M167*3)/12</f>
        <v>241.96000000000004</v>
      </c>
      <c r="N307" s="5">
        <f t="shared" si="407"/>
        <v>0</v>
      </c>
      <c r="O307" s="5">
        <f t="shared" si="407"/>
        <v>0</v>
      </c>
      <c r="P307" s="5">
        <f t="shared" si="407"/>
        <v>0</v>
      </c>
      <c r="Q307" s="5">
        <f t="shared" si="407"/>
        <v>0</v>
      </c>
      <c r="R307" s="5">
        <f t="shared" si="407"/>
        <v>0</v>
      </c>
      <c r="S307" s="5">
        <f t="shared" si="407"/>
        <v>0</v>
      </c>
      <c r="U307" s="5">
        <f t="shared" ref="U307:AA307" si="408">(U166*9+U167*3)/12</f>
        <v>211.715</v>
      </c>
      <c r="V307" s="5">
        <f t="shared" si="408"/>
        <v>19.810000000000002</v>
      </c>
      <c r="W307" s="5">
        <f t="shared" si="408"/>
        <v>20.580000000000002</v>
      </c>
      <c r="X307" s="5">
        <f t="shared" si="408"/>
        <v>59.35</v>
      </c>
      <c r="Y307" s="5">
        <f t="shared" si="408"/>
        <v>46.919999999999995</v>
      </c>
      <c r="Z307" s="5">
        <f t="shared" si="408"/>
        <v>61.538750000000014</v>
      </c>
      <c r="AA307" s="5">
        <f t="shared" si="408"/>
        <v>7.5150000000000006</v>
      </c>
      <c r="AB307" s="6"/>
      <c r="AC307" s="5">
        <f t="shared" ref="AC307:AI307" si="409">(AC166*9+AC167*3)/12</f>
        <v>113.41875</v>
      </c>
      <c r="AD307" s="5">
        <f t="shared" si="409"/>
        <v>7.0750000000000002</v>
      </c>
      <c r="AE307" s="5">
        <f t="shared" si="409"/>
        <v>7.3500000000000005</v>
      </c>
      <c r="AF307" s="5">
        <f t="shared" si="409"/>
        <v>38.577499999999993</v>
      </c>
      <c r="AG307" s="5">
        <f t="shared" si="409"/>
        <v>58.65</v>
      </c>
      <c r="AH307" s="5">
        <f t="shared" si="409"/>
        <v>37.870000000000005</v>
      </c>
      <c r="AI307" s="5">
        <f t="shared" si="409"/>
        <v>2.5050000000000003</v>
      </c>
    </row>
    <row r="308" spans="2:35" hidden="1" x14ac:dyDescent="0.3">
      <c r="B308" s="85">
        <f t="shared" si="393"/>
        <v>42460</v>
      </c>
      <c r="C308" s="3"/>
      <c r="D308" s="3"/>
      <c r="E308" s="5">
        <f t="shared" ref="E308:K308" si="410">(E167*9+E168*3)/12</f>
        <v>405.25</v>
      </c>
      <c r="F308" s="5">
        <f t="shared" si="410"/>
        <v>91.605000000000004</v>
      </c>
      <c r="G308" s="5">
        <f t="shared" si="410"/>
        <v>96.254999999999995</v>
      </c>
      <c r="H308" s="5">
        <f t="shared" si="410"/>
        <v>415.56750000000005</v>
      </c>
      <c r="I308" s="5">
        <f t="shared" si="410"/>
        <v>610.09749999999997</v>
      </c>
      <c r="J308" s="5">
        <f t="shared" si="410"/>
        <v>802.64</v>
      </c>
      <c r="K308" s="5">
        <f t="shared" si="410"/>
        <v>112.98</v>
      </c>
      <c r="M308" s="5">
        <f t="shared" ref="M308:S308" si="411">(M167*9+M168*3)/12</f>
        <v>259.35999999999996</v>
      </c>
      <c r="N308" s="5">
        <f t="shared" si="411"/>
        <v>0</v>
      </c>
      <c r="O308" s="5">
        <f t="shared" si="411"/>
        <v>0</v>
      </c>
      <c r="P308" s="5">
        <f t="shared" si="411"/>
        <v>0</v>
      </c>
      <c r="Q308" s="5">
        <f t="shared" si="411"/>
        <v>0</v>
      </c>
      <c r="R308" s="5">
        <f t="shared" si="411"/>
        <v>0</v>
      </c>
      <c r="S308" s="5">
        <f t="shared" si="411"/>
        <v>0</v>
      </c>
      <c r="U308" s="5">
        <f t="shared" ref="U308:AA308" si="412">(U167*9+U168*3)/12</f>
        <v>226.94000000000003</v>
      </c>
      <c r="V308" s="5">
        <f t="shared" si="412"/>
        <v>20.685000000000002</v>
      </c>
      <c r="W308" s="5">
        <f t="shared" si="412"/>
        <v>21.735000000000003</v>
      </c>
      <c r="X308" s="5">
        <f t="shared" si="412"/>
        <v>62.025000000000006</v>
      </c>
      <c r="Y308" s="5">
        <f t="shared" si="412"/>
        <v>50.145000000000003</v>
      </c>
      <c r="Z308" s="5">
        <f t="shared" si="412"/>
        <v>66.040000000000006</v>
      </c>
      <c r="AA308" s="5">
        <f t="shared" si="412"/>
        <v>8.07</v>
      </c>
      <c r="AB308" s="6"/>
      <c r="AC308" s="5">
        <f t="shared" ref="AC308:AI308" si="413">(AC167*9+AC168*3)/12</f>
        <v>121.57499999999999</v>
      </c>
      <c r="AD308" s="5">
        <f t="shared" si="413"/>
        <v>7.3875000000000002</v>
      </c>
      <c r="AE308" s="5">
        <f t="shared" si="413"/>
        <v>7.7625000000000002</v>
      </c>
      <c r="AF308" s="5">
        <f t="shared" si="413"/>
        <v>40.316250000000004</v>
      </c>
      <c r="AG308" s="5">
        <f t="shared" si="413"/>
        <v>62.681249999999999</v>
      </c>
      <c r="AH308" s="5">
        <f t="shared" si="413"/>
        <v>40.64</v>
      </c>
      <c r="AI308" s="5">
        <f t="shared" si="413"/>
        <v>2.69</v>
      </c>
    </row>
    <row r="309" spans="2:35" hidden="1" x14ac:dyDescent="0.3">
      <c r="B309" s="85">
        <f t="shared" si="393"/>
        <v>42825</v>
      </c>
      <c r="C309" s="3"/>
      <c r="D309" s="3"/>
      <c r="E309" s="5">
        <f t="shared" ref="E309:K309" si="414">(E168*9+E169*3)/12</f>
        <v>435.875</v>
      </c>
      <c r="F309" s="5">
        <f t="shared" si="414"/>
        <v>95.945000000000007</v>
      </c>
      <c r="G309" s="5">
        <f t="shared" si="414"/>
        <v>101.83499999999999</v>
      </c>
      <c r="H309" s="5">
        <f t="shared" si="414"/>
        <v>435.16500000000002</v>
      </c>
      <c r="I309" s="5">
        <f t="shared" si="414"/>
        <v>653.89749999999992</v>
      </c>
      <c r="J309" s="5">
        <f t="shared" si="414"/>
        <v>863.86500000000012</v>
      </c>
      <c r="K309" s="5">
        <f t="shared" si="414"/>
        <v>121.58999999999999</v>
      </c>
      <c r="M309" s="5">
        <f t="shared" ref="M309:S309" si="415">(M168*9+M169*3)/12</f>
        <v>278.96000000000004</v>
      </c>
      <c r="N309" s="5">
        <f t="shared" si="415"/>
        <v>0</v>
      </c>
      <c r="O309" s="5">
        <f t="shared" si="415"/>
        <v>0</v>
      </c>
      <c r="P309" s="5">
        <f t="shared" si="415"/>
        <v>0</v>
      </c>
      <c r="Q309" s="5">
        <f t="shared" si="415"/>
        <v>0</v>
      </c>
      <c r="R309" s="5">
        <f t="shared" si="415"/>
        <v>0</v>
      </c>
      <c r="S309" s="5">
        <f t="shared" si="415"/>
        <v>0</v>
      </c>
      <c r="U309" s="5">
        <f t="shared" ref="U309:AA309" si="416">(U168*9+U169*3)/12</f>
        <v>244.09</v>
      </c>
      <c r="V309" s="5">
        <f t="shared" si="416"/>
        <v>21.665000000000003</v>
      </c>
      <c r="W309" s="5">
        <f t="shared" si="416"/>
        <v>22.995000000000005</v>
      </c>
      <c r="X309" s="5">
        <f t="shared" si="416"/>
        <v>64.95</v>
      </c>
      <c r="Y309" s="5">
        <f t="shared" si="416"/>
        <v>53.745000000000005</v>
      </c>
      <c r="Z309" s="5">
        <f t="shared" si="416"/>
        <v>71.077500000000001</v>
      </c>
      <c r="AA309" s="5">
        <f t="shared" si="416"/>
        <v>8.6850000000000005</v>
      </c>
      <c r="AB309" s="6"/>
      <c r="AC309" s="5">
        <f t="shared" ref="AC309:AI309" si="417">(AC168*9+AC169*3)/12</f>
        <v>130.76249999999999</v>
      </c>
      <c r="AD309" s="5">
        <f t="shared" si="417"/>
        <v>7.7375000000000007</v>
      </c>
      <c r="AE309" s="5">
        <f t="shared" si="417"/>
        <v>8.2125000000000004</v>
      </c>
      <c r="AF309" s="5">
        <f t="shared" si="417"/>
        <v>42.217500000000001</v>
      </c>
      <c r="AG309" s="5">
        <f t="shared" si="417"/>
        <v>67.181249999999991</v>
      </c>
      <c r="AH309" s="5">
        <f t="shared" si="417"/>
        <v>43.740000000000009</v>
      </c>
      <c r="AI309" s="5">
        <f t="shared" si="417"/>
        <v>2.8949999999999996</v>
      </c>
    </row>
    <row r="310" spans="2:35" hidden="1" x14ac:dyDescent="0.3">
      <c r="B310" s="85">
        <f t="shared" si="393"/>
        <v>43190</v>
      </c>
      <c r="C310" s="3"/>
      <c r="D310" s="3"/>
      <c r="E310" s="5">
        <f t="shared" ref="E310:K310" si="418">(E169*9+E170*3)/12</f>
        <v>468.9375</v>
      </c>
      <c r="F310" s="5">
        <f t="shared" si="418"/>
        <v>100.28500000000001</v>
      </c>
      <c r="G310" s="5">
        <f t="shared" si="418"/>
        <v>107.57</v>
      </c>
      <c r="H310" s="5">
        <f t="shared" si="418"/>
        <v>455.43250000000006</v>
      </c>
      <c r="I310" s="5">
        <f t="shared" si="418"/>
        <v>700.80000000000007</v>
      </c>
      <c r="J310" s="5">
        <f t="shared" si="418"/>
        <v>929.83</v>
      </c>
      <c r="K310" s="5">
        <f t="shared" si="418"/>
        <v>130.82999999999998</v>
      </c>
      <c r="M310" s="5">
        <f t="shared" ref="M310:S310" si="419">(M169*9+M170*3)/12</f>
        <v>300.12</v>
      </c>
      <c r="N310" s="5">
        <f t="shared" si="419"/>
        <v>0</v>
      </c>
      <c r="O310" s="5">
        <f t="shared" si="419"/>
        <v>0</v>
      </c>
      <c r="P310" s="5">
        <f t="shared" si="419"/>
        <v>0</v>
      </c>
      <c r="Q310" s="5">
        <f t="shared" si="419"/>
        <v>0</v>
      </c>
      <c r="R310" s="5">
        <f t="shared" si="419"/>
        <v>0</v>
      </c>
      <c r="S310" s="5">
        <f t="shared" si="419"/>
        <v>0</v>
      </c>
      <c r="U310" s="5">
        <f t="shared" ref="U310:AA310" si="420">(U169*9+U170*3)/12</f>
        <v>262.60500000000002</v>
      </c>
      <c r="V310" s="5">
        <f t="shared" si="420"/>
        <v>22.645</v>
      </c>
      <c r="W310" s="5">
        <f t="shared" si="420"/>
        <v>24.290000000000003</v>
      </c>
      <c r="X310" s="5">
        <f t="shared" si="420"/>
        <v>67.975000000000009</v>
      </c>
      <c r="Y310" s="5">
        <f t="shared" si="420"/>
        <v>57.599999999999994</v>
      </c>
      <c r="Z310" s="5">
        <f t="shared" si="420"/>
        <v>76.50500000000001</v>
      </c>
      <c r="AA310" s="5">
        <f t="shared" si="420"/>
        <v>9.3450000000000006</v>
      </c>
      <c r="AB310" s="6"/>
      <c r="AC310" s="5">
        <f t="shared" ref="AC310:AI310" si="421">(AC169*9+AC170*3)/12</f>
        <v>140.68125000000001</v>
      </c>
      <c r="AD310" s="5">
        <f t="shared" si="421"/>
        <v>8.0875000000000004</v>
      </c>
      <c r="AE310" s="5">
        <f t="shared" si="421"/>
        <v>8.6750000000000007</v>
      </c>
      <c r="AF310" s="5">
        <f t="shared" si="421"/>
        <v>44.183750000000003</v>
      </c>
      <c r="AG310" s="5">
        <f t="shared" si="421"/>
        <v>72</v>
      </c>
      <c r="AH310" s="5">
        <f t="shared" si="421"/>
        <v>47.080000000000005</v>
      </c>
      <c r="AI310" s="5">
        <f t="shared" si="421"/>
        <v>3.1149999999999998</v>
      </c>
    </row>
    <row r="311" spans="2:35" hidden="1" x14ac:dyDescent="0.3">
      <c r="B311" s="85">
        <f t="shared" si="393"/>
        <v>43555</v>
      </c>
      <c r="C311" s="3"/>
      <c r="D311" s="3"/>
      <c r="E311" s="5">
        <f t="shared" ref="E311:K311" si="422">(E170*9+E171*3)/12</f>
        <v>504.375</v>
      </c>
      <c r="F311" s="5">
        <f t="shared" si="422"/>
        <v>104.78000000000002</v>
      </c>
      <c r="G311" s="5">
        <f t="shared" si="422"/>
        <v>113.77</v>
      </c>
      <c r="H311" s="5">
        <f t="shared" si="422"/>
        <v>476.53750000000008</v>
      </c>
      <c r="I311" s="5">
        <f t="shared" si="422"/>
        <v>751.17</v>
      </c>
      <c r="J311" s="5">
        <f t="shared" si="422"/>
        <v>1000.535</v>
      </c>
      <c r="K311" s="5">
        <f t="shared" si="422"/>
        <v>140.48999999999998</v>
      </c>
      <c r="M311" s="5">
        <f t="shared" ref="M311:S311" si="423">(M170*9+M171*3)/12</f>
        <v>322.8</v>
      </c>
      <c r="N311" s="5">
        <f t="shared" si="423"/>
        <v>0</v>
      </c>
      <c r="O311" s="5">
        <f t="shared" si="423"/>
        <v>0</v>
      </c>
      <c r="P311" s="5">
        <f t="shared" si="423"/>
        <v>0</v>
      </c>
      <c r="Q311" s="5">
        <f t="shared" si="423"/>
        <v>0</v>
      </c>
      <c r="R311" s="5">
        <f t="shared" si="423"/>
        <v>0</v>
      </c>
      <c r="S311" s="5">
        <f t="shared" si="423"/>
        <v>0</v>
      </c>
      <c r="U311" s="5">
        <f t="shared" ref="U311:AA311" si="424">(U170*9+U171*3)/12</f>
        <v>282.45000000000005</v>
      </c>
      <c r="V311" s="5">
        <f t="shared" si="424"/>
        <v>23.66</v>
      </c>
      <c r="W311" s="5">
        <f t="shared" si="424"/>
        <v>25.69</v>
      </c>
      <c r="X311" s="5">
        <f t="shared" si="424"/>
        <v>71.125</v>
      </c>
      <c r="Y311" s="5">
        <f t="shared" si="424"/>
        <v>61.739999999999988</v>
      </c>
      <c r="Z311" s="5">
        <f t="shared" si="424"/>
        <v>82.322500000000005</v>
      </c>
      <c r="AA311" s="5">
        <f t="shared" si="424"/>
        <v>10.035</v>
      </c>
      <c r="AB311" s="6"/>
      <c r="AC311" s="5">
        <f t="shared" ref="AC311:AI311" si="425">(AC170*9+AC171*3)/12</f>
        <v>151.3125</v>
      </c>
      <c r="AD311" s="5">
        <f t="shared" si="425"/>
        <v>8.4499999999999993</v>
      </c>
      <c r="AE311" s="5">
        <f t="shared" si="425"/>
        <v>9.1750000000000007</v>
      </c>
      <c r="AF311" s="5">
        <f t="shared" si="425"/>
        <v>46.231249999999996</v>
      </c>
      <c r="AG311" s="5">
        <f t="shared" si="425"/>
        <v>77.174999999999997</v>
      </c>
      <c r="AH311" s="5">
        <f t="shared" si="425"/>
        <v>50.660000000000004</v>
      </c>
      <c r="AI311" s="5">
        <f t="shared" si="425"/>
        <v>3.3450000000000002</v>
      </c>
    </row>
    <row r="312" spans="2:35" hidden="1" x14ac:dyDescent="0.3">
      <c r="B312" s="85">
        <f t="shared" si="393"/>
        <v>43921</v>
      </c>
      <c r="C312" s="3"/>
      <c r="D312" s="3"/>
      <c r="E312" s="5">
        <f t="shared" ref="E312:K312" si="426">(E171*9+E172*3)/12</f>
        <v>542.5625</v>
      </c>
      <c r="F312" s="5">
        <f t="shared" si="426"/>
        <v>109.74000000000001</v>
      </c>
      <c r="G312" s="5">
        <f t="shared" si="426"/>
        <v>120.125</v>
      </c>
      <c r="H312" s="5">
        <f t="shared" si="426"/>
        <v>498.815</v>
      </c>
      <c r="I312" s="5">
        <f t="shared" si="426"/>
        <v>804.82500000000016</v>
      </c>
      <c r="J312" s="5">
        <f t="shared" si="426"/>
        <v>1076.375</v>
      </c>
      <c r="K312" s="5">
        <f t="shared" si="426"/>
        <v>151.41</v>
      </c>
      <c r="M312" s="5">
        <f t="shared" ref="M312:S312" si="427">(M171*9+M172*3)/12</f>
        <v>347.24</v>
      </c>
      <c r="N312" s="5">
        <f t="shared" si="427"/>
        <v>0</v>
      </c>
      <c r="O312" s="5">
        <f t="shared" si="427"/>
        <v>0</v>
      </c>
      <c r="P312" s="5">
        <f t="shared" si="427"/>
        <v>0</v>
      </c>
      <c r="Q312" s="5">
        <f t="shared" si="427"/>
        <v>0</v>
      </c>
      <c r="R312" s="5">
        <f t="shared" si="427"/>
        <v>0</v>
      </c>
      <c r="S312" s="5">
        <f t="shared" si="427"/>
        <v>0</v>
      </c>
      <c r="U312" s="5">
        <f t="shared" ref="U312:AA312" si="428">(U171*9+U172*3)/12</f>
        <v>303.83500000000004</v>
      </c>
      <c r="V312" s="5">
        <f t="shared" si="428"/>
        <v>24.78</v>
      </c>
      <c r="W312" s="5">
        <f t="shared" si="428"/>
        <v>27.125</v>
      </c>
      <c r="X312" s="5">
        <f t="shared" si="428"/>
        <v>74.45</v>
      </c>
      <c r="Y312" s="5">
        <f t="shared" si="428"/>
        <v>66.150000000000006</v>
      </c>
      <c r="Z312" s="5">
        <f t="shared" si="428"/>
        <v>88.5625</v>
      </c>
      <c r="AA312" s="5">
        <f t="shared" si="428"/>
        <v>10.815</v>
      </c>
      <c r="AB312" s="6"/>
      <c r="AC312" s="5">
        <f t="shared" ref="AC312:AI312" si="429">(AC171*9+AC172*3)/12</f>
        <v>162.76874999999998</v>
      </c>
      <c r="AD312" s="5">
        <f t="shared" si="429"/>
        <v>8.85</v>
      </c>
      <c r="AE312" s="5">
        <f t="shared" si="429"/>
        <v>9.6875</v>
      </c>
      <c r="AF312" s="5">
        <f t="shared" si="429"/>
        <v>48.392500000000005</v>
      </c>
      <c r="AG312" s="5">
        <f t="shared" si="429"/>
        <v>82.6875</v>
      </c>
      <c r="AH312" s="5">
        <f t="shared" si="429"/>
        <v>54.5</v>
      </c>
      <c r="AI312" s="5">
        <f t="shared" si="429"/>
        <v>3.605</v>
      </c>
    </row>
    <row r="313" spans="2:35" hidden="1" x14ac:dyDescent="0.3">
      <c r="B313" s="85">
        <f t="shared" si="393"/>
        <v>44286</v>
      </c>
      <c r="C313" s="3"/>
      <c r="D313" s="3"/>
      <c r="E313" s="5">
        <f t="shared" ref="E313:K313" si="430">(E172*9+E173*3)/12</f>
        <v>457.5625</v>
      </c>
      <c r="F313" s="5">
        <f t="shared" si="430"/>
        <v>102.92</v>
      </c>
      <c r="G313" s="5">
        <f t="shared" si="430"/>
        <v>113.925</v>
      </c>
      <c r="H313" s="5">
        <f t="shared" si="430"/>
        <v>408.03</v>
      </c>
      <c r="I313" s="5">
        <f t="shared" si="430"/>
        <v>671.96500000000003</v>
      </c>
      <c r="J313" s="5">
        <f t="shared" si="430"/>
        <v>944.8399999999998</v>
      </c>
      <c r="K313" s="5">
        <f t="shared" si="430"/>
        <v>132.72</v>
      </c>
      <c r="M313" s="5">
        <f t="shared" ref="M313:S313" si="431">(M172*9+M173*3)/12</f>
        <v>292.83999999999997</v>
      </c>
      <c r="N313" s="5">
        <f t="shared" si="431"/>
        <v>0</v>
      </c>
      <c r="O313" s="5">
        <f t="shared" si="431"/>
        <v>0</v>
      </c>
      <c r="P313" s="5">
        <f t="shared" si="431"/>
        <v>0</v>
      </c>
      <c r="Q313" s="5">
        <f t="shared" si="431"/>
        <v>0</v>
      </c>
      <c r="R313" s="5">
        <f t="shared" si="431"/>
        <v>0</v>
      </c>
      <c r="S313" s="5">
        <f t="shared" si="431"/>
        <v>0</v>
      </c>
      <c r="U313" s="5">
        <f t="shared" ref="U313:AA313" si="432">(U172*9+U173*3)/12</f>
        <v>256.23499999999996</v>
      </c>
      <c r="V313" s="5">
        <f t="shared" si="432"/>
        <v>23.24</v>
      </c>
      <c r="W313" s="5">
        <f t="shared" si="432"/>
        <v>25.725000000000005</v>
      </c>
      <c r="X313" s="5">
        <f t="shared" si="432"/>
        <v>60.9</v>
      </c>
      <c r="Y313" s="5">
        <f t="shared" si="432"/>
        <v>55.23</v>
      </c>
      <c r="Z313" s="5">
        <f t="shared" si="432"/>
        <v>77.739999999999995</v>
      </c>
      <c r="AA313" s="5">
        <f t="shared" si="432"/>
        <v>9.48</v>
      </c>
      <c r="AB313" s="6"/>
      <c r="AC313" s="5">
        <f t="shared" ref="AC313:AI313" si="433">(AC172*9+AC173*3)/12</f>
        <v>137.26874999999998</v>
      </c>
      <c r="AD313" s="5">
        <f t="shared" si="433"/>
        <v>8.3000000000000007</v>
      </c>
      <c r="AE313" s="5">
        <f t="shared" si="433"/>
        <v>9.1875</v>
      </c>
      <c r="AF313" s="5">
        <f t="shared" si="433"/>
        <v>39.585000000000001</v>
      </c>
      <c r="AG313" s="5">
        <f t="shared" si="433"/>
        <v>69.037500000000009</v>
      </c>
      <c r="AH313" s="5">
        <f t="shared" si="433"/>
        <v>47.839999999999996</v>
      </c>
      <c r="AI313" s="5">
        <f t="shared" si="433"/>
        <v>3.16</v>
      </c>
    </row>
    <row r="314" spans="2:35" x14ac:dyDescent="0.3">
      <c r="B314" s="85">
        <f t="shared" si="393"/>
        <v>44651</v>
      </c>
      <c r="C314" s="3"/>
      <c r="D314" s="3"/>
      <c r="E314" s="5">
        <f t="shared" ref="E314:K314" si="434">(E173*9+E174*3)/12</f>
        <v>112.13999999999999</v>
      </c>
      <c r="F314" s="5">
        <f t="shared" si="434"/>
        <v>71.389124999999993</v>
      </c>
      <c r="G314" s="5">
        <f t="shared" si="434"/>
        <v>80.079975000000005</v>
      </c>
      <c r="H314" s="5">
        <f t="shared" si="434"/>
        <v>84.525525000000002</v>
      </c>
      <c r="I314" s="5">
        <f t="shared" si="434"/>
        <v>145.45158749999999</v>
      </c>
      <c r="J314" s="5">
        <f t="shared" si="434"/>
        <v>369.39116250000001</v>
      </c>
      <c r="K314" s="5">
        <f t="shared" si="434"/>
        <v>52.145099999999992</v>
      </c>
      <c r="M314" s="5">
        <f t="shared" ref="M314:S314" si="435">(M173*9+M174*3)/12</f>
        <v>71.769600000000011</v>
      </c>
      <c r="N314" s="5">
        <f t="shared" si="435"/>
        <v>0</v>
      </c>
      <c r="O314" s="5">
        <f t="shared" si="435"/>
        <v>0</v>
      </c>
      <c r="P314" s="5">
        <f t="shared" si="435"/>
        <v>0</v>
      </c>
      <c r="Q314" s="5">
        <f t="shared" si="435"/>
        <v>0</v>
      </c>
      <c r="R314" s="5">
        <f t="shared" si="435"/>
        <v>0</v>
      </c>
      <c r="S314" s="5">
        <f t="shared" si="435"/>
        <v>0</v>
      </c>
      <c r="U314" s="5">
        <f t="shared" ref="U314:AA314" si="436">(U173*9+U174*3)/12</f>
        <v>62.798399999999994</v>
      </c>
      <c r="V314" s="5">
        <f t="shared" si="436"/>
        <v>16.120125000000002</v>
      </c>
      <c r="W314" s="5">
        <f t="shared" si="436"/>
        <v>18.082575000000002</v>
      </c>
      <c r="X314" s="5">
        <f t="shared" si="436"/>
        <v>12.61575</v>
      </c>
      <c r="Y314" s="5">
        <f t="shared" si="436"/>
        <v>11.954924999999998</v>
      </c>
      <c r="Z314" s="5">
        <f t="shared" si="436"/>
        <v>30.392943750000001</v>
      </c>
      <c r="AA314" s="5">
        <f t="shared" si="436"/>
        <v>3.7246499999999991</v>
      </c>
      <c r="AB314" s="6"/>
      <c r="AC314" s="5">
        <f t="shared" ref="AC314:AI314" si="437">(AC173*9+AC174*3)/12</f>
        <v>33.642000000000003</v>
      </c>
      <c r="AD314" s="5">
        <f t="shared" si="437"/>
        <v>5.7571875000000006</v>
      </c>
      <c r="AE314" s="5">
        <f t="shared" si="437"/>
        <v>6.4580625000000005</v>
      </c>
      <c r="AF314" s="5">
        <f t="shared" si="437"/>
        <v>8.2002374999999983</v>
      </c>
      <c r="AG314" s="5">
        <f t="shared" si="437"/>
        <v>14.943656249999998</v>
      </c>
      <c r="AH314" s="5">
        <f t="shared" si="437"/>
        <v>18.70335</v>
      </c>
      <c r="AI314" s="5">
        <f t="shared" si="437"/>
        <v>1.2415499999999999</v>
      </c>
    </row>
    <row r="315" spans="2:35" x14ac:dyDescent="0.3">
      <c r="B315" s="85">
        <f t="shared" si="393"/>
        <v>45016</v>
      </c>
      <c r="C315" s="3"/>
      <c r="D315" s="3"/>
      <c r="E315" s="5">
        <f t="shared" ref="E315:K315" si="438">(E174*9+E175*3)/12</f>
        <v>112.70069999999998</v>
      </c>
      <c r="F315" s="5">
        <f t="shared" si="438"/>
        <v>71.746070625000002</v>
      </c>
      <c r="G315" s="5">
        <f t="shared" si="438"/>
        <v>80.480374874999995</v>
      </c>
      <c r="H315" s="5">
        <f t="shared" si="438"/>
        <v>84.948152624999992</v>
      </c>
      <c r="I315" s="5">
        <f t="shared" si="438"/>
        <v>146.17884543749997</v>
      </c>
      <c r="J315" s="5">
        <f t="shared" si="438"/>
        <v>371.23811831249992</v>
      </c>
      <c r="K315" s="5">
        <f t="shared" si="438"/>
        <v>52.405825499999992</v>
      </c>
      <c r="M315" s="5">
        <f t="shared" ref="M315:S315" si="439">(M174*9+M175*3)/12</f>
        <v>72.128447999999992</v>
      </c>
      <c r="N315" s="5">
        <f t="shared" si="439"/>
        <v>0</v>
      </c>
      <c r="O315" s="5">
        <f t="shared" si="439"/>
        <v>0</v>
      </c>
      <c r="P315" s="5">
        <f t="shared" si="439"/>
        <v>0</v>
      </c>
      <c r="Q315" s="5">
        <f t="shared" si="439"/>
        <v>0</v>
      </c>
      <c r="R315" s="5">
        <f t="shared" si="439"/>
        <v>0</v>
      </c>
      <c r="S315" s="5">
        <f t="shared" si="439"/>
        <v>0</v>
      </c>
      <c r="U315" s="5">
        <f t="shared" ref="U315:AA315" si="440">(U174*9+U175*3)/12</f>
        <v>63.112392</v>
      </c>
      <c r="V315" s="5">
        <f t="shared" si="440"/>
        <v>16.200725625</v>
      </c>
      <c r="W315" s="5">
        <f t="shared" si="440"/>
        <v>18.172987874999997</v>
      </c>
      <c r="X315" s="5">
        <f t="shared" si="440"/>
        <v>12.678828749999999</v>
      </c>
      <c r="Y315" s="5">
        <f t="shared" si="440"/>
        <v>12.014699624999999</v>
      </c>
      <c r="Z315" s="5">
        <f t="shared" si="440"/>
        <v>30.544908468749998</v>
      </c>
      <c r="AA315" s="5">
        <f t="shared" si="440"/>
        <v>3.7432732499999997</v>
      </c>
      <c r="AB315" s="6"/>
      <c r="AC315" s="5">
        <f t="shared" ref="AC315:AI315" si="441">(AC174*9+AC175*3)/12</f>
        <v>33.810209999999991</v>
      </c>
      <c r="AD315" s="5">
        <f t="shared" si="441"/>
        <v>5.7859734375</v>
      </c>
      <c r="AE315" s="5">
        <f t="shared" si="441"/>
        <v>6.4903528124999994</v>
      </c>
      <c r="AF315" s="5">
        <f t="shared" si="441"/>
        <v>8.2412386874999992</v>
      </c>
      <c r="AG315" s="5">
        <f t="shared" si="441"/>
        <v>15.018374531249998</v>
      </c>
      <c r="AH315" s="5">
        <f t="shared" si="441"/>
        <v>18.796866749999996</v>
      </c>
      <c r="AI315" s="5">
        <f t="shared" si="441"/>
        <v>1.2477577499999999</v>
      </c>
    </row>
    <row r="316" spans="2:35" x14ac:dyDescent="0.3">
      <c r="B316" s="85">
        <f t="shared" si="393"/>
        <v>45382</v>
      </c>
      <c r="C316" s="3"/>
      <c r="D316" s="3"/>
      <c r="E316" s="5">
        <f t="shared" ref="E316:K316" si="442">(E175*9+E176*3)/12</f>
        <v>113.26420349999997</v>
      </c>
      <c r="F316" s="5">
        <f t="shared" si="442"/>
        <v>72.104800978124985</v>
      </c>
      <c r="G316" s="5">
        <f t="shared" si="442"/>
        <v>80.882776749374997</v>
      </c>
      <c r="H316" s="5">
        <f t="shared" si="442"/>
        <v>85.372893388124979</v>
      </c>
      <c r="I316" s="5">
        <f t="shared" si="442"/>
        <v>146.90973966468746</v>
      </c>
      <c r="J316" s="5">
        <f t="shared" si="442"/>
        <v>373.09430890406242</v>
      </c>
      <c r="K316" s="5">
        <f t="shared" si="442"/>
        <v>52.667854627499992</v>
      </c>
      <c r="M316" s="5">
        <f t="shared" ref="M316:S316" si="443">(M175*9+M176*3)/12</f>
        <v>72.489090239999982</v>
      </c>
      <c r="N316" s="5">
        <f t="shared" si="443"/>
        <v>0</v>
      </c>
      <c r="O316" s="5">
        <f t="shared" si="443"/>
        <v>0</v>
      </c>
      <c r="P316" s="5">
        <f t="shared" si="443"/>
        <v>0</v>
      </c>
      <c r="Q316" s="5">
        <f t="shared" si="443"/>
        <v>0</v>
      </c>
      <c r="R316" s="5">
        <f t="shared" si="443"/>
        <v>0</v>
      </c>
      <c r="S316" s="5">
        <f t="shared" si="443"/>
        <v>0</v>
      </c>
      <c r="U316" s="5">
        <f t="shared" ref="U316:AA316" si="444">(U175*9+U176*3)/12</f>
        <v>63.427953959999989</v>
      </c>
      <c r="V316" s="5">
        <f t="shared" si="444"/>
        <v>16.281729253124997</v>
      </c>
      <c r="W316" s="5">
        <f t="shared" si="444"/>
        <v>18.263852814374996</v>
      </c>
      <c r="X316" s="5">
        <f t="shared" si="444"/>
        <v>12.742222893749997</v>
      </c>
      <c r="Y316" s="5">
        <f t="shared" si="444"/>
        <v>12.074773123124997</v>
      </c>
      <c r="Z316" s="5">
        <f t="shared" si="444"/>
        <v>30.697633011093739</v>
      </c>
      <c r="AA316" s="5">
        <f t="shared" si="444"/>
        <v>3.7619896162499997</v>
      </c>
      <c r="AB316" s="6"/>
      <c r="AC316" s="5">
        <f t="shared" ref="AC316:AI316" si="445">(AC175*9+AC176*3)/12</f>
        <v>33.979261049999984</v>
      </c>
      <c r="AD316" s="5">
        <f t="shared" si="445"/>
        <v>5.8149033046874985</v>
      </c>
      <c r="AE316" s="5">
        <f t="shared" si="445"/>
        <v>6.5228045765624998</v>
      </c>
      <c r="AF316" s="5">
        <f t="shared" si="445"/>
        <v>8.2824448809374989</v>
      </c>
      <c r="AG316" s="5">
        <f t="shared" si="445"/>
        <v>15.093466403906243</v>
      </c>
      <c r="AH316" s="5">
        <f t="shared" si="445"/>
        <v>18.890851083749993</v>
      </c>
      <c r="AI316" s="5">
        <f t="shared" si="445"/>
        <v>1.2539965387499998</v>
      </c>
    </row>
    <row r="317" spans="2:35" x14ac:dyDescent="0.3">
      <c r="B317" s="85">
        <f t="shared" si="393"/>
        <v>45747</v>
      </c>
      <c r="C317" s="3"/>
      <c r="D317" s="3"/>
      <c r="E317" s="5">
        <f t="shared" ref="E317:K317" si="446">(E176*9+E177*3)/12</f>
        <v>113.83052451749995</v>
      </c>
      <c r="F317" s="5">
        <f t="shared" si="446"/>
        <v>72.465324983015606</v>
      </c>
      <c r="G317" s="5">
        <f t="shared" si="446"/>
        <v>81.287190633121838</v>
      </c>
      <c r="H317" s="5">
        <f t="shared" si="446"/>
        <v>85.799757855065593</v>
      </c>
      <c r="I317" s="5">
        <f t="shared" si="446"/>
        <v>147.64428836301087</v>
      </c>
      <c r="J317" s="5">
        <f t="shared" si="446"/>
        <v>374.95978044858271</v>
      </c>
      <c r="K317" s="5">
        <f t="shared" si="446"/>
        <v>52.931193900637489</v>
      </c>
      <c r="M317" s="5">
        <f t="shared" ref="M317:S317" si="447">(M176*9+M177*3)/12</f>
        <v>72.85153569119997</v>
      </c>
      <c r="N317" s="5">
        <f t="shared" si="447"/>
        <v>0</v>
      </c>
      <c r="O317" s="5">
        <f t="shared" si="447"/>
        <v>0</v>
      </c>
      <c r="P317" s="5">
        <f t="shared" si="447"/>
        <v>0</v>
      </c>
      <c r="Q317" s="5">
        <f t="shared" si="447"/>
        <v>0</v>
      </c>
      <c r="R317" s="5">
        <f t="shared" si="447"/>
        <v>0</v>
      </c>
      <c r="S317" s="5">
        <f t="shared" si="447"/>
        <v>0</v>
      </c>
      <c r="U317" s="5">
        <f t="shared" ref="U317:AA317" si="448">(U176*9+U177*3)/12</f>
        <v>63.745093729799976</v>
      </c>
      <c r="V317" s="5">
        <f t="shared" si="448"/>
        <v>16.363137899390622</v>
      </c>
      <c r="W317" s="5">
        <f t="shared" si="448"/>
        <v>18.355172078446873</v>
      </c>
      <c r="X317" s="5">
        <f t="shared" si="448"/>
        <v>12.805934008218744</v>
      </c>
      <c r="Y317" s="5">
        <f t="shared" si="448"/>
        <v>12.135146988740621</v>
      </c>
      <c r="Z317" s="5">
        <f t="shared" si="448"/>
        <v>30.85112117614921</v>
      </c>
      <c r="AA317" s="5">
        <f t="shared" si="448"/>
        <v>3.7807995643312489</v>
      </c>
      <c r="AB317" s="6"/>
      <c r="AC317" s="5">
        <f t="shared" ref="AC317:AI317" si="449">(AC176*9+AC177*3)/12</f>
        <v>34.149157355249976</v>
      </c>
      <c r="AD317" s="5">
        <f t="shared" si="449"/>
        <v>5.8439778212109372</v>
      </c>
      <c r="AE317" s="5">
        <f t="shared" si="449"/>
        <v>6.5554185994453107</v>
      </c>
      <c r="AF317" s="5">
        <f t="shared" si="449"/>
        <v>8.323857105342185</v>
      </c>
      <c r="AG317" s="5">
        <f t="shared" si="449"/>
        <v>15.168933735925776</v>
      </c>
      <c r="AH317" s="5">
        <f t="shared" si="449"/>
        <v>18.985305339168743</v>
      </c>
      <c r="AI317" s="5">
        <f t="shared" si="449"/>
        <v>1.2602665214437498</v>
      </c>
    </row>
    <row r="318" spans="2:35" x14ac:dyDescent="0.3">
      <c r="B318" s="85">
        <f t="shared" si="393"/>
        <v>46112</v>
      </c>
      <c r="C318" s="3"/>
      <c r="D318" s="3"/>
      <c r="E318" s="5">
        <f t="shared" ref="E318:K318" si="450">(E177*9+E178*3)/12</f>
        <v>114.39967714008743</v>
      </c>
      <c r="F318" s="5">
        <f t="shared" si="450"/>
        <v>72.827651607930662</v>
      </c>
      <c r="G318" s="5">
        <f t="shared" si="450"/>
        <v>81.693626586287451</v>
      </c>
      <c r="H318" s="5">
        <f t="shared" si="450"/>
        <v>86.228756644340919</v>
      </c>
      <c r="I318" s="5">
        <f t="shared" si="450"/>
        <v>148.3825098048259</v>
      </c>
      <c r="J318" s="5">
        <f t="shared" si="450"/>
        <v>376.83457935082555</v>
      </c>
      <c r="K318" s="5">
        <f t="shared" si="450"/>
        <v>53.19584987014067</v>
      </c>
      <c r="M318" s="5">
        <f t="shared" ref="M318:S318" si="451">(M177*9+M178*3)/12</f>
        <v>73.215793369655955</v>
      </c>
      <c r="N318" s="5">
        <f t="shared" si="451"/>
        <v>0</v>
      </c>
      <c r="O318" s="5">
        <f t="shared" si="451"/>
        <v>0</v>
      </c>
      <c r="P318" s="5">
        <f t="shared" si="451"/>
        <v>0</v>
      </c>
      <c r="Q318" s="5">
        <f t="shared" si="451"/>
        <v>0</v>
      </c>
      <c r="R318" s="5">
        <f t="shared" si="451"/>
        <v>0</v>
      </c>
      <c r="S318" s="5">
        <f t="shared" si="451"/>
        <v>0</v>
      </c>
      <c r="U318" s="5">
        <f t="shared" ref="U318:AA318" si="452">(U177*9+U178*3)/12</f>
        <v>64.063819198448968</v>
      </c>
      <c r="V318" s="5">
        <f t="shared" si="452"/>
        <v>16.444953588887575</v>
      </c>
      <c r="W318" s="5">
        <f t="shared" si="452"/>
        <v>18.446947938839102</v>
      </c>
      <c r="X318" s="5">
        <f t="shared" si="452"/>
        <v>12.869963678259836</v>
      </c>
      <c r="Y318" s="5">
        <f t="shared" si="452"/>
        <v>12.195822723684323</v>
      </c>
      <c r="Z318" s="5">
        <f t="shared" si="452"/>
        <v>31.005376782029952</v>
      </c>
      <c r="AA318" s="5">
        <f t="shared" si="452"/>
        <v>3.7997035621529052</v>
      </c>
      <c r="AB318" s="6"/>
      <c r="AC318" s="5">
        <f t="shared" ref="AC318:AI318" si="453">(AC177*9+AC178*3)/12</f>
        <v>34.319903142026227</v>
      </c>
      <c r="AD318" s="5">
        <f t="shared" si="453"/>
        <v>5.8731977103169895</v>
      </c>
      <c r="AE318" s="5">
        <f t="shared" si="453"/>
        <v>6.588195692442536</v>
      </c>
      <c r="AF318" s="5">
        <f t="shared" si="453"/>
        <v>8.3654763908688938</v>
      </c>
      <c r="AG318" s="5">
        <f t="shared" si="453"/>
        <v>15.2447784046054</v>
      </c>
      <c r="AH318" s="5">
        <f t="shared" si="453"/>
        <v>19.080231865864587</v>
      </c>
      <c r="AI318" s="5">
        <f t="shared" si="453"/>
        <v>1.2665678540509682</v>
      </c>
    </row>
    <row r="319" spans="2:35" x14ac:dyDescent="0.3">
      <c r="B319" s="85">
        <f t="shared" si="393"/>
        <v>46477</v>
      </c>
      <c r="C319" s="3"/>
      <c r="D319" s="3"/>
      <c r="E319" s="5">
        <f t="shared" ref="E319:K319" si="454">(E178*9+E179*3)/12</f>
        <v>114.97167552578786</v>
      </c>
      <c r="F319" s="5">
        <f t="shared" si="454"/>
        <v>73.191789865970307</v>
      </c>
      <c r="G319" s="5">
        <f t="shared" si="454"/>
        <v>82.102094719218854</v>
      </c>
      <c r="H319" s="5">
        <f t="shared" si="454"/>
        <v>86.65990042756259</v>
      </c>
      <c r="I319" s="5">
        <f t="shared" si="454"/>
        <v>149.12442235385004</v>
      </c>
      <c r="J319" s="5">
        <f t="shared" si="454"/>
        <v>378.71875224757969</v>
      </c>
      <c r="K319" s="5">
        <f t="shared" si="454"/>
        <v>53.46182911949137</v>
      </c>
      <c r="M319" s="5">
        <f t="shared" ref="M319:S319" si="455">(M178*9+M179*3)/12</f>
        <v>73.581872336504247</v>
      </c>
      <c r="N319" s="5">
        <f t="shared" si="455"/>
        <v>0</v>
      </c>
      <c r="O319" s="5">
        <f t="shared" si="455"/>
        <v>0</v>
      </c>
      <c r="P319" s="5">
        <f t="shared" si="455"/>
        <v>0</v>
      </c>
      <c r="Q319" s="5">
        <f t="shared" si="455"/>
        <v>0</v>
      </c>
      <c r="R319" s="5">
        <f t="shared" si="455"/>
        <v>0</v>
      </c>
      <c r="S319" s="5">
        <f t="shared" si="455"/>
        <v>0</v>
      </c>
      <c r="U319" s="5">
        <f t="shared" ref="U319:AA319" si="456">(U178*9+U179*3)/12</f>
        <v>64.3841382944412</v>
      </c>
      <c r="V319" s="5">
        <f t="shared" si="456"/>
        <v>16.52717835683201</v>
      </c>
      <c r="W319" s="5">
        <f t="shared" si="456"/>
        <v>18.539182678533294</v>
      </c>
      <c r="X319" s="5">
        <f t="shared" si="456"/>
        <v>12.934313496651134</v>
      </c>
      <c r="Y319" s="5">
        <f t="shared" si="456"/>
        <v>12.25680183730274</v>
      </c>
      <c r="Z319" s="5">
        <f t="shared" si="456"/>
        <v>31.160403665940095</v>
      </c>
      <c r="AA319" s="5">
        <f t="shared" si="456"/>
        <v>3.8187020799636691</v>
      </c>
      <c r="AB319" s="6"/>
      <c r="AC319" s="5">
        <f t="shared" ref="AC319:AI319" si="457">(AC178*9+AC179*3)/12</f>
        <v>34.491502657736355</v>
      </c>
      <c r="AD319" s="5">
        <f t="shared" si="457"/>
        <v>5.9025636988685735</v>
      </c>
      <c r="AE319" s="5">
        <f t="shared" si="457"/>
        <v>6.6211366709047468</v>
      </c>
      <c r="AF319" s="5">
        <f t="shared" si="457"/>
        <v>8.4073037728232354</v>
      </c>
      <c r="AG319" s="5">
        <f t="shared" si="457"/>
        <v>15.321002296628428</v>
      </c>
      <c r="AH319" s="5">
        <f t="shared" si="457"/>
        <v>19.175633025193907</v>
      </c>
      <c r="AI319" s="5">
        <f t="shared" si="457"/>
        <v>1.272900693321223</v>
      </c>
    </row>
    <row r="320" spans="2:35" x14ac:dyDescent="0.3">
      <c r="B320" s="85">
        <f t="shared" si="393"/>
        <v>46843</v>
      </c>
      <c r="C320" s="3"/>
      <c r="D320" s="3"/>
      <c r="E320" s="5">
        <f t="shared" ref="E320:K320" si="458">(E179*9+E180*3)/12</f>
        <v>115.54653390341677</v>
      </c>
      <c r="F320" s="5">
        <f t="shared" si="458"/>
        <v>73.557748815300158</v>
      </c>
      <c r="G320" s="5">
        <f t="shared" si="458"/>
        <v>82.512605192814945</v>
      </c>
      <c r="H320" s="5">
        <f t="shared" si="458"/>
        <v>87.09319992970039</v>
      </c>
      <c r="I320" s="5">
        <f t="shared" si="458"/>
        <v>149.87004446561926</v>
      </c>
      <c r="J320" s="5">
        <f t="shared" si="458"/>
        <v>380.6123460088175</v>
      </c>
      <c r="K320" s="5">
        <f t="shared" si="458"/>
        <v>53.729138265088828</v>
      </c>
      <c r="M320" s="5">
        <f t="shared" ref="M320:S320" si="459">(M179*9+M180*3)/12</f>
        <v>73.949781698186754</v>
      </c>
      <c r="N320" s="5">
        <f t="shared" si="459"/>
        <v>0</v>
      </c>
      <c r="O320" s="5">
        <f t="shared" si="459"/>
        <v>0</v>
      </c>
      <c r="P320" s="5">
        <f t="shared" si="459"/>
        <v>0</v>
      </c>
      <c r="Q320" s="5">
        <f t="shared" si="459"/>
        <v>0</v>
      </c>
      <c r="R320" s="5">
        <f t="shared" si="459"/>
        <v>0</v>
      </c>
      <c r="S320" s="5">
        <f t="shared" si="459"/>
        <v>0</v>
      </c>
      <c r="U320" s="5">
        <f t="shared" ref="U320:AA320" si="460">(U179*9+U180*3)/12</f>
        <v>64.706058985913401</v>
      </c>
      <c r="V320" s="5">
        <f t="shared" si="460"/>
        <v>16.609814248616168</v>
      </c>
      <c r="W320" s="5">
        <f t="shared" si="460"/>
        <v>18.631878591925958</v>
      </c>
      <c r="X320" s="5">
        <f t="shared" si="460"/>
        <v>12.998985064134388</v>
      </c>
      <c r="Y320" s="5">
        <f t="shared" si="460"/>
        <v>12.318085846489254</v>
      </c>
      <c r="Z320" s="5">
        <f t="shared" si="460"/>
        <v>31.316205684269789</v>
      </c>
      <c r="AA320" s="5">
        <f t="shared" si="460"/>
        <v>3.8377955903634864</v>
      </c>
      <c r="AB320" s="6"/>
      <c r="AC320" s="5">
        <f t="shared" ref="AC320:AI320" si="461">(AC179*9+AC180*3)/12</f>
        <v>34.663960171025032</v>
      </c>
      <c r="AD320" s="5">
        <f t="shared" si="461"/>
        <v>5.9320765173629164</v>
      </c>
      <c r="AE320" s="5">
        <f t="shared" si="461"/>
        <v>6.6542423542592699</v>
      </c>
      <c r="AF320" s="5">
        <f t="shared" si="461"/>
        <v>8.449340291687351</v>
      </c>
      <c r="AG320" s="5">
        <f t="shared" si="461"/>
        <v>15.397607308111565</v>
      </c>
      <c r="AH320" s="5">
        <f t="shared" si="461"/>
        <v>19.271511190319874</v>
      </c>
      <c r="AI320" s="5">
        <f t="shared" si="461"/>
        <v>1.2792651967878292</v>
      </c>
    </row>
    <row r="321" spans="2:35" x14ac:dyDescent="0.3">
      <c r="B321" s="85">
        <f t="shared" si="393"/>
        <v>47208</v>
      </c>
      <c r="C321" s="3"/>
      <c r="D321" s="3"/>
      <c r="E321" s="5">
        <f t="shared" ref="E321:K321" si="462">(E180*9+E181*3)/12</f>
        <v>116.12426657293385</v>
      </c>
      <c r="F321" s="5">
        <f t="shared" si="462"/>
        <v>73.92553755937665</v>
      </c>
      <c r="G321" s="5">
        <f t="shared" si="462"/>
        <v>82.925168218779007</v>
      </c>
      <c r="H321" s="5">
        <f t="shared" si="462"/>
        <v>87.52866592934889</v>
      </c>
      <c r="I321" s="5">
        <f t="shared" si="462"/>
        <v>150.61939468794733</v>
      </c>
      <c r="J321" s="5">
        <f t="shared" si="462"/>
        <v>382.51540773886154</v>
      </c>
      <c r="K321" s="5">
        <f t="shared" si="462"/>
        <v>53.997783956414253</v>
      </c>
      <c r="M321" s="5">
        <f t="shared" ref="M321:S321" si="463">(M180*9+M181*3)/12</f>
        <v>74.319530606677674</v>
      </c>
      <c r="N321" s="5">
        <f t="shared" si="463"/>
        <v>0</v>
      </c>
      <c r="O321" s="5">
        <f t="shared" si="463"/>
        <v>0</v>
      </c>
      <c r="P321" s="5">
        <f t="shared" si="463"/>
        <v>0</v>
      </c>
      <c r="Q321" s="5">
        <f t="shared" si="463"/>
        <v>0</v>
      </c>
      <c r="R321" s="5">
        <f t="shared" si="463"/>
        <v>0</v>
      </c>
      <c r="S321" s="5">
        <f t="shared" si="463"/>
        <v>0</v>
      </c>
      <c r="U321" s="5">
        <f t="shared" ref="U321:AA321" si="464">(U180*9+U181*3)/12</f>
        <v>65.02958928084297</v>
      </c>
      <c r="V321" s="5">
        <f t="shared" si="464"/>
        <v>16.692863319859246</v>
      </c>
      <c r="W321" s="5">
        <f t="shared" si="464"/>
        <v>18.725037984885585</v>
      </c>
      <c r="X321" s="5">
        <f t="shared" si="464"/>
        <v>13.063979989455058</v>
      </c>
      <c r="Y321" s="5">
        <f t="shared" si="464"/>
        <v>12.3796762757217</v>
      </c>
      <c r="Z321" s="5">
        <f t="shared" si="464"/>
        <v>31.472786712691136</v>
      </c>
      <c r="AA321" s="5">
        <f t="shared" si="464"/>
        <v>3.8569845683153043</v>
      </c>
      <c r="AB321" s="6"/>
      <c r="AC321" s="5">
        <f t="shared" ref="AC321:AI321" si="465">(AC180*9+AC181*3)/12</f>
        <v>34.83727997188015</v>
      </c>
      <c r="AD321" s="5">
        <f t="shared" si="465"/>
        <v>5.9617368999497309</v>
      </c>
      <c r="AE321" s="5">
        <f t="shared" si="465"/>
        <v>6.6875135660305647</v>
      </c>
      <c r="AF321" s="5">
        <f t="shared" si="465"/>
        <v>8.4915869931457859</v>
      </c>
      <c r="AG321" s="5">
        <f t="shared" si="465"/>
        <v>15.474595344652121</v>
      </c>
      <c r="AH321" s="5">
        <f t="shared" si="465"/>
        <v>19.367868746271469</v>
      </c>
      <c r="AI321" s="5">
        <f t="shared" si="465"/>
        <v>1.285661522771768</v>
      </c>
    </row>
    <row r="322" spans="2:35" x14ac:dyDescent="0.3">
      <c r="B322" s="85">
        <f t="shared" si="393"/>
        <v>47573</v>
      </c>
      <c r="C322" s="3"/>
      <c r="D322" s="3"/>
      <c r="E322" s="5">
        <f t="shared" ref="E322:K322" si="466">(E181*9+E182*3)/12</f>
        <v>116.7048879057985</v>
      </c>
      <c r="F322" s="5">
        <f t="shared" si="466"/>
        <v>74.295165247173529</v>
      </c>
      <c r="G322" s="5">
        <f t="shared" si="466"/>
        <v>83.339794059872872</v>
      </c>
      <c r="H322" s="5">
        <f t="shared" si="466"/>
        <v>87.966309258995622</v>
      </c>
      <c r="I322" s="5">
        <f t="shared" si="466"/>
        <v>151.37249166138704</v>
      </c>
      <c r="J322" s="5">
        <f t="shared" si="466"/>
        <v>384.42798477755582</v>
      </c>
      <c r="K322" s="5">
        <f t="shared" si="466"/>
        <v>54.267772876196318</v>
      </c>
      <c r="M322" s="5">
        <f t="shared" ref="M322:S322" si="467">(M181*9+M182*3)/12</f>
        <v>74.69112825971105</v>
      </c>
      <c r="N322" s="5">
        <f t="shared" si="467"/>
        <v>0</v>
      </c>
      <c r="O322" s="5">
        <f t="shared" si="467"/>
        <v>0</v>
      </c>
      <c r="P322" s="5">
        <f t="shared" si="467"/>
        <v>0</v>
      </c>
      <c r="Q322" s="5">
        <f t="shared" si="467"/>
        <v>0</v>
      </c>
      <c r="R322" s="5">
        <f t="shared" si="467"/>
        <v>0</v>
      </c>
      <c r="S322" s="5">
        <f t="shared" si="467"/>
        <v>0</v>
      </c>
      <c r="U322" s="5">
        <f t="shared" ref="U322:AA322" si="468">(U181*9+U182*3)/12</f>
        <v>65.354737227247156</v>
      </c>
      <c r="V322" s="5">
        <f t="shared" si="468"/>
        <v>16.776327636458539</v>
      </c>
      <c r="W322" s="5">
        <f t="shared" si="468"/>
        <v>18.818663174810006</v>
      </c>
      <c r="X322" s="5">
        <f t="shared" si="468"/>
        <v>13.129299889402331</v>
      </c>
      <c r="Y322" s="5">
        <f t="shared" si="468"/>
        <v>12.441574657100304</v>
      </c>
      <c r="Z322" s="5">
        <f t="shared" si="468"/>
        <v>31.630150646254592</v>
      </c>
      <c r="AA322" s="5">
        <f t="shared" si="468"/>
        <v>3.8762694911568798</v>
      </c>
      <c r="AB322" s="6"/>
      <c r="AC322" s="5">
        <f t="shared" ref="AC322:AI322" si="469">(AC181*9+AC182*3)/12</f>
        <v>35.011466371739552</v>
      </c>
      <c r="AD322" s="5">
        <f t="shared" si="469"/>
        <v>5.9915455844494785</v>
      </c>
      <c r="AE322" s="5">
        <f t="shared" si="469"/>
        <v>6.7209511338607166</v>
      </c>
      <c r="AF322" s="5">
        <f t="shared" si="469"/>
        <v>8.5340449281115145</v>
      </c>
      <c r="AG322" s="5">
        <f t="shared" si="469"/>
        <v>15.551968321375378</v>
      </c>
      <c r="AH322" s="5">
        <f t="shared" si="469"/>
        <v>19.464708090002826</v>
      </c>
      <c r="AI322" s="5">
        <f t="shared" si="469"/>
        <v>1.2920898303856267</v>
      </c>
    </row>
    <row r="323" spans="2:35" x14ac:dyDescent="0.3">
      <c r="B323" s="85">
        <f t="shared" si="393"/>
        <v>47938</v>
      </c>
      <c r="C323" s="3"/>
      <c r="D323" s="3"/>
      <c r="E323" s="5">
        <f t="shared" ref="E323:K323" si="470">(E182*9+E183*3)/12</f>
        <v>117.28841234532747</v>
      </c>
      <c r="F323" s="5">
        <f t="shared" si="470"/>
        <v>74.666641073409394</v>
      </c>
      <c r="G323" s="5">
        <f t="shared" si="470"/>
        <v>83.756493030172223</v>
      </c>
      <c r="H323" s="5">
        <f t="shared" si="470"/>
        <v>88.406140805290576</v>
      </c>
      <c r="I323" s="5">
        <f t="shared" si="470"/>
        <v>152.12935411969397</v>
      </c>
      <c r="J323" s="5">
        <f t="shared" si="470"/>
        <v>386.35012470144358</v>
      </c>
      <c r="K323" s="5">
        <f t="shared" si="470"/>
        <v>54.53911174057729</v>
      </c>
      <c r="M323" s="5">
        <f t="shared" ref="M323:S323" si="471">(M182*9+M183*3)/12</f>
        <v>75.064583901009598</v>
      </c>
      <c r="N323" s="5">
        <f t="shared" si="471"/>
        <v>0</v>
      </c>
      <c r="O323" s="5">
        <f t="shared" si="471"/>
        <v>0</v>
      </c>
      <c r="P323" s="5">
        <f t="shared" si="471"/>
        <v>0</v>
      </c>
      <c r="Q323" s="5">
        <f t="shared" si="471"/>
        <v>0</v>
      </c>
      <c r="R323" s="5">
        <f t="shared" si="471"/>
        <v>0</v>
      </c>
      <c r="S323" s="5">
        <f t="shared" si="471"/>
        <v>0</v>
      </c>
      <c r="U323" s="5">
        <f t="shared" ref="U323:AA323" si="472">(U182*9+U183*3)/12</f>
        <v>65.681510913383406</v>
      </c>
      <c r="V323" s="5">
        <f t="shared" si="472"/>
        <v>16.86020927464083</v>
      </c>
      <c r="W323" s="5">
        <f t="shared" si="472"/>
        <v>18.912756490684057</v>
      </c>
      <c r="X323" s="5">
        <f t="shared" si="472"/>
        <v>13.19494638884934</v>
      </c>
      <c r="Y323" s="5">
        <f t="shared" si="472"/>
        <v>12.503782530385806</v>
      </c>
      <c r="Z323" s="5">
        <f t="shared" si="472"/>
        <v>31.788301399485864</v>
      </c>
      <c r="AA323" s="5">
        <f t="shared" si="472"/>
        <v>3.8956508386126636</v>
      </c>
      <c r="AB323" s="6"/>
      <c r="AC323" s="5">
        <f t="shared" ref="AC323:AI323" si="473">(AC182*9+AC183*3)/12</f>
        <v>35.186523703598247</v>
      </c>
      <c r="AD323" s="5">
        <f t="shared" si="473"/>
        <v>6.021503312371725</v>
      </c>
      <c r="AE323" s="5">
        <f t="shared" si="473"/>
        <v>6.7545558895300184</v>
      </c>
      <c r="AF323" s="5">
        <f t="shared" si="473"/>
        <v>8.5767151527520706</v>
      </c>
      <c r="AG323" s="5">
        <f t="shared" si="473"/>
        <v>15.629728162982255</v>
      </c>
      <c r="AH323" s="5">
        <f t="shared" si="473"/>
        <v>19.562031630452839</v>
      </c>
      <c r="AI323" s="5">
        <f t="shared" si="473"/>
        <v>1.2985502795375548</v>
      </c>
    </row>
    <row r="324" spans="2:35" x14ac:dyDescent="0.3">
      <c r="B324" s="85">
        <f t="shared" si="393"/>
        <v>48304</v>
      </c>
      <c r="C324" s="3"/>
      <c r="D324" s="3"/>
      <c r="E324" s="5">
        <f t="shared" ref="E324:K324" si="474">(E183*9+E184*3)/12</f>
        <v>117.8748544070541</v>
      </c>
      <c r="F324" s="5">
        <f t="shared" si="474"/>
        <v>75.039974278776427</v>
      </c>
      <c r="G324" s="5">
        <f t="shared" si="474"/>
        <v>84.175275495323092</v>
      </c>
      <c r="H324" s="5">
        <f t="shared" si="474"/>
        <v>88.848171509317012</v>
      </c>
      <c r="I324" s="5">
        <f t="shared" si="474"/>
        <v>152.89000089029241</v>
      </c>
      <c r="J324" s="5">
        <f t="shared" si="474"/>
        <v>388.28187532495076</v>
      </c>
      <c r="K324" s="5">
        <f t="shared" si="474"/>
        <v>54.811807299280183</v>
      </c>
      <c r="M324" s="5">
        <f t="shared" ref="M324:S324" si="475">(M183*9+M184*3)/12</f>
        <v>75.439906820514622</v>
      </c>
      <c r="N324" s="5">
        <f t="shared" si="475"/>
        <v>0</v>
      </c>
      <c r="O324" s="5">
        <f t="shared" si="475"/>
        <v>0</v>
      </c>
      <c r="P324" s="5">
        <f t="shared" si="475"/>
        <v>0</v>
      </c>
      <c r="Q324" s="5">
        <f t="shared" si="475"/>
        <v>0</v>
      </c>
      <c r="R324" s="5">
        <f t="shared" si="475"/>
        <v>0</v>
      </c>
      <c r="S324" s="5">
        <f t="shared" si="475"/>
        <v>0</v>
      </c>
      <c r="U324" s="5">
        <f t="shared" ref="U324:AA324" si="476">(U183*9+U184*3)/12</f>
        <v>66.009918467950314</v>
      </c>
      <c r="V324" s="5">
        <f t="shared" si="476"/>
        <v>16.944510321014032</v>
      </c>
      <c r="W324" s="5">
        <f t="shared" si="476"/>
        <v>19.007320273137474</v>
      </c>
      <c r="X324" s="5">
        <f t="shared" si="476"/>
        <v>13.260921120793585</v>
      </c>
      <c r="Y324" s="5">
        <f t="shared" si="476"/>
        <v>12.566301443037732</v>
      </c>
      <c r="Z324" s="5">
        <f t="shared" si="476"/>
        <v>31.947242906483286</v>
      </c>
      <c r="AA324" s="5">
        <f t="shared" si="476"/>
        <v>3.9151290928057265</v>
      </c>
      <c r="AB324" s="6"/>
      <c r="AC324" s="5">
        <f t="shared" ref="AC324:AI324" si="477">(AC183*9+AC184*3)/12</f>
        <v>35.36245632211623</v>
      </c>
      <c r="AD324" s="5">
        <f t="shared" si="477"/>
        <v>6.0516108289335833</v>
      </c>
      <c r="AE324" s="5">
        <f t="shared" si="477"/>
        <v>6.7883286689776696</v>
      </c>
      <c r="AF324" s="5">
        <f t="shared" si="477"/>
        <v>8.6195987285158306</v>
      </c>
      <c r="AG324" s="5">
        <f t="shared" si="477"/>
        <v>15.707876803797165</v>
      </c>
      <c r="AH324" s="5">
        <f t="shared" si="477"/>
        <v>19.659841788605103</v>
      </c>
      <c r="AI324" s="5">
        <f t="shared" si="477"/>
        <v>1.3050430309352425</v>
      </c>
    </row>
    <row r="325" spans="2:35" x14ac:dyDescent="0.3">
      <c r="B325" s="85">
        <f t="shared" si="393"/>
        <v>48669</v>
      </c>
      <c r="C325" s="3"/>
      <c r="D325" s="3"/>
      <c r="E325" s="5">
        <f t="shared" ref="E325:K325" si="478">(E184*9+E185*3)/12</f>
        <v>118.46422867908937</v>
      </c>
      <c r="F325" s="5">
        <f t="shared" si="478"/>
        <v>75.415174150170301</v>
      </c>
      <c r="G325" s="5">
        <f t="shared" si="478"/>
        <v>84.596151872799695</v>
      </c>
      <c r="H325" s="5">
        <f t="shared" si="478"/>
        <v>89.292412366863587</v>
      </c>
      <c r="I325" s="5">
        <f t="shared" si="478"/>
        <v>153.65445089474386</v>
      </c>
      <c r="J325" s="5">
        <f t="shared" si="478"/>
        <v>390.22328470157544</v>
      </c>
      <c r="K325" s="5">
        <f t="shared" si="478"/>
        <v>55.085866335776579</v>
      </c>
      <c r="M325" s="5">
        <f t="shared" ref="M325:S325" si="479">(M184*9+M185*3)/12</f>
        <v>75.817106354617195</v>
      </c>
      <c r="N325" s="5">
        <f t="shared" si="479"/>
        <v>0</v>
      </c>
      <c r="O325" s="5">
        <f t="shared" si="479"/>
        <v>0</v>
      </c>
      <c r="P325" s="5">
        <f t="shared" si="479"/>
        <v>0</v>
      </c>
      <c r="Q325" s="5">
        <f t="shared" si="479"/>
        <v>0</v>
      </c>
      <c r="R325" s="5">
        <f t="shared" si="479"/>
        <v>0</v>
      </c>
      <c r="S325" s="5">
        <f t="shared" si="479"/>
        <v>0</v>
      </c>
      <c r="U325" s="5">
        <f t="shared" ref="U325:AA325" si="480">(U184*9+U185*3)/12</f>
        <v>66.339968060290047</v>
      </c>
      <c r="V325" s="5">
        <f t="shared" si="480"/>
        <v>17.029232872619104</v>
      </c>
      <c r="W325" s="5">
        <f t="shared" si="480"/>
        <v>19.102356874503158</v>
      </c>
      <c r="X325" s="5">
        <f t="shared" si="480"/>
        <v>13.327225726397552</v>
      </c>
      <c r="Y325" s="5">
        <f t="shared" si="480"/>
        <v>12.629132950252918</v>
      </c>
      <c r="Z325" s="5">
        <f t="shared" si="480"/>
        <v>32.106979121015705</v>
      </c>
      <c r="AA325" s="5">
        <f t="shared" si="480"/>
        <v>3.9347047382697551</v>
      </c>
      <c r="AB325" s="6"/>
      <c r="AC325" s="5">
        <f t="shared" ref="AC325:AI325" si="481">(AC184*9+AC185*3)/12</f>
        <v>35.539268603726811</v>
      </c>
      <c r="AD325" s="5">
        <f t="shared" si="481"/>
        <v>6.0818688830782506</v>
      </c>
      <c r="AE325" s="5">
        <f t="shared" si="481"/>
        <v>6.8222703123225559</v>
      </c>
      <c r="AF325" s="5">
        <f t="shared" si="481"/>
        <v>8.6626967221584081</v>
      </c>
      <c r="AG325" s="5">
        <f t="shared" si="481"/>
        <v>15.786416187816149</v>
      </c>
      <c r="AH325" s="5">
        <f t="shared" si="481"/>
        <v>19.758140997548125</v>
      </c>
      <c r="AI325" s="5">
        <f t="shared" si="481"/>
        <v>1.3115682460899185</v>
      </c>
    </row>
    <row r="326" spans="2:35" x14ac:dyDescent="0.3">
      <c r="B326" s="85">
        <f t="shared" si="393"/>
        <v>49034</v>
      </c>
      <c r="C326" s="3"/>
      <c r="D326" s="3"/>
      <c r="E326" s="5">
        <f t="shared" ref="E326:K326" si="482">(E185*9+E186*3)/12</f>
        <v>119.0565498224848</v>
      </c>
      <c r="F326" s="5">
        <f t="shared" si="482"/>
        <v>75.792250020921145</v>
      </c>
      <c r="G326" s="5">
        <f t="shared" si="482"/>
        <v>85.019132632163675</v>
      </c>
      <c r="H326" s="5">
        <f t="shared" si="482"/>
        <v>89.738874428697912</v>
      </c>
      <c r="I326" s="5">
        <f t="shared" si="482"/>
        <v>154.42272314921755</v>
      </c>
      <c r="J326" s="5">
        <f t="shared" si="482"/>
        <v>392.17440112508331</v>
      </c>
      <c r="K326" s="5">
        <f t="shared" si="482"/>
        <v>55.361295667455444</v>
      </c>
      <c r="M326" s="5">
        <f t="shared" ref="M326:S326" si="483">(M185*9+M186*3)/12</f>
        <v>76.196191886390281</v>
      </c>
      <c r="N326" s="5">
        <f t="shared" si="483"/>
        <v>0</v>
      </c>
      <c r="O326" s="5">
        <f t="shared" si="483"/>
        <v>0</v>
      </c>
      <c r="P326" s="5">
        <f t="shared" si="483"/>
        <v>0</v>
      </c>
      <c r="Q326" s="5">
        <f t="shared" si="483"/>
        <v>0</v>
      </c>
      <c r="R326" s="5">
        <f t="shared" si="483"/>
        <v>0</v>
      </c>
      <c r="S326" s="5">
        <f t="shared" si="483"/>
        <v>0</v>
      </c>
      <c r="U326" s="5">
        <f t="shared" ref="U326:AA326" si="484">(U185*9+U186*3)/12</f>
        <v>66.671667900591501</v>
      </c>
      <c r="V326" s="5">
        <f t="shared" si="484"/>
        <v>17.114379036982196</v>
      </c>
      <c r="W326" s="5">
        <f t="shared" si="484"/>
        <v>19.19786865887567</v>
      </c>
      <c r="X326" s="5">
        <f t="shared" si="484"/>
        <v>13.39386185502954</v>
      </c>
      <c r="Y326" s="5">
        <f t="shared" si="484"/>
        <v>12.692278615004183</v>
      </c>
      <c r="Z326" s="5">
        <f t="shared" si="484"/>
        <v>32.26751401662078</v>
      </c>
      <c r="AA326" s="5">
        <f t="shared" si="484"/>
        <v>3.9543782619611036</v>
      </c>
      <c r="AB326" s="6"/>
      <c r="AC326" s="5">
        <f t="shared" ref="AC326:AI326" si="485">(AC185*9+AC186*3)/12</f>
        <v>35.716964946745442</v>
      </c>
      <c r="AD326" s="5">
        <f t="shared" si="485"/>
        <v>6.1122782274936407</v>
      </c>
      <c r="AE326" s="5">
        <f t="shared" si="485"/>
        <v>6.8563816638841679</v>
      </c>
      <c r="AF326" s="5">
        <f t="shared" si="485"/>
        <v>8.7060102057691982</v>
      </c>
      <c r="AG326" s="5">
        <f t="shared" si="485"/>
        <v>15.865348268755227</v>
      </c>
      <c r="AH326" s="5">
        <f t="shared" si="485"/>
        <v>19.856931702535864</v>
      </c>
      <c r="AI326" s="5">
        <f t="shared" si="485"/>
        <v>1.318126087320368</v>
      </c>
    </row>
    <row r="327" spans="2:35" x14ac:dyDescent="0.3">
      <c r="B327" s="85">
        <f t="shared" si="393"/>
        <v>49399</v>
      </c>
      <c r="C327" s="3"/>
      <c r="D327" s="3"/>
      <c r="E327" s="5">
        <f t="shared" ref="E327:K327" si="486">(E186*9+E187*3)/12</f>
        <v>119.65183257159721</v>
      </c>
      <c r="F327" s="5">
        <f t="shared" si="486"/>
        <v>76.17121127102574</v>
      </c>
      <c r="G327" s="5">
        <f t="shared" si="486"/>
        <v>85.444228295324478</v>
      </c>
      <c r="H327" s="5">
        <f t="shared" si="486"/>
        <v>90.187568800841404</v>
      </c>
      <c r="I327" s="5">
        <f t="shared" si="486"/>
        <v>155.19483676496364</v>
      </c>
      <c r="J327" s="5">
        <f t="shared" si="486"/>
        <v>394.13527313070875</v>
      </c>
      <c r="K327" s="5">
        <f t="shared" si="486"/>
        <v>55.638102145792715</v>
      </c>
      <c r="M327" s="5">
        <f t="shared" ref="M327:S327" si="487">(M186*9+M187*3)/12</f>
        <v>76.577172845822204</v>
      </c>
      <c r="N327" s="5">
        <f t="shared" si="487"/>
        <v>0</v>
      </c>
      <c r="O327" s="5">
        <f t="shared" si="487"/>
        <v>0</v>
      </c>
      <c r="P327" s="5">
        <f t="shared" si="487"/>
        <v>0</v>
      </c>
      <c r="Q327" s="5">
        <f t="shared" si="487"/>
        <v>0</v>
      </c>
      <c r="R327" s="5">
        <f t="shared" si="487"/>
        <v>0</v>
      </c>
      <c r="S327" s="5">
        <f t="shared" si="487"/>
        <v>0</v>
      </c>
      <c r="U327" s="5">
        <f t="shared" ref="U327:AA327" si="488">(U186*9+U187*3)/12</f>
        <v>67.005026240094438</v>
      </c>
      <c r="V327" s="5">
        <f t="shared" si="488"/>
        <v>17.199950932167102</v>
      </c>
      <c r="W327" s="5">
        <f t="shared" si="488"/>
        <v>19.293858002170044</v>
      </c>
      <c r="X327" s="5">
        <f t="shared" si="488"/>
        <v>13.460831164304686</v>
      </c>
      <c r="Y327" s="5">
        <f t="shared" si="488"/>
        <v>12.755740008079201</v>
      </c>
      <c r="Z327" s="5">
        <f t="shared" si="488"/>
        <v>32.428851586703878</v>
      </c>
      <c r="AA327" s="5">
        <f t="shared" si="488"/>
        <v>3.9741501532709083</v>
      </c>
      <c r="AB327" s="6"/>
      <c r="AC327" s="5">
        <f t="shared" ref="AC327:AI327" si="489">(AC186*9+AC187*3)/12</f>
        <v>35.895549771479168</v>
      </c>
      <c r="AD327" s="5">
        <f t="shared" si="489"/>
        <v>6.1428396186311076</v>
      </c>
      <c r="AE327" s="5">
        <f t="shared" si="489"/>
        <v>6.8906635722035867</v>
      </c>
      <c r="AF327" s="5">
        <f t="shared" si="489"/>
        <v>8.7495402567980438</v>
      </c>
      <c r="AG327" s="5">
        <f t="shared" si="489"/>
        <v>15.944675010098999</v>
      </c>
      <c r="AH327" s="5">
        <f t="shared" si="489"/>
        <v>19.956216361048543</v>
      </c>
      <c r="AI327" s="5">
        <f t="shared" si="489"/>
        <v>1.3247167177569696</v>
      </c>
    </row>
    <row r="328" spans="2:35" x14ac:dyDescent="0.3">
      <c r="B328" s="85">
        <f t="shared" si="393"/>
        <v>49765</v>
      </c>
      <c r="C328" s="3"/>
      <c r="D328" s="3"/>
      <c r="E328" s="5">
        <f t="shared" ref="E328:K328" si="490">(E187*9+E188*3)/12</f>
        <v>120.25009173445521</v>
      </c>
      <c r="F328" s="5">
        <f t="shared" si="490"/>
        <v>76.552067327380868</v>
      </c>
      <c r="G328" s="5">
        <f t="shared" si="490"/>
        <v>85.871449436801086</v>
      </c>
      <c r="H328" s="5">
        <f t="shared" si="490"/>
        <v>90.638506644845577</v>
      </c>
      <c r="I328" s="5">
        <f t="shared" si="490"/>
        <v>155.9708109487884</v>
      </c>
      <c r="J328" s="5">
        <f t="shared" si="490"/>
        <v>396.1059494963622</v>
      </c>
      <c r="K328" s="5">
        <f t="shared" si="490"/>
        <v>55.916292656521669</v>
      </c>
      <c r="M328" s="5">
        <f t="shared" ref="M328:S328" si="491">(M187*9+M188*3)/12</f>
        <v>76.960058710051314</v>
      </c>
      <c r="N328" s="5">
        <f t="shared" si="491"/>
        <v>0</v>
      </c>
      <c r="O328" s="5">
        <f t="shared" si="491"/>
        <v>0</v>
      </c>
      <c r="P328" s="5">
        <f t="shared" si="491"/>
        <v>0</v>
      </c>
      <c r="Q328" s="5">
        <f t="shared" si="491"/>
        <v>0</v>
      </c>
      <c r="R328" s="5">
        <f t="shared" si="491"/>
        <v>0</v>
      </c>
      <c r="S328" s="5">
        <f t="shared" si="491"/>
        <v>0</v>
      </c>
      <c r="U328" s="5">
        <f t="shared" ref="U328:AA328" si="492">(U187*9+U188*3)/12</f>
        <v>67.340051371294919</v>
      </c>
      <c r="V328" s="5">
        <f t="shared" si="492"/>
        <v>17.285950686827938</v>
      </c>
      <c r="W328" s="5">
        <f t="shared" si="492"/>
        <v>19.390327292180896</v>
      </c>
      <c r="X328" s="5">
        <f t="shared" si="492"/>
        <v>13.528135320126209</v>
      </c>
      <c r="Y328" s="5">
        <f t="shared" si="492"/>
        <v>12.819518708119597</v>
      </c>
      <c r="Z328" s="5">
        <f t="shared" si="492"/>
        <v>32.590995844637391</v>
      </c>
      <c r="AA328" s="5">
        <f t="shared" si="492"/>
        <v>3.9940209040372623</v>
      </c>
      <c r="AB328" s="6"/>
      <c r="AC328" s="5">
        <f t="shared" ref="AC328:AI328" si="493">(AC187*9+AC188*3)/12</f>
        <v>36.075027520336555</v>
      </c>
      <c r="AD328" s="5">
        <f t="shared" si="493"/>
        <v>6.1735538167242625</v>
      </c>
      <c r="AE328" s="5">
        <f t="shared" si="493"/>
        <v>6.9251168900646052</v>
      </c>
      <c r="AF328" s="5">
        <f t="shared" si="493"/>
        <v>8.7932879580820345</v>
      </c>
      <c r="AG328" s="5">
        <f t="shared" si="493"/>
        <v>16.024398385149492</v>
      </c>
      <c r="AH328" s="5">
        <f t="shared" si="493"/>
        <v>20.055997442853783</v>
      </c>
      <c r="AI328" s="5">
        <f t="shared" si="493"/>
        <v>1.3313403013457541</v>
      </c>
    </row>
    <row r="329" spans="2:35" x14ac:dyDescent="0.3">
      <c r="B329" s="85">
        <f t="shared" si="393"/>
        <v>50130</v>
      </c>
      <c r="C329" s="3"/>
      <c r="D329" s="3"/>
      <c r="E329" s="5">
        <f t="shared" ref="E329:K329" si="494">(E188*9+E189*3)/12</f>
        <v>120.85134219312744</v>
      </c>
      <c r="F329" s="5">
        <f t="shared" si="494"/>
        <v>76.93482766401776</v>
      </c>
      <c r="G329" s="5">
        <f t="shared" si="494"/>
        <v>86.300806683985101</v>
      </c>
      <c r="H329" s="5">
        <f t="shared" si="494"/>
        <v>91.091699178069803</v>
      </c>
      <c r="I329" s="5">
        <f t="shared" si="494"/>
        <v>156.75066500353233</v>
      </c>
      <c r="J329" s="5">
        <f t="shared" si="494"/>
        <v>398.08647924384394</v>
      </c>
      <c r="K329" s="5">
        <f t="shared" si="494"/>
        <v>56.195874119804273</v>
      </c>
      <c r="M329" s="5">
        <f t="shared" ref="M329:S329" si="495">(M188*9+M189*3)/12</f>
        <v>77.34485900360157</v>
      </c>
      <c r="N329" s="5">
        <f t="shared" si="495"/>
        <v>0</v>
      </c>
      <c r="O329" s="5">
        <f t="shared" si="495"/>
        <v>0</v>
      </c>
      <c r="P329" s="5">
        <f t="shared" si="495"/>
        <v>0</v>
      </c>
      <c r="Q329" s="5">
        <f t="shared" si="495"/>
        <v>0</v>
      </c>
      <c r="R329" s="5">
        <f t="shared" si="495"/>
        <v>0</v>
      </c>
      <c r="S329" s="5">
        <f t="shared" si="495"/>
        <v>0</v>
      </c>
      <c r="U329" s="5">
        <f t="shared" ref="U329:AA329" si="496">(U188*9+U189*3)/12</f>
        <v>67.676751628151365</v>
      </c>
      <c r="V329" s="5">
        <f t="shared" si="496"/>
        <v>17.372380440262077</v>
      </c>
      <c r="W329" s="5">
        <f t="shared" si="496"/>
        <v>19.487278928641796</v>
      </c>
      <c r="X329" s="5">
        <f t="shared" si="496"/>
        <v>13.595775996726838</v>
      </c>
      <c r="Y329" s="5">
        <f t="shared" si="496"/>
        <v>12.88361630166019</v>
      </c>
      <c r="Z329" s="5">
        <f t="shared" si="496"/>
        <v>32.753950823860578</v>
      </c>
      <c r="AA329" s="5">
        <f t="shared" si="496"/>
        <v>4.0139910085574479</v>
      </c>
      <c r="AB329" s="6"/>
      <c r="AC329" s="5">
        <f t="shared" ref="AC329:AI329" si="497">(AC188*9+AC189*3)/12</f>
        <v>36.255402657938227</v>
      </c>
      <c r="AD329" s="5">
        <f t="shared" si="497"/>
        <v>6.2044215858078848</v>
      </c>
      <c r="AE329" s="5">
        <f t="shared" si="497"/>
        <v>6.9597424745149263</v>
      </c>
      <c r="AF329" s="5">
        <f t="shared" si="497"/>
        <v>8.837254397872444</v>
      </c>
      <c r="AG329" s="5">
        <f t="shared" si="497"/>
        <v>16.104520377075236</v>
      </c>
      <c r="AH329" s="5">
        <f t="shared" si="497"/>
        <v>20.156277430068048</v>
      </c>
      <c r="AI329" s="5">
        <f t="shared" si="497"/>
        <v>1.337997002852483</v>
      </c>
    </row>
    <row r="330" spans="2:35" x14ac:dyDescent="0.3">
      <c r="B330" s="85">
        <f t="shared" si="393"/>
        <v>50495</v>
      </c>
      <c r="C330" s="3"/>
      <c r="D330" s="3"/>
      <c r="E330" s="5">
        <f t="shared" ref="E330:K330" si="498">(E189*9+E190*3)/12</f>
        <v>121.45559890409307</v>
      </c>
      <c r="F330" s="5">
        <f t="shared" si="498"/>
        <v>77.31950180233784</v>
      </c>
      <c r="G330" s="5">
        <f t="shared" si="498"/>
        <v>86.732310717405014</v>
      </c>
      <c r="H330" s="5">
        <f t="shared" si="498"/>
        <v>91.547157673960157</v>
      </c>
      <c r="I330" s="5">
        <f t="shared" si="498"/>
        <v>157.53441832854998</v>
      </c>
      <c r="J330" s="5">
        <f t="shared" si="498"/>
        <v>400.07691164006309</v>
      </c>
      <c r="K330" s="5">
        <f t="shared" si="498"/>
        <v>56.476853490403293</v>
      </c>
      <c r="M330" s="5">
        <f t="shared" ref="M330:S330" si="499">(M189*9+M190*3)/12</f>
        <v>77.731583298619569</v>
      </c>
      <c r="N330" s="5">
        <f t="shared" si="499"/>
        <v>0</v>
      </c>
      <c r="O330" s="5">
        <f t="shared" si="499"/>
        <v>0</v>
      </c>
      <c r="P330" s="5">
        <f t="shared" si="499"/>
        <v>0</v>
      </c>
      <c r="Q330" s="5">
        <f t="shared" si="499"/>
        <v>0</v>
      </c>
      <c r="R330" s="5">
        <f t="shared" si="499"/>
        <v>0</v>
      </c>
      <c r="S330" s="5">
        <f t="shared" si="499"/>
        <v>0</v>
      </c>
      <c r="U330" s="5">
        <f t="shared" ref="U330:AA330" si="500">(U189*9+U190*3)/12</f>
        <v>68.015135386292116</v>
      </c>
      <c r="V330" s="5">
        <f t="shared" si="500"/>
        <v>17.459242342463384</v>
      </c>
      <c r="W330" s="5">
        <f t="shared" si="500"/>
        <v>19.584715323285</v>
      </c>
      <c r="X330" s="5">
        <f t="shared" si="500"/>
        <v>13.66375487671047</v>
      </c>
      <c r="Y330" s="5">
        <f t="shared" si="500"/>
        <v>12.948034383168491</v>
      </c>
      <c r="Z330" s="5">
        <f t="shared" si="500"/>
        <v>32.917720577979878</v>
      </c>
      <c r="AA330" s="5">
        <f t="shared" si="500"/>
        <v>4.0340609636002354</v>
      </c>
      <c r="AB330" s="6"/>
      <c r="AC330" s="5">
        <f t="shared" ref="AC330:AI330" si="501">(AC189*9+AC190*3)/12</f>
        <v>36.436679671227914</v>
      </c>
      <c r="AD330" s="5">
        <f t="shared" si="501"/>
        <v>6.2354436937369231</v>
      </c>
      <c r="AE330" s="5">
        <f t="shared" si="501"/>
        <v>6.9945411868875</v>
      </c>
      <c r="AF330" s="5">
        <f t="shared" si="501"/>
        <v>8.8814406698618065</v>
      </c>
      <c r="AG330" s="5">
        <f t="shared" si="501"/>
        <v>16.185042978960613</v>
      </c>
      <c r="AH330" s="5">
        <f t="shared" si="501"/>
        <v>20.257058817218383</v>
      </c>
      <c r="AI330" s="5">
        <f t="shared" si="501"/>
        <v>1.3446869878667451</v>
      </c>
    </row>
    <row r="331" spans="2:35" x14ac:dyDescent="0.3">
      <c r="B331" s="85">
        <f t="shared" si="393"/>
        <v>50860</v>
      </c>
      <c r="C331" s="3"/>
      <c r="D331" s="3"/>
      <c r="E331" s="5">
        <f t="shared" ref="E331:K331" si="502">(E190*9+E191*3)/12</f>
        <v>122.06287689861351</v>
      </c>
      <c r="F331" s="5">
        <f t="shared" si="502"/>
        <v>77.706099311349519</v>
      </c>
      <c r="G331" s="5">
        <f t="shared" si="502"/>
        <v>87.165972270992029</v>
      </c>
      <c r="H331" s="5">
        <f t="shared" si="502"/>
        <v>92.004893462329946</v>
      </c>
      <c r="I331" s="5">
        <f t="shared" si="502"/>
        <v>158.32209042019272</v>
      </c>
      <c r="J331" s="5">
        <f t="shared" si="502"/>
        <v>402.07729619826341</v>
      </c>
      <c r="K331" s="5">
        <f t="shared" si="502"/>
        <v>56.759237757855296</v>
      </c>
      <c r="M331" s="5">
        <f t="shared" ref="M331:S331" si="503">(M190*9+M191*3)/12</f>
        <v>78.120241215112642</v>
      </c>
      <c r="N331" s="5">
        <f t="shared" si="503"/>
        <v>0</v>
      </c>
      <c r="O331" s="5">
        <f t="shared" si="503"/>
        <v>0</v>
      </c>
      <c r="P331" s="5">
        <f t="shared" si="503"/>
        <v>0</v>
      </c>
      <c r="Q331" s="5">
        <f t="shared" si="503"/>
        <v>0</v>
      </c>
      <c r="R331" s="5">
        <f t="shared" si="503"/>
        <v>0</v>
      </c>
      <c r="S331" s="5">
        <f t="shared" si="503"/>
        <v>0</v>
      </c>
      <c r="U331" s="5">
        <f t="shared" ref="U331:AA331" si="504">(U190*9+U191*3)/12</f>
        <v>68.355211063223564</v>
      </c>
      <c r="V331" s="5">
        <f t="shared" si="504"/>
        <v>17.546538554175701</v>
      </c>
      <c r="W331" s="5">
        <f t="shared" si="504"/>
        <v>19.682638899901423</v>
      </c>
      <c r="X331" s="5">
        <f t="shared" si="504"/>
        <v>13.732073651094021</v>
      </c>
      <c r="Y331" s="5">
        <f t="shared" si="504"/>
        <v>13.012774555084333</v>
      </c>
      <c r="Z331" s="5">
        <f t="shared" si="504"/>
        <v>33.082309180869771</v>
      </c>
      <c r="AA331" s="5">
        <f t="shared" si="504"/>
        <v>4.0542312684182358</v>
      </c>
      <c r="AB331" s="6"/>
      <c r="AC331" s="5">
        <f t="shared" ref="AC331:AI331" si="505">(AC190*9+AC191*3)/12</f>
        <v>36.618863069584052</v>
      </c>
      <c r="AD331" s="5">
        <f t="shared" si="505"/>
        <v>6.2666209122056076</v>
      </c>
      <c r="AE331" s="5">
        <f t="shared" si="505"/>
        <v>7.0295138928219361</v>
      </c>
      <c r="AF331" s="5">
        <f t="shared" si="505"/>
        <v>8.9258478732111151</v>
      </c>
      <c r="AG331" s="5">
        <f t="shared" si="505"/>
        <v>16.265968193855414</v>
      </c>
      <c r="AH331" s="5">
        <f t="shared" si="505"/>
        <v>20.358344111304472</v>
      </c>
      <c r="AI331" s="5">
        <f t="shared" si="505"/>
        <v>1.3514104228060788</v>
      </c>
    </row>
    <row r="332" spans="2:35" x14ac:dyDescent="0.3">
      <c r="B332" s="85">
        <f t="shared" si="393"/>
        <v>51226</v>
      </c>
      <c r="C332" s="3"/>
      <c r="D332" s="3"/>
      <c r="E332" s="5">
        <f t="shared" ref="E332:K332" si="506">(E191*9+E192*3)/12</f>
        <v>122.67319128310656</v>
      </c>
      <c r="F332" s="5">
        <f t="shared" si="506"/>
        <v>78.094629807906259</v>
      </c>
      <c r="G332" s="5">
        <f t="shared" si="506"/>
        <v>87.601802132346961</v>
      </c>
      <c r="H332" s="5">
        <f t="shared" si="506"/>
        <v>92.464917929641572</v>
      </c>
      <c r="I332" s="5">
        <f t="shared" si="506"/>
        <v>159.11370087229366</v>
      </c>
      <c r="J332" s="5">
        <f t="shared" si="506"/>
        <v>404.08768267925467</v>
      </c>
      <c r="K332" s="5">
        <f t="shared" si="506"/>
        <v>57.043033946644563</v>
      </c>
      <c r="M332" s="5">
        <f t="shared" ref="M332:S332" si="507">(M191*9+M192*3)/12</f>
        <v>78.510842421188201</v>
      </c>
      <c r="N332" s="5">
        <f t="shared" si="507"/>
        <v>0</v>
      </c>
      <c r="O332" s="5">
        <f t="shared" si="507"/>
        <v>0</v>
      </c>
      <c r="P332" s="5">
        <f t="shared" si="507"/>
        <v>0</v>
      </c>
      <c r="Q332" s="5">
        <f t="shared" si="507"/>
        <v>0</v>
      </c>
      <c r="R332" s="5">
        <f t="shared" si="507"/>
        <v>0</v>
      </c>
      <c r="S332" s="5">
        <f t="shared" si="507"/>
        <v>0</v>
      </c>
      <c r="U332" s="5">
        <f t="shared" ref="U332:AA332" si="508">(U191*9+U192*3)/12</f>
        <v>68.696987118539667</v>
      </c>
      <c r="V332" s="5">
        <f t="shared" si="508"/>
        <v>17.634271246946579</v>
      </c>
      <c r="W332" s="5">
        <f t="shared" si="508"/>
        <v>19.78105209440093</v>
      </c>
      <c r="X332" s="5">
        <f t="shared" si="508"/>
        <v>13.800734019349491</v>
      </c>
      <c r="Y332" s="5">
        <f t="shared" si="508"/>
        <v>13.077838427859753</v>
      </c>
      <c r="Z332" s="5">
        <f t="shared" si="508"/>
        <v>33.247720726774119</v>
      </c>
      <c r="AA332" s="5">
        <f t="shared" si="508"/>
        <v>4.0745024247603263</v>
      </c>
      <c r="AB332" s="6"/>
      <c r="AC332" s="5">
        <f t="shared" ref="AC332:AI332" si="509">(AC191*9+AC192*3)/12</f>
        <v>36.801957384931967</v>
      </c>
      <c r="AD332" s="5">
        <f t="shared" si="509"/>
        <v>6.297954016766635</v>
      </c>
      <c r="AE332" s="5">
        <f t="shared" si="509"/>
        <v>7.064661462286046</v>
      </c>
      <c r="AF332" s="5">
        <f t="shared" si="509"/>
        <v>8.9704771125771678</v>
      </c>
      <c r="AG332" s="5">
        <f t="shared" si="509"/>
        <v>16.347298034824693</v>
      </c>
      <c r="AH332" s="5">
        <f t="shared" si="509"/>
        <v>20.460135831860995</v>
      </c>
      <c r="AI332" s="5">
        <f t="shared" si="509"/>
        <v>1.3581674749201087</v>
      </c>
    </row>
    <row r="333" spans="2:35" x14ac:dyDescent="0.3">
      <c r="B333" s="85">
        <f t="shared" si="393"/>
        <v>51591</v>
      </c>
      <c r="C333" s="3"/>
      <c r="D333" s="3"/>
      <c r="E333" s="5">
        <f t="shared" ref="E333:K333" si="510">(E192*9+E193*3)/12</f>
        <v>92.349481078293692</v>
      </c>
      <c r="F333" s="5">
        <f t="shared" si="510"/>
        <v>58.790339293592353</v>
      </c>
      <c r="G333" s="5">
        <f t="shared" si="510"/>
        <v>65.947424077160065</v>
      </c>
      <c r="H333" s="5">
        <f t="shared" si="510"/>
        <v>69.608421362763892</v>
      </c>
      <c r="I333" s="5">
        <f t="shared" si="510"/>
        <v>119.78222425217611</v>
      </c>
      <c r="J333" s="5">
        <f t="shared" si="510"/>
        <v>304.20083976977594</v>
      </c>
      <c r="K333" s="5">
        <f t="shared" si="510"/>
        <v>42.942508701406581</v>
      </c>
      <c r="M333" s="5">
        <f t="shared" ref="M333:S333" si="511">(M192*9+M193*3)/12</f>
        <v>59.103667890107971</v>
      </c>
      <c r="N333" s="5">
        <f t="shared" si="511"/>
        <v>0</v>
      </c>
      <c r="O333" s="5">
        <f t="shared" si="511"/>
        <v>0</v>
      </c>
      <c r="P333" s="5">
        <f t="shared" si="511"/>
        <v>0</v>
      </c>
      <c r="Q333" s="5">
        <f t="shared" si="511"/>
        <v>0</v>
      </c>
      <c r="R333" s="5">
        <f t="shared" si="511"/>
        <v>0</v>
      </c>
      <c r="S333" s="5">
        <f t="shared" si="511"/>
        <v>0</v>
      </c>
      <c r="U333" s="5">
        <f t="shared" ref="U333:AA333" si="512">(U192*9+U193*3)/12</f>
        <v>51.715709403844478</v>
      </c>
      <c r="V333" s="5">
        <f t="shared" si="512"/>
        <v>13.275237905004724</v>
      </c>
      <c r="W333" s="5">
        <f t="shared" si="512"/>
        <v>14.891353823874857</v>
      </c>
      <c r="X333" s="5">
        <f t="shared" si="512"/>
        <v>10.389316621308042</v>
      </c>
      <c r="Y333" s="5">
        <f t="shared" si="512"/>
        <v>9.8451143220966664</v>
      </c>
      <c r="Z333" s="5">
        <f t="shared" si="512"/>
        <v>25.029183019032203</v>
      </c>
      <c r="AA333" s="5">
        <f t="shared" si="512"/>
        <v>3.0673220501004703</v>
      </c>
      <c r="AB333" s="6"/>
      <c r="AC333" s="5">
        <f t="shared" ref="AC333:AI333" si="513">(AC192*9+AC193*3)/12</f>
        <v>27.704844323488107</v>
      </c>
      <c r="AD333" s="5">
        <f t="shared" si="513"/>
        <v>4.7411563946445447</v>
      </c>
      <c r="AE333" s="5">
        <f t="shared" si="513"/>
        <v>5.3183406513838767</v>
      </c>
      <c r="AF333" s="5">
        <f t="shared" si="513"/>
        <v>6.7530558038502271</v>
      </c>
      <c r="AG333" s="5">
        <f t="shared" si="513"/>
        <v>12.306392902620834</v>
      </c>
      <c r="AH333" s="5">
        <f t="shared" si="513"/>
        <v>15.402574165558276</v>
      </c>
      <c r="AI333" s="5">
        <f t="shared" si="513"/>
        <v>1.0224406833668234</v>
      </c>
    </row>
    <row r="335" spans="2:35" s="78" customFormat="1" x14ac:dyDescent="0.3">
      <c r="B335" s="77" t="s">
        <v>197</v>
      </c>
      <c r="C335" s="77"/>
      <c r="D335" s="77"/>
    </row>
    <row r="336" spans="2:35" x14ac:dyDescent="0.3">
      <c r="E336" s="305" t="s">
        <v>89</v>
      </c>
      <c r="F336" s="305"/>
      <c r="G336" s="305"/>
      <c r="H336" s="305"/>
      <c r="I336" s="305"/>
      <c r="J336" s="305"/>
      <c r="K336" s="305"/>
      <c r="M336" s="305" t="s">
        <v>64</v>
      </c>
      <c r="N336" s="305"/>
      <c r="O336" s="305"/>
      <c r="P336" s="305"/>
      <c r="Q336" s="305"/>
      <c r="R336" s="305"/>
      <c r="S336" s="305"/>
      <c r="U336" s="305" t="s">
        <v>65</v>
      </c>
      <c r="V336" s="305"/>
      <c r="W336" s="305"/>
      <c r="X336" s="305"/>
      <c r="Y336" s="305"/>
      <c r="Z336" s="305"/>
      <c r="AA336" s="305"/>
      <c r="AC336" s="305" t="s">
        <v>66</v>
      </c>
      <c r="AD336" s="305"/>
      <c r="AE336" s="305"/>
      <c r="AF336" s="305"/>
      <c r="AG336" s="305"/>
      <c r="AH336" s="305"/>
      <c r="AI336" s="305"/>
    </row>
    <row r="337" spans="2:35" s="3" customFormat="1" x14ac:dyDescent="0.3">
      <c r="B337" s="4" t="s">
        <v>211</v>
      </c>
      <c r="C337" s="4"/>
      <c r="D337" s="4"/>
      <c r="E337" s="3" t="s">
        <v>70</v>
      </c>
      <c r="F337" s="3" t="s">
        <v>69</v>
      </c>
      <c r="G337" s="3" t="s">
        <v>61</v>
      </c>
      <c r="H337" s="3" t="s">
        <v>68</v>
      </c>
      <c r="I337" s="3" t="s">
        <v>71</v>
      </c>
      <c r="J337" s="3" t="s">
        <v>72</v>
      </c>
      <c r="K337" s="3" t="s">
        <v>62</v>
      </c>
      <c r="M337" s="3" t="s">
        <v>70</v>
      </c>
      <c r="N337" s="3" t="s">
        <v>69</v>
      </c>
      <c r="O337" s="3" t="s">
        <v>61</v>
      </c>
      <c r="P337" s="3" t="s">
        <v>68</v>
      </c>
      <c r="Q337" s="3" t="s">
        <v>71</v>
      </c>
      <c r="R337" s="3" t="s">
        <v>72</v>
      </c>
      <c r="S337" s="3" t="s">
        <v>62</v>
      </c>
      <c r="U337" s="3" t="s">
        <v>70</v>
      </c>
      <c r="V337" s="3" t="s">
        <v>69</v>
      </c>
      <c r="W337" s="3" t="s">
        <v>61</v>
      </c>
      <c r="X337" s="3" t="s">
        <v>68</v>
      </c>
      <c r="Y337" s="3" t="s">
        <v>71</v>
      </c>
      <c r="Z337" s="3" t="s">
        <v>72</v>
      </c>
      <c r="AA337" s="3" t="s">
        <v>62</v>
      </c>
      <c r="AC337" s="3" t="s">
        <v>70</v>
      </c>
      <c r="AD337" s="3" t="s">
        <v>69</v>
      </c>
      <c r="AE337" s="3" t="s">
        <v>61</v>
      </c>
      <c r="AF337" s="3" t="s">
        <v>68</v>
      </c>
      <c r="AG337" s="3" t="s">
        <v>71</v>
      </c>
      <c r="AH337" s="3" t="s">
        <v>72</v>
      </c>
      <c r="AI337" s="3" t="s">
        <v>62</v>
      </c>
    </row>
    <row r="338" spans="2:35" hidden="1" x14ac:dyDescent="0.3">
      <c r="B338" s="85">
        <f>B233</f>
        <v>40633</v>
      </c>
      <c r="C338" s="3"/>
      <c r="D338" s="3"/>
      <c r="E338" s="5">
        <f t="shared" ref="E338:K338" si="514">(E197*9+E198*3)/12</f>
        <v>321.29000000000002</v>
      </c>
      <c r="F338" s="5">
        <f t="shared" si="514"/>
        <v>28.834999999999997</v>
      </c>
      <c r="G338" s="5">
        <f t="shared" si="514"/>
        <v>37.777499999999996</v>
      </c>
      <c r="H338" s="5">
        <f t="shared" si="514"/>
        <v>115.85499999999998</v>
      </c>
      <c r="I338" s="5">
        <f t="shared" si="514"/>
        <v>356.08499999999998</v>
      </c>
      <c r="J338" s="5">
        <f t="shared" si="514"/>
        <v>624.6</v>
      </c>
      <c r="K338" s="5">
        <f t="shared" si="514"/>
        <v>41.580000000000005</v>
      </c>
      <c r="M338" s="5">
        <f t="shared" ref="M338:S338" si="515">(M197*9+M198*3)/12</f>
        <v>135.28</v>
      </c>
      <c r="N338" s="5">
        <f t="shared" si="515"/>
        <v>0</v>
      </c>
      <c r="O338" s="5">
        <f t="shared" si="515"/>
        <v>0</v>
      </c>
      <c r="P338" s="5">
        <f t="shared" si="515"/>
        <v>0</v>
      </c>
      <c r="Q338" s="5">
        <f t="shared" si="515"/>
        <v>0</v>
      </c>
      <c r="R338" s="5">
        <f t="shared" si="515"/>
        <v>0</v>
      </c>
      <c r="S338" s="5">
        <f t="shared" si="515"/>
        <v>0</v>
      </c>
      <c r="U338" s="5">
        <f t="shared" ref="U338:AA338" si="516">(U197*9+U198*3)/12</f>
        <v>71.867500000000007</v>
      </c>
      <c r="V338" s="5">
        <f t="shared" si="516"/>
        <v>3.5549999999999997</v>
      </c>
      <c r="W338" s="5">
        <f t="shared" si="516"/>
        <v>4.6574999999999998</v>
      </c>
      <c r="X338" s="5">
        <f t="shared" si="516"/>
        <v>40.672500000000007</v>
      </c>
      <c r="Y338" s="5">
        <f t="shared" si="516"/>
        <v>23.883750000000003</v>
      </c>
      <c r="Z338" s="5">
        <f t="shared" si="516"/>
        <v>50.748750000000001</v>
      </c>
      <c r="AA338" s="5">
        <f t="shared" si="516"/>
        <v>3.2399999999999998</v>
      </c>
      <c r="AB338" s="6"/>
      <c r="AC338" s="5">
        <f t="shared" ref="AC338:AI338" si="517">(AC197*9+AC198*3)/12</f>
        <v>54.957500000000003</v>
      </c>
      <c r="AD338" s="5">
        <f t="shared" si="517"/>
        <v>1.7774999999999999</v>
      </c>
      <c r="AE338" s="5">
        <f t="shared" si="517"/>
        <v>2.3287499999999999</v>
      </c>
      <c r="AF338" s="5">
        <f t="shared" si="517"/>
        <v>24.650000000000002</v>
      </c>
      <c r="AG338" s="5">
        <f t="shared" si="517"/>
        <v>15.198750000000002</v>
      </c>
      <c r="AH338" s="5">
        <f t="shared" si="517"/>
        <v>27.326250000000002</v>
      </c>
      <c r="AI338" s="5">
        <f t="shared" si="517"/>
        <v>2.97</v>
      </c>
    </row>
    <row r="339" spans="2:35" hidden="1" x14ac:dyDescent="0.3">
      <c r="B339" s="85">
        <f t="shared" ref="B339:B368" si="518">B234</f>
        <v>40999</v>
      </c>
      <c r="C339" s="3"/>
      <c r="D339" s="3"/>
      <c r="E339" s="5">
        <f t="shared" ref="E339:K339" si="519">(E198*9+E199*3)/12</f>
        <v>343.80500000000001</v>
      </c>
      <c r="F339" s="5">
        <f t="shared" si="519"/>
        <v>30.295000000000002</v>
      </c>
      <c r="G339" s="5">
        <f t="shared" si="519"/>
        <v>39.967500000000001</v>
      </c>
      <c r="H339" s="5">
        <f t="shared" si="519"/>
        <v>120.79</v>
      </c>
      <c r="I339" s="5">
        <f t="shared" si="519"/>
        <v>380.27499999999992</v>
      </c>
      <c r="J339" s="5">
        <f t="shared" si="519"/>
        <v>669.40000000000009</v>
      </c>
      <c r="K339" s="5">
        <f t="shared" si="519"/>
        <v>44.66</v>
      </c>
      <c r="M339" s="5">
        <f t="shared" ref="M339:S339" si="520">(M198*9+M199*3)/12</f>
        <v>144.76000000000002</v>
      </c>
      <c r="N339" s="5">
        <f t="shared" si="520"/>
        <v>0</v>
      </c>
      <c r="O339" s="5">
        <f t="shared" si="520"/>
        <v>0</v>
      </c>
      <c r="P339" s="5">
        <f t="shared" si="520"/>
        <v>0</v>
      </c>
      <c r="Q339" s="5">
        <f t="shared" si="520"/>
        <v>0</v>
      </c>
      <c r="R339" s="5">
        <f t="shared" si="520"/>
        <v>0</v>
      </c>
      <c r="S339" s="5">
        <f t="shared" si="520"/>
        <v>0</v>
      </c>
      <c r="U339" s="5">
        <f t="shared" ref="U339:AA339" si="521">(U198*9+U199*3)/12</f>
        <v>76.903750000000016</v>
      </c>
      <c r="V339" s="5">
        <f t="shared" si="521"/>
        <v>3.7349999999999999</v>
      </c>
      <c r="W339" s="5">
        <f t="shared" si="521"/>
        <v>4.9274999999999993</v>
      </c>
      <c r="X339" s="5">
        <f t="shared" si="521"/>
        <v>42.405000000000008</v>
      </c>
      <c r="Y339" s="5">
        <f t="shared" si="521"/>
        <v>25.506250000000005</v>
      </c>
      <c r="Z339" s="5">
        <f t="shared" si="521"/>
        <v>54.388749999999995</v>
      </c>
      <c r="AA339" s="5">
        <f t="shared" si="521"/>
        <v>3.48</v>
      </c>
      <c r="AB339" s="6"/>
      <c r="AC339" s="5">
        <f t="shared" ref="AC339:AI339" si="522">(AC198*9+AC199*3)/12</f>
        <v>58.808750000000003</v>
      </c>
      <c r="AD339" s="5">
        <f t="shared" si="522"/>
        <v>1.8674999999999999</v>
      </c>
      <c r="AE339" s="5">
        <f t="shared" si="522"/>
        <v>2.4637499999999997</v>
      </c>
      <c r="AF339" s="5">
        <f t="shared" si="522"/>
        <v>25.700000000000003</v>
      </c>
      <c r="AG339" s="5">
        <f t="shared" si="522"/>
        <v>16.231250000000003</v>
      </c>
      <c r="AH339" s="5">
        <f t="shared" si="522"/>
        <v>29.286249999999999</v>
      </c>
      <c r="AI339" s="5">
        <f t="shared" si="522"/>
        <v>3.19</v>
      </c>
    </row>
    <row r="340" spans="2:35" hidden="1" x14ac:dyDescent="0.3">
      <c r="B340" s="85">
        <f t="shared" si="518"/>
        <v>41364</v>
      </c>
      <c r="C340" s="3"/>
      <c r="D340" s="3"/>
      <c r="E340" s="5">
        <f t="shared" ref="E340:K340" si="523">(E199*9+E200*3)/12</f>
        <v>377.81500000000005</v>
      </c>
      <c r="F340" s="5">
        <f t="shared" si="523"/>
        <v>32.484999999999999</v>
      </c>
      <c r="G340" s="5">
        <f t="shared" si="523"/>
        <v>43.252499999999998</v>
      </c>
      <c r="H340" s="5">
        <f t="shared" si="523"/>
        <v>129.60249999999999</v>
      </c>
      <c r="I340" s="5">
        <f t="shared" si="523"/>
        <v>416.76500000000004</v>
      </c>
      <c r="J340" s="5">
        <f t="shared" si="523"/>
        <v>737.6</v>
      </c>
      <c r="K340" s="5">
        <f t="shared" si="523"/>
        <v>49.087499999999999</v>
      </c>
      <c r="M340" s="5">
        <f t="shared" ref="M340:S340" si="524">(M199*9+M200*3)/12</f>
        <v>159.08000000000001</v>
      </c>
      <c r="N340" s="5">
        <f t="shared" si="524"/>
        <v>0</v>
      </c>
      <c r="O340" s="5">
        <f t="shared" si="524"/>
        <v>0</v>
      </c>
      <c r="P340" s="5">
        <f t="shared" si="524"/>
        <v>0</v>
      </c>
      <c r="Q340" s="5">
        <f t="shared" si="524"/>
        <v>0</v>
      </c>
      <c r="R340" s="5">
        <f t="shared" si="524"/>
        <v>0</v>
      </c>
      <c r="S340" s="5">
        <f t="shared" si="524"/>
        <v>0</v>
      </c>
      <c r="U340" s="5">
        <f t="shared" ref="U340:AA340" si="525">(U199*9+U200*3)/12</f>
        <v>84.511250000000004</v>
      </c>
      <c r="V340" s="5">
        <f t="shared" si="525"/>
        <v>4.0049999999999999</v>
      </c>
      <c r="W340" s="5">
        <f t="shared" si="525"/>
        <v>5.3325000000000005</v>
      </c>
      <c r="X340" s="5">
        <f t="shared" si="525"/>
        <v>45.498750000000001</v>
      </c>
      <c r="Y340" s="5">
        <f t="shared" si="525"/>
        <v>27.953749999999999</v>
      </c>
      <c r="Z340" s="5">
        <f t="shared" si="525"/>
        <v>59.93</v>
      </c>
      <c r="AA340" s="5">
        <f t="shared" si="525"/>
        <v>3.8249999999999997</v>
      </c>
      <c r="AB340" s="6"/>
      <c r="AC340" s="5">
        <f t="shared" ref="AC340:AI340" si="526">(AC199*9+AC200*3)/12</f>
        <v>64.626250000000013</v>
      </c>
      <c r="AD340" s="5">
        <f t="shared" si="526"/>
        <v>2.0024999999999999</v>
      </c>
      <c r="AE340" s="5">
        <f t="shared" si="526"/>
        <v>2.6662500000000002</v>
      </c>
      <c r="AF340" s="5">
        <f t="shared" si="526"/>
        <v>27.574999999999999</v>
      </c>
      <c r="AG340" s="5">
        <f t="shared" si="526"/>
        <v>17.788750000000004</v>
      </c>
      <c r="AH340" s="5">
        <f t="shared" si="526"/>
        <v>32.270000000000003</v>
      </c>
      <c r="AI340" s="5">
        <f t="shared" si="526"/>
        <v>3.5062500000000001</v>
      </c>
    </row>
    <row r="341" spans="2:35" hidden="1" x14ac:dyDescent="0.3">
      <c r="B341" s="85">
        <f t="shared" si="518"/>
        <v>41729</v>
      </c>
      <c r="C341" s="3"/>
      <c r="D341" s="3"/>
      <c r="E341" s="5">
        <f t="shared" ref="E341:K341" si="527">(E200*9+E201*3)/12</f>
        <v>433.48499999999996</v>
      </c>
      <c r="F341" s="5">
        <f t="shared" si="527"/>
        <v>36.317499999999995</v>
      </c>
      <c r="G341" s="5">
        <f t="shared" si="527"/>
        <v>48.727499999999999</v>
      </c>
      <c r="H341" s="5">
        <f t="shared" si="527"/>
        <v>144.99499999999998</v>
      </c>
      <c r="I341" s="5">
        <f t="shared" si="527"/>
        <v>477.03500000000003</v>
      </c>
      <c r="J341" s="5">
        <f t="shared" si="527"/>
        <v>851</v>
      </c>
      <c r="K341" s="5">
        <f t="shared" si="527"/>
        <v>56.594999999999999</v>
      </c>
      <c r="M341" s="5">
        <f t="shared" ref="M341:S341" si="528">(M200*9+M201*3)/12</f>
        <v>182.52</v>
      </c>
      <c r="N341" s="5">
        <f t="shared" si="528"/>
        <v>0</v>
      </c>
      <c r="O341" s="5">
        <f t="shared" si="528"/>
        <v>0</v>
      </c>
      <c r="P341" s="5">
        <f t="shared" si="528"/>
        <v>0</v>
      </c>
      <c r="Q341" s="5">
        <f t="shared" si="528"/>
        <v>0</v>
      </c>
      <c r="R341" s="5">
        <f t="shared" si="528"/>
        <v>0</v>
      </c>
      <c r="S341" s="5">
        <f t="shared" si="528"/>
        <v>0</v>
      </c>
      <c r="U341" s="5">
        <f t="shared" ref="U341:AA341" si="529">(U200*9+U201*3)/12</f>
        <v>96.963750000000005</v>
      </c>
      <c r="V341" s="5">
        <f t="shared" si="529"/>
        <v>4.4775</v>
      </c>
      <c r="W341" s="5">
        <f t="shared" si="529"/>
        <v>6.0074999999999994</v>
      </c>
      <c r="X341" s="5">
        <f t="shared" si="529"/>
        <v>50.902500000000003</v>
      </c>
      <c r="Y341" s="5">
        <f t="shared" si="529"/>
        <v>31.99625</v>
      </c>
      <c r="Z341" s="5">
        <f t="shared" si="529"/>
        <v>69.143749999999997</v>
      </c>
      <c r="AA341" s="5">
        <f t="shared" si="529"/>
        <v>4.41</v>
      </c>
      <c r="AB341" s="6"/>
      <c r="AC341" s="5">
        <f t="shared" ref="AC341:AI341" si="530">(AC200*9+AC201*3)/12</f>
        <v>74.148750000000007</v>
      </c>
      <c r="AD341" s="5">
        <f t="shared" si="530"/>
        <v>2.23875</v>
      </c>
      <c r="AE341" s="5">
        <f t="shared" si="530"/>
        <v>3.0037499999999997</v>
      </c>
      <c r="AF341" s="5">
        <f t="shared" si="530"/>
        <v>30.849999999999998</v>
      </c>
      <c r="AG341" s="5">
        <f t="shared" si="530"/>
        <v>20.361250000000002</v>
      </c>
      <c r="AH341" s="5">
        <f t="shared" si="530"/>
        <v>37.231250000000003</v>
      </c>
      <c r="AI341" s="5">
        <f t="shared" si="530"/>
        <v>4.0425000000000004</v>
      </c>
    </row>
    <row r="342" spans="2:35" hidden="1" x14ac:dyDescent="0.3">
      <c r="B342" s="85">
        <f t="shared" si="518"/>
        <v>42094</v>
      </c>
      <c r="C342" s="3"/>
      <c r="D342" s="3"/>
      <c r="E342" s="5">
        <f t="shared" ref="E342:K342" si="531">(E201*9+E202*3)/12</f>
        <v>463.98</v>
      </c>
      <c r="F342" s="5">
        <f t="shared" si="531"/>
        <v>38.324999999999996</v>
      </c>
      <c r="G342" s="5">
        <f t="shared" si="531"/>
        <v>51.1</v>
      </c>
      <c r="H342" s="5">
        <f t="shared" si="531"/>
        <v>151.57499999999999</v>
      </c>
      <c r="I342" s="5">
        <f t="shared" si="531"/>
        <v>509.62999999999994</v>
      </c>
      <c r="J342" s="5">
        <f t="shared" si="531"/>
        <v>912.19999999999993</v>
      </c>
      <c r="K342" s="5">
        <f t="shared" si="531"/>
        <v>61.022500000000001</v>
      </c>
      <c r="M342" s="5">
        <f t="shared" ref="M342:S342" si="532">(M201*9+M202*3)/12</f>
        <v>195.35999999999999</v>
      </c>
      <c r="N342" s="5">
        <f t="shared" si="532"/>
        <v>0</v>
      </c>
      <c r="O342" s="5">
        <f t="shared" si="532"/>
        <v>0</v>
      </c>
      <c r="P342" s="5">
        <f t="shared" si="532"/>
        <v>0</v>
      </c>
      <c r="Q342" s="5">
        <f t="shared" si="532"/>
        <v>0</v>
      </c>
      <c r="R342" s="5">
        <f t="shared" si="532"/>
        <v>0</v>
      </c>
      <c r="S342" s="5">
        <f t="shared" si="532"/>
        <v>0</v>
      </c>
      <c r="U342" s="5">
        <f t="shared" ref="U342:AA342" si="533">(U201*9+U202*3)/12</f>
        <v>103.78500000000001</v>
      </c>
      <c r="V342" s="5">
        <f t="shared" si="533"/>
        <v>4.7249999999999996</v>
      </c>
      <c r="W342" s="5">
        <f t="shared" si="533"/>
        <v>6.3</v>
      </c>
      <c r="X342" s="5">
        <f t="shared" si="533"/>
        <v>53.212500000000006</v>
      </c>
      <c r="Y342" s="5">
        <f t="shared" si="533"/>
        <v>34.182499999999997</v>
      </c>
      <c r="Z342" s="5">
        <f t="shared" si="533"/>
        <v>74.116249999999994</v>
      </c>
      <c r="AA342" s="5">
        <f t="shared" si="533"/>
        <v>4.7549999999999999</v>
      </c>
      <c r="AB342" s="6"/>
      <c r="AC342" s="5">
        <f t="shared" ref="AC342:AI342" si="534">(AC201*9+AC202*3)/12</f>
        <v>79.364999999999995</v>
      </c>
      <c r="AD342" s="5">
        <f t="shared" si="534"/>
        <v>2.3624999999999998</v>
      </c>
      <c r="AE342" s="5">
        <f t="shared" si="534"/>
        <v>3.15</v>
      </c>
      <c r="AF342" s="5">
        <f t="shared" si="534"/>
        <v>32.25</v>
      </c>
      <c r="AG342" s="5">
        <f t="shared" si="534"/>
        <v>21.752499999999998</v>
      </c>
      <c r="AH342" s="5">
        <f t="shared" si="534"/>
        <v>39.908750000000005</v>
      </c>
      <c r="AI342" s="5">
        <f t="shared" si="534"/>
        <v>4.3587499999999997</v>
      </c>
    </row>
    <row r="343" spans="2:35" hidden="1" x14ac:dyDescent="0.3">
      <c r="B343" s="85">
        <f t="shared" si="518"/>
        <v>42460</v>
      </c>
      <c r="C343" s="3"/>
      <c r="D343" s="3"/>
      <c r="E343" s="5">
        <f t="shared" ref="E343:K343" si="535">(E202*9+E203*3)/12</f>
        <v>497.23</v>
      </c>
      <c r="F343" s="5">
        <f t="shared" si="535"/>
        <v>39.785000000000004</v>
      </c>
      <c r="G343" s="5">
        <f t="shared" si="535"/>
        <v>54.02</v>
      </c>
      <c r="H343" s="5">
        <f t="shared" si="535"/>
        <v>158.27250000000001</v>
      </c>
      <c r="I343" s="5">
        <f t="shared" si="535"/>
        <v>544.89</v>
      </c>
      <c r="J343" s="5">
        <f t="shared" si="535"/>
        <v>979</v>
      </c>
      <c r="K343" s="5">
        <f t="shared" si="535"/>
        <v>65.065000000000012</v>
      </c>
      <c r="M343" s="5">
        <f t="shared" ref="M343:S343" si="536">(M202*9+M203*3)/12</f>
        <v>209.36</v>
      </c>
      <c r="N343" s="5">
        <f t="shared" si="536"/>
        <v>0</v>
      </c>
      <c r="O343" s="5">
        <f t="shared" si="536"/>
        <v>0</v>
      </c>
      <c r="P343" s="5">
        <f t="shared" si="536"/>
        <v>0</v>
      </c>
      <c r="Q343" s="5">
        <f t="shared" si="536"/>
        <v>0</v>
      </c>
      <c r="R343" s="5">
        <f t="shared" si="536"/>
        <v>0</v>
      </c>
      <c r="S343" s="5">
        <f t="shared" si="536"/>
        <v>0</v>
      </c>
      <c r="U343" s="5">
        <f t="shared" ref="U343:AA343" si="537">(U202*9+U203*3)/12</f>
        <v>111.22250000000001</v>
      </c>
      <c r="V343" s="5">
        <f t="shared" si="537"/>
        <v>4.9050000000000002</v>
      </c>
      <c r="W343" s="5">
        <f t="shared" si="537"/>
        <v>6.6599999999999993</v>
      </c>
      <c r="X343" s="5">
        <f t="shared" si="537"/>
        <v>55.563749999999999</v>
      </c>
      <c r="Y343" s="5">
        <f t="shared" si="537"/>
        <v>36.547500000000007</v>
      </c>
      <c r="Z343" s="5">
        <f t="shared" si="537"/>
        <v>79.543750000000003</v>
      </c>
      <c r="AA343" s="5">
        <f t="shared" si="537"/>
        <v>5.0699999999999994</v>
      </c>
      <c r="AB343" s="6"/>
      <c r="AC343" s="5">
        <f t="shared" ref="AC343:AI343" si="538">(AC202*9+AC203*3)/12</f>
        <v>85.052500000000009</v>
      </c>
      <c r="AD343" s="5">
        <f t="shared" si="538"/>
        <v>2.4525000000000001</v>
      </c>
      <c r="AE343" s="5">
        <f t="shared" si="538"/>
        <v>3.3299999999999996</v>
      </c>
      <c r="AF343" s="5">
        <f t="shared" si="538"/>
        <v>33.675000000000004</v>
      </c>
      <c r="AG343" s="5">
        <f t="shared" si="538"/>
        <v>23.257500000000004</v>
      </c>
      <c r="AH343" s="5">
        <f t="shared" si="538"/>
        <v>42.831250000000011</v>
      </c>
      <c r="AI343" s="5">
        <f t="shared" si="538"/>
        <v>4.6475</v>
      </c>
    </row>
    <row r="344" spans="2:35" hidden="1" x14ac:dyDescent="0.3">
      <c r="B344" s="85">
        <f t="shared" si="518"/>
        <v>42825</v>
      </c>
      <c r="C344" s="3"/>
      <c r="D344" s="3"/>
      <c r="E344" s="5">
        <f t="shared" ref="E344:K344" si="539">(E203*9+E204*3)/12</f>
        <v>535.04</v>
      </c>
      <c r="F344" s="5">
        <f t="shared" si="539"/>
        <v>41.427500000000002</v>
      </c>
      <c r="G344" s="5">
        <f t="shared" si="539"/>
        <v>57.122500000000002</v>
      </c>
      <c r="H344" s="5">
        <f t="shared" si="539"/>
        <v>165.44</v>
      </c>
      <c r="I344" s="5">
        <f t="shared" si="539"/>
        <v>583.63499999999999</v>
      </c>
      <c r="J344" s="5">
        <f t="shared" si="539"/>
        <v>1053.4000000000001</v>
      </c>
      <c r="K344" s="5">
        <f t="shared" si="539"/>
        <v>69.877499999999998</v>
      </c>
      <c r="M344" s="5">
        <f t="shared" ref="M344:S344" si="540">(M203*9+M204*3)/12</f>
        <v>225.27999999999997</v>
      </c>
      <c r="N344" s="5">
        <f t="shared" si="540"/>
        <v>0</v>
      </c>
      <c r="O344" s="5">
        <f t="shared" si="540"/>
        <v>0</v>
      </c>
      <c r="P344" s="5">
        <f t="shared" si="540"/>
        <v>0</v>
      </c>
      <c r="Q344" s="5">
        <f t="shared" si="540"/>
        <v>0</v>
      </c>
      <c r="R344" s="5">
        <f t="shared" si="540"/>
        <v>0</v>
      </c>
      <c r="S344" s="5">
        <f t="shared" si="540"/>
        <v>0</v>
      </c>
      <c r="U344" s="5">
        <f t="shared" ref="U344:AA344" si="541">(U203*9+U204*3)/12</f>
        <v>119.68</v>
      </c>
      <c r="V344" s="5">
        <f t="shared" si="541"/>
        <v>5.1074999999999999</v>
      </c>
      <c r="W344" s="5">
        <f t="shared" si="541"/>
        <v>7.0424999999999995</v>
      </c>
      <c r="X344" s="5">
        <f t="shared" si="541"/>
        <v>58.080000000000005</v>
      </c>
      <c r="Y344" s="5">
        <f t="shared" si="541"/>
        <v>39.146250000000002</v>
      </c>
      <c r="Z344" s="5">
        <f t="shared" si="541"/>
        <v>85.588750000000005</v>
      </c>
      <c r="AA344" s="5">
        <f t="shared" si="541"/>
        <v>5.4450000000000003</v>
      </c>
      <c r="AB344" s="6"/>
      <c r="AC344" s="5">
        <f t="shared" ref="AC344:AI344" si="542">(AC203*9+AC204*3)/12</f>
        <v>91.52</v>
      </c>
      <c r="AD344" s="5">
        <f t="shared" si="542"/>
        <v>2.55375</v>
      </c>
      <c r="AE344" s="5">
        <f t="shared" si="542"/>
        <v>3.5212499999999998</v>
      </c>
      <c r="AF344" s="5">
        <f t="shared" si="542"/>
        <v>35.200000000000003</v>
      </c>
      <c r="AG344" s="5">
        <f t="shared" si="542"/>
        <v>24.911250000000006</v>
      </c>
      <c r="AH344" s="5">
        <f t="shared" si="542"/>
        <v>46.086250000000007</v>
      </c>
      <c r="AI344" s="5">
        <f t="shared" si="542"/>
        <v>4.9912500000000009</v>
      </c>
    </row>
    <row r="345" spans="2:35" hidden="1" x14ac:dyDescent="0.3">
      <c r="B345" s="85">
        <f t="shared" si="518"/>
        <v>43190</v>
      </c>
      <c r="C345" s="3"/>
      <c r="D345" s="3"/>
      <c r="E345" s="5">
        <f t="shared" ref="E345:K345" si="543">(E204*9+E205*3)/12</f>
        <v>575.41499999999996</v>
      </c>
      <c r="F345" s="5">
        <f t="shared" si="543"/>
        <v>43.6175</v>
      </c>
      <c r="G345" s="5">
        <f t="shared" si="543"/>
        <v>60.772500000000001</v>
      </c>
      <c r="H345" s="5">
        <f t="shared" si="543"/>
        <v>173.07749999999999</v>
      </c>
      <c r="I345" s="5">
        <f t="shared" si="543"/>
        <v>625.8649999999999</v>
      </c>
      <c r="J345" s="5">
        <f t="shared" si="543"/>
        <v>1133.8</v>
      </c>
      <c r="K345" s="5">
        <f t="shared" si="543"/>
        <v>75.459999999999994</v>
      </c>
      <c r="M345" s="5">
        <f t="shared" ref="M345:S345" si="544">(M204*9+M205*3)/12</f>
        <v>242.28</v>
      </c>
      <c r="N345" s="5">
        <f t="shared" si="544"/>
        <v>0</v>
      </c>
      <c r="O345" s="5">
        <f t="shared" si="544"/>
        <v>0</v>
      </c>
      <c r="P345" s="5">
        <f t="shared" si="544"/>
        <v>0</v>
      </c>
      <c r="Q345" s="5">
        <f t="shared" si="544"/>
        <v>0</v>
      </c>
      <c r="R345" s="5">
        <f t="shared" si="544"/>
        <v>0</v>
      </c>
      <c r="S345" s="5">
        <f t="shared" si="544"/>
        <v>0</v>
      </c>
      <c r="U345" s="5">
        <f t="shared" ref="U345:AA345" si="545">(U204*9+U205*3)/12</f>
        <v>128.71125000000001</v>
      </c>
      <c r="V345" s="5">
        <f t="shared" si="545"/>
        <v>5.3775000000000004</v>
      </c>
      <c r="W345" s="5">
        <f t="shared" si="545"/>
        <v>7.4924999999999997</v>
      </c>
      <c r="X345" s="5">
        <f t="shared" si="545"/>
        <v>60.761249999999997</v>
      </c>
      <c r="Y345" s="5">
        <f t="shared" si="545"/>
        <v>41.978749999999998</v>
      </c>
      <c r="Z345" s="5">
        <f t="shared" si="545"/>
        <v>92.121249999999989</v>
      </c>
      <c r="AA345" s="5">
        <f t="shared" si="545"/>
        <v>5.88</v>
      </c>
      <c r="AB345" s="6"/>
      <c r="AC345" s="5">
        <f t="shared" ref="AC345:AI345" si="546">(AC204*9+AC205*3)/12</f>
        <v>98.426249999999996</v>
      </c>
      <c r="AD345" s="5">
        <f t="shared" si="546"/>
        <v>2.6887500000000002</v>
      </c>
      <c r="AE345" s="5">
        <f t="shared" si="546"/>
        <v>3.7462499999999999</v>
      </c>
      <c r="AF345" s="5">
        <f t="shared" si="546"/>
        <v>36.824999999999996</v>
      </c>
      <c r="AG345" s="5">
        <f t="shared" si="546"/>
        <v>26.713750000000005</v>
      </c>
      <c r="AH345" s="5">
        <f t="shared" si="546"/>
        <v>49.603749999999998</v>
      </c>
      <c r="AI345" s="5">
        <f t="shared" si="546"/>
        <v>5.3900000000000006</v>
      </c>
    </row>
    <row r="346" spans="2:35" hidden="1" x14ac:dyDescent="0.3">
      <c r="B346" s="85">
        <f t="shared" si="518"/>
        <v>43555</v>
      </c>
      <c r="C346" s="3"/>
      <c r="D346" s="3"/>
      <c r="E346" s="5">
        <f t="shared" ref="E346:K346" si="547">(E205*9+E206*3)/12</f>
        <v>619.11500000000001</v>
      </c>
      <c r="F346" s="5">
        <f t="shared" si="547"/>
        <v>45.807499999999997</v>
      </c>
      <c r="G346" s="5">
        <f t="shared" si="547"/>
        <v>64.239999999999995</v>
      </c>
      <c r="H346" s="5">
        <f t="shared" si="547"/>
        <v>181.18499999999997</v>
      </c>
      <c r="I346" s="5">
        <f t="shared" si="547"/>
        <v>670.34999999999991</v>
      </c>
      <c r="J346" s="5">
        <f t="shared" si="547"/>
        <v>1219.5999999999999</v>
      </c>
      <c r="K346" s="5">
        <f t="shared" si="547"/>
        <v>81.427499999999995</v>
      </c>
      <c r="M346" s="5">
        <f t="shared" ref="M346:S346" si="548">(M205*9+M206*3)/12</f>
        <v>260.68</v>
      </c>
      <c r="N346" s="5">
        <f t="shared" si="548"/>
        <v>0</v>
      </c>
      <c r="O346" s="5">
        <f t="shared" si="548"/>
        <v>0</v>
      </c>
      <c r="P346" s="5">
        <f t="shared" si="548"/>
        <v>0</v>
      </c>
      <c r="Q346" s="5">
        <f t="shared" si="548"/>
        <v>0</v>
      </c>
      <c r="R346" s="5">
        <f t="shared" si="548"/>
        <v>0</v>
      </c>
      <c r="S346" s="5">
        <f t="shared" si="548"/>
        <v>0</v>
      </c>
      <c r="U346" s="5">
        <f t="shared" ref="U346:AA346" si="549">(U205*9+U206*3)/12</f>
        <v>138.48625000000001</v>
      </c>
      <c r="V346" s="5">
        <f t="shared" si="549"/>
        <v>5.6475</v>
      </c>
      <c r="W346" s="5">
        <f t="shared" si="549"/>
        <v>7.919999999999999</v>
      </c>
      <c r="X346" s="5">
        <f t="shared" si="549"/>
        <v>63.607499999999995</v>
      </c>
      <c r="Y346" s="5">
        <f t="shared" si="549"/>
        <v>44.962499999999999</v>
      </c>
      <c r="Z346" s="5">
        <f t="shared" si="549"/>
        <v>99.092500000000015</v>
      </c>
      <c r="AA346" s="5">
        <f t="shared" si="549"/>
        <v>6.3449999999999998</v>
      </c>
      <c r="AB346" s="6"/>
      <c r="AC346" s="5">
        <f t="shared" ref="AC346:AI346" si="550">(AC205*9+AC206*3)/12</f>
        <v>105.90125</v>
      </c>
      <c r="AD346" s="5">
        <f t="shared" si="550"/>
        <v>2.82375</v>
      </c>
      <c r="AE346" s="5">
        <f t="shared" si="550"/>
        <v>3.9599999999999995</v>
      </c>
      <c r="AF346" s="5">
        <f t="shared" si="550"/>
        <v>38.550000000000004</v>
      </c>
      <c r="AG346" s="5">
        <f t="shared" si="550"/>
        <v>28.612500000000001</v>
      </c>
      <c r="AH346" s="5">
        <f t="shared" si="550"/>
        <v>53.357500000000009</v>
      </c>
      <c r="AI346" s="5">
        <f t="shared" si="550"/>
        <v>5.8162500000000001</v>
      </c>
    </row>
    <row r="347" spans="2:35" hidden="1" x14ac:dyDescent="0.3">
      <c r="B347" s="85">
        <f t="shared" si="518"/>
        <v>43921</v>
      </c>
      <c r="C347" s="3"/>
      <c r="D347" s="3"/>
      <c r="E347" s="5">
        <f t="shared" ref="E347:K347" si="551">(E206*9+E207*3)/12</f>
        <v>665.95</v>
      </c>
      <c r="F347" s="5">
        <f t="shared" si="551"/>
        <v>47.997500000000002</v>
      </c>
      <c r="G347" s="5">
        <f t="shared" si="551"/>
        <v>67.524999999999991</v>
      </c>
      <c r="H347" s="5">
        <f t="shared" si="551"/>
        <v>189.76249999999996</v>
      </c>
      <c r="I347" s="5">
        <f t="shared" si="551"/>
        <v>718.73</v>
      </c>
      <c r="J347" s="5">
        <f t="shared" si="551"/>
        <v>1312.6000000000001</v>
      </c>
      <c r="K347" s="5">
        <f t="shared" si="551"/>
        <v>87.202500000000001</v>
      </c>
      <c r="M347" s="5">
        <f t="shared" ref="M347:S347" si="552">(M206*9+M207*3)/12</f>
        <v>280.39999999999998</v>
      </c>
      <c r="N347" s="5">
        <f t="shared" si="552"/>
        <v>0</v>
      </c>
      <c r="O347" s="5">
        <f t="shared" si="552"/>
        <v>0</v>
      </c>
      <c r="P347" s="5">
        <f t="shared" si="552"/>
        <v>0</v>
      </c>
      <c r="Q347" s="5">
        <f t="shared" si="552"/>
        <v>0</v>
      </c>
      <c r="R347" s="5">
        <f t="shared" si="552"/>
        <v>0</v>
      </c>
      <c r="S347" s="5">
        <f t="shared" si="552"/>
        <v>0</v>
      </c>
      <c r="U347" s="5">
        <f t="shared" ref="U347:AA347" si="553">(U206*9+U207*3)/12</f>
        <v>148.96250000000001</v>
      </c>
      <c r="V347" s="5">
        <f t="shared" si="553"/>
        <v>5.9174999999999995</v>
      </c>
      <c r="W347" s="5">
        <f t="shared" si="553"/>
        <v>8.3249999999999993</v>
      </c>
      <c r="X347" s="5">
        <f t="shared" si="553"/>
        <v>66.618750000000006</v>
      </c>
      <c r="Y347" s="5">
        <f t="shared" si="553"/>
        <v>48.207500000000003</v>
      </c>
      <c r="Z347" s="5">
        <f t="shared" si="553"/>
        <v>106.64875000000001</v>
      </c>
      <c r="AA347" s="5">
        <f t="shared" si="553"/>
        <v>6.794999999999999</v>
      </c>
      <c r="AB347" s="6"/>
      <c r="AC347" s="5">
        <f t="shared" ref="AC347:AI347" si="554">(AC206*9+AC207*3)/12</f>
        <v>113.91249999999998</v>
      </c>
      <c r="AD347" s="5">
        <f t="shared" si="554"/>
        <v>2.9587499999999998</v>
      </c>
      <c r="AE347" s="5">
        <f t="shared" si="554"/>
        <v>4.1624999999999996</v>
      </c>
      <c r="AF347" s="5">
        <f t="shared" si="554"/>
        <v>40.375</v>
      </c>
      <c r="AG347" s="5">
        <f t="shared" si="554"/>
        <v>30.677499999999998</v>
      </c>
      <c r="AH347" s="5">
        <f t="shared" si="554"/>
        <v>57.42625000000001</v>
      </c>
      <c r="AI347" s="5">
        <f t="shared" si="554"/>
        <v>6.2287500000000007</v>
      </c>
    </row>
    <row r="348" spans="2:35" hidden="1" x14ac:dyDescent="0.3">
      <c r="B348" s="85">
        <f t="shared" si="518"/>
        <v>44286</v>
      </c>
      <c r="C348" s="3"/>
      <c r="D348" s="3"/>
      <c r="E348" s="5">
        <f t="shared" ref="E348:K348" si="555">(E207*9+E208*3)/12</f>
        <v>553.18500000000006</v>
      </c>
      <c r="F348" s="5">
        <f t="shared" si="555"/>
        <v>50.734999999999992</v>
      </c>
      <c r="G348" s="5">
        <f t="shared" si="555"/>
        <v>72.817499999999995</v>
      </c>
      <c r="H348" s="5">
        <f t="shared" si="555"/>
        <v>152.28</v>
      </c>
      <c r="I348" s="5">
        <f t="shared" si="555"/>
        <v>587.7349999999999</v>
      </c>
      <c r="J348" s="5">
        <f t="shared" si="555"/>
        <v>1149.2</v>
      </c>
      <c r="K348" s="5">
        <f t="shared" si="555"/>
        <v>76.614999999999995</v>
      </c>
      <c r="M348" s="5">
        <f t="shared" ref="M348:S348" si="556">(M207*9+M208*3)/12</f>
        <v>232.92</v>
      </c>
      <c r="N348" s="5">
        <f t="shared" si="556"/>
        <v>0</v>
      </c>
      <c r="O348" s="5">
        <f t="shared" si="556"/>
        <v>0</v>
      </c>
      <c r="P348" s="5">
        <f t="shared" si="556"/>
        <v>0</v>
      </c>
      <c r="Q348" s="5">
        <f t="shared" si="556"/>
        <v>0</v>
      </c>
      <c r="R348" s="5">
        <f t="shared" si="556"/>
        <v>0</v>
      </c>
      <c r="S348" s="5">
        <f t="shared" si="556"/>
        <v>0</v>
      </c>
      <c r="U348" s="5">
        <f t="shared" ref="U348:AA348" si="557">(U207*9+U208*3)/12</f>
        <v>123.73875</v>
      </c>
      <c r="V348" s="5">
        <f t="shared" si="557"/>
        <v>6.2549999999999999</v>
      </c>
      <c r="W348" s="5">
        <f t="shared" si="557"/>
        <v>8.9775000000000009</v>
      </c>
      <c r="X348" s="5">
        <f t="shared" si="557"/>
        <v>53.46</v>
      </c>
      <c r="Y348" s="5">
        <f t="shared" si="557"/>
        <v>39.421250000000001</v>
      </c>
      <c r="Z348" s="5">
        <f t="shared" si="557"/>
        <v>93.372500000000002</v>
      </c>
      <c r="AA348" s="5">
        <f t="shared" si="557"/>
        <v>5.97</v>
      </c>
      <c r="AB348" s="6"/>
      <c r="AC348" s="5">
        <f t="shared" ref="AC348:AI348" si="558">(AC207*9+AC208*3)/12</f>
        <v>94.623749999999987</v>
      </c>
      <c r="AD348" s="5">
        <f t="shared" si="558"/>
        <v>3.1274999999999999</v>
      </c>
      <c r="AE348" s="5">
        <f t="shared" si="558"/>
        <v>4.4887500000000005</v>
      </c>
      <c r="AF348" s="5">
        <f t="shared" si="558"/>
        <v>32.400000000000006</v>
      </c>
      <c r="AG348" s="5">
        <f t="shared" si="558"/>
        <v>25.086250000000003</v>
      </c>
      <c r="AH348" s="5">
        <f t="shared" si="558"/>
        <v>50.277500000000011</v>
      </c>
      <c r="AI348" s="5">
        <f t="shared" si="558"/>
        <v>5.4725000000000001</v>
      </c>
    </row>
    <row r="349" spans="2:35" x14ac:dyDescent="0.3">
      <c r="B349" s="85">
        <f t="shared" si="518"/>
        <v>44651</v>
      </c>
      <c r="C349" s="3"/>
      <c r="D349" s="3"/>
      <c r="E349" s="5">
        <f t="shared" ref="E349:K349" si="559">(E208*9+E209*3)/12</f>
        <v>103.86967499999999</v>
      </c>
      <c r="F349" s="5">
        <f t="shared" si="559"/>
        <v>54.087524999999992</v>
      </c>
      <c r="G349" s="5">
        <f t="shared" si="559"/>
        <v>78.938550000000006</v>
      </c>
      <c r="H349" s="5">
        <f t="shared" si="559"/>
        <v>19.764675</v>
      </c>
      <c r="I349" s="5">
        <f t="shared" si="559"/>
        <v>80.460449999999994</v>
      </c>
      <c r="J349" s="5">
        <f t="shared" si="559"/>
        <v>438.14699999999999</v>
      </c>
      <c r="K349" s="5">
        <f t="shared" si="559"/>
        <v>29.296575000000001</v>
      </c>
      <c r="M349" s="5">
        <f t="shared" ref="M349:S349" si="560">(M208*9+M209*3)/12</f>
        <v>43.7346</v>
      </c>
      <c r="N349" s="5">
        <f t="shared" si="560"/>
        <v>0</v>
      </c>
      <c r="O349" s="5">
        <f t="shared" si="560"/>
        <v>0</v>
      </c>
      <c r="P349" s="5">
        <f t="shared" si="560"/>
        <v>0</v>
      </c>
      <c r="Q349" s="5">
        <f t="shared" si="560"/>
        <v>0</v>
      </c>
      <c r="R349" s="5">
        <f t="shared" si="560"/>
        <v>0</v>
      </c>
      <c r="S349" s="5">
        <f t="shared" si="560"/>
        <v>0</v>
      </c>
      <c r="U349" s="5">
        <f t="shared" ref="U349:AA349" si="561">(U208*9+U209*3)/12</f>
        <v>23.234006250000004</v>
      </c>
      <c r="V349" s="5">
        <f t="shared" si="561"/>
        <v>6.6683249999999994</v>
      </c>
      <c r="W349" s="5">
        <f t="shared" si="561"/>
        <v>9.732149999999999</v>
      </c>
      <c r="X349" s="5">
        <f t="shared" si="561"/>
        <v>6.9386624999999995</v>
      </c>
      <c r="Y349" s="5">
        <f t="shared" si="561"/>
        <v>5.3967375000000004</v>
      </c>
      <c r="Z349" s="5">
        <f t="shared" si="561"/>
        <v>35.599443749999999</v>
      </c>
      <c r="AA349" s="5">
        <f t="shared" si="561"/>
        <v>2.2828499999999998</v>
      </c>
      <c r="AB349" s="6"/>
      <c r="AC349" s="5">
        <f t="shared" ref="AC349:AI349" si="562">(AC208*9+AC209*3)/12</f>
        <v>17.76718125</v>
      </c>
      <c r="AD349" s="5">
        <f t="shared" si="562"/>
        <v>3.3341624999999997</v>
      </c>
      <c r="AE349" s="5">
        <f t="shared" si="562"/>
        <v>4.8660749999999995</v>
      </c>
      <c r="AF349" s="5">
        <f t="shared" si="562"/>
        <v>4.2052500000000004</v>
      </c>
      <c r="AG349" s="5">
        <f t="shared" si="562"/>
        <v>3.4342874999999999</v>
      </c>
      <c r="AH349" s="5">
        <f t="shared" si="562"/>
        <v>19.168931250000004</v>
      </c>
      <c r="AI349" s="5">
        <f t="shared" si="562"/>
        <v>2.0926125</v>
      </c>
    </row>
    <row r="350" spans="2:35" x14ac:dyDescent="0.3">
      <c r="B350" s="85">
        <f t="shared" si="518"/>
        <v>45016</v>
      </c>
      <c r="C350" s="3"/>
      <c r="D350" s="3"/>
      <c r="E350" s="5">
        <f t="shared" ref="E350:K350" si="563">(E209*9+E210*3)/12</f>
        <v>104.38902337499997</v>
      </c>
      <c r="F350" s="5">
        <f t="shared" si="563"/>
        <v>54.357962624999992</v>
      </c>
      <c r="G350" s="5">
        <f t="shared" si="563"/>
        <v>79.333242749999997</v>
      </c>
      <c r="H350" s="5">
        <f t="shared" si="563"/>
        <v>19.863498374999995</v>
      </c>
      <c r="I350" s="5">
        <f t="shared" si="563"/>
        <v>80.862752249999986</v>
      </c>
      <c r="J350" s="5">
        <f t="shared" si="563"/>
        <v>440.3377349999999</v>
      </c>
      <c r="K350" s="5">
        <f t="shared" si="563"/>
        <v>29.443057874999997</v>
      </c>
      <c r="M350" s="5">
        <f t="shared" ref="M350:S350" si="564">(M209*9+M210*3)/12</f>
        <v>43.953272999999989</v>
      </c>
      <c r="N350" s="5">
        <f t="shared" si="564"/>
        <v>0</v>
      </c>
      <c r="O350" s="5">
        <f t="shared" si="564"/>
        <v>0</v>
      </c>
      <c r="P350" s="5">
        <f t="shared" si="564"/>
        <v>0</v>
      </c>
      <c r="Q350" s="5">
        <f t="shared" si="564"/>
        <v>0</v>
      </c>
      <c r="R350" s="5">
        <f t="shared" si="564"/>
        <v>0</v>
      </c>
      <c r="S350" s="5">
        <f t="shared" si="564"/>
        <v>0</v>
      </c>
      <c r="U350" s="5">
        <f t="shared" ref="U350:AA350" si="565">(U209*9+U210*3)/12</f>
        <v>23.350176281249997</v>
      </c>
      <c r="V350" s="5">
        <f t="shared" si="565"/>
        <v>6.7016666249999988</v>
      </c>
      <c r="W350" s="5">
        <f t="shared" si="565"/>
        <v>9.7808107499999988</v>
      </c>
      <c r="X350" s="5">
        <f t="shared" si="565"/>
        <v>6.9733558124999986</v>
      </c>
      <c r="Y350" s="5">
        <f t="shared" si="565"/>
        <v>5.4237211875</v>
      </c>
      <c r="Z350" s="5">
        <f t="shared" si="565"/>
        <v>35.777440968749993</v>
      </c>
      <c r="AA350" s="5">
        <f t="shared" si="565"/>
        <v>2.2942642499999999</v>
      </c>
      <c r="AB350" s="6"/>
      <c r="AC350" s="5">
        <f t="shared" ref="AC350:AI350" si="566">(AC209*9+AC210*3)/12</f>
        <v>17.856017156249994</v>
      </c>
      <c r="AD350" s="5">
        <f t="shared" si="566"/>
        <v>3.3508333124999994</v>
      </c>
      <c r="AE350" s="5">
        <f t="shared" si="566"/>
        <v>4.8904053749999994</v>
      </c>
      <c r="AF350" s="5">
        <f t="shared" si="566"/>
        <v>4.2262762499999988</v>
      </c>
      <c r="AG350" s="5">
        <f t="shared" si="566"/>
        <v>3.4514589375</v>
      </c>
      <c r="AH350" s="5">
        <f t="shared" si="566"/>
        <v>19.264775906249998</v>
      </c>
      <c r="AI350" s="5">
        <f t="shared" si="566"/>
        <v>2.1030755624999995</v>
      </c>
    </row>
    <row r="351" spans="2:35" x14ac:dyDescent="0.3">
      <c r="B351" s="85">
        <f t="shared" si="518"/>
        <v>45382</v>
      </c>
      <c r="C351" s="3"/>
      <c r="D351" s="3"/>
      <c r="E351" s="5">
        <f t="shared" ref="E351:K351" si="567">(E210*9+E211*3)/12</f>
        <v>104.91096849187495</v>
      </c>
      <c r="F351" s="5">
        <f t="shared" si="567"/>
        <v>54.629752438124989</v>
      </c>
      <c r="G351" s="5">
        <f t="shared" si="567"/>
        <v>79.729908963749978</v>
      </c>
      <c r="H351" s="5">
        <f t="shared" si="567"/>
        <v>19.962815866874994</v>
      </c>
      <c r="I351" s="5">
        <f t="shared" si="567"/>
        <v>81.26706601124998</v>
      </c>
      <c r="J351" s="5">
        <f t="shared" si="567"/>
        <v>442.53942367499985</v>
      </c>
      <c r="K351" s="5">
        <f t="shared" si="567"/>
        <v>29.590273164374992</v>
      </c>
      <c r="M351" s="5">
        <f t="shared" ref="M351:S351" si="568">(M210*9+M211*3)/12</f>
        <v>44.173039364999987</v>
      </c>
      <c r="N351" s="5">
        <f t="shared" si="568"/>
        <v>0</v>
      </c>
      <c r="O351" s="5">
        <f t="shared" si="568"/>
        <v>0</v>
      </c>
      <c r="P351" s="5">
        <f t="shared" si="568"/>
        <v>0</v>
      </c>
      <c r="Q351" s="5">
        <f t="shared" si="568"/>
        <v>0</v>
      </c>
      <c r="R351" s="5">
        <f t="shared" si="568"/>
        <v>0</v>
      </c>
      <c r="S351" s="5">
        <f t="shared" si="568"/>
        <v>0</v>
      </c>
      <c r="U351" s="5">
        <f t="shared" ref="U351:AA351" si="569">(U210*9+U211*3)/12</f>
        <v>23.466927162656237</v>
      </c>
      <c r="V351" s="5">
        <f t="shared" si="569"/>
        <v>6.7351749581249978</v>
      </c>
      <c r="W351" s="5">
        <f t="shared" si="569"/>
        <v>9.8297148037499973</v>
      </c>
      <c r="X351" s="5">
        <f t="shared" si="569"/>
        <v>7.0082225915624976</v>
      </c>
      <c r="Y351" s="5">
        <f t="shared" si="569"/>
        <v>5.450839793437499</v>
      </c>
      <c r="Z351" s="5">
        <f t="shared" si="569"/>
        <v>35.956328173593739</v>
      </c>
      <c r="AA351" s="5">
        <f t="shared" si="569"/>
        <v>2.3057355712499992</v>
      </c>
      <c r="AB351" s="6"/>
      <c r="AC351" s="5">
        <f t="shared" ref="AC351:AI351" si="570">(AC210*9+AC211*3)/12</f>
        <v>17.945297242031241</v>
      </c>
      <c r="AD351" s="5">
        <f t="shared" si="570"/>
        <v>3.3675874790624989</v>
      </c>
      <c r="AE351" s="5">
        <f t="shared" si="570"/>
        <v>4.9148574018749986</v>
      </c>
      <c r="AF351" s="5">
        <f t="shared" si="570"/>
        <v>4.247407631249998</v>
      </c>
      <c r="AG351" s="5">
        <f t="shared" si="570"/>
        <v>3.4687162321875</v>
      </c>
      <c r="AH351" s="5">
        <f t="shared" si="570"/>
        <v>19.361099785781246</v>
      </c>
      <c r="AI351" s="5">
        <f t="shared" si="570"/>
        <v>2.1135909403124997</v>
      </c>
    </row>
    <row r="352" spans="2:35" x14ac:dyDescent="0.3">
      <c r="B352" s="85">
        <f t="shared" si="518"/>
        <v>45747</v>
      </c>
      <c r="C352" s="3"/>
      <c r="D352" s="3"/>
      <c r="E352" s="5">
        <f t="shared" ref="E352:K352" si="571">(E211*9+E212*3)/12</f>
        <v>105.43552333433432</v>
      </c>
      <c r="F352" s="5">
        <f t="shared" si="571"/>
        <v>54.902901200315604</v>
      </c>
      <c r="G352" s="5">
        <f t="shared" si="571"/>
        <v>80.12855850856873</v>
      </c>
      <c r="H352" s="5">
        <f t="shared" si="571"/>
        <v>20.062629946209366</v>
      </c>
      <c r="I352" s="5">
        <f t="shared" si="571"/>
        <v>81.673401341306217</v>
      </c>
      <c r="J352" s="5">
        <f t="shared" si="571"/>
        <v>444.75212079337484</v>
      </c>
      <c r="K352" s="5">
        <f t="shared" si="571"/>
        <v>29.738224530196863</v>
      </c>
      <c r="M352" s="5">
        <f t="shared" ref="M352:S352" si="572">(M211*9+M212*3)/12</f>
        <v>44.393904561824975</v>
      </c>
      <c r="N352" s="5">
        <f t="shared" si="572"/>
        <v>0</v>
      </c>
      <c r="O352" s="5">
        <f t="shared" si="572"/>
        <v>0</v>
      </c>
      <c r="P352" s="5">
        <f t="shared" si="572"/>
        <v>0</v>
      </c>
      <c r="Q352" s="5">
        <f t="shared" si="572"/>
        <v>0</v>
      </c>
      <c r="R352" s="5">
        <f t="shared" si="572"/>
        <v>0</v>
      </c>
      <c r="S352" s="5">
        <f t="shared" si="572"/>
        <v>0</v>
      </c>
      <c r="U352" s="5">
        <f t="shared" ref="U352:AA352" si="573">(U211*9+U212*3)/12</f>
        <v>23.584261798469516</v>
      </c>
      <c r="V352" s="5">
        <f t="shared" si="573"/>
        <v>6.7688508329156223</v>
      </c>
      <c r="W352" s="5">
        <f t="shared" si="573"/>
        <v>9.8788633777687469</v>
      </c>
      <c r="X352" s="5">
        <f t="shared" si="573"/>
        <v>7.0432637045203093</v>
      </c>
      <c r="Y352" s="5">
        <f t="shared" si="573"/>
        <v>5.478093992404685</v>
      </c>
      <c r="Z352" s="5">
        <f t="shared" si="573"/>
        <v>36.136109814461697</v>
      </c>
      <c r="AA352" s="5">
        <f t="shared" si="573"/>
        <v>2.3172642491062496</v>
      </c>
      <c r="AB352" s="6"/>
      <c r="AC352" s="5">
        <f t="shared" ref="AC352:AI352" si="574">(AC211*9+AC212*3)/12</f>
        <v>18.035023728241395</v>
      </c>
      <c r="AD352" s="5">
        <f t="shared" si="574"/>
        <v>3.3844254164578111</v>
      </c>
      <c r="AE352" s="5">
        <f t="shared" si="574"/>
        <v>4.9394316888843735</v>
      </c>
      <c r="AF352" s="5">
        <f t="shared" si="574"/>
        <v>4.2686446694062488</v>
      </c>
      <c r="AG352" s="5">
        <f t="shared" si="574"/>
        <v>3.4860598133484366</v>
      </c>
      <c r="AH352" s="5">
        <f t="shared" si="574"/>
        <v>19.457905284710147</v>
      </c>
      <c r="AI352" s="5">
        <f t="shared" si="574"/>
        <v>2.124158895014062</v>
      </c>
    </row>
    <row r="353" spans="2:35" x14ac:dyDescent="0.3">
      <c r="B353" s="85">
        <f t="shared" si="518"/>
        <v>46112</v>
      </c>
      <c r="C353" s="3"/>
      <c r="D353" s="3"/>
      <c r="E353" s="5">
        <f t="shared" ref="E353:K353" si="575">(E212*9+E213*3)/12</f>
        <v>105.96270095100597</v>
      </c>
      <c r="F353" s="5">
        <f t="shared" si="575"/>
        <v>55.17741570631717</v>
      </c>
      <c r="G353" s="5">
        <f t="shared" si="575"/>
        <v>80.529201301111542</v>
      </c>
      <c r="H353" s="5">
        <f t="shared" si="575"/>
        <v>20.16294309594041</v>
      </c>
      <c r="I353" s="5">
        <f t="shared" si="575"/>
        <v>82.081768348012744</v>
      </c>
      <c r="J353" s="5">
        <f t="shared" si="575"/>
        <v>446.97588139734171</v>
      </c>
      <c r="K353" s="5">
        <f t="shared" si="575"/>
        <v>29.886915652847847</v>
      </c>
      <c r="M353" s="5">
        <f t="shared" ref="M353:S353" si="576">(M212*9+M213*3)/12</f>
        <v>44.615874084634093</v>
      </c>
      <c r="N353" s="5">
        <f t="shared" si="576"/>
        <v>0</v>
      </c>
      <c r="O353" s="5">
        <f t="shared" si="576"/>
        <v>0</v>
      </c>
      <c r="P353" s="5">
        <f t="shared" si="576"/>
        <v>0</v>
      </c>
      <c r="Q353" s="5">
        <f t="shared" si="576"/>
        <v>0</v>
      </c>
      <c r="R353" s="5">
        <f t="shared" si="576"/>
        <v>0</v>
      </c>
      <c r="S353" s="5">
        <f t="shared" si="576"/>
        <v>0</v>
      </c>
      <c r="U353" s="5">
        <f t="shared" ref="U353:AA353" si="577">(U212*9+U213*3)/12</f>
        <v>23.702183107461867</v>
      </c>
      <c r="V353" s="5">
        <f t="shared" si="577"/>
        <v>6.802695087080199</v>
      </c>
      <c r="W353" s="5">
        <f t="shared" si="577"/>
        <v>9.9282576946575887</v>
      </c>
      <c r="X353" s="5">
        <f t="shared" si="577"/>
        <v>7.0784800230429106</v>
      </c>
      <c r="Y353" s="5">
        <f t="shared" si="577"/>
        <v>5.5054844623667094</v>
      </c>
      <c r="Z353" s="5">
        <f t="shared" si="577"/>
        <v>36.316790363534011</v>
      </c>
      <c r="AA353" s="5">
        <f t="shared" si="577"/>
        <v>2.3288505703517806</v>
      </c>
      <c r="AB353" s="6"/>
      <c r="AC353" s="5">
        <f t="shared" ref="AC353:AI353" si="578">(AC212*9+AC213*3)/12</f>
        <v>18.125198846882601</v>
      </c>
      <c r="AD353" s="5">
        <f t="shared" si="578"/>
        <v>3.4013475435400995</v>
      </c>
      <c r="AE353" s="5">
        <f t="shared" si="578"/>
        <v>4.9641288473287943</v>
      </c>
      <c r="AF353" s="5">
        <f t="shared" si="578"/>
        <v>4.2899878927532784</v>
      </c>
      <c r="AG353" s="5">
        <f t="shared" si="578"/>
        <v>3.5034901124151787</v>
      </c>
      <c r="AH353" s="5">
        <f t="shared" si="578"/>
        <v>19.555194811133699</v>
      </c>
      <c r="AI353" s="5">
        <f t="shared" si="578"/>
        <v>2.134779689489132</v>
      </c>
    </row>
    <row r="354" spans="2:35" x14ac:dyDescent="0.3">
      <c r="B354" s="85">
        <f t="shared" si="518"/>
        <v>46477</v>
      </c>
      <c r="C354" s="3"/>
      <c r="D354" s="3"/>
      <c r="E354" s="5">
        <f t="shared" ref="E354:K354" si="579">(E213*9+E214*3)/12</f>
        <v>106.49251445576101</v>
      </c>
      <c r="F354" s="5">
        <f t="shared" si="579"/>
        <v>55.453302784848745</v>
      </c>
      <c r="G354" s="5">
        <f t="shared" si="579"/>
        <v>80.931847307617105</v>
      </c>
      <c r="H354" s="5">
        <f t="shared" si="579"/>
        <v>20.263757811420106</v>
      </c>
      <c r="I354" s="5">
        <f t="shared" si="579"/>
        <v>82.492177189752809</v>
      </c>
      <c r="J354" s="5">
        <f t="shared" si="579"/>
        <v>449.21076080432834</v>
      </c>
      <c r="K354" s="5">
        <f t="shared" si="579"/>
        <v>30.036350231112085</v>
      </c>
      <c r="M354" s="5">
        <f t="shared" ref="M354:S354" si="580">(M213*9+M214*3)/12</f>
        <v>44.838953455057265</v>
      </c>
      <c r="N354" s="5">
        <f t="shared" si="580"/>
        <v>0</v>
      </c>
      <c r="O354" s="5">
        <f t="shared" si="580"/>
        <v>0</v>
      </c>
      <c r="P354" s="5">
        <f t="shared" si="580"/>
        <v>0</v>
      </c>
      <c r="Q354" s="5">
        <f t="shared" si="580"/>
        <v>0</v>
      </c>
      <c r="R354" s="5">
        <f t="shared" si="580"/>
        <v>0</v>
      </c>
      <c r="S354" s="5">
        <f t="shared" si="580"/>
        <v>0</v>
      </c>
      <c r="U354" s="5">
        <f t="shared" ref="U354:AA354" si="581">(U213*9+U214*3)/12</f>
        <v>23.820694022999174</v>
      </c>
      <c r="V354" s="5">
        <f t="shared" si="581"/>
        <v>6.8367085625155992</v>
      </c>
      <c r="W354" s="5">
        <f t="shared" si="581"/>
        <v>9.977898983130876</v>
      </c>
      <c r="X354" s="5">
        <f t="shared" si="581"/>
        <v>7.1138724231581243</v>
      </c>
      <c r="Y354" s="5">
        <f t="shared" si="581"/>
        <v>5.5330118846785412</v>
      </c>
      <c r="Z354" s="5">
        <f t="shared" si="581"/>
        <v>36.498374315351676</v>
      </c>
      <c r="AA354" s="5">
        <f t="shared" si="581"/>
        <v>2.3404948232035387</v>
      </c>
      <c r="AB354" s="6"/>
      <c r="AC354" s="5">
        <f t="shared" ref="AC354:AI354" si="582">(AC213*9+AC214*3)/12</f>
        <v>18.215824841117012</v>
      </c>
      <c r="AD354" s="5">
        <f t="shared" si="582"/>
        <v>3.4183542812577996</v>
      </c>
      <c r="AE354" s="5">
        <f t="shared" si="582"/>
        <v>4.988949491565438</v>
      </c>
      <c r="AF354" s="5">
        <f t="shared" si="582"/>
        <v>4.3114378322170444</v>
      </c>
      <c r="AG354" s="5">
        <f t="shared" si="582"/>
        <v>3.5210075629772546</v>
      </c>
      <c r="AH354" s="5">
        <f t="shared" si="582"/>
        <v>19.652970785189364</v>
      </c>
      <c r="AI354" s="5">
        <f t="shared" si="582"/>
        <v>2.1454535879365775</v>
      </c>
    </row>
    <row r="355" spans="2:35" x14ac:dyDescent="0.3">
      <c r="B355" s="85">
        <f t="shared" si="518"/>
        <v>46843</v>
      </c>
      <c r="C355" s="3"/>
      <c r="D355" s="3"/>
      <c r="E355" s="5">
        <f t="shared" ref="E355:K355" si="583">(E214*9+E215*3)/12</f>
        <v>107.0249770280398</v>
      </c>
      <c r="F355" s="5">
        <f t="shared" si="583"/>
        <v>55.730569298772984</v>
      </c>
      <c r="G355" s="5">
        <f t="shared" si="583"/>
        <v>81.336506544155171</v>
      </c>
      <c r="H355" s="5">
        <f t="shared" si="583"/>
        <v>20.365076600477206</v>
      </c>
      <c r="I355" s="5">
        <f t="shared" si="583"/>
        <v>82.904638075701556</v>
      </c>
      <c r="J355" s="5">
        <f t="shared" si="583"/>
        <v>451.45681460834993</v>
      </c>
      <c r="K355" s="5">
        <f t="shared" si="583"/>
        <v>30.186531982267638</v>
      </c>
      <c r="M355" s="5">
        <f t="shared" ref="M355:S355" si="584">(M214*9+M215*3)/12</f>
        <v>45.063148222332551</v>
      </c>
      <c r="N355" s="5">
        <f t="shared" si="584"/>
        <v>0</v>
      </c>
      <c r="O355" s="5">
        <f t="shared" si="584"/>
        <v>0</v>
      </c>
      <c r="P355" s="5">
        <f t="shared" si="584"/>
        <v>0</v>
      </c>
      <c r="Q355" s="5">
        <f t="shared" si="584"/>
        <v>0</v>
      </c>
      <c r="R355" s="5">
        <f t="shared" si="584"/>
        <v>0</v>
      </c>
      <c r="S355" s="5">
        <f t="shared" si="584"/>
        <v>0</v>
      </c>
      <c r="U355" s="5">
        <f t="shared" ref="U355:AA355" si="585">(U214*9+U215*3)/12</f>
        <v>23.939797493114167</v>
      </c>
      <c r="V355" s="5">
        <f t="shared" si="585"/>
        <v>6.8708921053281768</v>
      </c>
      <c r="W355" s="5">
        <f t="shared" si="585"/>
        <v>10.02778847804653</v>
      </c>
      <c r="X355" s="5">
        <f t="shared" si="585"/>
        <v>7.1494417852739138</v>
      </c>
      <c r="Y355" s="5">
        <f t="shared" si="585"/>
        <v>5.5606769441019344</v>
      </c>
      <c r="Z355" s="5">
        <f t="shared" si="585"/>
        <v>36.680866186928434</v>
      </c>
      <c r="AA355" s="5">
        <f t="shared" si="585"/>
        <v>2.3521972973195564</v>
      </c>
      <c r="AB355" s="6"/>
      <c r="AC355" s="5">
        <f t="shared" ref="AC355:AI355" si="586">(AC214*9+AC215*3)/12</f>
        <v>18.306903965322597</v>
      </c>
      <c r="AD355" s="5">
        <f t="shared" si="586"/>
        <v>3.4354460526640884</v>
      </c>
      <c r="AE355" s="5">
        <f t="shared" si="586"/>
        <v>5.0138942390232648</v>
      </c>
      <c r="AF355" s="5">
        <f t="shared" si="586"/>
        <v>4.332995021378129</v>
      </c>
      <c r="AG355" s="5">
        <f t="shared" si="586"/>
        <v>3.5386126007921401</v>
      </c>
      <c r="AH355" s="5">
        <f t="shared" si="586"/>
        <v>19.751235639115311</v>
      </c>
      <c r="AI355" s="5">
        <f t="shared" si="586"/>
        <v>2.1561808558762601</v>
      </c>
    </row>
    <row r="356" spans="2:35" x14ac:dyDescent="0.3">
      <c r="B356" s="85">
        <f t="shared" si="518"/>
        <v>47208</v>
      </c>
      <c r="C356" s="3"/>
      <c r="D356" s="3"/>
      <c r="E356" s="5">
        <f t="shared" ref="E356:K356" si="587">(E215*9+E216*3)/12</f>
        <v>107.56010191317999</v>
      </c>
      <c r="F356" s="5">
        <f t="shared" si="587"/>
        <v>56.00922214526684</v>
      </c>
      <c r="G356" s="5">
        <f t="shared" si="587"/>
        <v>81.743189076875936</v>
      </c>
      <c r="H356" s="5">
        <f t="shared" si="587"/>
        <v>20.466901983479591</v>
      </c>
      <c r="I356" s="5">
        <f t="shared" si="587"/>
        <v>83.319161266080059</v>
      </c>
      <c r="J356" s="5">
        <f t="shared" si="587"/>
        <v>453.71409868139159</v>
      </c>
      <c r="K356" s="5">
        <f t="shared" si="587"/>
        <v>30.337464642178976</v>
      </c>
      <c r="M356" s="5">
        <f t="shared" ref="M356:S356" si="588">(M215*9+M216*3)/12</f>
        <v>45.288463963444201</v>
      </c>
      <c r="N356" s="5">
        <f t="shared" si="588"/>
        <v>0</v>
      </c>
      <c r="O356" s="5">
        <f t="shared" si="588"/>
        <v>0</v>
      </c>
      <c r="P356" s="5">
        <f t="shared" si="588"/>
        <v>0</v>
      </c>
      <c r="Q356" s="5">
        <f t="shared" si="588"/>
        <v>0</v>
      </c>
      <c r="R356" s="5">
        <f t="shared" si="588"/>
        <v>0</v>
      </c>
      <c r="S356" s="5">
        <f t="shared" si="588"/>
        <v>0</v>
      </c>
      <c r="U356" s="5">
        <f t="shared" ref="U356:AA356" si="589">(U215*9+U216*3)/12</f>
        <v>24.059496480579735</v>
      </c>
      <c r="V356" s="5">
        <f t="shared" si="589"/>
        <v>6.9052465658548146</v>
      </c>
      <c r="W356" s="5">
        <f t="shared" si="589"/>
        <v>10.07792742043676</v>
      </c>
      <c r="X356" s="5">
        <f t="shared" si="589"/>
        <v>7.1851889942002822</v>
      </c>
      <c r="Y356" s="5">
        <f t="shared" si="589"/>
        <v>5.5884803288224445</v>
      </c>
      <c r="Z356" s="5">
        <f t="shared" si="589"/>
        <v>36.864270517863069</v>
      </c>
      <c r="AA356" s="5">
        <f t="shared" si="589"/>
        <v>2.3639582838061535</v>
      </c>
      <c r="AB356" s="6"/>
      <c r="AC356" s="5">
        <f t="shared" ref="AC356:AI356" si="590">(AC215*9+AC216*3)/12</f>
        <v>18.39843848514921</v>
      </c>
      <c r="AD356" s="5">
        <f t="shared" si="590"/>
        <v>3.4526232829274073</v>
      </c>
      <c r="AE356" s="5">
        <f t="shared" si="590"/>
        <v>5.03896371021838</v>
      </c>
      <c r="AF356" s="5">
        <f t="shared" si="590"/>
        <v>4.3546599964850188</v>
      </c>
      <c r="AG356" s="5">
        <f t="shared" si="590"/>
        <v>3.5563056637961004</v>
      </c>
      <c r="AH356" s="5">
        <f t="shared" si="590"/>
        <v>19.849991817310883</v>
      </c>
      <c r="AI356" s="5">
        <f t="shared" si="590"/>
        <v>2.1669617601556412</v>
      </c>
    </row>
    <row r="357" spans="2:35" x14ac:dyDescent="0.3">
      <c r="B357" s="85">
        <f t="shared" si="518"/>
        <v>47573</v>
      </c>
      <c r="C357" s="3"/>
      <c r="D357" s="3"/>
      <c r="E357" s="5">
        <f t="shared" ref="E357:K357" si="591">(E216*9+E217*3)/12</f>
        <v>108.09790242274589</v>
      </c>
      <c r="F357" s="5">
        <f t="shared" si="591"/>
        <v>56.289268255993157</v>
      </c>
      <c r="G357" s="5">
        <f t="shared" si="591"/>
        <v>82.151905022260308</v>
      </c>
      <c r="H357" s="5">
        <f t="shared" si="591"/>
        <v>20.569236493396986</v>
      </c>
      <c r="I357" s="5">
        <f t="shared" si="591"/>
        <v>83.735757072410451</v>
      </c>
      <c r="J357" s="5">
        <f t="shared" si="591"/>
        <v>455.9826691747985</v>
      </c>
      <c r="K357" s="5">
        <f t="shared" si="591"/>
        <v>30.489151965389869</v>
      </c>
      <c r="M357" s="5">
        <f t="shared" ref="M357:S357" si="592">(M216*9+M217*3)/12</f>
        <v>45.514906283261432</v>
      </c>
      <c r="N357" s="5">
        <f t="shared" si="592"/>
        <v>0</v>
      </c>
      <c r="O357" s="5">
        <f t="shared" si="592"/>
        <v>0</v>
      </c>
      <c r="P357" s="5">
        <f t="shared" si="592"/>
        <v>0</v>
      </c>
      <c r="Q357" s="5">
        <f t="shared" si="592"/>
        <v>0</v>
      </c>
      <c r="R357" s="5">
        <f t="shared" si="592"/>
        <v>0</v>
      </c>
      <c r="S357" s="5">
        <f t="shared" si="592"/>
        <v>0</v>
      </c>
      <c r="U357" s="5">
        <f t="shared" ref="U357:AA357" si="593">(U216*9+U217*3)/12</f>
        <v>24.179793962982632</v>
      </c>
      <c r="V357" s="5">
        <f t="shared" si="593"/>
        <v>6.9397727986840891</v>
      </c>
      <c r="W357" s="5">
        <f t="shared" si="593"/>
        <v>10.128317057538943</v>
      </c>
      <c r="X357" s="5">
        <f t="shared" si="593"/>
        <v>7.221114939171283</v>
      </c>
      <c r="Y357" s="5">
        <f t="shared" si="593"/>
        <v>5.6164227304665539</v>
      </c>
      <c r="Z357" s="5">
        <f t="shared" si="593"/>
        <v>37.048591870452377</v>
      </c>
      <c r="AA357" s="5">
        <f t="shared" si="593"/>
        <v>2.3757780752251842</v>
      </c>
      <c r="AB357" s="6"/>
      <c r="AC357" s="5">
        <f t="shared" ref="AC357:AI357" si="594">(AC216*9+AC217*3)/12</f>
        <v>18.490430677574953</v>
      </c>
      <c r="AD357" s="5">
        <f t="shared" si="594"/>
        <v>3.4698863993420446</v>
      </c>
      <c r="AE357" s="5">
        <f t="shared" si="594"/>
        <v>5.0641585287694717</v>
      </c>
      <c r="AF357" s="5">
        <f t="shared" si="594"/>
        <v>4.3764332964674439</v>
      </c>
      <c r="AG357" s="5">
        <f t="shared" si="594"/>
        <v>3.5740871921150803</v>
      </c>
      <c r="AH357" s="5">
        <f t="shared" si="594"/>
        <v>19.949241776397436</v>
      </c>
      <c r="AI357" s="5">
        <f t="shared" si="594"/>
        <v>2.1777965689564192</v>
      </c>
    </row>
    <row r="358" spans="2:35" x14ac:dyDescent="0.3">
      <c r="B358" s="85">
        <f t="shared" si="518"/>
        <v>47938</v>
      </c>
      <c r="C358" s="3"/>
      <c r="D358" s="3"/>
      <c r="E358" s="5">
        <f t="shared" ref="E358:K358" si="595">(E217*9+E218*3)/12</f>
        <v>108.6383919348596</v>
      </c>
      <c r="F358" s="5">
        <f t="shared" si="595"/>
        <v>56.570714597273117</v>
      </c>
      <c r="G358" s="5">
        <f t="shared" si="595"/>
        <v>82.562664547371597</v>
      </c>
      <c r="H358" s="5">
        <f t="shared" si="595"/>
        <v>20.672082675863972</v>
      </c>
      <c r="I358" s="5">
        <f t="shared" si="595"/>
        <v>84.154435857772498</v>
      </c>
      <c r="J358" s="5">
        <f t="shared" si="595"/>
        <v>458.26258252067254</v>
      </c>
      <c r="K358" s="5">
        <f t="shared" si="595"/>
        <v>30.641597725216815</v>
      </c>
      <c r="M358" s="5">
        <f t="shared" ref="M358:S358" si="596">(M217*9+M218*3)/12</f>
        <v>45.742480814677727</v>
      </c>
      <c r="N358" s="5">
        <f t="shared" si="596"/>
        <v>0</v>
      </c>
      <c r="O358" s="5">
        <f t="shared" si="596"/>
        <v>0</v>
      </c>
      <c r="P358" s="5">
        <f t="shared" si="596"/>
        <v>0</v>
      </c>
      <c r="Q358" s="5">
        <f t="shared" si="596"/>
        <v>0</v>
      </c>
      <c r="R358" s="5">
        <f t="shared" si="596"/>
        <v>0</v>
      </c>
      <c r="S358" s="5">
        <f t="shared" si="596"/>
        <v>0</v>
      </c>
      <c r="U358" s="5">
        <f t="shared" ref="U358:AA358" si="597">(U217*9+U218*3)/12</f>
        <v>24.300692932797546</v>
      </c>
      <c r="V358" s="5">
        <f t="shared" si="597"/>
        <v>6.9744716626775087</v>
      </c>
      <c r="W358" s="5">
        <f t="shared" si="597"/>
        <v>10.178958642826636</v>
      </c>
      <c r="X358" s="5">
        <f t="shared" si="597"/>
        <v>7.2572205138671384</v>
      </c>
      <c r="Y358" s="5">
        <f t="shared" si="597"/>
        <v>5.6445048441188872</v>
      </c>
      <c r="Z358" s="5">
        <f t="shared" si="597"/>
        <v>37.233834829804636</v>
      </c>
      <c r="AA358" s="5">
        <f t="shared" si="597"/>
        <v>2.3876569656013107</v>
      </c>
      <c r="AB358" s="6"/>
      <c r="AC358" s="5">
        <f t="shared" ref="AC358:AI358" si="598">(AC217*9+AC218*3)/12</f>
        <v>18.582882830962827</v>
      </c>
      <c r="AD358" s="5">
        <f t="shared" si="598"/>
        <v>3.4872358313387544</v>
      </c>
      <c r="AE358" s="5">
        <f t="shared" si="598"/>
        <v>5.089479321413318</v>
      </c>
      <c r="AF358" s="5">
        <f t="shared" si="598"/>
        <v>4.3983154629497809</v>
      </c>
      <c r="AG358" s="5">
        <f t="shared" si="598"/>
        <v>3.5919576280756558</v>
      </c>
      <c r="AH358" s="5">
        <f t="shared" si="598"/>
        <v>20.048987985279421</v>
      </c>
      <c r="AI358" s="5">
        <f t="shared" si="598"/>
        <v>2.1886855518012012</v>
      </c>
    </row>
    <row r="359" spans="2:35" x14ac:dyDescent="0.3">
      <c r="B359" s="85">
        <f t="shared" si="518"/>
        <v>48304</v>
      </c>
      <c r="C359" s="3"/>
      <c r="D359" s="3"/>
      <c r="E359" s="5">
        <f t="shared" ref="E359:K359" si="599">(E218*9+E219*3)/12</f>
        <v>109.18158389453389</v>
      </c>
      <c r="F359" s="5">
        <f t="shared" si="599"/>
        <v>56.853568170259486</v>
      </c>
      <c r="G359" s="5">
        <f t="shared" si="599"/>
        <v>82.975477870108449</v>
      </c>
      <c r="H359" s="5">
        <f t="shared" si="599"/>
        <v>20.775443089243286</v>
      </c>
      <c r="I359" s="5">
        <f t="shared" si="599"/>
        <v>84.57520803706133</v>
      </c>
      <c r="J359" s="5">
        <f t="shared" si="599"/>
        <v>460.55389543327578</v>
      </c>
      <c r="K359" s="5">
        <f t="shared" si="599"/>
        <v>30.794805713842901</v>
      </c>
      <c r="M359" s="5">
        <f t="shared" ref="M359:S359" si="600">(M218*9+M219*3)/12</f>
        <v>45.971193218751104</v>
      </c>
      <c r="N359" s="5">
        <f t="shared" si="600"/>
        <v>0</v>
      </c>
      <c r="O359" s="5">
        <f t="shared" si="600"/>
        <v>0</v>
      </c>
      <c r="P359" s="5">
        <f t="shared" si="600"/>
        <v>0</v>
      </c>
      <c r="Q359" s="5">
        <f t="shared" si="600"/>
        <v>0</v>
      </c>
      <c r="R359" s="5">
        <f t="shared" si="600"/>
        <v>0</v>
      </c>
      <c r="S359" s="5">
        <f t="shared" si="600"/>
        <v>0</v>
      </c>
      <c r="U359" s="5">
        <f t="shared" ref="U359:AA359" si="601">(U218*9+U219*3)/12</f>
        <v>24.42219639746153</v>
      </c>
      <c r="V359" s="5">
        <f t="shared" si="601"/>
        <v>7.0093440209908948</v>
      </c>
      <c r="W359" s="5">
        <f t="shared" si="601"/>
        <v>10.229853436040768</v>
      </c>
      <c r="X359" s="5">
        <f t="shared" si="601"/>
        <v>7.2935066164364741</v>
      </c>
      <c r="Y359" s="5">
        <f t="shared" si="601"/>
        <v>5.6727273683394799</v>
      </c>
      <c r="Z359" s="5">
        <f t="shared" si="601"/>
        <v>37.420004003953657</v>
      </c>
      <c r="AA359" s="5">
        <f t="shared" si="601"/>
        <v>2.3995952504293165</v>
      </c>
      <c r="AB359" s="6"/>
      <c r="AC359" s="5">
        <f t="shared" ref="AC359:AI359" si="602">(AC218*9+AC219*3)/12</f>
        <v>18.675797245117639</v>
      </c>
      <c r="AD359" s="5">
        <f t="shared" si="602"/>
        <v>3.5046720104954474</v>
      </c>
      <c r="AE359" s="5">
        <f t="shared" si="602"/>
        <v>5.1149267180203841</v>
      </c>
      <c r="AF359" s="5">
        <f t="shared" si="602"/>
        <v>4.4203070402645297</v>
      </c>
      <c r="AG359" s="5">
        <f t="shared" si="602"/>
        <v>3.609917416216033</v>
      </c>
      <c r="AH359" s="5">
        <f t="shared" si="602"/>
        <v>20.149232925205819</v>
      </c>
      <c r="AI359" s="5">
        <f t="shared" si="602"/>
        <v>2.1996289795602073</v>
      </c>
    </row>
    <row r="360" spans="2:35" x14ac:dyDescent="0.3">
      <c r="B360" s="85">
        <f t="shared" si="518"/>
        <v>48669</v>
      </c>
      <c r="C360" s="3"/>
      <c r="D360" s="3"/>
      <c r="E360" s="5">
        <f t="shared" ref="E360:K360" si="603">(E219*9+E220*3)/12</f>
        <v>109.72749181400654</v>
      </c>
      <c r="F360" s="5">
        <f t="shared" si="603"/>
        <v>57.137836011110778</v>
      </c>
      <c r="G360" s="5">
        <f t="shared" si="603"/>
        <v>83.390355259458985</v>
      </c>
      <c r="H360" s="5">
        <f t="shared" si="603"/>
        <v>20.8793203046895</v>
      </c>
      <c r="I360" s="5">
        <f t="shared" si="603"/>
        <v>84.998084077246631</v>
      </c>
      <c r="J360" s="5">
        <f t="shared" si="603"/>
        <v>462.85666491044213</v>
      </c>
      <c r="K360" s="5">
        <f t="shared" si="603"/>
        <v>30.94877974241211</v>
      </c>
      <c r="M360" s="5">
        <f t="shared" ref="M360:S360" si="604">(M219*9+M220*3)/12</f>
        <v>46.201049184844862</v>
      </c>
      <c r="N360" s="5">
        <f t="shared" si="604"/>
        <v>0</v>
      </c>
      <c r="O360" s="5">
        <f t="shared" si="604"/>
        <v>0</v>
      </c>
      <c r="P360" s="5">
        <f t="shared" si="604"/>
        <v>0</v>
      </c>
      <c r="Q360" s="5">
        <f t="shared" si="604"/>
        <v>0</v>
      </c>
      <c r="R360" s="5">
        <f t="shared" si="604"/>
        <v>0</v>
      </c>
      <c r="S360" s="5">
        <f t="shared" si="604"/>
        <v>0</v>
      </c>
      <c r="U360" s="5">
        <f t="shared" ref="U360:AA360" si="605">(U219*9+U220*3)/12</f>
        <v>24.544307379448835</v>
      </c>
      <c r="V360" s="5">
        <f t="shared" si="605"/>
        <v>7.0443907410958486</v>
      </c>
      <c r="W360" s="5">
        <f t="shared" si="605"/>
        <v>10.28100270322097</v>
      </c>
      <c r="X360" s="5">
        <f t="shared" si="605"/>
        <v>7.3299741495186552</v>
      </c>
      <c r="Y360" s="5">
        <f t="shared" si="605"/>
        <v>5.7010910051811763</v>
      </c>
      <c r="Z360" s="5">
        <f t="shared" si="605"/>
        <v>37.60710402397342</v>
      </c>
      <c r="AA360" s="5">
        <f t="shared" si="605"/>
        <v>2.4115932266814628</v>
      </c>
      <c r="AB360" s="6"/>
      <c r="AC360" s="5">
        <f t="shared" ref="AC360:AI360" si="606">(AC219*9+AC220*3)/12</f>
        <v>18.769176231343224</v>
      </c>
      <c r="AD360" s="5">
        <f t="shared" si="606"/>
        <v>3.5221953705479243</v>
      </c>
      <c r="AE360" s="5">
        <f t="shared" si="606"/>
        <v>5.1405013516104852</v>
      </c>
      <c r="AF360" s="5">
        <f t="shared" si="606"/>
        <v>4.4424085754658522</v>
      </c>
      <c r="AG360" s="5">
        <f t="shared" si="606"/>
        <v>3.6279670032971132</v>
      </c>
      <c r="AH360" s="5">
        <f t="shared" si="606"/>
        <v>20.249979089831843</v>
      </c>
      <c r="AI360" s="5">
        <f t="shared" si="606"/>
        <v>2.210627124458008</v>
      </c>
    </row>
    <row r="361" spans="2:35" x14ac:dyDescent="0.3">
      <c r="B361" s="85">
        <f t="shared" si="518"/>
        <v>49034</v>
      </c>
      <c r="C361" s="3"/>
      <c r="D361" s="3"/>
      <c r="E361" s="5">
        <f t="shared" ref="E361:K361" si="607">(E220*9+E221*3)/12</f>
        <v>110.27612927307655</v>
      </c>
      <c r="F361" s="5">
        <f t="shared" si="607"/>
        <v>57.423525191166313</v>
      </c>
      <c r="G361" s="5">
        <f t="shared" si="607"/>
        <v>83.807307035756267</v>
      </c>
      <c r="H361" s="5">
        <f t="shared" si="607"/>
        <v>20.983716906212944</v>
      </c>
      <c r="I361" s="5">
        <f t="shared" si="607"/>
        <v>85.423074497632854</v>
      </c>
      <c r="J361" s="5">
        <f t="shared" si="607"/>
        <v>465.17094823499428</v>
      </c>
      <c r="K361" s="5">
        <f t="shared" si="607"/>
        <v>31.103523641124166</v>
      </c>
      <c r="M361" s="5">
        <f t="shared" ref="M361:S361" si="608">(M220*9+M221*3)/12</f>
        <v>46.432054430769085</v>
      </c>
      <c r="N361" s="5">
        <f t="shared" si="608"/>
        <v>0</v>
      </c>
      <c r="O361" s="5">
        <f t="shared" si="608"/>
        <v>0</v>
      </c>
      <c r="P361" s="5">
        <f t="shared" si="608"/>
        <v>0</v>
      </c>
      <c r="Q361" s="5">
        <f t="shared" si="608"/>
        <v>0</v>
      </c>
      <c r="R361" s="5">
        <f t="shared" si="608"/>
        <v>0</v>
      </c>
      <c r="S361" s="5">
        <f t="shared" si="608"/>
        <v>0</v>
      </c>
      <c r="U361" s="5">
        <f t="shared" ref="U361:AA361" si="609">(U220*9+U221*3)/12</f>
        <v>24.667028916346073</v>
      </c>
      <c r="V361" s="5">
        <f t="shared" si="609"/>
        <v>7.0796126948013267</v>
      </c>
      <c r="W361" s="5">
        <f t="shared" si="609"/>
        <v>10.332407716737073</v>
      </c>
      <c r="X361" s="5">
        <f t="shared" si="609"/>
        <v>7.3666240202662481</v>
      </c>
      <c r="Y361" s="5">
        <f t="shared" si="609"/>
        <v>5.729596460207083</v>
      </c>
      <c r="Z361" s="5">
        <f t="shared" si="609"/>
        <v>37.795139544093288</v>
      </c>
      <c r="AA361" s="5">
        <f t="shared" si="609"/>
        <v>2.4236511928148698</v>
      </c>
      <c r="AB361" s="6"/>
      <c r="AC361" s="5">
        <f t="shared" ref="AC361:AI361" si="610">(AC220*9+AC221*3)/12</f>
        <v>18.863022112499937</v>
      </c>
      <c r="AD361" s="5">
        <f t="shared" si="610"/>
        <v>3.5398063474006634</v>
      </c>
      <c r="AE361" s="5">
        <f t="shared" si="610"/>
        <v>5.1662038583685366</v>
      </c>
      <c r="AF361" s="5">
        <f t="shared" si="610"/>
        <v>4.4646206183431802</v>
      </c>
      <c r="AG361" s="5">
        <f t="shared" si="610"/>
        <v>3.6461068383135982</v>
      </c>
      <c r="AH361" s="5">
        <f t="shared" si="610"/>
        <v>20.351228985281001</v>
      </c>
      <c r="AI361" s="5">
        <f t="shared" si="610"/>
        <v>2.2216802600802974</v>
      </c>
    </row>
    <row r="362" spans="2:35" x14ac:dyDescent="0.3">
      <c r="B362" s="85">
        <f t="shared" si="518"/>
        <v>49399</v>
      </c>
      <c r="C362" s="3"/>
      <c r="D362" s="3"/>
      <c r="E362" s="5">
        <f t="shared" ref="E362:K362" si="611">(E221*9+E222*3)/12</f>
        <v>110.82750991944192</v>
      </c>
      <c r="F362" s="5">
        <f t="shared" si="611"/>
        <v>57.710642817122157</v>
      </c>
      <c r="G362" s="5">
        <f t="shared" si="611"/>
        <v>84.226343570935043</v>
      </c>
      <c r="H362" s="5">
        <f t="shared" si="611"/>
        <v>21.088635490744007</v>
      </c>
      <c r="I362" s="5">
        <f t="shared" si="611"/>
        <v>85.850189870121028</v>
      </c>
      <c r="J362" s="5">
        <f t="shared" si="611"/>
        <v>467.49680297616919</v>
      </c>
      <c r="K362" s="5">
        <f t="shared" si="611"/>
        <v>31.259041259329781</v>
      </c>
      <c r="M362" s="5">
        <f t="shared" ref="M362:S362" si="612">(M221*9+M222*3)/12</f>
        <v>46.664214702922919</v>
      </c>
      <c r="N362" s="5">
        <f t="shared" si="612"/>
        <v>0</v>
      </c>
      <c r="O362" s="5">
        <f t="shared" si="612"/>
        <v>0</v>
      </c>
      <c r="P362" s="5">
        <f t="shared" si="612"/>
        <v>0</v>
      </c>
      <c r="Q362" s="5">
        <f t="shared" si="612"/>
        <v>0</v>
      </c>
      <c r="R362" s="5">
        <f t="shared" si="612"/>
        <v>0</v>
      </c>
      <c r="S362" s="5">
        <f t="shared" si="612"/>
        <v>0</v>
      </c>
      <c r="U362" s="5">
        <f t="shared" ref="U362:AA362" si="613">(U221*9+U222*3)/12</f>
        <v>24.7903640609278</v>
      </c>
      <c r="V362" s="5">
        <f t="shared" si="613"/>
        <v>7.115010758275333</v>
      </c>
      <c r="W362" s="5">
        <f t="shared" si="613"/>
        <v>10.384069755320759</v>
      </c>
      <c r="X362" s="5">
        <f t="shared" si="613"/>
        <v>7.4034571403675784</v>
      </c>
      <c r="Y362" s="5">
        <f t="shared" si="613"/>
        <v>5.7582444425081176</v>
      </c>
      <c r="Z362" s="5">
        <f t="shared" si="613"/>
        <v>37.984115241813747</v>
      </c>
      <c r="AA362" s="5">
        <f t="shared" si="613"/>
        <v>2.4357694487789439</v>
      </c>
      <c r="AB362" s="6"/>
      <c r="AC362" s="5">
        <f t="shared" ref="AC362:AI362" si="614">(AC221*9+AC222*3)/12</f>
        <v>18.957337223062435</v>
      </c>
      <c r="AD362" s="5">
        <f t="shared" si="614"/>
        <v>3.5575053791376665</v>
      </c>
      <c r="AE362" s="5">
        <f t="shared" si="614"/>
        <v>5.1920348776603795</v>
      </c>
      <c r="AF362" s="5">
        <f t="shared" si="614"/>
        <v>4.4869437214348959</v>
      </c>
      <c r="AG362" s="5">
        <f t="shared" si="614"/>
        <v>3.664337372505166</v>
      </c>
      <c r="AH362" s="5">
        <f t="shared" si="614"/>
        <v>20.452985130207406</v>
      </c>
      <c r="AI362" s="5">
        <f t="shared" si="614"/>
        <v>2.2327886613806989</v>
      </c>
    </row>
    <row r="363" spans="2:35" x14ac:dyDescent="0.3">
      <c r="B363" s="85">
        <f t="shared" si="518"/>
        <v>49765</v>
      </c>
      <c r="C363" s="3"/>
      <c r="D363" s="3"/>
      <c r="E363" s="5">
        <f t="shared" ref="E363:K363" si="615">(E222*9+E223*3)/12</f>
        <v>111.38164746903912</v>
      </c>
      <c r="F363" s="5">
        <f t="shared" si="615"/>
        <v>57.999196031207759</v>
      </c>
      <c r="G363" s="5">
        <f t="shared" si="615"/>
        <v>84.647475288789693</v>
      </c>
      <c r="H363" s="5">
        <f t="shared" si="615"/>
        <v>21.194078668197726</v>
      </c>
      <c r="I363" s="5">
        <f t="shared" si="615"/>
        <v>86.279440819471617</v>
      </c>
      <c r="J363" s="5">
        <f t="shared" si="615"/>
        <v>469.83428699105008</v>
      </c>
      <c r="K363" s="5">
        <f t="shared" si="615"/>
        <v>31.415336465626428</v>
      </c>
      <c r="M363" s="5">
        <f t="shared" ref="M363:S363" si="616">(M222*9+M223*3)/12</f>
        <v>46.897535776437529</v>
      </c>
      <c r="N363" s="5">
        <f t="shared" si="616"/>
        <v>0</v>
      </c>
      <c r="O363" s="5">
        <f t="shared" si="616"/>
        <v>0</v>
      </c>
      <c r="P363" s="5">
        <f t="shared" si="616"/>
        <v>0</v>
      </c>
      <c r="Q363" s="5">
        <f t="shared" si="616"/>
        <v>0</v>
      </c>
      <c r="R363" s="5">
        <f t="shared" si="616"/>
        <v>0</v>
      </c>
      <c r="S363" s="5">
        <f t="shared" si="616"/>
        <v>0</v>
      </c>
      <c r="U363" s="5">
        <f t="shared" ref="U363:AA363" si="617">(U222*9+U223*3)/12</f>
        <v>24.914315881232437</v>
      </c>
      <c r="V363" s="5">
        <f t="shared" si="617"/>
        <v>7.1505858120667085</v>
      </c>
      <c r="W363" s="5">
        <f t="shared" si="617"/>
        <v>10.43599010409736</v>
      </c>
      <c r="X363" s="5">
        <f t="shared" si="617"/>
        <v>7.4404744260694144</v>
      </c>
      <c r="Y363" s="5">
        <f t="shared" si="617"/>
        <v>5.7870356647206584</v>
      </c>
      <c r="Z363" s="5">
        <f t="shared" si="617"/>
        <v>38.174035818022823</v>
      </c>
      <c r="AA363" s="5">
        <f t="shared" si="617"/>
        <v>2.447948296022838</v>
      </c>
      <c r="AB363" s="6"/>
      <c r="AC363" s="5">
        <f t="shared" ref="AC363:AI363" si="618">(AC222*9+AC223*3)/12</f>
        <v>19.052123909177748</v>
      </c>
      <c r="AD363" s="5">
        <f t="shared" si="618"/>
        <v>3.5752929060333543</v>
      </c>
      <c r="AE363" s="5">
        <f t="shared" si="618"/>
        <v>5.2179950520486802</v>
      </c>
      <c r="AF363" s="5">
        <f t="shared" si="618"/>
        <v>4.5093784400420702</v>
      </c>
      <c r="AG363" s="5">
        <f t="shared" si="618"/>
        <v>3.6826590593676918</v>
      </c>
      <c r="AH363" s="5">
        <f t="shared" si="618"/>
        <v>20.555250055858441</v>
      </c>
      <c r="AI363" s="5">
        <f t="shared" si="618"/>
        <v>2.2439526046876019</v>
      </c>
    </row>
    <row r="364" spans="2:35" x14ac:dyDescent="0.3">
      <c r="B364" s="85">
        <f t="shared" si="518"/>
        <v>50130</v>
      </c>
      <c r="C364" s="3"/>
      <c r="D364" s="3"/>
      <c r="E364" s="5">
        <f t="shared" ref="E364:K364" si="619">(E223*9+E224*3)/12</f>
        <v>111.93855570638431</v>
      </c>
      <c r="F364" s="5">
        <f t="shared" si="619"/>
        <v>58.289192011363788</v>
      </c>
      <c r="G364" s="5">
        <f t="shared" si="619"/>
        <v>85.070712665233643</v>
      </c>
      <c r="H364" s="5">
        <f t="shared" si="619"/>
        <v>21.300049061538711</v>
      </c>
      <c r="I364" s="5">
        <f t="shared" si="619"/>
        <v>86.710838023568954</v>
      </c>
      <c r="J364" s="5">
        <f t="shared" si="619"/>
        <v>472.18345842600525</v>
      </c>
      <c r="K364" s="5">
        <f t="shared" si="619"/>
        <v>31.57241314795456</v>
      </c>
      <c r="M364" s="5">
        <f t="shared" ref="M364:S364" si="620">(M223*9+M224*3)/12</f>
        <v>47.132023455319711</v>
      </c>
      <c r="N364" s="5">
        <f t="shared" si="620"/>
        <v>0</v>
      </c>
      <c r="O364" s="5">
        <f t="shared" si="620"/>
        <v>0</v>
      </c>
      <c r="P364" s="5">
        <f t="shared" si="620"/>
        <v>0</v>
      </c>
      <c r="Q364" s="5">
        <f t="shared" si="620"/>
        <v>0</v>
      </c>
      <c r="R364" s="5">
        <f t="shared" si="620"/>
        <v>0</v>
      </c>
      <c r="S364" s="5">
        <f t="shared" si="620"/>
        <v>0</v>
      </c>
      <c r="U364" s="5">
        <f t="shared" ref="U364:AA364" si="621">(U223*9+U224*3)/12</f>
        <v>25.038887460638595</v>
      </c>
      <c r="V364" s="5">
        <f t="shared" si="621"/>
        <v>7.1863387411270425</v>
      </c>
      <c r="W364" s="5">
        <f t="shared" si="621"/>
        <v>10.488170054617846</v>
      </c>
      <c r="X364" s="5">
        <f t="shared" si="621"/>
        <v>7.4776767981997621</v>
      </c>
      <c r="Y364" s="5">
        <f t="shared" si="621"/>
        <v>5.8159708430442594</v>
      </c>
      <c r="Z364" s="5">
        <f t="shared" si="621"/>
        <v>38.364905997112928</v>
      </c>
      <c r="AA364" s="5">
        <f t="shared" si="621"/>
        <v>2.4601880375029523</v>
      </c>
      <c r="AB364" s="6"/>
      <c r="AC364" s="5">
        <f t="shared" ref="AC364:AI364" si="622">(AC223*9+AC224*3)/12</f>
        <v>19.147384528723631</v>
      </c>
      <c r="AD364" s="5">
        <f t="shared" si="622"/>
        <v>3.5931693705635213</v>
      </c>
      <c r="AE364" s="5">
        <f t="shared" si="622"/>
        <v>5.2440850273089232</v>
      </c>
      <c r="AF364" s="5">
        <f t="shared" si="622"/>
        <v>4.5319253322422801</v>
      </c>
      <c r="AG364" s="5">
        <f t="shared" si="622"/>
        <v>3.7010723546645301</v>
      </c>
      <c r="AH364" s="5">
        <f t="shared" si="622"/>
        <v>20.658026306137732</v>
      </c>
      <c r="AI364" s="5">
        <f t="shared" si="622"/>
        <v>2.2551723677110398</v>
      </c>
    </row>
    <row r="365" spans="2:35" x14ac:dyDescent="0.3">
      <c r="B365" s="85">
        <f t="shared" si="518"/>
        <v>50495</v>
      </c>
      <c r="C365" s="3"/>
      <c r="D365" s="3"/>
      <c r="E365" s="5">
        <f t="shared" ref="E365:K365" si="623">(E224*9+E225*3)/12</f>
        <v>112.49824848491623</v>
      </c>
      <c r="F365" s="5">
        <f t="shared" si="623"/>
        <v>58.580637971420593</v>
      </c>
      <c r="G365" s="5">
        <f t="shared" si="623"/>
        <v>85.496066228559798</v>
      </c>
      <c r="H365" s="5">
        <f t="shared" si="623"/>
        <v>21.406549306846404</v>
      </c>
      <c r="I365" s="5">
        <f t="shared" si="623"/>
        <v>87.1443922136868</v>
      </c>
      <c r="J365" s="5">
        <f t="shared" si="623"/>
        <v>474.5443757181352</v>
      </c>
      <c r="K365" s="5">
        <f t="shared" si="623"/>
        <v>31.730275213694323</v>
      </c>
      <c r="M365" s="5">
        <f t="shared" ref="M365:S365" si="624">(M224*9+M225*3)/12</f>
        <v>47.367683572596299</v>
      </c>
      <c r="N365" s="5">
        <f t="shared" si="624"/>
        <v>0</v>
      </c>
      <c r="O365" s="5">
        <f t="shared" si="624"/>
        <v>0</v>
      </c>
      <c r="P365" s="5">
        <f t="shared" si="624"/>
        <v>0</v>
      </c>
      <c r="Q365" s="5">
        <f t="shared" si="624"/>
        <v>0</v>
      </c>
      <c r="R365" s="5">
        <f t="shared" si="624"/>
        <v>0</v>
      </c>
      <c r="S365" s="5">
        <f t="shared" si="624"/>
        <v>0</v>
      </c>
      <c r="U365" s="5">
        <f t="shared" ref="U365:AA365" si="625">(U224*9+U225*3)/12</f>
        <v>25.164081897941788</v>
      </c>
      <c r="V365" s="5">
        <f t="shared" si="625"/>
        <v>7.2222704348326756</v>
      </c>
      <c r="W365" s="5">
        <f t="shared" si="625"/>
        <v>10.540610904890935</v>
      </c>
      <c r="X365" s="5">
        <f t="shared" si="625"/>
        <v>7.5150651821907601</v>
      </c>
      <c r="Y365" s="5">
        <f t="shared" si="625"/>
        <v>5.8450506972594809</v>
      </c>
      <c r="Z365" s="5">
        <f t="shared" si="625"/>
        <v>38.556730527098487</v>
      </c>
      <c r="AA365" s="5">
        <f t="shared" si="625"/>
        <v>2.472488977690467</v>
      </c>
      <c r="AB365" s="6"/>
      <c r="AC365" s="5">
        <f t="shared" ref="AC365:AI365" si="626">(AC224*9+AC225*3)/12</f>
        <v>19.243121451367248</v>
      </c>
      <c r="AD365" s="5">
        <f t="shared" si="626"/>
        <v>3.6111352174163378</v>
      </c>
      <c r="AE365" s="5">
        <f t="shared" si="626"/>
        <v>5.2703054524454673</v>
      </c>
      <c r="AF365" s="5">
        <f t="shared" si="626"/>
        <v>4.5545849589034901</v>
      </c>
      <c r="AG365" s="5">
        <f t="shared" si="626"/>
        <v>3.7195777164378518</v>
      </c>
      <c r="AH365" s="5">
        <f t="shared" si="626"/>
        <v>20.76131643766842</v>
      </c>
      <c r="AI365" s="5">
        <f t="shared" si="626"/>
        <v>2.2664482295495945</v>
      </c>
    </row>
    <row r="366" spans="2:35" x14ac:dyDescent="0.3">
      <c r="B366" s="85">
        <f t="shared" si="518"/>
        <v>50860</v>
      </c>
      <c r="C366" s="3"/>
      <c r="D366" s="3"/>
      <c r="E366" s="5">
        <f t="shared" ref="E366:K366" si="627">(E225*9+E226*3)/12</f>
        <v>113.06073972734079</v>
      </c>
      <c r="F366" s="5">
        <f t="shared" si="627"/>
        <v>58.873541161277693</v>
      </c>
      <c r="G366" s="5">
        <f t="shared" si="627"/>
        <v>85.923546559702572</v>
      </c>
      <c r="H366" s="5">
        <f t="shared" si="627"/>
        <v>21.513582053380631</v>
      </c>
      <c r="I366" s="5">
        <f t="shared" si="627"/>
        <v>87.580114174755224</v>
      </c>
      <c r="J366" s="5">
        <f t="shared" si="627"/>
        <v>476.91709759672585</v>
      </c>
      <c r="K366" s="5">
        <f t="shared" si="627"/>
        <v>31.888926589762793</v>
      </c>
      <c r="M366" s="5">
        <f t="shared" ref="M366:S366" si="628">(M225*9+M226*3)/12</f>
        <v>47.604521990459283</v>
      </c>
      <c r="N366" s="5">
        <f t="shared" si="628"/>
        <v>0</v>
      </c>
      <c r="O366" s="5">
        <f t="shared" si="628"/>
        <v>0</v>
      </c>
      <c r="P366" s="5">
        <f t="shared" si="628"/>
        <v>0</v>
      </c>
      <c r="Q366" s="5">
        <f t="shared" si="628"/>
        <v>0</v>
      </c>
      <c r="R366" s="5">
        <f t="shared" si="628"/>
        <v>0</v>
      </c>
      <c r="S366" s="5">
        <f t="shared" si="628"/>
        <v>0</v>
      </c>
      <c r="U366" s="5">
        <f t="shared" ref="U366:AA366" si="629">(U225*9+U226*3)/12</f>
        <v>25.289902307431493</v>
      </c>
      <c r="V366" s="5">
        <f t="shared" si="629"/>
        <v>7.2583817870068392</v>
      </c>
      <c r="W366" s="5">
        <f t="shared" si="629"/>
        <v>10.593313959415388</v>
      </c>
      <c r="X366" s="5">
        <f t="shared" si="629"/>
        <v>7.5526405081017129</v>
      </c>
      <c r="Y366" s="5">
        <f t="shared" si="629"/>
        <v>5.8742759507457771</v>
      </c>
      <c r="Z366" s="5">
        <f t="shared" si="629"/>
        <v>38.749514179733971</v>
      </c>
      <c r="AA366" s="5">
        <f t="shared" si="629"/>
        <v>2.4848514225789189</v>
      </c>
      <c r="AB366" s="6"/>
      <c r="AC366" s="5">
        <f t="shared" ref="AC366:AI366" si="630">(AC225*9+AC226*3)/12</f>
        <v>19.339337058624086</v>
      </c>
      <c r="AD366" s="5">
        <f t="shared" si="630"/>
        <v>3.6291908935034196</v>
      </c>
      <c r="AE366" s="5">
        <f t="shared" si="630"/>
        <v>5.2966569797076941</v>
      </c>
      <c r="AF366" s="5">
        <f t="shared" si="630"/>
        <v>4.5773578836980073</v>
      </c>
      <c r="AG366" s="5">
        <f t="shared" si="630"/>
        <v>3.7381756050200408</v>
      </c>
      <c r="AH366" s="5">
        <f t="shared" si="630"/>
        <v>20.865123019856757</v>
      </c>
      <c r="AI366" s="5">
        <f t="shared" si="630"/>
        <v>2.2777804706973424</v>
      </c>
    </row>
    <row r="367" spans="2:35" x14ac:dyDescent="0.3">
      <c r="B367" s="85">
        <f t="shared" si="518"/>
        <v>51226</v>
      </c>
      <c r="C367" s="3"/>
      <c r="D367" s="3"/>
      <c r="E367" s="5">
        <f t="shared" ref="E367:K367" si="631">(E226*9+E227*3)/12</f>
        <v>113.62604342597747</v>
      </c>
      <c r="F367" s="5">
        <f t="shared" si="631"/>
        <v>59.167908867084073</v>
      </c>
      <c r="G367" s="5">
        <f t="shared" si="631"/>
        <v>86.353164292501091</v>
      </c>
      <c r="H367" s="5">
        <f t="shared" si="631"/>
        <v>21.621149963647536</v>
      </c>
      <c r="I367" s="5">
        <f t="shared" si="631"/>
        <v>88.018014745628989</v>
      </c>
      <c r="J367" s="5">
        <f t="shared" si="631"/>
        <v>479.3016830847094</v>
      </c>
      <c r="K367" s="5">
        <f t="shared" si="631"/>
        <v>32.048371222711609</v>
      </c>
      <c r="M367" s="5">
        <f t="shared" ref="M367:S367" si="632">(M226*9+M227*3)/12</f>
        <v>47.842544600411578</v>
      </c>
      <c r="N367" s="5">
        <f t="shared" si="632"/>
        <v>0</v>
      </c>
      <c r="O367" s="5">
        <f t="shared" si="632"/>
        <v>0</v>
      </c>
      <c r="P367" s="5">
        <f t="shared" si="632"/>
        <v>0</v>
      </c>
      <c r="Q367" s="5">
        <f t="shared" si="632"/>
        <v>0</v>
      </c>
      <c r="R367" s="5">
        <f t="shared" si="632"/>
        <v>0</v>
      </c>
      <c r="S367" s="5">
        <f t="shared" si="632"/>
        <v>0</v>
      </c>
      <c r="U367" s="5">
        <f t="shared" ref="U367:AA367" si="633">(U226*9+U227*3)/12</f>
        <v>25.41635181896865</v>
      </c>
      <c r="V367" s="5">
        <f t="shared" si="633"/>
        <v>7.2946736959418716</v>
      </c>
      <c r="W367" s="5">
        <f t="shared" si="633"/>
        <v>10.646280529212463</v>
      </c>
      <c r="X367" s="5">
        <f t="shared" si="633"/>
        <v>7.59040371064222</v>
      </c>
      <c r="Y367" s="5">
        <f t="shared" si="633"/>
        <v>5.9036473304995063</v>
      </c>
      <c r="Z367" s="5">
        <f t="shared" si="633"/>
        <v>38.943261750632637</v>
      </c>
      <c r="AA367" s="5">
        <f t="shared" si="633"/>
        <v>2.4972756796918127</v>
      </c>
      <c r="AB367" s="6"/>
      <c r="AC367" s="5">
        <f t="shared" ref="AC367:AI367" si="634">(AC226*9+AC227*3)/12</f>
        <v>19.436033743917204</v>
      </c>
      <c r="AD367" s="5">
        <f t="shared" si="634"/>
        <v>3.6473368479709358</v>
      </c>
      <c r="AE367" s="5">
        <f t="shared" si="634"/>
        <v>5.3231402646062316</v>
      </c>
      <c r="AF367" s="5">
        <f t="shared" si="634"/>
        <v>4.6002446731164968</v>
      </c>
      <c r="AG367" s="5">
        <f t="shared" si="634"/>
        <v>3.7568664830451399</v>
      </c>
      <c r="AH367" s="5">
        <f t="shared" si="634"/>
        <v>20.969448634956038</v>
      </c>
      <c r="AI367" s="5">
        <f t="shared" si="634"/>
        <v>2.2891693730508291</v>
      </c>
    </row>
    <row r="368" spans="2:35" x14ac:dyDescent="0.3">
      <c r="B368" s="85">
        <f t="shared" si="518"/>
        <v>51591</v>
      </c>
      <c r="C368" s="3"/>
      <c r="D368" s="3"/>
      <c r="E368" s="5">
        <f t="shared" ref="E368:K368" si="635">(E227*9+E228*3)/12</f>
        <v>85.538706848769564</v>
      </c>
      <c r="F368" s="5">
        <f t="shared" si="635"/>
        <v>44.542133641512727</v>
      </c>
      <c r="G368" s="5">
        <f t="shared" si="635"/>
        <v>65.007438287613184</v>
      </c>
      <c r="H368" s="5">
        <f t="shared" si="635"/>
        <v>16.276596040049263</v>
      </c>
      <c r="I368" s="5">
        <f t="shared" si="635"/>
        <v>66.260752673675753</v>
      </c>
      <c r="J368" s="5">
        <f t="shared" si="635"/>
        <v>360.82261535590482</v>
      </c>
      <c r="K368" s="5">
        <f t="shared" si="635"/>
        <v>24.126301931704244</v>
      </c>
      <c r="M368" s="5">
        <f t="shared" ref="M368:S368" si="636">(M227*9+M228*3)/12</f>
        <v>36.016297620534559</v>
      </c>
      <c r="N368" s="5">
        <f t="shared" si="636"/>
        <v>0</v>
      </c>
      <c r="O368" s="5">
        <f t="shared" si="636"/>
        <v>0</v>
      </c>
      <c r="P368" s="5">
        <f t="shared" si="636"/>
        <v>0</v>
      </c>
      <c r="Q368" s="5">
        <f t="shared" si="636"/>
        <v>0</v>
      </c>
      <c r="R368" s="5">
        <f t="shared" si="636"/>
        <v>0</v>
      </c>
      <c r="S368" s="5">
        <f t="shared" si="636"/>
        <v>0</v>
      </c>
      <c r="U368" s="5">
        <f t="shared" ref="U368:AA368" si="637">(U227*9+U228*3)/12</f>
        <v>19.133658110908986</v>
      </c>
      <c r="V368" s="5">
        <f t="shared" si="637"/>
        <v>5.491495928405679</v>
      </c>
      <c r="W368" s="5">
        <f t="shared" si="637"/>
        <v>8.014615679294776</v>
      </c>
      <c r="X368" s="5">
        <f t="shared" si="637"/>
        <v>5.7141241417194228</v>
      </c>
      <c r="Y368" s="5">
        <f t="shared" si="637"/>
        <v>4.444318776892886</v>
      </c>
      <c r="Z368" s="5">
        <f t="shared" si="637"/>
        <v>29.316837497667265</v>
      </c>
      <c r="AA368" s="5">
        <f t="shared" si="637"/>
        <v>1.8799715790938365</v>
      </c>
      <c r="AB368" s="6"/>
      <c r="AC368" s="5">
        <f t="shared" ref="AC368:AI368" si="638">(AC227*9+AC228*3)/12</f>
        <v>14.631620908342164</v>
      </c>
      <c r="AD368" s="5">
        <f t="shared" si="638"/>
        <v>2.7457479642028395</v>
      </c>
      <c r="AE368" s="5">
        <f t="shared" si="638"/>
        <v>4.007307839647388</v>
      </c>
      <c r="AF368" s="5">
        <f t="shared" si="638"/>
        <v>3.4631055404360143</v>
      </c>
      <c r="AG368" s="5">
        <f t="shared" si="638"/>
        <v>2.8282028580227458</v>
      </c>
      <c r="AH368" s="5">
        <f t="shared" si="638"/>
        <v>15.785989421820837</v>
      </c>
      <c r="AI368" s="5">
        <f t="shared" si="638"/>
        <v>1.723307280836017</v>
      </c>
    </row>
    <row r="370" spans="2:35" s="95" customFormat="1" ht="15.6" x14ac:dyDescent="0.3">
      <c r="B370" s="11" t="s">
        <v>228</v>
      </c>
      <c r="C370" s="94"/>
      <c r="D370" s="94"/>
    </row>
    <row r="371" spans="2:35" s="78" customFormat="1" x14ac:dyDescent="0.3">
      <c r="B371" s="77" t="s">
        <v>247</v>
      </c>
      <c r="C371" s="77"/>
      <c r="D371" s="77"/>
    </row>
    <row r="372" spans="2:35" x14ac:dyDescent="0.3">
      <c r="E372" s="305" t="s">
        <v>89</v>
      </c>
      <c r="F372" s="305"/>
      <c r="G372" s="305"/>
      <c r="H372" s="305"/>
      <c r="I372" s="305"/>
      <c r="J372" s="305"/>
      <c r="K372" s="305"/>
      <c r="M372" s="305" t="s">
        <v>64</v>
      </c>
      <c r="N372" s="305"/>
      <c r="O372" s="305"/>
      <c r="P372" s="305"/>
      <c r="Q372" s="305"/>
      <c r="R372" s="305"/>
      <c r="S372" s="305"/>
      <c r="U372" s="305" t="s">
        <v>65</v>
      </c>
      <c r="V372" s="305"/>
      <c r="W372" s="305"/>
      <c r="X372" s="305"/>
      <c r="Y372" s="305"/>
      <c r="Z372" s="305"/>
      <c r="AA372" s="305"/>
      <c r="AC372" s="305" t="s">
        <v>66</v>
      </c>
      <c r="AD372" s="305"/>
      <c r="AE372" s="305"/>
      <c r="AF372" s="305"/>
      <c r="AG372" s="305"/>
      <c r="AH372" s="305"/>
      <c r="AI372" s="305"/>
    </row>
    <row r="373" spans="2:35" s="3" customFormat="1" x14ac:dyDescent="0.3">
      <c r="B373" s="4" t="s">
        <v>211</v>
      </c>
      <c r="C373" s="4"/>
      <c r="D373" s="4"/>
      <c r="E373" s="3" t="s">
        <v>70</v>
      </c>
      <c r="F373" s="3" t="s">
        <v>69</v>
      </c>
      <c r="G373" s="3" t="s">
        <v>61</v>
      </c>
      <c r="H373" s="3" t="s">
        <v>68</v>
      </c>
      <c r="I373" s="3" t="s">
        <v>71</v>
      </c>
      <c r="J373" s="3" t="s">
        <v>72</v>
      </c>
      <c r="K373" s="3" t="s">
        <v>62</v>
      </c>
      <c r="M373" s="3" t="s">
        <v>70</v>
      </c>
      <c r="N373" s="3" t="s">
        <v>69</v>
      </c>
      <c r="O373" s="3" t="s">
        <v>61</v>
      </c>
      <c r="P373" s="3" t="s">
        <v>68</v>
      </c>
      <c r="Q373" s="3" t="s">
        <v>71</v>
      </c>
      <c r="R373" s="3" t="s">
        <v>72</v>
      </c>
      <c r="S373" s="3" t="s">
        <v>62</v>
      </c>
      <c r="U373" s="3" t="s">
        <v>70</v>
      </c>
      <c r="V373" s="3" t="s">
        <v>69</v>
      </c>
      <c r="W373" s="3" t="s">
        <v>61</v>
      </c>
      <c r="X373" s="3" t="s">
        <v>68</v>
      </c>
      <c r="Y373" s="3" t="s">
        <v>71</v>
      </c>
      <c r="Z373" s="3" t="s">
        <v>72</v>
      </c>
      <c r="AA373" s="3" t="s">
        <v>62</v>
      </c>
      <c r="AC373" s="3" t="s">
        <v>70</v>
      </c>
      <c r="AD373" s="3" t="s">
        <v>69</v>
      </c>
      <c r="AE373" s="3" t="s">
        <v>61</v>
      </c>
      <c r="AF373" s="3" t="s">
        <v>68</v>
      </c>
      <c r="AG373" s="3" t="s">
        <v>71</v>
      </c>
      <c r="AH373" s="3" t="s">
        <v>72</v>
      </c>
      <c r="AI373" s="3" t="s">
        <v>62</v>
      </c>
    </row>
    <row r="374" spans="2:35" hidden="1" x14ac:dyDescent="0.3">
      <c r="B374" s="86">
        <f>DATE(IF(MONTH(B197)&lt;=3,YEAR(B197),YEAR(B197)+1), 3, 31)</f>
        <v>40633</v>
      </c>
      <c r="C374" s="3"/>
      <c r="D374" s="3"/>
      <c r="E374" s="5">
        <f>E233*$E$40</f>
        <v>26.450000000000003</v>
      </c>
      <c r="F374" s="5">
        <f t="shared" ref="F374:K374" si="639">F233*$E$40</f>
        <v>8.6212499999999981</v>
      </c>
      <c r="G374" s="5">
        <f t="shared" si="639"/>
        <v>7.1962499999999991</v>
      </c>
      <c r="H374" s="5">
        <f t="shared" si="639"/>
        <v>19.55</v>
      </c>
      <c r="I374" s="5">
        <f t="shared" si="639"/>
        <v>84.2</v>
      </c>
      <c r="J374" s="5">
        <f t="shared" si="639"/>
        <v>236.16</v>
      </c>
      <c r="K374" s="5">
        <f t="shared" si="639"/>
        <v>29.328749999999999</v>
      </c>
      <c r="M374" s="5">
        <f t="shared" ref="M374:AI374" si="640">M233*$E$40</f>
        <v>22.425000000000001</v>
      </c>
      <c r="N374" s="5">
        <f t="shared" si="640"/>
        <v>0</v>
      </c>
      <c r="O374" s="5">
        <f t="shared" si="640"/>
        <v>0</v>
      </c>
      <c r="P374" s="5">
        <f t="shared" si="640"/>
        <v>0</v>
      </c>
      <c r="Q374" s="5">
        <f t="shared" si="640"/>
        <v>0</v>
      </c>
      <c r="R374" s="5">
        <f t="shared" si="640"/>
        <v>0</v>
      </c>
      <c r="S374" s="5">
        <f t="shared" si="640"/>
        <v>0</v>
      </c>
      <c r="T374" s="5"/>
      <c r="U374" s="5">
        <f t="shared" si="640"/>
        <v>17.249999999999996</v>
      </c>
      <c r="V374" s="5">
        <f t="shared" si="640"/>
        <v>2.1931249999999998</v>
      </c>
      <c r="W374" s="5">
        <f t="shared" si="640"/>
        <v>1.8306249999999995</v>
      </c>
      <c r="X374" s="5">
        <f t="shared" si="640"/>
        <v>7.6499999999999986</v>
      </c>
      <c r="Y374" s="5">
        <f t="shared" si="640"/>
        <v>6.3150000000000004</v>
      </c>
      <c r="Z374" s="5">
        <f t="shared" si="640"/>
        <v>20.16</v>
      </c>
      <c r="AA374" s="5">
        <f t="shared" si="640"/>
        <v>1.8562500000000002</v>
      </c>
      <c r="AB374" s="5"/>
      <c r="AC374" s="5">
        <f t="shared" si="640"/>
        <v>4.6000000000000005</v>
      </c>
      <c r="AD374" s="5">
        <f t="shared" si="640"/>
        <v>1.0587500000000001</v>
      </c>
      <c r="AE374" s="5">
        <f t="shared" si="640"/>
        <v>0.88375000000000004</v>
      </c>
      <c r="AF374" s="5">
        <f t="shared" si="640"/>
        <v>3.8249999999999993</v>
      </c>
      <c r="AG374" s="5">
        <f t="shared" si="640"/>
        <v>4.21</v>
      </c>
      <c r="AH374" s="5">
        <f t="shared" si="640"/>
        <v>5.7600000000000007</v>
      </c>
      <c r="AI374" s="5">
        <f t="shared" si="640"/>
        <v>2.0418749999999997</v>
      </c>
    </row>
    <row r="375" spans="2:35" hidden="1" x14ac:dyDescent="0.3">
      <c r="B375" s="86">
        <f t="shared" ref="B375:B404" si="641">DATE(IF(MONTH(B198)&lt;=3,YEAR(B198),YEAR(B198)+1), 3, 31)</f>
        <v>40999</v>
      </c>
      <c r="C375" s="3"/>
      <c r="D375" s="3"/>
      <c r="E375" s="5">
        <f t="shared" ref="E375:K375" si="642">E234*$E$40</f>
        <v>28.318750000000005</v>
      </c>
      <c r="F375" s="5">
        <f t="shared" si="642"/>
        <v>8.9774999999999991</v>
      </c>
      <c r="G375" s="5">
        <f t="shared" si="642"/>
        <v>7.5524999999999993</v>
      </c>
      <c r="H375" s="5">
        <f t="shared" si="642"/>
        <v>20.470000000000002</v>
      </c>
      <c r="I375" s="5">
        <f t="shared" si="642"/>
        <v>90</v>
      </c>
      <c r="J375" s="5">
        <f t="shared" si="642"/>
        <v>252.97</v>
      </c>
      <c r="K375" s="5">
        <f t="shared" si="642"/>
        <v>31.402500000000003</v>
      </c>
      <c r="M375" s="5">
        <f t="shared" ref="M375:AI375" si="643">M234*$E$40</f>
        <v>24.009375000000002</v>
      </c>
      <c r="N375" s="5">
        <f t="shared" si="643"/>
        <v>0</v>
      </c>
      <c r="O375" s="5">
        <f t="shared" si="643"/>
        <v>0</v>
      </c>
      <c r="P375" s="5">
        <f t="shared" si="643"/>
        <v>0</v>
      </c>
      <c r="Q375" s="5">
        <f t="shared" si="643"/>
        <v>0</v>
      </c>
      <c r="R375" s="5">
        <f t="shared" si="643"/>
        <v>0</v>
      </c>
      <c r="S375" s="5">
        <f t="shared" si="643"/>
        <v>0</v>
      </c>
      <c r="T375" s="5"/>
      <c r="U375" s="5">
        <f t="shared" si="643"/>
        <v>18.46875</v>
      </c>
      <c r="V375" s="5">
        <f t="shared" si="643"/>
        <v>2.2837499999999999</v>
      </c>
      <c r="W375" s="5">
        <f t="shared" si="643"/>
        <v>1.9212499999999997</v>
      </c>
      <c r="X375" s="5">
        <f t="shared" si="643"/>
        <v>8.01</v>
      </c>
      <c r="Y375" s="5">
        <f t="shared" si="643"/>
        <v>6.75</v>
      </c>
      <c r="Z375" s="5">
        <f t="shared" si="643"/>
        <v>21.595000000000002</v>
      </c>
      <c r="AA375" s="5">
        <f t="shared" si="643"/>
        <v>1.9875</v>
      </c>
      <c r="AB375" s="5"/>
      <c r="AC375" s="5">
        <f t="shared" si="643"/>
        <v>4.9249999999999998</v>
      </c>
      <c r="AD375" s="5">
        <f t="shared" si="643"/>
        <v>1.1025000000000003</v>
      </c>
      <c r="AE375" s="5">
        <f t="shared" si="643"/>
        <v>0.92750000000000021</v>
      </c>
      <c r="AF375" s="5">
        <f t="shared" si="643"/>
        <v>4.0049999999999999</v>
      </c>
      <c r="AG375" s="5">
        <f t="shared" si="643"/>
        <v>4.5</v>
      </c>
      <c r="AH375" s="5">
        <f t="shared" si="643"/>
        <v>6.1700000000000008</v>
      </c>
      <c r="AI375" s="5">
        <f t="shared" si="643"/>
        <v>2.1862499999999998</v>
      </c>
    </row>
    <row r="376" spans="2:35" hidden="1" x14ac:dyDescent="0.3">
      <c r="B376" s="86">
        <f t="shared" si="641"/>
        <v>41364</v>
      </c>
      <c r="C376" s="3"/>
      <c r="D376" s="3"/>
      <c r="E376" s="5">
        <f t="shared" ref="E376:K376" si="644">E235*$E$40</f>
        <v>31.107500000000002</v>
      </c>
      <c r="F376" s="5">
        <f t="shared" si="644"/>
        <v>9.7612499999999986</v>
      </c>
      <c r="G376" s="5">
        <f t="shared" si="644"/>
        <v>8.2649999999999988</v>
      </c>
      <c r="H376" s="5">
        <f t="shared" si="644"/>
        <v>21.965000000000003</v>
      </c>
      <c r="I376" s="5">
        <f t="shared" si="644"/>
        <v>98.90000000000002</v>
      </c>
      <c r="J376" s="5">
        <f t="shared" si="644"/>
        <v>278.90249999999997</v>
      </c>
      <c r="K376" s="5">
        <f t="shared" si="644"/>
        <v>34.661250000000003</v>
      </c>
      <c r="M376" s="5">
        <f t="shared" ref="M376:AI376" si="645">M235*$E$40</f>
        <v>26.373750000000001</v>
      </c>
      <c r="N376" s="5">
        <f t="shared" si="645"/>
        <v>0</v>
      </c>
      <c r="O376" s="5">
        <f t="shared" si="645"/>
        <v>0</v>
      </c>
      <c r="P376" s="5">
        <f t="shared" si="645"/>
        <v>0</v>
      </c>
      <c r="Q376" s="5">
        <f t="shared" si="645"/>
        <v>0</v>
      </c>
      <c r="R376" s="5">
        <f t="shared" si="645"/>
        <v>0</v>
      </c>
      <c r="S376" s="5">
        <f t="shared" si="645"/>
        <v>0</v>
      </c>
      <c r="T376" s="5"/>
      <c r="U376" s="5">
        <f t="shared" si="645"/>
        <v>20.287500000000001</v>
      </c>
      <c r="V376" s="5">
        <f t="shared" si="645"/>
        <v>2.4831249999999998</v>
      </c>
      <c r="W376" s="5">
        <f t="shared" si="645"/>
        <v>2.1024999999999996</v>
      </c>
      <c r="X376" s="5">
        <f t="shared" si="645"/>
        <v>8.5949999999999989</v>
      </c>
      <c r="Y376" s="5">
        <f t="shared" si="645"/>
        <v>7.4174999999999995</v>
      </c>
      <c r="Z376" s="5">
        <f t="shared" si="645"/>
        <v>23.808750000000003</v>
      </c>
      <c r="AA376" s="5">
        <f t="shared" si="645"/>
        <v>2.1937500000000001</v>
      </c>
      <c r="AB376" s="5"/>
      <c r="AC376" s="5">
        <f t="shared" si="645"/>
        <v>5.41</v>
      </c>
      <c r="AD376" s="5">
        <f t="shared" si="645"/>
        <v>1.19875</v>
      </c>
      <c r="AE376" s="5">
        <f t="shared" si="645"/>
        <v>1.0149999999999999</v>
      </c>
      <c r="AF376" s="5">
        <f t="shared" si="645"/>
        <v>4.2974999999999994</v>
      </c>
      <c r="AG376" s="5">
        <f t="shared" si="645"/>
        <v>4.9450000000000003</v>
      </c>
      <c r="AH376" s="5">
        <f t="shared" si="645"/>
        <v>6.8024999999999993</v>
      </c>
      <c r="AI376" s="5">
        <f t="shared" si="645"/>
        <v>2.413125</v>
      </c>
    </row>
    <row r="377" spans="2:35" hidden="1" x14ac:dyDescent="0.3">
      <c r="B377" s="86">
        <f t="shared" si="641"/>
        <v>41729</v>
      </c>
      <c r="C377" s="3"/>
      <c r="D377" s="3"/>
      <c r="E377" s="5">
        <f t="shared" ref="E377:K377" si="646">E236*$E$40</f>
        <v>35.707500000000003</v>
      </c>
      <c r="F377" s="5">
        <f t="shared" si="646"/>
        <v>10.901249999999999</v>
      </c>
      <c r="G377" s="5">
        <f t="shared" si="646"/>
        <v>9.2625000000000011</v>
      </c>
      <c r="H377" s="5">
        <f t="shared" si="646"/>
        <v>24.610000000000003</v>
      </c>
      <c r="I377" s="5">
        <f t="shared" si="646"/>
        <v>113.10000000000001</v>
      </c>
      <c r="J377" s="5">
        <f t="shared" si="646"/>
        <v>321.7475</v>
      </c>
      <c r="K377" s="5">
        <f t="shared" si="646"/>
        <v>39.796250000000008</v>
      </c>
      <c r="M377" s="5">
        <f t="shared" ref="M377:AI377" si="647">M236*$E$40</f>
        <v>30.273749999999996</v>
      </c>
      <c r="N377" s="5">
        <f t="shared" si="647"/>
        <v>0</v>
      </c>
      <c r="O377" s="5">
        <f t="shared" si="647"/>
        <v>0</v>
      </c>
      <c r="P377" s="5">
        <f t="shared" si="647"/>
        <v>0</v>
      </c>
      <c r="Q377" s="5">
        <f t="shared" si="647"/>
        <v>0</v>
      </c>
      <c r="R377" s="5">
        <f t="shared" si="647"/>
        <v>0</v>
      </c>
      <c r="S377" s="5">
        <f t="shared" si="647"/>
        <v>0</v>
      </c>
      <c r="T377" s="5"/>
      <c r="U377" s="5">
        <f t="shared" si="647"/>
        <v>23.287499999999998</v>
      </c>
      <c r="V377" s="5">
        <f t="shared" si="647"/>
        <v>2.7731249999999998</v>
      </c>
      <c r="W377" s="5">
        <f t="shared" si="647"/>
        <v>2.3562499999999997</v>
      </c>
      <c r="X377" s="5">
        <f t="shared" si="647"/>
        <v>9.629999999999999</v>
      </c>
      <c r="Y377" s="5">
        <f t="shared" si="647"/>
        <v>8.4824999999999999</v>
      </c>
      <c r="Z377" s="5">
        <f t="shared" si="647"/>
        <v>27.466250000000002</v>
      </c>
      <c r="AA377" s="5">
        <f t="shared" si="647"/>
        <v>2.5187500000000003</v>
      </c>
      <c r="AB377" s="5"/>
      <c r="AC377" s="5">
        <f t="shared" si="647"/>
        <v>6.2100000000000009</v>
      </c>
      <c r="AD377" s="5">
        <f t="shared" si="647"/>
        <v>1.3387500000000001</v>
      </c>
      <c r="AE377" s="5">
        <f t="shared" si="647"/>
        <v>1.1375000000000002</v>
      </c>
      <c r="AF377" s="5">
        <f t="shared" si="647"/>
        <v>4.8149999999999995</v>
      </c>
      <c r="AG377" s="5">
        <f t="shared" si="647"/>
        <v>5.6550000000000011</v>
      </c>
      <c r="AH377" s="5">
        <f t="shared" si="647"/>
        <v>7.8475000000000001</v>
      </c>
      <c r="AI377" s="5">
        <f t="shared" si="647"/>
        <v>2.7706250000000003</v>
      </c>
    </row>
    <row r="378" spans="2:35" hidden="1" x14ac:dyDescent="0.3">
      <c r="B378" s="86">
        <f t="shared" si="641"/>
        <v>42094</v>
      </c>
      <c r="C378" s="3"/>
      <c r="D378" s="3"/>
      <c r="E378" s="5">
        <f t="shared" ref="E378:K378" si="648">E237*$E$40</f>
        <v>38.266250000000007</v>
      </c>
      <c r="F378" s="5">
        <f t="shared" si="648"/>
        <v>11.257499999999999</v>
      </c>
      <c r="G378" s="5">
        <f t="shared" si="648"/>
        <v>9.8324999999999996</v>
      </c>
      <c r="H378" s="5">
        <f t="shared" si="648"/>
        <v>25.587500000000002</v>
      </c>
      <c r="I378" s="5">
        <f t="shared" si="648"/>
        <v>120.80000000000001</v>
      </c>
      <c r="J378" s="5">
        <f t="shared" si="648"/>
        <v>344.80999999999995</v>
      </c>
      <c r="K378" s="5">
        <f t="shared" si="648"/>
        <v>42.660000000000004</v>
      </c>
      <c r="M378" s="5">
        <f t="shared" ref="M378:AI378" si="649">M237*$E$40</f>
        <v>32.443125000000002</v>
      </c>
      <c r="N378" s="5">
        <f t="shared" si="649"/>
        <v>0</v>
      </c>
      <c r="O378" s="5">
        <f t="shared" si="649"/>
        <v>0</v>
      </c>
      <c r="P378" s="5">
        <f t="shared" si="649"/>
        <v>0</v>
      </c>
      <c r="Q378" s="5">
        <f t="shared" si="649"/>
        <v>0</v>
      </c>
      <c r="R378" s="5">
        <f t="shared" si="649"/>
        <v>0</v>
      </c>
      <c r="S378" s="5">
        <f t="shared" si="649"/>
        <v>0</v>
      </c>
      <c r="T378" s="5"/>
      <c r="U378" s="5">
        <f t="shared" si="649"/>
        <v>24.956250000000001</v>
      </c>
      <c r="V378" s="5">
        <f t="shared" si="649"/>
        <v>2.8637499999999996</v>
      </c>
      <c r="W378" s="5">
        <f t="shared" si="649"/>
        <v>2.5012500000000002</v>
      </c>
      <c r="X378" s="5">
        <f t="shared" si="649"/>
        <v>10.012500000000001</v>
      </c>
      <c r="Y378" s="5">
        <f t="shared" si="649"/>
        <v>9.06</v>
      </c>
      <c r="Z378" s="5">
        <f t="shared" si="649"/>
        <v>29.435000000000002</v>
      </c>
      <c r="AA378" s="5">
        <f t="shared" si="649"/>
        <v>2.7000000000000006</v>
      </c>
      <c r="AB378" s="5"/>
      <c r="AC378" s="5">
        <f t="shared" si="649"/>
        <v>6.6550000000000002</v>
      </c>
      <c r="AD378" s="5">
        <f t="shared" si="649"/>
        <v>1.3825000000000003</v>
      </c>
      <c r="AE378" s="5">
        <f t="shared" si="649"/>
        <v>1.2075000000000002</v>
      </c>
      <c r="AF378" s="5">
        <f t="shared" si="649"/>
        <v>5.0062500000000005</v>
      </c>
      <c r="AG378" s="5">
        <f t="shared" si="649"/>
        <v>6.04</v>
      </c>
      <c r="AH378" s="5">
        <f t="shared" si="649"/>
        <v>8.41</v>
      </c>
      <c r="AI378" s="5">
        <f t="shared" si="649"/>
        <v>2.97</v>
      </c>
    </row>
    <row r="379" spans="2:35" hidden="1" x14ac:dyDescent="0.3">
      <c r="B379" s="86">
        <f t="shared" si="641"/>
        <v>42460</v>
      </c>
      <c r="C379" s="3"/>
      <c r="D379" s="3"/>
      <c r="E379" s="5">
        <f t="shared" ref="E379:K379" si="650">E238*$E$40</f>
        <v>40.997500000000002</v>
      </c>
      <c r="F379" s="5">
        <f t="shared" si="650"/>
        <v>11.827500000000001</v>
      </c>
      <c r="G379" s="5">
        <f t="shared" si="650"/>
        <v>10.4025</v>
      </c>
      <c r="H379" s="5">
        <f t="shared" si="650"/>
        <v>26.737500000000001</v>
      </c>
      <c r="I379" s="5">
        <f t="shared" si="650"/>
        <v>129.1</v>
      </c>
      <c r="J379" s="5">
        <f t="shared" si="650"/>
        <v>370.1275</v>
      </c>
      <c r="K379" s="5">
        <f t="shared" si="650"/>
        <v>45.82</v>
      </c>
      <c r="M379" s="5">
        <f t="shared" ref="M379:AI379" si="651">M238*$E$40</f>
        <v>34.758749999999999</v>
      </c>
      <c r="N379" s="5">
        <f t="shared" si="651"/>
        <v>0</v>
      </c>
      <c r="O379" s="5">
        <f t="shared" si="651"/>
        <v>0</v>
      </c>
      <c r="P379" s="5">
        <f t="shared" si="651"/>
        <v>0</v>
      </c>
      <c r="Q379" s="5">
        <f t="shared" si="651"/>
        <v>0</v>
      </c>
      <c r="R379" s="5">
        <f t="shared" si="651"/>
        <v>0</v>
      </c>
      <c r="S379" s="5">
        <f t="shared" si="651"/>
        <v>0</v>
      </c>
      <c r="T379" s="5"/>
      <c r="U379" s="5">
        <f t="shared" si="651"/>
        <v>26.737500000000001</v>
      </c>
      <c r="V379" s="5">
        <f t="shared" si="651"/>
        <v>3.0087499999999996</v>
      </c>
      <c r="W379" s="5">
        <f t="shared" si="651"/>
        <v>2.6462499999999998</v>
      </c>
      <c r="X379" s="5">
        <f t="shared" si="651"/>
        <v>10.462499999999999</v>
      </c>
      <c r="Y379" s="5">
        <f t="shared" si="651"/>
        <v>9.6824999999999992</v>
      </c>
      <c r="Z379" s="5">
        <f t="shared" si="651"/>
        <v>31.596250000000001</v>
      </c>
      <c r="AA379" s="5">
        <f t="shared" si="651"/>
        <v>2.9000000000000004</v>
      </c>
      <c r="AB379" s="5"/>
      <c r="AC379" s="5">
        <f t="shared" si="651"/>
        <v>7.13</v>
      </c>
      <c r="AD379" s="5">
        <f t="shared" si="651"/>
        <v>1.4524999999999999</v>
      </c>
      <c r="AE379" s="5">
        <f t="shared" si="651"/>
        <v>1.2775000000000001</v>
      </c>
      <c r="AF379" s="5">
        <f t="shared" si="651"/>
        <v>5.2312499999999993</v>
      </c>
      <c r="AG379" s="5">
        <f t="shared" si="651"/>
        <v>6.455000000000001</v>
      </c>
      <c r="AH379" s="5">
        <f t="shared" si="651"/>
        <v>9.0274999999999981</v>
      </c>
      <c r="AI379" s="5">
        <f t="shared" si="651"/>
        <v>3.19</v>
      </c>
    </row>
    <row r="380" spans="2:35" hidden="1" x14ac:dyDescent="0.3">
      <c r="B380" s="86">
        <f t="shared" si="641"/>
        <v>42825</v>
      </c>
      <c r="C380" s="3"/>
      <c r="D380" s="3"/>
      <c r="E380" s="5">
        <f t="shared" ref="E380:K380" si="652">E239*$E$40</f>
        <v>44.073749999999997</v>
      </c>
      <c r="F380" s="5">
        <f t="shared" si="652"/>
        <v>12.397499999999999</v>
      </c>
      <c r="G380" s="5">
        <f t="shared" si="652"/>
        <v>10.972499999999998</v>
      </c>
      <c r="H380" s="5">
        <f t="shared" si="652"/>
        <v>27.945000000000004</v>
      </c>
      <c r="I380" s="5">
        <f t="shared" si="652"/>
        <v>138.4</v>
      </c>
      <c r="J380" s="5">
        <f t="shared" si="652"/>
        <v>398.21249999999992</v>
      </c>
      <c r="K380" s="5">
        <f t="shared" si="652"/>
        <v>49.177500000000009</v>
      </c>
      <c r="M380" s="5">
        <f t="shared" ref="M380:AI380" si="653">M239*$E$40</f>
        <v>37.366875</v>
      </c>
      <c r="N380" s="5">
        <f t="shared" si="653"/>
        <v>0</v>
      </c>
      <c r="O380" s="5">
        <f t="shared" si="653"/>
        <v>0</v>
      </c>
      <c r="P380" s="5">
        <f t="shared" si="653"/>
        <v>0</v>
      </c>
      <c r="Q380" s="5">
        <f t="shared" si="653"/>
        <v>0</v>
      </c>
      <c r="R380" s="5">
        <f t="shared" si="653"/>
        <v>0</v>
      </c>
      <c r="S380" s="5">
        <f t="shared" si="653"/>
        <v>0</v>
      </c>
      <c r="T380" s="5"/>
      <c r="U380" s="5">
        <f t="shared" si="653"/>
        <v>28.743749999999995</v>
      </c>
      <c r="V380" s="5">
        <f t="shared" si="653"/>
        <v>3.1537500000000001</v>
      </c>
      <c r="W380" s="5">
        <f t="shared" si="653"/>
        <v>2.7912499999999998</v>
      </c>
      <c r="X380" s="5">
        <f t="shared" si="653"/>
        <v>10.934999999999997</v>
      </c>
      <c r="Y380" s="5">
        <f t="shared" si="653"/>
        <v>10.38</v>
      </c>
      <c r="Z380" s="5">
        <f t="shared" si="653"/>
        <v>33.993750000000006</v>
      </c>
      <c r="AA380" s="5">
        <f t="shared" si="653"/>
        <v>3.1125000000000003</v>
      </c>
      <c r="AB380" s="5"/>
      <c r="AC380" s="5">
        <f t="shared" si="653"/>
        <v>7.665</v>
      </c>
      <c r="AD380" s="5">
        <f t="shared" si="653"/>
        <v>1.5225000000000002</v>
      </c>
      <c r="AE380" s="5">
        <f t="shared" si="653"/>
        <v>1.3475000000000001</v>
      </c>
      <c r="AF380" s="5">
        <f t="shared" si="653"/>
        <v>5.4674999999999985</v>
      </c>
      <c r="AG380" s="5">
        <f t="shared" si="653"/>
        <v>6.919999999999999</v>
      </c>
      <c r="AH380" s="5">
        <f t="shared" si="653"/>
        <v>9.7125000000000004</v>
      </c>
      <c r="AI380" s="5">
        <f t="shared" si="653"/>
        <v>3.4237500000000001</v>
      </c>
    </row>
    <row r="381" spans="2:35" hidden="1" x14ac:dyDescent="0.3">
      <c r="B381" s="86">
        <f t="shared" si="641"/>
        <v>43190</v>
      </c>
      <c r="C381" s="3"/>
      <c r="D381" s="3"/>
      <c r="E381" s="5">
        <f t="shared" ref="E381:K381" si="654">E240*$E$40</f>
        <v>47.4375</v>
      </c>
      <c r="F381" s="5">
        <f t="shared" si="654"/>
        <v>12.967500000000001</v>
      </c>
      <c r="G381" s="5">
        <f t="shared" si="654"/>
        <v>11.542499999999999</v>
      </c>
      <c r="H381" s="5">
        <f t="shared" si="654"/>
        <v>29.324999999999999</v>
      </c>
      <c r="I381" s="5">
        <f t="shared" si="654"/>
        <v>148.19999999999999</v>
      </c>
      <c r="J381" s="5">
        <f t="shared" si="654"/>
        <v>428.65499999999997</v>
      </c>
      <c r="K381" s="5">
        <f t="shared" si="654"/>
        <v>53.127499999999998</v>
      </c>
      <c r="M381" s="5">
        <f t="shared" ref="M381:AI381" si="655">M240*$E$40</f>
        <v>40.218750000000007</v>
      </c>
      <c r="N381" s="5">
        <f t="shared" si="655"/>
        <v>0</v>
      </c>
      <c r="O381" s="5">
        <f t="shared" si="655"/>
        <v>0</v>
      </c>
      <c r="P381" s="5">
        <f t="shared" si="655"/>
        <v>0</v>
      </c>
      <c r="Q381" s="5">
        <f t="shared" si="655"/>
        <v>0</v>
      </c>
      <c r="R381" s="5">
        <f t="shared" si="655"/>
        <v>0</v>
      </c>
      <c r="S381" s="5">
        <f t="shared" si="655"/>
        <v>0</v>
      </c>
      <c r="T381" s="5"/>
      <c r="U381" s="5">
        <f t="shared" si="655"/>
        <v>30.9375</v>
      </c>
      <c r="V381" s="5">
        <f t="shared" si="655"/>
        <v>3.2987499999999996</v>
      </c>
      <c r="W381" s="5">
        <f t="shared" si="655"/>
        <v>2.9362499999999998</v>
      </c>
      <c r="X381" s="5">
        <f t="shared" si="655"/>
        <v>11.475</v>
      </c>
      <c r="Y381" s="5">
        <f t="shared" si="655"/>
        <v>11.115</v>
      </c>
      <c r="Z381" s="5">
        <f t="shared" si="655"/>
        <v>36.592500000000008</v>
      </c>
      <c r="AA381" s="5">
        <f t="shared" si="655"/>
        <v>3.3625000000000003</v>
      </c>
      <c r="AB381" s="5"/>
      <c r="AC381" s="5">
        <f t="shared" si="655"/>
        <v>8.25</v>
      </c>
      <c r="AD381" s="5">
        <f t="shared" si="655"/>
        <v>1.5925</v>
      </c>
      <c r="AE381" s="5">
        <f t="shared" si="655"/>
        <v>1.4175000000000002</v>
      </c>
      <c r="AF381" s="5">
        <f t="shared" si="655"/>
        <v>5.7374999999999998</v>
      </c>
      <c r="AG381" s="5">
        <f t="shared" si="655"/>
        <v>7.4099999999999993</v>
      </c>
      <c r="AH381" s="5">
        <f t="shared" si="655"/>
        <v>10.455</v>
      </c>
      <c r="AI381" s="5">
        <f t="shared" si="655"/>
        <v>3.6987500000000004</v>
      </c>
    </row>
    <row r="382" spans="2:35" hidden="1" x14ac:dyDescent="0.3">
      <c r="B382" s="86">
        <f t="shared" si="641"/>
        <v>43555</v>
      </c>
      <c r="C382" s="3"/>
      <c r="D382" s="3"/>
      <c r="E382" s="5">
        <f t="shared" ref="E382:K382" si="656">E241*$E$40</f>
        <v>50.973750000000003</v>
      </c>
      <c r="F382" s="5">
        <f t="shared" si="656"/>
        <v>13.5375</v>
      </c>
      <c r="G382" s="5">
        <f t="shared" si="656"/>
        <v>12.183749999999998</v>
      </c>
      <c r="H382" s="5">
        <f t="shared" si="656"/>
        <v>30.705000000000002</v>
      </c>
      <c r="I382" s="5">
        <f t="shared" si="656"/>
        <v>158.79999999999998</v>
      </c>
      <c r="J382" s="5">
        <f t="shared" si="656"/>
        <v>461.25</v>
      </c>
      <c r="K382" s="5">
        <f t="shared" si="656"/>
        <v>57.077500000000008</v>
      </c>
      <c r="M382" s="5">
        <f t="shared" ref="M382:AI382" si="657">M241*$E$40</f>
        <v>43.216875000000009</v>
      </c>
      <c r="N382" s="5">
        <f t="shared" si="657"/>
        <v>0</v>
      </c>
      <c r="O382" s="5">
        <f t="shared" si="657"/>
        <v>0</v>
      </c>
      <c r="P382" s="5">
        <f t="shared" si="657"/>
        <v>0</v>
      </c>
      <c r="Q382" s="5">
        <f t="shared" si="657"/>
        <v>0</v>
      </c>
      <c r="R382" s="5">
        <f t="shared" si="657"/>
        <v>0</v>
      </c>
      <c r="S382" s="5">
        <f t="shared" si="657"/>
        <v>0</v>
      </c>
      <c r="T382" s="5"/>
      <c r="U382" s="5">
        <f t="shared" si="657"/>
        <v>33.243749999999999</v>
      </c>
      <c r="V382" s="5">
        <f t="shared" si="657"/>
        <v>3.4437499999999996</v>
      </c>
      <c r="W382" s="5">
        <f t="shared" si="657"/>
        <v>3.0993750000000002</v>
      </c>
      <c r="X382" s="5">
        <f t="shared" si="657"/>
        <v>12.014999999999999</v>
      </c>
      <c r="Y382" s="5">
        <f t="shared" si="657"/>
        <v>11.909999999999998</v>
      </c>
      <c r="Z382" s="5">
        <f t="shared" si="657"/>
        <v>39.375</v>
      </c>
      <c r="AA382" s="5">
        <f t="shared" si="657"/>
        <v>3.6125000000000003</v>
      </c>
      <c r="AB382" s="5"/>
      <c r="AC382" s="5">
        <f t="shared" si="657"/>
        <v>8.8650000000000002</v>
      </c>
      <c r="AD382" s="5">
        <f t="shared" si="657"/>
        <v>1.6625000000000003</v>
      </c>
      <c r="AE382" s="5">
        <f t="shared" si="657"/>
        <v>1.4962500000000001</v>
      </c>
      <c r="AF382" s="5">
        <f t="shared" si="657"/>
        <v>6.0074999999999994</v>
      </c>
      <c r="AG382" s="5">
        <f t="shared" si="657"/>
        <v>7.94</v>
      </c>
      <c r="AH382" s="5">
        <f t="shared" si="657"/>
        <v>11.25</v>
      </c>
      <c r="AI382" s="5">
        <f t="shared" si="657"/>
        <v>3.9737499999999994</v>
      </c>
    </row>
    <row r="383" spans="2:35" hidden="1" x14ac:dyDescent="0.3">
      <c r="B383" s="86">
        <f t="shared" si="641"/>
        <v>43921</v>
      </c>
      <c r="C383" s="3"/>
      <c r="D383" s="3"/>
      <c r="E383" s="5">
        <f t="shared" ref="E383:K383" si="658">E242*$E$40</f>
        <v>54.854999999999997</v>
      </c>
      <c r="F383" s="5">
        <f t="shared" si="658"/>
        <v>14.1075</v>
      </c>
      <c r="G383" s="5">
        <f t="shared" si="658"/>
        <v>12.967500000000001</v>
      </c>
      <c r="H383" s="5">
        <f t="shared" si="658"/>
        <v>32.142500000000005</v>
      </c>
      <c r="I383" s="5">
        <f t="shared" si="658"/>
        <v>170.20000000000002</v>
      </c>
      <c r="J383" s="5">
        <f t="shared" si="658"/>
        <v>496.30500000000001</v>
      </c>
      <c r="K383" s="5">
        <f t="shared" si="658"/>
        <v>61.225000000000001</v>
      </c>
      <c r="M383" s="5">
        <f t="shared" ref="M383:AI383" si="659">M242*$E$40</f>
        <v>46.5075</v>
      </c>
      <c r="N383" s="5">
        <f t="shared" si="659"/>
        <v>0</v>
      </c>
      <c r="O383" s="5">
        <f t="shared" si="659"/>
        <v>0</v>
      </c>
      <c r="P383" s="5">
        <f t="shared" si="659"/>
        <v>0</v>
      </c>
      <c r="Q383" s="5">
        <f t="shared" si="659"/>
        <v>0</v>
      </c>
      <c r="R383" s="5">
        <f t="shared" si="659"/>
        <v>0</v>
      </c>
      <c r="S383" s="5">
        <f t="shared" si="659"/>
        <v>0</v>
      </c>
      <c r="T383" s="5"/>
      <c r="U383" s="5">
        <f t="shared" si="659"/>
        <v>35.774999999999999</v>
      </c>
      <c r="V383" s="5">
        <f t="shared" si="659"/>
        <v>3.5887499999999997</v>
      </c>
      <c r="W383" s="5">
        <f t="shared" si="659"/>
        <v>3.2987499999999996</v>
      </c>
      <c r="X383" s="5">
        <f t="shared" si="659"/>
        <v>12.577500000000001</v>
      </c>
      <c r="Y383" s="5">
        <f t="shared" si="659"/>
        <v>12.764999999999999</v>
      </c>
      <c r="Z383" s="5">
        <f t="shared" si="659"/>
        <v>42.3675</v>
      </c>
      <c r="AA383" s="5">
        <f t="shared" si="659"/>
        <v>3.875</v>
      </c>
      <c r="AB383" s="5"/>
      <c r="AC383" s="5">
        <f t="shared" si="659"/>
        <v>9.5399999999999991</v>
      </c>
      <c r="AD383" s="5">
        <f t="shared" si="659"/>
        <v>1.7324999999999999</v>
      </c>
      <c r="AE383" s="5">
        <f t="shared" si="659"/>
        <v>1.5925</v>
      </c>
      <c r="AF383" s="5">
        <f t="shared" si="659"/>
        <v>6.2887500000000003</v>
      </c>
      <c r="AG383" s="5">
        <f t="shared" si="659"/>
        <v>8.51</v>
      </c>
      <c r="AH383" s="5">
        <f t="shared" si="659"/>
        <v>12.104999999999999</v>
      </c>
      <c r="AI383" s="5">
        <f t="shared" si="659"/>
        <v>4.2625000000000002</v>
      </c>
    </row>
    <row r="384" spans="2:35" hidden="1" x14ac:dyDescent="0.3">
      <c r="B384" s="86">
        <f t="shared" si="641"/>
        <v>44286</v>
      </c>
      <c r="C384" s="3"/>
      <c r="D384" s="3"/>
      <c r="E384" s="5">
        <f t="shared" ref="E384:K384" si="660">E243*$E$40</f>
        <v>53.676250000000003</v>
      </c>
      <c r="F384" s="5">
        <f t="shared" si="660"/>
        <v>17.741249999999997</v>
      </c>
      <c r="G384" s="5">
        <f t="shared" si="660"/>
        <v>16.387499999999999</v>
      </c>
      <c r="H384" s="5">
        <f t="shared" si="660"/>
        <v>26.335000000000004</v>
      </c>
      <c r="I384" s="5">
        <f t="shared" si="660"/>
        <v>141.80000000000001</v>
      </c>
      <c r="J384" s="5">
        <f t="shared" si="660"/>
        <v>425.78500000000003</v>
      </c>
      <c r="K384" s="5">
        <f t="shared" si="660"/>
        <v>52.633749999999999</v>
      </c>
      <c r="M384" s="5">
        <f t="shared" ref="M384:AI384" si="661">M243*$E$40</f>
        <v>45.508125</v>
      </c>
      <c r="N384" s="5">
        <f t="shared" si="661"/>
        <v>0</v>
      </c>
      <c r="O384" s="5">
        <f t="shared" si="661"/>
        <v>0</v>
      </c>
      <c r="P384" s="5">
        <f t="shared" si="661"/>
        <v>0</v>
      </c>
      <c r="Q384" s="5">
        <f t="shared" si="661"/>
        <v>0</v>
      </c>
      <c r="R384" s="5">
        <f t="shared" si="661"/>
        <v>0</v>
      </c>
      <c r="S384" s="5">
        <f t="shared" si="661"/>
        <v>0</v>
      </c>
      <c r="T384" s="5"/>
      <c r="U384" s="5">
        <f t="shared" si="661"/>
        <v>35.006250000000001</v>
      </c>
      <c r="V384" s="5">
        <f t="shared" si="661"/>
        <v>4.5131249999999996</v>
      </c>
      <c r="W384" s="5">
        <f t="shared" si="661"/>
        <v>4.1687499999999993</v>
      </c>
      <c r="X384" s="5">
        <f t="shared" si="661"/>
        <v>10.304999999999998</v>
      </c>
      <c r="Y384" s="5">
        <f t="shared" si="661"/>
        <v>10.635</v>
      </c>
      <c r="Z384" s="5">
        <f t="shared" si="661"/>
        <v>36.347500000000004</v>
      </c>
      <c r="AA384" s="5">
        <f t="shared" si="661"/>
        <v>3.3312500000000007</v>
      </c>
      <c r="AB384" s="5"/>
      <c r="AC384" s="5">
        <f t="shared" si="661"/>
        <v>9.3349999999999991</v>
      </c>
      <c r="AD384" s="5">
        <f t="shared" si="661"/>
        <v>2.1787500000000004</v>
      </c>
      <c r="AE384" s="5">
        <f t="shared" si="661"/>
        <v>2.0125000000000002</v>
      </c>
      <c r="AF384" s="5">
        <f t="shared" si="661"/>
        <v>5.152499999999999</v>
      </c>
      <c r="AG384" s="5">
        <f t="shared" si="661"/>
        <v>7.0900000000000007</v>
      </c>
      <c r="AH384" s="5">
        <f t="shared" si="661"/>
        <v>10.385</v>
      </c>
      <c r="AI384" s="5">
        <f t="shared" si="661"/>
        <v>3.6643749999999997</v>
      </c>
    </row>
    <row r="385" spans="2:35" x14ac:dyDescent="0.3">
      <c r="B385" s="86">
        <f t="shared" si="641"/>
        <v>44651</v>
      </c>
      <c r="C385" s="3"/>
      <c r="D385" s="3"/>
      <c r="E385" s="5">
        <f t="shared" ref="E385:K385" si="662">E244*$E$40</f>
        <v>40.876031250000004</v>
      </c>
      <c r="F385" s="5">
        <f t="shared" si="662"/>
        <v>27.394199999999998</v>
      </c>
      <c r="G385" s="5">
        <f t="shared" si="662"/>
        <v>25.396706249999998</v>
      </c>
      <c r="H385" s="5">
        <f t="shared" si="662"/>
        <v>5.2966124999999993</v>
      </c>
      <c r="I385" s="5">
        <f t="shared" si="662"/>
        <v>29.637</v>
      </c>
      <c r="J385" s="5">
        <f t="shared" si="662"/>
        <v>131.364</v>
      </c>
      <c r="K385" s="5">
        <f t="shared" si="662"/>
        <v>16.215243749999999</v>
      </c>
      <c r="M385" s="5">
        <f t="shared" ref="M385:AI385" si="663">M244*$E$40</f>
        <v>34.655765625000008</v>
      </c>
      <c r="N385" s="5">
        <f t="shared" si="663"/>
        <v>0</v>
      </c>
      <c r="O385" s="5">
        <f t="shared" si="663"/>
        <v>0</v>
      </c>
      <c r="P385" s="5">
        <f t="shared" si="663"/>
        <v>0</v>
      </c>
      <c r="Q385" s="5">
        <f t="shared" si="663"/>
        <v>0</v>
      </c>
      <c r="R385" s="5">
        <f t="shared" si="663"/>
        <v>0</v>
      </c>
      <c r="S385" s="5">
        <f t="shared" si="663"/>
        <v>0</v>
      </c>
      <c r="T385" s="5"/>
      <c r="U385" s="5">
        <f t="shared" si="663"/>
        <v>26.658281249999998</v>
      </c>
      <c r="V385" s="5">
        <f t="shared" si="663"/>
        <v>6.9686999999999992</v>
      </c>
      <c r="W385" s="5">
        <f t="shared" si="663"/>
        <v>6.4605656250000001</v>
      </c>
      <c r="X385" s="5">
        <f t="shared" si="663"/>
        <v>2.0725874999999996</v>
      </c>
      <c r="Y385" s="5">
        <f t="shared" si="663"/>
        <v>2.2227749999999999</v>
      </c>
      <c r="Z385" s="5">
        <f t="shared" si="663"/>
        <v>11.214</v>
      </c>
      <c r="AA385" s="5">
        <f t="shared" si="663"/>
        <v>1.02628125</v>
      </c>
      <c r="AB385" s="5"/>
      <c r="AC385" s="5">
        <f t="shared" si="663"/>
        <v>7.1088750000000003</v>
      </c>
      <c r="AD385" s="5">
        <f t="shared" si="663"/>
        <v>3.3642000000000003</v>
      </c>
      <c r="AE385" s="5">
        <f t="shared" si="663"/>
        <v>3.1188937500000002</v>
      </c>
      <c r="AF385" s="5">
        <f t="shared" si="663"/>
        <v>1.0362937499999998</v>
      </c>
      <c r="AG385" s="5">
        <f t="shared" si="663"/>
        <v>1.4818499999999999</v>
      </c>
      <c r="AH385" s="5">
        <f t="shared" si="663"/>
        <v>3.2040000000000002</v>
      </c>
      <c r="AI385" s="5">
        <f t="shared" si="663"/>
        <v>1.1289093749999999</v>
      </c>
    </row>
    <row r="386" spans="2:35" x14ac:dyDescent="0.3">
      <c r="B386" s="86">
        <f t="shared" si="641"/>
        <v>45016</v>
      </c>
      <c r="C386" s="3"/>
      <c r="D386" s="3"/>
      <c r="E386" s="5">
        <f t="shared" ref="E386:K386" si="664">E245*$E$40</f>
        <v>41.080411406250001</v>
      </c>
      <c r="F386" s="5">
        <f t="shared" si="664"/>
        <v>27.53117099999999</v>
      </c>
      <c r="G386" s="5">
        <f t="shared" si="664"/>
        <v>25.523689781249995</v>
      </c>
      <c r="H386" s="5">
        <f t="shared" si="664"/>
        <v>5.3230955624999998</v>
      </c>
      <c r="I386" s="5">
        <f t="shared" si="664"/>
        <v>29.785184999999995</v>
      </c>
      <c r="J386" s="5">
        <f t="shared" si="664"/>
        <v>132.02081999999996</v>
      </c>
      <c r="K386" s="5">
        <f t="shared" si="664"/>
        <v>16.296319968749998</v>
      </c>
      <c r="M386" s="5">
        <f t="shared" ref="M386:AI386" si="665">M245*$E$40</f>
        <v>34.829044453124993</v>
      </c>
      <c r="N386" s="5">
        <f t="shared" si="665"/>
        <v>0</v>
      </c>
      <c r="O386" s="5">
        <f t="shared" si="665"/>
        <v>0</v>
      </c>
      <c r="P386" s="5">
        <f t="shared" si="665"/>
        <v>0</v>
      </c>
      <c r="Q386" s="5">
        <f t="shared" si="665"/>
        <v>0</v>
      </c>
      <c r="R386" s="5">
        <f t="shared" si="665"/>
        <v>0</v>
      </c>
      <c r="S386" s="5">
        <f t="shared" si="665"/>
        <v>0</v>
      </c>
      <c r="T386" s="5"/>
      <c r="U386" s="5">
        <f t="shared" si="665"/>
        <v>26.791572656249997</v>
      </c>
      <c r="V386" s="5">
        <f t="shared" si="665"/>
        <v>7.0035434999999993</v>
      </c>
      <c r="W386" s="5">
        <f t="shared" si="665"/>
        <v>6.4928684531249985</v>
      </c>
      <c r="X386" s="5">
        <f t="shared" si="665"/>
        <v>2.0829504374999996</v>
      </c>
      <c r="Y386" s="5">
        <f t="shared" si="665"/>
        <v>2.2338888749999994</v>
      </c>
      <c r="Z386" s="5">
        <f t="shared" si="665"/>
        <v>11.270069999999999</v>
      </c>
      <c r="AA386" s="5">
        <f t="shared" si="665"/>
        <v>1.0314126562499999</v>
      </c>
      <c r="AB386" s="5"/>
      <c r="AC386" s="5">
        <f t="shared" si="665"/>
        <v>7.1444193749999991</v>
      </c>
      <c r="AD386" s="5">
        <f t="shared" si="665"/>
        <v>3.3810209999999992</v>
      </c>
      <c r="AE386" s="5">
        <f t="shared" si="665"/>
        <v>3.1344882187500001</v>
      </c>
      <c r="AF386" s="5">
        <f t="shared" si="665"/>
        <v>1.0414752187499998</v>
      </c>
      <c r="AG386" s="5">
        <f t="shared" si="665"/>
        <v>1.4892592499999999</v>
      </c>
      <c r="AH386" s="5">
        <f t="shared" si="665"/>
        <v>3.2200199999999999</v>
      </c>
      <c r="AI386" s="5">
        <f t="shared" si="665"/>
        <v>1.134553921875</v>
      </c>
    </row>
    <row r="387" spans="2:35" x14ac:dyDescent="0.3">
      <c r="B387" s="86">
        <f t="shared" si="641"/>
        <v>45382</v>
      </c>
      <c r="C387" s="3"/>
      <c r="D387" s="3"/>
      <c r="E387" s="5">
        <f t="shared" ref="E387:K387" si="666">E246*$E$40</f>
        <v>41.285813463281244</v>
      </c>
      <c r="F387" s="5">
        <f t="shared" si="666"/>
        <v>27.668826854999992</v>
      </c>
      <c r="G387" s="5">
        <f t="shared" si="666"/>
        <v>25.651308230156243</v>
      </c>
      <c r="H387" s="5">
        <f t="shared" si="666"/>
        <v>5.3497110403124992</v>
      </c>
      <c r="I387" s="5">
        <f t="shared" si="666"/>
        <v>29.934110924999999</v>
      </c>
      <c r="J387" s="5">
        <f t="shared" si="666"/>
        <v>132.68092409999997</v>
      </c>
      <c r="K387" s="5">
        <f t="shared" si="666"/>
        <v>16.37780156859375</v>
      </c>
      <c r="M387" s="5">
        <f t="shared" ref="M387:AI387" si="667">M246*$E$40</f>
        <v>35.003189675390622</v>
      </c>
      <c r="N387" s="5">
        <f t="shared" si="667"/>
        <v>0</v>
      </c>
      <c r="O387" s="5">
        <f t="shared" si="667"/>
        <v>0</v>
      </c>
      <c r="P387" s="5">
        <f t="shared" si="667"/>
        <v>0</v>
      </c>
      <c r="Q387" s="5">
        <f t="shared" si="667"/>
        <v>0</v>
      </c>
      <c r="R387" s="5">
        <f t="shared" si="667"/>
        <v>0</v>
      </c>
      <c r="S387" s="5">
        <f t="shared" si="667"/>
        <v>0</v>
      </c>
      <c r="T387" s="5"/>
      <c r="U387" s="5">
        <f t="shared" si="667"/>
        <v>26.925530519531247</v>
      </c>
      <c r="V387" s="5">
        <f t="shared" si="667"/>
        <v>7.0385612174999972</v>
      </c>
      <c r="W387" s="5">
        <f t="shared" si="667"/>
        <v>6.5253327953906224</v>
      </c>
      <c r="X387" s="5">
        <f t="shared" si="667"/>
        <v>2.0933651896874994</v>
      </c>
      <c r="Y387" s="5">
        <f t="shared" si="667"/>
        <v>2.2450583193749991</v>
      </c>
      <c r="Z387" s="5">
        <f t="shared" si="667"/>
        <v>11.326420349999998</v>
      </c>
      <c r="AA387" s="5">
        <f t="shared" si="667"/>
        <v>1.03656971953125</v>
      </c>
      <c r="AB387" s="5"/>
      <c r="AC387" s="5">
        <f t="shared" si="667"/>
        <v>7.1801414718749994</v>
      </c>
      <c r="AD387" s="5">
        <f t="shared" si="667"/>
        <v>3.3979261049999998</v>
      </c>
      <c r="AE387" s="5">
        <f t="shared" si="667"/>
        <v>3.1501606598437495</v>
      </c>
      <c r="AF387" s="5">
        <f t="shared" si="667"/>
        <v>1.0466825948437497</v>
      </c>
      <c r="AG387" s="5">
        <f t="shared" si="667"/>
        <v>1.4967055462499996</v>
      </c>
      <c r="AH387" s="5">
        <f t="shared" si="667"/>
        <v>3.2361200999999991</v>
      </c>
      <c r="AI387" s="5">
        <f t="shared" si="667"/>
        <v>1.1402266914843751</v>
      </c>
    </row>
    <row r="388" spans="2:35" x14ac:dyDescent="0.3">
      <c r="B388" s="86">
        <f t="shared" si="641"/>
        <v>45747</v>
      </c>
      <c r="C388" s="3"/>
      <c r="D388" s="3"/>
      <c r="E388" s="5">
        <f t="shared" ref="E388:K388" si="668">E247*$E$40</f>
        <v>41.49224253059765</v>
      </c>
      <c r="F388" s="5">
        <f t="shared" si="668"/>
        <v>27.80717098927499</v>
      </c>
      <c r="G388" s="5">
        <f t="shared" si="668"/>
        <v>25.779564771307019</v>
      </c>
      <c r="H388" s="5">
        <f t="shared" si="668"/>
        <v>5.3764595955140608</v>
      </c>
      <c r="I388" s="5">
        <f t="shared" si="668"/>
        <v>30.083781479624989</v>
      </c>
      <c r="J388" s="5">
        <f t="shared" si="668"/>
        <v>133.34432872049993</v>
      </c>
      <c r="K388" s="5">
        <f t="shared" si="668"/>
        <v>16.459690576436714</v>
      </c>
      <c r="M388" s="5">
        <f t="shared" ref="M388:AI388" si="669">M247*$E$40</f>
        <v>35.178205623767575</v>
      </c>
      <c r="N388" s="5">
        <f t="shared" si="669"/>
        <v>0</v>
      </c>
      <c r="O388" s="5">
        <f t="shared" si="669"/>
        <v>0</v>
      </c>
      <c r="P388" s="5">
        <f t="shared" si="669"/>
        <v>0</v>
      </c>
      <c r="Q388" s="5">
        <f t="shared" si="669"/>
        <v>0</v>
      </c>
      <c r="R388" s="5">
        <f t="shared" si="669"/>
        <v>0</v>
      </c>
      <c r="S388" s="5">
        <f t="shared" si="669"/>
        <v>0</v>
      </c>
      <c r="T388" s="5"/>
      <c r="U388" s="5">
        <f t="shared" si="669"/>
        <v>27.060158172128897</v>
      </c>
      <c r="V388" s="5">
        <f t="shared" si="669"/>
        <v>7.0737540235874965</v>
      </c>
      <c r="W388" s="5">
        <f t="shared" si="669"/>
        <v>6.5579594593675745</v>
      </c>
      <c r="X388" s="5">
        <f t="shared" si="669"/>
        <v>2.1038320156359367</v>
      </c>
      <c r="Y388" s="5">
        <f t="shared" si="669"/>
        <v>2.2562836109718738</v>
      </c>
      <c r="Z388" s="5">
        <f t="shared" si="669"/>
        <v>11.383052451749995</v>
      </c>
      <c r="AA388" s="5">
        <f t="shared" si="669"/>
        <v>1.0417525681289059</v>
      </c>
      <c r="AB388" s="5"/>
      <c r="AC388" s="5">
        <f t="shared" si="669"/>
        <v>7.2160421792343739</v>
      </c>
      <c r="AD388" s="5">
        <f t="shared" si="669"/>
        <v>3.4149157355249984</v>
      </c>
      <c r="AE388" s="5">
        <f t="shared" si="669"/>
        <v>3.1659114631429675</v>
      </c>
      <c r="AF388" s="5">
        <f t="shared" si="669"/>
        <v>1.0519160078179683</v>
      </c>
      <c r="AG388" s="5">
        <f t="shared" si="669"/>
        <v>1.5041890739812496</v>
      </c>
      <c r="AH388" s="5">
        <f t="shared" si="669"/>
        <v>3.2523007004999989</v>
      </c>
      <c r="AI388" s="5">
        <f t="shared" si="669"/>
        <v>1.1459278249417968</v>
      </c>
    </row>
    <row r="389" spans="2:35" x14ac:dyDescent="0.3">
      <c r="B389" s="86">
        <f t="shared" si="641"/>
        <v>46112</v>
      </c>
      <c r="C389" s="3"/>
      <c r="D389" s="3"/>
      <c r="E389" s="5">
        <f t="shared" ref="E389:K389" si="670">E248*$E$40</f>
        <v>41.69970374325063</v>
      </c>
      <c r="F389" s="5">
        <f t="shared" si="670"/>
        <v>27.946206844221361</v>
      </c>
      <c r="G389" s="5">
        <f t="shared" si="670"/>
        <v>25.908462595163552</v>
      </c>
      <c r="H389" s="5">
        <f t="shared" si="670"/>
        <v>5.4033418934916311</v>
      </c>
      <c r="I389" s="5">
        <f t="shared" si="670"/>
        <v>30.234200387023112</v>
      </c>
      <c r="J389" s="5">
        <f t="shared" si="670"/>
        <v>134.01105036410243</v>
      </c>
      <c r="K389" s="5">
        <f t="shared" si="670"/>
        <v>16.541989029318895</v>
      </c>
      <c r="M389" s="5">
        <f t="shared" ref="M389:AI389" si="671">M248*$E$40</f>
        <v>35.354096651886401</v>
      </c>
      <c r="N389" s="5">
        <f t="shared" si="671"/>
        <v>0</v>
      </c>
      <c r="O389" s="5">
        <f t="shared" si="671"/>
        <v>0</v>
      </c>
      <c r="P389" s="5">
        <f t="shared" si="671"/>
        <v>0</v>
      </c>
      <c r="Q389" s="5">
        <f t="shared" si="671"/>
        <v>0</v>
      </c>
      <c r="R389" s="5">
        <f t="shared" si="671"/>
        <v>0</v>
      </c>
      <c r="S389" s="5">
        <f t="shared" si="671"/>
        <v>0</v>
      </c>
      <c r="T389" s="5"/>
      <c r="U389" s="5">
        <f t="shared" si="671"/>
        <v>27.195458962989544</v>
      </c>
      <c r="V389" s="5">
        <f t="shared" si="671"/>
        <v>7.109122793705434</v>
      </c>
      <c r="W389" s="5">
        <f t="shared" si="671"/>
        <v>6.5907492566644121</v>
      </c>
      <c r="X389" s="5">
        <f t="shared" si="671"/>
        <v>2.1143511757141162</v>
      </c>
      <c r="Y389" s="5">
        <f t="shared" si="671"/>
        <v>2.2675650290267328</v>
      </c>
      <c r="Z389" s="5">
        <f t="shared" si="671"/>
        <v>11.439967714008745</v>
      </c>
      <c r="AA389" s="5">
        <f t="shared" si="671"/>
        <v>1.0469613309695505</v>
      </c>
      <c r="AB389" s="5"/>
      <c r="AC389" s="5">
        <f t="shared" si="671"/>
        <v>7.2521223901305447</v>
      </c>
      <c r="AD389" s="5">
        <f t="shared" si="671"/>
        <v>3.4319903142026233</v>
      </c>
      <c r="AE389" s="5">
        <f t="shared" si="671"/>
        <v>3.1817410204586825</v>
      </c>
      <c r="AF389" s="5">
        <f t="shared" si="671"/>
        <v>1.0571755878570581</v>
      </c>
      <c r="AG389" s="5">
        <f t="shared" si="671"/>
        <v>1.5117100193511555</v>
      </c>
      <c r="AH389" s="5">
        <f t="shared" si="671"/>
        <v>3.2685622040024982</v>
      </c>
      <c r="AI389" s="5">
        <f t="shared" si="671"/>
        <v>1.1516574640665056</v>
      </c>
    </row>
    <row r="390" spans="2:35" x14ac:dyDescent="0.3">
      <c r="B390" s="86">
        <f t="shared" si="641"/>
        <v>46477</v>
      </c>
      <c r="C390" s="3"/>
      <c r="D390" s="3"/>
      <c r="E390" s="5">
        <f t="shared" ref="E390:K390" si="672">E249*$E$40</f>
        <v>41.908202261966878</v>
      </c>
      <c r="F390" s="5">
        <f t="shared" si="672"/>
        <v>28.085937878442461</v>
      </c>
      <c r="G390" s="5">
        <f t="shared" si="672"/>
        <v>26.038004908139367</v>
      </c>
      <c r="H390" s="5">
        <f t="shared" si="672"/>
        <v>5.4303586029590889</v>
      </c>
      <c r="I390" s="5">
        <f t="shared" si="672"/>
        <v>30.38537138895822</v>
      </c>
      <c r="J390" s="5">
        <f t="shared" si="672"/>
        <v>134.68110561592292</v>
      </c>
      <c r="K390" s="5">
        <f t="shared" si="672"/>
        <v>16.624698974465492</v>
      </c>
      <c r="M390" s="5">
        <f t="shared" ref="M390:AI390" si="673">M249*$E$40</f>
        <v>35.530867135145833</v>
      </c>
      <c r="N390" s="5">
        <f t="shared" si="673"/>
        <v>0</v>
      </c>
      <c r="O390" s="5">
        <f t="shared" si="673"/>
        <v>0</v>
      </c>
      <c r="P390" s="5">
        <f t="shared" si="673"/>
        <v>0</v>
      </c>
      <c r="Q390" s="5">
        <f t="shared" si="673"/>
        <v>0</v>
      </c>
      <c r="R390" s="5">
        <f t="shared" si="673"/>
        <v>0</v>
      </c>
      <c r="S390" s="5">
        <f t="shared" si="673"/>
        <v>0</v>
      </c>
      <c r="T390" s="5"/>
      <c r="U390" s="5">
        <f t="shared" si="673"/>
        <v>27.331436257804484</v>
      </c>
      <c r="V390" s="5">
        <f t="shared" si="673"/>
        <v>7.1446684076739606</v>
      </c>
      <c r="W390" s="5">
        <f t="shared" si="673"/>
        <v>6.6237030029477326</v>
      </c>
      <c r="X390" s="5">
        <f t="shared" si="673"/>
        <v>2.1249229315926867</v>
      </c>
      <c r="Y390" s="5">
        <f t="shared" si="673"/>
        <v>2.2789028541718666</v>
      </c>
      <c r="Z390" s="5">
        <f t="shared" si="673"/>
        <v>11.497167552578787</v>
      </c>
      <c r="AA390" s="5">
        <f t="shared" si="673"/>
        <v>1.0521961376243982</v>
      </c>
      <c r="AB390" s="5"/>
      <c r="AC390" s="5">
        <f t="shared" si="673"/>
        <v>7.288383002081197</v>
      </c>
      <c r="AD390" s="5">
        <f t="shared" si="673"/>
        <v>3.4491502657736368</v>
      </c>
      <c r="AE390" s="5">
        <f t="shared" si="673"/>
        <v>3.1976497255609755</v>
      </c>
      <c r="AF390" s="5">
        <f t="shared" si="673"/>
        <v>1.0624614657963434</v>
      </c>
      <c r="AG390" s="5">
        <f t="shared" si="673"/>
        <v>1.5192685694479111</v>
      </c>
      <c r="AH390" s="5">
        <f t="shared" si="673"/>
        <v>3.2849050150225101</v>
      </c>
      <c r="AI390" s="5">
        <f t="shared" si="673"/>
        <v>1.1574157513868377</v>
      </c>
    </row>
    <row r="391" spans="2:35" x14ac:dyDescent="0.3">
      <c r="B391" s="86">
        <f t="shared" si="641"/>
        <v>46843</v>
      </c>
      <c r="C391" s="3"/>
      <c r="D391" s="3"/>
      <c r="E391" s="5">
        <f t="shared" ref="E391:K391" si="674">E250*$E$40</f>
        <v>42.117743273276709</v>
      </c>
      <c r="F391" s="5">
        <f t="shared" si="674"/>
        <v>28.226367567834671</v>
      </c>
      <c r="G391" s="5">
        <f t="shared" si="674"/>
        <v>26.168194932680063</v>
      </c>
      <c r="H391" s="5">
        <f t="shared" si="674"/>
        <v>5.457510395973884</v>
      </c>
      <c r="I391" s="5">
        <f t="shared" si="674"/>
        <v>30.537298245903006</v>
      </c>
      <c r="J391" s="5">
        <f t="shared" si="674"/>
        <v>135.35451114400249</v>
      </c>
      <c r="K391" s="5">
        <f t="shared" si="674"/>
        <v>16.707822469337817</v>
      </c>
      <c r="M391" s="5">
        <f t="shared" ref="M391:AI391" si="675">M250*$E$40</f>
        <v>35.708521470821559</v>
      </c>
      <c r="N391" s="5">
        <f t="shared" si="675"/>
        <v>0</v>
      </c>
      <c r="O391" s="5">
        <f t="shared" si="675"/>
        <v>0</v>
      </c>
      <c r="P391" s="5">
        <f t="shared" si="675"/>
        <v>0</v>
      </c>
      <c r="Q391" s="5">
        <f t="shared" si="675"/>
        <v>0</v>
      </c>
      <c r="R391" s="5">
        <f t="shared" si="675"/>
        <v>0</v>
      </c>
      <c r="S391" s="5">
        <f t="shared" si="675"/>
        <v>0</v>
      </c>
      <c r="T391" s="5"/>
      <c r="U391" s="5">
        <f t="shared" si="675"/>
        <v>27.468093439093508</v>
      </c>
      <c r="V391" s="5">
        <f t="shared" si="675"/>
        <v>7.180391749712328</v>
      </c>
      <c r="W391" s="5">
        <f t="shared" si="675"/>
        <v>6.656821517962471</v>
      </c>
      <c r="X391" s="5">
        <f t="shared" si="675"/>
        <v>2.1355475462506495</v>
      </c>
      <c r="Y391" s="5">
        <f t="shared" si="675"/>
        <v>2.2902973684427255</v>
      </c>
      <c r="Z391" s="5">
        <f t="shared" si="675"/>
        <v>11.554653390341679</v>
      </c>
      <c r="AA391" s="5">
        <f t="shared" si="675"/>
        <v>1.0574571183125199</v>
      </c>
      <c r="AB391" s="5"/>
      <c r="AC391" s="5">
        <f t="shared" si="675"/>
        <v>7.3248249170916013</v>
      </c>
      <c r="AD391" s="5">
        <f t="shared" si="675"/>
        <v>3.4663960171025043</v>
      </c>
      <c r="AE391" s="5">
        <f t="shared" si="675"/>
        <v>3.2136379741887802</v>
      </c>
      <c r="AF391" s="5">
        <f t="shared" si="675"/>
        <v>1.0677737731253247</v>
      </c>
      <c r="AG391" s="5">
        <f t="shared" si="675"/>
        <v>1.5268649122951503</v>
      </c>
      <c r="AH391" s="5">
        <f t="shared" si="675"/>
        <v>3.3013295400976226</v>
      </c>
      <c r="AI391" s="5">
        <f t="shared" si="675"/>
        <v>1.1632028301437718</v>
      </c>
    </row>
    <row r="392" spans="2:35" x14ac:dyDescent="0.3">
      <c r="B392" s="86">
        <f t="shared" si="641"/>
        <v>47208</v>
      </c>
      <c r="C392" s="3"/>
      <c r="D392" s="3"/>
      <c r="E392" s="5">
        <f t="shared" ref="E392:K392" si="676">E251*$E$40</f>
        <v>42.32833198964309</v>
      </c>
      <c r="F392" s="5">
        <f t="shared" si="676"/>
        <v>28.367499405673843</v>
      </c>
      <c r="G392" s="5">
        <f t="shared" si="676"/>
        <v>26.299035907343455</v>
      </c>
      <c r="H392" s="5">
        <f t="shared" si="676"/>
        <v>5.4847979479537523</v>
      </c>
      <c r="I392" s="5">
        <f t="shared" si="676"/>
        <v>30.689984737132516</v>
      </c>
      <c r="J392" s="5">
        <f t="shared" si="676"/>
        <v>136.03128369972254</v>
      </c>
      <c r="K392" s="5">
        <f t="shared" si="676"/>
        <v>16.791361581684502</v>
      </c>
      <c r="M392" s="5">
        <f t="shared" ref="M392:AI392" si="677">M251*$E$40</f>
        <v>35.887064078175662</v>
      </c>
      <c r="N392" s="5">
        <f t="shared" si="677"/>
        <v>0</v>
      </c>
      <c r="O392" s="5">
        <f t="shared" si="677"/>
        <v>0</v>
      </c>
      <c r="P392" s="5">
        <f t="shared" si="677"/>
        <v>0</v>
      </c>
      <c r="Q392" s="5">
        <f t="shared" si="677"/>
        <v>0</v>
      </c>
      <c r="R392" s="5">
        <f t="shared" si="677"/>
        <v>0</v>
      </c>
      <c r="S392" s="5">
        <f t="shared" si="677"/>
        <v>0</v>
      </c>
      <c r="T392" s="5"/>
      <c r="U392" s="5">
        <f t="shared" si="677"/>
        <v>27.605433906288969</v>
      </c>
      <c r="V392" s="5">
        <f t="shared" si="677"/>
        <v>7.2162937084608911</v>
      </c>
      <c r="W392" s="5">
        <f t="shared" si="677"/>
        <v>6.6901056255522819</v>
      </c>
      <c r="X392" s="5">
        <f t="shared" si="677"/>
        <v>2.1462252839819032</v>
      </c>
      <c r="Y392" s="5">
        <f t="shared" si="677"/>
        <v>2.3017488552849383</v>
      </c>
      <c r="Z392" s="5">
        <f t="shared" si="677"/>
        <v>11.612426657293389</v>
      </c>
      <c r="AA392" s="5">
        <f t="shared" si="677"/>
        <v>1.0627444039040823</v>
      </c>
      <c r="AB392" s="5"/>
      <c r="AC392" s="5">
        <f t="shared" si="677"/>
        <v>7.3614490416770586</v>
      </c>
      <c r="AD392" s="5">
        <f t="shared" si="677"/>
        <v>3.4837279971880171</v>
      </c>
      <c r="AE392" s="5">
        <f t="shared" si="677"/>
        <v>3.2297061640597229</v>
      </c>
      <c r="AF392" s="5">
        <f t="shared" si="677"/>
        <v>1.0731126419909516</v>
      </c>
      <c r="AG392" s="5">
        <f t="shared" si="677"/>
        <v>1.5344992368566259</v>
      </c>
      <c r="AH392" s="5">
        <f t="shared" si="677"/>
        <v>3.3178361877981106</v>
      </c>
      <c r="AI392" s="5">
        <f t="shared" si="677"/>
        <v>1.1690188442944907</v>
      </c>
    </row>
    <row r="393" spans="2:35" x14ac:dyDescent="0.3">
      <c r="B393" s="86">
        <f t="shared" si="641"/>
        <v>47573</v>
      </c>
      <c r="C393" s="3"/>
      <c r="D393" s="3"/>
      <c r="E393" s="5">
        <f t="shared" ref="E393:K393" si="678">E252*$E$40</f>
        <v>42.539973649591296</v>
      </c>
      <c r="F393" s="5">
        <f t="shared" si="678"/>
        <v>28.509336902702206</v>
      </c>
      <c r="G393" s="5">
        <f t="shared" si="678"/>
        <v>26.430531086880166</v>
      </c>
      <c r="H393" s="5">
        <f t="shared" si="678"/>
        <v>5.5122219376935213</v>
      </c>
      <c r="I393" s="5">
        <f t="shared" si="678"/>
        <v>30.843434660818172</v>
      </c>
      <c r="J393" s="5">
        <f t="shared" si="678"/>
        <v>136.71144011822113</v>
      </c>
      <c r="K393" s="5">
        <f t="shared" si="678"/>
        <v>16.875318389592923</v>
      </c>
      <c r="M393" s="5">
        <f t="shared" ref="M393:AI393" si="679">M252*$E$40</f>
        <v>36.066499398566535</v>
      </c>
      <c r="N393" s="5">
        <f t="shared" si="679"/>
        <v>0</v>
      </c>
      <c r="O393" s="5">
        <f t="shared" si="679"/>
        <v>0</v>
      </c>
      <c r="P393" s="5">
        <f t="shared" si="679"/>
        <v>0</v>
      </c>
      <c r="Q393" s="5">
        <f t="shared" si="679"/>
        <v>0</v>
      </c>
      <c r="R393" s="5">
        <f t="shared" si="679"/>
        <v>0</v>
      </c>
      <c r="S393" s="5">
        <f t="shared" si="679"/>
        <v>0</v>
      </c>
      <c r="T393" s="5"/>
      <c r="U393" s="5">
        <f t="shared" si="679"/>
        <v>27.743461075820409</v>
      </c>
      <c r="V393" s="5">
        <f t="shared" si="679"/>
        <v>7.2523751770031923</v>
      </c>
      <c r="W393" s="5">
        <f t="shared" si="679"/>
        <v>6.7235561536800432</v>
      </c>
      <c r="X393" s="5">
        <f t="shared" si="679"/>
        <v>2.1569564104018126</v>
      </c>
      <c r="Y393" s="5">
        <f t="shared" si="679"/>
        <v>2.3132575995613629</v>
      </c>
      <c r="Z393" s="5">
        <f t="shared" si="679"/>
        <v>11.670488790579853</v>
      </c>
      <c r="AA393" s="5">
        <f t="shared" si="679"/>
        <v>1.0680581259236026</v>
      </c>
      <c r="AB393" s="5"/>
      <c r="AC393" s="5">
        <f t="shared" si="679"/>
        <v>7.3982562868854442</v>
      </c>
      <c r="AD393" s="5">
        <f t="shared" si="679"/>
        <v>3.5011466371739561</v>
      </c>
      <c r="AE393" s="5">
        <f t="shared" si="679"/>
        <v>3.2458546948800215</v>
      </c>
      <c r="AF393" s="5">
        <f t="shared" si="679"/>
        <v>1.0784782052009063</v>
      </c>
      <c r="AG393" s="5">
        <f t="shared" si="679"/>
        <v>1.5421717330409086</v>
      </c>
      <c r="AH393" s="5">
        <f t="shared" si="679"/>
        <v>3.3344253687371008</v>
      </c>
      <c r="AI393" s="5">
        <f t="shared" si="679"/>
        <v>1.1748639385159629</v>
      </c>
    </row>
    <row r="394" spans="2:35" x14ac:dyDescent="0.3">
      <c r="B394" s="86">
        <f t="shared" si="641"/>
        <v>47938</v>
      </c>
      <c r="C394" s="3"/>
      <c r="D394" s="3"/>
      <c r="E394" s="5">
        <f t="shared" ref="E394:K394" si="680">E253*$E$40</f>
        <v>42.752673517839241</v>
      </c>
      <c r="F394" s="5">
        <f t="shared" si="680"/>
        <v>28.651883587215718</v>
      </c>
      <c r="G394" s="5">
        <f t="shared" si="680"/>
        <v>26.562683742314572</v>
      </c>
      <c r="H394" s="5">
        <f t="shared" si="680"/>
        <v>5.539783047381988</v>
      </c>
      <c r="I394" s="5">
        <f t="shared" si="680"/>
        <v>30.997651834122262</v>
      </c>
      <c r="J394" s="5">
        <f t="shared" si="680"/>
        <v>137.39499731881222</v>
      </c>
      <c r="K394" s="5">
        <f t="shared" si="680"/>
        <v>16.959694981540885</v>
      </c>
      <c r="M394" s="5">
        <f t="shared" ref="M394:AI394" si="681">M253*$E$40</f>
        <v>36.24683189555936</v>
      </c>
      <c r="N394" s="5">
        <f t="shared" si="681"/>
        <v>0</v>
      </c>
      <c r="O394" s="5">
        <f t="shared" si="681"/>
        <v>0</v>
      </c>
      <c r="P394" s="5">
        <f t="shared" si="681"/>
        <v>0</v>
      </c>
      <c r="Q394" s="5">
        <f t="shared" si="681"/>
        <v>0</v>
      </c>
      <c r="R394" s="5">
        <f t="shared" si="681"/>
        <v>0</v>
      </c>
      <c r="S394" s="5">
        <f t="shared" si="681"/>
        <v>0</v>
      </c>
      <c r="T394" s="5"/>
      <c r="U394" s="5">
        <f t="shared" si="681"/>
        <v>27.882178381199509</v>
      </c>
      <c r="V394" s="5">
        <f t="shared" si="681"/>
        <v>7.288637052888209</v>
      </c>
      <c r="W394" s="5">
        <f t="shared" si="681"/>
        <v>6.7571739344484429</v>
      </c>
      <c r="X394" s="5">
        <f t="shared" si="681"/>
        <v>2.1677411924538212</v>
      </c>
      <c r="Y394" s="5">
        <f t="shared" si="681"/>
        <v>2.3248238875591691</v>
      </c>
      <c r="Z394" s="5">
        <f t="shared" si="681"/>
        <v>11.728841234532752</v>
      </c>
      <c r="AA394" s="5">
        <f t="shared" si="681"/>
        <v>1.0733984165532207</v>
      </c>
      <c r="AB394" s="5"/>
      <c r="AC394" s="5">
        <f t="shared" si="681"/>
        <v>7.4352475683198689</v>
      </c>
      <c r="AD394" s="5">
        <f t="shared" si="681"/>
        <v>3.5186523703598258</v>
      </c>
      <c r="AE394" s="5">
        <f t="shared" si="681"/>
        <v>3.2620839683544212</v>
      </c>
      <c r="AF394" s="5">
        <f t="shared" si="681"/>
        <v>1.0838705962269106</v>
      </c>
      <c r="AG394" s="5">
        <f t="shared" si="681"/>
        <v>1.549882591706113</v>
      </c>
      <c r="AH394" s="5">
        <f t="shared" si="681"/>
        <v>3.351097495580786</v>
      </c>
      <c r="AI394" s="5">
        <f t="shared" si="681"/>
        <v>1.1807382582085426</v>
      </c>
    </row>
    <row r="395" spans="2:35" x14ac:dyDescent="0.3">
      <c r="B395" s="86">
        <f t="shared" si="641"/>
        <v>48304</v>
      </c>
      <c r="C395" s="3"/>
      <c r="D395" s="3"/>
      <c r="E395" s="5">
        <f t="shared" ref="E395:K395" si="682">E254*$E$40</f>
        <v>42.966436885428436</v>
      </c>
      <c r="F395" s="5">
        <f t="shared" si="682"/>
        <v>28.79514300515179</v>
      </c>
      <c r="G395" s="5">
        <f t="shared" si="682"/>
        <v>26.69549716102614</v>
      </c>
      <c r="H395" s="5">
        <f t="shared" si="682"/>
        <v>5.5674819626188965</v>
      </c>
      <c r="I395" s="5">
        <f t="shared" si="682"/>
        <v>31.152640093292874</v>
      </c>
      <c r="J395" s="5">
        <f t="shared" si="682"/>
        <v>138.08197230540625</v>
      </c>
      <c r="K395" s="5">
        <f t="shared" si="682"/>
        <v>17.044493456448592</v>
      </c>
      <c r="M395" s="5">
        <f t="shared" ref="M395:AI395" si="683">M254*$E$40</f>
        <v>36.428066055037156</v>
      </c>
      <c r="N395" s="5">
        <f t="shared" si="683"/>
        <v>0</v>
      </c>
      <c r="O395" s="5">
        <f t="shared" si="683"/>
        <v>0</v>
      </c>
      <c r="P395" s="5">
        <f t="shared" si="683"/>
        <v>0</v>
      </c>
      <c r="Q395" s="5">
        <f t="shared" si="683"/>
        <v>0</v>
      </c>
      <c r="R395" s="5">
        <f t="shared" si="683"/>
        <v>0</v>
      </c>
      <c r="S395" s="5">
        <f t="shared" si="683"/>
        <v>0</v>
      </c>
      <c r="T395" s="5"/>
      <c r="U395" s="5">
        <f t="shared" si="683"/>
        <v>28.021589273105501</v>
      </c>
      <c r="V395" s="5">
        <f t="shared" si="683"/>
        <v>7.3250802381526503</v>
      </c>
      <c r="W395" s="5">
        <f t="shared" si="683"/>
        <v>6.7909598041206847</v>
      </c>
      <c r="X395" s="5">
        <f t="shared" si="683"/>
        <v>2.1785798984160896</v>
      </c>
      <c r="Y395" s="5">
        <f t="shared" si="683"/>
        <v>2.3364480069969651</v>
      </c>
      <c r="Z395" s="5">
        <f t="shared" si="683"/>
        <v>11.787485440705415</v>
      </c>
      <c r="AA395" s="5">
        <f t="shared" si="683"/>
        <v>1.0787654086359866</v>
      </c>
      <c r="AB395" s="5"/>
      <c r="AC395" s="5">
        <f t="shared" si="683"/>
        <v>7.4724238061614665</v>
      </c>
      <c r="AD395" s="5">
        <f t="shared" si="683"/>
        <v>3.5362456322116245</v>
      </c>
      <c r="AE395" s="5">
        <f t="shared" si="683"/>
        <v>3.2783943881961926</v>
      </c>
      <c r="AF395" s="5">
        <f t="shared" si="683"/>
        <v>1.0892899492080448</v>
      </c>
      <c r="AG395" s="5">
        <f t="shared" si="683"/>
        <v>1.5576320046646435</v>
      </c>
      <c r="AH395" s="5">
        <f t="shared" si="683"/>
        <v>3.3678529830586896</v>
      </c>
      <c r="AI395" s="5">
        <f t="shared" si="683"/>
        <v>1.1866419494995852</v>
      </c>
    </row>
    <row r="396" spans="2:35" x14ac:dyDescent="0.3">
      <c r="B396" s="86">
        <f t="shared" si="641"/>
        <v>48669</v>
      </c>
      <c r="C396" s="3"/>
      <c r="D396" s="3"/>
      <c r="E396" s="5">
        <f t="shared" ref="E396:K396" si="684">E255*$E$40</f>
        <v>43.181269069855574</v>
      </c>
      <c r="F396" s="5">
        <f t="shared" si="684"/>
        <v>28.93911872017755</v>
      </c>
      <c r="G396" s="5">
        <f t="shared" si="684"/>
        <v>26.828974646831266</v>
      </c>
      <c r="H396" s="5">
        <f t="shared" si="684"/>
        <v>5.5953193724319901</v>
      </c>
      <c r="I396" s="5">
        <f t="shared" si="684"/>
        <v>31.30840329375933</v>
      </c>
      <c r="J396" s="5">
        <f t="shared" si="684"/>
        <v>138.77238216693328</v>
      </c>
      <c r="K396" s="5">
        <f t="shared" si="684"/>
        <v>17.129715923730831</v>
      </c>
      <c r="M396" s="5">
        <f t="shared" ref="M396:AI396" si="685">M255*$E$40</f>
        <v>36.610206385312331</v>
      </c>
      <c r="N396" s="5">
        <f t="shared" si="685"/>
        <v>0</v>
      </c>
      <c r="O396" s="5">
        <f t="shared" si="685"/>
        <v>0</v>
      </c>
      <c r="P396" s="5">
        <f t="shared" si="685"/>
        <v>0</v>
      </c>
      <c r="Q396" s="5">
        <f t="shared" si="685"/>
        <v>0</v>
      </c>
      <c r="R396" s="5">
        <f t="shared" si="685"/>
        <v>0</v>
      </c>
      <c r="S396" s="5">
        <f t="shared" si="685"/>
        <v>0</v>
      </c>
      <c r="T396" s="5"/>
      <c r="U396" s="5">
        <f t="shared" si="685"/>
        <v>28.161697219471023</v>
      </c>
      <c r="V396" s="5">
        <f t="shared" si="685"/>
        <v>7.3617056393434126</v>
      </c>
      <c r="W396" s="5">
        <f t="shared" si="685"/>
        <v>6.8249146031412877</v>
      </c>
      <c r="X396" s="5">
        <f t="shared" si="685"/>
        <v>2.1894727979081696</v>
      </c>
      <c r="Y396" s="5">
        <f t="shared" si="685"/>
        <v>2.3481302470319494</v>
      </c>
      <c r="Z396" s="5">
        <f t="shared" si="685"/>
        <v>11.84642286790894</v>
      </c>
      <c r="AA396" s="5">
        <f t="shared" si="685"/>
        <v>1.0841592356791665</v>
      </c>
      <c r="AB396" s="5"/>
      <c r="AC396" s="5">
        <f t="shared" si="685"/>
        <v>7.5097859251922747</v>
      </c>
      <c r="AD396" s="5">
        <f t="shared" si="685"/>
        <v>3.5539268603726821</v>
      </c>
      <c r="AE396" s="5">
        <f t="shared" si="685"/>
        <v>3.2947863601371736</v>
      </c>
      <c r="AF396" s="5">
        <f t="shared" si="685"/>
        <v>1.0947363989540848</v>
      </c>
      <c r="AG396" s="5">
        <f t="shared" si="685"/>
        <v>1.5654201646879666</v>
      </c>
      <c r="AH396" s="5">
        <f t="shared" si="685"/>
        <v>3.3846922479739825</v>
      </c>
      <c r="AI396" s="5">
        <f t="shared" si="685"/>
        <v>1.192575159247083</v>
      </c>
    </row>
    <row r="397" spans="2:35" x14ac:dyDescent="0.3">
      <c r="B397" s="86">
        <f t="shared" si="641"/>
        <v>49034</v>
      </c>
      <c r="C397" s="3"/>
      <c r="D397" s="3"/>
      <c r="E397" s="5">
        <f t="shared" ref="E397:K397" si="686">E256*$E$40</f>
        <v>43.397175415204849</v>
      </c>
      <c r="F397" s="5">
        <f t="shared" si="686"/>
        <v>29.083814313778436</v>
      </c>
      <c r="G397" s="5">
        <f t="shared" si="686"/>
        <v>26.963119520065419</v>
      </c>
      <c r="H397" s="5">
        <f t="shared" si="686"/>
        <v>5.6232959692941504</v>
      </c>
      <c r="I397" s="5">
        <f t="shared" si="686"/>
        <v>31.464945310228117</v>
      </c>
      <c r="J397" s="5">
        <f t="shared" si="686"/>
        <v>139.46624407776793</v>
      </c>
      <c r="K397" s="5">
        <f t="shared" si="686"/>
        <v>17.215364503349484</v>
      </c>
      <c r="M397" s="5">
        <f t="shared" ref="M397:AI397" si="687">M256*$E$40</f>
        <v>36.793257417238898</v>
      </c>
      <c r="N397" s="5">
        <f t="shared" si="687"/>
        <v>0</v>
      </c>
      <c r="O397" s="5">
        <f t="shared" si="687"/>
        <v>0</v>
      </c>
      <c r="P397" s="5">
        <f t="shared" si="687"/>
        <v>0</v>
      </c>
      <c r="Q397" s="5">
        <f t="shared" si="687"/>
        <v>0</v>
      </c>
      <c r="R397" s="5">
        <f t="shared" si="687"/>
        <v>0</v>
      </c>
      <c r="S397" s="5">
        <f t="shared" si="687"/>
        <v>0</v>
      </c>
      <c r="T397" s="5"/>
      <c r="U397" s="5">
        <f t="shared" si="687"/>
        <v>28.302505705568375</v>
      </c>
      <c r="V397" s="5">
        <f t="shared" si="687"/>
        <v>7.398514167540128</v>
      </c>
      <c r="W397" s="5">
        <f t="shared" si="687"/>
        <v>6.8590391761569931</v>
      </c>
      <c r="X397" s="5">
        <f t="shared" si="687"/>
        <v>2.2004201618977106</v>
      </c>
      <c r="Y397" s="5">
        <f t="shared" si="687"/>
        <v>2.3598708982671091</v>
      </c>
      <c r="Z397" s="5">
        <f t="shared" si="687"/>
        <v>11.905654982248484</v>
      </c>
      <c r="AA397" s="5">
        <f t="shared" si="687"/>
        <v>1.0895800318575624</v>
      </c>
      <c r="AB397" s="5"/>
      <c r="AC397" s="5">
        <f t="shared" si="687"/>
        <v>7.5473348548182342</v>
      </c>
      <c r="AD397" s="5">
        <f t="shared" si="687"/>
        <v>3.5716964946745455</v>
      </c>
      <c r="AE397" s="5">
        <f t="shared" si="687"/>
        <v>3.3112602919378591</v>
      </c>
      <c r="AF397" s="5">
        <f t="shared" si="687"/>
        <v>1.1002100809488553</v>
      </c>
      <c r="AG397" s="5">
        <f t="shared" si="687"/>
        <v>1.573247265511406</v>
      </c>
      <c r="AH397" s="5">
        <f t="shared" si="687"/>
        <v>3.4016157092138521</v>
      </c>
      <c r="AI397" s="5">
        <f t="shared" si="687"/>
        <v>1.1985380350433184</v>
      </c>
    </row>
    <row r="398" spans="2:35" x14ac:dyDescent="0.3">
      <c r="B398" s="86">
        <f t="shared" si="641"/>
        <v>49399</v>
      </c>
      <c r="C398" s="3"/>
      <c r="D398" s="3"/>
      <c r="E398" s="5">
        <f t="shared" ref="E398:K398" si="688">E257*$E$40</f>
        <v>43.614161292280869</v>
      </c>
      <c r="F398" s="5">
        <f t="shared" si="688"/>
        <v>29.229233385347325</v>
      </c>
      <c r="G398" s="5">
        <f t="shared" si="688"/>
        <v>27.097935117665742</v>
      </c>
      <c r="H398" s="5">
        <f t="shared" si="688"/>
        <v>5.6514124491406195</v>
      </c>
      <c r="I398" s="5">
        <f t="shared" si="688"/>
        <v>31.622270036779266</v>
      </c>
      <c r="J398" s="5">
        <f t="shared" si="688"/>
        <v>140.16357529815673</v>
      </c>
      <c r="K398" s="5">
        <f t="shared" si="688"/>
        <v>17.301441325866225</v>
      </c>
      <c r="M398" s="5">
        <f t="shared" ref="M398:AI398" si="689">M257*$E$40</f>
        <v>36.977223704325084</v>
      </c>
      <c r="N398" s="5">
        <f t="shared" si="689"/>
        <v>0</v>
      </c>
      <c r="O398" s="5">
        <f t="shared" si="689"/>
        <v>0</v>
      </c>
      <c r="P398" s="5">
        <f t="shared" si="689"/>
        <v>0</v>
      </c>
      <c r="Q398" s="5">
        <f t="shared" si="689"/>
        <v>0</v>
      </c>
      <c r="R398" s="5">
        <f t="shared" si="689"/>
        <v>0</v>
      </c>
      <c r="S398" s="5">
        <f t="shared" si="689"/>
        <v>0</v>
      </c>
      <c r="T398" s="5"/>
      <c r="U398" s="5">
        <f t="shared" si="689"/>
        <v>28.444018234096216</v>
      </c>
      <c r="V398" s="5">
        <f t="shared" si="689"/>
        <v>7.4355067383778293</v>
      </c>
      <c r="W398" s="5">
        <f t="shared" si="689"/>
        <v>6.8933343720377778</v>
      </c>
      <c r="X398" s="5">
        <f t="shared" si="689"/>
        <v>2.2114222627071989</v>
      </c>
      <c r="Y398" s="5">
        <f t="shared" si="689"/>
        <v>2.3716702527584439</v>
      </c>
      <c r="Z398" s="5">
        <f t="shared" si="689"/>
        <v>11.965183257159724</v>
      </c>
      <c r="AA398" s="5">
        <f t="shared" si="689"/>
        <v>1.0950279320168501</v>
      </c>
      <c r="AB398" s="5"/>
      <c r="AC398" s="5">
        <f t="shared" si="689"/>
        <v>7.5850715290923247</v>
      </c>
      <c r="AD398" s="5">
        <f t="shared" si="689"/>
        <v>3.5895549771479174</v>
      </c>
      <c r="AE398" s="5">
        <f t="shared" si="689"/>
        <v>3.3278165933975479</v>
      </c>
      <c r="AF398" s="5">
        <f t="shared" si="689"/>
        <v>1.1057111313535994</v>
      </c>
      <c r="AG398" s="5">
        <f t="shared" si="689"/>
        <v>1.5811135018389633</v>
      </c>
      <c r="AH398" s="5">
        <f t="shared" si="689"/>
        <v>3.418623787759921</v>
      </c>
      <c r="AI398" s="5">
        <f t="shared" si="689"/>
        <v>1.2045307252185349</v>
      </c>
    </row>
    <row r="399" spans="2:35" x14ac:dyDescent="0.3">
      <c r="B399" s="86">
        <f t="shared" si="641"/>
        <v>49765</v>
      </c>
      <c r="C399" s="3"/>
      <c r="D399" s="3"/>
      <c r="E399" s="5">
        <f t="shared" ref="E399:K399" si="690">E258*$E$40</f>
        <v>43.832232098742274</v>
      </c>
      <c r="F399" s="5">
        <f t="shared" si="690"/>
        <v>29.375379552274058</v>
      </c>
      <c r="G399" s="5">
        <f t="shared" si="690"/>
        <v>27.233424793254063</v>
      </c>
      <c r="H399" s="5">
        <f t="shared" si="690"/>
        <v>5.6796695113863223</v>
      </c>
      <c r="I399" s="5">
        <f t="shared" si="690"/>
        <v>31.780381386963157</v>
      </c>
      <c r="J399" s="5">
        <f t="shared" si="690"/>
        <v>140.86439317464752</v>
      </c>
      <c r="K399" s="5">
        <f t="shared" si="690"/>
        <v>17.38794853249556</v>
      </c>
      <c r="M399" s="5">
        <f t="shared" ref="M399:AI399" si="691">M258*$E$40</f>
        <v>37.162109822846709</v>
      </c>
      <c r="N399" s="5">
        <f t="shared" si="691"/>
        <v>0</v>
      </c>
      <c r="O399" s="5">
        <f t="shared" si="691"/>
        <v>0</v>
      </c>
      <c r="P399" s="5">
        <f t="shared" si="691"/>
        <v>0</v>
      </c>
      <c r="Q399" s="5">
        <f t="shared" si="691"/>
        <v>0</v>
      </c>
      <c r="R399" s="5">
        <f t="shared" si="691"/>
        <v>0</v>
      </c>
      <c r="S399" s="5">
        <f t="shared" si="691"/>
        <v>0</v>
      </c>
      <c r="T399" s="5"/>
      <c r="U399" s="5">
        <f t="shared" si="691"/>
        <v>28.586238325266692</v>
      </c>
      <c r="V399" s="5">
        <f t="shared" si="691"/>
        <v>7.4726842720697162</v>
      </c>
      <c r="W399" s="5">
        <f t="shared" si="691"/>
        <v>6.9278010438979649</v>
      </c>
      <c r="X399" s="5">
        <f t="shared" si="691"/>
        <v>2.2224793740207347</v>
      </c>
      <c r="Y399" s="5">
        <f t="shared" si="691"/>
        <v>2.3835286040222368</v>
      </c>
      <c r="Z399" s="5">
        <f t="shared" si="691"/>
        <v>12.02500917344552</v>
      </c>
      <c r="AA399" s="5">
        <f t="shared" si="691"/>
        <v>1.1005030716769342</v>
      </c>
      <c r="AB399" s="5"/>
      <c r="AC399" s="5">
        <f t="shared" si="691"/>
        <v>7.6229968867377851</v>
      </c>
      <c r="AD399" s="5">
        <f t="shared" si="691"/>
        <v>3.6075027520336569</v>
      </c>
      <c r="AE399" s="5">
        <f t="shared" si="691"/>
        <v>3.3444556763645354</v>
      </c>
      <c r="AF399" s="5">
        <f t="shared" si="691"/>
        <v>1.1112396870103673</v>
      </c>
      <c r="AG399" s="5">
        <f t="shared" si="691"/>
        <v>1.5890190693481578</v>
      </c>
      <c r="AH399" s="5">
        <f t="shared" si="691"/>
        <v>3.4357169066987203</v>
      </c>
      <c r="AI399" s="5">
        <f t="shared" si="691"/>
        <v>1.2105533788446274</v>
      </c>
    </row>
    <row r="400" spans="2:35" x14ac:dyDescent="0.3">
      <c r="B400" s="86">
        <f t="shared" si="641"/>
        <v>50130</v>
      </c>
      <c r="C400" s="3"/>
      <c r="D400" s="3"/>
      <c r="E400" s="5">
        <f t="shared" ref="E400:K400" si="692">E259*$E$40</f>
        <v>44.051393259235972</v>
      </c>
      <c r="F400" s="5">
        <f t="shared" si="692"/>
        <v>29.522256450035417</v>
      </c>
      <c r="G400" s="5">
        <f t="shared" si="692"/>
        <v>27.369591917220333</v>
      </c>
      <c r="H400" s="5">
        <f t="shared" si="692"/>
        <v>5.7080678589432532</v>
      </c>
      <c r="I400" s="5">
        <f t="shared" si="692"/>
        <v>31.939283293897962</v>
      </c>
      <c r="J400" s="5">
        <f t="shared" si="692"/>
        <v>141.56871514052077</v>
      </c>
      <c r="K400" s="5">
        <f t="shared" si="692"/>
        <v>17.474888275158033</v>
      </c>
      <c r="M400" s="5">
        <f t="shared" ref="M400:AI400" si="693">M259*$E$40</f>
        <v>37.347920371960932</v>
      </c>
      <c r="N400" s="5">
        <f t="shared" si="693"/>
        <v>0</v>
      </c>
      <c r="O400" s="5">
        <f t="shared" si="693"/>
        <v>0</v>
      </c>
      <c r="P400" s="5">
        <f t="shared" si="693"/>
        <v>0</v>
      </c>
      <c r="Q400" s="5">
        <f t="shared" si="693"/>
        <v>0</v>
      </c>
      <c r="R400" s="5">
        <f t="shared" si="693"/>
        <v>0</v>
      </c>
      <c r="S400" s="5">
        <f t="shared" si="693"/>
        <v>0</v>
      </c>
      <c r="T400" s="5"/>
      <c r="U400" s="5">
        <f t="shared" si="693"/>
        <v>28.729169516893023</v>
      </c>
      <c r="V400" s="5">
        <f t="shared" si="693"/>
        <v>7.5100476934300646</v>
      </c>
      <c r="W400" s="5">
        <f t="shared" si="693"/>
        <v>6.9624400491174541</v>
      </c>
      <c r="X400" s="5">
        <f t="shared" si="693"/>
        <v>2.2335917708908379</v>
      </c>
      <c r="Y400" s="5">
        <f t="shared" si="693"/>
        <v>2.3954462470423472</v>
      </c>
      <c r="Z400" s="5">
        <f t="shared" si="693"/>
        <v>12.085134219312749</v>
      </c>
      <c r="AA400" s="5">
        <f t="shared" si="693"/>
        <v>1.1060055870353187</v>
      </c>
      <c r="AB400" s="5"/>
      <c r="AC400" s="5">
        <f t="shared" si="693"/>
        <v>7.6611118711714736</v>
      </c>
      <c r="AD400" s="5">
        <f t="shared" si="693"/>
        <v>3.6255402657938247</v>
      </c>
      <c r="AE400" s="5">
        <f t="shared" si="693"/>
        <v>3.3611779547463576</v>
      </c>
      <c r="AF400" s="5">
        <f t="shared" si="693"/>
        <v>1.116795885445419</v>
      </c>
      <c r="AG400" s="5">
        <f t="shared" si="693"/>
        <v>1.5969641646948982</v>
      </c>
      <c r="AH400" s="5">
        <f t="shared" si="693"/>
        <v>3.4528954912322134</v>
      </c>
      <c r="AI400" s="5">
        <f t="shared" si="693"/>
        <v>1.2166061457388502</v>
      </c>
    </row>
    <row r="401" spans="2:35" x14ac:dyDescent="0.3">
      <c r="B401" s="86">
        <f t="shared" si="641"/>
        <v>50495</v>
      </c>
      <c r="C401" s="3"/>
      <c r="D401" s="3"/>
      <c r="E401" s="5">
        <f t="shared" ref="E401:K401" si="694">E260*$E$40</f>
        <v>44.271650225532142</v>
      </c>
      <c r="F401" s="5">
        <f t="shared" si="694"/>
        <v>29.669867732285596</v>
      </c>
      <c r="G401" s="5">
        <f t="shared" si="694"/>
        <v>27.506439876806429</v>
      </c>
      <c r="H401" s="5">
        <f t="shared" si="694"/>
        <v>5.7366081982379695</v>
      </c>
      <c r="I401" s="5">
        <f t="shared" si="694"/>
        <v>32.098979710367452</v>
      </c>
      <c r="J401" s="5">
        <f t="shared" si="694"/>
        <v>142.27655871622332</v>
      </c>
      <c r="K401" s="5">
        <f t="shared" si="694"/>
        <v>17.562262716533823</v>
      </c>
      <c r="M401" s="5">
        <f t="shared" ref="M401:AI401" si="695">M260*$E$40</f>
        <v>37.53465997382073</v>
      </c>
      <c r="N401" s="5">
        <f t="shared" si="695"/>
        <v>0</v>
      </c>
      <c r="O401" s="5">
        <f t="shared" si="695"/>
        <v>0</v>
      </c>
      <c r="P401" s="5">
        <f t="shared" si="695"/>
        <v>0</v>
      </c>
      <c r="Q401" s="5">
        <f t="shared" si="695"/>
        <v>0</v>
      </c>
      <c r="R401" s="5">
        <f t="shared" si="695"/>
        <v>0</v>
      </c>
      <c r="S401" s="5">
        <f t="shared" si="695"/>
        <v>0</v>
      </c>
      <c r="T401" s="5"/>
      <c r="U401" s="5">
        <f t="shared" si="695"/>
        <v>28.872815364477486</v>
      </c>
      <c r="V401" s="5">
        <f t="shared" si="695"/>
        <v>7.5475979318972142</v>
      </c>
      <c r="W401" s="5">
        <f t="shared" si="695"/>
        <v>6.99725224936304</v>
      </c>
      <c r="X401" s="5">
        <f t="shared" si="695"/>
        <v>2.2447597297452924</v>
      </c>
      <c r="Y401" s="5">
        <f t="shared" si="695"/>
        <v>2.407423478277559</v>
      </c>
      <c r="Z401" s="5">
        <f t="shared" si="695"/>
        <v>12.145559890409311</v>
      </c>
      <c r="AA401" s="5">
        <f t="shared" si="695"/>
        <v>1.1115356149704951</v>
      </c>
      <c r="AB401" s="5"/>
      <c r="AC401" s="5">
        <f t="shared" si="695"/>
        <v>7.6994174305273297</v>
      </c>
      <c r="AD401" s="5">
        <f t="shared" si="695"/>
        <v>3.6436679671227936</v>
      </c>
      <c r="AE401" s="5">
        <f t="shared" si="695"/>
        <v>3.3779838445200885</v>
      </c>
      <c r="AF401" s="5">
        <f t="shared" si="695"/>
        <v>1.1223798648726462</v>
      </c>
      <c r="AG401" s="5">
        <f t="shared" si="695"/>
        <v>1.6049489855183727</v>
      </c>
      <c r="AH401" s="5">
        <f t="shared" si="695"/>
        <v>3.4701599686883742</v>
      </c>
      <c r="AI401" s="5">
        <f t="shared" si="695"/>
        <v>1.2226891764675447</v>
      </c>
    </row>
    <row r="402" spans="2:35" x14ac:dyDescent="0.3">
      <c r="B402" s="86">
        <f t="shared" si="641"/>
        <v>50860</v>
      </c>
      <c r="C402" s="3"/>
      <c r="D402" s="3"/>
      <c r="E402" s="5">
        <f t="shared" ref="E402:K402" si="696">E261*$E$40</f>
        <v>44.493008476659803</v>
      </c>
      <c r="F402" s="5">
        <f t="shared" si="696"/>
        <v>29.818217070947018</v>
      </c>
      <c r="G402" s="5">
        <f t="shared" si="696"/>
        <v>27.643972076190455</v>
      </c>
      <c r="H402" s="5">
        <f t="shared" si="696"/>
        <v>5.7652912392291578</v>
      </c>
      <c r="I402" s="5">
        <f t="shared" si="696"/>
        <v>32.259474608919291</v>
      </c>
      <c r="J402" s="5">
        <f t="shared" si="696"/>
        <v>142.98794150980447</v>
      </c>
      <c r="K402" s="5">
        <f t="shared" si="696"/>
        <v>17.650074030116489</v>
      </c>
      <c r="M402" s="5">
        <f t="shared" ref="M402:AI402" si="697">M261*$E$40</f>
        <v>37.722333273689827</v>
      </c>
      <c r="N402" s="5">
        <f t="shared" si="697"/>
        <v>0</v>
      </c>
      <c r="O402" s="5">
        <f t="shared" si="697"/>
        <v>0</v>
      </c>
      <c r="P402" s="5">
        <f t="shared" si="697"/>
        <v>0</v>
      </c>
      <c r="Q402" s="5">
        <f t="shared" si="697"/>
        <v>0</v>
      </c>
      <c r="R402" s="5">
        <f t="shared" si="697"/>
        <v>0</v>
      </c>
      <c r="S402" s="5">
        <f t="shared" si="697"/>
        <v>0</v>
      </c>
      <c r="T402" s="5"/>
      <c r="U402" s="5">
        <f t="shared" si="697"/>
        <v>29.017179441299874</v>
      </c>
      <c r="V402" s="5">
        <f t="shared" si="697"/>
        <v>7.5853359215566982</v>
      </c>
      <c r="W402" s="5">
        <f t="shared" si="697"/>
        <v>7.0322385106098535</v>
      </c>
      <c r="X402" s="5">
        <f t="shared" si="697"/>
        <v>2.2559835283940184</v>
      </c>
      <c r="Y402" s="5">
        <f t="shared" si="697"/>
        <v>2.4194605956689461</v>
      </c>
      <c r="Z402" s="5">
        <f t="shared" si="697"/>
        <v>12.206287689861355</v>
      </c>
      <c r="AA402" s="5">
        <f t="shared" si="697"/>
        <v>1.1170932930453474</v>
      </c>
      <c r="AB402" s="5"/>
      <c r="AC402" s="5">
        <f t="shared" si="697"/>
        <v>7.7379145176799655</v>
      </c>
      <c r="AD402" s="5">
        <f t="shared" si="697"/>
        <v>3.6618863069584067</v>
      </c>
      <c r="AE402" s="5">
        <f t="shared" si="697"/>
        <v>3.3948737637426887</v>
      </c>
      <c r="AF402" s="5">
        <f t="shared" si="697"/>
        <v>1.1279917641970092</v>
      </c>
      <c r="AG402" s="5">
        <f t="shared" si="697"/>
        <v>1.6129737304459641</v>
      </c>
      <c r="AH402" s="5">
        <f t="shared" si="697"/>
        <v>3.4875107685318163</v>
      </c>
      <c r="AI402" s="5">
        <f t="shared" si="697"/>
        <v>1.2288026223498822</v>
      </c>
    </row>
    <row r="403" spans="2:35" x14ac:dyDescent="0.3">
      <c r="B403" s="86">
        <f t="shared" si="641"/>
        <v>51226</v>
      </c>
      <c r="C403" s="3"/>
      <c r="D403" s="3"/>
      <c r="E403" s="5">
        <f t="shared" ref="E403:K403" si="698">E262*$E$40</f>
        <v>44.715473519043087</v>
      </c>
      <c r="F403" s="5">
        <f t="shared" si="698"/>
        <v>29.967308156301751</v>
      </c>
      <c r="G403" s="5">
        <f t="shared" si="698"/>
        <v>27.782191936571408</v>
      </c>
      <c r="H403" s="5">
        <f t="shared" si="698"/>
        <v>5.7941176954253031</v>
      </c>
      <c r="I403" s="5">
        <f t="shared" si="698"/>
        <v>32.420771981963874</v>
      </c>
      <c r="J403" s="5">
        <f t="shared" si="698"/>
        <v>143.70288121735345</v>
      </c>
      <c r="K403" s="5">
        <f t="shared" si="698"/>
        <v>17.738324400267068</v>
      </c>
      <c r="M403" s="5">
        <f t="shared" ref="M403:AI403" si="699">M262*$E$40</f>
        <v>37.910944940058272</v>
      </c>
      <c r="N403" s="5">
        <f t="shared" si="699"/>
        <v>0</v>
      </c>
      <c r="O403" s="5">
        <f t="shared" si="699"/>
        <v>0</v>
      </c>
      <c r="P403" s="5">
        <f t="shared" si="699"/>
        <v>0</v>
      </c>
      <c r="Q403" s="5">
        <f t="shared" si="699"/>
        <v>0</v>
      </c>
      <c r="R403" s="5">
        <f t="shared" si="699"/>
        <v>0</v>
      </c>
      <c r="S403" s="5">
        <f t="shared" si="699"/>
        <v>0</v>
      </c>
      <c r="T403" s="5"/>
      <c r="U403" s="5">
        <f t="shared" si="699"/>
        <v>29.162265338506369</v>
      </c>
      <c r="V403" s="5">
        <f t="shared" si="699"/>
        <v>7.6232626011644804</v>
      </c>
      <c r="W403" s="5">
        <f t="shared" si="699"/>
        <v>7.0673997031629021</v>
      </c>
      <c r="X403" s="5">
        <f t="shared" si="699"/>
        <v>2.267263446035988</v>
      </c>
      <c r="Y403" s="5">
        <f t="shared" si="699"/>
        <v>2.4315578986472901</v>
      </c>
      <c r="Z403" s="5">
        <f t="shared" si="699"/>
        <v>12.267319128310662</v>
      </c>
      <c r="AA403" s="5">
        <f t="shared" si="699"/>
        <v>1.1226787595105741</v>
      </c>
      <c r="AB403" s="5"/>
      <c r="AC403" s="5">
        <f t="shared" si="699"/>
        <v>7.7766040902683642</v>
      </c>
      <c r="AD403" s="5">
        <f t="shared" si="699"/>
        <v>3.680195738493198</v>
      </c>
      <c r="AE403" s="5">
        <f t="shared" si="699"/>
        <v>3.4118481325614014</v>
      </c>
      <c r="AF403" s="5">
        <f t="shared" si="699"/>
        <v>1.133631723017994</v>
      </c>
      <c r="AG403" s="5">
        <f t="shared" si="699"/>
        <v>1.6210385990981939</v>
      </c>
      <c r="AH403" s="5">
        <f t="shared" si="699"/>
        <v>3.5049483223744744</v>
      </c>
      <c r="AI403" s="5">
        <f t="shared" si="699"/>
        <v>1.2349466354616314</v>
      </c>
    </row>
    <row r="404" spans="2:35" x14ac:dyDescent="0.3">
      <c r="B404" s="86">
        <f t="shared" si="641"/>
        <v>51591</v>
      </c>
      <c r="C404" s="3"/>
      <c r="D404" s="3"/>
      <c r="E404" s="5">
        <f t="shared" ref="E404:K404" si="700">E263*$E$40</f>
        <v>33.66221040197626</v>
      </c>
      <c r="F404" s="5">
        <f t="shared" si="700"/>
        <v>22.559658949126035</v>
      </c>
      <c r="G404" s="5">
        <f t="shared" si="700"/>
        <v>20.914683817418922</v>
      </c>
      <c r="H404" s="5">
        <f t="shared" si="700"/>
        <v>4.3618638830729806</v>
      </c>
      <c r="I404" s="5">
        <f t="shared" si="700"/>
        <v>24.406648570691903</v>
      </c>
      <c r="J404" s="5">
        <f t="shared" si="700"/>
        <v>108.18082069171551</v>
      </c>
      <c r="K404" s="5">
        <f t="shared" si="700"/>
        <v>13.353570054133634</v>
      </c>
      <c r="M404" s="5">
        <f t="shared" ref="M404:AI404" si="701">M263*$E$40</f>
        <v>28.539700123414658</v>
      </c>
      <c r="N404" s="5">
        <f t="shared" si="701"/>
        <v>0</v>
      </c>
      <c r="O404" s="5">
        <f t="shared" si="701"/>
        <v>0</v>
      </c>
      <c r="P404" s="5">
        <f t="shared" si="701"/>
        <v>0</v>
      </c>
      <c r="Q404" s="5">
        <f t="shared" si="701"/>
        <v>0</v>
      </c>
      <c r="R404" s="5">
        <f t="shared" si="701"/>
        <v>0</v>
      </c>
      <c r="S404" s="5">
        <f t="shared" si="701"/>
        <v>0</v>
      </c>
      <c r="T404" s="5"/>
      <c r="U404" s="5">
        <f t="shared" si="701"/>
        <v>21.953615479549729</v>
      </c>
      <c r="V404" s="5">
        <f t="shared" si="701"/>
        <v>5.7388606098653945</v>
      </c>
      <c r="W404" s="5">
        <f t="shared" si="701"/>
        <v>5.3204020237293745</v>
      </c>
      <c r="X404" s="5">
        <f t="shared" si="701"/>
        <v>1.7068163020720357</v>
      </c>
      <c r="Y404" s="5">
        <f t="shared" si="701"/>
        <v>1.8304986428018928</v>
      </c>
      <c r="Z404" s="5">
        <f t="shared" si="701"/>
        <v>9.2349481078293749</v>
      </c>
      <c r="AA404" s="5">
        <f t="shared" si="701"/>
        <v>0.84516266165402765</v>
      </c>
      <c r="AB404" s="5"/>
      <c r="AC404" s="5">
        <f t="shared" si="701"/>
        <v>5.854297461213263</v>
      </c>
      <c r="AD404" s="5">
        <f t="shared" si="701"/>
        <v>2.770484432348812</v>
      </c>
      <c r="AE404" s="5">
        <f t="shared" si="701"/>
        <v>2.5684699424900437</v>
      </c>
      <c r="AF404" s="5">
        <f t="shared" si="701"/>
        <v>0.85340815103601786</v>
      </c>
      <c r="AG404" s="5">
        <f t="shared" si="701"/>
        <v>1.2203324285345953</v>
      </c>
      <c r="AH404" s="5">
        <f t="shared" si="701"/>
        <v>2.6385566022369642</v>
      </c>
      <c r="AI404" s="5">
        <f t="shared" si="701"/>
        <v>0.92967892781943018</v>
      </c>
    </row>
    <row r="405" spans="2:35" x14ac:dyDescent="0.3">
      <c r="E405" s="2"/>
      <c r="M405" s="2"/>
    </row>
    <row r="406" spans="2:35" s="93" customFormat="1" x14ac:dyDescent="0.3">
      <c r="B406" s="92" t="s">
        <v>236</v>
      </c>
      <c r="C406" s="92"/>
      <c r="D406" s="92"/>
    </row>
    <row r="407" spans="2:35" x14ac:dyDescent="0.3">
      <c r="E407" s="305" t="s">
        <v>89</v>
      </c>
      <c r="F407" s="305"/>
      <c r="G407" s="305"/>
      <c r="H407" s="305"/>
      <c r="I407" s="305"/>
      <c r="J407" s="305"/>
      <c r="K407" s="305"/>
      <c r="M407" s="305" t="s">
        <v>64</v>
      </c>
      <c r="N407" s="305"/>
      <c r="O407" s="305"/>
      <c r="P407" s="305"/>
      <c r="Q407" s="305"/>
      <c r="R407" s="305"/>
      <c r="S407" s="305"/>
      <c r="U407" s="305" t="s">
        <v>65</v>
      </c>
      <c r="V407" s="305"/>
      <c r="W407" s="305"/>
      <c r="X407" s="305"/>
      <c r="Y407" s="305"/>
      <c r="Z407" s="305"/>
      <c r="AA407" s="305"/>
      <c r="AC407" s="305" t="s">
        <v>66</v>
      </c>
      <c r="AD407" s="305"/>
      <c r="AE407" s="305"/>
      <c r="AF407" s="305"/>
      <c r="AG407" s="305"/>
      <c r="AH407" s="305"/>
      <c r="AI407" s="305"/>
    </row>
    <row r="408" spans="2:35" s="3" customFormat="1" x14ac:dyDescent="0.3">
      <c r="B408" s="4" t="s">
        <v>211</v>
      </c>
      <c r="C408" s="4"/>
      <c r="D408" s="4"/>
      <c r="E408" s="3" t="s">
        <v>70</v>
      </c>
      <c r="F408" s="3" t="s">
        <v>69</v>
      </c>
      <c r="G408" s="3" t="s">
        <v>61</v>
      </c>
      <c r="H408" s="3" t="s">
        <v>68</v>
      </c>
      <c r="I408" s="3" t="s">
        <v>71</v>
      </c>
      <c r="J408" s="3" t="s">
        <v>72</v>
      </c>
      <c r="K408" s="3" t="s">
        <v>62</v>
      </c>
      <c r="M408" s="3" t="s">
        <v>70</v>
      </c>
      <c r="N408" s="3" t="s">
        <v>69</v>
      </c>
      <c r="O408" s="3" t="s">
        <v>61</v>
      </c>
      <c r="P408" s="3" t="s">
        <v>68</v>
      </c>
      <c r="Q408" s="3" t="s">
        <v>71</v>
      </c>
      <c r="R408" s="3" t="s">
        <v>72</v>
      </c>
      <c r="S408" s="3" t="s">
        <v>62</v>
      </c>
      <c r="U408" s="3" t="s">
        <v>70</v>
      </c>
      <c r="V408" s="3" t="s">
        <v>69</v>
      </c>
      <c r="W408" s="3" t="s">
        <v>61</v>
      </c>
      <c r="X408" s="3" t="s">
        <v>68</v>
      </c>
      <c r="Y408" s="3" t="s">
        <v>71</v>
      </c>
      <c r="Z408" s="3" t="s">
        <v>72</v>
      </c>
      <c r="AA408" s="3" t="s">
        <v>62</v>
      </c>
      <c r="AC408" s="3" t="s">
        <v>70</v>
      </c>
      <c r="AD408" s="3" t="s">
        <v>69</v>
      </c>
      <c r="AE408" s="3" t="s">
        <v>61</v>
      </c>
      <c r="AF408" s="3" t="s">
        <v>68</v>
      </c>
      <c r="AG408" s="3" t="s">
        <v>71</v>
      </c>
      <c r="AH408" s="3" t="s">
        <v>72</v>
      </c>
      <c r="AI408" s="3" t="s">
        <v>62</v>
      </c>
    </row>
    <row r="409" spans="2:35" hidden="1" x14ac:dyDescent="0.3">
      <c r="B409" s="86">
        <f t="shared" ref="B409:B439" si="702">DATE(IF(MONTH(B338)&lt;=3,YEAR(B338),YEAR(B338)+1), 3, 31)</f>
        <v>40633</v>
      </c>
      <c r="C409" s="3"/>
      <c r="D409" s="3"/>
      <c r="E409" s="5">
        <f>E374*(1-E$42)</f>
        <v>17.351200000000002</v>
      </c>
      <c r="F409" s="5">
        <f t="shared" ref="F409:K409" si="703">F374*(1-F$42)</f>
        <v>4.6899599999999992</v>
      </c>
      <c r="G409" s="5">
        <f t="shared" si="703"/>
        <v>1.5471937499999997</v>
      </c>
      <c r="H409" s="5">
        <f t="shared" si="703"/>
        <v>7.0770999999999997</v>
      </c>
      <c r="I409" s="5">
        <f t="shared" si="703"/>
        <v>23.912800000000004</v>
      </c>
      <c r="J409" s="5">
        <f t="shared" si="703"/>
        <v>30.228480000000001</v>
      </c>
      <c r="K409" s="5">
        <f t="shared" si="703"/>
        <v>7.2148724999999994</v>
      </c>
      <c r="L409" s="5"/>
      <c r="M409" s="5">
        <f>M374*(1-E$42)</f>
        <v>14.710800000000001</v>
      </c>
      <c r="N409" s="5">
        <f t="shared" ref="N409:S409" si="704">N374*(1-F$42)</f>
        <v>0</v>
      </c>
      <c r="O409" s="5">
        <f t="shared" si="704"/>
        <v>0</v>
      </c>
      <c r="P409" s="5">
        <f t="shared" si="704"/>
        <v>0</v>
      </c>
      <c r="Q409" s="5">
        <f t="shared" si="704"/>
        <v>0</v>
      </c>
      <c r="R409" s="5">
        <f t="shared" si="704"/>
        <v>0</v>
      </c>
      <c r="S409" s="5">
        <f t="shared" si="704"/>
        <v>0</v>
      </c>
      <c r="T409" s="5"/>
      <c r="U409" s="5">
        <f>U374*(1-E$42)</f>
        <v>11.315999999999999</v>
      </c>
      <c r="V409" s="5">
        <f t="shared" ref="V409:AA409" si="705">V374*(1-F$42)</f>
        <v>1.19306</v>
      </c>
      <c r="W409" s="5">
        <f t="shared" si="705"/>
        <v>0.39358437499999982</v>
      </c>
      <c r="X409" s="5">
        <f t="shared" si="705"/>
        <v>2.7692999999999994</v>
      </c>
      <c r="Y409" s="5">
        <f t="shared" si="705"/>
        <v>1.7934600000000003</v>
      </c>
      <c r="Z409" s="5">
        <f t="shared" si="705"/>
        <v>2.5804800000000001</v>
      </c>
      <c r="AA409" s="5">
        <f t="shared" si="705"/>
        <v>0.45663750000000003</v>
      </c>
      <c r="AB409" s="5"/>
      <c r="AC409" s="5">
        <f>AC374*(1-E$42)</f>
        <v>3.0176000000000003</v>
      </c>
      <c r="AD409" s="5">
        <f t="shared" ref="AD409:AI409" si="706">AD374*(1-F$42)</f>
        <v>0.57596000000000014</v>
      </c>
      <c r="AE409" s="5">
        <f t="shared" si="706"/>
        <v>0.19000624999999999</v>
      </c>
      <c r="AF409" s="5">
        <f t="shared" si="706"/>
        <v>1.3846499999999997</v>
      </c>
      <c r="AG409" s="5">
        <f t="shared" si="706"/>
        <v>1.19564</v>
      </c>
      <c r="AH409" s="5">
        <f t="shared" si="706"/>
        <v>0.73728000000000005</v>
      </c>
      <c r="AI409" s="5">
        <f t="shared" si="706"/>
        <v>0.50230124999999992</v>
      </c>
    </row>
    <row r="410" spans="2:35" hidden="1" x14ac:dyDescent="0.3">
      <c r="B410" s="86">
        <f t="shared" si="702"/>
        <v>40999</v>
      </c>
      <c r="C410" s="3"/>
      <c r="D410" s="3"/>
      <c r="E410" s="5">
        <f t="shared" ref="E410:K410" si="707">E375*(1-E$42)</f>
        <v>18.577100000000005</v>
      </c>
      <c r="F410" s="5">
        <f t="shared" si="707"/>
        <v>4.8837599999999997</v>
      </c>
      <c r="G410" s="5">
        <f t="shared" si="707"/>
        <v>1.6237874999999997</v>
      </c>
      <c r="H410" s="5">
        <f t="shared" si="707"/>
        <v>7.4101400000000011</v>
      </c>
      <c r="I410" s="5">
        <f t="shared" si="707"/>
        <v>25.560000000000002</v>
      </c>
      <c r="J410" s="5">
        <f t="shared" si="707"/>
        <v>32.380160000000004</v>
      </c>
      <c r="K410" s="5">
        <f t="shared" si="707"/>
        <v>7.7250150000000009</v>
      </c>
      <c r="L410" s="5"/>
      <c r="M410" s="5">
        <f t="shared" ref="M410:S410" si="708">M375*(1-E$42)</f>
        <v>15.750150000000001</v>
      </c>
      <c r="N410" s="5">
        <f t="shared" si="708"/>
        <v>0</v>
      </c>
      <c r="O410" s="5">
        <f t="shared" si="708"/>
        <v>0</v>
      </c>
      <c r="P410" s="5">
        <f t="shared" si="708"/>
        <v>0</v>
      </c>
      <c r="Q410" s="5">
        <f t="shared" si="708"/>
        <v>0</v>
      </c>
      <c r="R410" s="5">
        <f t="shared" si="708"/>
        <v>0</v>
      </c>
      <c r="S410" s="5">
        <f t="shared" si="708"/>
        <v>0</v>
      </c>
      <c r="T410" s="5"/>
      <c r="U410" s="5">
        <f t="shared" ref="U410:AA410" si="709">U375*(1-E$42)</f>
        <v>12.115500000000001</v>
      </c>
      <c r="V410" s="5">
        <f t="shared" si="709"/>
        <v>1.2423600000000001</v>
      </c>
      <c r="W410" s="5">
        <f t="shared" si="709"/>
        <v>0.41306874999999987</v>
      </c>
      <c r="X410" s="5">
        <f t="shared" si="709"/>
        <v>2.8996199999999996</v>
      </c>
      <c r="Y410" s="5">
        <f t="shared" si="709"/>
        <v>1.9170000000000003</v>
      </c>
      <c r="Z410" s="5">
        <f t="shared" si="709"/>
        <v>2.7641600000000004</v>
      </c>
      <c r="AA410" s="5">
        <f t="shared" si="709"/>
        <v>0.488925</v>
      </c>
      <c r="AB410" s="5"/>
      <c r="AC410" s="5">
        <f t="shared" ref="AC410:AI410" si="710">AC375*(1-E$42)</f>
        <v>3.2307999999999999</v>
      </c>
      <c r="AD410" s="5">
        <f t="shared" si="710"/>
        <v>0.59976000000000018</v>
      </c>
      <c r="AE410" s="5">
        <f t="shared" si="710"/>
        <v>0.19941250000000002</v>
      </c>
      <c r="AF410" s="5">
        <f t="shared" si="710"/>
        <v>1.4498099999999998</v>
      </c>
      <c r="AG410" s="5">
        <f t="shared" si="710"/>
        <v>1.278</v>
      </c>
      <c r="AH410" s="5">
        <f t="shared" si="710"/>
        <v>0.78976000000000013</v>
      </c>
      <c r="AI410" s="5">
        <f t="shared" si="710"/>
        <v>0.53781749999999995</v>
      </c>
    </row>
    <row r="411" spans="2:35" hidden="1" x14ac:dyDescent="0.3">
      <c r="B411" s="86">
        <f t="shared" si="702"/>
        <v>41364</v>
      </c>
      <c r="C411" s="3"/>
      <c r="D411" s="3"/>
      <c r="E411" s="5">
        <f t="shared" ref="E411:K411" si="711">E376*(1-E$42)</f>
        <v>20.40652</v>
      </c>
      <c r="F411" s="5">
        <f t="shared" si="711"/>
        <v>5.3101199999999995</v>
      </c>
      <c r="G411" s="5">
        <f t="shared" si="711"/>
        <v>1.7769749999999995</v>
      </c>
      <c r="H411" s="5">
        <f t="shared" si="711"/>
        <v>7.9513300000000013</v>
      </c>
      <c r="I411" s="5">
        <f t="shared" si="711"/>
        <v>28.087600000000009</v>
      </c>
      <c r="J411" s="5">
        <f t="shared" si="711"/>
        <v>35.69952</v>
      </c>
      <c r="K411" s="5">
        <f t="shared" si="711"/>
        <v>8.5266675000000003</v>
      </c>
      <c r="L411" s="5"/>
      <c r="M411" s="5">
        <f t="shared" ref="M411:S411" si="712">M376*(1-E$42)</f>
        <v>17.301180000000002</v>
      </c>
      <c r="N411" s="5">
        <f t="shared" si="712"/>
        <v>0</v>
      </c>
      <c r="O411" s="5">
        <f t="shared" si="712"/>
        <v>0</v>
      </c>
      <c r="P411" s="5">
        <f t="shared" si="712"/>
        <v>0</v>
      </c>
      <c r="Q411" s="5">
        <f t="shared" si="712"/>
        <v>0</v>
      </c>
      <c r="R411" s="5">
        <f t="shared" si="712"/>
        <v>0</v>
      </c>
      <c r="S411" s="5">
        <f t="shared" si="712"/>
        <v>0</v>
      </c>
      <c r="T411" s="5"/>
      <c r="U411" s="5">
        <f t="shared" ref="U411:AA411" si="713">U376*(1-E$42)</f>
        <v>13.308600000000002</v>
      </c>
      <c r="V411" s="5">
        <f t="shared" si="713"/>
        <v>1.3508199999999999</v>
      </c>
      <c r="W411" s="5">
        <f t="shared" si="713"/>
        <v>0.45203749999999987</v>
      </c>
      <c r="X411" s="5">
        <f t="shared" si="713"/>
        <v>3.1113899999999997</v>
      </c>
      <c r="Y411" s="5">
        <f t="shared" si="713"/>
        <v>2.1065700000000001</v>
      </c>
      <c r="Z411" s="5">
        <f t="shared" si="713"/>
        <v>3.0475200000000005</v>
      </c>
      <c r="AA411" s="5">
        <f t="shared" si="713"/>
        <v>0.53966250000000004</v>
      </c>
      <c r="AB411" s="5"/>
      <c r="AC411" s="5">
        <f t="shared" ref="AC411:AI411" si="714">AC376*(1-E$42)</f>
        <v>3.5489600000000001</v>
      </c>
      <c r="AD411" s="5">
        <f t="shared" si="714"/>
        <v>0.65212000000000003</v>
      </c>
      <c r="AE411" s="5">
        <f t="shared" si="714"/>
        <v>0.21822499999999995</v>
      </c>
      <c r="AF411" s="5">
        <f t="shared" si="714"/>
        <v>1.5556949999999998</v>
      </c>
      <c r="AG411" s="5">
        <f t="shared" si="714"/>
        <v>1.4043800000000002</v>
      </c>
      <c r="AH411" s="5">
        <f t="shared" si="714"/>
        <v>0.87071999999999994</v>
      </c>
      <c r="AI411" s="5">
        <f t="shared" si="714"/>
        <v>0.59362874999999993</v>
      </c>
    </row>
    <row r="412" spans="2:35" hidden="1" x14ac:dyDescent="0.3">
      <c r="B412" s="86">
        <f t="shared" si="702"/>
        <v>41729</v>
      </c>
      <c r="C412" s="3"/>
      <c r="D412" s="3"/>
      <c r="E412" s="5">
        <f t="shared" ref="E412:K412" si="715">E377*(1-E$42)</f>
        <v>23.424120000000002</v>
      </c>
      <c r="F412" s="5">
        <f t="shared" si="715"/>
        <v>5.9302799999999998</v>
      </c>
      <c r="G412" s="5">
        <f t="shared" si="715"/>
        <v>1.9914375</v>
      </c>
      <c r="H412" s="5">
        <f t="shared" si="715"/>
        <v>8.9088200000000004</v>
      </c>
      <c r="I412" s="5">
        <f t="shared" si="715"/>
        <v>32.120400000000004</v>
      </c>
      <c r="J412" s="5">
        <f t="shared" si="715"/>
        <v>41.183680000000003</v>
      </c>
      <c r="K412" s="5">
        <f t="shared" si="715"/>
        <v>9.7898775000000011</v>
      </c>
      <c r="L412" s="5"/>
      <c r="M412" s="5">
        <f t="shared" ref="M412:S412" si="716">M377*(1-E$42)</f>
        <v>19.859579999999998</v>
      </c>
      <c r="N412" s="5">
        <f t="shared" si="716"/>
        <v>0</v>
      </c>
      <c r="O412" s="5">
        <f t="shared" si="716"/>
        <v>0</v>
      </c>
      <c r="P412" s="5">
        <f t="shared" si="716"/>
        <v>0</v>
      </c>
      <c r="Q412" s="5">
        <f t="shared" si="716"/>
        <v>0</v>
      </c>
      <c r="R412" s="5">
        <f t="shared" si="716"/>
        <v>0</v>
      </c>
      <c r="S412" s="5">
        <f t="shared" si="716"/>
        <v>0</v>
      </c>
      <c r="T412" s="5"/>
      <c r="U412" s="5">
        <f t="shared" ref="U412:AA412" si="717">U377*(1-E$42)</f>
        <v>15.276599999999998</v>
      </c>
      <c r="V412" s="5">
        <f t="shared" si="717"/>
        <v>1.50858</v>
      </c>
      <c r="W412" s="5">
        <f t="shared" si="717"/>
        <v>0.50659374999999984</v>
      </c>
      <c r="X412" s="5">
        <f t="shared" si="717"/>
        <v>3.4860599999999997</v>
      </c>
      <c r="Y412" s="5">
        <f t="shared" si="717"/>
        <v>2.4090300000000004</v>
      </c>
      <c r="Z412" s="5">
        <f t="shared" si="717"/>
        <v>3.5156800000000006</v>
      </c>
      <c r="AA412" s="5">
        <f t="shared" si="717"/>
        <v>0.61961250000000001</v>
      </c>
      <c r="AB412" s="5"/>
      <c r="AC412" s="5">
        <f t="shared" ref="AC412:AI412" si="718">AC377*(1-E$42)</f>
        <v>4.0737600000000009</v>
      </c>
      <c r="AD412" s="5">
        <f t="shared" si="718"/>
        <v>0.72828000000000015</v>
      </c>
      <c r="AE412" s="5">
        <f t="shared" si="718"/>
        <v>0.24456250000000002</v>
      </c>
      <c r="AF412" s="5">
        <f t="shared" si="718"/>
        <v>1.7430299999999999</v>
      </c>
      <c r="AG412" s="5">
        <f t="shared" si="718"/>
        <v>1.6060200000000004</v>
      </c>
      <c r="AH412" s="5">
        <f t="shared" si="718"/>
        <v>1.00448</v>
      </c>
      <c r="AI412" s="5">
        <f t="shared" si="718"/>
        <v>0.68157375000000009</v>
      </c>
    </row>
    <row r="413" spans="2:35" hidden="1" x14ac:dyDescent="0.3">
      <c r="B413" s="86">
        <f t="shared" si="702"/>
        <v>42094</v>
      </c>
      <c r="C413" s="3"/>
      <c r="D413" s="3"/>
      <c r="E413" s="5">
        <f t="shared" ref="E413:K413" si="719">E378*(1-E$42)</f>
        <v>25.102660000000004</v>
      </c>
      <c r="F413" s="5">
        <f t="shared" si="719"/>
        <v>6.1240799999999993</v>
      </c>
      <c r="G413" s="5">
        <f t="shared" si="719"/>
        <v>2.1139874999999995</v>
      </c>
      <c r="H413" s="5">
        <f t="shared" si="719"/>
        <v>9.2626749999999998</v>
      </c>
      <c r="I413" s="5">
        <f t="shared" si="719"/>
        <v>34.307200000000009</v>
      </c>
      <c r="J413" s="5">
        <f t="shared" si="719"/>
        <v>44.135679999999994</v>
      </c>
      <c r="K413" s="5">
        <f t="shared" si="719"/>
        <v>10.49436</v>
      </c>
      <c r="L413" s="5"/>
      <c r="M413" s="5">
        <f t="shared" ref="M413:S413" si="720">M378*(1-E$42)</f>
        <v>21.282690000000002</v>
      </c>
      <c r="N413" s="5">
        <f t="shared" si="720"/>
        <v>0</v>
      </c>
      <c r="O413" s="5">
        <f t="shared" si="720"/>
        <v>0</v>
      </c>
      <c r="P413" s="5">
        <f t="shared" si="720"/>
        <v>0</v>
      </c>
      <c r="Q413" s="5">
        <f t="shared" si="720"/>
        <v>0</v>
      </c>
      <c r="R413" s="5">
        <f t="shared" si="720"/>
        <v>0</v>
      </c>
      <c r="S413" s="5">
        <f t="shared" si="720"/>
        <v>0</v>
      </c>
      <c r="T413" s="5"/>
      <c r="U413" s="5">
        <f t="shared" ref="U413:AA413" si="721">U378*(1-E$42)</f>
        <v>16.371300000000002</v>
      </c>
      <c r="V413" s="5">
        <f t="shared" si="721"/>
        <v>1.5578799999999999</v>
      </c>
      <c r="W413" s="5">
        <f t="shared" si="721"/>
        <v>0.53776875000000002</v>
      </c>
      <c r="X413" s="5">
        <f t="shared" si="721"/>
        <v>3.6245250000000002</v>
      </c>
      <c r="Y413" s="5">
        <f t="shared" si="721"/>
        <v>2.5730400000000002</v>
      </c>
      <c r="Z413" s="5">
        <f t="shared" si="721"/>
        <v>3.7676800000000004</v>
      </c>
      <c r="AA413" s="5">
        <f t="shared" si="721"/>
        <v>0.66420000000000012</v>
      </c>
      <c r="AB413" s="5"/>
      <c r="AC413" s="5">
        <f t="shared" ref="AC413:AI413" si="722">AC378*(1-E$42)</f>
        <v>4.3656800000000002</v>
      </c>
      <c r="AD413" s="5">
        <f t="shared" si="722"/>
        <v>0.75208000000000019</v>
      </c>
      <c r="AE413" s="5">
        <f t="shared" si="722"/>
        <v>0.25961250000000002</v>
      </c>
      <c r="AF413" s="5">
        <f t="shared" si="722"/>
        <v>1.8122625000000001</v>
      </c>
      <c r="AG413" s="5">
        <f t="shared" si="722"/>
        <v>1.7153600000000002</v>
      </c>
      <c r="AH413" s="5">
        <f t="shared" si="722"/>
        <v>1.0764800000000001</v>
      </c>
      <c r="AI413" s="5">
        <f t="shared" si="722"/>
        <v>0.73062000000000005</v>
      </c>
    </row>
    <row r="414" spans="2:35" hidden="1" x14ac:dyDescent="0.3">
      <c r="B414" s="86">
        <f t="shared" si="702"/>
        <v>42460</v>
      </c>
      <c r="C414" s="3"/>
      <c r="D414" s="3"/>
      <c r="E414" s="5">
        <f t="shared" ref="E414:K414" si="723">E379*(1-E$42)</f>
        <v>26.894360000000002</v>
      </c>
      <c r="F414" s="5">
        <f t="shared" si="723"/>
        <v>6.4341600000000012</v>
      </c>
      <c r="G414" s="5">
        <f t="shared" si="723"/>
        <v>2.2365374999999998</v>
      </c>
      <c r="H414" s="5">
        <f t="shared" si="723"/>
        <v>9.6789749999999994</v>
      </c>
      <c r="I414" s="5">
        <f t="shared" si="723"/>
        <v>36.664400000000001</v>
      </c>
      <c r="J414" s="5">
        <f t="shared" si="723"/>
        <v>47.37632</v>
      </c>
      <c r="K414" s="5">
        <f t="shared" si="723"/>
        <v>11.27172</v>
      </c>
      <c r="L414" s="5"/>
      <c r="M414" s="5">
        <f t="shared" ref="M414:S414" si="724">M379*(1-E$42)</f>
        <v>22.801739999999999</v>
      </c>
      <c r="N414" s="5">
        <f t="shared" si="724"/>
        <v>0</v>
      </c>
      <c r="O414" s="5">
        <f t="shared" si="724"/>
        <v>0</v>
      </c>
      <c r="P414" s="5">
        <f t="shared" si="724"/>
        <v>0</v>
      </c>
      <c r="Q414" s="5">
        <f t="shared" si="724"/>
        <v>0</v>
      </c>
      <c r="R414" s="5">
        <f t="shared" si="724"/>
        <v>0</v>
      </c>
      <c r="S414" s="5">
        <f t="shared" si="724"/>
        <v>0</v>
      </c>
      <c r="T414" s="5"/>
      <c r="U414" s="5">
        <f t="shared" ref="U414:AA414" si="725">U379*(1-E$42)</f>
        <v>17.5398</v>
      </c>
      <c r="V414" s="5">
        <f t="shared" si="725"/>
        <v>1.63676</v>
      </c>
      <c r="W414" s="5">
        <f t="shared" si="725"/>
        <v>0.56894374999999986</v>
      </c>
      <c r="X414" s="5">
        <f t="shared" si="725"/>
        <v>3.7874249999999994</v>
      </c>
      <c r="Y414" s="5">
        <f t="shared" si="725"/>
        <v>2.7498300000000002</v>
      </c>
      <c r="Z414" s="5">
        <f t="shared" si="725"/>
        <v>4.0443199999999999</v>
      </c>
      <c r="AA414" s="5">
        <f t="shared" si="725"/>
        <v>0.71340000000000003</v>
      </c>
      <c r="AB414" s="5"/>
      <c r="AC414" s="5">
        <f t="shared" ref="AC414:AI414" si="726">AC379*(1-E$42)</f>
        <v>4.6772800000000005</v>
      </c>
      <c r="AD414" s="5">
        <f t="shared" si="726"/>
        <v>0.79015999999999997</v>
      </c>
      <c r="AE414" s="5">
        <f t="shared" si="726"/>
        <v>0.27466249999999998</v>
      </c>
      <c r="AF414" s="5">
        <f t="shared" si="726"/>
        <v>1.8937124999999997</v>
      </c>
      <c r="AG414" s="5">
        <f t="shared" si="726"/>
        <v>1.8332200000000005</v>
      </c>
      <c r="AH414" s="5">
        <f t="shared" si="726"/>
        <v>1.1555199999999999</v>
      </c>
      <c r="AI414" s="5">
        <f t="shared" si="726"/>
        <v>0.78473999999999999</v>
      </c>
    </row>
    <row r="415" spans="2:35" hidden="1" x14ac:dyDescent="0.3">
      <c r="B415" s="86">
        <f t="shared" si="702"/>
        <v>42825</v>
      </c>
      <c r="C415" s="3"/>
      <c r="D415" s="3"/>
      <c r="E415" s="5">
        <f t="shared" ref="E415:K415" si="727">E380*(1-E$42)</f>
        <v>28.912379999999999</v>
      </c>
      <c r="F415" s="5">
        <f t="shared" si="727"/>
        <v>6.7442399999999996</v>
      </c>
      <c r="G415" s="5">
        <f t="shared" si="727"/>
        <v>2.3590874999999993</v>
      </c>
      <c r="H415" s="5">
        <f t="shared" si="727"/>
        <v>10.116090000000002</v>
      </c>
      <c r="I415" s="5">
        <f t="shared" si="727"/>
        <v>39.305600000000005</v>
      </c>
      <c r="J415" s="5">
        <f t="shared" si="727"/>
        <v>50.971199999999989</v>
      </c>
      <c r="K415" s="5">
        <f t="shared" si="727"/>
        <v>12.097665000000003</v>
      </c>
      <c r="L415" s="5"/>
      <c r="M415" s="5">
        <f t="shared" ref="M415:S415" si="728">M380*(1-E$42)</f>
        <v>24.51267</v>
      </c>
      <c r="N415" s="5">
        <f t="shared" si="728"/>
        <v>0</v>
      </c>
      <c r="O415" s="5">
        <f t="shared" si="728"/>
        <v>0</v>
      </c>
      <c r="P415" s="5">
        <f t="shared" si="728"/>
        <v>0</v>
      </c>
      <c r="Q415" s="5">
        <f t="shared" si="728"/>
        <v>0</v>
      </c>
      <c r="R415" s="5">
        <f t="shared" si="728"/>
        <v>0</v>
      </c>
      <c r="S415" s="5">
        <f t="shared" si="728"/>
        <v>0</v>
      </c>
      <c r="T415" s="5"/>
      <c r="U415" s="5">
        <f t="shared" ref="U415:AA415" si="729">U380*(1-E$42)</f>
        <v>18.855899999999998</v>
      </c>
      <c r="V415" s="5">
        <f t="shared" si="729"/>
        <v>1.7156400000000001</v>
      </c>
      <c r="W415" s="5">
        <f t="shared" si="729"/>
        <v>0.60011874999999981</v>
      </c>
      <c r="X415" s="5">
        <f t="shared" si="729"/>
        <v>3.9584699999999988</v>
      </c>
      <c r="Y415" s="5">
        <f t="shared" si="729"/>
        <v>2.9479200000000003</v>
      </c>
      <c r="Z415" s="5">
        <f t="shared" si="729"/>
        <v>4.3512000000000004</v>
      </c>
      <c r="AA415" s="5">
        <f t="shared" si="729"/>
        <v>0.76567500000000011</v>
      </c>
      <c r="AB415" s="5"/>
      <c r="AC415" s="5">
        <f t="shared" ref="AC415:AI415" si="730">AC380*(1-E$42)</f>
        <v>5.0282400000000003</v>
      </c>
      <c r="AD415" s="5">
        <f t="shared" si="730"/>
        <v>0.8282400000000002</v>
      </c>
      <c r="AE415" s="5">
        <f t="shared" si="730"/>
        <v>0.28971249999999998</v>
      </c>
      <c r="AF415" s="5">
        <f t="shared" si="730"/>
        <v>1.9792349999999994</v>
      </c>
      <c r="AG415" s="5">
        <f t="shared" si="730"/>
        <v>1.9652799999999999</v>
      </c>
      <c r="AH415" s="5">
        <f t="shared" si="730"/>
        <v>1.2432000000000001</v>
      </c>
      <c r="AI415" s="5">
        <f t="shared" si="730"/>
        <v>0.84224250000000001</v>
      </c>
    </row>
    <row r="416" spans="2:35" hidden="1" x14ac:dyDescent="0.3">
      <c r="B416" s="86">
        <f t="shared" si="702"/>
        <v>43190</v>
      </c>
      <c r="C416" s="3"/>
      <c r="D416" s="3"/>
      <c r="E416" s="5">
        <f t="shared" ref="E416:K416" si="731">E381*(1-E$42)</f>
        <v>31.119</v>
      </c>
      <c r="F416" s="5">
        <f t="shared" si="731"/>
        <v>7.0543200000000015</v>
      </c>
      <c r="G416" s="5">
        <f t="shared" si="731"/>
        <v>2.4816374999999993</v>
      </c>
      <c r="H416" s="5">
        <f t="shared" si="731"/>
        <v>10.615649999999999</v>
      </c>
      <c r="I416" s="5">
        <f t="shared" si="731"/>
        <v>42.088799999999999</v>
      </c>
      <c r="J416" s="5">
        <f t="shared" si="731"/>
        <v>54.867840000000001</v>
      </c>
      <c r="K416" s="5">
        <f t="shared" si="731"/>
        <v>13.069364999999999</v>
      </c>
      <c r="L416" s="5"/>
      <c r="M416" s="5">
        <f t="shared" ref="M416:S416" si="732">M381*(1-E$42)</f>
        <v>26.383500000000005</v>
      </c>
      <c r="N416" s="5">
        <f t="shared" si="732"/>
        <v>0</v>
      </c>
      <c r="O416" s="5">
        <f t="shared" si="732"/>
        <v>0</v>
      </c>
      <c r="P416" s="5">
        <f t="shared" si="732"/>
        <v>0</v>
      </c>
      <c r="Q416" s="5">
        <f t="shared" si="732"/>
        <v>0</v>
      </c>
      <c r="R416" s="5">
        <f t="shared" si="732"/>
        <v>0</v>
      </c>
      <c r="S416" s="5">
        <f t="shared" si="732"/>
        <v>0</v>
      </c>
      <c r="T416" s="5"/>
      <c r="U416" s="5">
        <f t="shared" ref="U416:AA416" si="733">U381*(1-E$42)</f>
        <v>20.295000000000002</v>
      </c>
      <c r="V416" s="5">
        <f t="shared" si="733"/>
        <v>1.7945199999999999</v>
      </c>
      <c r="W416" s="5">
        <f t="shared" si="733"/>
        <v>0.63129374999999988</v>
      </c>
      <c r="X416" s="5">
        <f t="shared" si="733"/>
        <v>4.15395</v>
      </c>
      <c r="Y416" s="5">
        <f t="shared" si="733"/>
        <v>3.1566600000000005</v>
      </c>
      <c r="Z416" s="5">
        <f t="shared" si="733"/>
        <v>4.6838400000000009</v>
      </c>
      <c r="AA416" s="5">
        <f t="shared" si="733"/>
        <v>0.8271750000000001</v>
      </c>
      <c r="AB416" s="5"/>
      <c r="AC416" s="5">
        <f t="shared" ref="AC416:AI416" si="734">AC381*(1-E$42)</f>
        <v>5.4119999999999999</v>
      </c>
      <c r="AD416" s="5">
        <f t="shared" si="734"/>
        <v>0.86632000000000009</v>
      </c>
      <c r="AE416" s="5">
        <f t="shared" si="734"/>
        <v>0.30476249999999999</v>
      </c>
      <c r="AF416" s="5">
        <f t="shared" si="734"/>
        <v>2.076975</v>
      </c>
      <c r="AG416" s="5">
        <f t="shared" si="734"/>
        <v>2.1044399999999999</v>
      </c>
      <c r="AH416" s="5">
        <f t="shared" si="734"/>
        <v>1.3382400000000001</v>
      </c>
      <c r="AI416" s="5">
        <f t="shared" si="734"/>
        <v>0.9098925000000001</v>
      </c>
    </row>
    <row r="417" spans="2:35" hidden="1" x14ac:dyDescent="0.3">
      <c r="B417" s="86">
        <f t="shared" si="702"/>
        <v>43555</v>
      </c>
      <c r="C417" s="3"/>
      <c r="D417" s="3"/>
      <c r="E417" s="5">
        <f t="shared" ref="E417:K417" si="735">E382*(1-E$42)</f>
        <v>33.438780000000001</v>
      </c>
      <c r="F417" s="5">
        <f t="shared" si="735"/>
        <v>7.3644000000000007</v>
      </c>
      <c r="G417" s="5">
        <f t="shared" si="735"/>
        <v>2.6195062499999993</v>
      </c>
      <c r="H417" s="5">
        <f t="shared" si="735"/>
        <v>11.115210000000001</v>
      </c>
      <c r="I417" s="5">
        <f t="shared" si="735"/>
        <v>45.099200000000003</v>
      </c>
      <c r="J417" s="5">
        <f t="shared" si="735"/>
        <v>59.04</v>
      </c>
      <c r="K417" s="5">
        <f t="shared" si="735"/>
        <v>14.041065000000001</v>
      </c>
      <c r="L417" s="5"/>
      <c r="M417" s="5">
        <f t="shared" ref="M417:S417" si="736">M382*(1-E$42)</f>
        <v>28.350270000000005</v>
      </c>
      <c r="N417" s="5">
        <f t="shared" si="736"/>
        <v>0</v>
      </c>
      <c r="O417" s="5">
        <f t="shared" si="736"/>
        <v>0</v>
      </c>
      <c r="P417" s="5">
        <f t="shared" si="736"/>
        <v>0</v>
      </c>
      <c r="Q417" s="5">
        <f t="shared" si="736"/>
        <v>0</v>
      </c>
      <c r="R417" s="5">
        <f t="shared" si="736"/>
        <v>0</v>
      </c>
      <c r="S417" s="5">
        <f t="shared" si="736"/>
        <v>0</v>
      </c>
      <c r="T417" s="5"/>
      <c r="U417" s="5">
        <f t="shared" ref="U417:AA417" si="737">U382*(1-E$42)</f>
        <v>21.8079</v>
      </c>
      <c r="V417" s="5">
        <f t="shared" si="737"/>
        <v>1.8734</v>
      </c>
      <c r="W417" s="5">
        <f t="shared" si="737"/>
        <v>0.66636562499999996</v>
      </c>
      <c r="X417" s="5">
        <f t="shared" si="737"/>
        <v>4.349429999999999</v>
      </c>
      <c r="Y417" s="5">
        <f t="shared" si="737"/>
        <v>3.3824399999999999</v>
      </c>
      <c r="Z417" s="5">
        <f t="shared" si="737"/>
        <v>5.04</v>
      </c>
      <c r="AA417" s="5">
        <f t="shared" si="737"/>
        <v>0.8886750000000001</v>
      </c>
      <c r="AB417" s="5"/>
      <c r="AC417" s="5">
        <f t="shared" ref="AC417:AI417" si="738">AC382*(1-E$42)</f>
        <v>5.8154400000000006</v>
      </c>
      <c r="AD417" s="5">
        <f t="shared" si="738"/>
        <v>0.9044000000000002</v>
      </c>
      <c r="AE417" s="5">
        <f t="shared" si="738"/>
        <v>0.32169374999999995</v>
      </c>
      <c r="AF417" s="5">
        <f t="shared" si="738"/>
        <v>2.1747149999999995</v>
      </c>
      <c r="AG417" s="5">
        <f t="shared" si="738"/>
        <v>2.2549600000000005</v>
      </c>
      <c r="AH417" s="5">
        <f t="shared" si="738"/>
        <v>1.44</v>
      </c>
      <c r="AI417" s="5">
        <f t="shared" si="738"/>
        <v>0.97754249999999987</v>
      </c>
    </row>
    <row r="418" spans="2:35" hidden="1" x14ac:dyDescent="0.3">
      <c r="B418" s="86">
        <f t="shared" si="702"/>
        <v>43921</v>
      </c>
      <c r="C418" s="3"/>
      <c r="D418" s="3"/>
      <c r="E418" s="5">
        <f t="shared" ref="E418:K418" si="739">E383*(1-E$42)</f>
        <v>35.984879999999997</v>
      </c>
      <c r="F418" s="5">
        <f t="shared" si="739"/>
        <v>7.6744800000000009</v>
      </c>
      <c r="G418" s="5">
        <f t="shared" si="739"/>
        <v>2.7880124999999998</v>
      </c>
      <c r="H418" s="5">
        <f t="shared" si="739"/>
        <v>11.635585000000001</v>
      </c>
      <c r="I418" s="5">
        <f t="shared" si="739"/>
        <v>48.336800000000011</v>
      </c>
      <c r="J418" s="5">
        <f t="shared" si="739"/>
        <v>63.52704</v>
      </c>
      <c r="K418" s="5">
        <f t="shared" si="739"/>
        <v>15.061350000000001</v>
      </c>
      <c r="L418" s="5"/>
      <c r="M418" s="5">
        <f t="shared" ref="M418:S418" si="740">M383*(1-E$42)</f>
        <v>30.50892</v>
      </c>
      <c r="N418" s="5">
        <f t="shared" si="740"/>
        <v>0</v>
      </c>
      <c r="O418" s="5">
        <f t="shared" si="740"/>
        <v>0</v>
      </c>
      <c r="P418" s="5">
        <f t="shared" si="740"/>
        <v>0</v>
      </c>
      <c r="Q418" s="5">
        <f t="shared" si="740"/>
        <v>0</v>
      </c>
      <c r="R418" s="5">
        <f t="shared" si="740"/>
        <v>0</v>
      </c>
      <c r="S418" s="5">
        <f t="shared" si="740"/>
        <v>0</v>
      </c>
      <c r="T418" s="5"/>
      <c r="U418" s="5">
        <f t="shared" ref="U418:AA418" si="741">U383*(1-E$42)</f>
        <v>23.468399999999999</v>
      </c>
      <c r="V418" s="5">
        <f t="shared" si="741"/>
        <v>1.95228</v>
      </c>
      <c r="W418" s="5">
        <f t="shared" si="741"/>
        <v>0.70923124999999987</v>
      </c>
      <c r="X418" s="5">
        <f t="shared" si="741"/>
        <v>4.5530549999999996</v>
      </c>
      <c r="Y418" s="5">
        <f t="shared" si="741"/>
        <v>3.6252599999999999</v>
      </c>
      <c r="Z418" s="5">
        <f t="shared" si="741"/>
        <v>5.4230400000000003</v>
      </c>
      <c r="AA418" s="5">
        <f t="shared" si="741"/>
        <v>0.95324999999999993</v>
      </c>
      <c r="AB418" s="5"/>
      <c r="AC418" s="5">
        <f t="shared" ref="AC418:AI418" si="742">AC383*(1-E$42)</f>
        <v>6.2582399999999998</v>
      </c>
      <c r="AD418" s="5">
        <f t="shared" si="742"/>
        <v>0.94247999999999998</v>
      </c>
      <c r="AE418" s="5">
        <f t="shared" si="742"/>
        <v>0.34238749999999996</v>
      </c>
      <c r="AF418" s="5">
        <f t="shared" si="742"/>
        <v>2.2765274999999998</v>
      </c>
      <c r="AG418" s="5">
        <f t="shared" si="742"/>
        <v>2.4168400000000001</v>
      </c>
      <c r="AH418" s="5">
        <f t="shared" si="742"/>
        <v>1.5494399999999999</v>
      </c>
      <c r="AI418" s="5">
        <f t="shared" si="742"/>
        <v>1.048575</v>
      </c>
    </row>
    <row r="419" spans="2:35" hidden="1" x14ac:dyDescent="0.3">
      <c r="B419" s="86">
        <f t="shared" si="702"/>
        <v>44286</v>
      </c>
      <c r="C419" s="3"/>
      <c r="D419" s="3"/>
      <c r="E419" s="5">
        <f t="shared" ref="E419:K419" si="743">E384*(1-E$42)</f>
        <v>35.211620000000003</v>
      </c>
      <c r="F419" s="5">
        <f t="shared" si="743"/>
        <v>9.6512399999999996</v>
      </c>
      <c r="G419" s="5">
        <f t="shared" si="743"/>
        <v>3.5233124999999994</v>
      </c>
      <c r="H419" s="5">
        <f t="shared" si="743"/>
        <v>9.5332700000000017</v>
      </c>
      <c r="I419" s="5">
        <f t="shared" si="743"/>
        <v>40.271200000000007</v>
      </c>
      <c r="J419" s="5">
        <f t="shared" si="743"/>
        <v>54.500480000000003</v>
      </c>
      <c r="K419" s="5">
        <f t="shared" si="743"/>
        <v>12.9479025</v>
      </c>
      <c r="L419" s="5"/>
      <c r="M419" s="5">
        <f t="shared" ref="M419:S419" si="744">M384*(1-E$42)</f>
        <v>29.85333</v>
      </c>
      <c r="N419" s="5">
        <f t="shared" si="744"/>
        <v>0</v>
      </c>
      <c r="O419" s="5">
        <f t="shared" si="744"/>
        <v>0</v>
      </c>
      <c r="P419" s="5">
        <f t="shared" si="744"/>
        <v>0</v>
      </c>
      <c r="Q419" s="5">
        <f t="shared" si="744"/>
        <v>0</v>
      </c>
      <c r="R419" s="5">
        <f t="shared" si="744"/>
        <v>0</v>
      </c>
      <c r="S419" s="5">
        <f t="shared" si="744"/>
        <v>0</v>
      </c>
      <c r="T419" s="5"/>
      <c r="U419" s="5">
        <f t="shared" ref="U419:AA419" si="745">U384*(1-E$42)</f>
        <v>22.964100000000002</v>
      </c>
      <c r="V419" s="5">
        <f t="shared" si="745"/>
        <v>2.4551400000000001</v>
      </c>
      <c r="W419" s="5">
        <f t="shared" si="745"/>
        <v>0.8962812499999997</v>
      </c>
      <c r="X419" s="5">
        <f t="shared" si="745"/>
        <v>3.7304099999999991</v>
      </c>
      <c r="Y419" s="5">
        <f t="shared" si="745"/>
        <v>3.0203400000000005</v>
      </c>
      <c r="Z419" s="5">
        <f t="shared" si="745"/>
        <v>4.6524800000000006</v>
      </c>
      <c r="AA419" s="5">
        <f t="shared" si="745"/>
        <v>0.81948750000000015</v>
      </c>
      <c r="AB419" s="5"/>
      <c r="AC419" s="5">
        <f t="shared" ref="AC419:AI419" si="746">AC384*(1-E$42)</f>
        <v>6.1237599999999999</v>
      </c>
      <c r="AD419" s="5">
        <f t="shared" si="746"/>
        <v>1.1852400000000003</v>
      </c>
      <c r="AE419" s="5">
        <f t="shared" si="746"/>
        <v>0.4326875</v>
      </c>
      <c r="AF419" s="5">
        <f t="shared" si="746"/>
        <v>1.8652049999999996</v>
      </c>
      <c r="AG419" s="5">
        <f t="shared" si="746"/>
        <v>2.0135600000000005</v>
      </c>
      <c r="AH419" s="5">
        <f t="shared" si="746"/>
        <v>1.32928</v>
      </c>
      <c r="AI419" s="5">
        <f t="shared" si="746"/>
        <v>0.90143624999999994</v>
      </c>
    </row>
    <row r="420" spans="2:35" x14ac:dyDescent="0.3">
      <c r="B420" s="86">
        <f t="shared" si="702"/>
        <v>44651</v>
      </c>
      <c r="C420" s="3"/>
      <c r="D420" s="3"/>
      <c r="E420" s="5">
        <f t="shared" ref="E420:K420" si="747">E385*(1-E$42)</f>
        <v>26.814676500000004</v>
      </c>
      <c r="F420" s="5">
        <f t="shared" si="747"/>
        <v>14.9024448</v>
      </c>
      <c r="G420" s="5">
        <f t="shared" si="747"/>
        <v>5.4602918437499985</v>
      </c>
      <c r="H420" s="5">
        <f t="shared" si="747"/>
        <v>1.9173737249999996</v>
      </c>
      <c r="I420" s="5">
        <f t="shared" si="747"/>
        <v>8.4169080000000012</v>
      </c>
      <c r="J420" s="5">
        <f t="shared" si="747"/>
        <v>16.814592000000001</v>
      </c>
      <c r="K420" s="5">
        <f t="shared" si="747"/>
        <v>3.9889499624999996</v>
      </c>
      <c r="L420" s="5"/>
      <c r="M420" s="5">
        <f t="shared" ref="M420:S420" si="748">M385*(1-E$42)</f>
        <v>22.734182250000007</v>
      </c>
      <c r="N420" s="5">
        <f t="shared" si="748"/>
        <v>0</v>
      </c>
      <c r="O420" s="5">
        <f t="shared" si="748"/>
        <v>0</v>
      </c>
      <c r="P420" s="5">
        <f t="shared" si="748"/>
        <v>0</v>
      </c>
      <c r="Q420" s="5">
        <f t="shared" si="748"/>
        <v>0</v>
      </c>
      <c r="R420" s="5">
        <f t="shared" si="748"/>
        <v>0</v>
      </c>
      <c r="S420" s="5">
        <f t="shared" si="748"/>
        <v>0</v>
      </c>
      <c r="T420" s="5"/>
      <c r="U420" s="5">
        <f t="shared" ref="U420:AA420" si="749">U385*(1-E$42)</f>
        <v>17.4878325</v>
      </c>
      <c r="V420" s="5">
        <f t="shared" si="749"/>
        <v>3.7909728</v>
      </c>
      <c r="W420" s="5">
        <f t="shared" si="749"/>
        <v>1.3890216093749999</v>
      </c>
      <c r="X420" s="5">
        <f t="shared" si="749"/>
        <v>0.75027667499999984</v>
      </c>
      <c r="Y420" s="5">
        <f t="shared" si="749"/>
        <v>0.6312681</v>
      </c>
      <c r="Z420" s="5">
        <f t="shared" si="749"/>
        <v>1.435392</v>
      </c>
      <c r="AA420" s="5">
        <f t="shared" si="749"/>
        <v>0.25246518750000002</v>
      </c>
      <c r="AB420" s="5"/>
      <c r="AC420" s="5">
        <f t="shared" ref="AC420:AI420" si="750">AC385*(1-E$42)</f>
        <v>4.6634220000000006</v>
      </c>
      <c r="AD420" s="5">
        <f t="shared" si="750"/>
        <v>1.8301248000000003</v>
      </c>
      <c r="AE420" s="5">
        <f t="shared" si="750"/>
        <v>0.67056215624999993</v>
      </c>
      <c r="AF420" s="5">
        <f t="shared" si="750"/>
        <v>0.37513833749999992</v>
      </c>
      <c r="AG420" s="5">
        <f t="shared" si="750"/>
        <v>0.42084540000000004</v>
      </c>
      <c r="AH420" s="5">
        <f t="shared" si="750"/>
        <v>0.41011200000000003</v>
      </c>
      <c r="AI420" s="5">
        <f t="shared" si="750"/>
        <v>0.27771170624999997</v>
      </c>
    </row>
    <row r="421" spans="2:35" x14ac:dyDescent="0.3">
      <c r="B421" s="86">
        <f t="shared" si="702"/>
        <v>45016</v>
      </c>
      <c r="C421" s="3"/>
      <c r="D421" s="3"/>
      <c r="E421" s="5">
        <f t="shared" ref="E421:K421" si="751">E386*(1-E$42)</f>
        <v>26.948749882500003</v>
      </c>
      <c r="F421" s="5">
        <f t="shared" si="751"/>
        <v>14.976957023999995</v>
      </c>
      <c r="G421" s="5">
        <f t="shared" si="751"/>
        <v>5.4875933029687483</v>
      </c>
      <c r="H421" s="5">
        <f t="shared" si="751"/>
        <v>1.9269605936249998</v>
      </c>
      <c r="I421" s="5">
        <f t="shared" si="751"/>
        <v>8.4589925399999988</v>
      </c>
      <c r="J421" s="5">
        <f t="shared" si="751"/>
        <v>16.898664959999994</v>
      </c>
      <c r="K421" s="5">
        <f t="shared" si="751"/>
        <v>4.0088947123124994</v>
      </c>
      <c r="L421" s="5"/>
      <c r="M421" s="5">
        <f t="shared" ref="M421:S421" si="752">M386*(1-E$42)</f>
        <v>22.847853161249997</v>
      </c>
      <c r="N421" s="5">
        <f t="shared" si="752"/>
        <v>0</v>
      </c>
      <c r="O421" s="5">
        <f t="shared" si="752"/>
        <v>0</v>
      </c>
      <c r="P421" s="5">
        <f t="shared" si="752"/>
        <v>0</v>
      </c>
      <c r="Q421" s="5">
        <f t="shared" si="752"/>
        <v>0</v>
      </c>
      <c r="R421" s="5">
        <f t="shared" si="752"/>
        <v>0</v>
      </c>
      <c r="S421" s="5">
        <f t="shared" si="752"/>
        <v>0</v>
      </c>
      <c r="T421" s="5"/>
      <c r="U421" s="5">
        <f t="shared" ref="U421:AA421" si="753">U386*(1-E$42)</f>
        <v>17.575271662500001</v>
      </c>
      <c r="V421" s="5">
        <f t="shared" si="753"/>
        <v>3.8099276639999999</v>
      </c>
      <c r="W421" s="5">
        <f t="shared" si="753"/>
        <v>1.3959667174218744</v>
      </c>
      <c r="X421" s="5">
        <f t="shared" si="753"/>
        <v>0.75402805837499987</v>
      </c>
      <c r="Y421" s="5">
        <f t="shared" si="753"/>
        <v>0.63442444049999991</v>
      </c>
      <c r="Z421" s="5">
        <f t="shared" si="753"/>
        <v>1.4425689599999998</v>
      </c>
      <c r="AA421" s="5">
        <f t="shared" si="753"/>
        <v>0.2537275134375</v>
      </c>
      <c r="AB421" s="5"/>
      <c r="AC421" s="5">
        <f t="shared" ref="AC421:AI421" si="754">AC386*(1-E$42)</f>
        <v>4.6867391099999995</v>
      </c>
      <c r="AD421" s="5">
        <f t="shared" si="754"/>
        <v>1.8392754239999998</v>
      </c>
      <c r="AE421" s="5">
        <f t="shared" si="754"/>
        <v>0.67391496703124987</v>
      </c>
      <c r="AF421" s="5">
        <f t="shared" si="754"/>
        <v>0.37701402918749993</v>
      </c>
      <c r="AG421" s="5">
        <f t="shared" si="754"/>
        <v>0.42294962700000005</v>
      </c>
      <c r="AH421" s="5">
        <f t="shared" si="754"/>
        <v>0.41216256000000001</v>
      </c>
      <c r="AI421" s="5">
        <f t="shared" si="754"/>
        <v>0.27910026478125</v>
      </c>
    </row>
    <row r="422" spans="2:35" x14ac:dyDescent="0.3">
      <c r="B422" s="86">
        <f t="shared" si="702"/>
        <v>45382</v>
      </c>
      <c r="C422" s="3"/>
      <c r="D422" s="3"/>
      <c r="E422" s="5">
        <f t="shared" ref="E422:K422" si="755">E387*(1-E$42)</f>
        <v>27.083493631912496</v>
      </c>
      <c r="F422" s="5">
        <f t="shared" si="755"/>
        <v>15.051841809119997</v>
      </c>
      <c r="G422" s="5">
        <f t="shared" si="755"/>
        <v>5.5150312694835915</v>
      </c>
      <c r="H422" s="5">
        <f t="shared" si="755"/>
        <v>1.9365953965931246</v>
      </c>
      <c r="I422" s="5">
        <f t="shared" si="755"/>
        <v>8.5012875027000003</v>
      </c>
      <c r="J422" s="5">
        <f t="shared" si="755"/>
        <v>16.983158284799998</v>
      </c>
      <c r="K422" s="5">
        <f t="shared" si="755"/>
        <v>4.0289391858740622</v>
      </c>
      <c r="L422" s="5"/>
      <c r="M422" s="5">
        <f t="shared" ref="M422:S422" si="756">M387*(1-E$42)</f>
        <v>22.962092427056248</v>
      </c>
      <c r="N422" s="5">
        <f t="shared" si="756"/>
        <v>0</v>
      </c>
      <c r="O422" s="5">
        <f t="shared" si="756"/>
        <v>0</v>
      </c>
      <c r="P422" s="5">
        <f t="shared" si="756"/>
        <v>0</v>
      </c>
      <c r="Q422" s="5">
        <f t="shared" si="756"/>
        <v>0</v>
      </c>
      <c r="R422" s="5">
        <f t="shared" si="756"/>
        <v>0</v>
      </c>
      <c r="S422" s="5">
        <f t="shared" si="756"/>
        <v>0</v>
      </c>
      <c r="T422" s="5"/>
      <c r="U422" s="5">
        <f t="shared" ref="U422:AA422" si="757">U387*(1-E$42)</f>
        <v>17.6631480208125</v>
      </c>
      <c r="V422" s="5">
        <f t="shared" si="757"/>
        <v>3.8289773023199989</v>
      </c>
      <c r="W422" s="5">
        <f t="shared" si="757"/>
        <v>1.4029465510089836</v>
      </c>
      <c r="X422" s="5">
        <f t="shared" si="757"/>
        <v>0.75779819866687481</v>
      </c>
      <c r="Y422" s="5">
        <f t="shared" si="757"/>
        <v>0.63759656270249987</v>
      </c>
      <c r="Z422" s="5">
        <f t="shared" si="757"/>
        <v>1.4497818047999997</v>
      </c>
      <c r="AA422" s="5">
        <f t="shared" si="757"/>
        <v>0.25499615100468748</v>
      </c>
      <c r="AB422" s="5"/>
      <c r="AC422" s="5">
        <f t="shared" ref="AC422:AI422" si="758">AC387*(1-E$42)</f>
        <v>4.7101728055500001</v>
      </c>
      <c r="AD422" s="5">
        <f t="shared" si="758"/>
        <v>1.8484718011200001</v>
      </c>
      <c r="AE422" s="5">
        <f t="shared" si="758"/>
        <v>0.67728454186640608</v>
      </c>
      <c r="AF422" s="5">
        <f t="shared" si="758"/>
        <v>0.37889909933343741</v>
      </c>
      <c r="AG422" s="5">
        <f t="shared" si="758"/>
        <v>0.42506437513499995</v>
      </c>
      <c r="AH422" s="5">
        <f t="shared" si="758"/>
        <v>0.41422337279999988</v>
      </c>
      <c r="AI422" s="5">
        <f t="shared" si="758"/>
        <v>0.28049576610515625</v>
      </c>
    </row>
    <row r="423" spans="2:35" x14ac:dyDescent="0.3">
      <c r="B423" s="86">
        <f t="shared" si="702"/>
        <v>45747</v>
      </c>
      <c r="C423" s="3"/>
      <c r="D423" s="3"/>
      <c r="E423" s="5">
        <f t="shared" ref="E423:K423" si="759">E388*(1-E$42)</f>
        <v>27.218911100072059</v>
      </c>
      <c r="F423" s="5">
        <f t="shared" si="759"/>
        <v>15.127101018165595</v>
      </c>
      <c r="G423" s="5">
        <f t="shared" si="759"/>
        <v>5.5426064258310079</v>
      </c>
      <c r="H423" s="5">
        <f t="shared" si="759"/>
        <v>1.94627837357609</v>
      </c>
      <c r="I423" s="5">
        <f t="shared" si="759"/>
        <v>8.5437939402134973</v>
      </c>
      <c r="J423" s="5">
        <f t="shared" si="759"/>
        <v>17.06807407622399</v>
      </c>
      <c r="K423" s="5">
        <f t="shared" si="759"/>
        <v>4.0490838818034316</v>
      </c>
      <c r="L423" s="5"/>
      <c r="M423" s="5">
        <f t="shared" ref="M423:S423" si="760">M388*(1-E$42)</f>
        <v>23.07690288919153</v>
      </c>
      <c r="N423" s="5">
        <f t="shared" si="760"/>
        <v>0</v>
      </c>
      <c r="O423" s="5">
        <f t="shared" si="760"/>
        <v>0</v>
      </c>
      <c r="P423" s="5">
        <f t="shared" si="760"/>
        <v>0</v>
      </c>
      <c r="Q423" s="5">
        <f t="shared" si="760"/>
        <v>0</v>
      </c>
      <c r="R423" s="5">
        <f t="shared" si="760"/>
        <v>0</v>
      </c>
      <c r="S423" s="5">
        <f t="shared" si="760"/>
        <v>0</v>
      </c>
      <c r="T423" s="5"/>
      <c r="U423" s="5">
        <f t="shared" ref="U423:AA423" si="761">U388*(1-E$42)</f>
        <v>17.751463760916558</v>
      </c>
      <c r="V423" s="5">
        <f t="shared" si="761"/>
        <v>3.8481221888315984</v>
      </c>
      <c r="W423" s="5">
        <f t="shared" si="761"/>
        <v>1.4099612837640283</v>
      </c>
      <c r="X423" s="5">
        <f t="shared" si="761"/>
        <v>0.76158718966020911</v>
      </c>
      <c r="Y423" s="5">
        <f t="shared" si="761"/>
        <v>0.64078454551601227</v>
      </c>
      <c r="Z423" s="5">
        <f t="shared" si="761"/>
        <v>1.4570307138239993</v>
      </c>
      <c r="AA423" s="5">
        <f t="shared" si="761"/>
        <v>0.25627113175971084</v>
      </c>
      <c r="AB423" s="5"/>
      <c r="AC423" s="5">
        <f t="shared" ref="AC423:AI423" si="762">AC388*(1-E$42)</f>
        <v>4.7337236695777491</v>
      </c>
      <c r="AD423" s="5">
        <f t="shared" si="762"/>
        <v>1.8577141601255993</v>
      </c>
      <c r="AE423" s="5">
        <f t="shared" si="762"/>
        <v>0.68067096457573795</v>
      </c>
      <c r="AF423" s="5">
        <f t="shared" si="762"/>
        <v>0.38079359483010455</v>
      </c>
      <c r="AG423" s="5">
        <f t="shared" si="762"/>
        <v>0.42718969701067494</v>
      </c>
      <c r="AH423" s="5">
        <f t="shared" si="762"/>
        <v>0.41629448966399984</v>
      </c>
      <c r="AI423" s="5">
        <f t="shared" si="762"/>
        <v>0.281898244935682</v>
      </c>
    </row>
    <row r="424" spans="2:35" x14ac:dyDescent="0.3">
      <c r="B424" s="86">
        <f t="shared" si="702"/>
        <v>46112</v>
      </c>
      <c r="C424" s="3"/>
      <c r="D424" s="3"/>
      <c r="E424" s="5">
        <f t="shared" ref="E424:K424" si="763">E389*(1-E$42)</f>
        <v>27.355005655572416</v>
      </c>
      <c r="F424" s="5">
        <f t="shared" si="763"/>
        <v>15.202736523256421</v>
      </c>
      <c r="G424" s="5">
        <f t="shared" si="763"/>
        <v>5.5703194579601627</v>
      </c>
      <c r="H424" s="5">
        <f t="shared" si="763"/>
        <v>1.9560097654439703</v>
      </c>
      <c r="I424" s="5">
        <f t="shared" si="763"/>
        <v>8.5865129099145641</v>
      </c>
      <c r="J424" s="5">
        <f t="shared" si="763"/>
        <v>17.153414446605112</v>
      </c>
      <c r="K424" s="5">
        <f t="shared" si="763"/>
        <v>4.0693293012124485</v>
      </c>
      <c r="L424" s="5"/>
      <c r="M424" s="5">
        <f t="shared" ref="M424:S424" si="764">M389*(1-E$42)</f>
        <v>23.192287403637479</v>
      </c>
      <c r="N424" s="5">
        <f t="shared" si="764"/>
        <v>0</v>
      </c>
      <c r="O424" s="5">
        <f t="shared" si="764"/>
        <v>0</v>
      </c>
      <c r="P424" s="5">
        <f t="shared" si="764"/>
        <v>0</v>
      </c>
      <c r="Q424" s="5">
        <f t="shared" si="764"/>
        <v>0</v>
      </c>
      <c r="R424" s="5">
        <f t="shared" si="764"/>
        <v>0</v>
      </c>
      <c r="S424" s="5">
        <f t="shared" si="764"/>
        <v>0</v>
      </c>
      <c r="T424" s="5"/>
      <c r="U424" s="5">
        <f t="shared" ref="U424:AA424" si="765">U389*(1-E$42)</f>
        <v>17.840221079721143</v>
      </c>
      <c r="V424" s="5">
        <f t="shared" si="765"/>
        <v>3.8673627997757563</v>
      </c>
      <c r="W424" s="5">
        <f t="shared" si="765"/>
        <v>1.4170110901828483</v>
      </c>
      <c r="X424" s="5">
        <f t="shared" si="765"/>
        <v>0.76539512560851009</v>
      </c>
      <c r="Y424" s="5">
        <f t="shared" si="765"/>
        <v>0.64398846824359224</v>
      </c>
      <c r="Z424" s="5">
        <f t="shared" si="765"/>
        <v>1.4643158673931194</v>
      </c>
      <c r="AA424" s="5">
        <f t="shared" si="765"/>
        <v>0.25755248741850939</v>
      </c>
      <c r="AB424" s="5"/>
      <c r="AC424" s="5">
        <f t="shared" ref="AC424:AI424" si="766">AC389*(1-E$42)</f>
        <v>4.7573922879256374</v>
      </c>
      <c r="AD424" s="5">
        <f t="shared" si="766"/>
        <v>1.8670027309262271</v>
      </c>
      <c r="AE424" s="5">
        <f t="shared" si="766"/>
        <v>0.68407431939861663</v>
      </c>
      <c r="AF424" s="5">
        <f t="shared" si="766"/>
        <v>0.38269756280425504</v>
      </c>
      <c r="AG424" s="5">
        <f t="shared" si="766"/>
        <v>0.42932564549572821</v>
      </c>
      <c r="AH424" s="5">
        <f t="shared" si="766"/>
        <v>0.41837596211231975</v>
      </c>
      <c r="AI424" s="5">
        <f t="shared" si="766"/>
        <v>0.28330773616036037</v>
      </c>
    </row>
    <row r="425" spans="2:35" x14ac:dyDescent="0.3">
      <c r="B425" s="86">
        <f t="shared" si="702"/>
        <v>46477</v>
      </c>
      <c r="C425" s="3"/>
      <c r="D425" s="3"/>
      <c r="E425" s="5">
        <f t="shared" ref="E425:K425" si="767">E390*(1-E$42)</f>
        <v>27.491780683850273</v>
      </c>
      <c r="F425" s="5">
        <f t="shared" si="767"/>
        <v>15.278750205872701</v>
      </c>
      <c r="G425" s="5">
        <f t="shared" si="767"/>
        <v>5.5981710552499635</v>
      </c>
      <c r="H425" s="5">
        <f t="shared" si="767"/>
        <v>1.96578981427119</v>
      </c>
      <c r="I425" s="5">
        <f t="shared" si="767"/>
        <v>8.629445474464136</v>
      </c>
      <c r="J425" s="5">
        <f t="shared" si="767"/>
        <v>17.239181518838134</v>
      </c>
      <c r="K425" s="5">
        <f t="shared" si="767"/>
        <v>4.0896759477185105</v>
      </c>
      <c r="L425" s="5"/>
      <c r="M425" s="5">
        <f t="shared" ref="M425:S425" si="768">M390*(1-E$42)</f>
        <v>23.308248840655668</v>
      </c>
      <c r="N425" s="5">
        <f t="shared" si="768"/>
        <v>0</v>
      </c>
      <c r="O425" s="5">
        <f t="shared" si="768"/>
        <v>0</v>
      </c>
      <c r="P425" s="5">
        <f t="shared" si="768"/>
        <v>0</v>
      </c>
      <c r="Q425" s="5">
        <f t="shared" si="768"/>
        <v>0</v>
      </c>
      <c r="R425" s="5">
        <f t="shared" si="768"/>
        <v>0</v>
      </c>
      <c r="S425" s="5">
        <f t="shared" si="768"/>
        <v>0</v>
      </c>
      <c r="T425" s="5"/>
      <c r="U425" s="5">
        <f t="shared" ref="U425:AA425" si="769">U390*(1-E$42)</f>
        <v>17.929422185119741</v>
      </c>
      <c r="V425" s="5">
        <f t="shared" si="769"/>
        <v>3.8866996137746348</v>
      </c>
      <c r="W425" s="5">
        <f t="shared" si="769"/>
        <v>1.4240961456337624</v>
      </c>
      <c r="X425" s="5">
        <f t="shared" si="769"/>
        <v>0.76922210123655255</v>
      </c>
      <c r="Y425" s="5">
        <f t="shared" si="769"/>
        <v>0.64720841058481016</v>
      </c>
      <c r="Z425" s="5">
        <f t="shared" si="769"/>
        <v>1.4716374467300848</v>
      </c>
      <c r="AA425" s="5">
        <f t="shared" si="769"/>
        <v>0.25884024985560194</v>
      </c>
      <c r="AB425" s="5"/>
      <c r="AC425" s="5">
        <f t="shared" ref="AC425:AI425" si="770">AC390*(1-E$42)</f>
        <v>4.7811792493652652</v>
      </c>
      <c r="AD425" s="5">
        <f t="shared" si="770"/>
        <v>1.8763377445808587</v>
      </c>
      <c r="AE425" s="5">
        <f t="shared" si="770"/>
        <v>0.68749469099560967</v>
      </c>
      <c r="AF425" s="5">
        <f t="shared" si="770"/>
        <v>0.38461105061827627</v>
      </c>
      <c r="AG425" s="5">
        <f t="shared" si="770"/>
        <v>0.43147227372320679</v>
      </c>
      <c r="AH425" s="5">
        <f t="shared" si="770"/>
        <v>0.42046784192288128</v>
      </c>
      <c r="AI425" s="5">
        <f t="shared" si="770"/>
        <v>0.28472427484116208</v>
      </c>
    </row>
    <row r="426" spans="2:35" x14ac:dyDescent="0.3">
      <c r="B426" s="86">
        <f t="shared" si="702"/>
        <v>46843</v>
      </c>
      <c r="C426" s="3"/>
      <c r="D426" s="3"/>
      <c r="E426" s="5">
        <f t="shared" ref="E426:K426" si="771">E391*(1-E$42)</f>
        <v>27.629239587269524</v>
      </c>
      <c r="F426" s="5">
        <f t="shared" si="771"/>
        <v>15.355143956902062</v>
      </c>
      <c r="G426" s="5">
        <f t="shared" si="771"/>
        <v>5.6261619105262124</v>
      </c>
      <c r="H426" s="5">
        <f t="shared" si="771"/>
        <v>1.9756187633425459</v>
      </c>
      <c r="I426" s="5">
        <f t="shared" si="771"/>
        <v>8.6725927018364555</v>
      </c>
      <c r="J426" s="5">
        <f t="shared" si="771"/>
        <v>17.325377426432318</v>
      </c>
      <c r="K426" s="5">
        <f t="shared" si="771"/>
        <v>4.1101243274571031</v>
      </c>
      <c r="L426" s="5"/>
      <c r="M426" s="5">
        <f t="shared" ref="M426:S426" si="772">M391*(1-E$42)</f>
        <v>23.424790084858945</v>
      </c>
      <c r="N426" s="5">
        <f t="shared" si="772"/>
        <v>0</v>
      </c>
      <c r="O426" s="5">
        <f t="shared" si="772"/>
        <v>0</v>
      </c>
      <c r="P426" s="5">
        <f t="shared" si="772"/>
        <v>0</v>
      </c>
      <c r="Q426" s="5">
        <f t="shared" si="772"/>
        <v>0</v>
      </c>
      <c r="R426" s="5">
        <f t="shared" si="772"/>
        <v>0</v>
      </c>
      <c r="S426" s="5">
        <f t="shared" si="772"/>
        <v>0</v>
      </c>
      <c r="T426" s="5"/>
      <c r="U426" s="5">
        <f t="shared" ref="U426:AA426" si="773">U391*(1-E$42)</f>
        <v>18.019069296045341</v>
      </c>
      <c r="V426" s="5">
        <f t="shared" si="773"/>
        <v>3.9061331118435065</v>
      </c>
      <c r="W426" s="5">
        <f t="shared" si="773"/>
        <v>1.431216626361931</v>
      </c>
      <c r="X426" s="5">
        <f t="shared" si="773"/>
        <v>0.7730682117427351</v>
      </c>
      <c r="Y426" s="5">
        <f t="shared" si="773"/>
        <v>0.65044445263773409</v>
      </c>
      <c r="Z426" s="5">
        <f t="shared" si="773"/>
        <v>1.4789956339637349</v>
      </c>
      <c r="AA426" s="5">
        <f t="shared" si="773"/>
        <v>0.26013445110487987</v>
      </c>
      <c r="AB426" s="5"/>
      <c r="AC426" s="5">
        <f t="shared" ref="AC426:AI426" si="774">AC391*(1-E$42)</f>
        <v>4.8050851456120904</v>
      </c>
      <c r="AD426" s="5">
        <f t="shared" si="774"/>
        <v>1.8857194333037626</v>
      </c>
      <c r="AE426" s="5">
        <f t="shared" si="774"/>
        <v>0.69093216445058758</v>
      </c>
      <c r="AF426" s="5">
        <f t="shared" si="774"/>
        <v>0.38653410587136755</v>
      </c>
      <c r="AG426" s="5">
        <f t="shared" si="774"/>
        <v>0.43362963509182273</v>
      </c>
      <c r="AH426" s="5">
        <f t="shared" si="774"/>
        <v>0.42257018113249573</v>
      </c>
      <c r="AI426" s="5">
        <f t="shared" si="774"/>
        <v>0.28614789621536785</v>
      </c>
    </row>
    <row r="427" spans="2:35" x14ac:dyDescent="0.3">
      <c r="B427" s="86">
        <f t="shared" si="702"/>
        <v>47208</v>
      </c>
      <c r="C427" s="3"/>
      <c r="D427" s="3"/>
      <c r="E427" s="5">
        <f t="shared" ref="E427:K427" si="775">E392*(1-E$42)</f>
        <v>27.767385785205867</v>
      </c>
      <c r="F427" s="5">
        <f t="shared" si="775"/>
        <v>15.431919676686572</v>
      </c>
      <c r="G427" s="5">
        <f t="shared" si="775"/>
        <v>5.6542927200788418</v>
      </c>
      <c r="H427" s="5">
        <f t="shared" si="775"/>
        <v>1.9854968571592582</v>
      </c>
      <c r="I427" s="5">
        <f t="shared" si="775"/>
        <v>8.7159556653456356</v>
      </c>
      <c r="J427" s="5">
        <f t="shared" si="775"/>
        <v>17.412004313564484</v>
      </c>
      <c r="K427" s="5">
        <f t="shared" si="775"/>
        <v>4.130674949094387</v>
      </c>
      <c r="L427" s="5"/>
      <c r="M427" s="5">
        <f t="shared" ref="M427:S427" si="776">M392*(1-E$42)</f>
        <v>23.541914035283234</v>
      </c>
      <c r="N427" s="5">
        <f t="shared" si="776"/>
        <v>0</v>
      </c>
      <c r="O427" s="5">
        <f t="shared" si="776"/>
        <v>0</v>
      </c>
      <c r="P427" s="5">
        <f t="shared" si="776"/>
        <v>0</v>
      </c>
      <c r="Q427" s="5">
        <f t="shared" si="776"/>
        <v>0</v>
      </c>
      <c r="R427" s="5">
        <f t="shared" si="776"/>
        <v>0</v>
      </c>
      <c r="S427" s="5">
        <f t="shared" si="776"/>
        <v>0</v>
      </c>
      <c r="T427" s="5"/>
      <c r="U427" s="5">
        <f t="shared" ref="U427:AA427" si="777">U392*(1-E$42)</f>
        <v>18.109164642525563</v>
      </c>
      <c r="V427" s="5">
        <f t="shared" si="777"/>
        <v>3.925663777402725</v>
      </c>
      <c r="W427" s="5">
        <f t="shared" si="777"/>
        <v>1.4383727094937404</v>
      </c>
      <c r="X427" s="5">
        <f t="shared" si="777"/>
        <v>0.77693355280144893</v>
      </c>
      <c r="Y427" s="5">
        <f t="shared" si="777"/>
        <v>0.65369667490092254</v>
      </c>
      <c r="Z427" s="5">
        <f t="shared" si="777"/>
        <v>1.4863906121335537</v>
      </c>
      <c r="AA427" s="5">
        <f t="shared" si="777"/>
        <v>0.26143512336040425</v>
      </c>
      <c r="AB427" s="5"/>
      <c r="AC427" s="5">
        <f t="shared" ref="AC427:AI427" si="778">AC392*(1-E$42)</f>
        <v>4.8291105713401503</v>
      </c>
      <c r="AD427" s="5">
        <f t="shared" si="778"/>
        <v>1.8951480304702815</v>
      </c>
      <c r="AE427" s="5">
        <f t="shared" si="778"/>
        <v>0.69438682527284035</v>
      </c>
      <c r="AF427" s="5">
        <f t="shared" si="778"/>
        <v>0.38846677640072447</v>
      </c>
      <c r="AG427" s="5">
        <f t="shared" si="778"/>
        <v>0.4357977832672818</v>
      </c>
      <c r="AH427" s="5">
        <f t="shared" si="778"/>
        <v>0.42468303203815816</v>
      </c>
      <c r="AI427" s="5">
        <f t="shared" si="778"/>
        <v>0.28757863569644471</v>
      </c>
    </row>
    <row r="428" spans="2:35" x14ac:dyDescent="0.3">
      <c r="B428" s="86">
        <f t="shared" si="702"/>
        <v>47573</v>
      </c>
      <c r="C428" s="3"/>
      <c r="D428" s="3"/>
      <c r="E428" s="5">
        <f t="shared" ref="E428:K428" si="779">E393*(1-E$42)</f>
        <v>27.906222714131893</v>
      </c>
      <c r="F428" s="5">
        <f t="shared" si="779"/>
        <v>15.50907927507</v>
      </c>
      <c r="G428" s="5">
        <f t="shared" si="779"/>
        <v>5.6825641836792347</v>
      </c>
      <c r="H428" s="5">
        <f t="shared" si="779"/>
        <v>1.9954243414450548</v>
      </c>
      <c r="I428" s="5">
        <f t="shared" si="779"/>
        <v>8.7595354436723625</v>
      </c>
      <c r="J428" s="5">
        <f t="shared" si="779"/>
        <v>17.499064335132307</v>
      </c>
      <c r="K428" s="5">
        <f t="shared" si="779"/>
        <v>4.1513283238398593</v>
      </c>
      <c r="L428" s="5"/>
      <c r="M428" s="5">
        <f t="shared" ref="M428:S428" si="780">M393*(1-E$42)</f>
        <v>23.659623605459647</v>
      </c>
      <c r="N428" s="5">
        <f t="shared" si="780"/>
        <v>0</v>
      </c>
      <c r="O428" s="5">
        <f t="shared" si="780"/>
        <v>0</v>
      </c>
      <c r="P428" s="5">
        <f t="shared" si="780"/>
        <v>0</v>
      </c>
      <c r="Q428" s="5">
        <f t="shared" si="780"/>
        <v>0</v>
      </c>
      <c r="R428" s="5">
        <f t="shared" si="780"/>
        <v>0</v>
      </c>
      <c r="S428" s="5">
        <f t="shared" si="780"/>
        <v>0</v>
      </c>
      <c r="T428" s="5"/>
      <c r="U428" s="5">
        <f t="shared" ref="U428:AA428" si="781">U393*(1-E$42)</f>
        <v>18.199710465738189</v>
      </c>
      <c r="V428" s="5">
        <f t="shared" si="781"/>
        <v>3.9452920962897369</v>
      </c>
      <c r="W428" s="5">
        <f t="shared" si="781"/>
        <v>1.445564573041209</v>
      </c>
      <c r="X428" s="5">
        <f t="shared" si="781"/>
        <v>0.78081822056545613</v>
      </c>
      <c r="Y428" s="5">
        <f t="shared" si="781"/>
        <v>0.65696515827542712</v>
      </c>
      <c r="Z428" s="5">
        <f t="shared" si="781"/>
        <v>1.4938225651942212</v>
      </c>
      <c r="AA428" s="5">
        <f t="shared" si="781"/>
        <v>0.26274229897720625</v>
      </c>
      <c r="AB428" s="5"/>
      <c r="AC428" s="5">
        <f t="shared" ref="AC428:AI428" si="782">AC393*(1-E$42)</f>
        <v>4.8532561241968519</v>
      </c>
      <c r="AD428" s="5">
        <f t="shared" si="782"/>
        <v>1.9046237706226323</v>
      </c>
      <c r="AE428" s="5">
        <f t="shared" si="782"/>
        <v>0.6978587593992045</v>
      </c>
      <c r="AF428" s="5">
        <f t="shared" si="782"/>
        <v>0.39040911028272807</v>
      </c>
      <c r="AG428" s="5">
        <f t="shared" si="782"/>
        <v>0.43797677218361808</v>
      </c>
      <c r="AH428" s="5">
        <f t="shared" si="782"/>
        <v>0.42680644719834893</v>
      </c>
      <c r="AI428" s="5">
        <f t="shared" si="782"/>
        <v>0.2890165288749269</v>
      </c>
    </row>
    <row r="429" spans="2:35" x14ac:dyDescent="0.3">
      <c r="B429" s="86">
        <f t="shared" si="702"/>
        <v>47938</v>
      </c>
      <c r="C429" s="3"/>
      <c r="D429" s="3"/>
      <c r="E429" s="5">
        <f t="shared" ref="E429:K429" si="783">E394*(1-E$42)</f>
        <v>28.045753827702544</v>
      </c>
      <c r="F429" s="5">
        <f t="shared" si="783"/>
        <v>15.586624671445351</v>
      </c>
      <c r="G429" s="5">
        <f t="shared" si="783"/>
        <v>5.7109770045976322</v>
      </c>
      <c r="H429" s="5">
        <f t="shared" si="783"/>
        <v>2.0054014631522796</v>
      </c>
      <c r="I429" s="5">
        <f t="shared" si="783"/>
        <v>8.8033331208907235</v>
      </c>
      <c r="J429" s="5">
        <f t="shared" si="783"/>
        <v>17.586559656807964</v>
      </c>
      <c r="K429" s="5">
        <f t="shared" si="783"/>
        <v>4.1720849654590575</v>
      </c>
      <c r="L429" s="5"/>
      <c r="M429" s="5">
        <f t="shared" ref="M429:S429" si="784">M394*(1-E$42)</f>
        <v>23.777921723486941</v>
      </c>
      <c r="N429" s="5">
        <f t="shared" si="784"/>
        <v>0</v>
      </c>
      <c r="O429" s="5">
        <f t="shared" si="784"/>
        <v>0</v>
      </c>
      <c r="P429" s="5">
        <f t="shared" si="784"/>
        <v>0</v>
      </c>
      <c r="Q429" s="5">
        <f t="shared" si="784"/>
        <v>0</v>
      </c>
      <c r="R429" s="5">
        <f t="shared" si="784"/>
        <v>0</v>
      </c>
      <c r="S429" s="5">
        <f t="shared" si="784"/>
        <v>0</v>
      </c>
      <c r="T429" s="5"/>
      <c r="U429" s="5">
        <f t="shared" ref="U429:AA429" si="785">U394*(1-E$42)</f>
        <v>18.290709018066877</v>
      </c>
      <c r="V429" s="5">
        <f t="shared" si="785"/>
        <v>3.9650185567711858</v>
      </c>
      <c r="W429" s="5">
        <f t="shared" si="785"/>
        <v>1.4527923959064151</v>
      </c>
      <c r="X429" s="5">
        <f t="shared" si="785"/>
        <v>0.78472231166828321</v>
      </c>
      <c r="Y429" s="5">
        <f t="shared" si="785"/>
        <v>0.66024998406680413</v>
      </c>
      <c r="Z429" s="5">
        <f t="shared" si="785"/>
        <v>1.5012916780201921</v>
      </c>
      <c r="AA429" s="5">
        <f t="shared" si="785"/>
        <v>0.26405601047209226</v>
      </c>
      <c r="AB429" s="5"/>
      <c r="AC429" s="5">
        <f t="shared" ref="AC429:AI429" si="786">AC394*(1-E$42)</f>
        <v>4.8775224048178343</v>
      </c>
      <c r="AD429" s="5">
        <f t="shared" si="786"/>
        <v>1.9141468894757454</v>
      </c>
      <c r="AE429" s="5">
        <f t="shared" si="786"/>
        <v>0.70134805319620042</v>
      </c>
      <c r="AF429" s="5">
        <f t="shared" si="786"/>
        <v>0.39236115583414161</v>
      </c>
      <c r="AG429" s="5">
        <f t="shared" si="786"/>
        <v>0.44016665604453614</v>
      </c>
      <c r="AH429" s="5">
        <f t="shared" si="786"/>
        <v>0.4289404794343406</v>
      </c>
      <c r="AI429" s="5">
        <f t="shared" si="786"/>
        <v>0.2904616115193015</v>
      </c>
    </row>
    <row r="430" spans="2:35" x14ac:dyDescent="0.3">
      <c r="B430" s="86">
        <f t="shared" si="702"/>
        <v>48304</v>
      </c>
      <c r="C430" s="3"/>
      <c r="D430" s="3"/>
      <c r="E430" s="5">
        <f t="shared" ref="E430:K430" si="787">E395*(1-E$42)</f>
        <v>28.185982596841054</v>
      </c>
      <c r="F430" s="5">
        <f t="shared" si="787"/>
        <v>15.664557794802574</v>
      </c>
      <c r="G430" s="5">
        <f t="shared" si="787"/>
        <v>5.7395318896206193</v>
      </c>
      <c r="H430" s="5">
        <f t="shared" si="787"/>
        <v>2.0154284704680405</v>
      </c>
      <c r="I430" s="5">
        <f t="shared" si="787"/>
        <v>8.8473497864951778</v>
      </c>
      <c r="J430" s="5">
        <f t="shared" si="787"/>
        <v>17.674492455092</v>
      </c>
      <c r="K430" s="5">
        <f t="shared" si="787"/>
        <v>4.1929453902863534</v>
      </c>
      <c r="L430" s="5"/>
      <c r="M430" s="5">
        <f t="shared" ref="M430:S430" si="788">M395*(1-E$42)</f>
        <v>23.896811332104377</v>
      </c>
      <c r="N430" s="5">
        <f t="shared" si="788"/>
        <v>0</v>
      </c>
      <c r="O430" s="5">
        <f t="shared" si="788"/>
        <v>0</v>
      </c>
      <c r="P430" s="5">
        <f t="shared" si="788"/>
        <v>0</v>
      </c>
      <c r="Q430" s="5">
        <f t="shared" si="788"/>
        <v>0</v>
      </c>
      <c r="R430" s="5">
        <f t="shared" si="788"/>
        <v>0</v>
      </c>
      <c r="S430" s="5">
        <f t="shared" si="788"/>
        <v>0</v>
      </c>
      <c r="T430" s="5"/>
      <c r="U430" s="5">
        <f t="shared" ref="U430:AA430" si="789">U395*(1-E$42)</f>
        <v>18.382162563157209</v>
      </c>
      <c r="V430" s="5">
        <f t="shared" si="789"/>
        <v>3.9848436495550419</v>
      </c>
      <c r="W430" s="5">
        <f t="shared" si="789"/>
        <v>1.4600563578859469</v>
      </c>
      <c r="X430" s="5">
        <f t="shared" si="789"/>
        <v>0.78864592322662441</v>
      </c>
      <c r="Y430" s="5">
        <f t="shared" si="789"/>
        <v>0.66355123398713811</v>
      </c>
      <c r="Z430" s="5">
        <f t="shared" si="789"/>
        <v>1.5087981364102931</v>
      </c>
      <c r="AA430" s="5">
        <f t="shared" si="789"/>
        <v>0.26537629052445272</v>
      </c>
      <c r="AB430" s="5"/>
      <c r="AC430" s="5">
        <f t="shared" ref="AC430:AI430" si="790">AC395*(1-E$42)</f>
        <v>4.9019100168419225</v>
      </c>
      <c r="AD430" s="5">
        <f t="shared" si="790"/>
        <v>1.923717623923124</v>
      </c>
      <c r="AE430" s="5">
        <f t="shared" si="790"/>
        <v>0.70485479346218127</v>
      </c>
      <c r="AF430" s="5">
        <f t="shared" si="790"/>
        <v>0.39432296161331221</v>
      </c>
      <c r="AG430" s="5">
        <f t="shared" si="790"/>
        <v>0.44236748932475878</v>
      </c>
      <c r="AH430" s="5">
        <f t="shared" si="790"/>
        <v>0.43108518183151229</v>
      </c>
      <c r="AI430" s="5">
        <f t="shared" si="790"/>
        <v>0.29191391957689794</v>
      </c>
    </row>
    <row r="431" spans="2:35" x14ac:dyDescent="0.3">
      <c r="B431" s="86">
        <f t="shared" si="702"/>
        <v>48669</v>
      </c>
      <c r="C431" s="3"/>
      <c r="D431" s="3"/>
      <c r="E431" s="5">
        <f t="shared" ref="E431:K431" si="791">E396*(1-E$42)</f>
        <v>28.326912509825259</v>
      </c>
      <c r="F431" s="5">
        <f t="shared" si="791"/>
        <v>15.742880583776589</v>
      </c>
      <c r="G431" s="5">
        <f t="shared" si="791"/>
        <v>5.7682295490687219</v>
      </c>
      <c r="H431" s="5">
        <f t="shared" si="791"/>
        <v>2.0255056128203806</v>
      </c>
      <c r="I431" s="5">
        <f t="shared" si="791"/>
        <v>8.8915865354276509</v>
      </c>
      <c r="J431" s="5">
        <f t="shared" si="791"/>
        <v>17.762864917367462</v>
      </c>
      <c r="K431" s="5">
        <f t="shared" si="791"/>
        <v>4.2139101172377842</v>
      </c>
      <c r="L431" s="5"/>
      <c r="M431" s="5">
        <f t="shared" ref="M431:S431" si="792">M396*(1-E$42)</f>
        <v>24.016295388764892</v>
      </c>
      <c r="N431" s="5">
        <f t="shared" si="792"/>
        <v>0</v>
      </c>
      <c r="O431" s="5">
        <f t="shared" si="792"/>
        <v>0</v>
      </c>
      <c r="P431" s="5">
        <f t="shared" si="792"/>
        <v>0</v>
      </c>
      <c r="Q431" s="5">
        <f t="shared" si="792"/>
        <v>0</v>
      </c>
      <c r="R431" s="5">
        <f t="shared" si="792"/>
        <v>0</v>
      </c>
      <c r="S431" s="5">
        <f t="shared" si="792"/>
        <v>0</v>
      </c>
      <c r="T431" s="5"/>
      <c r="U431" s="5">
        <f t="shared" ref="U431:AA431" si="793">U396*(1-E$42)</f>
        <v>18.474073375972992</v>
      </c>
      <c r="V431" s="5">
        <f t="shared" si="793"/>
        <v>4.0047678678028165</v>
      </c>
      <c r="W431" s="5">
        <f t="shared" si="793"/>
        <v>1.4673566396753766</v>
      </c>
      <c r="X431" s="5">
        <f t="shared" si="793"/>
        <v>0.79258915284275733</v>
      </c>
      <c r="Y431" s="5">
        <f t="shared" si="793"/>
        <v>0.66686899015707368</v>
      </c>
      <c r="Z431" s="5">
        <f t="shared" si="793"/>
        <v>1.5163421270923443</v>
      </c>
      <c r="AA431" s="5">
        <f t="shared" si="793"/>
        <v>0.26670317197707494</v>
      </c>
      <c r="AB431" s="5"/>
      <c r="AC431" s="5">
        <f t="shared" ref="AC431:AI431" si="794">AC396*(1-E$42)</f>
        <v>4.9264195669261328</v>
      </c>
      <c r="AD431" s="5">
        <f t="shared" si="794"/>
        <v>1.9333362120427393</v>
      </c>
      <c r="AE431" s="5">
        <f t="shared" si="794"/>
        <v>0.70837906742949219</v>
      </c>
      <c r="AF431" s="5">
        <f t="shared" si="794"/>
        <v>0.39629457642137866</v>
      </c>
      <c r="AG431" s="5">
        <f t="shared" si="794"/>
        <v>0.44457932677138257</v>
      </c>
      <c r="AH431" s="5">
        <f t="shared" si="794"/>
        <v>0.43324060774066975</v>
      </c>
      <c r="AI431" s="5">
        <f t="shared" si="794"/>
        <v>0.2933734891747824</v>
      </c>
    </row>
    <row r="432" spans="2:35" x14ac:dyDescent="0.3">
      <c r="B432" s="86">
        <f t="shared" si="702"/>
        <v>49034</v>
      </c>
      <c r="C432" s="3"/>
      <c r="D432" s="3"/>
      <c r="E432" s="5">
        <f t="shared" ref="E432:K432" si="795">E397*(1-E$42)</f>
        <v>28.468547072374381</v>
      </c>
      <c r="F432" s="5">
        <f t="shared" si="795"/>
        <v>15.821594986695471</v>
      </c>
      <c r="G432" s="5">
        <f t="shared" si="795"/>
        <v>5.797070696814064</v>
      </c>
      <c r="H432" s="5">
        <f t="shared" si="795"/>
        <v>2.0356331408844826</v>
      </c>
      <c r="I432" s="5">
        <f t="shared" si="795"/>
        <v>8.9360444681047859</v>
      </c>
      <c r="J432" s="5">
        <f t="shared" si="795"/>
        <v>17.851679241954294</v>
      </c>
      <c r="K432" s="5">
        <f t="shared" si="795"/>
        <v>4.2349796678239731</v>
      </c>
      <c r="L432" s="5"/>
      <c r="M432" s="5">
        <f t="shared" ref="M432:S432" si="796">M397*(1-E$42)</f>
        <v>24.136376865708719</v>
      </c>
      <c r="N432" s="5">
        <f t="shared" si="796"/>
        <v>0</v>
      </c>
      <c r="O432" s="5">
        <f t="shared" si="796"/>
        <v>0</v>
      </c>
      <c r="P432" s="5">
        <f t="shared" si="796"/>
        <v>0</v>
      </c>
      <c r="Q432" s="5">
        <f t="shared" si="796"/>
        <v>0</v>
      </c>
      <c r="R432" s="5">
        <f t="shared" si="796"/>
        <v>0</v>
      </c>
      <c r="S432" s="5">
        <f t="shared" si="796"/>
        <v>0</v>
      </c>
      <c r="T432" s="5"/>
      <c r="U432" s="5">
        <f t="shared" ref="U432:AA432" si="797">U397*(1-E$42)</f>
        <v>18.566443742852854</v>
      </c>
      <c r="V432" s="5">
        <f t="shared" si="797"/>
        <v>4.02479170714183</v>
      </c>
      <c r="W432" s="5">
        <f t="shared" si="797"/>
        <v>1.4746934228737534</v>
      </c>
      <c r="X432" s="5">
        <f t="shared" si="797"/>
        <v>0.79655209860697118</v>
      </c>
      <c r="Y432" s="5">
        <f t="shared" si="797"/>
        <v>0.67020333510785901</v>
      </c>
      <c r="Z432" s="5">
        <f t="shared" si="797"/>
        <v>1.5239238377278059</v>
      </c>
      <c r="AA432" s="5">
        <f t="shared" si="797"/>
        <v>0.26803668783696033</v>
      </c>
      <c r="AB432" s="5"/>
      <c r="AC432" s="5">
        <f t="shared" ref="AC432:AI432" si="798">AC397*(1-E$42)</f>
        <v>4.9510516647607616</v>
      </c>
      <c r="AD432" s="5">
        <f t="shared" si="798"/>
        <v>1.9430028931029528</v>
      </c>
      <c r="AE432" s="5">
        <f t="shared" si="798"/>
        <v>0.71192096276663963</v>
      </c>
      <c r="AF432" s="5">
        <f t="shared" si="798"/>
        <v>0.39827604930348559</v>
      </c>
      <c r="AG432" s="5">
        <f t="shared" si="798"/>
        <v>0.44680222340523934</v>
      </c>
      <c r="AH432" s="5">
        <f t="shared" si="798"/>
        <v>0.4354068107793731</v>
      </c>
      <c r="AI432" s="5">
        <f t="shared" si="798"/>
        <v>0.29484035662065633</v>
      </c>
    </row>
    <row r="433" spans="2:35" x14ac:dyDescent="0.3">
      <c r="B433" s="86">
        <f t="shared" si="702"/>
        <v>49399</v>
      </c>
      <c r="C433" s="3"/>
      <c r="D433" s="3"/>
      <c r="E433" s="5">
        <f t="shared" ref="E433:K433" si="799">E398*(1-E$42)</f>
        <v>28.61088980773625</v>
      </c>
      <c r="F433" s="5">
        <f t="shared" si="799"/>
        <v>15.900702961628946</v>
      </c>
      <c r="G433" s="5">
        <f t="shared" si="799"/>
        <v>5.826056050298134</v>
      </c>
      <c r="H433" s="5">
        <f t="shared" si="799"/>
        <v>2.0458113065889041</v>
      </c>
      <c r="I433" s="5">
        <f t="shared" si="799"/>
        <v>8.980724690445312</v>
      </c>
      <c r="J433" s="5">
        <f t="shared" si="799"/>
        <v>17.940937638164062</v>
      </c>
      <c r="K433" s="5">
        <f t="shared" si="799"/>
        <v>4.2561545661630911</v>
      </c>
      <c r="L433" s="5"/>
      <c r="M433" s="5">
        <f t="shared" ref="M433:S433" si="800">M398*(1-E$42)</f>
        <v>24.257058750037256</v>
      </c>
      <c r="N433" s="5">
        <f t="shared" si="800"/>
        <v>0</v>
      </c>
      <c r="O433" s="5">
        <f t="shared" si="800"/>
        <v>0</v>
      </c>
      <c r="P433" s="5">
        <f t="shared" si="800"/>
        <v>0</v>
      </c>
      <c r="Q433" s="5">
        <f t="shared" si="800"/>
        <v>0</v>
      </c>
      <c r="R433" s="5">
        <f t="shared" si="800"/>
        <v>0</v>
      </c>
      <c r="S433" s="5">
        <f t="shared" si="800"/>
        <v>0</v>
      </c>
      <c r="T433" s="5"/>
      <c r="U433" s="5">
        <f t="shared" ref="U433:AA433" si="801">U398*(1-E$42)</f>
        <v>18.659275961567118</v>
      </c>
      <c r="V433" s="5">
        <f t="shared" si="801"/>
        <v>4.0449156656775394</v>
      </c>
      <c r="W433" s="5">
        <f t="shared" si="801"/>
        <v>1.482066889988122</v>
      </c>
      <c r="X433" s="5">
        <f t="shared" si="801"/>
        <v>0.80053485910000599</v>
      </c>
      <c r="Y433" s="5">
        <f t="shared" si="801"/>
        <v>0.67355435178339818</v>
      </c>
      <c r="Z433" s="5">
        <f t="shared" si="801"/>
        <v>1.5315434569164448</v>
      </c>
      <c r="AA433" s="5">
        <f t="shared" si="801"/>
        <v>0.26937687127614512</v>
      </c>
      <c r="AB433" s="5"/>
      <c r="AC433" s="5">
        <f t="shared" ref="AC433:AI433" si="802">AC398*(1-E$42)</f>
        <v>4.9758069230845656</v>
      </c>
      <c r="AD433" s="5">
        <f t="shared" si="802"/>
        <v>1.9527179075684673</v>
      </c>
      <c r="AE433" s="5">
        <f t="shared" si="802"/>
        <v>0.71548056758047274</v>
      </c>
      <c r="AF433" s="5">
        <f t="shared" si="802"/>
        <v>0.400267429550003</v>
      </c>
      <c r="AG433" s="5">
        <f t="shared" si="802"/>
        <v>0.4490362345222656</v>
      </c>
      <c r="AH433" s="5">
        <f t="shared" si="802"/>
        <v>0.4375838448332699</v>
      </c>
      <c r="AI433" s="5">
        <f t="shared" si="802"/>
        <v>0.29631455840375959</v>
      </c>
    </row>
    <row r="434" spans="2:35" x14ac:dyDescent="0.3">
      <c r="B434" s="86">
        <f t="shared" si="702"/>
        <v>49765</v>
      </c>
      <c r="C434" s="3"/>
      <c r="D434" s="3"/>
      <c r="E434" s="5">
        <f t="shared" ref="E434:K434" si="803">E399*(1-E$42)</f>
        <v>28.753944256774933</v>
      </c>
      <c r="F434" s="5">
        <f t="shared" si="803"/>
        <v>15.980206476437088</v>
      </c>
      <c r="G434" s="5">
        <f t="shared" si="803"/>
        <v>5.855186330549623</v>
      </c>
      <c r="H434" s="5">
        <f t="shared" si="803"/>
        <v>2.0560403631218485</v>
      </c>
      <c r="I434" s="5">
        <f t="shared" si="803"/>
        <v>9.0256283138975384</v>
      </c>
      <c r="J434" s="5">
        <f t="shared" si="803"/>
        <v>18.030642326354883</v>
      </c>
      <c r="K434" s="5">
        <f t="shared" si="803"/>
        <v>4.2774353389939082</v>
      </c>
      <c r="L434" s="5"/>
      <c r="M434" s="5">
        <f t="shared" ref="M434:S434" si="804">M399*(1-E$42)</f>
        <v>24.378344043787443</v>
      </c>
      <c r="N434" s="5">
        <f t="shared" si="804"/>
        <v>0</v>
      </c>
      <c r="O434" s="5">
        <f t="shared" si="804"/>
        <v>0</v>
      </c>
      <c r="P434" s="5">
        <f t="shared" si="804"/>
        <v>0</v>
      </c>
      <c r="Q434" s="5">
        <f t="shared" si="804"/>
        <v>0</v>
      </c>
      <c r="R434" s="5">
        <f t="shared" si="804"/>
        <v>0</v>
      </c>
      <c r="S434" s="5">
        <f t="shared" si="804"/>
        <v>0</v>
      </c>
      <c r="T434" s="5"/>
      <c r="U434" s="5">
        <f t="shared" ref="U434:AA434" si="805">U399*(1-E$42)</f>
        <v>18.75257234137495</v>
      </c>
      <c r="V434" s="5">
        <f t="shared" si="805"/>
        <v>4.0651402440059261</v>
      </c>
      <c r="W434" s="5">
        <f t="shared" si="805"/>
        <v>1.4894772244380623</v>
      </c>
      <c r="X434" s="5">
        <f t="shared" si="805"/>
        <v>0.80453753339550593</v>
      </c>
      <c r="Y434" s="5">
        <f t="shared" si="805"/>
        <v>0.67692212354231529</v>
      </c>
      <c r="Z434" s="5">
        <f t="shared" si="805"/>
        <v>1.5392011742010265</v>
      </c>
      <c r="AA434" s="5">
        <f t="shared" si="805"/>
        <v>0.27072375563252582</v>
      </c>
      <c r="AB434" s="5"/>
      <c r="AC434" s="5">
        <f t="shared" ref="AC434:AI434" si="806">AC399*(1-E$42)</f>
        <v>5.0006859576999876</v>
      </c>
      <c r="AD434" s="5">
        <f t="shared" si="806"/>
        <v>1.9624814971063096</v>
      </c>
      <c r="AE434" s="5">
        <f t="shared" si="806"/>
        <v>0.71905797041837505</v>
      </c>
      <c r="AF434" s="5">
        <f t="shared" si="806"/>
        <v>0.40226876669775297</v>
      </c>
      <c r="AG434" s="5">
        <f t="shared" si="806"/>
        <v>0.4512814156948769</v>
      </c>
      <c r="AH434" s="5">
        <f t="shared" si="806"/>
        <v>0.43977176405743623</v>
      </c>
      <c r="AI434" s="5">
        <f t="shared" si="806"/>
        <v>0.29779613119577836</v>
      </c>
    </row>
    <row r="435" spans="2:35" x14ac:dyDescent="0.3">
      <c r="B435" s="86">
        <f t="shared" si="702"/>
        <v>50130</v>
      </c>
      <c r="C435" s="3"/>
      <c r="D435" s="3"/>
      <c r="E435" s="5">
        <f t="shared" ref="E435:K435" si="807">E400*(1-E$42)</f>
        <v>28.8977139780588</v>
      </c>
      <c r="F435" s="5">
        <f t="shared" si="807"/>
        <v>16.060107508819268</v>
      </c>
      <c r="G435" s="5">
        <f t="shared" si="807"/>
        <v>5.884462262202371</v>
      </c>
      <c r="H435" s="5">
        <f t="shared" si="807"/>
        <v>2.0663205649374574</v>
      </c>
      <c r="I435" s="5">
        <f t="shared" si="807"/>
        <v>9.0707564554670217</v>
      </c>
      <c r="J435" s="5">
        <f t="shared" si="807"/>
        <v>18.120795537986659</v>
      </c>
      <c r="K435" s="5">
        <f t="shared" si="807"/>
        <v>4.298822515688876</v>
      </c>
      <c r="L435" s="5"/>
      <c r="M435" s="5">
        <f t="shared" ref="M435:S435" si="808">M400*(1-E$42)</f>
        <v>24.500235764006373</v>
      </c>
      <c r="N435" s="5">
        <f t="shared" si="808"/>
        <v>0</v>
      </c>
      <c r="O435" s="5">
        <f t="shared" si="808"/>
        <v>0</v>
      </c>
      <c r="P435" s="5">
        <f t="shared" si="808"/>
        <v>0</v>
      </c>
      <c r="Q435" s="5">
        <f t="shared" si="808"/>
        <v>0</v>
      </c>
      <c r="R435" s="5">
        <f t="shared" si="808"/>
        <v>0</v>
      </c>
      <c r="S435" s="5">
        <f t="shared" si="808"/>
        <v>0</v>
      </c>
      <c r="T435" s="5"/>
      <c r="U435" s="5">
        <f t="shared" ref="U435:AA435" si="809">U400*(1-E$42)</f>
        <v>18.846335203081825</v>
      </c>
      <c r="V435" s="5">
        <f t="shared" si="809"/>
        <v>4.0854659452259554</v>
      </c>
      <c r="W435" s="5">
        <f t="shared" si="809"/>
        <v>1.4969246105602525</v>
      </c>
      <c r="X435" s="5">
        <f t="shared" si="809"/>
        <v>0.80856022106248326</v>
      </c>
      <c r="Y435" s="5">
        <f t="shared" si="809"/>
        <v>0.68030673416002663</v>
      </c>
      <c r="Z435" s="5">
        <f t="shared" si="809"/>
        <v>1.5468971800720319</v>
      </c>
      <c r="AA435" s="5">
        <f t="shared" si="809"/>
        <v>0.27207737441068841</v>
      </c>
      <c r="AB435" s="5"/>
      <c r="AC435" s="5">
        <f t="shared" ref="AC435:AI435" si="810">AC400*(1-E$42)</f>
        <v>5.0256893874884865</v>
      </c>
      <c r="AD435" s="5">
        <f t="shared" si="810"/>
        <v>1.9722939045918408</v>
      </c>
      <c r="AE435" s="5">
        <f t="shared" si="810"/>
        <v>0.72265326027046684</v>
      </c>
      <c r="AF435" s="5">
        <f t="shared" si="810"/>
        <v>0.40428011053124163</v>
      </c>
      <c r="AG435" s="5">
        <f t="shared" si="810"/>
        <v>0.45353782277335114</v>
      </c>
      <c r="AH435" s="5">
        <f t="shared" si="810"/>
        <v>0.44197062287772332</v>
      </c>
      <c r="AI435" s="5">
        <f t="shared" si="810"/>
        <v>0.29928511185175716</v>
      </c>
    </row>
    <row r="436" spans="2:35" x14ac:dyDescent="0.3">
      <c r="B436" s="86">
        <f t="shared" si="702"/>
        <v>50495</v>
      </c>
      <c r="C436" s="3"/>
      <c r="D436" s="3"/>
      <c r="E436" s="5">
        <f t="shared" ref="E436:K436" si="811">E401*(1-E$42)</f>
        <v>29.042202547949085</v>
      </c>
      <c r="F436" s="5">
        <f t="shared" si="811"/>
        <v>16.140408046363365</v>
      </c>
      <c r="G436" s="5">
        <f t="shared" si="811"/>
        <v>5.9138845735133811</v>
      </c>
      <c r="H436" s="5">
        <f t="shared" si="811"/>
        <v>2.0766521677621448</v>
      </c>
      <c r="I436" s="5">
        <f t="shared" si="811"/>
        <v>9.1161102377443566</v>
      </c>
      <c r="J436" s="5">
        <f t="shared" si="811"/>
        <v>18.211399515676586</v>
      </c>
      <c r="K436" s="5">
        <f t="shared" si="811"/>
        <v>4.32031662826732</v>
      </c>
      <c r="L436" s="5"/>
      <c r="M436" s="5">
        <f t="shared" ref="M436:S436" si="812">M401*(1-E$42)</f>
        <v>24.6227369428264</v>
      </c>
      <c r="N436" s="5">
        <f t="shared" si="812"/>
        <v>0</v>
      </c>
      <c r="O436" s="5">
        <f t="shared" si="812"/>
        <v>0</v>
      </c>
      <c r="P436" s="5">
        <f t="shared" si="812"/>
        <v>0</v>
      </c>
      <c r="Q436" s="5">
        <f t="shared" si="812"/>
        <v>0</v>
      </c>
      <c r="R436" s="5">
        <f t="shared" si="812"/>
        <v>0</v>
      </c>
      <c r="S436" s="5">
        <f t="shared" si="812"/>
        <v>0</v>
      </c>
      <c r="T436" s="5"/>
      <c r="U436" s="5">
        <f t="shared" ref="U436:AA436" si="813">U401*(1-E$42)</f>
        <v>18.940566879097233</v>
      </c>
      <c r="V436" s="5">
        <f t="shared" si="813"/>
        <v>4.1058932749520851</v>
      </c>
      <c r="W436" s="5">
        <f t="shared" si="813"/>
        <v>1.5044092336130535</v>
      </c>
      <c r="X436" s="5">
        <f t="shared" si="813"/>
        <v>0.81260302216779579</v>
      </c>
      <c r="Y436" s="5">
        <f t="shared" si="813"/>
        <v>0.68370826783082683</v>
      </c>
      <c r="Z436" s="5">
        <f t="shared" si="813"/>
        <v>1.5546316659723918</v>
      </c>
      <c r="AA436" s="5">
        <f t="shared" si="813"/>
        <v>0.27343776128274178</v>
      </c>
      <c r="AB436" s="5"/>
      <c r="AC436" s="5">
        <f t="shared" ref="AC436:AI436" si="814">AC401*(1-E$42)</f>
        <v>5.0508178344259287</v>
      </c>
      <c r="AD436" s="5">
        <f t="shared" si="814"/>
        <v>1.9821553741147999</v>
      </c>
      <c r="AE436" s="5">
        <f t="shared" si="814"/>
        <v>0.72626652657181889</v>
      </c>
      <c r="AF436" s="5">
        <f t="shared" si="814"/>
        <v>0.40630151108389789</v>
      </c>
      <c r="AG436" s="5">
        <f t="shared" si="814"/>
        <v>0.45580551188721791</v>
      </c>
      <c r="AH436" s="5">
        <f t="shared" si="814"/>
        <v>0.44418047599211191</v>
      </c>
      <c r="AI436" s="5">
        <f t="shared" si="814"/>
        <v>0.30078153741101599</v>
      </c>
    </row>
    <row r="437" spans="2:35" x14ac:dyDescent="0.3">
      <c r="B437" s="86">
        <f t="shared" si="702"/>
        <v>50860</v>
      </c>
      <c r="C437" s="3"/>
      <c r="D437" s="3"/>
      <c r="E437" s="5">
        <f t="shared" ref="E437:K437" si="815">E402*(1-E$42)</f>
        <v>29.187413560688832</v>
      </c>
      <c r="F437" s="5">
        <f t="shared" si="815"/>
        <v>16.221110086595179</v>
      </c>
      <c r="G437" s="5">
        <f t="shared" si="815"/>
        <v>5.9434539963809465</v>
      </c>
      <c r="H437" s="5">
        <f t="shared" si="815"/>
        <v>2.0870354286009549</v>
      </c>
      <c r="I437" s="5">
        <f t="shared" si="815"/>
        <v>9.161690788933079</v>
      </c>
      <c r="J437" s="5">
        <f t="shared" si="815"/>
        <v>18.302456513254974</v>
      </c>
      <c r="K437" s="5">
        <f t="shared" si="815"/>
        <v>4.3419182114086565</v>
      </c>
      <c r="L437" s="5"/>
      <c r="M437" s="5">
        <f t="shared" ref="M437:S437" si="816">M402*(1-E$42)</f>
        <v>24.745850627540527</v>
      </c>
      <c r="N437" s="5">
        <f t="shared" si="816"/>
        <v>0</v>
      </c>
      <c r="O437" s="5">
        <f t="shared" si="816"/>
        <v>0</v>
      </c>
      <c r="P437" s="5">
        <f t="shared" si="816"/>
        <v>0</v>
      </c>
      <c r="Q437" s="5">
        <f t="shared" si="816"/>
        <v>0</v>
      </c>
      <c r="R437" s="5">
        <f t="shared" si="816"/>
        <v>0</v>
      </c>
      <c r="S437" s="5">
        <f t="shared" si="816"/>
        <v>0</v>
      </c>
      <c r="T437" s="5"/>
      <c r="U437" s="5">
        <f t="shared" ref="U437:AA437" si="817">U402*(1-E$42)</f>
        <v>19.035269713492717</v>
      </c>
      <c r="V437" s="5">
        <f t="shared" si="817"/>
        <v>4.1264227413268442</v>
      </c>
      <c r="W437" s="5">
        <f t="shared" si="817"/>
        <v>1.5119312797811182</v>
      </c>
      <c r="X437" s="5">
        <f t="shared" si="817"/>
        <v>0.81666603727863463</v>
      </c>
      <c r="Y437" s="5">
        <f t="shared" si="817"/>
        <v>0.68712680916998081</v>
      </c>
      <c r="Z437" s="5">
        <f t="shared" si="817"/>
        <v>1.5624048243022535</v>
      </c>
      <c r="AA437" s="5">
        <f t="shared" si="817"/>
        <v>0.27480495008915545</v>
      </c>
      <c r="AB437" s="5"/>
      <c r="AC437" s="5">
        <f t="shared" ref="AC437:AI437" si="818">AC402*(1-E$42)</f>
        <v>5.0760719235980574</v>
      </c>
      <c r="AD437" s="5">
        <f t="shared" si="818"/>
        <v>1.9920661509853734</v>
      </c>
      <c r="AE437" s="5">
        <f t="shared" si="818"/>
        <v>0.72989785920467798</v>
      </c>
      <c r="AF437" s="5">
        <f t="shared" si="818"/>
        <v>0.40833301863931731</v>
      </c>
      <c r="AG437" s="5">
        <f t="shared" si="818"/>
        <v>0.45808453944665389</v>
      </c>
      <c r="AH437" s="5">
        <f t="shared" si="818"/>
        <v>0.4464013783720725</v>
      </c>
      <c r="AI437" s="5">
        <f t="shared" si="818"/>
        <v>0.30228544509807104</v>
      </c>
    </row>
    <row r="438" spans="2:35" x14ac:dyDescent="0.3">
      <c r="B438" s="86">
        <f t="shared" si="702"/>
        <v>51226</v>
      </c>
      <c r="C438" s="3"/>
      <c r="D438" s="3"/>
      <c r="E438" s="5">
        <f t="shared" ref="E438:K438" si="819">E403*(1-E$42)</f>
        <v>29.333350628492266</v>
      </c>
      <c r="F438" s="5">
        <f t="shared" si="819"/>
        <v>16.302215637028155</v>
      </c>
      <c r="G438" s="5">
        <f t="shared" si="819"/>
        <v>5.9731712663628516</v>
      </c>
      <c r="H438" s="5">
        <f t="shared" si="819"/>
        <v>2.0974706057439598</v>
      </c>
      <c r="I438" s="5">
        <f t="shared" si="819"/>
        <v>9.2074992428777414</v>
      </c>
      <c r="J438" s="5">
        <f t="shared" si="819"/>
        <v>18.393968795821241</v>
      </c>
      <c r="K438" s="5">
        <f t="shared" si="819"/>
        <v>4.3636278024656985</v>
      </c>
      <c r="L438" s="5"/>
      <c r="M438" s="5">
        <f t="shared" ref="M438:S438" si="820">M403*(1-E$42)</f>
        <v>24.869579880678227</v>
      </c>
      <c r="N438" s="5">
        <f t="shared" si="820"/>
        <v>0</v>
      </c>
      <c r="O438" s="5">
        <f t="shared" si="820"/>
        <v>0</v>
      </c>
      <c r="P438" s="5">
        <f t="shared" si="820"/>
        <v>0</v>
      </c>
      <c r="Q438" s="5">
        <f t="shared" si="820"/>
        <v>0</v>
      </c>
      <c r="R438" s="5">
        <f t="shared" si="820"/>
        <v>0</v>
      </c>
      <c r="S438" s="5">
        <f t="shared" si="820"/>
        <v>0</v>
      </c>
      <c r="T438" s="5"/>
      <c r="U438" s="5">
        <f t="shared" ref="U438:AA438" si="821">U403*(1-E$42)</f>
        <v>19.13044606206018</v>
      </c>
      <c r="V438" s="5">
        <f t="shared" si="821"/>
        <v>4.1470548550334776</v>
      </c>
      <c r="W438" s="5">
        <f t="shared" si="821"/>
        <v>1.5194909361800237</v>
      </c>
      <c r="X438" s="5">
        <f t="shared" si="821"/>
        <v>0.82074936746502758</v>
      </c>
      <c r="Y438" s="5">
        <f t="shared" si="821"/>
        <v>0.69056244321583049</v>
      </c>
      <c r="Z438" s="5">
        <f t="shared" si="821"/>
        <v>1.5702168484237649</v>
      </c>
      <c r="AA438" s="5">
        <f t="shared" si="821"/>
        <v>0.27617897483960119</v>
      </c>
      <c r="AB438" s="5"/>
      <c r="AC438" s="5">
        <f t="shared" ref="AC438:AI438" si="822">AC403*(1-E$42)</f>
        <v>5.1014522832160472</v>
      </c>
      <c r="AD438" s="5">
        <f t="shared" si="822"/>
        <v>2.0020264817403</v>
      </c>
      <c r="AE438" s="5">
        <f t="shared" si="822"/>
        <v>0.73354734850070125</v>
      </c>
      <c r="AF438" s="5">
        <f t="shared" si="822"/>
        <v>0.41037468373251379</v>
      </c>
      <c r="AG438" s="5">
        <f t="shared" si="822"/>
        <v>0.46037496214388712</v>
      </c>
      <c r="AH438" s="5">
        <f t="shared" si="822"/>
        <v>0.44863338526393276</v>
      </c>
      <c r="AI438" s="5">
        <f t="shared" si="822"/>
        <v>0.30379687232356134</v>
      </c>
    </row>
    <row r="439" spans="2:35" x14ac:dyDescent="0.3">
      <c r="B439" s="86">
        <f t="shared" si="702"/>
        <v>51591</v>
      </c>
      <c r="C439" s="3"/>
      <c r="D439" s="3"/>
      <c r="E439" s="5">
        <f t="shared" ref="E439:K439" si="823">E404*(1-E$42)</f>
        <v>22.082410023696429</v>
      </c>
      <c r="F439" s="5">
        <f t="shared" si="823"/>
        <v>12.272454468324565</v>
      </c>
      <c r="G439" s="5">
        <f t="shared" si="823"/>
        <v>4.4966570207450678</v>
      </c>
      <c r="H439" s="5">
        <f t="shared" si="823"/>
        <v>1.5789947256724188</v>
      </c>
      <c r="I439" s="5">
        <f t="shared" si="823"/>
        <v>6.9314881940765014</v>
      </c>
      <c r="J439" s="5">
        <f t="shared" si="823"/>
        <v>13.847145048539586</v>
      </c>
      <c r="K439" s="5">
        <f t="shared" si="823"/>
        <v>3.284978233316874</v>
      </c>
      <c r="L439" s="5"/>
      <c r="M439" s="5">
        <f t="shared" ref="M439:S439" si="824">M404*(1-E$42)</f>
        <v>18.722043280960015</v>
      </c>
      <c r="N439" s="5">
        <f t="shared" si="824"/>
        <v>0</v>
      </c>
      <c r="O439" s="5">
        <f t="shared" si="824"/>
        <v>0</v>
      </c>
      <c r="P439" s="5">
        <f t="shared" si="824"/>
        <v>0</v>
      </c>
      <c r="Q439" s="5">
        <f t="shared" si="824"/>
        <v>0</v>
      </c>
      <c r="R439" s="5">
        <f t="shared" si="824"/>
        <v>0</v>
      </c>
      <c r="S439" s="5">
        <f t="shared" si="824"/>
        <v>0</v>
      </c>
      <c r="T439" s="5"/>
      <c r="U439" s="5">
        <f t="shared" ref="U439:AA439" si="825">U404*(1-E$42)</f>
        <v>14.401571754584623</v>
      </c>
      <c r="V439" s="5">
        <f t="shared" si="825"/>
        <v>3.121940171766775</v>
      </c>
      <c r="W439" s="5">
        <f t="shared" si="825"/>
        <v>1.1438864351018154</v>
      </c>
      <c r="X439" s="5">
        <f t="shared" si="825"/>
        <v>0.61786750135007695</v>
      </c>
      <c r="Y439" s="5">
        <f t="shared" si="825"/>
        <v>0.51986161455573765</v>
      </c>
      <c r="Z439" s="5">
        <f t="shared" si="825"/>
        <v>1.1820733578021601</v>
      </c>
      <c r="AA439" s="5">
        <f t="shared" si="825"/>
        <v>0.2079100147668908</v>
      </c>
      <c r="AB439" s="5"/>
      <c r="AC439" s="5">
        <f t="shared" ref="AC439:AI439" si="826">AC404*(1-E$42)</f>
        <v>3.8404191345559009</v>
      </c>
      <c r="AD439" s="5">
        <f t="shared" si="826"/>
        <v>1.5071435311977539</v>
      </c>
      <c r="AE439" s="5">
        <f t="shared" si="826"/>
        <v>0.55222103763535935</v>
      </c>
      <c r="AF439" s="5">
        <f t="shared" si="826"/>
        <v>0.30893375067503848</v>
      </c>
      <c r="AG439" s="5">
        <f t="shared" si="826"/>
        <v>0.34657440970382514</v>
      </c>
      <c r="AH439" s="5">
        <f t="shared" si="826"/>
        <v>0.3377352450863314</v>
      </c>
      <c r="AI439" s="5">
        <f t="shared" si="826"/>
        <v>0.22870101624357983</v>
      </c>
    </row>
    <row r="440" spans="2:35" x14ac:dyDescent="0.3">
      <c r="E440" s="2"/>
      <c r="M440" s="2"/>
    </row>
    <row r="441" spans="2:35" s="93" customFormat="1" x14ac:dyDescent="0.3">
      <c r="B441" s="92" t="s">
        <v>237</v>
      </c>
      <c r="C441" s="92"/>
      <c r="D441" s="92"/>
    </row>
    <row r="442" spans="2:35" x14ac:dyDescent="0.3">
      <c r="E442" s="305" t="s">
        <v>89</v>
      </c>
      <c r="F442" s="305"/>
      <c r="G442" s="305"/>
      <c r="H442" s="305"/>
      <c r="I442" s="305"/>
      <c r="J442" s="305"/>
      <c r="K442" s="305"/>
      <c r="M442" s="305" t="s">
        <v>64</v>
      </c>
      <c r="N442" s="305"/>
      <c r="O442" s="305"/>
      <c r="P442" s="305"/>
      <c r="Q442" s="305"/>
      <c r="R442" s="305"/>
      <c r="S442" s="305"/>
      <c r="U442" s="305" t="s">
        <v>65</v>
      </c>
      <c r="V442" s="305"/>
      <c r="W442" s="305"/>
      <c r="X442" s="305"/>
      <c r="Y442" s="305"/>
      <c r="Z442" s="305"/>
      <c r="AA442" s="305"/>
      <c r="AC442" s="305" t="s">
        <v>66</v>
      </c>
      <c r="AD442" s="305"/>
      <c r="AE442" s="305"/>
      <c r="AF442" s="305"/>
      <c r="AG442" s="305"/>
      <c r="AH442" s="305"/>
      <c r="AI442" s="305"/>
    </row>
    <row r="443" spans="2:35" s="3" customFormat="1" x14ac:dyDescent="0.3">
      <c r="B443" s="4" t="s">
        <v>211</v>
      </c>
      <c r="C443" s="4"/>
      <c r="D443" s="4"/>
      <c r="E443" s="3" t="s">
        <v>70</v>
      </c>
      <c r="F443" s="3" t="s">
        <v>69</v>
      </c>
      <c r="G443" s="3" t="s">
        <v>61</v>
      </c>
      <c r="H443" s="3" t="s">
        <v>68</v>
      </c>
      <c r="I443" s="3" t="s">
        <v>71</v>
      </c>
      <c r="J443" s="3" t="s">
        <v>72</v>
      </c>
      <c r="K443" s="3" t="s">
        <v>62</v>
      </c>
      <c r="M443" s="3" t="s">
        <v>70</v>
      </c>
      <c r="N443" s="3" t="s">
        <v>69</v>
      </c>
      <c r="O443" s="3" t="s">
        <v>61</v>
      </c>
      <c r="P443" s="3" t="s">
        <v>68</v>
      </c>
      <c r="Q443" s="3" t="s">
        <v>71</v>
      </c>
      <c r="R443" s="3" t="s">
        <v>72</v>
      </c>
      <c r="S443" s="3" t="s">
        <v>62</v>
      </c>
      <c r="U443" s="3" t="s">
        <v>70</v>
      </c>
      <c r="V443" s="3" t="s">
        <v>69</v>
      </c>
      <c r="W443" s="3" t="s">
        <v>61</v>
      </c>
      <c r="X443" s="3" t="s">
        <v>68</v>
      </c>
      <c r="Y443" s="3" t="s">
        <v>71</v>
      </c>
      <c r="Z443" s="3" t="s">
        <v>72</v>
      </c>
      <c r="AA443" s="3" t="s">
        <v>62</v>
      </c>
      <c r="AC443" s="3" t="s">
        <v>70</v>
      </c>
      <c r="AD443" s="3" t="s">
        <v>69</v>
      </c>
      <c r="AE443" s="3" t="s">
        <v>61</v>
      </c>
      <c r="AF443" s="3" t="s">
        <v>68</v>
      </c>
      <c r="AG443" s="3" t="s">
        <v>71</v>
      </c>
      <c r="AH443" s="3" t="s">
        <v>72</v>
      </c>
      <c r="AI443" s="3" t="s">
        <v>62</v>
      </c>
    </row>
    <row r="444" spans="2:35" hidden="1" x14ac:dyDescent="0.3">
      <c r="B444" s="86">
        <f t="shared" ref="B444:B474" si="827">DATE(IF(MONTH(B374)&lt;=3,YEAR(B374),YEAR(B374)+1), 3, 31)</f>
        <v>40633</v>
      </c>
      <c r="C444" s="3"/>
      <c r="D444" s="3"/>
      <c r="E444" s="5">
        <f t="shared" ref="E444:K453" si="828">E374-E409</f>
        <v>9.0988000000000007</v>
      </c>
      <c r="F444" s="5">
        <f t="shared" si="828"/>
        <v>3.9312899999999988</v>
      </c>
      <c r="G444" s="5">
        <f t="shared" si="828"/>
        <v>5.6490562499999992</v>
      </c>
      <c r="H444" s="5">
        <f t="shared" si="828"/>
        <v>12.472900000000001</v>
      </c>
      <c r="I444" s="5">
        <f t="shared" si="828"/>
        <v>60.287199999999999</v>
      </c>
      <c r="J444" s="5">
        <f t="shared" si="828"/>
        <v>205.93152000000001</v>
      </c>
      <c r="K444" s="5">
        <f t="shared" si="828"/>
        <v>22.113877500000001</v>
      </c>
      <c r="L444" s="5"/>
      <c r="M444" s="5">
        <f t="shared" ref="M444:S453" si="829">M374-M409</f>
        <v>7.7141999999999999</v>
      </c>
      <c r="N444" s="5">
        <f t="shared" si="829"/>
        <v>0</v>
      </c>
      <c r="O444" s="5">
        <f t="shared" si="829"/>
        <v>0</v>
      </c>
      <c r="P444" s="5">
        <f t="shared" si="829"/>
        <v>0</v>
      </c>
      <c r="Q444" s="5">
        <f t="shared" si="829"/>
        <v>0</v>
      </c>
      <c r="R444" s="5">
        <f t="shared" si="829"/>
        <v>0</v>
      </c>
      <c r="S444" s="5">
        <f t="shared" si="829"/>
        <v>0</v>
      </c>
      <c r="T444" s="5"/>
      <c r="U444" s="5">
        <f t="shared" ref="U444:AA453" si="830">U374-U409</f>
        <v>5.9339999999999975</v>
      </c>
      <c r="V444" s="5">
        <f t="shared" si="830"/>
        <v>1.0000649999999998</v>
      </c>
      <c r="W444" s="5">
        <f t="shared" si="830"/>
        <v>1.4370406249999996</v>
      </c>
      <c r="X444" s="5">
        <f t="shared" si="830"/>
        <v>4.8806999999999992</v>
      </c>
      <c r="Y444" s="5">
        <f t="shared" si="830"/>
        <v>4.5215399999999999</v>
      </c>
      <c r="Z444" s="5">
        <f t="shared" si="830"/>
        <v>17.579519999999999</v>
      </c>
      <c r="AA444" s="5">
        <f t="shared" si="830"/>
        <v>1.3996125000000001</v>
      </c>
      <c r="AB444" s="5"/>
      <c r="AC444" s="5">
        <f t="shared" ref="AC444:AI453" si="831">AC374-AC409</f>
        <v>1.5824000000000003</v>
      </c>
      <c r="AD444" s="5">
        <f t="shared" si="831"/>
        <v>0.48278999999999994</v>
      </c>
      <c r="AE444" s="5">
        <f t="shared" si="831"/>
        <v>0.6937437500000001</v>
      </c>
      <c r="AF444" s="5">
        <f t="shared" si="831"/>
        <v>2.4403499999999996</v>
      </c>
      <c r="AG444" s="5">
        <f t="shared" si="831"/>
        <v>3.0143599999999999</v>
      </c>
      <c r="AH444" s="5">
        <f t="shared" si="831"/>
        <v>5.0227200000000005</v>
      </c>
      <c r="AI444" s="5">
        <f t="shared" si="831"/>
        <v>1.5395737499999997</v>
      </c>
    </row>
    <row r="445" spans="2:35" hidden="1" x14ac:dyDescent="0.3">
      <c r="B445" s="86">
        <f t="shared" si="827"/>
        <v>40999</v>
      </c>
      <c r="C445" s="3"/>
      <c r="D445" s="3"/>
      <c r="E445" s="5">
        <f t="shared" si="828"/>
        <v>9.7416499999999999</v>
      </c>
      <c r="F445" s="5">
        <f t="shared" si="828"/>
        <v>4.0937399999999995</v>
      </c>
      <c r="G445" s="5">
        <f t="shared" si="828"/>
        <v>5.9287124999999996</v>
      </c>
      <c r="H445" s="5">
        <f t="shared" si="828"/>
        <v>13.05986</v>
      </c>
      <c r="I445" s="5">
        <f t="shared" si="828"/>
        <v>64.44</v>
      </c>
      <c r="J445" s="5">
        <f t="shared" si="828"/>
        <v>220.58983999999998</v>
      </c>
      <c r="K445" s="5">
        <f t="shared" si="828"/>
        <v>23.677485000000004</v>
      </c>
      <c r="L445" s="5"/>
      <c r="M445" s="5">
        <f t="shared" si="829"/>
        <v>8.2592250000000007</v>
      </c>
      <c r="N445" s="5">
        <f t="shared" si="829"/>
        <v>0</v>
      </c>
      <c r="O445" s="5">
        <f t="shared" si="829"/>
        <v>0</v>
      </c>
      <c r="P445" s="5">
        <f t="shared" si="829"/>
        <v>0</v>
      </c>
      <c r="Q445" s="5">
        <f t="shared" si="829"/>
        <v>0</v>
      </c>
      <c r="R445" s="5">
        <f t="shared" si="829"/>
        <v>0</v>
      </c>
      <c r="S445" s="5">
        <f t="shared" si="829"/>
        <v>0</v>
      </c>
      <c r="T445" s="5"/>
      <c r="U445" s="5">
        <f t="shared" si="830"/>
        <v>6.3532499999999992</v>
      </c>
      <c r="V445" s="5">
        <f t="shared" si="830"/>
        <v>1.0413899999999998</v>
      </c>
      <c r="W445" s="5">
        <f t="shared" si="830"/>
        <v>1.5081812499999998</v>
      </c>
      <c r="X445" s="5">
        <f t="shared" si="830"/>
        <v>5.1103800000000001</v>
      </c>
      <c r="Y445" s="5">
        <f t="shared" si="830"/>
        <v>4.8330000000000002</v>
      </c>
      <c r="Z445" s="5">
        <f t="shared" si="830"/>
        <v>18.830840000000002</v>
      </c>
      <c r="AA445" s="5">
        <f t="shared" si="830"/>
        <v>1.498575</v>
      </c>
      <c r="AB445" s="5"/>
      <c r="AC445" s="5">
        <f t="shared" si="831"/>
        <v>1.6941999999999999</v>
      </c>
      <c r="AD445" s="5">
        <f t="shared" si="831"/>
        <v>0.50274000000000008</v>
      </c>
      <c r="AE445" s="5">
        <f t="shared" si="831"/>
        <v>0.72808750000000022</v>
      </c>
      <c r="AF445" s="5">
        <f t="shared" si="831"/>
        <v>2.5551900000000001</v>
      </c>
      <c r="AG445" s="5">
        <f t="shared" si="831"/>
        <v>3.222</v>
      </c>
      <c r="AH445" s="5">
        <f t="shared" si="831"/>
        <v>5.3802400000000006</v>
      </c>
      <c r="AI445" s="5">
        <f t="shared" si="831"/>
        <v>1.6484324999999997</v>
      </c>
    </row>
    <row r="446" spans="2:35" hidden="1" x14ac:dyDescent="0.3">
      <c r="B446" s="86">
        <f t="shared" si="827"/>
        <v>41364</v>
      </c>
      <c r="C446" s="3"/>
      <c r="D446" s="3"/>
      <c r="E446" s="5">
        <f t="shared" si="828"/>
        <v>10.700980000000001</v>
      </c>
      <c r="F446" s="5">
        <f t="shared" si="828"/>
        <v>4.4511299999999991</v>
      </c>
      <c r="G446" s="5">
        <f t="shared" si="828"/>
        <v>6.4880249999999995</v>
      </c>
      <c r="H446" s="5">
        <f t="shared" si="828"/>
        <v>14.013670000000001</v>
      </c>
      <c r="I446" s="5">
        <f t="shared" si="828"/>
        <v>70.812400000000011</v>
      </c>
      <c r="J446" s="5">
        <f t="shared" si="828"/>
        <v>243.20297999999997</v>
      </c>
      <c r="K446" s="5">
        <f t="shared" si="828"/>
        <v>26.1345825</v>
      </c>
      <c r="L446" s="5"/>
      <c r="M446" s="5">
        <f t="shared" si="829"/>
        <v>9.0725699999999989</v>
      </c>
      <c r="N446" s="5">
        <f t="shared" si="829"/>
        <v>0</v>
      </c>
      <c r="O446" s="5">
        <f t="shared" si="829"/>
        <v>0</v>
      </c>
      <c r="P446" s="5">
        <f t="shared" si="829"/>
        <v>0</v>
      </c>
      <c r="Q446" s="5">
        <f t="shared" si="829"/>
        <v>0</v>
      </c>
      <c r="R446" s="5">
        <f t="shared" si="829"/>
        <v>0</v>
      </c>
      <c r="S446" s="5">
        <f t="shared" si="829"/>
        <v>0</v>
      </c>
      <c r="T446" s="5"/>
      <c r="U446" s="5">
        <f t="shared" si="830"/>
        <v>6.9788999999999994</v>
      </c>
      <c r="V446" s="5">
        <f t="shared" si="830"/>
        <v>1.1323049999999999</v>
      </c>
      <c r="W446" s="5">
        <f t="shared" si="830"/>
        <v>1.6504624999999997</v>
      </c>
      <c r="X446" s="5">
        <f t="shared" si="830"/>
        <v>5.4836099999999988</v>
      </c>
      <c r="Y446" s="5">
        <f t="shared" si="830"/>
        <v>5.310929999999999</v>
      </c>
      <c r="Z446" s="5">
        <f t="shared" si="830"/>
        <v>20.761230000000005</v>
      </c>
      <c r="AA446" s="5">
        <f t="shared" si="830"/>
        <v>1.6540875000000002</v>
      </c>
      <c r="AB446" s="5"/>
      <c r="AC446" s="5">
        <f t="shared" si="831"/>
        <v>1.86104</v>
      </c>
      <c r="AD446" s="5">
        <f t="shared" si="831"/>
        <v>0.54662999999999995</v>
      </c>
      <c r="AE446" s="5">
        <f t="shared" si="831"/>
        <v>0.79677500000000001</v>
      </c>
      <c r="AF446" s="5">
        <f t="shared" si="831"/>
        <v>2.7418049999999994</v>
      </c>
      <c r="AG446" s="5">
        <f t="shared" si="831"/>
        <v>3.5406200000000001</v>
      </c>
      <c r="AH446" s="5">
        <f t="shared" si="831"/>
        <v>5.9317799999999998</v>
      </c>
      <c r="AI446" s="5">
        <f t="shared" si="831"/>
        <v>1.81949625</v>
      </c>
    </row>
    <row r="447" spans="2:35" hidden="1" x14ac:dyDescent="0.3">
      <c r="B447" s="86">
        <f t="shared" si="827"/>
        <v>41729</v>
      </c>
      <c r="C447" s="3"/>
      <c r="D447" s="3"/>
      <c r="E447" s="5">
        <f t="shared" si="828"/>
        <v>12.283380000000001</v>
      </c>
      <c r="F447" s="5">
        <f t="shared" si="828"/>
        <v>4.9709699999999994</v>
      </c>
      <c r="G447" s="5">
        <f t="shared" si="828"/>
        <v>7.2710625000000011</v>
      </c>
      <c r="H447" s="5">
        <f t="shared" si="828"/>
        <v>15.701180000000003</v>
      </c>
      <c r="I447" s="5">
        <f t="shared" si="828"/>
        <v>80.979600000000005</v>
      </c>
      <c r="J447" s="5">
        <f t="shared" si="828"/>
        <v>280.56382000000002</v>
      </c>
      <c r="K447" s="5">
        <f t="shared" si="828"/>
        <v>30.006372500000005</v>
      </c>
      <c r="L447" s="5"/>
      <c r="M447" s="5">
        <f t="shared" si="829"/>
        <v>10.414169999999999</v>
      </c>
      <c r="N447" s="5">
        <f t="shared" si="829"/>
        <v>0</v>
      </c>
      <c r="O447" s="5">
        <f t="shared" si="829"/>
        <v>0</v>
      </c>
      <c r="P447" s="5">
        <f t="shared" si="829"/>
        <v>0</v>
      </c>
      <c r="Q447" s="5">
        <f t="shared" si="829"/>
        <v>0</v>
      </c>
      <c r="R447" s="5">
        <f t="shared" si="829"/>
        <v>0</v>
      </c>
      <c r="S447" s="5">
        <f t="shared" si="829"/>
        <v>0</v>
      </c>
      <c r="T447" s="5"/>
      <c r="U447" s="5">
        <f t="shared" si="830"/>
        <v>8.0108999999999995</v>
      </c>
      <c r="V447" s="5">
        <f t="shared" si="830"/>
        <v>1.2645449999999998</v>
      </c>
      <c r="W447" s="5">
        <f t="shared" si="830"/>
        <v>1.8496562499999998</v>
      </c>
      <c r="X447" s="5">
        <f t="shared" si="830"/>
        <v>6.1439399999999988</v>
      </c>
      <c r="Y447" s="5">
        <f t="shared" si="830"/>
        <v>6.0734699999999995</v>
      </c>
      <c r="Z447" s="5">
        <f t="shared" si="830"/>
        <v>23.950570000000003</v>
      </c>
      <c r="AA447" s="5">
        <f t="shared" si="830"/>
        <v>1.8991375000000001</v>
      </c>
      <c r="AB447" s="5"/>
      <c r="AC447" s="5">
        <f t="shared" si="831"/>
        <v>2.1362399999999999</v>
      </c>
      <c r="AD447" s="5">
        <f t="shared" si="831"/>
        <v>0.61046999999999996</v>
      </c>
      <c r="AE447" s="5">
        <f t="shared" si="831"/>
        <v>0.89293750000000016</v>
      </c>
      <c r="AF447" s="5">
        <f t="shared" si="831"/>
        <v>3.0719699999999994</v>
      </c>
      <c r="AG447" s="5">
        <f t="shared" si="831"/>
        <v>4.0489800000000002</v>
      </c>
      <c r="AH447" s="5">
        <f t="shared" si="831"/>
        <v>6.8430200000000001</v>
      </c>
      <c r="AI447" s="5">
        <f t="shared" si="831"/>
        <v>2.0890512500000002</v>
      </c>
    </row>
    <row r="448" spans="2:35" hidden="1" x14ac:dyDescent="0.3">
      <c r="B448" s="86">
        <f t="shared" si="827"/>
        <v>42094</v>
      </c>
      <c r="C448" s="3"/>
      <c r="D448" s="3"/>
      <c r="E448" s="5">
        <f t="shared" si="828"/>
        <v>13.163590000000003</v>
      </c>
      <c r="F448" s="5">
        <f t="shared" si="828"/>
        <v>5.1334199999999992</v>
      </c>
      <c r="G448" s="5">
        <f t="shared" si="828"/>
        <v>7.7185125000000001</v>
      </c>
      <c r="H448" s="5">
        <f t="shared" si="828"/>
        <v>16.324825000000004</v>
      </c>
      <c r="I448" s="5">
        <f t="shared" si="828"/>
        <v>86.492800000000003</v>
      </c>
      <c r="J448" s="5">
        <f t="shared" si="828"/>
        <v>300.67431999999997</v>
      </c>
      <c r="K448" s="5">
        <f t="shared" si="828"/>
        <v>32.165640000000003</v>
      </c>
      <c r="L448" s="5"/>
      <c r="M448" s="5">
        <f t="shared" si="829"/>
        <v>11.160435</v>
      </c>
      <c r="N448" s="5">
        <f t="shared" si="829"/>
        <v>0</v>
      </c>
      <c r="O448" s="5">
        <f t="shared" si="829"/>
        <v>0</v>
      </c>
      <c r="P448" s="5">
        <f t="shared" si="829"/>
        <v>0</v>
      </c>
      <c r="Q448" s="5">
        <f t="shared" si="829"/>
        <v>0</v>
      </c>
      <c r="R448" s="5">
        <f t="shared" si="829"/>
        <v>0</v>
      </c>
      <c r="S448" s="5">
        <f t="shared" si="829"/>
        <v>0</v>
      </c>
      <c r="T448" s="5"/>
      <c r="U448" s="5">
        <f t="shared" si="830"/>
        <v>8.5849499999999992</v>
      </c>
      <c r="V448" s="5">
        <f t="shared" si="830"/>
        <v>1.3058699999999996</v>
      </c>
      <c r="W448" s="5">
        <f t="shared" si="830"/>
        <v>1.9634812500000001</v>
      </c>
      <c r="X448" s="5">
        <f t="shared" si="830"/>
        <v>6.3879750000000008</v>
      </c>
      <c r="Y448" s="5">
        <f t="shared" si="830"/>
        <v>6.4869599999999998</v>
      </c>
      <c r="Z448" s="5">
        <f t="shared" si="830"/>
        <v>25.667320000000004</v>
      </c>
      <c r="AA448" s="5">
        <f t="shared" si="830"/>
        <v>2.0358000000000005</v>
      </c>
      <c r="AB448" s="5"/>
      <c r="AC448" s="5">
        <f t="shared" si="831"/>
        <v>2.28932</v>
      </c>
      <c r="AD448" s="5">
        <f t="shared" si="831"/>
        <v>0.63042000000000009</v>
      </c>
      <c r="AE448" s="5">
        <f t="shared" si="831"/>
        <v>0.94788750000000022</v>
      </c>
      <c r="AF448" s="5">
        <f t="shared" si="831"/>
        <v>3.1939875000000004</v>
      </c>
      <c r="AG448" s="5">
        <f t="shared" si="831"/>
        <v>4.3246399999999996</v>
      </c>
      <c r="AH448" s="5">
        <f t="shared" si="831"/>
        <v>7.33352</v>
      </c>
      <c r="AI448" s="5">
        <f t="shared" si="831"/>
        <v>2.2393800000000001</v>
      </c>
    </row>
    <row r="449" spans="2:35" hidden="1" x14ac:dyDescent="0.3">
      <c r="B449" s="86">
        <f t="shared" si="827"/>
        <v>42460</v>
      </c>
      <c r="C449" s="3"/>
      <c r="D449" s="3"/>
      <c r="E449" s="5">
        <f t="shared" si="828"/>
        <v>14.10314</v>
      </c>
      <c r="F449" s="5">
        <f t="shared" si="828"/>
        <v>5.3933399999999994</v>
      </c>
      <c r="G449" s="5">
        <f t="shared" si="828"/>
        <v>8.1659624999999991</v>
      </c>
      <c r="H449" s="5">
        <f t="shared" si="828"/>
        <v>17.058525000000003</v>
      </c>
      <c r="I449" s="5">
        <f t="shared" si="828"/>
        <v>92.435599999999994</v>
      </c>
      <c r="J449" s="5">
        <f t="shared" si="828"/>
        <v>322.75117999999998</v>
      </c>
      <c r="K449" s="5">
        <f t="shared" si="828"/>
        <v>34.548279999999998</v>
      </c>
      <c r="L449" s="5"/>
      <c r="M449" s="5">
        <f t="shared" si="829"/>
        <v>11.95701</v>
      </c>
      <c r="N449" s="5">
        <f t="shared" si="829"/>
        <v>0</v>
      </c>
      <c r="O449" s="5">
        <f t="shared" si="829"/>
        <v>0</v>
      </c>
      <c r="P449" s="5">
        <f t="shared" si="829"/>
        <v>0</v>
      </c>
      <c r="Q449" s="5">
        <f t="shared" si="829"/>
        <v>0</v>
      </c>
      <c r="R449" s="5">
        <f t="shared" si="829"/>
        <v>0</v>
      </c>
      <c r="S449" s="5">
        <f t="shared" si="829"/>
        <v>0</v>
      </c>
      <c r="T449" s="5"/>
      <c r="U449" s="5">
        <f t="shared" si="830"/>
        <v>9.1977000000000011</v>
      </c>
      <c r="V449" s="5">
        <f t="shared" si="830"/>
        <v>1.3719899999999996</v>
      </c>
      <c r="W449" s="5">
        <f t="shared" si="830"/>
        <v>2.0773062499999999</v>
      </c>
      <c r="X449" s="5">
        <f t="shared" si="830"/>
        <v>6.6750749999999996</v>
      </c>
      <c r="Y449" s="5">
        <f t="shared" si="830"/>
        <v>6.932669999999999</v>
      </c>
      <c r="Z449" s="5">
        <f t="shared" si="830"/>
        <v>27.551930000000002</v>
      </c>
      <c r="AA449" s="5">
        <f t="shared" si="830"/>
        <v>2.1866000000000003</v>
      </c>
      <c r="AB449" s="5"/>
      <c r="AC449" s="5">
        <f t="shared" si="831"/>
        <v>2.4527199999999993</v>
      </c>
      <c r="AD449" s="5">
        <f t="shared" si="831"/>
        <v>0.66233999999999993</v>
      </c>
      <c r="AE449" s="5">
        <f t="shared" si="831"/>
        <v>1.0028375</v>
      </c>
      <c r="AF449" s="5">
        <f t="shared" si="831"/>
        <v>3.3375374999999998</v>
      </c>
      <c r="AG449" s="5">
        <f t="shared" si="831"/>
        <v>4.6217800000000002</v>
      </c>
      <c r="AH449" s="5">
        <f t="shared" si="831"/>
        <v>7.871979999999998</v>
      </c>
      <c r="AI449" s="5">
        <f t="shared" si="831"/>
        <v>2.4052600000000002</v>
      </c>
    </row>
    <row r="450" spans="2:35" hidden="1" x14ac:dyDescent="0.3">
      <c r="B450" s="86">
        <f t="shared" si="827"/>
        <v>42825</v>
      </c>
      <c r="C450" s="3"/>
      <c r="D450" s="3"/>
      <c r="E450" s="5">
        <f t="shared" si="828"/>
        <v>15.161369999999998</v>
      </c>
      <c r="F450" s="5">
        <f t="shared" si="828"/>
        <v>5.6532599999999995</v>
      </c>
      <c r="G450" s="5">
        <f t="shared" si="828"/>
        <v>8.613412499999999</v>
      </c>
      <c r="H450" s="5">
        <f t="shared" si="828"/>
        <v>17.82891</v>
      </c>
      <c r="I450" s="5">
        <f t="shared" si="828"/>
        <v>99.094400000000007</v>
      </c>
      <c r="J450" s="5">
        <f t="shared" si="828"/>
        <v>347.24129999999991</v>
      </c>
      <c r="K450" s="5">
        <f t="shared" si="828"/>
        <v>37.079835000000003</v>
      </c>
      <c r="L450" s="5"/>
      <c r="M450" s="5">
        <f t="shared" si="829"/>
        <v>12.854205</v>
      </c>
      <c r="N450" s="5">
        <f t="shared" si="829"/>
        <v>0</v>
      </c>
      <c r="O450" s="5">
        <f t="shared" si="829"/>
        <v>0</v>
      </c>
      <c r="P450" s="5">
        <f t="shared" si="829"/>
        <v>0</v>
      </c>
      <c r="Q450" s="5">
        <f t="shared" si="829"/>
        <v>0</v>
      </c>
      <c r="R450" s="5">
        <f t="shared" si="829"/>
        <v>0</v>
      </c>
      <c r="S450" s="5">
        <f t="shared" si="829"/>
        <v>0</v>
      </c>
      <c r="T450" s="5"/>
      <c r="U450" s="5">
        <f t="shared" si="830"/>
        <v>9.8878499999999967</v>
      </c>
      <c r="V450" s="5">
        <f t="shared" si="830"/>
        <v>1.43811</v>
      </c>
      <c r="W450" s="5">
        <f t="shared" si="830"/>
        <v>2.1911312499999998</v>
      </c>
      <c r="X450" s="5">
        <f t="shared" si="830"/>
        <v>6.9765299999999986</v>
      </c>
      <c r="Y450" s="5">
        <f t="shared" si="830"/>
        <v>7.4320800000000009</v>
      </c>
      <c r="Z450" s="5">
        <f t="shared" si="830"/>
        <v>29.642550000000007</v>
      </c>
      <c r="AA450" s="5">
        <f t="shared" si="830"/>
        <v>2.3468249999999999</v>
      </c>
      <c r="AB450" s="5"/>
      <c r="AC450" s="5">
        <f t="shared" si="831"/>
        <v>2.6367599999999998</v>
      </c>
      <c r="AD450" s="5">
        <f t="shared" si="831"/>
        <v>0.69425999999999999</v>
      </c>
      <c r="AE450" s="5">
        <f t="shared" si="831"/>
        <v>1.0577875000000001</v>
      </c>
      <c r="AF450" s="5">
        <f t="shared" si="831"/>
        <v>3.4882649999999993</v>
      </c>
      <c r="AG450" s="5">
        <f t="shared" si="831"/>
        <v>4.9547199999999991</v>
      </c>
      <c r="AH450" s="5">
        <f t="shared" si="831"/>
        <v>8.4693000000000005</v>
      </c>
      <c r="AI450" s="5">
        <f t="shared" si="831"/>
        <v>2.5815074999999998</v>
      </c>
    </row>
    <row r="451" spans="2:35" hidden="1" x14ac:dyDescent="0.3">
      <c r="B451" s="86">
        <f t="shared" si="827"/>
        <v>43190</v>
      </c>
      <c r="C451" s="3"/>
      <c r="D451" s="3"/>
      <c r="E451" s="5">
        <f t="shared" si="828"/>
        <v>16.3185</v>
      </c>
      <c r="F451" s="5">
        <f t="shared" si="828"/>
        <v>5.9131799999999997</v>
      </c>
      <c r="G451" s="5">
        <f t="shared" si="828"/>
        <v>9.0608624999999989</v>
      </c>
      <c r="H451" s="5">
        <f t="shared" si="828"/>
        <v>18.709350000000001</v>
      </c>
      <c r="I451" s="5">
        <f t="shared" si="828"/>
        <v>106.1112</v>
      </c>
      <c r="J451" s="5">
        <f t="shared" si="828"/>
        <v>373.78715999999997</v>
      </c>
      <c r="K451" s="5">
        <f t="shared" si="828"/>
        <v>40.058135</v>
      </c>
      <c r="L451" s="5"/>
      <c r="M451" s="5">
        <f t="shared" si="829"/>
        <v>13.835250000000002</v>
      </c>
      <c r="N451" s="5">
        <f t="shared" si="829"/>
        <v>0</v>
      </c>
      <c r="O451" s="5">
        <f t="shared" si="829"/>
        <v>0</v>
      </c>
      <c r="P451" s="5">
        <f t="shared" si="829"/>
        <v>0</v>
      </c>
      <c r="Q451" s="5">
        <f t="shared" si="829"/>
        <v>0</v>
      </c>
      <c r="R451" s="5">
        <f t="shared" si="829"/>
        <v>0</v>
      </c>
      <c r="S451" s="5">
        <f t="shared" si="829"/>
        <v>0</v>
      </c>
      <c r="T451" s="5"/>
      <c r="U451" s="5">
        <f t="shared" si="830"/>
        <v>10.642499999999998</v>
      </c>
      <c r="V451" s="5">
        <f t="shared" si="830"/>
        <v>1.5042299999999997</v>
      </c>
      <c r="W451" s="5">
        <f t="shared" si="830"/>
        <v>2.30495625</v>
      </c>
      <c r="X451" s="5">
        <f t="shared" si="830"/>
        <v>7.3210499999999996</v>
      </c>
      <c r="Y451" s="5">
        <f t="shared" si="830"/>
        <v>7.9583399999999997</v>
      </c>
      <c r="Z451" s="5">
        <f t="shared" si="830"/>
        <v>31.908660000000008</v>
      </c>
      <c r="AA451" s="5">
        <f t="shared" si="830"/>
        <v>2.5353250000000003</v>
      </c>
      <c r="AB451" s="5"/>
      <c r="AC451" s="5">
        <f t="shared" si="831"/>
        <v>2.8380000000000001</v>
      </c>
      <c r="AD451" s="5">
        <f t="shared" si="831"/>
        <v>0.72617999999999994</v>
      </c>
      <c r="AE451" s="5">
        <f t="shared" si="831"/>
        <v>1.1127375000000002</v>
      </c>
      <c r="AF451" s="5">
        <f t="shared" si="831"/>
        <v>3.6605249999999998</v>
      </c>
      <c r="AG451" s="5">
        <f t="shared" si="831"/>
        <v>5.3055599999999998</v>
      </c>
      <c r="AH451" s="5">
        <f t="shared" si="831"/>
        <v>9.1167599999999993</v>
      </c>
      <c r="AI451" s="5">
        <f t="shared" si="831"/>
        <v>2.7888575000000002</v>
      </c>
    </row>
    <row r="452" spans="2:35" hidden="1" x14ac:dyDescent="0.3">
      <c r="B452" s="86">
        <f t="shared" si="827"/>
        <v>43555</v>
      </c>
      <c r="C452" s="3"/>
      <c r="D452" s="3"/>
      <c r="E452" s="5">
        <f t="shared" si="828"/>
        <v>17.534970000000001</v>
      </c>
      <c r="F452" s="5">
        <f t="shared" si="828"/>
        <v>6.1730999999999989</v>
      </c>
      <c r="G452" s="5">
        <f t="shared" si="828"/>
        <v>9.5642437499999993</v>
      </c>
      <c r="H452" s="5">
        <f t="shared" si="828"/>
        <v>19.589790000000001</v>
      </c>
      <c r="I452" s="5">
        <f t="shared" si="828"/>
        <v>113.70079999999999</v>
      </c>
      <c r="J452" s="5">
        <f t="shared" si="828"/>
        <v>402.21</v>
      </c>
      <c r="K452" s="5">
        <f t="shared" si="828"/>
        <v>43.036435000000004</v>
      </c>
      <c r="L452" s="5"/>
      <c r="M452" s="5">
        <f t="shared" si="829"/>
        <v>14.866605000000003</v>
      </c>
      <c r="N452" s="5">
        <f t="shared" si="829"/>
        <v>0</v>
      </c>
      <c r="O452" s="5">
        <f t="shared" si="829"/>
        <v>0</v>
      </c>
      <c r="P452" s="5">
        <f t="shared" si="829"/>
        <v>0</v>
      </c>
      <c r="Q452" s="5">
        <f t="shared" si="829"/>
        <v>0</v>
      </c>
      <c r="R452" s="5">
        <f t="shared" si="829"/>
        <v>0</v>
      </c>
      <c r="S452" s="5">
        <f t="shared" si="829"/>
        <v>0</v>
      </c>
      <c r="T452" s="5"/>
      <c r="U452" s="5">
        <f t="shared" si="830"/>
        <v>11.435849999999999</v>
      </c>
      <c r="V452" s="5">
        <f t="shared" si="830"/>
        <v>1.5703499999999997</v>
      </c>
      <c r="W452" s="5">
        <f t="shared" si="830"/>
        <v>2.4330093750000001</v>
      </c>
      <c r="X452" s="5">
        <f t="shared" si="830"/>
        <v>7.6655699999999998</v>
      </c>
      <c r="Y452" s="5">
        <f t="shared" si="830"/>
        <v>8.5275599999999976</v>
      </c>
      <c r="Z452" s="5">
        <f t="shared" si="830"/>
        <v>34.335000000000001</v>
      </c>
      <c r="AA452" s="5">
        <f t="shared" si="830"/>
        <v>2.7238250000000002</v>
      </c>
      <c r="AB452" s="5"/>
      <c r="AC452" s="5">
        <f t="shared" si="831"/>
        <v>3.0495599999999996</v>
      </c>
      <c r="AD452" s="5">
        <f t="shared" si="831"/>
        <v>0.75810000000000011</v>
      </c>
      <c r="AE452" s="5">
        <f t="shared" si="831"/>
        <v>1.1745562500000002</v>
      </c>
      <c r="AF452" s="5">
        <f t="shared" si="831"/>
        <v>3.8327849999999999</v>
      </c>
      <c r="AG452" s="5">
        <f t="shared" si="831"/>
        <v>5.6850399999999999</v>
      </c>
      <c r="AH452" s="5">
        <f t="shared" si="831"/>
        <v>9.81</v>
      </c>
      <c r="AI452" s="5">
        <f t="shared" si="831"/>
        <v>2.9962074999999997</v>
      </c>
    </row>
    <row r="453" spans="2:35" hidden="1" x14ac:dyDescent="0.3">
      <c r="B453" s="86">
        <f t="shared" si="827"/>
        <v>43921</v>
      </c>
      <c r="C453" s="3"/>
      <c r="D453" s="3"/>
      <c r="E453" s="5">
        <f t="shared" si="828"/>
        <v>18.87012</v>
      </c>
      <c r="F453" s="5">
        <f t="shared" si="828"/>
        <v>6.4330199999999991</v>
      </c>
      <c r="G453" s="5">
        <f t="shared" si="828"/>
        <v>10.1794875</v>
      </c>
      <c r="H453" s="5">
        <f t="shared" si="828"/>
        <v>20.506915000000006</v>
      </c>
      <c r="I453" s="5">
        <f t="shared" si="828"/>
        <v>121.86320000000001</v>
      </c>
      <c r="J453" s="5">
        <f t="shared" si="828"/>
        <v>432.77796000000001</v>
      </c>
      <c r="K453" s="5">
        <f t="shared" si="828"/>
        <v>46.163650000000004</v>
      </c>
      <c r="L453" s="5"/>
      <c r="M453" s="5">
        <f t="shared" si="829"/>
        <v>15.99858</v>
      </c>
      <c r="N453" s="5">
        <f t="shared" si="829"/>
        <v>0</v>
      </c>
      <c r="O453" s="5">
        <f t="shared" si="829"/>
        <v>0</v>
      </c>
      <c r="P453" s="5">
        <f t="shared" si="829"/>
        <v>0</v>
      </c>
      <c r="Q453" s="5">
        <f t="shared" si="829"/>
        <v>0</v>
      </c>
      <c r="R453" s="5">
        <f t="shared" si="829"/>
        <v>0</v>
      </c>
      <c r="S453" s="5">
        <f t="shared" si="829"/>
        <v>0</v>
      </c>
      <c r="T453" s="5"/>
      <c r="U453" s="5">
        <f t="shared" si="830"/>
        <v>12.3066</v>
      </c>
      <c r="V453" s="5">
        <f t="shared" si="830"/>
        <v>1.6364699999999996</v>
      </c>
      <c r="W453" s="5">
        <f t="shared" si="830"/>
        <v>2.5895187499999999</v>
      </c>
      <c r="X453" s="5">
        <f t="shared" si="830"/>
        <v>8.0244450000000001</v>
      </c>
      <c r="Y453" s="5">
        <f t="shared" si="830"/>
        <v>9.1397399999999998</v>
      </c>
      <c r="Z453" s="5">
        <f t="shared" si="830"/>
        <v>36.944459999999999</v>
      </c>
      <c r="AA453" s="5">
        <f t="shared" si="830"/>
        <v>2.9217500000000003</v>
      </c>
      <c r="AB453" s="5"/>
      <c r="AC453" s="5">
        <f t="shared" si="831"/>
        <v>3.2817599999999993</v>
      </c>
      <c r="AD453" s="5">
        <f t="shared" si="831"/>
        <v>0.79001999999999994</v>
      </c>
      <c r="AE453" s="5">
        <f t="shared" si="831"/>
        <v>1.2501125000000002</v>
      </c>
      <c r="AF453" s="5">
        <f t="shared" si="831"/>
        <v>4.0122225</v>
      </c>
      <c r="AG453" s="5">
        <f t="shared" si="831"/>
        <v>6.0931599999999992</v>
      </c>
      <c r="AH453" s="5">
        <f t="shared" si="831"/>
        <v>10.555559999999998</v>
      </c>
      <c r="AI453" s="5">
        <f t="shared" si="831"/>
        <v>3.2139250000000001</v>
      </c>
    </row>
    <row r="454" spans="2:35" hidden="1" x14ac:dyDescent="0.3">
      <c r="B454" s="86">
        <f t="shared" si="827"/>
        <v>44286</v>
      </c>
      <c r="C454" s="3"/>
      <c r="D454" s="3"/>
      <c r="E454" s="5">
        <f t="shared" ref="E454:K463" si="832">E384-E419</f>
        <v>18.46463</v>
      </c>
      <c r="F454" s="5">
        <f t="shared" si="832"/>
        <v>8.0900099999999977</v>
      </c>
      <c r="G454" s="5">
        <f t="shared" si="832"/>
        <v>12.8641875</v>
      </c>
      <c r="H454" s="5">
        <f t="shared" si="832"/>
        <v>16.801730000000003</v>
      </c>
      <c r="I454" s="5">
        <f t="shared" si="832"/>
        <v>101.5288</v>
      </c>
      <c r="J454" s="5">
        <f t="shared" si="832"/>
        <v>371.28452000000004</v>
      </c>
      <c r="K454" s="5">
        <f t="shared" si="832"/>
        <v>39.685847500000001</v>
      </c>
      <c r="L454" s="5"/>
      <c r="M454" s="5">
        <f t="shared" ref="M454:S463" si="833">M384-M419</f>
        <v>15.654795</v>
      </c>
      <c r="N454" s="5">
        <f t="shared" si="833"/>
        <v>0</v>
      </c>
      <c r="O454" s="5">
        <f t="shared" si="833"/>
        <v>0</v>
      </c>
      <c r="P454" s="5">
        <f t="shared" si="833"/>
        <v>0</v>
      </c>
      <c r="Q454" s="5">
        <f t="shared" si="833"/>
        <v>0</v>
      </c>
      <c r="R454" s="5">
        <f t="shared" si="833"/>
        <v>0</v>
      </c>
      <c r="S454" s="5">
        <f t="shared" si="833"/>
        <v>0</v>
      </c>
      <c r="T454" s="5"/>
      <c r="U454" s="5">
        <f t="shared" ref="U454:AA463" si="834">U384-U419</f>
        <v>12.042149999999999</v>
      </c>
      <c r="V454" s="5">
        <f t="shared" si="834"/>
        <v>2.0579849999999995</v>
      </c>
      <c r="W454" s="5">
        <f t="shared" si="834"/>
        <v>3.2724687499999998</v>
      </c>
      <c r="X454" s="5">
        <f t="shared" si="834"/>
        <v>6.5745899999999988</v>
      </c>
      <c r="Y454" s="5">
        <f t="shared" si="834"/>
        <v>7.6146599999999989</v>
      </c>
      <c r="Z454" s="5">
        <f t="shared" si="834"/>
        <v>31.695020000000003</v>
      </c>
      <c r="AA454" s="5">
        <f t="shared" si="834"/>
        <v>2.5117625000000006</v>
      </c>
      <c r="AB454" s="5"/>
      <c r="AC454" s="5">
        <f t="shared" ref="AC454:AI463" si="835">AC384-AC419</f>
        <v>3.2112399999999992</v>
      </c>
      <c r="AD454" s="5">
        <f t="shared" si="835"/>
        <v>0.99351000000000012</v>
      </c>
      <c r="AE454" s="5">
        <f t="shared" si="835"/>
        <v>1.5798125000000001</v>
      </c>
      <c r="AF454" s="5">
        <f t="shared" si="835"/>
        <v>3.2872949999999994</v>
      </c>
      <c r="AG454" s="5">
        <f t="shared" si="835"/>
        <v>5.0764399999999998</v>
      </c>
      <c r="AH454" s="5">
        <f t="shared" si="835"/>
        <v>9.0557199999999991</v>
      </c>
      <c r="AI454" s="5">
        <f t="shared" si="835"/>
        <v>2.76293875</v>
      </c>
    </row>
    <row r="455" spans="2:35" x14ac:dyDescent="0.3">
      <c r="B455" s="86">
        <f t="shared" si="827"/>
        <v>44651</v>
      </c>
      <c r="C455" s="3"/>
      <c r="D455" s="3"/>
      <c r="E455" s="5">
        <f t="shared" si="832"/>
        <v>14.06135475</v>
      </c>
      <c r="F455" s="5">
        <f t="shared" si="832"/>
        <v>12.491755199999998</v>
      </c>
      <c r="G455" s="5">
        <f t="shared" si="832"/>
        <v>19.936414406249998</v>
      </c>
      <c r="H455" s="5">
        <f t="shared" si="832"/>
        <v>3.3792387749999997</v>
      </c>
      <c r="I455" s="5">
        <f t="shared" si="832"/>
        <v>21.220092000000001</v>
      </c>
      <c r="J455" s="5">
        <f t="shared" si="832"/>
        <v>114.549408</v>
      </c>
      <c r="K455" s="5">
        <f t="shared" si="832"/>
        <v>12.2262937875</v>
      </c>
      <c r="L455" s="5"/>
      <c r="M455" s="5">
        <f t="shared" si="833"/>
        <v>11.921583375000001</v>
      </c>
      <c r="N455" s="5">
        <f t="shared" si="833"/>
        <v>0</v>
      </c>
      <c r="O455" s="5">
        <f t="shared" si="833"/>
        <v>0</v>
      </c>
      <c r="P455" s="5">
        <f t="shared" si="833"/>
        <v>0</v>
      </c>
      <c r="Q455" s="5">
        <f t="shared" si="833"/>
        <v>0</v>
      </c>
      <c r="R455" s="5">
        <f t="shared" si="833"/>
        <v>0</v>
      </c>
      <c r="S455" s="5">
        <f t="shared" si="833"/>
        <v>0</v>
      </c>
      <c r="T455" s="5"/>
      <c r="U455" s="5">
        <f t="shared" si="834"/>
        <v>9.1704487499999985</v>
      </c>
      <c r="V455" s="5">
        <f t="shared" si="834"/>
        <v>3.1777271999999992</v>
      </c>
      <c r="W455" s="5">
        <f t="shared" si="834"/>
        <v>5.0715440156250002</v>
      </c>
      <c r="X455" s="5">
        <f t="shared" si="834"/>
        <v>1.3223108249999997</v>
      </c>
      <c r="Y455" s="5">
        <f t="shared" si="834"/>
        <v>1.5915068999999999</v>
      </c>
      <c r="Z455" s="5">
        <f t="shared" si="834"/>
        <v>9.7786080000000002</v>
      </c>
      <c r="AA455" s="5">
        <f t="shared" si="834"/>
        <v>0.77381606250000001</v>
      </c>
      <c r="AB455" s="5"/>
      <c r="AC455" s="5">
        <f t="shared" si="835"/>
        <v>2.4454529999999997</v>
      </c>
      <c r="AD455" s="5">
        <f t="shared" si="835"/>
        <v>1.5340752</v>
      </c>
      <c r="AE455" s="5">
        <f t="shared" si="835"/>
        <v>2.4483315937500003</v>
      </c>
      <c r="AF455" s="5">
        <f t="shared" si="835"/>
        <v>0.66115541249999987</v>
      </c>
      <c r="AG455" s="5">
        <f t="shared" si="835"/>
        <v>1.0610046</v>
      </c>
      <c r="AH455" s="5">
        <f t="shared" si="835"/>
        <v>2.7938879999999999</v>
      </c>
      <c r="AI455" s="5">
        <f t="shared" si="835"/>
        <v>0.85119766874999991</v>
      </c>
    </row>
    <row r="456" spans="2:35" x14ac:dyDescent="0.3">
      <c r="B456" s="86">
        <f t="shared" si="827"/>
        <v>45016</v>
      </c>
      <c r="C456" s="3"/>
      <c r="D456" s="3"/>
      <c r="E456" s="5">
        <f t="shared" si="832"/>
        <v>14.131661523749997</v>
      </c>
      <c r="F456" s="5">
        <f t="shared" si="832"/>
        <v>12.554213975999994</v>
      </c>
      <c r="G456" s="5">
        <f t="shared" si="832"/>
        <v>20.036096478281248</v>
      </c>
      <c r="H456" s="5">
        <f t="shared" si="832"/>
        <v>3.3961349688749998</v>
      </c>
      <c r="I456" s="5">
        <f t="shared" si="832"/>
        <v>21.326192459999994</v>
      </c>
      <c r="J456" s="5">
        <f t="shared" si="832"/>
        <v>115.12215503999997</v>
      </c>
      <c r="K456" s="5">
        <f t="shared" si="832"/>
        <v>12.287425256437498</v>
      </c>
      <c r="L456" s="5"/>
      <c r="M456" s="5">
        <f t="shared" si="833"/>
        <v>11.981191291874996</v>
      </c>
      <c r="N456" s="5">
        <f t="shared" si="833"/>
        <v>0</v>
      </c>
      <c r="O456" s="5">
        <f t="shared" si="833"/>
        <v>0</v>
      </c>
      <c r="P456" s="5">
        <f t="shared" si="833"/>
        <v>0</v>
      </c>
      <c r="Q456" s="5">
        <f t="shared" si="833"/>
        <v>0</v>
      </c>
      <c r="R456" s="5">
        <f t="shared" si="833"/>
        <v>0</v>
      </c>
      <c r="S456" s="5">
        <f t="shared" si="833"/>
        <v>0</v>
      </c>
      <c r="T456" s="5"/>
      <c r="U456" s="5">
        <f t="shared" si="834"/>
        <v>9.2163009937499965</v>
      </c>
      <c r="V456" s="5">
        <f t="shared" si="834"/>
        <v>3.1936158359999993</v>
      </c>
      <c r="W456" s="5">
        <f t="shared" si="834"/>
        <v>5.0969017357031241</v>
      </c>
      <c r="X456" s="5">
        <f t="shared" si="834"/>
        <v>1.3289223791249998</v>
      </c>
      <c r="Y456" s="5">
        <f t="shared" si="834"/>
        <v>1.5994644344999995</v>
      </c>
      <c r="Z456" s="5">
        <f t="shared" si="834"/>
        <v>9.8275010399999996</v>
      </c>
      <c r="AA456" s="5">
        <f t="shared" si="834"/>
        <v>0.7776851428124999</v>
      </c>
      <c r="AB456" s="5"/>
      <c r="AC456" s="5">
        <f t="shared" si="835"/>
        <v>2.4576802649999996</v>
      </c>
      <c r="AD456" s="5">
        <f t="shared" si="835"/>
        <v>1.5417455759999994</v>
      </c>
      <c r="AE456" s="5">
        <f t="shared" si="835"/>
        <v>2.46057325171875</v>
      </c>
      <c r="AF456" s="5">
        <f t="shared" si="835"/>
        <v>0.66446118956249989</v>
      </c>
      <c r="AG456" s="5">
        <f t="shared" si="835"/>
        <v>1.066309623</v>
      </c>
      <c r="AH456" s="5">
        <f t="shared" si="835"/>
        <v>2.8078574399999998</v>
      </c>
      <c r="AI456" s="5">
        <f t="shared" si="835"/>
        <v>0.8554536570937501</v>
      </c>
    </row>
    <row r="457" spans="2:35" x14ac:dyDescent="0.3">
      <c r="B457" s="86">
        <f t="shared" si="827"/>
        <v>45382</v>
      </c>
      <c r="C457" s="3"/>
      <c r="D457" s="3"/>
      <c r="E457" s="5">
        <f t="shared" si="832"/>
        <v>14.202319831368747</v>
      </c>
      <c r="F457" s="5">
        <f t="shared" si="832"/>
        <v>12.616985045879995</v>
      </c>
      <c r="G457" s="5">
        <f t="shared" si="832"/>
        <v>20.136276960672653</v>
      </c>
      <c r="H457" s="5">
        <f t="shared" si="832"/>
        <v>3.4131156437193746</v>
      </c>
      <c r="I457" s="5">
        <f t="shared" si="832"/>
        <v>21.432823422299997</v>
      </c>
      <c r="J457" s="5">
        <f t="shared" si="832"/>
        <v>115.69776581519997</v>
      </c>
      <c r="K457" s="5">
        <f t="shared" si="832"/>
        <v>12.348862382719688</v>
      </c>
      <c r="L457" s="5"/>
      <c r="M457" s="5">
        <f t="shared" si="833"/>
        <v>12.041097248334374</v>
      </c>
      <c r="N457" s="5">
        <f t="shared" si="833"/>
        <v>0</v>
      </c>
      <c r="O457" s="5">
        <f t="shared" si="833"/>
        <v>0</v>
      </c>
      <c r="P457" s="5">
        <f t="shared" si="833"/>
        <v>0</v>
      </c>
      <c r="Q457" s="5">
        <f t="shared" si="833"/>
        <v>0</v>
      </c>
      <c r="R457" s="5">
        <f t="shared" si="833"/>
        <v>0</v>
      </c>
      <c r="S457" s="5">
        <f t="shared" si="833"/>
        <v>0</v>
      </c>
      <c r="T457" s="5"/>
      <c r="U457" s="5">
        <f t="shared" si="834"/>
        <v>9.2623824987187469</v>
      </c>
      <c r="V457" s="5">
        <f t="shared" si="834"/>
        <v>3.2095839151799983</v>
      </c>
      <c r="W457" s="5">
        <f t="shared" si="834"/>
        <v>5.122386244381639</v>
      </c>
      <c r="X457" s="5">
        <f t="shared" si="834"/>
        <v>1.3355669910206247</v>
      </c>
      <c r="Y457" s="5">
        <f t="shared" si="834"/>
        <v>1.6074617566724991</v>
      </c>
      <c r="Z457" s="5">
        <f t="shared" si="834"/>
        <v>9.8766385451999987</v>
      </c>
      <c r="AA457" s="5">
        <f t="shared" si="834"/>
        <v>0.78157356852656257</v>
      </c>
      <c r="AB457" s="5"/>
      <c r="AC457" s="5">
        <f t="shared" si="835"/>
        <v>2.4699686663249993</v>
      </c>
      <c r="AD457" s="5">
        <f t="shared" si="835"/>
        <v>1.5494543038799997</v>
      </c>
      <c r="AE457" s="5">
        <f t="shared" si="835"/>
        <v>2.4728761179773433</v>
      </c>
      <c r="AF457" s="5">
        <f t="shared" si="835"/>
        <v>0.66778349551031235</v>
      </c>
      <c r="AG457" s="5">
        <f t="shared" si="835"/>
        <v>1.0716411711149996</v>
      </c>
      <c r="AH457" s="5">
        <f t="shared" si="835"/>
        <v>2.8218967271999991</v>
      </c>
      <c r="AI457" s="5">
        <f t="shared" si="835"/>
        <v>0.8597309253792188</v>
      </c>
    </row>
    <row r="458" spans="2:35" x14ac:dyDescent="0.3">
      <c r="B458" s="86">
        <f t="shared" si="827"/>
        <v>45747</v>
      </c>
      <c r="C458" s="3"/>
      <c r="D458" s="3"/>
      <c r="E458" s="5">
        <f t="shared" si="832"/>
        <v>14.273331430525591</v>
      </c>
      <c r="F458" s="5">
        <f t="shared" si="832"/>
        <v>12.680069971109395</v>
      </c>
      <c r="G458" s="5">
        <f t="shared" si="832"/>
        <v>20.236958345476012</v>
      </c>
      <c r="H458" s="5">
        <f t="shared" si="832"/>
        <v>3.4301812219379708</v>
      </c>
      <c r="I458" s="5">
        <f t="shared" si="832"/>
        <v>21.539987539411491</v>
      </c>
      <c r="J458" s="5">
        <f t="shared" si="832"/>
        <v>116.27625464427594</v>
      </c>
      <c r="K458" s="5">
        <f t="shared" si="832"/>
        <v>12.410606694633282</v>
      </c>
      <c r="L458" s="5"/>
      <c r="M458" s="5">
        <f t="shared" si="833"/>
        <v>12.101302734576045</v>
      </c>
      <c r="N458" s="5">
        <f t="shared" si="833"/>
        <v>0</v>
      </c>
      <c r="O458" s="5">
        <f t="shared" si="833"/>
        <v>0</v>
      </c>
      <c r="P458" s="5">
        <f t="shared" si="833"/>
        <v>0</v>
      </c>
      <c r="Q458" s="5">
        <f t="shared" si="833"/>
        <v>0</v>
      </c>
      <c r="R458" s="5">
        <f t="shared" si="833"/>
        <v>0</v>
      </c>
      <c r="S458" s="5">
        <f t="shared" si="833"/>
        <v>0</v>
      </c>
      <c r="T458" s="5"/>
      <c r="U458" s="5">
        <f t="shared" si="834"/>
        <v>9.3086944112123398</v>
      </c>
      <c r="V458" s="5">
        <f t="shared" si="834"/>
        <v>3.2256318347558981</v>
      </c>
      <c r="W458" s="5">
        <f t="shared" si="834"/>
        <v>5.1479981756035462</v>
      </c>
      <c r="X458" s="5">
        <f t="shared" si="834"/>
        <v>1.3422448259757276</v>
      </c>
      <c r="Y458" s="5">
        <f t="shared" si="834"/>
        <v>1.6154990654558614</v>
      </c>
      <c r="Z458" s="5">
        <f t="shared" si="834"/>
        <v>9.9260217379259963</v>
      </c>
      <c r="AA458" s="5">
        <f t="shared" si="834"/>
        <v>0.7854814363691951</v>
      </c>
      <c r="AB458" s="5"/>
      <c r="AC458" s="5">
        <f t="shared" si="835"/>
        <v>2.4823185096566247</v>
      </c>
      <c r="AD458" s="5">
        <f t="shared" si="835"/>
        <v>1.5572015753993991</v>
      </c>
      <c r="AE458" s="5">
        <f t="shared" si="835"/>
        <v>2.4852404985672294</v>
      </c>
      <c r="AF458" s="5">
        <f t="shared" si="835"/>
        <v>0.67112241298786379</v>
      </c>
      <c r="AG458" s="5">
        <f t="shared" si="835"/>
        <v>1.0769993769705746</v>
      </c>
      <c r="AH458" s="5">
        <f t="shared" si="835"/>
        <v>2.8360062108359991</v>
      </c>
      <c r="AI458" s="5">
        <f t="shared" si="835"/>
        <v>0.86402958000611485</v>
      </c>
    </row>
    <row r="459" spans="2:35" x14ac:dyDescent="0.3">
      <c r="B459" s="86">
        <f t="shared" si="827"/>
        <v>46112</v>
      </c>
      <c r="C459" s="3"/>
      <c r="D459" s="3"/>
      <c r="E459" s="5">
        <f t="shared" si="832"/>
        <v>14.344698087678214</v>
      </c>
      <c r="F459" s="5">
        <f t="shared" si="832"/>
        <v>12.74347032096494</v>
      </c>
      <c r="G459" s="5">
        <f t="shared" si="832"/>
        <v>20.338143137203389</v>
      </c>
      <c r="H459" s="5">
        <f t="shared" si="832"/>
        <v>3.4473321280476608</v>
      </c>
      <c r="I459" s="5">
        <f t="shared" si="832"/>
        <v>21.647687477108548</v>
      </c>
      <c r="J459" s="5">
        <f t="shared" si="832"/>
        <v>116.85763591749732</v>
      </c>
      <c r="K459" s="5">
        <f t="shared" si="832"/>
        <v>12.472659728106446</v>
      </c>
      <c r="L459" s="5"/>
      <c r="M459" s="5">
        <f t="shared" si="833"/>
        <v>12.161809248248922</v>
      </c>
      <c r="N459" s="5">
        <f t="shared" si="833"/>
        <v>0</v>
      </c>
      <c r="O459" s="5">
        <f t="shared" si="833"/>
        <v>0</v>
      </c>
      <c r="P459" s="5">
        <f t="shared" si="833"/>
        <v>0</v>
      </c>
      <c r="Q459" s="5">
        <f t="shared" si="833"/>
        <v>0</v>
      </c>
      <c r="R459" s="5">
        <f t="shared" si="833"/>
        <v>0</v>
      </c>
      <c r="S459" s="5">
        <f t="shared" si="833"/>
        <v>0</v>
      </c>
      <c r="T459" s="5"/>
      <c r="U459" s="5">
        <f t="shared" si="834"/>
        <v>9.3552378832684013</v>
      </c>
      <c r="V459" s="5">
        <f t="shared" si="834"/>
        <v>3.2417599939296777</v>
      </c>
      <c r="W459" s="5">
        <f t="shared" si="834"/>
        <v>5.1737381664815638</v>
      </c>
      <c r="X459" s="5">
        <f t="shared" si="834"/>
        <v>1.3489560501056062</v>
      </c>
      <c r="Y459" s="5">
        <f t="shared" si="834"/>
        <v>1.6235765607831407</v>
      </c>
      <c r="Z459" s="5">
        <f t="shared" si="834"/>
        <v>9.9756518466156248</v>
      </c>
      <c r="AA459" s="5">
        <f t="shared" si="834"/>
        <v>0.78940884355104113</v>
      </c>
      <c r="AB459" s="5"/>
      <c r="AC459" s="5">
        <f t="shared" si="835"/>
        <v>2.4947301022049073</v>
      </c>
      <c r="AD459" s="5">
        <f t="shared" si="835"/>
        <v>1.5649875832763962</v>
      </c>
      <c r="AE459" s="5">
        <f t="shared" si="835"/>
        <v>2.4976667010600657</v>
      </c>
      <c r="AF459" s="5">
        <f t="shared" si="835"/>
        <v>0.67447802505280308</v>
      </c>
      <c r="AG459" s="5">
        <f t="shared" si="835"/>
        <v>1.0823843738554273</v>
      </c>
      <c r="AH459" s="5">
        <f t="shared" si="835"/>
        <v>2.8501862418901784</v>
      </c>
      <c r="AI459" s="5">
        <f t="shared" si="835"/>
        <v>0.86834972790614517</v>
      </c>
    </row>
    <row r="460" spans="2:35" x14ac:dyDescent="0.3">
      <c r="B460" s="86">
        <f t="shared" si="827"/>
        <v>46477</v>
      </c>
      <c r="C460" s="3"/>
      <c r="D460" s="3"/>
      <c r="E460" s="5">
        <f t="shared" si="832"/>
        <v>14.416421578116605</v>
      </c>
      <c r="F460" s="5">
        <f t="shared" si="832"/>
        <v>12.807187672569761</v>
      </c>
      <c r="G460" s="5">
        <f t="shared" si="832"/>
        <v>20.439833852889404</v>
      </c>
      <c r="H460" s="5">
        <f t="shared" si="832"/>
        <v>3.4645687886878989</v>
      </c>
      <c r="I460" s="5">
        <f t="shared" si="832"/>
        <v>21.755925914494085</v>
      </c>
      <c r="J460" s="5">
        <f t="shared" si="832"/>
        <v>117.44192409708478</v>
      </c>
      <c r="K460" s="5">
        <f t="shared" si="832"/>
        <v>12.53502302674698</v>
      </c>
      <c r="L460" s="5"/>
      <c r="M460" s="5">
        <f t="shared" si="833"/>
        <v>12.222618294490164</v>
      </c>
      <c r="N460" s="5">
        <f t="shared" si="833"/>
        <v>0</v>
      </c>
      <c r="O460" s="5">
        <f t="shared" si="833"/>
        <v>0</v>
      </c>
      <c r="P460" s="5">
        <f t="shared" si="833"/>
        <v>0</v>
      </c>
      <c r="Q460" s="5">
        <f t="shared" si="833"/>
        <v>0</v>
      </c>
      <c r="R460" s="5">
        <f t="shared" si="833"/>
        <v>0</v>
      </c>
      <c r="S460" s="5">
        <f t="shared" si="833"/>
        <v>0</v>
      </c>
      <c r="T460" s="5"/>
      <c r="U460" s="5">
        <f t="shared" si="834"/>
        <v>9.402014072684743</v>
      </c>
      <c r="V460" s="5">
        <f t="shared" si="834"/>
        <v>3.2579687938993258</v>
      </c>
      <c r="W460" s="5">
        <f t="shared" si="834"/>
        <v>5.1996068573139702</v>
      </c>
      <c r="X460" s="5">
        <f t="shared" si="834"/>
        <v>1.3557008303561342</v>
      </c>
      <c r="Y460" s="5">
        <f t="shared" si="834"/>
        <v>1.6316944435870564</v>
      </c>
      <c r="Z460" s="5">
        <f t="shared" si="834"/>
        <v>10.025530105848702</v>
      </c>
      <c r="AA460" s="5">
        <f t="shared" si="834"/>
        <v>0.79335588776879629</v>
      </c>
      <c r="AB460" s="5"/>
      <c r="AC460" s="5">
        <f t="shared" si="835"/>
        <v>2.5072037527159319</v>
      </c>
      <c r="AD460" s="5">
        <f t="shared" si="835"/>
        <v>1.5728125211927781</v>
      </c>
      <c r="AE460" s="5">
        <f t="shared" si="835"/>
        <v>2.5101550345653658</v>
      </c>
      <c r="AF460" s="5">
        <f t="shared" si="835"/>
        <v>0.6778504151780671</v>
      </c>
      <c r="AG460" s="5">
        <f t="shared" si="835"/>
        <v>1.0877962957247043</v>
      </c>
      <c r="AH460" s="5">
        <f t="shared" si="835"/>
        <v>2.864437173099629</v>
      </c>
      <c r="AI460" s="5">
        <f t="shared" si="835"/>
        <v>0.87269147654567569</v>
      </c>
    </row>
    <row r="461" spans="2:35" x14ac:dyDescent="0.3">
      <c r="B461" s="86">
        <f t="shared" si="827"/>
        <v>46843</v>
      </c>
      <c r="C461" s="3"/>
      <c r="D461" s="3"/>
      <c r="E461" s="5">
        <f t="shared" si="832"/>
        <v>14.488503686007185</v>
      </c>
      <c r="F461" s="5">
        <f t="shared" si="832"/>
        <v>12.87122361093261</v>
      </c>
      <c r="G461" s="5">
        <f t="shared" si="832"/>
        <v>20.542033022153852</v>
      </c>
      <c r="H461" s="5">
        <f t="shared" si="832"/>
        <v>3.4818916326313381</v>
      </c>
      <c r="I461" s="5">
        <f t="shared" si="832"/>
        <v>21.864705544066553</v>
      </c>
      <c r="J461" s="5">
        <f t="shared" si="832"/>
        <v>118.02913371757018</v>
      </c>
      <c r="K461" s="5">
        <f t="shared" si="832"/>
        <v>12.597698141880713</v>
      </c>
      <c r="L461" s="5"/>
      <c r="M461" s="5">
        <f t="shared" si="833"/>
        <v>12.283731385962614</v>
      </c>
      <c r="N461" s="5">
        <f t="shared" si="833"/>
        <v>0</v>
      </c>
      <c r="O461" s="5">
        <f t="shared" si="833"/>
        <v>0</v>
      </c>
      <c r="P461" s="5">
        <f t="shared" si="833"/>
        <v>0</v>
      </c>
      <c r="Q461" s="5">
        <f t="shared" si="833"/>
        <v>0</v>
      </c>
      <c r="R461" s="5">
        <f t="shared" si="833"/>
        <v>0</v>
      </c>
      <c r="S461" s="5">
        <f t="shared" si="833"/>
        <v>0</v>
      </c>
      <c r="T461" s="5"/>
      <c r="U461" s="5">
        <f t="shared" si="834"/>
        <v>9.4490241430481667</v>
      </c>
      <c r="V461" s="5">
        <f t="shared" si="834"/>
        <v>3.2742586378688214</v>
      </c>
      <c r="W461" s="5">
        <f t="shared" si="834"/>
        <v>5.2256048916005398</v>
      </c>
      <c r="X461" s="5">
        <f t="shared" si="834"/>
        <v>1.3624793345079143</v>
      </c>
      <c r="Y461" s="5">
        <f t="shared" si="834"/>
        <v>1.6398529158049913</v>
      </c>
      <c r="Z461" s="5">
        <f t="shared" si="834"/>
        <v>10.075657756377945</v>
      </c>
      <c r="AA461" s="5">
        <f t="shared" si="834"/>
        <v>0.79732266720764</v>
      </c>
      <c r="AB461" s="5"/>
      <c r="AC461" s="5">
        <f t="shared" si="835"/>
        <v>2.5197397714795109</v>
      </c>
      <c r="AD461" s="5">
        <f t="shared" si="835"/>
        <v>1.5806765837987418</v>
      </c>
      <c r="AE461" s="5">
        <f t="shared" si="835"/>
        <v>2.5227058097381927</v>
      </c>
      <c r="AF461" s="5">
        <f t="shared" si="835"/>
        <v>0.68123966725395713</v>
      </c>
      <c r="AG461" s="5">
        <f t="shared" si="835"/>
        <v>1.0932352772033276</v>
      </c>
      <c r="AH461" s="5">
        <f t="shared" si="835"/>
        <v>2.878759358965127</v>
      </c>
      <c r="AI461" s="5">
        <f t="shared" si="835"/>
        <v>0.87705493392840395</v>
      </c>
    </row>
    <row r="462" spans="2:35" x14ac:dyDescent="0.3">
      <c r="B462" s="86">
        <f t="shared" si="827"/>
        <v>47208</v>
      </c>
      <c r="C462" s="3"/>
      <c r="D462" s="3"/>
      <c r="E462" s="5">
        <f t="shared" si="832"/>
        <v>14.560946204437222</v>
      </c>
      <c r="F462" s="5">
        <f t="shared" si="832"/>
        <v>12.935579728987271</v>
      </c>
      <c r="G462" s="5">
        <f t="shared" si="832"/>
        <v>20.644743187264613</v>
      </c>
      <c r="H462" s="5">
        <f t="shared" si="832"/>
        <v>3.4993010907944941</v>
      </c>
      <c r="I462" s="5">
        <f t="shared" si="832"/>
        <v>21.97402907178688</v>
      </c>
      <c r="J462" s="5">
        <f t="shared" si="832"/>
        <v>118.61927938615806</v>
      </c>
      <c r="K462" s="5">
        <f t="shared" si="832"/>
        <v>12.660686632590114</v>
      </c>
      <c r="L462" s="5"/>
      <c r="M462" s="5">
        <f t="shared" si="833"/>
        <v>12.345150042892428</v>
      </c>
      <c r="N462" s="5">
        <f t="shared" si="833"/>
        <v>0</v>
      </c>
      <c r="O462" s="5">
        <f t="shared" si="833"/>
        <v>0</v>
      </c>
      <c r="P462" s="5">
        <f t="shared" si="833"/>
        <v>0</v>
      </c>
      <c r="Q462" s="5">
        <f t="shared" si="833"/>
        <v>0</v>
      </c>
      <c r="R462" s="5">
        <f t="shared" si="833"/>
        <v>0</v>
      </c>
      <c r="S462" s="5">
        <f t="shared" si="833"/>
        <v>0</v>
      </c>
      <c r="T462" s="5"/>
      <c r="U462" s="5">
        <f t="shared" si="834"/>
        <v>9.4962692637634056</v>
      </c>
      <c r="V462" s="5">
        <f t="shared" si="834"/>
        <v>3.2906299310581661</v>
      </c>
      <c r="W462" s="5">
        <f t="shared" si="834"/>
        <v>5.2517329160585415</v>
      </c>
      <c r="X462" s="5">
        <f t="shared" si="834"/>
        <v>1.3692917311804542</v>
      </c>
      <c r="Y462" s="5">
        <f t="shared" si="834"/>
        <v>1.6480521803840158</v>
      </c>
      <c r="Z462" s="5">
        <f t="shared" si="834"/>
        <v>10.126036045159836</v>
      </c>
      <c r="AA462" s="5">
        <f t="shared" si="834"/>
        <v>0.80130928054367812</v>
      </c>
      <c r="AB462" s="5"/>
      <c r="AC462" s="5">
        <f t="shared" si="835"/>
        <v>2.5323384703369083</v>
      </c>
      <c r="AD462" s="5">
        <f t="shared" si="835"/>
        <v>1.5885799667177356</v>
      </c>
      <c r="AE462" s="5">
        <f t="shared" si="835"/>
        <v>2.5353193387868824</v>
      </c>
      <c r="AF462" s="5">
        <f t="shared" si="835"/>
        <v>0.68464586559022711</v>
      </c>
      <c r="AG462" s="5">
        <f t="shared" si="835"/>
        <v>1.098701453589344</v>
      </c>
      <c r="AH462" s="5">
        <f t="shared" si="835"/>
        <v>2.8931531557599524</v>
      </c>
      <c r="AI462" s="5">
        <f t="shared" si="835"/>
        <v>0.88144020859804595</v>
      </c>
    </row>
    <row r="463" spans="2:35" x14ac:dyDescent="0.3">
      <c r="B463" s="86">
        <f t="shared" si="827"/>
        <v>47573</v>
      </c>
      <c r="C463" s="3"/>
      <c r="D463" s="3"/>
      <c r="E463" s="5">
        <f t="shared" si="832"/>
        <v>14.633750935459403</v>
      </c>
      <c r="F463" s="5">
        <f t="shared" si="832"/>
        <v>13.000257627632205</v>
      </c>
      <c r="G463" s="5">
        <f t="shared" si="832"/>
        <v>20.747966903200933</v>
      </c>
      <c r="H463" s="5">
        <f t="shared" si="832"/>
        <v>3.5167975962484666</v>
      </c>
      <c r="I463" s="5">
        <f t="shared" si="832"/>
        <v>22.08389921714581</v>
      </c>
      <c r="J463" s="5">
        <f t="shared" si="832"/>
        <v>119.21237578308883</v>
      </c>
      <c r="K463" s="5">
        <f t="shared" si="832"/>
        <v>12.723990065753064</v>
      </c>
      <c r="L463" s="5"/>
      <c r="M463" s="5">
        <f t="shared" si="833"/>
        <v>12.406875793106888</v>
      </c>
      <c r="N463" s="5">
        <f t="shared" si="833"/>
        <v>0</v>
      </c>
      <c r="O463" s="5">
        <f t="shared" si="833"/>
        <v>0</v>
      </c>
      <c r="P463" s="5">
        <f t="shared" si="833"/>
        <v>0</v>
      </c>
      <c r="Q463" s="5">
        <f t="shared" si="833"/>
        <v>0</v>
      </c>
      <c r="R463" s="5">
        <f t="shared" si="833"/>
        <v>0</v>
      </c>
      <c r="S463" s="5">
        <f t="shared" si="833"/>
        <v>0</v>
      </c>
      <c r="T463" s="5"/>
      <c r="U463" s="5">
        <f t="shared" si="834"/>
        <v>9.5437506100822205</v>
      </c>
      <c r="V463" s="5">
        <f t="shared" si="834"/>
        <v>3.3070830807134555</v>
      </c>
      <c r="W463" s="5">
        <f t="shared" si="834"/>
        <v>5.277991580638834</v>
      </c>
      <c r="X463" s="5">
        <f t="shared" si="834"/>
        <v>1.3761381898363565</v>
      </c>
      <c r="Y463" s="5">
        <f t="shared" si="834"/>
        <v>1.6562924412859359</v>
      </c>
      <c r="Z463" s="5">
        <f t="shared" si="834"/>
        <v>10.176666225385631</v>
      </c>
      <c r="AA463" s="5">
        <f t="shared" si="834"/>
        <v>0.80531582694639636</v>
      </c>
      <c r="AB463" s="5"/>
      <c r="AC463" s="5">
        <f t="shared" si="835"/>
        <v>2.5450001626885923</v>
      </c>
      <c r="AD463" s="5">
        <f t="shared" si="835"/>
        <v>1.5965228665513238</v>
      </c>
      <c r="AE463" s="5">
        <f t="shared" si="835"/>
        <v>2.547995935480817</v>
      </c>
      <c r="AF463" s="5">
        <f t="shared" si="835"/>
        <v>0.68806909491817825</v>
      </c>
      <c r="AG463" s="5">
        <f t="shared" si="835"/>
        <v>1.1041949608572905</v>
      </c>
      <c r="AH463" s="5">
        <f t="shared" si="835"/>
        <v>2.9076189215387518</v>
      </c>
      <c r="AI463" s="5">
        <f t="shared" si="835"/>
        <v>0.88584740964103603</v>
      </c>
    </row>
    <row r="464" spans="2:35" x14ac:dyDescent="0.3">
      <c r="B464" s="86">
        <f t="shared" si="827"/>
        <v>47938</v>
      </c>
      <c r="C464" s="3"/>
      <c r="D464" s="3"/>
      <c r="E464" s="5">
        <f t="shared" ref="E464:K473" si="836">E394-E429</f>
        <v>14.706919690136697</v>
      </c>
      <c r="F464" s="5">
        <f t="shared" si="836"/>
        <v>13.065258915770366</v>
      </c>
      <c r="G464" s="5">
        <f t="shared" si="836"/>
        <v>20.851706737716938</v>
      </c>
      <c r="H464" s="5">
        <f t="shared" si="836"/>
        <v>3.5343815842297084</v>
      </c>
      <c r="I464" s="5">
        <f t="shared" si="836"/>
        <v>22.194318713231539</v>
      </c>
      <c r="J464" s="5">
        <f t="shared" si="836"/>
        <v>119.80843766200425</v>
      </c>
      <c r="K464" s="5">
        <f t="shared" si="836"/>
        <v>12.787610016081828</v>
      </c>
      <c r="L464" s="5"/>
      <c r="M464" s="5">
        <f t="shared" ref="M464:S473" si="837">M394-M429</f>
        <v>12.46891017207242</v>
      </c>
      <c r="N464" s="5">
        <f t="shared" si="837"/>
        <v>0</v>
      </c>
      <c r="O464" s="5">
        <f t="shared" si="837"/>
        <v>0</v>
      </c>
      <c r="P464" s="5">
        <f t="shared" si="837"/>
        <v>0</v>
      </c>
      <c r="Q464" s="5">
        <f t="shared" si="837"/>
        <v>0</v>
      </c>
      <c r="R464" s="5">
        <f t="shared" si="837"/>
        <v>0</v>
      </c>
      <c r="S464" s="5">
        <f t="shared" si="837"/>
        <v>0</v>
      </c>
      <c r="T464" s="5"/>
      <c r="U464" s="5">
        <f t="shared" ref="U464:AA473" si="838">U394-U429</f>
        <v>9.5914693631326315</v>
      </c>
      <c r="V464" s="5">
        <f t="shared" si="838"/>
        <v>3.3236184961170232</v>
      </c>
      <c r="W464" s="5">
        <f t="shared" si="838"/>
        <v>5.3043815385420281</v>
      </c>
      <c r="X464" s="5">
        <f t="shared" si="838"/>
        <v>1.3830188807855381</v>
      </c>
      <c r="Y464" s="5">
        <f t="shared" si="838"/>
        <v>1.664573903492365</v>
      </c>
      <c r="Z464" s="5">
        <f t="shared" si="838"/>
        <v>10.22754955651256</v>
      </c>
      <c r="AA464" s="5">
        <f t="shared" si="838"/>
        <v>0.8093424060811284</v>
      </c>
      <c r="AB464" s="5"/>
      <c r="AC464" s="5">
        <f t="shared" ref="AC464:AI473" si="839">AC394-AC429</f>
        <v>2.5577251635020346</v>
      </c>
      <c r="AD464" s="5">
        <f t="shared" si="839"/>
        <v>1.6045054808840804</v>
      </c>
      <c r="AE464" s="5">
        <f t="shared" si="839"/>
        <v>2.5607359151582205</v>
      </c>
      <c r="AF464" s="5">
        <f t="shared" si="839"/>
        <v>0.69150944039276907</v>
      </c>
      <c r="AG464" s="5">
        <f t="shared" si="839"/>
        <v>1.1097159356615769</v>
      </c>
      <c r="AH464" s="5">
        <f t="shared" si="839"/>
        <v>2.9221570161464454</v>
      </c>
      <c r="AI464" s="5">
        <f t="shared" si="839"/>
        <v>0.89027664668924111</v>
      </c>
    </row>
    <row r="465" spans="2:35" x14ac:dyDescent="0.3">
      <c r="B465" s="86">
        <f t="shared" si="827"/>
        <v>48304</v>
      </c>
      <c r="C465" s="3"/>
      <c r="D465" s="3"/>
      <c r="E465" s="5">
        <f t="shared" si="836"/>
        <v>14.780454288587382</v>
      </c>
      <c r="F465" s="5">
        <f t="shared" si="836"/>
        <v>13.130585210349215</v>
      </c>
      <c r="G465" s="5">
        <f t="shared" si="836"/>
        <v>20.955965271405521</v>
      </c>
      <c r="H465" s="5">
        <f t="shared" si="836"/>
        <v>3.552053492150856</v>
      </c>
      <c r="I465" s="5">
        <f t="shared" si="836"/>
        <v>22.305290306797694</v>
      </c>
      <c r="J465" s="5">
        <f t="shared" si="836"/>
        <v>120.40747985031425</v>
      </c>
      <c r="K465" s="5">
        <f t="shared" si="836"/>
        <v>12.851548066162238</v>
      </c>
      <c r="L465" s="5"/>
      <c r="M465" s="5">
        <f t="shared" si="837"/>
        <v>12.531254722932779</v>
      </c>
      <c r="N465" s="5">
        <f t="shared" si="837"/>
        <v>0</v>
      </c>
      <c r="O465" s="5">
        <f t="shared" si="837"/>
        <v>0</v>
      </c>
      <c r="P465" s="5">
        <f t="shared" si="837"/>
        <v>0</v>
      </c>
      <c r="Q465" s="5">
        <f t="shared" si="837"/>
        <v>0</v>
      </c>
      <c r="R465" s="5">
        <f t="shared" si="837"/>
        <v>0</v>
      </c>
      <c r="S465" s="5">
        <f t="shared" si="837"/>
        <v>0</v>
      </c>
      <c r="T465" s="5"/>
      <c r="U465" s="5">
        <f t="shared" si="838"/>
        <v>9.6394267099482924</v>
      </c>
      <c r="V465" s="5">
        <f t="shared" si="838"/>
        <v>3.3402365885976084</v>
      </c>
      <c r="W465" s="5">
        <f t="shared" si="838"/>
        <v>5.3309034462347373</v>
      </c>
      <c r="X465" s="5">
        <f t="shared" si="838"/>
        <v>1.3899339751894653</v>
      </c>
      <c r="Y465" s="5">
        <f t="shared" si="838"/>
        <v>1.672896773009827</v>
      </c>
      <c r="Z465" s="5">
        <f t="shared" si="838"/>
        <v>10.278687304295122</v>
      </c>
      <c r="AA465" s="5">
        <f t="shared" si="838"/>
        <v>0.8133891181115338</v>
      </c>
      <c r="AB465" s="5"/>
      <c r="AC465" s="5">
        <f t="shared" si="839"/>
        <v>2.570513789319544</v>
      </c>
      <c r="AD465" s="5">
        <f t="shared" si="839"/>
        <v>1.6125280082885005</v>
      </c>
      <c r="AE465" s="5">
        <f t="shared" si="839"/>
        <v>2.5735395947340112</v>
      </c>
      <c r="AF465" s="5">
        <f t="shared" si="839"/>
        <v>0.69496698759473263</v>
      </c>
      <c r="AG465" s="5">
        <f t="shared" si="839"/>
        <v>1.1152645153398848</v>
      </c>
      <c r="AH465" s="5">
        <f t="shared" si="839"/>
        <v>2.9367678012271772</v>
      </c>
      <c r="AI465" s="5">
        <f t="shared" si="839"/>
        <v>0.8947280299226873</v>
      </c>
    </row>
    <row r="466" spans="2:35" x14ac:dyDescent="0.3">
      <c r="B466" s="86">
        <f t="shared" si="827"/>
        <v>48669</v>
      </c>
      <c r="C466" s="3"/>
      <c r="D466" s="3"/>
      <c r="E466" s="5">
        <f t="shared" si="836"/>
        <v>14.854356560030315</v>
      </c>
      <c r="F466" s="5">
        <f t="shared" si="836"/>
        <v>13.196238136400961</v>
      </c>
      <c r="G466" s="5">
        <f t="shared" si="836"/>
        <v>21.060745097762545</v>
      </c>
      <c r="H466" s="5">
        <f t="shared" si="836"/>
        <v>3.5698137596116095</v>
      </c>
      <c r="I466" s="5">
        <f t="shared" si="836"/>
        <v>22.416816758331677</v>
      </c>
      <c r="J466" s="5">
        <f t="shared" si="836"/>
        <v>121.00951724956582</v>
      </c>
      <c r="K466" s="5">
        <f t="shared" si="836"/>
        <v>12.915805806493047</v>
      </c>
      <c r="L466" s="5"/>
      <c r="M466" s="5">
        <f t="shared" si="837"/>
        <v>12.593910996547439</v>
      </c>
      <c r="N466" s="5">
        <f t="shared" si="837"/>
        <v>0</v>
      </c>
      <c r="O466" s="5">
        <f t="shared" si="837"/>
        <v>0</v>
      </c>
      <c r="P466" s="5">
        <f t="shared" si="837"/>
        <v>0</v>
      </c>
      <c r="Q466" s="5">
        <f t="shared" si="837"/>
        <v>0</v>
      </c>
      <c r="R466" s="5">
        <f t="shared" si="837"/>
        <v>0</v>
      </c>
      <c r="S466" s="5">
        <f t="shared" si="837"/>
        <v>0</v>
      </c>
      <c r="T466" s="5"/>
      <c r="U466" s="5">
        <f t="shared" si="838"/>
        <v>9.6876238434980309</v>
      </c>
      <c r="V466" s="5">
        <f t="shared" si="838"/>
        <v>3.3569377715405961</v>
      </c>
      <c r="W466" s="5">
        <f t="shared" si="838"/>
        <v>5.3575579634659114</v>
      </c>
      <c r="X466" s="5">
        <f t="shared" si="838"/>
        <v>1.3968836450654123</v>
      </c>
      <c r="Y466" s="5">
        <f t="shared" si="838"/>
        <v>1.6812612568748757</v>
      </c>
      <c r="Z466" s="5">
        <f t="shared" si="838"/>
        <v>10.330080740816596</v>
      </c>
      <c r="AA466" s="5">
        <f t="shared" si="838"/>
        <v>0.81745606370209156</v>
      </c>
      <c r="AB466" s="5"/>
      <c r="AC466" s="5">
        <f t="shared" si="839"/>
        <v>2.5833663582661419</v>
      </c>
      <c r="AD466" s="5">
        <f t="shared" si="839"/>
        <v>1.6205906483299428</v>
      </c>
      <c r="AE466" s="5">
        <f t="shared" si="839"/>
        <v>2.5864072927076815</v>
      </c>
      <c r="AF466" s="5">
        <f t="shared" si="839"/>
        <v>0.69844182253270615</v>
      </c>
      <c r="AG466" s="5">
        <f t="shared" si="839"/>
        <v>1.120840837916584</v>
      </c>
      <c r="AH466" s="5">
        <f t="shared" si="839"/>
        <v>2.9514516402333126</v>
      </c>
      <c r="AI466" s="5">
        <f t="shared" si="839"/>
        <v>0.89920167007230067</v>
      </c>
    </row>
    <row r="467" spans="2:35" x14ac:dyDescent="0.3">
      <c r="B467" s="86">
        <f t="shared" si="827"/>
        <v>49034</v>
      </c>
      <c r="C467" s="3"/>
      <c r="D467" s="3"/>
      <c r="E467" s="5">
        <f t="shared" si="836"/>
        <v>14.928628342830468</v>
      </c>
      <c r="F467" s="5">
        <f t="shared" si="836"/>
        <v>13.262219327082965</v>
      </c>
      <c r="G467" s="5">
        <f t="shared" si="836"/>
        <v>21.166048823251355</v>
      </c>
      <c r="H467" s="5">
        <f t="shared" si="836"/>
        <v>3.5876628284096679</v>
      </c>
      <c r="I467" s="5">
        <f t="shared" si="836"/>
        <v>22.528900842123331</v>
      </c>
      <c r="J467" s="5">
        <f t="shared" si="836"/>
        <v>121.61456483581364</v>
      </c>
      <c r="K467" s="5">
        <f t="shared" si="836"/>
        <v>12.980384835525511</v>
      </c>
      <c r="L467" s="5"/>
      <c r="M467" s="5">
        <f t="shared" si="837"/>
        <v>12.656880551530179</v>
      </c>
      <c r="N467" s="5">
        <f t="shared" si="837"/>
        <v>0</v>
      </c>
      <c r="O467" s="5">
        <f t="shared" si="837"/>
        <v>0</v>
      </c>
      <c r="P467" s="5">
        <f t="shared" si="837"/>
        <v>0</v>
      </c>
      <c r="Q467" s="5">
        <f t="shared" si="837"/>
        <v>0</v>
      </c>
      <c r="R467" s="5">
        <f t="shared" si="837"/>
        <v>0</v>
      </c>
      <c r="S467" s="5">
        <f t="shared" si="837"/>
        <v>0</v>
      </c>
      <c r="T467" s="5"/>
      <c r="U467" s="5">
        <f t="shared" si="838"/>
        <v>9.7360619627155209</v>
      </c>
      <c r="V467" s="5">
        <f t="shared" si="838"/>
        <v>3.373722460398298</v>
      </c>
      <c r="W467" s="5">
        <f t="shared" si="838"/>
        <v>5.3843457532832399</v>
      </c>
      <c r="X467" s="5">
        <f t="shared" si="838"/>
        <v>1.4038680632907394</v>
      </c>
      <c r="Y467" s="5">
        <f t="shared" si="838"/>
        <v>1.6896675631592499</v>
      </c>
      <c r="Z467" s="5">
        <f t="shared" si="838"/>
        <v>10.381731144520678</v>
      </c>
      <c r="AA467" s="5">
        <f t="shared" si="838"/>
        <v>0.82154334402060203</v>
      </c>
      <c r="AB467" s="5"/>
      <c r="AC467" s="5">
        <f t="shared" si="839"/>
        <v>2.5962831900574725</v>
      </c>
      <c r="AD467" s="5">
        <f t="shared" si="839"/>
        <v>1.6286936015715927</v>
      </c>
      <c r="AE467" s="5">
        <f t="shared" si="839"/>
        <v>2.5993393291712197</v>
      </c>
      <c r="AF467" s="5">
        <f t="shared" si="839"/>
        <v>0.70193403164536972</v>
      </c>
      <c r="AG467" s="5">
        <f t="shared" si="839"/>
        <v>1.1264450421061667</v>
      </c>
      <c r="AH467" s="5">
        <f t="shared" si="839"/>
        <v>2.9662088984344792</v>
      </c>
      <c r="AI467" s="5">
        <f t="shared" si="839"/>
        <v>0.90369767842266202</v>
      </c>
    </row>
    <row r="468" spans="2:35" x14ac:dyDescent="0.3">
      <c r="B468" s="86">
        <f t="shared" si="827"/>
        <v>49399</v>
      </c>
      <c r="C468" s="3"/>
      <c r="D468" s="3"/>
      <c r="E468" s="5">
        <f t="shared" si="836"/>
        <v>15.003271484544619</v>
      </c>
      <c r="F468" s="5">
        <f t="shared" si="836"/>
        <v>13.328530423718378</v>
      </c>
      <c r="G468" s="5">
        <f t="shared" si="836"/>
        <v>21.271879067367607</v>
      </c>
      <c r="H468" s="5">
        <f t="shared" si="836"/>
        <v>3.6056011425517154</v>
      </c>
      <c r="I468" s="5">
        <f t="shared" si="836"/>
        <v>22.641545346333956</v>
      </c>
      <c r="J468" s="5">
        <f t="shared" si="836"/>
        <v>122.22263765999267</v>
      </c>
      <c r="K468" s="5">
        <f t="shared" si="836"/>
        <v>13.045286759703135</v>
      </c>
      <c r="L468" s="5"/>
      <c r="M468" s="5">
        <f t="shared" si="837"/>
        <v>12.720164954287828</v>
      </c>
      <c r="N468" s="5">
        <f t="shared" si="837"/>
        <v>0</v>
      </c>
      <c r="O468" s="5">
        <f t="shared" si="837"/>
        <v>0</v>
      </c>
      <c r="P468" s="5">
        <f t="shared" si="837"/>
        <v>0</v>
      </c>
      <c r="Q468" s="5">
        <f t="shared" si="837"/>
        <v>0</v>
      </c>
      <c r="R468" s="5">
        <f t="shared" si="837"/>
        <v>0</v>
      </c>
      <c r="S468" s="5">
        <f t="shared" si="837"/>
        <v>0</v>
      </c>
      <c r="T468" s="5"/>
      <c r="U468" s="5">
        <f t="shared" si="838"/>
        <v>9.7847422725290976</v>
      </c>
      <c r="V468" s="5">
        <f t="shared" si="838"/>
        <v>3.3905910727002899</v>
      </c>
      <c r="W468" s="5">
        <f t="shared" si="838"/>
        <v>5.4112674820496558</v>
      </c>
      <c r="X468" s="5">
        <f t="shared" si="838"/>
        <v>1.4108874036071928</v>
      </c>
      <c r="Y468" s="5">
        <f t="shared" si="838"/>
        <v>1.6981159009750457</v>
      </c>
      <c r="Z468" s="5">
        <f t="shared" si="838"/>
        <v>10.433639800243279</v>
      </c>
      <c r="AA468" s="5">
        <f t="shared" si="838"/>
        <v>0.82565106074070505</v>
      </c>
      <c r="AB468" s="5"/>
      <c r="AC468" s="5">
        <f t="shared" si="839"/>
        <v>2.6092646060077591</v>
      </c>
      <c r="AD468" s="5">
        <f t="shared" si="839"/>
        <v>1.6368370695794501</v>
      </c>
      <c r="AE468" s="5">
        <f t="shared" si="839"/>
        <v>2.6123360258170751</v>
      </c>
      <c r="AF468" s="5">
        <f t="shared" si="839"/>
        <v>0.70544370180359639</v>
      </c>
      <c r="AG468" s="5">
        <f t="shared" si="839"/>
        <v>1.1320772673166977</v>
      </c>
      <c r="AH468" s="5">
        <f t="shared" si="839"/>
        <v>2.981039942926651</v>
      </c>
      <c r="AI468" s="5">
        <f t="shared" si="839"/>
        <v>0.90821616681477524</v>
      </c>
    </row>
    <row r="469" spans="2:35" x14ac:dyDescent="0.3">
      <c r="B469" s="86">
        <f t="shared" si="827"/>
        <v>49765</v>
      </c>
      <c r="C469" s="3"/>
      <c r="D469" s="3"/>
      <c r="E469" s="5">
        <f t="shared" si="836"/>
        <v>15.078287841967342</v>
      </c>
      <c r="F469" s="5">
        <f t="shared" si="836"/>
        <v>13.39517307583697</v>
      </c>
      <c r="G469" s="5">
        <f t="shared" si="836"/>
        <v>21.378238462704438</v>
      </c>
      <c r="H469" s="5">
        <f t="shared" si="836"/>
        <v>3.6236291482644738</v>
      </c>
      <c r="I469" s="5">
        <f t="shared" si="836"/>
        <v>22.754753073065618</v>
      </c>
      <c r="J469" s="5">
        <f t="shared" si="836"/>
        <v>122.83375084829264</v>
      </c>
      <c r="K469" s="5">
        <f t="shared" si="836"/>
        <v>13.110513193501653</v>
      </c>
      <c r="L469" s="5"/>
      <c r="M469" s="5">
        <f t="shared" si="837"/>
        <v>12.783765779059266</v>
      </c>
      <c r="N469" s="5">
        <f t="shared" si="837"/>
        <v>0</v>
      </c>
      <c r="O469" s="5">
        <f t="shared" si="837"/>
        <v>0</v>
      </c>
      <c r="P469" s="5">
        <f t="shared" si="837"/>
        <v>0</v>
      </c>
      <c r="Q469" s="5">
        <f t="shared" si="837"/>
        <v>0</v>
      </c>
      <c r="R469" s="5">
        <f t="shared" si="837"/>
        <v>0</v>
      </c>
      <c r="S469" s="5">
        <f t="shared" si="837"/>
        <v>0</v>
      </c>
      <c r="T469" s="5"/>
      <c r="U469" s="5">
        <f t="shared" si="838"/>
        <v>9.8336659838917413</v>
      </c>
      <c r="V469" s="5">
        <f t="shared" si="838"/>
        <v>3.4075440280637901</v>
      </c>
      <c r="W469" s="5">
        <f t="shared" si="838"/>
        <v>5.4383238194599031</v>
      </c>
      <c r="X469" s="5">
        <f t="shared" si="838"/>
        <v>1.4179418406252289</v>
      </c>
      <c r="Y469" s="5">
        <f t="shared" si="838"/>
        <v>1.7066064804799215</v>
      </c>
      <c r="Z469" s="5">
        <f t="shared" si="838"/>
        <v>10.485807999244493</v>
      </c>
      <c r="AA469" s="5">
        <f t="shared" si="838"/>
        <v>0.82977931604440835</v>
      </c>
      <c r="AB469" s="5"/>
      <c r="AC469" s="5">
        <f t="shared" si="839"/>
        <v>2.6223109290377975</v>
      </c>
      <c r="AD469" s="5">
        <f t="shared" si="839"/>
        <v>1.6450212549273473</v>
      </c>
      <c r="AE469" s="5">
        <f t="shared" si="839"/>
        <v>2.6253977059461606</v>
      </c>
      <c r="AF469" s="5">
        <f t="shared" si="839"/>
        <v>0.70897092031261444</v>
      </c>
      <c r="AG469" s="5">
        <f t="shared" si="839"/>
        <v>1.1377376536532808</v>
      </c>
      <c r="AH469" s="5">
        <f t="shared" si="839"/>
        <v>2.995945142641284</v>
      </c>
      <c r="AI469" s="5">
        <f t="shared" si="839"/>
        <v>0.91275724764884902</v>
      </c>
    </row>
    <row r="470" spans="2:35" x14ac:dyDescent="0.3">
      <c r="B470" s="86">
        <f t="shared" si="827"/>
        <v>50130</v>
      </c>
      <c r="C470" s="3"/>
      <c r="D470" s="3"/>
      <c r="E470" s="5">
        <f t="shared" si="836"/>
        <v>15.153679281177173</v>
      </c>
      <c r="F470" s="5">
        <f t="shared" si="836"/>
        <v>13.462148941216149</v>
      </c>
      <c r="G470" s="5">
        <f t="shared" si="836"/>
        <v>21.485129655017964</v>
      </c>
      <c r="H470" s="5">
        <f t="shared" si="836"/>
        <v>3.6417472940057958</v>
      </c>
      <c r="I470" s="5">
        <f t="shared" si="836"/>
        <v>22.868526838430938</v>
      </c>
      <c r="J470" s="5">
        <f t="shared" si="836"/>
        <v>123.44791960253411</v>
      </c>
      <c r="K470" s="5">
        <f t="shared" si="836"/>
        <v>13.176065759469157</v>
      </c>
      <c r="L470" s="5"/>
      <c r="M470" s="5">
        <f t="shared" si="837"/>
        <v>12.847684607954559</v>
      </c>
      <c r="N470" s="5">
        <f t="shared" si="837"/>
        <v>0</v>
      </c>
      <c r="O470" s="5">
        <f t="shared" si="837"/>
        <v>0</v>
      </c>
      <c r="P470" s="5">
        <f t="shared" si="837"/>
        <v>0</v>
      </c>
      <c r="Q470" s="5">
        <f t="shared" si="837"/>
        <v>0</v>
      </c>
      <c r="R470" s="5">
        <f t="shared" si="837"/>
        <v>0</v>
      </c>
      <c r="S470" s="5">
        <f t="shared" si="837"/>
        <v>0</v>
      </c>
      <c r="T470" s="5"/>
      <c r="U470" s="5">
        <f t="shared" si="838"/>
        <v>9.8828343138111983</v>
      </c>
      <c r="V470" s="5">
        <f t="shared" si="838"/>
        <v>3.4245817482041092</v>
      </c>
      <c r="W470" s="5">
        <f t="shared" si="838"/>
        <v>5.4655154385572011</v>
      </c>
      <c r="X470" s="5">
        <f t="shared" si="838"/>
        <v>1.4250315498283546</v>
      </c>
      <c r="Y470" s="5">
        <f t="shared" si="838"/>
        <v>1.7151395128823206</v>
      </c>
      <c r="Z470" s="5">
        <f t="shared" si="838"/>
        <v>10.538237039240718</v>
      </c>
      <c r="AA470" s="5">
        <f t="shared" si="838"/>
        <v>0.83392821262463035</v>
      </c>
      <c r="AB470" s="5"/>
      <c r="AC470" s="5">
        <f t="shared" si="839"/>
        <v>2.6354224836829871</v>
      </c>
      <c r="AD470" s="5">
        <f t="shared" si="839"/>
        <v>1.6532463612019839</v>
      </c>
      <c r="AE470" s="5">
        <f t="shared" si="839"/>
        <v>2.6385246944758909</v>
      </c>
      <c r="AF470" s="5">
        <f t="shared" si="839"/>
        <v>0.71251577491417728</v>
      </c>
      <c r="AG470" s="5">
        <f t="shared" si="839"/>
        <v>1.1434263419215471</v>
      </c>
      <c r="AH470" s="5">
        <f t="shared" si="839"/>
        <v>3.0109248683544902</v>
      </c>
      <c r="AI470" s="5">
        <f t="shared" si="839"/>
        <v>0.91732103388709296</v>
      </c>
    </row>
    <row r="471" spans="2:35" x14ac:dyDescent="0.3">
      <c r="B471" s="86">
        <f t="shared" si="827"/>
        <v>50495</v>
      </c>
      <c r="C471" s="3"/>
      <c r="D471" s="3"/>
      <c r="E471" s="5">
        <f t="shared" si="836"/>
        <v>15.229447677583057</v>
      </c>
      <c r="F471" s="5">
        <f t="shared" si="836"/>
        <v>13.52945968592223</v>
      </c>
      <c r="G471" s="5">
        <f t="shared" si="836"/>
        <v>21.592555303293047</v>
      </c>
      <c r="H471" s="5">
        <f t="shared" si="836"/>
        <v>3.6599560304758247</v>
      </c>
      <c r="I471" s="5">
        <f t="shared" si="836"/>
        <v>22.982869472623094</v>
      </c>
      <c r="J471" s="5">
        <f t="shared" si="836"/>
        <v>124.06515920054673</v>
      </c>
      <c r="K471" s="5">
        <f t="shared" si="836"/>
        <v>13.241946088266502</v>
      </c>
      <c r="L471" s="5"/>
      <c r="M471" s="5">
        <f t="shared" si="837"/>
        <v>12.91192303099433</v>
      </c>
      <c r="N471" s="5">
        <f t="shared" si="837"/>
        <v>0</v>
      </c>
      <c r="O471" s="5">
        <f t="shared" si="837"/>
        <v>0</v>
      </c>
      <c r="P471" s="5">
        <f t="shared" si="837"/>
        <v>0</v>
      </c>
      <c r="Q471" s="5">
        <f t="shared" si="837"/>
        <v>0</v>
      </c>
      <c r="R471" s="5">
        <f t="shared" si="837"/>
        <v>0</v>
      </c>
      <c r="S471" s="5">
        <f t="shared" si="837"/>
        <v>0</v>
      </c>
      <c r="T471" s="5"/>
      <c r="U471" s="5">
        <f t="shared" si="838"/>
        <v>9.9322484853802528</v>
      </c>
      <c r="V471" s="5">
        <f t="shared" si="838"/>
        <v>3.4417046569451291</v>
      </c>
      <c r="W471" s="5">
        <f t="shared" si="838"/>
        <v>5.4928430157499868</v>
      </c>
      <c r="X471" s="5">
        <f t="shared" si="838"/>
        <v>1.4321567075774966</v>
      </c>
      <c r="Y471" s="5">
        <f t="shared" si="838"/>
        <v>1.7237152104467321</v>
      </c>
      <c r="Z471" s="5">
        <f t="shared" si="838"/>
        <v>10.590928224436919</v>
      </c>
      <c r="AA471" s="5">
        <f t="shared" si="838"/>
        <v>0.83809785368775336</v>
      </c>
      <c r="AB471" s="5"/>
      <c r="AC471" s="5">
        <f t="shared" si="839"/>
        <v>2.6485995961014011</v>
      </c>
      <c r="AD471" s="5">
        <f t="shared" si="839"/>
        <v>1.6615125930079937</v>
      </c>
      <c r="AE471" s="5">
        <f t="shared" si="839"/>
        <v>2.6517173179482696</v>
      </c>
      <c r="AF471" s="5">
        <f t="shared" si="839"/>
        <v>0.71607835378874829</v>
      </c>
      <c r="AG471" s="5">
        <f t="shared" si="839"/>
        <v>1.1491434736311548</v>
      </c>
      <c r="AH471" s="5">
        <f t="shared" si="839"/>
        <v>3.0259794926962624</v>
      </c>
      <c r="AI471" s="5">
        <f t="shared" si="839"/>
        <v>0.92190763905652873</v>
      </c>
    </row>
    <row r="472" spans="2:35" x14ac:dyDescent="0.3">
      <c r="B472" s="86">
        <f t="shared" si="827"/>
        <v>50860</v>
      </c>
      <c r="C472" s="3"/>
      <c r="D472" s="3"/>
      <c r="E472" s="5">
        <f t="shared" si="836"/>
        <v>15.305594915970971</v>
      </c>
      <c r="F472" s="5">
        <f t="shared" si="836"/>
        <v>13.597106984351839</v>
      </c>
      <c r="G472" s="5">
        <f t="shared" si="836"/>
        <v>21.700518079809509</v>
      </c>
      <c r="H472" s="5">
        <f t="shared" si="836"/>
        <v>3.6782558106282028</v>
      </c>
      <c r="I472" s="5">
        <f t="shared" si="836"/>
        <v>23.097783819986212</v>
      </c>
      <c r="J472" s="5">
        <f t="shared" si="836"/>
        <v>124.68548499654949</v>
      </c>
      <c r="K472" s="5">
        <f t="shared" si="836"/>
        <v>13.308155818707831</v>
      </c>
      <c r="L472" s="5"/>
      <c r="M472" s="5">
        <f t="shared" si="837"/>
        <v>12.9764826461493</v>
      </c>
      <c r="N472" s="5">
        <f t="shared" si="837"/>
        <v>0</v>
      </c>
      <c r="O472" s="5">
        <f t="shared" si="837"/>
        <v>0</v>
      </c>
      <c r="P472" s="5">
        <f t="shared" si="837"/>
        <v>0</v>
      </c>
      <c r="Q472" s="5">
        <f t="shared" si="837"/>
        <v>0</v>
      </c>
      <c r="R472" s="5">
        <f t="shared" si="837"/>
        <v>0</v>
      </c>
      <c r="S472" s="5">
        <f t="shared" si="837"/>
        <v>0</v>
      </c>
      <c r="T472" s="5"/>
      <c r="U472" s="5">
        <f t="shared" si="838"/>
        <v>9.9819097278071567</v>
      </c>
      <c r="V472" s="5">
        <f t="shared" si="838"/>
        <v>3.4589131802298541</v>
      </c>
      <c r="W472" s="5">
        <f t="shared" si="838"/>
        <v>5.5203072308287355</v>
      </c>
      <c r="X472" s="5">
        <f t="shared" si="838"/>
        <v>1.4393174911153839</v>
      </c>
      <c r="Y472" s="5">
        <f t="shared" si="838"/>
        <v>1.7323337864989652</v>
      </c>
      <c r="Z472" s="5">
        <f t="shared" si="838"/>
        <v>10.643882865559101</v>
      </c>
      <c r="AA472" s="5">
        <f t="shared" si="838"/>
        <v>0.84228834295619204</v>
      </c>
      <c r="AB472" s="5"/>
      <c r="AC472" s="5">
        <f t="shared" si="839"/>
        <v>2.6618425940819082</v>
      </c>
      <c r="AD472" s="5">
        <f t="shared" si="839"/>
        <v>1.6698201559730332</v>
      </c>
      <c r="AE472" s="5">
        <f t="shared" si="839"/>
        <v>2.6649759045380108</v>
      </c>
      <c r="AF472" s="5">
        <f t="shared" si="839"/>
        <v>0.71965874555769194</v>
      </c>
      <c r="AG472" s="5">
        <f t="shared" si="839"/>
        <v>1.1548891909993102</v>
      </c>
      <c r="AH472" s="5">
        <f t="shared" si="839"/>
        <v>3.0411093901597437</v>
      </c>
      <c r="AI472" s="5">
        <f t="shared" si="839"/>
        <v>0.92651717725181126</v>
      </c>
    </row>
    <row r="473" spans="2:35" x14ac:dyDescent="0.3">
      <c r="B473" s="86">
        <f t="shared" si="827"/>
        <v>51226</v>
      </c>
      <c r="C473" s="3"/>
      <c r="D473" s="3"/>
      <c r="E473" s="5">
        <f t="shared" si="836"/>
        <v>15.382122890550821</v>
      </c>
      <c r="F473" s="5">
        <f t="shared" si="836"/>
        <v>13.665092519273596</v>
      </c>
      <c r="G473" s="5">
        <f t="shared" si="836"/>
        <v>21.809020670208557</v>
      </c>
      <c r="H473" s="5">
        <f t="shared" si="836"/>
        <v>3.6966470896813433</v>
      </c>
      <c r="I473" s="5">
        <f t="shared" si="836"/>
        <v>23.213272739086133</v>
      </c>
      <c r="J473" s="5">
        <f t="shared" si="836"/>
        <v>125.30891242153221</v>
      </c>
      <c r="K473" s="5">
        <f t="shared" si="836"/>
        <v>13.374696597801369</v>
      </c>
      <c r="L473" s="5"/>
      <c r="M473" s="5">
        <f t="shared" si="837"/>
        <v>13.041365059380045</v>
      </c>
      <c r="N473" s="5">
        <f t="shared" si="837"/>
        <v>0</v>
      </c>
      <c r="O473" s="5">
        <f t="shared" si="837"/>
        <v>0</v>
      </c>
      <c r="P473" s="5">
        <f t="shared" si="837"/>
        <v>0</v>
      </c>
      <c r="Q473" s="5">
        <f t="shared" si="837"/>
        <v>0</v>
      </c>
      <c r="R473" s="5">
        <f t="shared" si="837"/>
        <v>0</v>
      </c>
      <c r="S473" s="5">
        <f t="shared" si="837"/>
        <v>0</v>
      </c>
      <c r="T473" s="5"/>
      <c r="U473" s="5">
        <f t="shared" si="838"/>
        <v>10.031819276446189</v>
      </c>
      <c r="V473" s="5">
        <f t="shared" si="838"/>
        <v>3.4762077461310028</v>
      </c>
      <c r="W473" s="5">
        <f t="shared" si="838"/>
        <v>5.5479087669828786</v>
      </c>
      <c r="X473" s="5">
        <f t="shared" si="838"/>
        <v>1.4465140785709605</v>
      </c>
      <c r="Y473" s="5">
        <f t="shared" si="838"/>
        <v>1.7409954554314595</v>
      </c>
      <c r="Z473" s="5">
        <f t="shared" si="838"/>
        <v>10.697102279886897</v>
      </c>
      <c r="AA473" s="5">
        <f t="shared" si="838"/>
        <v>0.84649978467097287</v>
      </c>
      <c r="AB473" s="5"/>
      <c r="AC473" s="5">
        <f t="shared" si="839"/>
        <v>2.675151807052317</v>
      </c>
      <c r="AD473" s="5">
        <f t="shared" si="839"/>
        <v>1.6781692567528981</v>
      </c>
      <c r="AE473" s="5">
        <f t="shared" si="839"/>
        <v>2.6783007840607</v>
      </c>
      <c r="AF473" s="5">
        <f t="shared" si="839"/>
        <v>0.72325703928548024</v>
      </c>
      <c r="AG473" s="5">
        <f t="shared" si="839"/>
        <v>1.1606636369543069</v>
      </c>
      <c r="AH473" s="5">
        <f t="shared" si="839"/>
        <v>3.0563149371105416</v>
      </c>
      <c r="AI473" s="5">
        <f t="shared" si="839"/>
        <v>0.93114976313807007</v>
      </c>
    </row>
    <row r="474" spans="2:35" x14ac:dyDescent="0.3">
      <c r="B474" s="86">
        <f t="shared" si="827"/>
        <v>51591</v>
      </c>
      <c r="C474" s="3"/>
      <c r="D474" s="3"/>
      <c r="E474" s="5">
        <f t="shared" ref="E474:K474" si="840">E404-E439</f>
        <v>11.579800378279831</v>
      </c>
      <c r="F474" s="5">
        <f t="shared" si="840"/>
        <v>10.287204480801471</v>
      </c>
      <c r="G474" s="5">
        <f t="shared" si="840"/>
        <v>16.418026796673853</v>
      </c>
      <c r="H474" s="5">
        <f t="shared" si="840"/>
        <v>2.7828691574005617</v>
      </c>
      <c r="I474" s="5">
        <f t="shared" si="840"/>
        <v>17.475160376615403</v>
      </c>
      <c r="J474" s="5">
        <f t="shared" si="840"/>
        <v>94.333675643175923</v>
      </c>
      <c r="K474" s="5">
        <f t="shared" si="840"/>
        <v>10.06859182081676</v>
      </c>
      <c r="L474" s="5"/>
      <c r="M474" s="5">
        <f t="shared" ref="M474:S474" si="841">M404-M439</f>
        <v>9.8176568424546424</v>
      </c>
      <c r="N474" s="5">
        <f t="shared" si="841"/>
        <v>0</v>
      </c>
      <c r="O474" s="5">
        <f t="shared" si="841"/>
        <v>0</v>
      </c>
      <c r="P474" s="5">
        <f t="shared" si="841"/>
        <v>0</v>
      </c>
      <c r="Q474" s="5">
        <f t="shared" si="841"/>
        <v>0</v>
      </c>
      <c r="R474" s="5">
        <f t="shared" si="841"/>
        <v>0</v>
      </c>
      <c r="S474" s="5">
        <f t="shared" si="841"/>
        <v>0</v>
      </c>
      <c r="T474" s="5"/>
      <c r="U474" s="5">
        <f t="shared" ref="U474:AA474" si="842">U404-U439</f>
        <v>7.552043724965106</v>
      </c>
      <c r="V474" s="5">
        <f t="shared" si="842"/>
        <v>2.6169204380986195</v>
      </c>
      <c r="W474" s="5">
        <f t="shared" si="842"/>
        <v>4.1765155886275593</v>
      </c>
      <c r="X474" s="5">
        <f t="shared" si="842"/>
        <v>1.0889488007219588</v>
      </c>
      <c r="Y474" s="5">
        <f t="shared" si="842"/>
        <v>1.310637028246155</v>
      </c>
      <c r="Z474" s="5">
        <f t="shared" si="842"/>
        <v>8.0528747500272146</v>
      </c>
      <c r="AA474" s="5">
        <f t="shared" si="842"/>
        <v>0.6372526468871369</v>
      </c>
      <c r="AB474" s="5"/>
      <c r="AC474" s="5">
        <f t="shared" ref="AC474:AI474" si="843">AC404-AC439</f>
        <v>2.0138783266573621</v>
      </c>
      <c r="AD474" s="5">
        <f t="shared" si="843"/>
        <v>1.2633409011510581</v>
      </c>
      <c r="AE474" s="5">
        <f t="shared" si="843"/>
        <v>2.0162489048546846</v>
      </c>
      <c r="AF474" s="5">
        <f t="shared" si="843"/>
        <v>0.54447440036097938</v>
      </c>
      <c r="AG474" s="5">
        <f t="shared" si="843"/>
        <v>0.8737580188307702</v>
      </c>
      <c r="AH474" s="5">
        <f t="shared" si="843"/>
        <v>2.3008213571506326</v>
      </c>
      <c r="AI474" s="5">
        <f t="shared" si="843"/>
        <v>0.70097791157585032</v>
      </c>
    </row>
    <row r="475" spans="2:35" x14ac:dyDescent="0.3">
      <c r="E475" s="2"/>
      <c r="M475" s="2"/>
    </row>
    <row r="476" spans="2:35" s="78" customFormat="1" x14ac:dyDescent="0.3">
      <c r="B476" s="77" t="s">
        <v>248</v>
      </c>
      <c r="C476" s="77"/>
      <c r="D476" s="77"/>
    </row>
    <row r="477" spans="2:35" x14ac:dyDescent="0.3">
      <c r="E477" s="305" t="s">
        <v>89</v>
      </c>
      <c r="F477" s="305"/>
      <c r="G477" s="305"/>
      <c r="H477" s="305"/>
      <c r="I477" s="305"/>
      <c r="J477" s="305"/>
      <c r="K477" s="305"/>
      <c r="M477" s="305" t="s">
        <v>64</v>
      </c>
      <c r="N477" s="305"/>
      <c r="O477" s="305"/>
      <c r="P477" s="305"/>
      <c r="Q477" s="305"/>
      <c r="R477" s="305"/>
      <c r="S477" s="305"/>
      <c r="U477" s="305" t="s">
        <v>65</v>
      </c>
      <c r="V477" s="305"/>
      <c r="W477" s="305"/>
      <c r="X477" s="305"/>
      <c r="Y477" s="305"/>
      <c r="Z477" s="305"/>
      <c r="AA477" s="305"/>
      <c r="AC477" s="305" t="s">
        <v>66</v>
      </c>
      <c r="AD477" s="305"/>
      <c r="AE477" s="305"/>
      <c r="AF477" s="305"/>
      <c r="AG477" s="305"/>
      <c r="AH477" s="305"/>
      <c r="AI477" s="305"/>
    </row>
    <row r="478" spans="2:35" s="3" customFormat="1" x14ac:dyDescent="0.3">
      <c r="B478" s="4" t="s">
        <v>211</v>
      </c>
      <c r="C478" s="4"/>
      <c r="D478" s="4"/>
      <c r="E478" s="3" t="s">
        <v>70</v>
      </c>
      <c r="F478" s="3" t="s">
        <v>69</v>
      </c>
      <c r="G478" s="3" t="s">
        <v>61</v>
      </c>
      <c r="H478" s="3" t="s">
        <v>68</v>
      </c>
      <c r="I478" s="3" t="s">
        <v>71</v>
      </c>
      <c r="J478" s="3" t="s">
        <v>72</v>
      </c>
      <c r="K478" s="3" t="s">
        <v>62</v>
      </c>
      <c r="M478" s="3" t="s">
        <v>70</v>
      </c>
      <c r="N478" s="3" t="s">
        <v>69</v>
      </c>
      <c r="O478" s="3" t="s">
        <v>61</v>
      </c>
      <c r="P478" s="3" t="s">
        <v>68</v>
      </c>
      <c r="Q478" s="3" t="s">
        <v>71</v>
      </c>
      <c r="R478" s="3" t="s">
        <v>72</v>
      </c>
      <c r="S478" s="3" t="s">
        <v>62</v>
      </c>
      <c r="U478" s="3" t="s">
        <v>70</v>
      </c>
      <c r="V478" s="3" t="s">
        <v>69</v>
      </c>
      <c r="W478" s="3" t="s">
        <v>61</v>
      </c>
      <c r="X478" s="3" t="s">
        <v>68</v>
      </c>
      <c r="Y478" s="3" t="s">
        <v>71</v>
      </c>
      <c r="Z478" s="3" t="s">
        <v>72</v>
      </c>
      <c r="AA478" s="3" t="s">
        <v>62</v>
      </c>
      <c r="AC478" s="3" t="s">
        <v>70</v>
      </c>
      <c r="AD478" s="3" t="s">
        <v>69</v>
      </c>
      <c r="AE478" s="3" t="s">
        <v>61</v>
      </c>
      <c r="AF478" s="3" t="s">
        <v>68</v>
      </c>
      <c r="AG478" s="3" t="s">
        <v>71</v>
      </c>
      <c r="AH478" s="3" t="s">
        <v>72</v>
      </c>
      <c r="AI478" s="3" t="s">
        <v>62</v>
      </c>
    </row>
    <row r="479" spans="2:35" hidden="1" x14ac:dyDescent="0.3">
      <c r="B479" s="85">
        <f>B374</f>
        <v>40633</v>
      </c>
      <c r="C479" s="3"/>
      <c r="D479" s="3"/>
      <c r="E479" s="5">
        <f t="shared" ref="E479:K488" si="844">E268*$E$40</f>
        <v>85.722500000000011</v>
      </c>
      <c r="F479" s="5">
        <f t="shared" si="844"/>
        <v>21.824999999999999</v>
      </c>
      <c r="G479" s="5">
        <f t="shared" si="844"/>
        <v>39.524999999999999</v>
      </c>
      <c r="H479" s="5">
        <f t="shared" si="844"/>
        <v>131.035</v>
      </c>
      <c r="I479" s="5">
        <f t="shared" si="844"/>
        <v>239.90625</v>
      </c>
      <c r="J479" s="5">
        <f t="shared" si="844"/>
        <v>275.04124999999993</v>
      </c>
      <c r="K479" s="5">
        <f t="shared" si="844"/>
        <v>42.735000000000007</v>
      </c>
      <c r="L479" s="5"/>
      <c r="M479" s="5">
        <f t="shared" ref="M479:S488" si="845">M268*$E$40</f>
        <v>88.243749999999991</v>
      </c>
      <c r="N479" s="5">
        <f t="shared" si="845"/>
        <v>0</v>
      </c>
      <c r="O479" s="5">
        <f t="shared" si="845"/>
        <v>0</v>
      </c>
      <c r="P479" s="5">
        <f t="shared" si="845"/>
        <v>0</v>
      </c>
      <c r="Q479" s="5">
        <f t="shared" si="845"/>
        <v>0</v>
      </c>
      <c r="R479" s="5">
        <f t="shared" si="845"/>
        <v>0</v>
      </c>
      <c r="S479" s="5">
        <f t="shared" si="845"/>
        <v>0</v>
      </c>
      <c r="T479" s="5"/>
      <c r="U479" s="5">
        <f t="shared" ref="U479:AA488" si="846">U268*$E$40</f>
        <v>83.201250000000002</v>
      </c>
      <c r="V479" s="5">
        <f t="shared" si="846"/>
        <v>5.82</v>
      </c>
      <c r="W479" s="5">
        <f t="shared" si="846"/>
        <v>10.540000000000001</v>
      </c>
      <c r="X479" s="5">
        <f t="shared" si="846"/>
        <v>16.155000000000001</v>
      </c>
      <c r="Y479" s="5">
        <f t="shared" si="846"/>
        <v>20.791875000000001</v>
      </c>
      <c r="Z479" s="5">
        <f t="shared" si="846"/>
        <v>23.196250000000003</v>
      </c>
      <c r="AA479" s="5">
        <f t="shared" si="846"/>
        <v>3.0524999999999998</v>
      </c>
      <c r="AB479" s="5"/>
      <c r="AC479" s="5">
        <f t="shared" ref="AC479:AI488" si="847">AC268*$E$40</f>
        <v>37.818750000000001</v>
      </c>
      <c r="AD479" s="5">
        <f t="shared" si="847"/>
        <v>1.4550000000000001</v>
      </c>
      <c r="AE479" s="5">
        <f t="shared" si="847"/>
        <v>2.6350000000000002</v>
      </c>
      <c r="AF479" s="5">
        <f t="shared" si="847"/>
        <v>8.0775000000000006</v>
      </c>
      <c r="AG479" s="5">
        <f t="shared" si="847"/>
        <v>19.192499999999999</v>
      </c>
      <c r="AH479" s="5">
        <f t="shared" si="847"/>
        <v>4.9706249999999992</v>
      </c>
      <c r="AI479" s="5">
        <f t="shared" si="847"/>
        <v>3.33</v>
      </c>
    </row>
    <row r="480" spans="2:35" hidden="1" x14ac:dyDescent="0.3">
      <c r="B480" s="85">
        <f t="shared" ref="B480:B509" si="848">B375</f>
        <v>40999</v>
      </c>
      <c r="C480" s="3"/>
      <c r="D480" s="3"/>
      <c r="E480" s="5">
        <f t="shared" si="844"/>
        <v>91.778750000000002</v>
      </c>
      <c r="F480" s="5">
        <f t="shared" si="844"/>
        <v>22.724999999999998</v>
      </c>
      <c r="G480" s="5">
        <f t="shared" si="844"/>
        <v>41.625</v>
      </c>
      <c r="H480" s="5">
        <f t="shared" si="844"/>
        <v>136.875</v>
      </c>
      <c r="I480" s="5">
        <f t="shared" si="844"/>
        <v>256.21875</v>
      </c>
      <c r="J480" s="5">
        <f t="shared" si="844"/>
        <v>294.85749999999996</v>
      </c>
      <c r="K480" s="5">
        <f t="shared" si="844"/>
        <v>45.814999999999998</v>
      </c>
      <c r="L480" s="5"/>
      <c r="M480" s="5">
        <f t="shared" si="845"/>
        <v>94.478124999999991</v>
      </c>
      <c r="N480" s="5">
        <f t="shared" si="845"/>
        <v>0</v>
      </c>
      <c r="O480" s="5">
        <f t="shared" si="845"/>
        <v>0</v>
      </c>
      <c r="P480" s="5">
        <f t="shared" si="845"/>
        <v>0</v>
      </c>
      <c r="Q480" s="5">
        <f t="shared" si="845"/>
        <v>0</v>
      </c>
      <c r="R480" s="5">
        <f t="shared" si="845"/>
        <v>0</v>
      </c>
      <c r="S480" s="5">
        <f t="shared" si="845"/>
        <v>0</v>
      </c>
      <c r="T480" s="5"/>
      <c r="U480" s="5">
        <f t="shared" si="846"/>
        <v>89.079374999999985</v>
      </c>
      <c r="V480" s="5">
        <f t="shared" si="846"/>
        <v>6.06</v>
      </c>
      <c r="W480" s="5">
        <f t="shared" si="846"/>
        <v>11.100000000000001</v>
      </c>
      <c r="X480" s="5">
        <f t="shared" si="846"/>
        <v>16.875</v>
      </c>
      <c r="Y480" s="5">
        <f t="shared" si="846"/>
        <v>22.205624999999998</v>
      </c>
      <c r="Z480" s="5">
        <f t="shared" si="846"/>
        <v>24.867500000000003</v>
      </c>
      <c r="AA480" s="5">
        <f t="shared" si="846"/>
        <v>3.2724999999999995</v>
      </c>
      <c r="AB480" s="5"/>
      <c r="AC480" s="5">
        <f t="shared" si="847"/>
        <v>40.490625000000001</v>
      </c>
      <c r="AD480" s="5">
        <f t="shared" si="847"/>
        <v>1.5149999999999999</v>
      </c>
      <c r="AE480" s="5">
        <f t="shared" si="847"/>
        <v>2.7750000000000004</v>
      </c>
      <c r="AF480" s="5">
        <f t="shared" si="847"/>
        <v>8.4375</v>
      </c>
      <c r="AG480" s="5">
        <f t="shared" si="847"/>
        <v>20.497499999999999</v>
      </c>
      <c r="AH480" s="5">
        <f t="shared" si="847"/>
        <v>5.3287499999999994</v>
      </c>
      <c r="AI480" s="5">
        <f t="shared" si="847"/>
        <v>3.57</v>
      </c>
    </row>
    <row r="481" spans="2:35" hidden="1" x14ac:dyDescent="0.3">
      <c r="B481" s="85">
        <f t="shared" si="848"/>
        <v>41364</v>
      </c>
      <c r="C481" s="3"/>
      <c r="D481" s="3"/>
      <c r="E481" s="5">
        <f t="shared" si="844"/>
        <v>100.85250000000001</v>
      </c>
      <c r="F481" s="5">
        <f t="shared" si="844"/>
        <v>24.3</v>
      </c>
      <c r="G481" s="5">
        <f t="shared" si="844"/>
        <v>45</v>
      </c>
      <c r="H481" s="5">
        <f t="shared" si="844"/>
        <v>146.54750000000001</v>
      </c>
      <c r="I481" s="5">
        <f t="shared" si="844"/>
        <v>280.6875</v>
      </c>
      <c r="J481" s="5">
        <f t="shared" si="844"/>
        <v>324.84124999999995</v>
      </c>
      <c r="K481" s="5">
        <f t="shared" si="844"/>
        <v>50.338750000000005</v>
      </c>
      <c r="L481" s="5"/>
      <c r="M481" s="5">
        <f t="shared" si="845"/>
        <v>103.81874999999998</v>
      </c>
      <c r="N481" s="5">
        <f t="shared" si="845"/>
        <v>0</v>
      </c>
      <c r="O481" s="5">
        <f t="shared" si="845"/>
        <v>0</v>
      </c>
      <c r="P481" s="5">
        <f t="shared" si="845"/>
        <v>0</v>
      </c>
      <c r="Q481" s="5">
        <f t="shared" si="845"/>
        <v>0</v>
      </c>
      <c r="R481" s="5">
        <f t="shared" si="845"/>
        <v>0</v>
      </c>
      <c r="S481" s="5">
        <f t="shared" si="845"/>
        <v>0</v>
      </c>
      <c r="T481" s="5"/>
      <c r="U481" s="5">
        <f t="shared" si="846"/>
        <v>97.886250000000004</v>
      </c>
      <c r="V481" s="5">
        <f t="shared" si="846"/>
        <v>6.48</v>
      </c>
      <c r="W481" s="5">
        <f t="shared" si="846"/>
        <v>12</v>
      </c>
      <c r="X481" s="5">
        <f t="shared" si="846"/>
        <v>18.067499999999999</v>
      </c>
      <c r="Y481" s="5">
        <f t="shared" si="846"/>
        <v>24.326250000000002</v>
      </c>
      <c r="Z481" s="5">
        <f t="shared" si="846"/>
        <v>27.396250000000006</v>
      </c>
      <c r="AA481" s="5">
        <f t="shared" si="846"/>
        <v>3.5956250000000001</v>
      </c>
      <c r="AB481" s="5"/>
      <c r="AC481" s="5">
        <f t="shared" si="847"/>
        <v>44.493749999999999</v>
      </c>
      <c r="AD481" s="5">
        <f t="shared" si="847"/>
        <v>1.62</v>
      </c>
      <c r="AE481" s="5">
        <f t="shared" si="847"/>
        <v>3</v>
      </c>
      <c r="AF481" s="5">
        <f t="shared" si="847"/>
        <v>9.0337499999999995</v>
      </c>
      <c r="AG481" s="5">
        <f t="shared" si="847"/>
        <v>22.454999999999998</v>
      </c>
      <c r="AH481" s="5">
        <f t="shared" si="847"/>
        <v>5.8706249999999995</v>
      </c>
      <c r="AI481" s="5">
        <f t="shared" si="847"/>
        <v>3.9224999999999999</v>
      </c>
    </row>
    <row r="482" spans="2:35" hidden="1" x14ac:dyDescent="0.3">
      <c r="B482" s="85">
        <f t="shared" si="848"/>
        <v>41729</v>
      </c>
      <c r="C482" s="3"/>
      <c r="D482" s="3"/>
      <c r="E482" s="5">
        <f t="shared" si="844"/>
        <v>115.72750000000001</v>
      </c>
      <c r="F482" s="5">
        <f t="shared" si="844"/>
        <v>27.3</v>
      </c>
      <c r="G482" s="5">
        <f t="shared" si="844"/>
        <v>51.074999999999996</v>
      </c>
      <c r="H482" s="5">
        <f t="shared" si="844"/>
        <v>164.15874999999997</v>
      </c>
      <c r="I482" s="5">
        <f t="shared" si="844"/>
        <v>321.46875</v>
      </c>
      <c r="J482" s="5">
        <f t="shared" si="844"/>
        <v>374.74499999999995</v>
      </c>
      <c r="K482" s="5">
        <f t="shared" si="844"/>
        <v>57.942500000000003</v>
      </c>
      <c r="L482" s="5"/>
      <c r="M482" s="5">
        <f t="shared" si="845"/>
        <v>119.13124999999998</v>
      </c>
      <c r="N482" s="5">
        <f t="shared" si="845"/>
        <v>0</v>
      </c>
      <c r="O482" s="5">
        <f t="shared" si="845"/>
        <v>0</v>
      </c>
      <c r="P482" s="5">
        <f t="shared" si="845"/>
        <v>0</v>
      </c>
      <c r="Q482" s="5">
        <f t="shared" si="845"/>
        <v>0</v>
      </c>
      <c r="R482" s="5">
        <f t="shared" si="845"/>
        <v>0</v>
      </c>
      <c r="S482" s="5">
        <f t="shared" si="845"/>
        <v>0</v>
      </c>
      <c r="T482" s="5"/>
      <c r="U482" s="5">
        <f t="shared" si="846"/>
        <v>112.32375</v>
      </c>
      <c r="V482" s="5">
        <f t="shared" si="846"/>
        <v>7.28</v>
      </c>
      <c r="W482" s="5">
        <f t="shared" si="846"/>
        <v>13.62</v>
      </c>
      <c r="X482" s="5">
        <f t="shared" si="846"/>
        <v>20.23875</v>
      </c>
      <c r="Y482" s="5">
        <f t="shared" si="846"/>
        <v>27.860624999999999</v>
      </c>
      <c r="Z482" s="5">
        <f t="shared" si="846"/>
        <v>31.605000000000004</v>
      </c>
      <c r="AA482" s="5">
        <f t="shared" si="846"/>
        <v>4.1387500000000008</v>
      </c>
      <c r="AB482" s="5"/>
      <c r="AC482" s="5">
        <f t="shared" si="847"/>
        <v>51.056249999999999</v>
      </c>
      <c r="AD482" s="5">
        <f t="shared" si="847"/>
        <v>1.82</v>
      </c>
      <c r="AE482" s="5">
        <f t="shared" si="847"/>
        <v>3.4049999999999998</v>
      </c>
      <c r="AF482" s="5">
        <f t="shared" si="847"/>
        <v>10.119375</v>
      </c>
      <c r="AG482" s="5">
        <f t="shared" si="847"/>
        <v>25.717500000000001</v>
      </c>
      <c r="AH482" s="5">
        <f t="shared" si="847"/>
        <v>6.7725</v>
      </c>
      <c r="AI482" s="5">
        <f t="shared" si="847"/>
        <v>4.5149999999999997</v>
      </c>
    </row>
    <row r="483" spans="2:35" hidden="1" x14ac:dyDescent="0.3">
      <c r="B483" s="85">
        <f t="shared" si="848"/>
        <v>42094</v>
      </c>
      <c r="C483" s="3"/>
      <c r="D483" s="3"/>
      <c r="E483" s="5">
        <f t="shared" si="844"/>
        <v>123.86624999999999</v>
      </c>
      <c r="F483" s="5">
        <f t="shared" si="844"/>
        <v>28.5</v>
      </c>
      <c r="G483" s="5">
        <f t="shared" si="844"/>
        <v>53.774999999999999</v>
      </c>
      <c r="H483" s="5">
        <f t="shared" si="844"/>
        <v>171.27624999999998</v>
      </c>
      <c r="I483" s="5">
        <f t="shared" si="844"/>
        <v>343.21875</v>
      </c>
      <c r="J483" s="5">
        <f t="shared" si="844"/>
        <v>401.71999999999997</v>
      </c>
      <c r="K483" s="5">
        <f t="shared" si="844"/>
        <v>61.985000000000007</v>
      </c>
      <c r="L483" s="5"/>
      <c r="M483" s="5">
        <f t="shared" si="845"/>
        <v>127.50937499999999</v>
      </c>
      <c r="N483" s="5">
        <f t="shared" si="845"/>
        <v>0</v>
      </c>
      <c r="O483" s="5">
        <f t="shared" si="845"/>
        <v>0</v>
      </c>
      <c r="P483" s="5">
        <f t="shared" si="845"/>
        <v>0</v>
      </c>
      <c r="Q483" s="5">
        <f t="shared" si="845"/>
        <v>0</v>
      </c>
      <c r="R483" s="5">
        <f t="shared" si="845"/>
        <v>0</v>
      </c>
      <c r="S483" s="5">
        <f t="shared" si="845"/>
        <v>0</v>
      </c>
      <c r="T483" s="5"/>
      <c r="U483" s="5">
        <f t="shared" si="846"/>
        <v>120.223125</v>
      </c>
      <c r="V483" s="5">
        <f t="shared" si="846"/>
        <v>7.6000000000000005</v>
      </c>
      <c r="W483" s="5">
        <f t="shared" si="846"/>
        <v>14.339999999999998</v>
      </c>
      <c r="X483" s="5">
        <f t="shared" si="846"/>
        <v>21.116249999999997</v>
      </c>
      <c r="Y483" s="5">
        <f t="shared" si="846"/>
        <v>29.745625</v>
      </c>
      <c r="Z483" s="5">
        <f t="shared" si="846"/>
        <v>33.880000000000003</v>
      </c>
      <c r="AA483" s="5">
        <f t="shared" si="846"/>
        <v>4.4274999999999993</v>
      </c>
      <c r="AB483" s="5"/>
      <c r="AC483" s="5">
        <f t="shared" si="847"/>
        <v>54.646874999999994</v>
      </c>
      <c r="AD483" s="5">
        <f t="shared" si="847"/>
        <v>1.9000000000000001</v>
      </c>
      <c r="AE483" s="5">
        <f t="shared" si="847"/>
        <v>3.5849999999999995</v>
      </c>
      <c r="AF483" s="5">
        <f t="shared" si="847"/>
        <v>10.558124999999999</v>
      </c>
      <c r="AG483" s="5">
        <f t="shared" si="847"/>
        <v>27.4575</v>
      </c>
      <c r="AH483" s="5">
        <f t="shared" si="847"/>
        <v>7.2600000000000007</v>
      </c>
      <c r="AI483" s="5">
        <f t="shared" si="847"/>
        <v>4.83</v>
      </c>
    </row>
    <row r="484" spans="2:35" hidden="1" x14ac:dyDescent="0.3">
      <c r="B484" s="85">
        <f t="shared" si="848"/>
        <v>42460</v>
      </c>
      <c r="C484" s="3"/>
      <c r="D484" s="3"/>
      <c r="E484" s="5">
        <f t="shared" si="844"/>
        <v>132.77000000000001</v>
      </c>
      <c r="F484" s="5">
        <f t="shared" si="844"/>
        <v>29.774999999999995</v>
      </c>
      <c r="G484" s="5">
        <f t="shared" si="844"/>
        <v>56.625</v>
      </c>
      <c r="H484" s="5">
        <f t="shared" si="844"/>
        <v>179.03250000000003</v>
      </c>
      <c r="I484" s="5">
        <f t="shared" si="844"/>
        <v>366.84375</v>
      </c>
      <c r="J484" s="5">
        <f t="shared" si="844"/>
        <v>430.97749999999996</v>
      </c>
      <c r="K484" s="5">
        <f t="shared" si="844"/>
        <v>66.701250000000002</v>
      </c>
      <c r="L484" s="5"/>
      <c r="M484" s="5">
        <f t="shared" si="845"/>
        <v>136.67499999999998</v>
      </c>
      <c r="N484" s="5">
        <f t="shared" si="845"/>
        <v>0</v>
      </c>
      <c r="O484" s="5">
        <f t="shared" si="845"/>
        <v>0</v>
      </c>
      <c r="P484" s="5">
        <f t="shared" si="845"/>
        <v>0</v>
      </c>
      <c r="Q484" s="5">
        <f t="shared" si="845"/>
        <v>0</v>
      </c>
      <c r="R484" s="5">
        <f t="shared" si="845"/>
        <v>0</v>
      </c>
      <c r="S484" s="5">
        <f t="shared" si="845"/>
        <v>0</v>
      </c>
      <c r="T484" s="5"/>
      <c r="U484" s="5">
        <f t="shared" si="846"/>
        <v>128.86500000000001</v>
      </c>
      <c r="V484" s="5">
        <f t="shared" si="846"/>
        <v>7.94</v>
      </c>
      <c r="W484" s="5">
        <f t="shared" si="846"/>
        <v>15.100000000000001</v>
      </c>
      <c r="X484" s="5">
        <f t="shared" si="846"/>
        <v>22.072500000000002</v>
      </c>
      <c r="Y484" s="5">
        <f t="shared" si="846"/>
        <v>31.793125000000003</v>
      </c>
      <c r="Z484" s="5">
        <f t="shared" si="846"/>
        <v>36.347500000000004</v>
      </c>
      <c r="AA484" s="5">
        <f t="shared" si="846"/>
        <v>4.7643750000000002</v>
      </c>
      <c r="AB484" s="5"/>
      <c r="AC484" s="5">
        <f t="shared" si="847"/>
        <v>58.574999999999989</v>
      </c>
      <c r="AD484" s="5">
        <f t="shared" si="847"/>
        <v>1.9850000000000001</v>
      </c>
      <c r="AE484" s="5">
        <f t="shared" si="847"/>
        <v>3.7750000000000004</v>
      </c>
      <c r="AF484" s="5">
        <f t="shared" si="847"/>
        <v>11.036250000000001</v>
      </c>
      <c r="AG484" s="5">
        <f t="shared" si="847"/>
        <v>29.347499999999997</v>
      </c>
      <c r="AH484" s="5">
        <f t="shared" si="847"/>
        <v>7.7887500000000003</v>
      </c>
      <c r="AI484" s="5">
        <f t="shared" si="847"/>
        <v>5.1974999999999998</v>
      </c>
    </row>
    <row r="485" spans="2:35" hidden="1" x14ac:dyDescent="0.3">
      <c r="B485" s="85">
        <f t="shared" si="848"/>
        <v>42825</v>
      </c>
      <c r="C485" s="3"/>
      <c r="D485" s="3"/>
      <c r="E485" s="5">
        <f t="shared" si="844"/>
        <v>142.82125000000002</v>
      </c>
      <c r="F485" s="5">
        <f t="shared" si="844"/>
        <v>31.274999999999995</v>
      </c>
      <c r="G485" s="5">
        <f t="shared" si="844"/>
        <v>59.92499999999999</v>
      </c>
      <c r="H485" s="5">
        <f t="shared" si="844"/>
        <v>187.245</v>
      </c>
      <c r="I485" s="5">
        <f t="shared" si="844"/>
        <v>393.1875</v>
      </c>
      <c r="J485" s="5">
        <f t="shared" si="844"/>
        <v>463.86625000000004</v>
      </c>
      <c r="K485" s="5">
        <f t="shared" si="844"/>
        <v>71.802499999999995</v>
      </c>
      <c r="L485" s="5"/>
      <c r="M485" s="5">
        <f t="shared" si="845"/>
        <v>147.02187499999999</v>
      </c>
      <c r="N485" s="5">
        <f t="shared" si="845"/>
        <v>0</v>
      </c>
      <c r="O485" s="5">
        <f t="shared" si="845"/>
        <v>0</v>
      </c>
      <c r="P485" s="5">
        <f t="shared" si="845"/>
        <v>0</v>
      </c>
      <c r="Q485" s="5">
        <f t="shared" si="845"/>
        <v>0</v>
      </c>
      <c r="R485" s="5">
        <f t="shared" si="845"/>
        <v>0</v>
      </c>
      <c r="S485" s="5">
        <f t="shared" si="845"/>
        <v>0</v>
      </c>
      <c r="T485" s="5"/>
      <c r="U485" s="5">
        <f t="shared" si="846"/>
        <v>138.62062500000002</v>
      </c>
      <c r="V485" s="5">
        <f t="shared" si="846"/>
        <v>8.34</v>
      </c>
      <c r="W485" s="5">
        <f t="shared" si="846"/>
        <v>15.979999999999999</v>
      </c>
      <c r="X485" s="5">
        <f t="shared" si="846"/>
        <v>23.084999999999997</v>
      </c>
      <c r="Y485" s="5">
        <f t="shared" si="846"/>
        <v>34.076250000000009</v>
      </c>
      <c r="Z485" s="5">
        <f t="shared" si="846"/>
        <v>39.121250000000003</v>
      </c>
      <c r="AA485" s="5">
        <f t="shared" si="846"/>
        <v>5.1287500000000001</v>
      </c>
      <c r="AB485" s="5"/>
      <c r="AC485" s="5">
        <f t="shared" si="847"/>
        <v>63.009374999999999</v>
      </c>
      <c r="AD485" s="5">
        <f t="shared" si="847"/>
        <v>2.085</v>
      </c>
      <c r="AE485" s="5">
        <f t="shared" si="847"/>
        <v>3.9949999999999997</v>
      </c>
      <c r="AF485" s="5">
        <f t="shared" si="847"/>
        <v>11.542499999999999</v>
      </c>
      <c r="AG485" s="5">
        <f t="shared" si="847"/>
        <v>31.454999999999995</v>
      </c>
      <c r="AH485" s="5">
        <f t="shared" si="847"/>
        <v>8.3831249999999979</v>
      </c>
      <c r="AI485" s="5">
        <f t="shared" si="847"/>
        <v>5.5949999999999998</v>
      </c>
    </row>
    <row r="486" spans="2:35" hidden="1" x14ac:dyDescent="0.3">
      <c r="B486" s="85">
        <f t="shared" si="848"/>
        <v>43190</v>
      </c>
      <c r="C486" s="3"/>
      <c r="D486" s="3"/>
      <c r="E486" s="5">
        <f t="shared" si="844"/>
        <v>153.63750000000002</v>
      </c>
      <c r="F486" s="5">
        <f t="shared" si="844"/>
        <v>32.774999999999999</v>
      </c>
      <c r="G486" s="5">
        <f t="shared" si="844"/>
        <v>63.300000000000004</v>
      </c>
      <c r="H486" s="5">
        <f t="shared" si="844"/>
        <v>196.09624999999997</v>
      </c>
      <c r="I486" s="5">
        <f t="shared" si="844"/>
        <v>421.40625</v>
      </c>
      <c r="J486" s="5">
        <f t="shared" si="844"/>
        <v>499.03749999999997</v>
      </c>
      <c r="K486" s="5">
        <f t="shared" si="844"/>
        <v>77.288750000000007</v>
      </c>
      <c r="L486" s="5"/>
      <c r="M486" s="5">
        <f t="shared" si="845"/>
        <v>158.15624999999997</v>
      </c>
      <c r="N486" s="5">
        <f t="shared" si="845"/>
        <v>0</v>
      </c>
      <c r="O486" s="5">
        <f t="shared" si="845"/>
        <v>0</v>
      </c>
      <c r="P486" s="5">
        <f t="shared" si="845"/>
        <v>0</v>
      </c>
      <c r="Q486" s="5">
        <f t="shared" si="845"/>
        <v>0</v>
      </c>
      <c r="R486" s="5">
        <f t="shared" si="845"/>
        <v>0</v>
      </c>
      <c r="S486" s="5">
        <f t="shared" si="845"/>
        <v>0</v>
      </c>
      <c r="T486" s="5"/>
      <c r="U486" s="5">
        <f t="shared" si="846"/>
        <v>149.11875000000001</v>
      </c>
      <c r="V486" s="5">
        <f t="shared" si="846"/>
        <v>8.74</v>
      </c>
      <c r="W486" s="5">
        <f t="shared" si="846"/>
        <v>16.88</v>
      </c>
      <c r="X486" s="5">
        <f t="shared" si="846"/>
        <v>24.17625</v>
      </c>
      <c r="Y486" s="5">
        <f t="shared" si="846"/>
        <v>36.521875000000001</v>
      </c>
      <c r="Z486" s="5">
        <f t="shared" si="846"/>
        <v>42.087500000000006</v>
      </c>
      <c r="AA486" s="5">
        <f t="shared" si="846"/>
        <v>5.5206249999999999</v>
      </c>
      <c r="AB486" s="5"/>
      <c r="AC486" s="5">
        <f t="shared" si="847"/>
        <v>67.781249999999986</v>
      </c>
      <c r="AD486" s="5">
        <f t="shared" si="847"/>
        <v>2.1850000000000001</v>
      </c>
      <c r="AE486" s="5">
        <f t="shared" si="847"/>
        <v>4.22</v>
      </c>
      <c r="AF486" s="5">
        <f t="shared" si="847"/>
        <v>12.088125</v>
      </c>
      <c r="AG486" s="5">
        <f t="shared" si="847"/>
        <v>33.712499999999999</v>
      </c>
      <c r="AH486" s="5">
        <f t="shared" si="847"/>
        <v>9.0187499999999989</v>
      </c>
      <c r="AI486" s="5">
        <f t="shared" si="847"/>
        <v>6.0225</v>
      </c>
    </row>
    <row r="487" spans="2:35" hidden="1" x14ac:dyDescent="0.3">
      <c r="B487" s="85">
        <f t="shared" si="848"/>
        <v>43555</v>
      </c>
      <c r="C487" s="3"/>
      <c r="D487" s="3"/>
      <c r="E487" s="5">
        <f t="shared" si="844"/>
        <v>165.24</v>
      </c>
      <c r="F487" s="5">
        <f t="shared" si="844"/>
        <v>34.274999999999999</v>
      </c>
      <c r="G487" s="5">
        <f t="shared" si="844"/>
        <v>66.975000000000009</v>
      </c>
      <c r="H487" s="5">
        <f t="shared" si="844"/>
        <v>205.3125</v>
      </c>
      <c r="I487" s="5">
        <f t="shared" si="844"/>
        <v>451.59375</v>
      </c>
      <c r="J487" s="5">
        <f t="shared" si="844"/>
        <v>537.11374999999998</v>
      </c>
      <c r="K487" s="5">
        <f t="shared" si="844"/>
        <v>83.160000000000011</v>
      </c>
      <c r="L487" s="5"/>
      <c r="M487" s="5">
        <f t="shared" si="845"/>
        <v>170.1</v>
      </c>
      <c r="N487" s="5">
        <f t="shared" si="845"/>
        <v>0</v>
      </c>
      <c r="O487" s="5">
        <f t="shared" si="845"/>
        <v>0</v>
      </c>
      <c r="P487" s="5">
        <f t="shared" si="845"/>
        <v>0</v>
      </c>
      <c r="Q487" s="5">
        <f t="shared" si="845"/>
        <v>0</v>
      </c>
      <c r="R487" s="5">
        <f t="shared" si="845"/>
        <v>0</v>
      </c>
      <c r="S487" s="5">
        <f t="shared" si="845"/>
        <v>0</v>
      </c>
      <c r="T487" s="5"/>
      <c r="U487" s="5">
        <f t="shared" si="846"/>
        <v>160.38000000000002</v>
      </c>
      <c r="V487" s="5">
        <f t="shared" si="846"/>
        <v>9.14</v>
      </c>
      <c r="W487" s="5">
        <f t="shared" si="846"/>
        <v>17.86</v>
      </c>
      <c r="X487" s="5">
        <f t="shared" si="846"/>
        <v>25.3125</v>
      </c>
      <c r="Y487" s="5">
        <f t="shared" si="846"/>
        <v>39.138124999999995</v>
      </c>
      <c r="Z487" s="5">
        <f t="shared" si="846"/>
        <v>45.298750000000005</v>
      </c>
      <c r="AA487" s="5">
        <f t="shared" si="846"/>
        <v>5.94</v>
      </c>
      <c r="AB487" s="5"/>
      <c r="AC487" s="5">
        <f t="shared" si="847"/>
        <v>72.899999999999991</v>
      </c>
      <c r="AD487" s="5">
        <f t="shared" si="847"/>
        <v>2.2850000000000001</v>
      </c>
      <c r="AE487" s="5">
        <f t="shared" si="847"/>
        <v>4.4649999999999999</v>
      </c>
      <c r="AF487" s="5">
        <f t="shared" si="847"/>
        <v>12.65625</v>
      </c>
      <c r="AG487" s="5">
        <f t="shared" si="847"/>
        <v>36.127500000000005</v>
      </c>
      <c r="AH487" s="5">
        <f t="shared" si="847"/>
        <v>9.7068750000000019</v>
      </c>
      <c r="AI487" s="5">
        <f t="shared" si="847"/>
        <v>6.4799999999999995</v>
      </c>
    </row>
    <row r="488" spans="2:35" hidden="1" x14ac:dyDescent="0.3">
      <c r="B488" s="85">
        <f t="shared" si="848"/>
        <v>43921</v>
      </c>
      <c r="C488" s="3"/>
      <c r="D488" s="3"/>
      <c r="E488" s="5">
        <f t="shared" si="844"/>
        <v>177.73500000000001</v>
      </c>
      <c r="F488" s="5">
        <f t="shared" si="844"/>
        <v>35.774999999999999</v>
      </c>
      <c r="G488" s="5">
        <f t="shared" si="844"/>
        <v>70.874999999999986</v>
      </c>
      <c r="H488" s="5">
        <f t="shared" si="844"/>
        <v>214.89375000000004</v>
      </c>
      <c r="I488" s="5">
        <f t="shared" si="844"/>
        <v>484.03125</v>
      </c>
      <c r="J488" s="5">
        <f t="shared" si="844"/>
        <v>578.09499999999991</v>
      </c>
      <c r="K488" s="5">
        <f t="shared" si="844"/>
        <v>89.416249999999991</v>
      </c>
      <c r="L488" s="5"/>
      <c r="M488" s="5">
        <f t="shared" si="845"/>
        <v>182.96249999999998</v>
      </c>
      <c r="N488" s="5">
        <f t="shared" si="845"/>
        <v>0</v>
      </c>
      <c r="O488" s="5">
        <f t="shared" si="845"/>
        <v>0</v>
      </c>
      <c r="P488" s="5">
        <f t="shared" si="845"/>
        <v>0</v>
      </c>
      <c r="Q488" s="5">
        <f t="shared" si="845"/>
        <v>0</v>
      </c>
      <c r="R488" s="5">
        <f t="shared" si="845"/>
        <v>0</v>
      </c>
      <c r="S488" s="5">
        <f t="shared" si="845"/>
        <v>0</v>
      </c>
      <c r="T488" s="5"/>
      <c r="U488" s="5">
        <f t="shared" si="846"/>
        <v>172.50750000000002</v>
      </c>
      <c r="V488" s="5">
        <f t="shared" si="846"/>
        <v>9.5399999999999991</v>
      </c>
      <c r="W488" s="5">
        <f t="shared" si="846"/>
        <v>18.899999999999999</v>
      </c>
      <c r="X488" s="5">
        <f t="shared" si="846"/>
        <v>26.493749999999995</v>
      </c>
      <c r="Y488" s="5">
        <f t="shared" si="846"/>
        <v>41.949374999999996</v>
      </c>
      <c r="Z488" s="5">
        <f t="shared" si="846"/>
        <v>48.755000000000003</v>
      </c>
      <c r="AA488" s="5">
        <f t="shared" si="846"/>
        <v>6.3868750000000007</v>
      </c>
      <c r="AB488" s="5"/>
      <c r="AC488" s="5">
        <f t="shared" si="847"/>
        <v>78.412500000000009</v>
      </c>
      <c r="AD488" s="5">
        <f t="shared" si="847"/>
        <v>2.3849999999999998</v>
      </c>
      <c r="AE488" s="5">
        <f t="shared" si="847"/>
        <v>4.7249999999999996</v>
      </c>
      <c r="AF488" s="5">
        <f t="shared" si="847"/>
        <v>13.246874999999998</v>
      </c>
      <c r="AG488" s="5">
        <f t="shared" si="847"/>
        <v>38.722500000000004</v>
      </c>
      <c r="AH488" s="5">
        <f t="shared" si="847"/>
        <v>10.4475</v>
      </c>
      <c r="AI488" s="5">
        <f t="shared" si="847"/>
        <v>6.9675000000000002</v>
      </c>
    </row>
    <row r="489" spans="2:35" hidden="1" x14ac:dyDescent="0.3">
      <c r="B489" s="85">
        <f t="shared" si="848"/>
        <v>44286</v>
      </c>
      <c r="C489" s="3"/>
      <c r="D489" s="3"/>
      <c r="E489" s="5">
        <f t="shared" ref="E489:K498" si="849">E278*$E$40</f>
        <v>152.68125000000001</v>
      </c>
      <c r="F489" s="5">
        <f t="shared" si="849"/>
        <v>38.4</v>
      </c>
      <c r="G489" s="5">
        <f t="shared" si="849"/>
        <v>77.099999999999994</v>
      </c>
      <c r="H489" s="5">
        <f t="shared" si="849"/>
        <v>176.11249999999998</v>
      </c>
      <c r="I489" s="5">
        <f t="shared" si="849"/>
        <v>404.90625</v>
      </c>
      <c r="J489" s="5">
        <f t="shared" si="849"/>
        <v>509.82749999999993</v>
      </c>
      <c r="K489" s="5">
        <f t="shared" si="849"/>
        <v>78.828749999999999</v>
      </c>
      <c r="L489" s="5"/>
      <c r="M489" s="5">
        <f t="shared" ref="M489:S498" si="850">M278*$E$40</f>
        <v>157.171875</v>
      </c>
      <c r="N489" s="5">
        <f t="shared" si="850"/>
        <v>0</v>
      </c>
      <c r="O489" s="5">
        <f t="shared" si="850"/>
        <v>0</v>
      </c>
      <c r="P489" s="5">
        <f t="shared" si="850"/>
        <v>0</v>
      </c>
      <c r="Q489" s="5">
        <f t="shared" si="850"/>
        <v>0</v>
      </c>
      <c r="R489" s="5">
        <f t="shared" si="850"/>
        <v>0</v>
      </c>
      <c r="S489" s="5">
        <f t="shared" si="850"/>
        <v>0</v>
      </c>
      <c r="T489" s="5"/>
      <c r="U489" s="5">
        <f t="shared" ref="U489:AA498" si="851">U278*$E$40</f>
        <v>148.19062500000001</v>
      </c>
      <c r="V489" s="5">
        <f t="shared" si="851"/>
        <v>10.24</v>
      </c>
      <c r="W489" s="5">
        <f t="shared" si="851"/>
        <v>20.56</v>
      </c>
      <c r="X489" s="5">
        <f t="shared" si="851"/>
        <v>21.712499999999995</v>
      </c>
      <c r="Y489" s="5">
        <f t="shared" si="851"/>
        <v>35.091875000000009</v>
      </c>
      <c r="Z489" s="5">
        <f t="shared" si="851"/>
        <v>42.997500000000002</v>
      </c>
      <c r="AA489" s="5">
        <f t="shared" si="851"/>
        <v>5.6306249999999993</v>
      </c>
      <c r="AB489" s="5"/>
      <c r="AC489" s="5">
        <f t="shared" ref="AC489:AI498" si="852">AC278*$E$40</f>
        <v>67.359374999999986</v>
      </c>
      <c r="AD489" s="5">
        <f t="shared" si="852"/>
        <v>2.56</v>
      </c>
      <c r="AE489" s="5">
        <f t="shared" si="852"/>
        <v>5.14</v>
      </c>
      <c r="AF489" s="5">
        <f t="shared" si="852"/>
        <v>10.856249999999998</v>
      </c>
      <c r="AG489" s="5">
        <f t="shared" si="852"/>
        <v>32.392499999999991</v>
      </c>
      <c r="AH489" s="5">
        <f t="shared" si="852"/>
        <v>9.2137499999999992</v>
      </c>
      <c r="AI489" s="5">
        <f t="shared" si="852"/>
        <v>6.1424999999999992</v>
      </c>
    </row>
    <row r="490" spans="2:35" x14ac:dyDescent="0.3">
      <c r="B490" s="85">
        <f t="shared" si="848"/>
        <v>44651</v>
      </c>
      <c r="C490" s="3"/>
      <c r="D490" s="3"/>
      <c r="E490" s="5">
        <f t="shared" si="849"/>
        <v>47.744606250000004</v>
      </c>
      <c r="F490" s="5">
        <f t="shared" si="849"/>
        <v>42.953624999999995</v>
      </c>
      <c r="G490" s="5">
        <f t="shared" si="849"/>
        <v>87.108749999999986</v>
      </c>
      <c r="H490" s="5">
        <f t="shared" si="849"/>
        <v>37.641993750000005</v>
      </c>
      <c r="I490" s="5">
        <f t="shared" si="849"/>
        <v>90.863437499999989</v>
      </c>
      <c r="J490" s="5">
        <f t="shared" si="849"/>
        <v>208.17489375</v>
      </c>
      <c r="K490" s="5">
        <f t="shared" si="849"/>
        <v>32.380425000000002</v>
      </c>
      <c r="L490" s="5"/>
      <c r="M490" s="5">
        <f t="shared" si="850"/>
        <v>49.148859374999994</v>
      </c>
      <c r="N490" s="5">
        <f t="shared" si="850"/>
        <v>0</v>
      </c>
      <c r="O490" s="5">
        <f t="shared" si="850"/>
        <v>0</v>
      </c>
      <c r="P490" s="5">
        <f t="shared" si="850"/>
        <v>0</v>
      </c>
      <c r="Q490" s="5">
        <f t="shared" si="850"/>
        <v>0</v>
      </c>
      <c r="R490" s="5">
        <f t="shared" si="850"/>
        <v>0</v>
      </c>
      <c r="S490" s="5">
        <f t="shared" si="850"/>
        <v>0</v>
      </c>
      <c r="T490" s="5"/>
      <c r="U490" s="5">
        <f t="shared" si="851"/>
        <v>46.340353125</v>
      </c>
      <c r="V490" s="5">
        <f t="shared" si="851"/>
        <v>11.454299999999998</v>
      </c>
      <c r="W490" s="5">
        <f t="shared" si="851"/>
        <v>23.228999999999999</v>
      </c>
      <c r="X490" s="5">
        <f t="shared" si="851"/>
        <v>4.6407937499999994</v>
      </c>
      <c r="Y490" s="5">
        <f t="shared" si="851"/>
        <v>7.8748312499999997</v>
      </c>
      <c r="Z490" s="5">
        <f t="shared" si="851"/>
        <v>17.556918749999998</v>
      </c>
      <c r="AA490" s="5">
        <f t="shared" si="851"/>
        <v>2.3128875</v>
      </c>
      <c r="AB490" s="5"/>
      <c r="AC490" s="5">
        <f t="shared" si="852"/>
        <v>21.063796874999998</v>
      </c>
      <c r="AD490" s="5">
        <f t="shared" si="852"/>
        <v>2.8635749999999995</v>
      </c>
      <c r="AE490" s="5">
        <f t="shared" si="852"/>
        <v>5.8072499999999998</v>
      </c>
      <c r="AF490" s="5">
        <f t="shared" si="852"/>
        <v>2.3203968749999997</v>
      </c>
      <c r="AG490" s="5">
        <f t="shared" si="852"/>
        <v>7.269075</v>
      </c>
      <c r="AH490" s="5">
        <f t="shared" si="852"/>
        <v>3.7621968749999994</v>
      </c>
      <c r="AI490" s="5">
        <f t="shared" si="852"/>
        <v>2.5231499999999998</v>
      </c>
    </row>
    <row r="491" spans="2:35" x14ac:dyDescent="0.3">
      <c r="B491" s="85">
        <f t="shared" si="848"/>
        <v>45016</v>
      </c>
      <c r="C491" s="3"/>
      <c r="D491" s="3"/>
      <c r="E491" s="5">
        <f t="shared" si="849"/>
        <v>47.983329281250001</v>
      </c>
      <c r="F491" s="5">
        <f t="shared" si="849"/>
        <v>43.168393124999994</v>
      </c>
      <c r="G491" s="5">
        <f t="shared" si="849"/>
        <v>87.544293749999994</v>
      </c>
      <c r="H491" s="5">
        <f t="shared" si="849"/>
        <v>37.830203718749992</v>
      </c>
      <c r="I491" s="5">
        <f t="shared" si="849"/>
        <v>91.317754687499985</v>
      </c>
      <c r="J491" s="5">
        <f t="shared" si="849"/>
        <v>209.21576821874996</v>
      </c>
      <c r="K491" s="5">
        <f t="shared" si="849"/>
        <v>32.542327124999993</v>
      </c>
      <c r="L491" s="5"/>
      <c r="M491" s="5">
        <f t="shared" si="850"/>
        <v>49.394603671874997</v>
      </c>
      <c r="N491" s="5">
        <f t="shared" si="850"/>
        <v>0</v>
      </c>
      <c r="O491" s="5">
        <f t="shared" si="850"/>
        <v>0</v>
      </c>
      <c r="P491" s="5">
        <f t="shared" si="850"/>
        <v>0</v>
      </c>
      <c r="Q491" s="5">
        <f t="shared" si="850"/>
        <v>0</v>
      </c>
      <c r="R491" s="5">
        <f t="shared" si="850"/>
        <v>0</v>
      </c>
      <c r="S491" s="5">
        <f t="shared" si="850"/>
        <v>0</v>
      </c>
      <c r="T491" s="5"/>
      <c r="U491" s="5">
        <f t="shared" si="851"/>
        <v>46.572054890624997</v>
      </c>
      <c r="V491" s="5">
        <f t="shared" si="851"/>
        <v>11.511571499999997</v>
      </c>
      <c r="W491" s="5">
        <f t="shared" si="851"/>
        <v>23.345144999999999</v>
      </c>
      <c r="X491" s="5">
        <f t="shared" si="851"/>
        <v>4.6639977187499992</v>
      </c>
      <c r="Y491" s="5">
        <f t="shared" si="851"/>
        <v>7.9142054062499989</v>
      </c>
      <c r="Z491" s="5">
        <f t="shared" si="851"/>
        <v>17.644703343749999</v>
      </c>
      <c r="AA491" s="5">
        <f t="shared" si="851"/>
        <v>2.3244519374999997</v>
      </c>
      <c r="AB491" s="5"/>
      <c r="AC491" s="5">
        <f t="shared" si="852"/>
        <v>21.169115859374998</v>
      </c>
      <c r="AD491" s="5">
        <f t="shared" si="852"/>
        <v>2.8778928749999992</v>
      </c>
      <c r="AE491" s="5">
        <f t="shared" si="852"/>
        <v>5.8362862499999997</v>
      </c>
      <c r="AF491" s="5">
        <f t="shared" si="852"/>
        <v>2.3319988593749996</v>
      </c>
      <c r="AG491" s="5">
        <f t="shared" si="852"/>
        <v>7.3054203749999997</v>
      </c>
      <c r="AH491" s="5">
        <f t="shared" si="852"/>
        <v>3.7810078593749998</v>
      </c>
      <c r="AI491" s="5">
        <f t="shared" si="852"/>
        <v>2.5357657499999995</v>
      </c>
    </row>
    <row r="492" spans="2:35" x14ac:dyDescent="0.3">
      <c r="B492" s="85">
        <f t="shared" si="848"/>
        <v>45382</v>
      </c>
      <c r="C492" s="3"/>
      <c r="D492" s="3"/>
      <c r="E492" s="5">
        <f t="shared" si="849"/>
        <v>48.223245927656244</v>
      </c>
      <c r="F492" s="5">
        <f t="shared" si="849"/>
        <v>43.384235090624976</v>
      </c>
      <c r="G492" s="5">
        <f t="shared" si="849"/>
        <v>87.982015218749993</v>
      </c>
      <c r="H492" s="5">
        <f t="shared" si="849"/>
        <v>38.01935473734374</v>
      </c>
      <c r="I492" s="5">
        <f t="shared" si="849"/>
        <v>91.774343460937487</v>
      </c>
      <c r="J492" s="5">
        <f t="shared" si="849"/>
        <v>210.26184705984369</v>
      </c>
      <c r="K492" s="5">
        <f t="shared" si="849"/>
        <v>32.705038760624994</v>
      </c>
      <c r="L492" s="5"/>
      <c r="M492" s="5">
        <f t="shared" si="850"/>
        <v>49.641576690234359</v>
      </c>
      <c r="N492" s="5">
        <f t="shared" si="850"/>
        <v>0</v>
      </c>
      <c r="O492" s="5">
        <f t="shared" si="850"/>
        <v>0</v>
      </c>
      <c r="P492" s="5">
        <f t="shared" si="850"/>
        <v>0</v>
      </c>
      <c r="Q492" s="5">
        <f t="shared" si="850"/>
        <v>0</v>
      </c>
      <c r="R492" s="5">
        <f t="shared" si="850"/>
        <v>0</v>
      </c>
      <c r="S492" s="5">
        <f t="shared" si="850"/>
        <v>0</v>
      </c>
      <c r="T492" s="5"/>
      <c r="U492" s="5">
        <f t="shared" si="851"/>
        <v>46.804915165078114</v>
      </c>
      <c r="V492" s="5">
        <f t="shared" si="851"/>
        <v>11.569129357499998</v>
      </c>
      <c r="W492" s="5">
        <f t="shared" si="851"/>
        <v>23.461870724999997</v>
      </c>
      <c r="X492" s="5">
        <f t="shared" si="851"/>
        <v>4.6873177073437491</v>
      </c>
      <c r="Y492" s="5">
        <f t="shared" si="851"/>
        <v>7.9537764332812486</v>
      </c>
      <c r="Z492" s="5">
        <f t="shared" si="851"/>
        <v>17.732926860468748</v>
      </c>
      <c r="AA492" s="5">
        <f t="shared" si="851"/>
        <v>2.3360741971874988</v>
      </c>
      <c r="AB492" s="5"/>
      <c r="AC492" s="5">
        <f t="shared" si="852"/>
        <v>21.274961438671866</v>
      </c>
      <c r="AD492" s="5">
        <f t="shared" si="852"/>
        <v>2.8922823393749995</v>
      </c>
      <c r="AE492" s="5">
        <f t="shared" si="852"/>
        <v>5.8654676812499993</v>
      </c>
      <c r="AF492" s="5">
        <f t="shared" si="852"/>
        <v>2.3436588536718745</v>
      </c>
      <c r="AG492" s="5">
        <f t="shared" si="852"/>
        <v>7.3419474768749993</v>
      </c>
      <c r="AH492" s="5">
        <f t="shared" si="852"/>
        <v>3.7999128986718738</v>
      </c>
      <c r="AI492" s="5">
        <f t="shared" si="852"/>
        <v>2.548444578749999</v>
      </c>
    </row>
    <row r="493" spans="2:35" x14ac:dyDescent="0.3">
      <c r="B493" s="85">
        <f t="shared" si="848"/>
        <v>45747</v>
      </c>
      <c r="C493" s="3"/>
      <c r="D493" s="3"/>
      <c r="E493" s="5">
        <f t="shared" si="849"/>
        <v>48.464362157294516</v>
      </c>
      <c r="F493" s="5">
        <f t="shared" si="849"/>
        <v>43.601156266078107</v>
      </c>
      <c r="G493" s="5">
        <f t="shared" si="849"/>
        <v>88.421925294843732</v>
      </c>
      <c r="H493" s="5">
        <f t="shared" si="849"/>
        <v>38.209451511030458</v>
      </c>
      <c r="I493" s="5">
        <f t="shared" si="849"/>
        <v>92.233215178242162</v>
      </c>
      <c r="J493" s="5">
        <f t="shared" si="849"/>
        <v>211.31315629514287</v>
      </c>
      <c r="K493" s="5">
        <f t="shared" si="849"/>
        <v>32.868563954428112</v>
      </c>
      <c r="L493" s="5"/>
      <c r="M493" s="5">
        <f t="shared" si="850"/>
        <v>49.889784573685517</v>
      </c>
      <c r="N493" s="5">
        <f t="shared" si="850"/>
        <v>0</v>
      </c>
      <c r="O493" s="5">
        <f t="shared" si="850"/>
        <v>0</v>
      </c>
      <c r="P493" s="5">
        <f t="shared" si="850"/>
        <v>0</v>
      </c>
      <c r="Q493" s="5">
        <f t="shared" si="850"/>
        <v>0</v>
      </c>
      <c r="R493" s="5">
        <f t="shared" si="850"/>
        <v>0</v>
      </c>
      <c r="S493" s="5">
        <f t="shared" si="850"/>
        <v>0</v>
      </c>
      <c r="T493" s="5"/>
      <c r="U493" s="5">
        <f t="shared" si="851"/>
        <v>47.038939740903494</v>
      </c>
      <c r="V493" s="5">
        <f t="shared" si="851"/>
        <v>11.626975004287496</v>
      </c>
      <c r="W493" s="5">
        <f t="shared" si="851"/>
        <v>23.579180078625001</v>
      </c>
      <c r="X493" s="5">
        <f t="shared" si="851"/>
        <v>4.7107542958804665</v>
      </c>
      <c r="Y493" s="5">
        <f t="shared" si="851"/>
        <v>7.9935453154476521</v>
      </c>
      <c r="Z493" s="5">
        <f t="shared" si="851"/>
        <v>17.821591494771088</v>
      </c>
      <c r="AA493" s="5">
        <f t="shared" si="851"/>
        <v>2.347754568173436</v>
      </c>
      <c r="AB493" s="5"/>
      <c r="AC493" s="5">
        <f t="shared" si="852"/>
        <v>21.381336245865228</v>
      </c>
      <c r="AD493" s="5">
        <f t="shared" si="852"/>
        <v>2.9067437510718741</v>
      </c>
      <c r="AE493" s="5">
        <f t="shared" si="852"/>
        <v>5.8947950196562502</v>
      </c>
      <c r="AF493" s="5">
        <f t="shared" si="852"/>
        <v>2.3553771479402332</v>
      </c>
      <c r="AG493" s="5">
        <f t="shared" si="852"/>
        <v>7.3786572142593725</v>
      </c>
      <c r="AH493" s="5">
        <f t="shared" si="852"/>
        <v>3.8189124631652329</v>
      </c>
      <c r="AI493" s="5">
        <f t="shared" si="852"/>
        <v>2.5611868016437485</v>
      </c>
    </row>
    <row r="494" spans="2:35" x14ac:dyDescent="0.3">
      <c r="B494" s="85">
        <f t="shared" si="848"/>
        <v>46112</v>
      </c>
      <c r="C494" s="3"/>
      <c r="D494" s="3"/>
      <c r="E494" s="5">
        <f t="shared" si="849"/>
        <v>48.706683968080988</v>
      </c>
      <c r="F494" s="5">
        <f t="shared" si="849"/>
        <v>43.819162047408497</v>
      </c>
      <c r="G494" s="5">
        <f t="shared" si="849"/>
        <v>88.864034921317952</v>
      </c>
      <c r="H494" s="5">
        <f t="shared" si="849"/>
        <v>38.400498768585599</v>
      </c>
      <c r="I494" s="5">
        <f t="shared" si="849"/>
        <v>92.694381254133347</v>
      </c>
      <c r="J494" s="5">
        <f t="shared" si="849"/>
        <v>212.36972207661856</v>
      </c>
      <c r="K494" s="5">
        <f t="shared" si="849"/>
        <v>33.032906774200249</v>
      </c>
      <c r="L494" s="5"/>
      <c r="M494" s="5">
        <f t="shared" si="850"/>
        <v>50.139233496553949</v>
      </c>
      <c r="N494" s="5">
        <f t="shared" si="850"/>
        <v>0</v>
      </c>
      <c r="O494" s="5">
        <f t="shared" si="850"/>
        <v>0</v>
      </c>
      <c r="P494" s="5">
        <f t="shared" si="850"/>
        <v>0</v>
      </c>
      <c r="Q494" s="5">
        <f t="shared" si="850"/>
        <v>0</v>
      </c>
      <c r="R494" s="5">
        <f t="shared" si="850"/>
        <v>0</v>
      </c>
      <c r="S494" s="5">
        <f t="shared" si="850"/>
        <v>0</v>
      </c>
      <c r="T494" s="5"/>
      <c r="U494" s="5">
        <f t="shared" si="851"/>
        <v>47.274134439608019</v>
      </c>
      <c r="V494" s="5">
        <f t="shared" si="851"/>
        <v>11.685109879308934</v>
      </c>
      <c r="W494" s="5">
        <f t="shared" si="851"/>
        <v>23.69707597901812</v>
      </c>
      <c r="X494" s="5">
        <f t="shared" si="851"/>
        <v>4.7343080673598683</v>
      </c>
      <c r="Y494" s="5">
        <f t="shared" si="851"/>
        <v>8.0335130420248912</v>
      </c>
      <c r="Z494" s="5">
        <f t="shared" si="851"/>
        <v>17.910699452244941</v>
      </c>
      <c r="AA494" s="5">
        <f t="shared" si="851"/>
        <v>2.3594933410143031</v>
      </c>
      <c r="AB494" s="5"/>
      <c r="AC494" s="5">
        <f t="shared" si="852"/>
        <v>21.488242927094547</v>
      </c>
      <c r="AD494" s="5">
        <f t="shared" si="852"/>
        <v>2.9212774698272335</v>
      </c>
      <c r="AE494" s="5">
        <f t="shared" si="852"/>
        <v>5.9242689947545299</v>
      </c>
      <c r="AF494" s="5">
        <f t="shared" si="852"/>
        <v>2.3671540336799342</v>
      </c>
      <c r="AG494" s="5">
        <f t="shared" si="852"/>
        <v>7.4155505003306681</v>
      </c>
      <c r="AH494" s="5">
        <f t="shared" si="852"/>
        <v>3.8380070254810583</v>
      </c>
      <c r="AI494" s="5">
        <f t="shared" si="852"/>
        <v>2.573992735651967</v>
      </c>
    </row>
    <row r="495" spans="2:35" x14ac:dyDescent="0.3">
      <c r="B495" s="85">
        <f t="shared" si="848"/>
        <v>46477</v>
      </c>
      <c r="C495" s="3"/>
      <c r="D495" s="3"/>
      <c r="E495" s="5">
        <f t="shared" si="849"/>
        <v>48.950217387921384</v>
      </c>
      <c r="F495" s="5">
        <f t="shared" si="849"/>
        <v>44.038257857645533</v>
      </c>
      <c r="G495" s="5">
        <f t="shared" si="849"/>
        <v>89.308355095924526</v>
      </c>
      <c r="H495" s="5">
        <f t="shared" si="849"/>
        <v>38.59250126242852</v>
      </c>
      <c r="I495" s="5">
        <f t="shared" si="849"/>
        <v>93.157853160404002</v>
      </c>
      <c r="J495" s="5">
        <f t="shared" si="849"/>
        <v>213.43157068700165</v>
      </c>
      <c r="K495" s="5">
        <f t="shared" si="849"/>
        <v>33.198071308071242</v>
      </c>
      <c r="L495" s="5"/>
      <c r="M495" s="5">
        <f t="shared" si="850"/>
        <v>50.389929664036714</v>
      </c>
      <c r="N495" s="5">
        <f t="shared" si="850"/>
        <v>0</v>
      </c>
      <c r="O495" s="5">
        <f t="shared" si="850"/>
        <v>0</v>
      </c>
      <c r="P495" s="5">
        <f t="shared" si="850"/>
        <v>0</v>
      </c>
      <c r="Q495" s="5">
        <f t="shared" si="850"/>
        <v>0</v>
      </c>
      <c r="R495" s="5">
        <f t="shared" si="850"/>
        <v>0</v>
      </c>
      <c r="S495" s="5">
        <f t="shared" si="850"/>
        <v>0</v>
      </c>
      <c r="T495" s="5"/>
      <c r="U495" s="5">
        <f t="shared" si="851"/>
        <v>47.510505111806047</v>
      </c>
      <c r="V495" s="5">
        <f t="shared" si="851"/>
        <v>11.743535428705478</v>
      </c>
      <c r="W495" s="5">
        <f t="shared" si="851"/>
        <v>23.815561358913204</v>
      </c>
      <c r="X495" s="5">
        <f t="shared" si="851"/>
        <v>4.7579796076966661</v>
      </c>
      <c r="Y495" s="5">
        <f t="shared" si="851"/>
        <v>8.0736806072350138</v>
      </c>
      <c r="Z495" s="5">
        <f t="shared" si="851"/>
        <v>18.000252949506166</v>
      </c>
      <c r="AA495" s="5">
        <f t="shared" si="851"/>
        <v>2.3712908077193746</v>
      </c>
      <c r="AB495" s="5"/>
      <c r="AC495" s="5">
        <f t="shared" si="852"/>
        <v>21.595684141730022</v>
      </c>
      <c r="AD495" s="5">
        <f t="shared" si="852"/>
        <v>2.9358838571763695</v>
      </c>
      <c r="AE495" s="5">
        <f t="shared" si="852"/>
        <v>5.953890339728301</v>
      </c>
      <c r="AF495" s="5">
        <f t="shared" si="852"/>
        <v>2.378989803848333</v>
      </c>
      <c r="AG495" s="5">
        <f t="shared" si="852"/>
        <v>7.4526282528323202</v>
      </c>
      <c r="AH495" s="5">
        <f t="shared" si="852"/>
        <v>3.8571970606084633</v>
      </c>
      <c r="AI495" s="5">
        <f t="shared" si="852"/>
        <v>2.5868626993302266</v>
      </c>
    </row>
    <row r="496" spans="2:35" x14ac:dyDescent="0.3">
      <c r="B496" s="85">
        <f t="shared" si="848"/>
        <v>46843</v>
      </c>
      <c r="C496" s="3"/>
      <c r="D496" s="3"/>
      <c r="E496" s="5">
        <f t="shared" si="849"/>
        <v>49.194968474860993</v>
      </c>
      <c r="F496" s="5">
        <f t="shared" si="849"/>
        <v>44.258449146933764</v>
      </c>
      <c r="G496" s="5">
        <f t="shared" si="849"/>
        <v>89.754896871404128</v>
      </c>
      <c r="H496" s="5">
        <f t="shared" si="849"/>
        <v>38.785463768740655</v>
      </c>
      <c r="I496" s="5">
        <f t="shared" si="849"/>
        <v>93.623642426206018</v>
      </c>
      <c r="J496" s="5">
        <f t="shared" si="849"/>
        <v>214.49872854043664</v>
      </c>
      <c r="K496" s="5">
        <f t="shared" si="849"/>
        <v>33.364061664611597</v>
      </c>
      <c r="L496" s="5"/>
      <c r="M496" s="5">
        <f t="shared" si="850"/>
        <v>50.641879312356899</v>
      </c>
      <c r="N496" s="5">
        <f t="shared" si="850"/>
        <v>0</v>
      </c>
      <c r="O496" s="5">
        <f t="shared" si="850"/>
        <v>0</v>
      </c>
      <c r="P496" s="5">
        <f t="shared" si="850"/>
        <v>0</v>
      </c>
      <c r="Q496" s="5">
        <f t="shared" si="850"/>
        <v>0</v>
      </c>
      <c r="R496" s="5">
        <f t="shared" si="850"/>
        <v>0</v>
      </c>
      <c r="S496" s="5">
        <f t="shared" si="850"/>
        <v>0</v>
      </c>
      <c r="T496" s="5"/>
      <c r="U496" s="5">
        <f t="shared" si="851"/>
        <v>47.748057637365072</v>
      </c>
      <c r="V496" s="5">
        <f t="shared" si="851"/>
        <v>11.802253105849003</v>
      </c>
      <c r="W496" s="5">
        <f t="shared" si="851"/>
        <v>23.934639165707768</v>
      </c>
      <c r="X496" s="5">
        <f t="shared" si="851"/>
        <v>4.7817695057351495</v>
      </c>
      <c r="Y496" s="5">
        <f t="shared" si="851"/>
        <v>8.114049010271188</v>
      </c>
      <c r="Z496" s="5">
        <f t="shared" si="851"/>
        <v>18.090254214253697</v>
      </c>
      <c r="AA496" s="5">
        <f t="shared" si="851"/>
        <v>2.383147261757971</v>
      </c>
      <c r="AB496" s="5"/>
      <c r="AC496" s="5">
        <f t="shared" si="852"/>
        <v>21.703662562438669</v>
      </c>
      <c r="AD496" s="5">
        <f t="shared" si="852"/>
        <v>2.9505632764622507</v>
      </c>
      <c r="AE496" s="5">
        <f t="shared" si="852"/>
        <v>5.983659791426942</v>
      </c>
      <c r="AF496" s="5">
        <f t="shared" si="852"/>
        <v>2.3908847528675747</v>
      </c>
      <c r="AG496" s="5">
        <f t="shared" si="852"/>
        <v>7.4898913940964817</v>
      </c>
      <c r="AH496" s="5">
        <f t="shared" si="852"/>
        <v>3.8764830459115061</v>
      </c>
      <c r="AI496" s="5">
        <f t="shared" si="852"/>
        <v>2.5997970128268775</v>
      </c>
    </row>
    <row r="497" spans="2:35" x14ac:dyDescent="0.3">
      <c r="B497" s="85">
        <f t="shared" si="848"/>
        <v>47208</v>
      </c>
      <c r="C497" s="3"/>
      <c r="D497" s="3"/>
      <c r="E497" s="5">
        <f t="shared" si="849"/>
        <v>49.440943317235302</v>
      </c>
      <c r="F497" s="5">
        <f t="shared" si="849"/>
        <v>44.479741392668416</v>
      </c>
      <c r="G497" s="5">
        <f t="shared" si="849"/>
        <v>90.203671355761131</v>
      </c>
      <c r="H497" s="5">
        <f t="shared" si="849"/>
        <v>38.979391087584354</v>
      </c>
      <c r="I497" s="5">
        <f t="shared" si="849"/>
        <v>94.09176063833705</v>
      </c>
      <c r="J497" s="5">
        <f t="shared" si="849"/>
        <v>215.57122218313881</v>
      </c>
      <c r="K497" s="5">
        <f t="shared" si="849"/>
        <v>33.530881972934651</v>
      </c>
      <c r="L497" s="5"/>
      <c r="M497" s="5">
        <f t="shared" si="850"/>
        <v>50.895088708918678</v>
      </c>
      <c r="N497" s="5">
        <f t="shared" si="850"/>
        <v>0</v>
      </c>
      <c r="O497" s="5">
        <f t="shared" si="850"/>
        <v>0</v>
      </c>
      <c r="P497" s="5">
        <f t="shared" si="850"/>
        <v>0</v>
      </c>
      <c r="Q497" s="5">
        <f t="shared" si="850"/>
        <v>0</v>
      </c>
      <c r="R497" s="5">
        <f t="shared" si="850"/>
        <v>0</v>
      </c>
      <c r="S497" s="5">
        <f t="shared" si="850"/>
        <v>0</v>
      </c>
      <c r="T497" s="5"/>
      <c r="U497" s="5">
        <f t="shared" si="851"/>
        <v>47.98679792555189</v>
      </c>
      <c r="V497" s="5">
        <f t="shared" si="851"/>
        <v>11.861264371378246</v>
      </c>
      <c r="W497" s="5">
        <f t="shared" si="851"/>
        <v>24.054312361536304</v>
      </c>
      <c r="X497" s="5">
        <f t="shared" si="851"/>
        <v>4.8056783532638248</v>
      </c>
      <c r="Y497" s="5">
        <f t="shared" si="851"/>
        <v>8.1546192553225438</v>
      </c>
      <c r="Z497" s="5">
        <f t="shared" si="851"/>
        <v>18.18070548532496</v>
      </c>
      <c r="AA497" s="5">
        <f t="shared" si="851"/>
        <v>2.3950629980667606</v>
      </c>
      <c r="AB497" s="5"/>
      <c r="AC497" s="5">
        <f t="shared" si="852"/>
        <v>21.812180875250863</v>
      </c>
      <c r="AD497" s="5">
        <f t="shared" si="852"/>
        <v>2.9653160928445614</v>
      </c>
      <c r="AE497" s="5">
        <f t="shared" si="852"/>
        <v>6.0135780903840761</v>
      </c>
      <c r="AF497" s="5">
        <f t="shared" si="852"/>
        <v>2.4028391766319124</v>
      </c>
      <c r="AG497" s="5">
        <f t="shared" si="852"/>
        <v>7.5273408510669642</v>
      </c>
      <c r="AH497" s="5">
        <f t="shared" si="852"/>
        <v>3.8958654611410624</v>
      </c>
      <c r="AI497" s="5">
        <f t="shared" si="852"/>
        <v>2.6127959978910114</v>
      </c>
    </row>
    <row r="498" spans="2:35" x14ac:dyDescent="0.3">
      <c r="B498" s="85">
        <f t="shared" si="848"/>
        <v>47573</v>
      </c>
      <c r="C498" s="3"/>
      <c r="D498" s="3"/>
      <c r="E498" s="5">
        <f t="shared" si="849"/>
        <v>49.68814803382147</v>
      </c>
      <c r="F498" s="5">
        <f t="shared" si="849"/>
        <v>44.702140099631755</v>
      </c>
      <c r="G498" s="5">
        <f t="shared" si="849"/>
        <v>90.654689712539934</v>
      </c>
      <c r="H498" s="5">
        <f t="shared" si="849"/>
        <v>39.174288043022273</v>
      </c>
      <c r="I498" s="5">
        <f t="shared" si="849"/>
        <v>94.562219441528725</v>
      </c>
      <c r="J498" s="5">
        <f t="shared" si="849"/>
        <v>216.64907829405448</v>
      </c>
      <c r="K498" s="5">
        <f t="shared" si="849"/>
        <v>33.698536382799318</v>
      </c>
      <c r="L498" s="5"/>
      <c r="M498" s="5">
        <f t="shared" si="850"/>
        <v>51.149564152463263</v>
      </c>
      <c r="N498" s="5">
        <f t="shared" si="850"/>
        <v>0</v>
      </c>
      <c r="O498" s="5">
        <f t="shared" si="850"/>
        <v>0</v>
      </c>
      <c r="P498" s="5">
        <f t="shared" si="850"/>
        <v>0</v>
      </c>
      <c r="Q498" s="5">
        <f t="shared" si="850"/>
        <v>0</v>
      </c>
      <c r="R498" s="5">
        <f t="shared" si="850"/>
        <v>0</v>
      </c>
      <c r="S498" s="5">
        <f t="shared" si="850"/>
        <v>0</v>
      </c>
      <c r="T498" s="5"/>
      <c r="U498" s="5">
        <f t="shared" si="851"/>
        <v>48.226731915179649</v>
      </c>
      <c r="V498" s="5">
        <f t="shared" si="851"/>
        <v>11.920570693235135</v>
      </c>
      <c r="W498" s="5">
        <f t="shared" si="851"/>
        <v>24.174583923343985</v>
      </c>
      <c r="X498" s="5">
        <f t="shared" si="851"/>
        <v>4.8297067450301432</v>
      </c>
      <c r="Y498" s="5">
        <f t="shared" si="851"/>
        <v>8.1953923515991551</v>
      </c>
      <c r="Z498" s="5">
        <f t="shared" si="851"/>
        <v>18.271609012751586</v>
      </c>
      <c r="AA498" s="5">
        <f t="shared" si="851"/>
        <v>2.4070383130570945</v>
      </c>
      <c r="AB498" s="5"/>
      <c r="AC498" s="5">
        <f t="shared" si="852"/>
        <v>21.921241779627113</v>
      </c>
      <c r="AD498" s="5">
        <f t="shared" si="852"/>
        <v>2.9801426733087837</v>
      </c>
      <c r="AE498" s="5">
        <f t="shared" si="852"/>
        <v>6.0436459808359961</v>
      </c>
      <c r="AF498" s="5">
        <f t="shared" si="852"/>
        <v>2.4148533725150716</v>
      </c>
      <c r="AG498" s="5">
        <f t="shared" si="852"/>
        <v>7.5649775553222982</v>
      </c>
      <c r="AH498" s="5">
        <f t="shared" si="852"/>
        <v>3.915344788446768</v>
      </c>
      <c r="AI498" s="5">
        <f t="shared" si="852"/>
        <v>2.6258599778804665</v>
      </c>
    </row>
    <row r="499" spans="2:35" x14ac:dyDescent="0.3">
      <c r="B499" s="85">
        <f t="shared" si="848"/>
        <v>47938</v>
      </c>
      <c r="C499" s="3"/>
      <c r="D499" s="3"/>
      <c r="E499" s="5">
        <f t="shared" ref="E499:K508" si="853">E288*$E$40</f>
        <v>49.936588773990565</v>
      </c>
      <c r="F499" s="5">
        <f t="shared" si="853"/>
        <v>44.925650800129908</v>
      </c>
      <c r="G499" s="5">
        <f t="shared" si="853"/>
        <v>91.107963161102631</v>
      </c>
      <c r="H499" s="5">
        <f t="shared" si="853"/>
        <v>39.37015948323738</v>
      </c>
      <c r="I499" s="5">
        <f t="shared" si="853"/>
        <v>95.035030538736351</v>
      </c>
      <c r="J499" s="5">
        <f t="shared" si="853"/>
        <v>217.73232368552473</v>
      </c>
      <c r="K499" s="5">
        <f t="shared" si="853"/>
        <v>33.867029064713314</v>
      </c>
      <c r="L499" s="5"/>
      <c r="M499" s="5">
        <f t="shared" ref="M499:S508" si="854">M288*$E$40</f>
        <v>51.405311973225572</v>
      </c>
      <c r="N499" s="5">
        <f t="shared" si="854"/>
        <v>0</v>
      </c>
      <c r="O499" s="5">
        <f t="shared" si="854"/>
        <v>0</v>
      </c>
      <c r="P499" s="5">
        <f t="shared" si="854"/>
        <v>0</v>
      </c>
      <c r="Q499" s="5">
        <f t="shared" si="854"/>
        <v>0</v>
      </c>
      <c r="R499" s="5">
        <f t="shared" si="854"/>
        <v>0</v>
      </c>
      <c r="S499" s="5">
        <f t="shared" si="854"/>
        <v>0</v>
      </c>
      <c r="T499" s="5"/>
      <c r="U499" s="5">
        <f t="shared" ref="U499:AA508" si="855">U288*$E$40</f>
        <v>48.467865574755557</v>
      </c>
      <c r="V499" s="5">
        <f t="shared" si="855"/>
        <v>11.980173546701309</v>
      </c>
      <c r="W499" s="5">
        <f t="shared" si="855"/>
        <v>24.295456842960704</v>
      </c>
      <c r="X499" s="5">
        <f t="shared" si="855"/>
        <v>4.8538552787552929</v>
      </c>
      <c r="Y499" s="5">
        <f t="shared" si="855"/>
        <v>8.2363693133571516</v>
      </c>
      <c r="Z499" s="5">
        <f t="shared" si="855"/>
        <v>18.362967057815339</v>
      </c>
      <c r="AA499" s="5">
        <f t="shared" si="855"/>
        <v>2.4190735046223795</v>
      </c>
      <c r="AB499" s="5"/>
      <c r="AC499" s="5">
        <f t="shared" ref="AC499:AI508" si="856">AC288*$E$40</f>
        <v>22.030847988525249</v>
      </c>
      <c r="AD499" s="5">
        <f t="shared" si="856"/>
        <v>2.9950433866753272</v>
      </c>
      <c r="AE499" s="5">
        <f t="shared" si="856"/>
        <v>6.0738642107401759</v>
      </c>
      <c r="AF499" s="5">
        <f t="shared" si="856"/>
        <v>2.4269276393776464</v>
      </c>
      <c r="AG499" s="5">
        <f t="shared" si="856"/>
        <v>7.6028024430989083</v>
      </c>
      <c r="AH499" s="5">
        <f t="shared" si="856"/>
        <v>3.9349215123890011</v>
      </c>
      <c r="AI499" s="5">
        <f t="shared" si="856"/>
        <v>2.6389892777698685</v>
      </c>
    </row>
    <row r="500" spans="2:35" x14ac:dyDescent="0.3">
      <c r="B500" s="85">
        <f t="shared" si="848"/>
        <v>48304</v>
      </c>
      <c r="C500" s="3"/>
      <c r="D500" s="3"/>
      <c r="E500" s="5">
        <f t="shared" si="853"/>
        <v>50.186271717860507</v>
      </c>
      <c r="F500" s="5">
        <f t="shared" si="853"/>
        <v>45.150279054130557</v>
      </c>
      <c r="G500" s="5">
        <f t="shared" si="853"/>
        <v>91.563502976908126</v>
      </c>
      <c r="H500" s="5">
        <f t="shared" si="853"/>
        <v>39.567010280653562</v>
      </c>
      <c r="I500" s="5">
        <f t="shared" si="853"/>
        <v>95.510205691430031</v>
      </c>
      <c r="J500" s="5">
        <f t="shared" si="853"/>
        <v>218.82098530395231</v>
      </c>
      <c r="K500" s="5">
        <f t="shared" si="853"/>
        <v>34.036364210036879</v>
      </c>
      <c r="L500" s="5"/>
      <c r="M500" s="5">
        <f t="shared" si="854"/>
        <v>51.662338533091692</v>
      </c>
      <c r="N500" s="5">
        <f t="shared" si="854"/>
        <v>0</v>
      </c>
      <c r="O500" s="5">
        <f t="shared" si="854"/>
        <v>0</v>
      </c>
      <c r="P500" s="5">
        <f t="shared" si="854"/>
        <v>0</v>
      </c>
      <c r="Q500" s="5">
        <f t="shared" si="854"/>
        <v>0</v>
      </c>
      <c r="R500" s="5">
        <f t="shared" si="854"/>
        <v>0</v>
      </c>
      <c r="S500" s="5">
        <f t="shared" si="854"/>
        <v>0</v>
      </c>
      <c r="T500" s="5"/>
      <c r="U500" s="5">
        <f t="shared" si="855"/>
        <v>48.710204902629322</v>
      </c>
      <c r="V500" s="5">
        <f t="shared" si="855"/>
        <v>12.040074414434818</v>
      </c>
      <c r="W500" s="5">
        <f t="shared" si="855"/>
        <v>24.416934127175505</v>
      </c>
      <c r="X500" s="5">
        <f t="shared" si="855"/>
        <v>4.8781245551490686</v>
      </c>
      <c r="Y500" s="5">
        <f t="shared" si="855"/>
        <v>8.2775511599239362</v>
      </c>
      <c r="Z500" s="5">
        <f t="shared" si="855"/>
        <v>18.454781893104414</v>
      </c>
      <c r="AA500" s="5">
        <f t="shared" si="855"/>
        <v>2.4311688721454909</v>
      </c>
      <c r="AB500" s="5"/>
      <c r="AC500" s="5">
        <f t="shared" si="856"/>
        <v>22.141002228467869</v>
      </c>
      <c r="AD500" s="5">
        <f t="shared" si="856"/>
        <v>3.0100186036087044</v>
      </c>
      <c r="AE500" s="5">
        <f t="shared" si="856"/>
        <v>6.1042335317938763</v>
      </c>
      <c r="AF500" s="5">
        <f t="shared" si="856"/>
        <v>2.4390622775745343</v>
      </c>
      <c r="AG500" s="5">
        <f t="shared" si="856"/>
        <v>7.6408164553144031</v>
      </c>
      <c r="AH500" s="5">
        <f t="shared" si="856"/>
        <v>3.9545961199509456</v>
      </c>
      <c r="AI500" s="5">
        <f t="shared" si="856"/>
        <v>2.652184224158717</v>
      </c>
    </row>
    <row r="501" spans="2:35" x14ac:dyDescent="0.3">
      <c r="B501" s="85">
        <f t="shared" si="848"/>
        <v>48669</v>
      </c>
      <c r="C501" s="3"/>
      <c r="D501" s="3"/>
      <c r="E501" s="5">
        <f t="shared" si="853"/>
        <v>50.437203076449805</v>
      </c>
      <c r="F501" s="5">
        <f t="shared" si="853"/>
        <v>45.376030449401206</v>
      </c>
      <c r="G501" s="5">
        <f t="shared" si="853"/>
        <v>92.021320491792665</v>
      </c>
      <c r="H501" s="5">
        <f t="shared" si="853"/>
        <v>39.764845332056822</v>
      </c>
      <c r="I501" s="5">
        <f t="shared" si="853"/>
        <v>95.987756719887173</v>
      </c>
      <c r="J501" s="5">
        <f t="shared" si="853"/>
        <v>219.91509023047206</v>
      </c>
      <c r="K501" s="5">
        <f t="shared" si="853"/>
        <v>34.206546031087058</v>
      </c>
      <c r="L501" s="5"/>
      <c r="M501" s="5">
        <f t="shared" si="854"/>
        <v>51.92065022575715</v>
      </c>
      <c r="N501" s="5">
        <f t="shared" si="854"/>
        <v>0</v>
      </c>
      <c r="O501" s="5">
        <f t="shared" si="854"/>
        <v>0</v>
      </c>
      <c r="P501" s="5">
        <f t="shared" si="854"/>
        <v>0</v>
      </c>
      <c r="Q501" s="5">
        <f t="shared" si="854"/>
        <v>0</v>
      </c>
      <c r="R501" s="5">
        <f t="shared" si="854"/>
        <v>0</v>
      </c>
      <c r="S501" s="5">
        <f t="shared" si="854"/>
        <v>0</v>
      </c>
      <c r="T501" s="5"/>
      <c r="U501" s="5">
        <f t="shared" si="855"/>
        <v>48.95375592714246</v>
      </c>
      <c r="V501" s="5">
        <f t="shared" si="855"/>
        <v>12.100274786506988</v>
      </c>
      <c r="W501" s="5">
        <f t="shared" si="855"/>
        <v>24.539018797811377</v>
      </c>
      <c r="X501" s="5">
        <f t="shared" si="855"/>
        <v>4.9025151779248146</v>
      </c>
      <c r="Y501" s="5">
        <f t="shared" si="855"/>
        <v>8.3189389157235567</v>
      </c>
      <c r="Z501" s="5">
        <f t="shared" si="855"/>
        <v>18.54705580256994</v>
      </c>
      <c r="AA501" s="5">
        <f t="shared" si="855"/>
        <v>2.4433247165062184</v>
      </c>
      <c r="AB501" s="5"/>
      <c r="AC501" s="5">
        <f t="shared" si="856"/>
        <v>22.251707239610209</v>
      </c>
      <c r="AD501" s="5">
        <f t="shared" si="856"/>
        <v>3.025068696626747</v>
      </c>
      <c r="AE501" s="5">
        <f t="shared" si="856"/>
        <v>6.1347546994528441</v>
      </c>
      <c r="AF501" s="5">
        <f t="shared" si="856"/>
        <v>2.4512575889624073</v>
      </c>
      <c r="AG501" s="5">
        <f t="shared" si="856"/>
        <v>7.6790205375909748</v>
      </c>
      <c r="AH501" s="5">
        <f t="shared" si="856"/>
        <v>3.9743691005506996</v>
      </c>
      <c r="AI501" s="5">
        <f t="shared" si="856"/>
        <v>2.6654451452795107</v>
      </c>
    </row>
    <row r="502" spans="2:35" x14ac:dyDescent="0.3">
      <c r="B502" s="85">
        <f t="shared" si="848"/>
        <v>49034</v>
      </c>
      <c r="C502" s="3"/>
      <c r="D502" s="3"/>
      <c r="E502" s="5">
        <f t="shared" si="853"/>
        <v>50.689389091832048</v>
      </c>
      <c r="F502" s="5">
        <f t="shared" si="853"/>
        <v>45.602910601648205</v>
      </c>
      <c r="G502" s="5">
        <f t="shared" si="853"/>
        <v>92.481427094251615</v>
      </c>
      <c r="H502" s="5">
        <f t="shared" si="853"/>
        <v>39.963669558717108</v>
      </c>
      <c r="I502" s="5">
        <f t="shared" si="853"/>
        <v>96.467695503486595</v>
      </c>
      <c r="J502" s="5">
        <f t="shared" si="853"/>
        <v>221.01466568162439</v>
      </c>
      <c r="K502" s="5">
        <f t="shared" si="853"/>
        <v>34.377578761242489</v>
      </c>
      <c r="L502" s="5"/>
      <c r="M502" s="5">
        <f t="shared" si="854"/>
        <v>52.180253476885923</v>
      </c>
      <c r="N502" s="5">
        <f t="shared" si="854"/>
        <v>0</v>
      </c>
      <c r="O502" s="5">
        <f t="shared" si="854"/>
        <v>0</v>
      </c>
      <c r="P502" s="5">
        <f t="shared" si="854"/>
        <v>0</v>
      </c>
      <c r="Q502" s="5">
        <f t="shared" si="854"/>
        <v>0</v>
      </c>
      <c r="R502" s="5">
        <f t="shared" si="854"/>
        <v>0</v>
      </c>
      <c r="S502" s="5">
        <f t="shared" si="854"/>
        <v>0</v>
      </c>
      <c r="T502" s="5"/>
      <c r="U502" s="5">
        <f t="shared" si="855"/>
        <v>49.198524706778166</v>
      </c>
      <c r="V502" s="5">
        <f t="shared" si="855"/>
        <v>12.16077616043952</v>
      </c>
      <c r="W502" s="5">
        <f t="shared" si="855"/>
        <v>24.661713891800435</v>
      </c>
      <c r="X502" s="5">
        <f t="shared" si="855"/>
        <v>4.9270277538144374</v>
      </c>
      <c r="Y502" s="5">
        <f t="shared" si="855"/>
        <v>8.3605336103021735</v>
      </c>
      <c r="Z502" s="5">
        <f t="shared" si="855"/>
        <v>18.639791081582782</v>
      </c>
      <c r="AA502" s="5">
        <f t="shared" si="855"/>
        <v>2.4555413400887489</v>
      </c>
      <c r="AB502" s="5"/>
      <c r="AC502" s="5">
        <f t="shared" si="856"/>
        <v>22.362965775808252</v>
      </c>
      <c r="AD502" s="5">
        <f t="shared" si="856"/>
        <v>3.0401940401098799</v>
      </c>
      <c r="AE502" s="5">
        <f t="shared" si="856"/>
        <v>6.1654284729501088</v>
      </c>
      <c r="AF502" s="5">
        <f t="shared" si="856"/>
        <v>2.4635138769072187</v>
      </c>
      <c r="AG502" s="5">
        <f t="shared" si="856"/>
        <v>7.7174156402789285</v>
      </c>
      <c r="AH502" s="5">
        <f t="shared" si="856"/>
        <v>3.9942409460534534</v>
      </c>
      <c r="AI502" s="5">
        <f t="shared" si="856"/>
        <v>2.6787723710059077</v>
      </c>
    </row>
    <row r="503" spans="2:35" x14ac:dyDescent="0.3">
      <c r="B503" s="85">
        <f t="shared" si="848"/>
        <v>49399</v>
      </c>
      <c r="C503" s="3"/>
      <c r="D503" s="3"/>
      <c r="E503" s="5">
        <f t="shared" si="853"/>
        <v>50.942836037291208</v>
      </c>
      <c r="F503" s="5">
        <f t="shared" si="853"/>
        <v>45.830925154656448</v>
      </c>
      <c r="G503" s="5">
        <f t="shared" si="853"/>
        <v>92.943834229722867</v>
      </c>
      <c r="H503" s="5">
        <f t="shared" si="853"/>
        <v>40.163487906510682</v>
      </c>
      <c r="I503" s="5">
        <f t="shared" si="853"/>
        <v>96.950033981004026</v>
      </c>
      <c r="J503" s="5">
        <f t="shared" si="853"/>
        <v>222.1197390100325</v>
      </c>
      <c r="K503" s="5">
        <f t="shared" si="853"/>
        <v>34.549466655048697</v>
      </c>
      <c r="L503" s="5"/>
      <c r="M503" s="5">
        <f t="shared" si="854"/>
        <v>52.441154744270357</v>
      </c>
      <c r="N503" s="5">
        <f t="shared" si="854"/>
        <v>0</v>
      </c>
      <c r="O503" s="5">
        <f t="shared" si="854"/>
        <v>0</v>
      </c>
      <c r="P503" s="5">
        <f t="shared" si="854"/>
        <v>0</v>
      </c>
      <c r="Q503" s="5">
        <f t="shared" si="854"/>
        <v>0</v>
      </c>
      <c r="R503" s="5">
        <f t="shared" si="854"/>
        <v>0</v>
      </c>
      <c r="S503" s="5">
        <f t="shared" si="854"/>
        <v>0</v>
      </c>
      <c r="T503" s="5"/>
      <c r="U503" s="5">
        <f t="shared" si="855"/>
        <v>49.44451733031206</v>
      </c>
      <c r="V503" s="5">
        <f t="shared" si="855"/>
        <v>12.221580041241717</v>
      </c>
      <c r="W503" s="5">
        <f t="shared" si="855"/>
        <v>24.785022461259434</v>
      </c>
      <c r="X503" s="5">
        <f t="shared" si="855"/>
        <v>4.9516628925835091</v>
      </c>
      <c r="Y503" s="5">
        <f t="shared" si="855"/>
        <v>8.4023362783536815</v>
      </c>
      <c r="Z503" s="5">
        <f t="shared" si="855"/>
        <v>18.732990036990696</v>
      </c>
      <c r="AA503" s="5">
        <f t="shared" si="855"/>
        <v>2.4678190467891929</v>
      </c>
      <c r="AB503" s="5"/>
      <c r="AC503" s="5">
        <f t="shared" si="856"/>
        <v>22.474780604687297</v>
      </c>
      <c r="AD503" s="5">
        <f t="shared" si="856"/>
        <v>3.0553950103104293</v>
      </c>
      <c r="AE503" s="5">
        <f t="shared" si="856"/>
        <v>6.1962556153148585</v>
      </c>
      <c r="AF503" s="5">
        <f t="shared" si="856"/>
        <v>2.4758314462917546</v>
      </c>
      <c r="AG503" s="5">
        <f t="shared" si="856"/>
        <v>7.7560027184803211</v>
      </c>
      <c r="AH503" s="5">
        <f t="shared" si="856"/>
        <v>4.0142121507837194</v>
      </c>
      <c r="AI503" s="5">
        <f t="shared" si="856"/>
        <v>2.6921662328609375</v>
      </c>
    </row>
    <row r="504" spans="2:35" x14ac:dyDescent="0.3">
      <c r="B504" s="85">
        <f t="shared" si="848"/>
        <v>49765</v>
      </c>
      <c r="C504" s="3"/>
      <c r="D504" s="3"/>
      <c r="E504" s="5">
        <f t="shared" si="853"/>
        <v>51.197550217477662</v>
      </c>
      <c r="F504" s="5">
        <f t="shared" si="853"/>
        <v>46.060079780429724</v>
      </c>
      <c r="G504" s="5">
        <f t="shared" si="853"/>
        <v>93.408553400871469</v>
      </c>
      <c r="H504" s="5">
        <f t="shared" si="853"/>
        <v>40.364305346043238</v>
      </c>
      <c r="I504" s="5">
        <f t="shared" si="853"/>
        <v>97.434784150909024</v>
      </c>
      <c r="J504" s="5">
        <f t="shared" si="853"/>
        <v>223.23033770508266</v>
      </c>
      <c r="K504" s="5">
        <f t="shared" si="853"/>
        <v>34.722213988323936</v>
      </c>
      <c r="L504" s="5"/>
      <c r="M504" s="5">
        <f t="shared" si="854"/>
        <v>52.703360517991705</v>
      </c>
      <c r="N504" s="5">
        <f t="shared" si="854"/>
        <v>0</v>
      </c>
      <c r="O504" s="5">
        <f t="shared" si="854"/>
        <v>0</v>
      </c>
      <c r="P504" s="5">
        <f t="shared" si="854"/>
        <v>0</v>
      </c>
      <c r="Q504" s="5">
        <f t="shared" si="854"/>
        <v>0</v>
      </c>
      <c r="R504" s="5">
        <f t="shared" si="854"/>
        <v>0</v>
      </c>
      <c r="S504" s="5">
        <f t="shared" si="854"/>
        <v>0</v>
      </c>
      <c r="T504" s="5"/>
      <c r="U504" s="5">
        <f t="shared" si="855"/>
        <v>49.691739916963606</v>
      </c>
      <c r="V504" s="5">
        <f t="shared" si="855"/>
        <v>12.282687941447925</v>
      </c>
      <c r="W504" s="5">
        <f t="shared" si="855"/>
        <v>24.908947573565726</v>
      </c>
      <c r="X504" s="5">
        <f t="shared" si="855"/>
        <v>4.9764212070464264</v>
      </c>
      <c r="Y504" s="5">
        <f t="shared" si="855"/>
        <v>8.4443479597454498</v>
      </c>
      <c r="Z504" s="5">
        <f t="shared" si="855"/>
        <v>18.826654987175647</v>
      </c>
      <c r="AA504" s="5">
        <f t="shared" si="855"/>
        <v>2.4801581420231384</v>
      </c>
      <c r="AB504" s="5"/>
      <c r="AC504" s="5">
        <f t="shared" si="856"/>
        <v>22.587154507710732</v>
      </c>
      <c r="AD504" s="5">
        <f t="shared" si="856"/>
        <v>3.0706719853619813</v>
      </c>
      <c r="AE504" s="5">
        <f t="shared" si="856"/>
        <v>6.2272368933914315</v>
      </c>
      <c r="AF504" s="5">
        <f t="shared" si="856"/>
        <v>2.4882106035232132</v>
      </c>
      <c r="AG504" s="5">
        <f t="shared" si="856"/>
        <v>7.7947827320727221</v>
      </c>
      <c r="AH504" s="5">
        <f t="shared" si="856"/>
        <v>4.0342832115376375</v>
      </c>
      <c r="AI504" s="5">
        <f t="shared" si="856"/>
        <v>2.7056270640252413</v>
      </c>
    </row>
    <row r="505" spans="2:35" x14ac:dyDescent="0.3">
      <c r="B505" s="85">
        <f t="shared" si="848"/>
        <v>50130</v>
      </c>
      <c r="C505" s="3"/>
      <c r="D505" s="3"/>
      <c r="E505" s="5">
        <f t="shared" si="853"/>
        <v>51.453537968565037</v>
      </c>
      <c r="F505" s="5">
        <f t="shared" si="853"/>
        <v>46.290380179331862</v>
      </c>
      <c r="G505" s="5">
        <f t="shared" si="853"/>
        <v>93.875596167875813</v>
      </c>
      <c r="H505" s="5">
        <f t="shared" si="853"/>
        <v>40.566126872773452</v>
      </c>
      <c r="I505" s="5">
        <f t="shared" si="853"/>
        <v>97.921958071663582</v>
      </c>
      <c r="J505" s="5">
        <f t="shared" si="853"/>
        <v>224.34648939360804</v>
      </c>
      <c r="K505" s="5">
        <f t="shared" si="853"/>
        <v>34.895825058265551</v>
      </c>
      <c r="L505" s="5"/>
      <c r="M505" s="5">
        <f t="shared" si="854"/>
        <v>52.966877320581652</v>
      </c>
      <c r="N505" s="5">
        <f t="shared" si="854"/>
        <v>0</v>
      </c>
      <c r="O505" s="5">
        <f t="shared" si="854"/>
        <v>0</v>
      </c>
      <c r="P505" s="5">
        <f t="shared" si="854"/>
        <v>0</v>
      </c>
      <c r="Q505" s="5">
        <f t="shared" si="854"/>
        <v>0</v>
      </c>
      <c r="R505" s="5">
        <f t="shared" si="854"/>
        <v>0</v>
      </c>
      <c r="S505" s="5">
        <f t="shared" si="854"/>
        <v>0</v>
      </c>
      <c r="T505" s="5"/>
      <c r="U505" s="5">
        <f t="shared" si="855"/>
        <v>49.940198616548408</v>
      </c>
      <c r="V505" s="5">
        <f t="shared" si="855"/>
        <v>12.344101381155163</v>
      </c>
      <c r="W505" s="5">
        <f t="shared" si="855"/>
        <v>25.033492311433552</v>
      </c>
      <c r="X505" s="5">
        <f t="shared" si="855"/>
        <v>5.0013033130816584</v>
      </c>
      <c r="Y505" s="5">
        <f t="shared" si="855"/>
        <v>8.4865696995441766</v>
      </c>
      <c r="Z505" s="5">
        <f t="shared" si="855"/>
        <v>18.920788262111522</v>
      </c>
      <c r="AA505" s="5">
        <f t="shared" si="855"/>
        <v>2.4925589327332536</v>
      </c>
      <c r="AB505" s="5"/>
      <c r="AC505" s="5">
        <f t="shared" si="856"/>
        <v>22.700090280249281</v>
      </c>
      <c r="AD505" s="5">
        <f t="shared" si="856"/>
        <v>3.0860253452887907</v>
      </c>
      <c r="AE505" s="5">
        <f t="shared" si="856"/>
        <v>6.2583730778583879</v>
      </c>
      <c r="AF505" s="5">
        <f t="shared" si="856"/>
        <v>2.5006516565408292</v>
      </c>
      <c r="AG505" s="5">
        <f t="shared" si="856"/>
        <v>7.8337566457330849</v>
      </c>
      <c r="AH505" s="5">
        <f t="shared" si="856"/>
        <v>4.0544546275953257</v>
      </c>
      <c r="AI505" s="5">
        <f t="shared" si="856"/>
        <v>2.719155199345368</v>
      </c>
    </row>
    <row r="506" spans="2:35" x14ac:dyDescent="0.3">
      <c r="B506" s="85">
        <f t="shared" si="848"/>
        <v>50495</v>
      </c>
      <c r="C506" s="3"/>
      <c r="D506" s="3"/>
      <c r="E506" s="5">
        <f t="shared" si="853"/>
        <v>51.710805658407857</v>
      </c>
      <c r="F506" s="5">
        <f t="shared" si="853"/>
        <v>46.521832080228513</v>
      </c>
      <c r="G506" s="5">
        <f t="shared" si="853"/>
        <v>94.344974148715195</v>
      </c>
      <c r="H506" s="5">
        <f t="shared" si="853"/>
        <v>40.768957507137316</v>
      </c>
      <c r="I506" s="5">
        <f t="shared" si="853"/>
        <v>98.411567862021897</v>
      </c>
      <c r="J506" s="5">
        <f t="shared" si="853"/>
        <v>225.46822184057601</v>
      </c>
      <c r="K506" s="5">
        <f t="shared" si="853"/>
        <v>35.070304183556878</v>
      </c>
      <c r="L506" s="5"/>
      <c r="M506" s="5">
        <f t="shared" si="854"/>
        <v>53.231711707184559</v>
      </c>
      <c r="N506" s="5">
        <f t="shared" si="854"/>
        <v>0</v>
      </c>
      <c r="O506" s="5">
        <f t="shared" si="854"/>
        <v>0</v>
      </c>
      <c r="P506" s="5">
        <f t="shared" si="854"/>
        <v>0</v>
      </c>
      <c r="Q506" s="5">
        <f t="shared" si="854"/>
        <v>0</v>
      </c>
      <c r="R506" s="5">
        <f t="shared" si="854"/>
        <v>0</v>
      </c>
      <c r="S506" s="5">
        <f t="shared" si="854"/>
        <v>0</v>
      </c>
      <c r="T506" s="5"/>
      <c r="U506" s="5">
        <f t="shared" si="855"/>
        <v>50.189899609631162</v>
      </c>
      <c r="V506" s="5">
        <f t="shared" si="855"/>
        <v>12.40582188806094</v>
      </c>
      <c r="W506" s="5">
        <f t="shared" si="855"/>
        <v>25.158659772990717</v>
      </c>
      <c r="X506" s="5">
        <f t="shared" si="855"/>
        <v>5.0263098296470661</v>
      </c>
      <c r="Y506" s="5">
        <f t="shared" si="855"/>
        <v>8.5290025480418965</v>
      </c>
      <c r="Z506" s="5">
        <f t="shared" si="855"/>
        <v>19.015392203422078</v>
      </c>
      <c r="AA506" s="5">
        <f t="shared" si="855"/>
        <v>2.5050217273969198</v>
      </c>
      <c r="AB506" s="5"/>
      <c r="AC506" s="5">
        <f t="shared" si="856"/>
        <v>22.813590731650521</v>
      </c>
      <c r="AD506" s="5">
        <f t="shared" si="856"/>
        <v>3.101455472015235</v>
      </c>
      <c r="AE506" s="5">
        <f t="shared" si="856"/>
        <v>6.2896649432476792</v>
      </c>
      <c r="AF506" s="5">
        <f t="shared" si="856"/>
        <v>2.513154914823533</v>
      </c>
      <c r="AG506" s="5">
        <f t="shared" si="856"/>
        <v>7.8729254289617501</v>
      </c>
      <c r="AH506" s="5">
        <f t="shared" si="856"/>
        <v>4.0747269007333022</v>
      </c>
      <c r="AI506" s="5">
        <f t="shared" si="856"/>
        <v>2.732750975342094</v>
      </c>
    </row>
    <row r="507" spans="2:35" x14ac:dyDescent="0.3">
      <c r="B507" s="85">
        <f t="shared" si="848"/>
        <v>50860</v>
      </c>
      <c r="C507" s="3"/>
      <c r="D507" s="3"/>
      <c r="E507" s="5">
        <f t="shared" si="853"/>
        <v>51.969359686699896</v>
      </c>
      <c r="F507" s="5">
        <f t="shared" si="853"/>
        <v>46.75444124062966</v>
      </c>
      <c r="G507" s="5">
        <f t="shared" si="853"/>
        <v>94.816699019458738</v>
      </c>
      <c r="H507" s="5">
        <f t="shared" si="853"/>
        <v>40.972802294673002</v>
      </c>
      <c r="I507" s="5">
        <f t="shared" si="853"/>
        <v>98.90362570133199</v>
      </c>
      <c r="J507" s="5">
        <f t="shared" si="853"/>
        <v>226.59556294977889</v>
      </c>
      <c r="K507" s="5">
        <f t="shared" si="853"/>
        <v>35.24565570447465</v>
      </c>
      <c r="L507" s="5"/>
      <c r="M507" s="5">
        <f t="shared" si="854"/>
        <v>53.497870265720472</v>
      </c>
      <c r="N507" s="5">
        <f t="shared" si="854"/>
        <v>0</v>
      </c>
      <c r="O507" s="5">
        <f t="shared" si="854"/>
        <v>0</v>
      </c>
      <c r="P507" s="5">
        <f t="shared" si="854"/>
        <v>0</v>
      </c>
      <c r="Q507" s="5">
        <f t="shared" si="854"/>
        <v>0</v>
      </c>
      <c r="R507" s="5">
        <f t="shared" si="854"/>
        <v>0</v>
      </c>
      <c r="S507" s="5">
        <f t="shared" si="854"/>
        <v>0</v>
      </c>
      <c r="T507" s="5"/>
      <c r="U507" s="5">
        <f t="shared" si="855"/>
        <v>50.44084910767932</v>
      </c>
      <c r="V507" s="5">
        <f t="shared" si="855"/>
        <v>12.467850997501245</v>
      </c>
      <c r="W507" s="5">
        <f t="shared" si="855"/>
        <v>25.284453071855665</v>
      </c>
      <c r="X507" s="5">
        <f t="shared" si="855"/>
        <v>5.0514413787953023</v>
      </c>
      <c r="Y507" s="5">
        <f t="shared" si="855"/>
        <v>8.5716475607821057</v>
      </c>
      <c r="Z507" s="5">
        <f t="shared" si="855"/>
        <v>19.110469164439188</v>
      </c>
      <c r="AA507" s="5">
        <f t="shared" si="855"/>
        <v>2.5175468360339042</v>
      </c>
      <c r="AB507" s="5"/>
      <c r="AC507" s="5">
        <f t="shared" si="856"/>
        <v>22.927658685308774</v>
      </c>
      <c r="AD507" s="5">
        <f t="shared" si="856"/>
        <v>3.1169627493753111</v>
      </c>
      <c r="AE507" s="5">
        <f t="shared" si="856"/>
        <v>6.3211132679639164</v>
      </c>
      <c r="AF507" s="5">
        <f t="shared" si="856"/>
        <v>2.5257206893976512</v>
      </c>
      <c r="AG507" s="5">
        <f t="shared" si="856"/>
        <v>7.912290056106559</v>
      </c>
      <c r="AH507" s="5">
        <f t="shared" si="856"/>
        <v>4.0951005352369672</v>
      </c>
      <c r="AI507" s="5">
        <f t="shared" si="856"/>
        <v>2.7464147302188047</v>
      </c>
    </row>
    <row r="508" spans="2:35" x14ac:dyDescent="0.3">
      <c r="B508" s="85">
        <f t="shared" si="848"/>
        <v>51226</v>
      </c>
      <c r="C508" s="3"/>
      <c r="D508" s="3"/>
      <c r="E508" s="5">
        <f t="shared" si="853"/>
        <v>52.229206485133396</v>
      </c>
      <c r="F508" s="5">
        <f t="shared" si="853"/>
        <v>46.988213446832809</v>
      </c>
      <c r="G508" s="5">
        <f t="shared" si="853"/>
        <v>95.290782514556028</v>
      </c>
      <c r="H508" s="5">
        <f t="shared" si="853"/>
        <v>41.177666306146357</v>
      </c>
      <c r="I508" s="5">
        <f t="shared" si="853"/>
        <v>99.398143829838659</v>
      </c>
      <c r="J508" s="5">
        <f t="shared" si="853"/>
        <v>227.72854076452776</v>
      </c>
      <c r="K508" s="5">
        <f t="shared" si="853"/>
        <v>35.421883982997024</v>
      </c>
      <c r="L508" s="5"/>
      <c r="M508" s="5">
        <f t="shared" si="854"/>
        <v>53.765359617049079</v>
      </c>
      <c r="N508" s="5">
        <f t="shared" si="854"/>
        <v>0</v>
      </c>
      <c r="O508" s="5">
        <f t="shared" si="854"/>
        <v>0</v>
      </c>
      <c r="P508" s="5">
        <f t="shared" si="854"/>
        <v>0</v>
      </c>
      <c r="Q508" s="5">
        <f t="shared" si="854"/>
        <v>0</v>
      </c>
      <c r="R508" s="5">
        <f t="shared" si="854"/>
        <v>0</v>
      </c>
      <c r="S508" s="5">
        <f t="shared" si="854"/>
        <v>0</v>
      </c>
      <c r="T508" s="5"/>
      <c r="U508" s="5">
        <f t="shared" si="855"/>
        <v>50.693053353217699</v>
      </c>
      <c r="V508" s="5">
        <f t="shared" si="855"/>
        <v>12.530190252488749</v>
      </c>
      <c r="W508" s="5">
        <f t="shared" si="855"/>
        <v>25.410875337214947</v>
      </c>
      <c r="X508" s="5">
        <f t="shared" si="855"/>
        <v>5.076698585689277</v>
      </c>
      <c r="Y508" s="5">
        <f t="shared" si="855"/>
        <v>8.6145057985860163</v>
      </c>
      <c r="Z508" s="5">
        <f t="shared" si="855"/>
        <v>19.20602151026138</v>
      </c>
      <c r="AA508" s="5">
        <f t="shared" si="855"/>
        <v>2.5301345702140732</v>
      </c>
      <c r="AB508" s="5"/>
      <c r="AC508" s="5">
        <f t="shared" si="856"/>
        <v>23.042296978735322</v>
      </c>
      <c r="AD508" s="5">
        <f t="shared" si="856"/>
        <v>3.1325475631221873</v>
      </c>
      <c r="AE508" s="5">
        <f t="shared" si="856"/>
        <v>6.3527188343037366</v>
      </c>
      <c r="AF508" s="5">
        <f t="shared" si="856"/>
        <v>2.5383492928446385</v>
      </c>
      <c r="AG508" s="5">
        <f t="shared" si="856"/>
        <v>7.9518515063870909</v>
      </c>
      <c r="AH508" s="5">
        <f t="shared" si="856"/>
        <v>4.1155760379131516</v>
      </c>
      <c r="AI508" s="5">
        <f t="shared" si="856"/>
        <v>2.7601468038698975</v>
      </c>
    </row>
    <row r="509" spans="2:35" x14ac:dyDescent="0.3">
      <c r="B509" s="85">
        <f t="shared" si="848"/>
        <v>51591</v>
      </c>
      <c r="C509" s="3"/>
      <c r="D509" s="3"/>
      <c r="E509" s="5">
        <f t="shared" ref="E509:K509" si="857">E298*$E$40</f>
        <v>39.318616118021772</v>
      </c>
      <c r="F509" s="5">
        <f t="shared" si="857"/>
        <v>35.373149448739298</v>
      </c>
      <c r="G509" s="5">
        <f t="shared" si="857"/>
        <v>71.735757623317454</v>
      </c>
      <c r="H509" s="5">
        <f t="shared" si="857"/>
        <v>30.998917331593322</v>
      </c>
      <c r="I509" s="5">
        <f t="shared" si="857"/>
        <v>74.827816141563929</v>
      </c>
      <c r="J509" s="5">
        <f t="shared" si="857"/>
        <v>171.43609248565568</v>
      </c>
      <c r="K509" s="5">
        <f t="shared" si="857"/>
        <v>26.665912661357311</v>
      </c>
      <c r="L509" s="5"/>
      <c r="M509" s="5">
        <f t="shared" ref="M509:S509" si="858">M298*$E$40</f>
        <v>40.475046003845932</v>
      </c>
      <c r="N509" s="5">
        <f t="shared" si="858"/>
        <v>0</v>
      </c>
      <c r="O509" s="5">
        <f t="shared" si="858"/>
        <v>0</v>
      </c>
      <c r="P509" s="5">
        <f t="shared" si="858"/>
        <v>0</v>
      </c>
      <c r="Q509" s="5">
        <f t="shared" si="858"/>
        <v>0</v>
      </c>
      <c r="R509" s="5">
        <f t="shared" si="858"/>
        <v>0</v>
      </c>
      <c r="S509" s="5">
        <f t="shared" si="858"/>
        <v>0</v>
      </c>
      <c r="T509" s="5"/>
      <c r="U509" s="5">
        <f t="shared" ref="U509:AA509" si="859">U298*$E$40</f>
        <v>38.162186232197598</v>
      </c>
      <c r="V509" s="5">
        <f t="shared" si="859"/>
        <v>9.4328398529971462</v>
      </c>
      <c r="W509" s="5">
        <f t="shared" si="859"/>
        <v>19.12953536621799</v>
      </c>
      <c r="X509" s="5">
        <f t="shared" si="859"/>
        <v>3.8217843285526016</v>
      </c>
      <c r="Y509" s="5">
        <f t="shared" si="859"/>
        <v>6.485077398935541</v>
      </c>
      <c r="Z509" s="5">
        <f t="shared" si="859"/>
        <v>14.45846563132036</v>
      </c>
      <c r="AA509" s="5">
        <f t="shared" si="859"/>
        <v>1.9047080472398077</v>
      </c>
      <c r="AB509" s="5"/>
      <c r="AC509" s="5">
        <f t="shared" ref="AC509:AI509" si="860">AC298*$E$40</f>
        <v>17.346448287362545</v>
      </c>
      <c r="AD509" s="5">
        <f t="shared" si="860"/>
        <v>2.3582099632492866</v>
      </c>
      <c r="AE509" s="5">
        <f t="shared" si="860"/>
        <v>4.7823838415544975</v>
      </c>
      <c r="AF509" s="5">
        <f t="shared" si="860"/>
        <v>1.9108921642763008</v>
      </c>
      <c r="AG509" s="5">
        <f t="shared" si="860"/>
        <v>5.9862252913251135</v>
      </c>
      <c r="AH509" s="5">
        <f t="shared" si="860"/>
        <v>3.0982426352829346</v>
      </c>
      <c r="AI509" s="5">
        <f t="shared" si="860"/>
        <v>2.0778633242616085</v>
      </c>
    </row>
    <row r="511" spans="2:35" s="93" customFormat="1" x14ac:dyDescent="0.3">
      <c r="B511" s="92" t="s">
        <v>240</v>
      </c>
      <c r="C511" s="92"/>
      <c r="D511" s="92"/>
    </row>
    <row r="512" spans="2:35" x14ac:dyDescent="0.3">
      <c r="E512" s="305" t="s">
        <v>89</v>
      </c>
      <c r="F512" s="305"/>
      <c r="G512" s="305"/>
      <c r="H512" s="305"/>
      <c r="I512" s="305"/>
      <c r="J512" s="305"/>
      <c r="K512" s="305"/>
      <c r="M512" s="305" t="s">
        <v>64</v>
      </c>
      <c r="N512" s="305"/>
      <c r="O512" s="305"/>
      <c r="P512" s="305"/>
      <c r="Q512" s="305"/>
      <c r="R512" s="305"/>
      <c r="S512" s="305"/>
      <c r="U512" s="305" t="s">
        <v>65</v>
      </c>
      <c r="V512" s="305"/>
      <c r="W512" s="305"/>
      <c r="X512" s="305"/>
      <c r="Y512" s="305"/>
      <c r="Z512" s="305"/>
      <c r="AA512" s="305"/>
      <c r="AC512" s="305" t="s">
        <v>66</v>
      </c>
      <c r="AD512" s="305"/>
      <c r="AE512" s="305"/>
      <c r="AF512" s="305"/>
      <c r="AG512" s="305"/>
      <c r="AH512" s="305"/>
      <c r="AI512" s="305"/>
    </row>
    <row r="513" spans="2:35" s="3" customFormat="1" x14ac:dyDescent="0.3">
      <c r="B513" s="4" t="s">
        <v>211</v>
      </c>
      <c r="C513" s="4"/>
      <c r="D513" s="4"/>
      <c r="E513" s="3" t="s">
        <v>70</v>
      </c>
      <c r="F513" s="3" t="s">
        <v>69</v>
      </c>
      <c r="G513" s="3" t="s">
        <v>61</v>
      </c>
      <c r="H513" s="3" t="s">
        <v>68</v>
      </c>
      <c r="I513" s="3" t="s">
        <v>71</v>
      </c>
      <c r="J513" s="3" t="s">
        <v>72</v>
      </c>
      <c r="K513" s="3" t="s">
        <v>62</v>
      </c>
      <c r="M513" s="3" t="s">
        <v>70</v>
      </c>
      <c r="N513" s="3" t="s">
        <v>69</v>
      </c>
      <c r="O513" s="3" t="s">
        <v>61</v>
      </c>
      <c r="P513" s="3" t="s">
        <v>68</v>
      </c>
      <c r="Q513" s="3" t="s">
        <v>71</v>
      </c>
      <c r="R513" s="3" t="s">
        <v>72</v>
      </c>
      <c r="S513" s="3" t="s">
        <v>62</v>
      </c>
      <c r="U513" s="3" t="s">
        <v>70</v>
      </c>
      <c r="V513" s="3" t="s">
        <v>69</v>
      </c>
      <c r="W513" s="3" t="s">
        <v>61</v>
      </c>
      <c r="X513" s="3" t="s">
        <v>68</v>
      </c>
      <c r="Y513" s="3" t="s">
        <v>71</v>
      </c>
      <c r="Z513" s="3" t="s">
        <v>72</v>
      </c>
      <c r="AA513" s="3" t="s">
        <v>62</v>
      </c>
      <c r="AC513" s="3" t="s">
        <v>70</v>
      </c>
      <c r="AD513" s="3" t="s">
        <v>69</v>
      </c>
      <c r="AE513" s="3" t="s">
        <v>61</v>
      </c>
      <c r="AF513" s="3" t="s">
        <v>68</v>
      </c>
      <c r="AG513" s="3" t="s">
        <v>71</v>
      </c>
      <c r="AH513" s="3" t="s">
        <v>72</v>
      </c>
      <c r="AI513" s="3" t="s">
        <v>62</v>
      </c>
    </row>
    <row r="514" spans="2:35" hidden="1" x14ac:dyDescent="0.3">
      <c r="B514" s="86">
        <f t="shared" ref="B514:B544" si="861">DATE(IF(MONTH(B409)&lt;=3,YEAR(B409),YEAR(B409)+1), 3, 31)</f>
        <v>40633</v>
      </c>
      <c r="C514" s="3"/>
      <c r="D514" s="3"/>
      <c r="E514" s="5">
        <f>MAX(E479-E444,0)</f>
        <v>76.623700000000014</v>
      </c>
      <c r="F514" s="5">
        <f t="shared" ref="F514:K514" si="862">MAX(F479-F444,0)</f>
        <v>17.893709999999999</v>
      </c>
      <c r="G514" s="5">
        <f t="shared" si="862"/>
        <v>33.875943749999998</v>
      </c>
      <c r="H514" s="5">
        <f t="shared" si="862"/>
        <v>118.5621</v>
      </c>
      <c r="I514" s="5">
        <f t="shared" si="862"/>
        <v>179.61905000000002</v>
      </c>
      <c r="J514" s="5">
        <f t="shared" si="862"/>
        <v>69.109729999999928</v>
      </c>
      <c r="K514" s="5">
        <f t="shared" si="862"/>
        <v>20.621122500000006</v>
      </c>
      <c r="L514" s="5"/>
      <c r="M514" s="5">
        <f t="shared" ref="M514:S514" si="863">MAX(M479-M444,0)</f>
        <v>80.529549999999986</v>
      </c>
      <c r="N514" s="5">
        <f t="shared" si="863"/>
        <v>0</v>
      </c>
      <c r="O514" s="5">
        <f t="shared" si="863"/>
        <v>0</v>
      </c>
      <c r="P514" s="5">
        <f t="shared" si="863"/>
        <v>0</v>
      </c>
      <c r="Q514" s="5">
        <f t="shared" si="863"/>
        <v>0</v>
      </c>
      <c r="R514" s="5">
        <f t="shared" si="863"/>
        <v>0</v>
      </c>
      <c r="S514" s="5">
        <f t="shared" si="863"/>
        <v>0</v>
      </c>
      <c r="T514" s="5"/>
      <c r="U514" s="5">
        <f t="shared" ref="U514:AA514" si="864">MAX(U479-U444,0)</f>
        <v>77.267250000000004</v>
      </c>
      <c r="V514" s="5">
        <f t="shared" si="864"/>
        <v>4.819935000000001</v>
      </c>
      <c r="W514" s="5">
        <f t="shared" si="864"/>
        <v>9.1029593750000011</v>
      </c>
      <c r="X514" s="5">
        <f t="shared" si="864"/>
        <v>11.274300000000002</v>
      </c>
      <c r="Y514" s="5">
        <f t="shared" si="864"/>
        <v>16.270335000000003</v>
      </c>
      <c r="Z514" s="5">
        <f t="shared" si="864"/>
        <v>5.616730000000004</v>
      </c>
      <c r="AA514" s="5">
        <f t="shared" si="864"/>
        <v>1.6528874999999996</v>
      </c>
      <c r="AB514" s="5"/>
      <c r="AC514" s="5">
        <f t="shared" ref="AC514:AI514" si="865">MAX(AC479-AC444,0)</f>
        <v>36.236350000000002</v>
      </c>
      <c r="AD514" s="5">
        <f t="shared" si="865"/>
        <v>0.97221000000000013</v>
      </c>
      <c r="AE514" s="5">
        <f t="shared" si="865"/>
        <v>1.9412562500000001</v>
      </c>
      <c r="AF514" s="5">
        <f t="shared" si="865"/>
        <v>5.637150000000001</v>
      </c>
      <c r="AG514" s="5">
        <f t="shared" si="865"/>
        <v>16.178139999999999</v>
      </c>
      <c r="AH514" s="5">
        <f t="shared" si="865"/>
        <v>0</v>
      </c>
      <c r="AI514" s="5">
        <f t="shared" si="865"/>
        <v>1.7904262500000003</v>
      </c>
    </row>
    <row r="515" spans="2:35" hidden="1" x14ac:dyDescent="0.3">
      <c r="B515" s="86">
        <f t="shared" si="861"/>
        <v>40999</v>
      </c>
      <c r="C515" s="3"/>
      <c r="D515" s="3"/>
      <c r="E515" s="5">
        <f t="shared" ref="E515:K515" si="866">MAX(E480-E445,0)</f>
        <v>82.037100000000009</v>
      </c>
      <c r="F515" s="5">
        <f t="shared" si="866"/>
        <v>18.631259999999997</v>
      </c>
      <c r="G515" s="5">
        <f t="shared" si="866"/>
        <v>35.696287499999997</v>
      </c>
      <c r="H515" s="5">
        <f t="shared" si="866"/>
        <v>123.81514</v>
      </c>
      <c r="I515" s="5">
        <f t="shared" si="866"/>
        <v>191.77875</v>
      </c>
      <c r="J515" s="5">
        <f t="shared" si="866"/>
        <v>74.267659999999978</v>
      </c>
      <c r="K515" s="5">
        <f t="shared" si="866"/>
        <v>22.137514999999993</v>
      </c>
      <c r="L515" s="5"/>
      <c r="M515" s="5">
        <f t="shared" ref="M515:S515" si="867">MAX(M480-M445,0)</f>
        <v>86.218899999999991</v>
      </c>
      <c r="N515" s="5">
        <f t="shared" si="867"/>
        <v>0</v>
      </c>
      <c r="O515" s="5">
        <f t="shared" si="867"/>
        <v>0</v>
      </c>
      <c r="P515" s="5">
        <f t="shared" si="867"/>
        <v>0</v>
      </c>
      <c r="Q515" s="5">
        <f t="shared" si="867"/>
        <v>0</v>
      </c>
      <c r="R515" s="5">
        <f t="shared" si="867"/>
        <v>0</v>
      </c>
      <c r="S515" s="5">
        <f t="shared" si="867"/>
        <v>0</v>
      </c>
      <c r="T515" s="5"/>
      <c r="U515" s="5">
        <f t="shared" ref="U515:AA515" si="868">MAX(U480-U445,0)</f>
        <v>82.726124999999982</v>
      </c>
      <c r="V515" s="5">
        <f t="shared" si="868"/>
        <v>5.0186099999999998</v>
      </c>
      <c r="W515" s="5">
        <f t="shared" si="868"/>
        <v>9.5918187500000016</v>
      </c>
      <c r="X515" s="5">
        <f t="shared" si="868"/>
        <v>11.764620000000001</v>
      </c>
      <c r="Y515" s="5">
        <f t="shared" si="868"/>
        <v>17.372624999999999</v>
      </c>
      <c r="Z515" s="5">
        <f t="shared" si="868"/>
        <v>6.0366600000000012</v>
      </c>
      <c r="AA515" s="5">
        <f t="shared" si="868"/>
        <v>1.7739249999999995</v>
      </c>
      <c r="AB515" s="5"/>
      <c r="AC515" s="5">
        <f t="shared" ref="AC515:AI515" si="869">MAX(AC480-AC445,0)</f>
        <v>38.796424999999999</v>
      </c>
      <c r="AD515" s="5">
        <f t="shared" si="869"/>
        <v>1.0122599999999999</v>
      </c>
      <c r="AE515" s="5">
        <f t="shared" si="869"/>
        <v>2.0469125000000004</v>
      </c>
      <c r="AF515" s="5">
        <f t="shared" si="869"/>
        <v>5.8823100000000004</v>
      </c>
      <c r="AG515" s="5">
        <f t="shared" si="869"/>
        <v>17.275499999999997</v>
      </c>
      <c r="AH515" s="5">
        <f t="shared" si="869"/>
        <v>0</v>
      </c>
      <c r="AI515" s="5">
        <f t="shared" si="869"/>
        <v>1.9215675000000001</v>
      </c>
    </row>
    <row r="516" spans="2:35" hidden="1" x14ac:dyDescent="0.3">
      <c r="B516" s="86">
        <f t="shared" si="861"/>
        <v>41364</v>
      </c>
      <c r="C516" s="3"/>
      <c r="D516" s="3"/>
      <c r="E516" s="5">
        <f t="shared" ref="E516:K516" si="870">MAX(E481-E446,0)</f>
        <v>90.151520000000005</v>
      </c>
      <c r="F516" s="5">
        <f t="shared" si="870"/>
        <v>19.848870000000002</v>
      </c>
      <c r="G516" s="5">
        <f t="shared" si="870"/>
        <v>38.511975</v>
      </c>
      <c r="H516" s="5">
        <f t="shared" si="870"/>
        <v>132.53383000000002</v>
      </c>
      <c r="I516" s="5">
        <f t="shared" si="870"/>
        <v>209.87509999999997</v>
      </c>
      <c r="J516" s="5">
        <f t="shared" si="870"/>
        <v>81.638269999999977</v>
      </c>
      <c r="K516" s="5">
        <f t="shared" si="870"/>
        <v>24.204167500000004</v>
      </c>
      <c r="L516" s="5"/>
      <c r="M516" s="5">
        <f t="shared" ref="M516:S516" si="871">MAX(M481-M446,0)</f>
        <v>94.746179999999981</v>
      </c>
      <c r="N516" s="5">
        <f t="shared" si="871"/>
        <v>0</v>
      </c>
      <c r="O516" s="5">
        <f t="shared" si="871"/>
        <v>0</v>
      </c>
      <c r="P516" s="5">
        <f t="shared" si="871"/>
        <v>0</v>
      </c>
      <c r="Q516" s="5">
        <f t="shared" si="871"/>
        <v>0</v>
      </c>
      <c r="R516" s="5">
        <f t="shared" si="871"/>
        <v>0</v>
      </c>
      <c r="S516" s="5">
        <f t="shared" si="871"/>
        <v>0</v>
      </c>
      <c r="T516" s="5"/>
      <c r="U516" s="5">
        <f t="shared" ref="U516:AA516" si="872">MAX(U481-U446,0)</f>
        <v>90.907350000000008</v>
      </c>
      <c r="V516" s="5">
        <f t="shared" si="872"/>
        <v>5.3476950000000008</v>
      </c>
      <c r="W516" s="5">
        <f t="shared" si="872"/>
        <v>10.3495375</v>
      </c>
      <c r="X516" s="5">
        <f t="shared" si="872"/>
        <v>12.58389</v>
      </c>
      <c r="Y516" s="5">
        <f t="shared" si="872"/>
        <v>19.015320000000003</v>
      </c>
      <c r="Z516" s="5">
        <f t="shared" si="872"/>
        <v>6.6350200000000008</v>
      </c>
      <c r="AA516" s="5">
        <f t="shared" si="872"/>
        <v>1.9415374999999999</v>
      </c>
      <c r="AB516" s="5"/>
      <c r="AC516" s="5">
        <f t="shared" ref="AC516:AI516" si="873">MAX(AC481-AC446,0)</f>
        <v>42.632709999999996</v>
      </c>
      <c r="AD516" s="5">
        <f t="shared" si="873"/>
        <v>1.0733700000000002</v>
      </c>
      <c r="AE516" s="5">
        <f t="shared" si="873"/>
        <v>2.2032249999999998</v>
      </c>
      <c r="AF516" s="5">
        <f t="shared" si="873"/>
        <v>6.2919450000000001</v>
      </c>
      <c r="AG516" s="5">
        <f t="shared" si="873"/>
        <v>18.914379999999998</v>
      </c>
      <c r="AH516" s="5">
        <f t="shared" si="873"/>
        <v>0</v>
      </c>
      <c r="AI516" s="5">
        <f t="shared" si="873"/>
        <v>2.1030037500000001</v>
      </c>
    </row>
    <row r="517" spans="2:35" hidden="1" x14ac:dyDescent="0.3">
      <c r="B517" s="86">
        <f t="shared" si="861"/>
        <v>41729</v>
      </c>
      <c r="C517" s="3"/>
      <c r="D517" s="3"/>
      <c r="E517" s="5">
        <f t="shared" ref="E517:K517" si="874">MAX(E482-E447,0)</f>
        <v>103.44412</v>
      </c>
      <c r="F517" s="5">
        <f t="shared" si="874"/>
        <v>22.329030000000003</v>
      </c>
      <c r="G517" s="5">
        <f t="shared" si="874"/>
        <v>43.803937499999996</v>
      </c>
      <c r="H517" s="5">
        <f t="shared" si="874"/>
        <v>148.45756999999998</v>
      </c>
      <c r="I517" s="5">
        <f t="shared" si="874"/>
        <v>240.48915</v>
      </c>
      <c r="J517" s="5">
        <f t="shared" si="874"/>
        <v>94.181179999999927</v>
      </c>
      <c r="K517" s="5">
        <f t="shared" si="874"/>
        <v>27.936127499999998</v>
      </c>
      <c r="L517" s="5"/>
      <c r="M517" s="5">
        <f t="shared" ref="M517:S517" si="875">MAX(M482-M447,0)</f>
        <v>108.71707999999998</v>
      </c>
      <c r="N517" s="5">
        <f t="shared" si="875"/>
        <v>0</v>
      </c>
      <c r="O517" s="5">
        <f t="shared" si="875"/>
        <v>0</v>
      </c>
      <c r="P517" s="5">
        <f t="shared" si="875"/>
        <v>0</v>
      </c>
      <c r="Q517" s="5">
        <f t="shared" si="875"/>
        <v>0</v>
      </c>
      <c r="R517" s="5">
        <f t="shared" si="875"/>
        <v>0</v>
      </c>
      <c r="S517" s="5">
        <f t="shared" si="875"/>
        <v>0</v>
      </c>
      <c r="T517" s="5"/>
      <c r="U517" s="5">
        <f t="shared" ref="U517:AA517" si="876">MAX(U482-U447,0)</f>
        <v>104.31285</v>
      </c>
      <c r="V517" s="5">
        <f t="shared" si="876"/>
        <v>6.0154550000000002</v>
      </c>
      <c r="W517" s="5">
        <f t="shared" si="876"/>
        <v>11.770343749999999</v>
      </c>
      <c r="X517" s="5">
        <f t="shared" si="876"/>
        <v>14.094810000000001</v>
      </c>
      <c r="Y517" s="5">
        <f t="shared" si="876"/>
        <v>21.787154999999998</v>
      </c>
      <c r="Z517" s="5">
        <f t="shared" si="876"/>
        <v>7.6544300000000014</v>
      </c>
      <c r="AA517" s="5">
        <f t="shared" si="876"/>
        <v>2.2396125000000007</v>
      </c>
      <c r="AB517" s="5"/>
      <c r="AC517" s="5">
        <f t="shared" ref="AC517:AI517" si="877">MAX(AC482-AC447,0)</f>
        <v>48.920009999999998</v>
      </c>
      <c r="AD517" s="5">
        <f t="shared" si="877"/>
        <v>1.20953</v>
      </c>
      <c r="AE517" s="5">
        <f t="shared" si="877"/>
        <v>2.5120624999999999</v>
      </c>
      <c r="AF517" s="5">
        <f t="shared" si="877"/>
        <v>7.0474050000000004</v>
      </c>
      <c r="AG517" s="5">
        <f t="shared" si="877"/>
        <v>21.668520000000001</v>
      </c>
      <c r="AH517" s="5">
        <f t="shared" si="877"/>
        <v>0</v>
      </c>
      <c r="AI517" s="5">
        <f t="shared" si="877"/>
        <v>2.4259487499999994</v>
      </c>
    </row>
    <row r="518" spans="2:35" hidden="1" x14ac:dyDescent="0.3">
      <c r="B518" s="86">
        <f t="shared" si="861"/>
        <v>42094</v>
      </c>
      <c r="C518" s="3"/>
      <c r="D518" s="3"/>
      <c r="E518" s="5">
        <f t="shared" ref="E518:K518" si="878">MAX(E483-E448,0)</f>
        <v>110.70265999999999</v>
      </c>
      <c r="F518" s="5">
        <f t="shared" si="878"/>
        <v>23.366579999999999</v>
      </c>
      <c r="G518" s="5">
        <f t="shared" si="878"/>
        <v>46.056487499999996</v>
      </c>
      <c r="H518" s="5">
        <f t="shared" si="878"/>
        <v>154.95142499999997</v>
      </c>
      <c r="I518" s="5">
        <f t="shared" si="878"/>
        <v>256.72595000000001</v>
      </c>
      <c r="J518" s="5">
        <f t="shared" si="878"/>
        <v>101.04568</v>
      </c>
      <c r="K518" s="5">
        <f t="shared" si="878"/>
        <v>29.819360000000003</v>
      </c>
      <c r="L518" s="5"/>
      <c r="M518" s="5">
        <f t="shared" ref="M518:S518" si="879">MAX(M483-M448,0)</f>
        <v>116.34894</v>
      </c>
      <c r="N518" s="5">
        <f t="shared" si="879"/>
        <v>0</v>
      </c>
      <c r="O518" s="5">
        <f t="shared" si="879"/>
        <v>0</v>
      </c>
      <c r="P518" s="5">
        <f t="shared" si="879"/>
        <v>0</v>
      </c>
      <c r="Q518" s="5">
        <f t="shared" si="879"/>
        <v>0</v>
      </c>
      <c r="R518" s="5">
        <f t="shared" si="879"/>
        <v>0</v>
      </c>
      <c r="S518" s="5">
        <f t="shared" si="879"/>
        <v>0</v>
      </c>
      <c r="T518" s="5"/>
      <c r="U518" s="5">
        <f t="shared" ref="U518:AA518" si="880">MAX(U483-U448,0)</f>
        <v>111.63817499999999</v>
      </c>
      <c r="V518" s="5">
        <f t="shared" si="880"/>
        <v>6.2941300000000009</v>
      </c>
      <c r="W518" s="5">
        <f t="shared" si="880"/>
        <v>12.376518749999999</v>
      </c>
      <c r="X518" s="5">
        <f t="shared" si="880"/>
        <v>14.728274999999996</v>
      </c>
      <c r="Y518" s="5">
        <f t="shared" si="880"/>
        <v>23.258665000000001</v>
      </c>
      <c r="Z518" s="5">
        <f t="shared" si="880"/>
        <v>8.2126799999999989</v>
      </c>
      <c r="AA518" s="5">
        <f t="shared" si="880"/>
        <v>2.3916999999999988</v>
      </c>
      <c r="AB518" s="5"/>
      <c r="AC518" s="5">
        <f t="shared" ref="AC518:AI518" si="881">MAX(AC483-AC448,0)</f>
        <v>52.357554999999991</v>
      </c>
      <c r="AD518" s="5">
        <f t="shared" si="881"/>
        <v>1.2695799999999999</v>
      </c>
      <c r="AE518" s="5">
        <f t="shared" si="881"/>
        <v>2.6371124999999993</v>
      </c>
      <c r="AF518" s="5">
        <f t="shared" si="881"/>
        <v>7.3641374999999982</v>
      </c>
      <c r="AG518" s="5">
        <f t="shared" si="881"/>
        <v>23.132860000000001</v>
      </c>
      <c r="AH518" s="5">
        <f t="shared" si="881"/>
        <v>0</v>
      </c>
      <c r="AI518" s="5">
        <f t="shared" si="881"/>
        <v>2.5906199999999999</v>
      </c>
    </row>
    <row r="519" spans="2:35" hidden="1" x14ac:dyDescent="0.3">
      <c r="B519" s="86">
        <f t="shared" si="861"/>
        <v>42460</v>
      </c>
      <c r="C519" s="3"/>
      <c r="D519" s="3"/>
      <c r="E519" s="5">
        <f t="shared" ref="E519:K519" si="882">MAX(E484-E449,0)</f>
        <v>118.66686000000001</v>
      </c>
      <c r="F519" s="5">
        <f t="shared" si="882"/>
        <v>24.381659999999997</v>
      </c>
      <c r="G519" s="5">
        <f t="shared" si="882"/>
        <v>48.459037500000001</v>
      </c>
      <c r="H519" s="5">
        <f t="shared" si="882"/>
        <v>161.97397500000002</v>
      </c>
      <c r="I519" s="5">
        <f t="shared" si="882"/>
        <v>274.40814999999998</v>
      </c>
      <c r="J519" s="5">
        <f t="shared" si="882"/>
        <v>108.22631999999999</v>
      </c>
      <c r="K519" s="5">
        <f t="shared" si="882"/>
        <v>32.152970000000003</v>
      </c>
      <c r="L519" s="5"/>
      <c r="M519" s="5">
        <f t="shared" ref="M519:S519" si="883">MAX(M484-M449,0)</f>
        <v>124.71798999999999</v>
      </c>
      <c r="N519" s="5">
        <f t="shared" si="883"/>
        <v>0</v>
      </c>
      <c r="O519" s="5">
        <f t="shared" si="883"/>
        <v>0</v>
      </c>
      <c r="P519" s="5">
        <f t="shared" si="883"/>
        <v>0</v>
      </c>
      <c r="Q519" s="5">
        <f t="shared" si="883"/>
        <v>0</v>
      </c>
      <c r="R519" s="5">
        <f t="shared" si="883"/>
        <v>0</v>
      </c>
      <c r="S519" s="5">
        <f t="shared" si="883"/>
        <v>0</v>
      </c>
      <c r="T519" s="5"/>
      <c r="U519" s="5">
        <f t="shared" ref="U519:AA519" si="884">MAX(U484-U449,0)</f>
        <v>119.66730000000001</v>
      </c>
      <c r="V519" s="5">
        <f t="shared" si="884"/>
        <v>6.568010000000001</v>
      </c>
      <c r="W519" s="5">
        <f t="shared" si="884"/>
        <v>13.022693750000002</v>
      </c>
      <c r="X519" s="5">
        <f t="shared" si="884"/>
        <v>15.397425000000002</v>
      </c>
      <c r="Y519" s="5">
        <f t="shared" si="884"/>
        <v>24.860455000000005</v>
      </c>
      <c r="Z519" s="5">
        <f t="shared" si="884"/>
        <v>8.7955700000000014</v>
      </c>
      <c r="AA519" s="5">
        <f t="shared" si="884"/>
        <v>2.5777749999999999</v>
      </c>
      <c r="AB519" s="5"/>
      <c r="AC519" s="5">
        <f t="shared" ref="AC519:AI519" si="885">MAX(AC484-AC449,0)</f>
        <v>56.122279999999989</v>
      </c>
      <c r="AD519" s="5">
        <f t="shared" si="885"/>
        <v>1.3226600000000002</v>
      </c>
      <c r="AE519" s="5">
        <f t="shared" si="885"/>
        <v>2.7721625000000003</v>
      </c>
      <c r="AF519" s="5">
        <f t="shared" si="885"/>
        <v>7.698712500000001</v>
      </c>
      <c r="AG519" s="5">
        <f t="shared" si="885"/>
        <v>24.725719999999995</v>
      </c>
      <c r="AH519" s="5">
        <f t="shared" si="885"/>
        <v>0</v>
      </c>
      <c r="AI519" s="5">
        <f t="shared" si="885"/>
        <v>2.7922399999999996</v>
      </c>
    </row>
    <row r="520" spans="2:35" hidden="1" x14ac:dyDescent="0.3">
      <c r="B520" s="86">
        <f t="shared" si="861"/>
        <v>42825</v>
      </c>
      <c r="C520" s="3"/>
      <c r="D520" s="3"/>
      <c r="E520" s="5">
        <f t="shared" ref="E520:K520" si="886">MAX(E485-E450,0)</f>
        <v>127.65988000000002</v>
      </c>
      <c r="F520" s="5">
        <f t="shared" si="886"/>
        <v>25.621739999999996</v>
      </c>
      <c r="G520" s="5">
        <f t="shared" si="886"/>
        <v>51.311587499999987</v>
      </c>
      <c r="H520" s="5">
        <f t="shared" si="886"/>
        <v>169.41609</v>
      </c>
      <c r="I520" s="5">
        <f t="shared" si="886"/>
        <v>294.09309999999999</v>
      </c>
      <c r="J520" s="5">
        <f t="shared" si="886"/>
        <v>116.62495000000013</v>
      </c>
      <c r="K520" s="5">
        <f t="shared" si="886"/>
        <v>34.722664999999992</v>
      </c>
      <c r="L520" s="5"/>
      <c r="M520" s="5">
        <f t="shared" ref="M520:S520" si="887">MAX(M485-M450,0)</f>
        <v>134.16766999999999</v>
      </c>
      <c r="N520" s="5">
        <f t="shared" si="887"/>
        <v>0</v>
      </c>
      <c r="O520" s="5">
        <f t="shared" si="887"/>
        <v>0</v>
      </c>
      <c r="P520" s="5">
        <f t="shared" si="887"/>
        <v>0</v>
      </c>
      <c r="Q520" s="5">
        <f t="shared" si="887"/>
        <v>0</v>
      </c>
      <c r="R520" s="5">
        <f t="shared" si="887"/>
        <v>0</v>
      </c>
      <c r="S520" s="5">
        <f t="shared" si="887"/>
        <v>0</v>
      </c>
      <c r="T520" s="5"/>
      <c r="U520" s="5">
        <f t="shared" ref="U520:AA520" si="888">MAX(U485-U450,0)</f>
        <v>128.73277500000003</v>
      </c>
      <c r="V520" s="5">
        <f t="shared" si="888"/>
        <v>6.9018899999999999</v>
      </c>
      <c r="W520" s="5">
        <f t="shared" si="888"/>
        <v>13.788868749999999</v>
      </c>
      <c r="X520" s="5">
        <f t="shared" si="888"/>
        <v>16.108469999999997</v>
      </c>
      <c r="Y520" s="5">
        <f t="shared" si="888"/>
        <v>26.64417000000001</v>
      </c>
      <c r="Z520" s="5">
        <f t="shared" si="888"/>
        <v>9.4786999999999964</v>
      </c>
      <c r="AA520" s="5">
        <f t="shared" si="888"/>
        <v>2.7819250000000002</v>
      </c>
      <c r="AB520" s="5"/>
      <c r="AC520" s="5">
        <f t="shared" ref="AC520:AI520" si="889">MAX(AC485-AC450,0)</f>
        <v>60.372614999999996</v>
      </c>
      <c r="AD520" s="5">
        <f t="shared" si="889"/>
        <v>1.3907400000000001</v>
      </c>
      <c r="AE520" s="5">
        <f t="shared" si="889"/>
        <v>2.9372124999999993</v>
      </c>
      <c r="AF520" s="5">
        <f t="shared" si="889"/>
        <v>8.0542349999999985</v>
      </c>
      <c r="AG520" s="5">
        <f t="shared" si="889"/>
        <v>26.500279999999997</v>
      </c>
      <c r="AH520" s="5">
        <f t="shared" si="889"/>
        <v>0</v>
      </c>
      <c r="AI520" s="5">
        <f t="shared" si="889"/>
        <v>3.0134924999999999</v>
      </c>
    </row>
    <row r="521" spans="2:35" hidden="1" x14ac:dyDescent="0.3">
      <c r="B521" s="86">
        <f t="shared" si="861"/>
        <v>43190</v>
      </c>
      <c r="C521" s="3"/>
      <c r="D521" s="3"/>
      <c r="E521" s="5">
        <f t="shared" ref="E521:K521" si="890">MAX(E486-E451,0)</f>
        <v>137.31900000000002</v>
      </c>
      <c r="F521" s="5">
        <f t="shared" si="890"/>
        <v>26.861819999999998</v>
      </c>
      <c r="G521" s="5">
        <f t="shared" si="890"/>
        <v>54.239137500000005</v>
      </c>
      <c r="H521" s="5">
        <f t="shared" si="890"/>
        <v>177.38689999999997</v>
      </c>
      <c r="I521" s="5">
        <f t="shared" si="890"/>
        <v>315.29505</v>
      </c>
      <c r="J521" s="5">
        <f t="shared" si="890"/>
        <v>125.25033999999999</v>
      </c>
      <c r="K521" s="5">
        <f t="shared" si="890"/>
        <v>37.230615000000007</v>
      </c>
      <c r="L521" s="5"/>
      <c r="M521" s="5">
        <f t="shared" ref="M521:S521" si="891">MAX(M486-M451,0)</f>
        <v>144.32099999999997</v>
      </c>
      <c r="N521" s="5">
        <f t="shared" si="891"/>
        <v>0</v>
      </c>
      <c r="O521" s="5">
        <f t="shared" si="891"/>
        <v>0</v>
      </c>
      <c r="P521" s="5">
        <f t="shared" si="891"/>
        <v>0</v>
      </c>
      <c r="Q521" s="5">
        <f t="shared" si="891"/>
        <v>0</v>
      </c>
      <c r="R521" s="5">
        <f t="shared" si="891"/>
        <v>0</v>
      </c>
      <c r="S521" s="5">
        <f t="shared" si="891"/>
        <v>0</v>
      </c>
      <c r="T521" s="5"/>
      <c r="U521" s="5">
        <f t="shared" ref="U521:AA521" si="892">MAX(U486-U451,0)</f>
        <v>138.47624999999999</v>
      </c>
      <c r="V521" s="5">
        <f t="shared" si="892"/>
        <v>7.2357700000000005</v>
      </c>
      <c r="W521" s="5">
        <f t="shared" si="892"/>
        <v>14.575043749999999</v>
      </c>
      <c r="X521" s="5">
        <f t="shared" si="892"/>
        <v>16.8552</v>
      </c>
      <c r="Y521" s="5">
        <f t="shared" si="892"/>
        <v>28.563535000000002</v>
      </c>
      <c r="Z521" s="5">
        <f t="shared" si="892"/>
        <v>10.178839999999997</v>
      </c>
      <c r="AA521" s="5">
        <f t="shared" si="892"/>
        <v>2.9852999999999996</v>
      </c>
      <c r="AB521" s="5"/>
      <c r="AC521" s="5">
        <f t="shared" ref="AC521:AI521" si="893">MAX(AC486-AC451,0)</f>
        <v>64.943249999999992</v>
      </c>
      <c r="AD521" s="5">
        <f t="shared" si="893"/>
        <v>1.4588200000000002</v>
      </c>
      <c r="AE521" s="5">
        <f t="shared" si="893"/>
        <v>3.1072624999999996</v>
      </c>
      <c r="AF521" s="5">
        <f t="shared" si="893"/>
        <v>8.4276</v>
      </c>
      <c r="AG521" s="5">
        <f t="shared" si="893"/>
        <v>28.406939999999999</v>
      </c>
      <c r="AH521" s="5">
        <f t="shared" si="893"/>
        <v>0</v>
      </c>
      <c r="AI521" s="5">
        <f t="shared" si="893"/>
        <v>3.2336424999999998</v>
      </c>
    </row>
    <row r="522" spans="2:35" hidden="1" x14ac:dyDescent="0.3">
      <c r="B522" s="86">
        <f t="shared" si="861"/>
        <v>43555</v>
      </c>
      <c r="C522" s="3"/>
      <c r="D522" s="3"/>
      <c r="E522" s="5">
        <f t="shared" ref="E522:K522" si="894">MAX(E487-E452,0)</f>
        <v>147.70503000000002</v>
      </c>
      <c r="F522" s="5">
        <f t="shared" si="894"/>
        <v>28.101900000000001</v>
      </c>
      <c r="G522" s="5">
        <f t="shared" si="894"/>
        <v>57.410756250000006</v>
      </c>
      <c r="H522" s="5">
        <f t="shared" si="894"/>
        <v>185.72271000000001</v>
      </c>
      <c r="I522" s="5">
        <f t="shared" si="894"/>
        <v>337.89295000000004</v>
      </c>
      <c r="J522" s="5">
        <f t="shared" si="894"/>
        <v>134.90375</v>
      </c>
      <c r="K522" s="5">
        <f t="shared" si="894"/>
        <v>40.123565000000006</v>
      </c>
      <c r="L522" s="5"/>
      <c r="M522" s="5">
        <f t="shared" ref="M522:S522" si="895">MAX(M487-M452,0)</f>
        <v>155.233395</v>
      </c>
      <c r="N522" s="5">
        <f t="shared" si="895"/>
        <v>0</v>
      </c>
      <c r="O522" s="5">
        <f t="shared" si="895"/>
        <v>0</v>
      </c>
      <c r="P522" s="5">
        <f t="shared" si="895"/>
        <v>0</v>
      </c>
      <c r="Q522" s="5">
        <f t="shared" si="895"/>
        <v>0</v>
      </c>
      <c r="R522" s="5">
        <f t="shared" si="895"/>
        <v>0</v>
      </c>
      <c r="S522" s="5">
        <f t="shared" si="895"/>
        <v>0</v>
      </c>
      <c r="T522" s="5"/>
      <c r="U522" s="5">
        <f t="shared" ref="U522:AA522" si="896">MAX(U487-U452,0)</f>
        <v>148.94415000000004</v>
      </c>
      <c r="V522" s="5">
        <f t="shared" si="896"/>
        <v>7.5696500000000011</v>
      </c>
      <c r="W522" s="5">
        <f t="shared" si="896"/>
        <v>15.426990624999998</v>
      </c>
      <c r="X522" s="5">
        <f t="shared" si="896"/>
        <v>17.646930000000001</v>
      </c>
      <c r="Y522" s="5">
        <f t="shared" si="896"/>
        <v>30.610564999999998</v>
      </c>
      <c r="Z522" s="5">
        <f t="shared" si="896"/>
        <v>10.963750000000005</v>
      </c>
      <c r="AA522" s="5">
        <f t="shared" si="896"/>
        <v>3.2161750000000002</v>
      </c>
      <c r="AB522" s="5"/>
      <c r="AC522" s="5">
        <f t="shared" ref="AC522:AI522" si="897">MAX(AC487-AC452,0)</f>
        <v>69.850439999999992</v>
      </c>
      <c r="AD522" s="5">
        <f t="shared" si="897"/>
        <v>1.5268999999999999</v>
      </c>
      <c r="AE522" s="5">
        <f t="shared" si="897"/>
        <v>3.2904437499999997</v>
      </c>
      <c r="AF522" s="5">
        <f t="shared" si="897"/>
        <v>8.8234650000000006</v>
      </c>
      <c r="AG522" s="5">
        <f t="shared" si="897"/>
        <v>30.442460000000004</v>
      </c>
      <c r="AH522" s="5">
        <f t="shared" si="897"/>
        <v>0</v>
      </c>
      <c r="AI522" s="5">
        <f t="shared" si="897"/>
        <v>3.4837924999999998</v>
      </c>
    </row>
    <row r="523" spans="2:35" hidden="1" x14ac:dyDescent="0.3">
      <c r="B523" s="86">
        <f t="shared" si="861"/>
        <v>43921</v>
      </c>
      <c r="C523" s="3"/>
      <c r="D523" s="3"/>
      <c r="E523" s="5">
        <f t="shared" ref="E523:K523" si="898">MAX(E488-E453,0)</f>
        <v>158.86488000000003</v>
      </c>
      <c r="F523" s="5">
        <f t="shared" si="898"/>
        <v>29.34198</v>
      </c>
      <c r="G523" s="5">
        <f t="shared" si="898"/>
        <v>60.695512499999985</v>
      </c>
      <c r="H523" s="5">
        <f t="shared" si="898"/>
        <v>194.38683500000002</v>
      </c>
      <c r="I523" s="5">
        <f t="shared" si="898"/>
        <v>362.16804999999999</v>
      </c>
      <c r="J523" s="5">
        <f t="shared" si="898"/>
        <v>145.31703999999991</v>
      </c>
      <c r="K523" s="5">
        <f t="shared" si="898"/>
        <v>43.252599999999987</v>
      </c>
      <c r="L523" s="5"/>
      <c r="M523" s="5">
        <f t="shared" ref="M523:S523" si="899">MAX(M488-M453,0)</f>
        <v>166.96391999999997</v>
      </c>
      <c r="N523" s="5">
        <f t="shared" si="899"/>
        <v>0</v>
      </c>
      <c r="O523" s="5">
        <f t="shared" si="899"/>
        <v>0</v>
      </c>
      <c r="P523" s="5">
        <f t="shared" si="899"/>
        <v>0</v>
      </c>
      <c r="Q523" s="5">
        <f t="shared" si="899"/>
        <v>0</v>
      </c>
      <c r="R523" s="5">
        <f t="shared" si="899"/>
        <v>0</v>
      </c>
      <c r="S523" s="5">
        <f t="shared" si="899"/>
        <v>0</v>
      </c>
      <c r="T523" s="5"/>
      <c r="U523" s="5">
        <f t="shared" ref="U523:AA523" si="900">MAX(U488-U453,0)</f>
        <v>160.20090000000002</v>
      </c>
      <c r="V523" s="5">
        <f t="shared" si="900"/>
        <v>7.9035299999999999</v>
      </c>
      <c r="W523" s="5">
        <f t="shared" si="900"/>
        <v>16.310481249999999</v>
      </c>
      <c r="X523" s="5">
        <f t="shared" si="900"/>
        <v>18.469304999999995</v>
      </c>
      <c r="Y523" s="5">
        <f t="shared" si="900"/>
        <v>32.809635</v>
      </c>
      <c r="Z523" s="5">
        <f t="shared" si="900"/>
        <v>11.810540000000003</v>
      </c>
      <c r="AA523" s="5">
        <f t="shared" si="900"/>
        <v>3.4651250000000005</v>
      </c>
      <c r="AB523" s="5"/>
      <c r="AC523" s="5">
        <f t="shared" ref="AC523:AI523" si="901">MAX(AC488-AC453,0)</f>
        <v>75.130740000000003</v>
      </c>
      <c r="AD523" s="5">
        <f t="shared" si="901"/>
        <v>1.5949799999999998</v>
      </c>
      <c r="AE523" s="5">
        <f t="shared" si="901"/>
        <v>3.4748874999999995</v>
      </c>
      <c r="AF523" s="5">
        <f t="shared" si="901"/>
        <v>9.2346524999999975</v>
      </c>
      <c r="AG523" s="5">
        <f t="shared" si="901"/>
        <v>32.629340000000006</v>
      </c>
      <c r="AH523" s="5">
        <f t="shared" si="901"/>
        <v>0</v>
      </c>
      <c r="AI523" s="5">
        <f t="shared" si="901"/>
        <v>3.7535750000000001</v>
      </c>
    </row>
    <row r="524" spans="2:35" hidden="1" x14ac:dyDescent="0.3">
      <c r="B524" s="86">
        <f t="shared" si="861"/>
        <v>44286</v>
      </c>
      <c r="C524" s="3"/>
      <c r="D524" s="3"/>
      <c r="E524" s="5">
        <f t="shared" ref="E524:K524" si="902">MAX(E489-E454,0)</f>
        <v>134.21662000000001</v>
      </c>
      <c r="F524" s="5">
        <f t="shared" si="902"/>
        <v>30.309989999999999</v>
      </c>
      <c r="G524" s="5">
        <f t="shared" si="902"/>
        <v>64.235812499999994</v>
      </c>
      <c r="H524" s="5">
        <f t="shared" si="902"/>
        <v>159.31076999999999</v>
      </c>
      <c r="I524" s="5">
        <f t="shared" si="902"/>
        <v>303.37745000000001</v>
      </c>
      <c r="J524" s="5">
        <f t="shared" si="902"/>
        <v>138.54297999999989</v>
      </c>
      <c r="K524" s="5">
        <f t="shared" si="902"/>
        <v>39.142902499999998</v>
      </c>
      <c r="L524" s="5"/>
      <c r="M524" s="5">
        <f t="shared" ref="M524:S524" si="903">MAX(M489-M454,0)</f>
        <v>141.51707999999999</v>
      </c>
      <c r="N524" s="5">
        <f t="shared" si="903"/>
        <v>0</v>
      </c>
      <c r="O524" s="5">
        <f t="shared" si="903"/>
        <v>0</v>
      </c>
      <c r="P524" s="5">
        <f t="shared" si="903"/>
        <v>0</v>
      </c>
      <c r="Q524" s="5">
        <f t="shared" si="903"/>
        <v>0</v>
      </c>
      <c r="R524" s="5">
        <f t="shared" si="903"/>
        <v>0</v>
      </c>
      <c r="S524" s="5">
        <f t="shared" si="903"/>
        <v>0</v>
      </c>
      <c r="T524" s="5"/>
      <c r="U524" s="5">
        <f t="shared" ref="U524:AA524" si="904">MAX(U489-U454,0)</f>
        <v>136.14847500000002</v>
      </c>
      <c r="V524" s="5">
        <f t="shared" si="904"/>
        <v>8.1820149999999998</v>
      </c>
      <c r="W524" s="5">
        <f t="shared" si="904"/>
        <v>17.287531250000001</v>
      </c>
      <c r="X524" s="5">
        <f t="shared" si="904"/>
        <v>15.137909999999996</v>
      </c>
      <c r="Y524" s="5">
        <f t="shared" si="904"/>
        <v>27.477215000000008</v>
      </c>
      <c r="Z524" s="5">
        <f t="shared" si="904"/>
        <v>11.302479999999999</v>
      </c>
      <c r="AA524" s="5">
        <f t="shared" si="904"/>
        <v>3.1188624999999988</v>
      </c>
      <c r="AB524" s="5"/>
      <c r="AC524" s="5">
        <f t="shared" ref="AC524:AI524" si="905">MAX(AC489-AC454,0)</f>
        <v>64.148134999999982</v>
      </c>
      <c r="AD524" s="5">
        <f t="shared" si="905"/>
        <v>1.5664899999999999</v>
      </c>
      <c r="AE524" s="5">
        <f t="shared" si="905"/>
        <v>3.5601874999999996</v>
      </c>
      <c r="AF524" s="5">
        <f t="shared" si="905"/>
        <v>7.5689549999999981</v>
      </c>
      <c r="AG524" s="5">
        <f t="shared" si="905"/>
        <v>27.316059999999993</v>
      </c>
      <c r="AH524" s="5">
        <f t="shared" si="905"/>
        <v>0.15803000000000011</v>
      </c>
      <c r="AI524" s="5">
        <f t="shared" si="905"/>
        <v>3.3795612499999992</v>
      </c>
    </row>
    <row r="525" spans="2:35" x14ac:dyDescent="0.3">
      <c r="B525" s="86">
        <f t="shared" si="861"/>
        <v>44651</v>
      </c>
      <c r="C525" s="3"/>
      <c r="D525" s="3"/>
      <c r="E525" s="5">
        <f t="shared" ref="E525:K525" si="906">MAX(E490-E455,0)</f>
        <v>33.683251500000004</v>
      </c>
      <c r="F525" s="5">
        <f t="shared" si="906"/>
        <v>30.461869799999995</v>
      </c>
      <c r="G525" s="5">
        <f t="shared" si="906"/>
        <v>67.172335593749992</v>
      </c>
      <c r="H525" s="5">
        <f t="shared" si="906"/>
        <v>34.262754975000007</v>
      </c>
      <c r="I525" s="5">
        <f t="shared" si="906"/>
        <v>69.643345499999981</v>
      </c>
      <c r="J525" s="5">
        <f t="shared" si="906"/>
        <v>93.625485749999996</v>
      </c>
      <c r="K525" s="5">
        <f t="shared" si="906"/>
        <v>20.154131212500005</v>
      </c>
      <c r="L525" s="5"/>
      <c r="M525" s="5">
        <f t="shared" ref="M525:S525" si="907">MAX(M490-M455,0)</f>
        <v>37.227275999999989</v>
      </c>
      <c r="N525" s="5">
        <f t="shared" si="907"/>
        <v>0</v>
      </c>
      <c r="O525" s="5">
        <f t="shared" si="907"/>
        <v>0</v>
      </c>
      <c r="P525" s="5">
        <f t="shared" si="907"/>
        <v>0</v>
      </c>
      <c r="Q525" s="5">
        <f t="shared" si="907"/>
        <v>0</v>
      </c>
      <c r="R525" s="5">
        <f t="shared" si="907"/>
        <v>0</v>
      </c>
      <c r="S525" s="5">
        <f t="shared" si="907"/>
        <v>0</v>
      </c>
      <c r="T525" s="5"/>
      <c r="U525" s="5">
        <f t="shared" ref="U525:AA525" si="908">MAX(U490-U455,0)</f>
        <v>37.169904375000002</v>
      </c>
      <c r="V525" s="5">
        <f t="shared" si="908"/>
        <v>8.2765727999999985</v>
      </c>
      <c r="W525" s="5">
        <f t="shared" si="908"/>
        <v>18.157455984374998</v>
      </c>
      <c r="X525" s="5">
        <f t="shared" si="908"/>
        <v>3.3184829249999996</v>
      </c>
      <c r="Y525" s="5">
        <f t="shared" si="908"/>
        <v>6.28332435</v>
      </c>
      <c r="Z525" s="5">
        <f t="shared" si="908"/>
        <v>7.7783107499999975</v>
      </c>
      <c r="AA525" s="5">
        <f t="shared" si="908"/>
        <v>1.5390714375000001</v>
      </c>
      <c r="AB525" s="5"/>
      <c r="AC525" s="5">
        <f t="shared" ref="AC525:AI525" si="909">MAX(AC490-AC455,0)</f>
        <v>18.618343874999997</v>
      </c>
      <c r="AD525" s="5">
        <f t="shared" si="909"/>
        <v>1.3294997999999996</v>
      </c>
      <c r="AE525" s="5">
        <f t="shared" si="909"/>
        <v>3.3589184062499995</v>
      </c>
      <c r="AF525" s="5">
        <f t="shared" si="909"/>
        <v>1.6592414624999998</v>
      </c>
      <c r="AG525" s="5">
        <f t="shared" si="909"/>
        <v>6.2080704000000004</v>
      </c>
      <c r="AH525" s="5">
        <f t="shared" si="909"/>
        <v>0.96830887499999951</v>
      </c>
      <c r="AI525" s="5">
        <f t="shared" si="909"/>
        <v>1.67195233125</v>
      </c>
    </row>
    <row r="526" spans="2:35" x14ac:dyDescent="0.3">
      <c r="B526" s="86">
        <f t="shared" si="861"/>
        <v>45016</v>
      </c>
      <c r="C526" s="3"/>
      <c r="D526" s="3"/>
      <c r="E526" s="5">
        <f t="shared" ref="E526:K526" si="910">MAX(E491-E456,0)</f>
        <v>33.851667757500003</v>
      </c>
      <c r="F526" s="5">
        <f t="shared" si="910"/>
        <v>30.614179149000002</v>
      </c>
      <c r="G526" s="5">
        <f t="shared" si="910"/>
        <v>67.508197271718743</v>
      </c>
      <c r="H526" s="5">
        <f t="shared" si="910"/>
        <v>34.434068749874996</v>
      </c>
      <c r="I526" s="5">
        <f t="shared" si="910"/>
        <v>69.991562227499998</v>
      </c>
      <c r="J526" s="5">
        <f t="shared" si="910"/>
        <v>94.09361317874999</v>
      </c>
      <c r="K526" s="5">
        <f t="shared" si="910"/>
        <v>20.254901868562495</v>
      </c>
      <c r="L526" s="5"/>
      <c r="M526" s="5">
        <f t="shared" ref="M526:S526" si="911">MAX(M491-M456,0)</f>
        <v>37.413412379999997</v>
      </c>
      <c r="N526" s="5">
        <f t="shared" si="911"/>
        <v>0</v>
      </c>
      <c r="O526" s="5">
        <f t="shared" si="911"/>
        <v>0</v>
      </c>
      <c r="P526" s="5">
        <f t="shared" si="911"/>
        <v>0</v>
      </c>
      <c r="Q526" s="5">
        <f t="shared" si="911"/>
        <v>0</v>
      </c>
      <c r="R526" s="5">
        <f t="shared" si="911"/>
        <v>0</v>
      </c>
      <c r="S526" s="5">
        <f t="shared" si="911"/>
        <v>0</v>
      </c>
      <c r="T526" s="5"/>
      <c r="U526" s="5">
        <f t="shared" ref="U526:AA526" si="912">MAX(U491-U456,0)</f>
        <v>37.355753896875001</v>
      </c>
      <c r="V526" s="5">
        <f t="shared" si="912"/>
        <v>8.3179556639999976</v>
      </c>
      <c r="W526" s="5">
        <f t="shared" si="912"/>
        <v>18.248243264296875</v>
      </c>
      <c r="X526" s="5">
        <f t="shared" si="912"/>
        <v>3.3350753396249995</v>
      </c>
      <c r="Y526" s="5">
        <f t="shared" si="912"/>
        <v>6.3147409717499992</v>
      </c>
      <c r="Z526" s="5">
        <f t="shared" si="912"/>
        <v>7.8172023037499994</v>
      </c>
      <c r="AA526" s="5">
        <f t="shared" si="912"/>
        <v>1.5467667946874997</v>
      </c>
      <c r="AB526" s="5"/>
      <c r="AC526" s="5">
        <f t="shared" ref="AC526:AI526" si="913">MAX(AC491-AC456,0)</f>
        <v>18.711435594374997</v>
      </c>
      <c r="AD526" s="5">
        <f t="shared" si="913"/>
        <v>1.3361472989999998</v>
      </c>
      <c r="AE526" s="5">
        <f t="shared" si="913"/>
        <v>3.3757129982812497</v>
      </c>
      <c r="AF526" s="5">
        <f t="shared" si="913"/>
        <v>1.6675376698124997</v>
      </c>
      <c r="AG526" s="5">
        <f t="shared" si="913"/>
        <v>6.2391107520000002</v>
      </c>
      <c r="AH526" s="5">
        <f t="shared" si="913"/>
        <v>0.97315041937500002</v>
      </c>
      <c r="AI526" s="5">
        <f t="shared" si="913"/>
        <v>1.6803120929062494</v>
      </c>
    </row>
    <row r="527" spans="2:35" x14ac:dyDescent="0.3">
      <c r="B527" s="86">
        <f t="shared" si="861"/>
        <v>45382</v>
      </c>
      <c r="C527" s="3"/>
      <c r="D527" s="3"/>
      <c r="E527" s="5">
        <f t="shared" ref="E527:K527" si="914">MAX(E492-E457,0)</f>
        <v>34.020926096287496</v>
      </c>
      <c r="F527" s="5">
        <f t="shared" si="914"/>
        <v>30.767250044744983</v>
      </c>
      <c r="G527" s="5">
        <f t="shared" si="914"/>
        <v>67.845738258077347</v>
      </c>
      <c r="H527" s="5">
        <f t="shared" si="914"/>
        <v>34.606239093624367</v>
      </c>
      <c r="I527" s="5">
        <f t="shared" si="914"/>
        <v>70.341520038637498</v>
      </c>
      <c r="J527" s="5">
        <f t="shared" si="914"/>
        <v>94.564081244643717</v>
      </c>
      <c r="K527" s="5">
        <f t="shared" si="914"/>
        <v>20.356176377905307</v>
      </c>
      <c r="L527" s="5"/>
      <c r="M527" s="5">
        <f t="shared" ref="M527:S527" si="915">MAX(M492-M457,0)</f>
        <v>37.600479441899985</v>
      </c>
      <c r="N527" s="5">
        <f t="shared" si="915"/>
        <v>0</v>
      </c>
      <c r="O527" s="5">
        <f t="shared" si="915"/>
        <v>0</v>
      </c>
      <c r="P527" s="5">
        <f t="shared" si="915"/>
        <v>0</v>
      </c>
      <c r="Q527" s="5">
        <f t="shared" si="915"/>
        <v>0</v>
      </c>
      <c r="R527" s="5">
        <f t="shared" si="915"/>
        <v>0</v>
      </c>
      <c r="S527" s="5">
        <f t="shared" si="915"/>
        <v>0</v>
      </c>
      <c r="T527" s="5"/>
      <c r="U527" s="5">
        <f t="shared" ref="U527:AA527" si="916">MAX(U492-U457,0)</f>
        <v>37.542532666359364</v>
      </c>
      <c r="V527" s="5">
        <f t="shared" si="916"/>
        <v>8.35954544232</v>
      </c>
      <c r="W527" s="5">
        <f t="shared" si="916"/>
        <v>18.33948448061836</v>
      </c>
      <c r="X527" s="5">
        <f t="shared" si="916"/>
        <v>3.3517507163231244</v>
      </c>
      <c r="Y527" s="5">
        <f t="shared" si="916"/>
        <v>6.346314676608749</v>
      </c>
      <c r="Z527" s="5">
        <f t="shared" si="916"/>
        <v>7.856288315268749</v>
      </c>
      <c r="AA527" s="5">
        <f t="shared" si="916"/>
        <v>1.5545006286609362</v>
      </c>
      <c r="AB527" s="5"/>
      <c r="AC527" s="5">
        <f t="shared" ref="AC527:AI527" si="917">MAX(AC492-AC457,0)</f>
        <v>18.804992772346868</v>
      </c>
      <c r="AD527" s="5">
        <f t="shared" si="917"/>
        <v>1.3428280354949997</v>
      </c>
      <c r="AE527" s="5">
        <f t="shared" si="917"/>
        <v>3.392591563272656</v>
      </c>
      <c r="AF527" s="5">
        <f t="shared" si="917"/>
        <v>1.6758753581615622</v>
      </c>
      <c r="AG527" s="5">
        <f t="shared" si="917"/>
        <v>6.2703063057600001</v>
      </c>
      <c r="AH527" s="5">
        <f t="shared" si="917"/>
        <v>0.9780161714718747</v>
      </c>
      <c r="AI527" s="5">
        <f t="shared" si="917"/>
        <v>1.6887136533707801</v>
      </c>
    </row>
    <row r="528" spans="2:35" x14ac:dyDescent="0.3">
      <c r="B528" s="86">
        <f t="shared" si="861"/>
        <v>45747</v>
      </c>
      <c r="C528" s="3"/>
      <c r="D528" s="3"/>
      <c r="E528" s="5">
        <f t="shared" ref="E528:K528" si="918">MAX(E493-E458,0)</f>
        <v>34.191030726768929</v>
      </c>
      <c r="F528" s="5">
        <f t="shared" si="918"/>
        <v>30.92108629496871</v>
      </c>
      <c r="G528" s="5">
        <f t="shared" si="918"/>
        <v>68.18496694936772</v>
      </c>
      <c r="H528" s="5">
        <f t="shared" si="918"/>
        <v>34.779270289092487</v>
      </c>
      <c r="I528" s="5">
        <f t="shared" si="918"/>
        <v>70.693227638830678</v>
      </c>
      <c r="J528" s="5">
        <f t="shared" si="918"/>
        <v>95.036901650866938</v>
      </c>
      <c r="K528" s="5">
        <f t="shared" si="918"/>
        <v>20.457957259794831</v>
      </c>
      <c r="L528" s="5"/>
      <c r="M528" s="5">
        <f t="shared" ref="M528:S528" si="919">MAX(M493-M458,0)</f>
        <v>37.788481839109473</v>
      </c>
      <c r="N528" s="5">
        <f t="shared" si="919"/>
        <v>0</v>
      </c>
      <c r="O528" s="5">
        <f t="shared" si="919"/>
        <v>0</v>
      </c>
      <c r="P528" s="5">
        <f t="shared" si="919"/>
        <v>0</v>
      </c>
      <c r="Q528" s="5">
        <f t="shared" si="919"/>
        <v>0</v>
      </c>
      <c r="R528" s="5">
        <f t="shared" si="919"/>
        <v>0</v>
      </c>
      <c r="S528" s="5">
        <f t="shared" si="919"/>
        <v>0</v>
      </c>
      <c r="T528" s="5"/>
      <c r="U528" s="5">
        <f t="shared" ref="U528:AA528" si="920">MAX(U493-U458,0)</f>
        <v>37.730245329691158</v>
      </c>
      <c r="V528" s="5">
        <f t="shared" si="920"/>
        <v>8.4013431695315983</v>
      </c>
      <c r="W528" s="5">
        <f t="shared" si="920"/>
        <v>18.431181903021454</v>
      </c>
      <c r="X528" s="5">
        <f t="shared" si="920"/>
        <v>3.3685094699047387</v>
      </c>
      <c r="Y528" s="5">
        <f t="shared" si="920"/>
        <v>6.3780462499917903</v>
      </c>
      <c r="Z528" s="5">
        <f t="shared" si="920"/>
        <v>7.8955697568450915</v>
      </c>
      <c r="AA528" s="5">
        <f t="shared" si="920"/>
        <v>1.5622731318042409</v>
      </c>
      <c r="AB528" s="5"/>
      <c r="AC528" s="5">
        <f t="shared" ref="AC528:AI528" si="921">MAX(AC493-AC458,0)</f>
        <v>18.899017736208602</v>
      </c>
      <c r="AD528" s="5">
        <f t="shared" si="921"/>
        <v>1.349542175672475</v>
      </c>
      <c r="AE528" s="5">
        <f t="shared" si="921"/>
        <v>3.4095545210890208</v>
      </c>
      <c r="AF528" s="5">
        <f t="shared" si="921"/>
        <v>1.6842547349523693</v>
      </c>
      <c r="AG528" s="5">
        <f t="shared" si="921"/>
        <v>6.3016578372887979</v>
      </c>
      <c r="AH528" s="5">
        <f t="shared" si="921"/>
        <v>0.98290625232923379</v>
      </c>
      <c r="AI528" s="5">
        <f t="shared" si="921"/>
        <v>1.6971572216376336</v>
      </c>
    </row>
    <row r="529" spans="2:35" x14ac:dyDescent="0.3">
      <c r="B529" s="86">
        <f t="shared" si="861"/>
        <v>46112</v>
      </c>
      <c r="C529" s="3"/>
      <c r="D529" s="3"/>
      <c r="E529" s="5">
        <f t="shared" ref="E529:K529" si="922">MAX(E494-E459,0)</f>
        <v>34.36198588040277</v>
      </c>
      <c r="F529" s="5">
        <f t="shared" si="922"/>
        <v>31.075691726443559</v>
      </c>
      <c r="G529" s="5">
        <f t="shared" si="922"/>
        <v>68.525891784114563</v>
      </c>
      <c r="H529" s="5">
        <f t="shared" si="922"/>
        <v>34.953166640537937</v>
      </c>
      <c r="I529" s="5">
        <f t="shared" si="922"/>
        <v>71.046693777024799</v>
      </c>
      <c r="J529" s="5">
        <f t="shared" si="922"/>
        <v>95.512086159121239</v>
      </c>
      <c r="K529" s="5">
        <f t="shared" si="922"/>
        <v>20.560247046093803</v>
      </c>
      <c r="L529" s="5"/>
      <c r="M529" s="5">
        <f t="shared" ref="M529:S529" si="923">MAX(M494-M459,0)</f>
        <v>37.977424248305027</v>
      </c>
      <c r="N529" s="5">
        <f t="shared" si="923"/>
        <v>0</v>
      </c>
      <c r="O529" s="5">
        <f t="shared" si="923"/>
        <v>0</v>
      </c>
      <c r="P529" s="5">
        <f t="shared" si="923"/>
        <v>0</v>
      </c>
      <c r="Q529" s="5">
        <f t="shared" si="923"/>
        <v>0</v>
      </c>
      <c r="R529" s="5">
        <f t="shared" si="923"/>
        <v>0</v>
      </c>
      <c r="S529" s="5">
        <f t="shared" si="923"/>
        <v>0</v>
      </c>
      <c r="T529" s="5"/>
      <c r="U529" s="5">
        <f t="shared" ref="U529:AA529" si="924">MAX(U494-U459,0)</f>
        <v>37.918896556339618</v>
      </c>
      <c r="V529" s="5">
        <f t="shared" si="924"/>
        <v>8.4433498853792557</v>
      </c>
      <c r="W529" s="5">
        <f t="shared" si="924"/>
        <v>18.523337812536557</v>
      </c>
      <c r="X529" s="5">
        <f t="shared" si="924"/>
        <v>3.3853520172542622</v>
      </c>
      <c r="Y529" s="5">
        <f t="shared" si="924"/>
        <v>6.4099364812417505</v>
      </c>
      <c r="Z529" s="5">
        <f t="shared" si="924"/>
        <v>7.9350476056293164</v>
      </c>
      <c r="AA529" s="5">
        <f t="shared" si="924"/>
        <v>1.570084497463262</v>
      </c>
      <c r="AB529" s="5"/>
      <c r="AC529" s="5">
        <f t="shared" ref="AC529:AI529" si="925">MAX(AC494-AC459,0)</f>
        <v>18.993512824889638</v>
      </c>
      <c r="AD529" s="5">
        <f t="shared" si="925"/>
        <v>1.3562898865508373</v>
      </c>
      <c r="AE529" s="5">
        <f t="shared" si="925"/>
        <v>3.4266022936944642</v>
      </c>
      <c r="AF529" s="5">
        <f t="shared" si="925"/>
        <v>1.6926760086271311</v>
      </c>
      <c r="AG529" s="5">
        <f t="shared" si="925"/>
        <v>6.3331661264752412</v>
      </c>
      <c r="AH529" s="5">
        <f t="shared" si="925"/>
        <v>0.98782078359087988</v>
      </c>
      <c r="AI529" s="5">
        <f t="shared" si="925"/>
        <v>1.7056430077458218</v>
      </c>
    </row>
    <row r="530" spans="2:35" x14ac:dyDescent="0.3">
      <c r="B530" s="86">
        <f t="shared" si="861"/>
        <v>46477</v>
      </c>
      <c r="C530" s="3"/>
      <c r="D530" s="3"/>
      <c r="E530" s="5">
        <f t="shared" ref="E530:K530" si="926">MAX(E495-E460,0)</f>
        <v>34.533795809804779</v>
      </c>
      <c r="F530" s="5">
        <f t="shared" si="926"/>
        <v>31.231070185075772</v>
      </c>
      <c r="G530" s="5">
        <f t="shared" si="926"/>
        <v>68.868521243035119</v>
      </c>
      <c r="H530" s="5">
        <f t="shared" si="926"/>
        <v>35.127932473740621</v>
      </c>
      <c r="I530" s="5">
        <f t="shared" si="926"/>
        <v>71.401927245909917</v>
      </c>
      <c r="J530" s="5">
        <f t="shared" si="926"/>
        <v>95.989646589916873</v>
      </c>
      <c r="K530" s="5">
        <f t="shared" si="926"/>
        <v>20.663048281324262</v>
      </c>
      <c r="L530" s="5"/>
      <c r="M530" s="5">
        <f t="shared" ref="M530:S530" si="927">MAX(M495-M460,0)</f>
        <v>38.167311369546553</v>
      </c>
      <c r="N530" s="5">
        <f t="shared" si="927"/>
        <v>0</v>
      </c>
      <c r="O530" s="5">
        <f t="shared" si="927"/>
        <v>0</v>
      </c>
      <c r="P530" s="5">
        <f t="shared" si="927"/>
        <v>0</v>
      </c>
      <c r="Q530" s="5">
        <f t="shared" si="927"/>
        <v>0</v>
      </c>
      <c r="R530" s="5">
        <f t="shared" si="927"/>
        <v>0</v>
      </c>
      <c r="S530" s="5">
        <f t="shared" si="927"/>
        <v>0</v>
      </c>
      <c r="T530" s="5"/>
      <c r="U530" s="5">
        <f t="shared" ref="U530:AA530" si="928">MAX(U495-U460,0)</f>
        <v>38.108491039121304</v>
      </c>
      <c r="V530" s="5">
        <f t="shared" si="928"/>
        <v>8.4855666348061511</v>
      </c>
      <c r="W530" s="5">
        <f t="shared" si="928"/>
        <v>18.615954501599234</v>
      </c>
      <c r="X530" s="5">
        <f t="shared" si="928"/>
        <v>3.4022787773405319</v>
      </c>
      <c r="Y530" s="5">
        <f t="shared" si="928"/>
        <v>6.4419861636479574</v>
      </c>
      <c r="Z530" s="5">
        <f t="shared" si="928"/>
        <v>7.9747228436574638</v>
      </c>
      <c r="AA530" s="5">
        <f t="shared" si="928"/>
        <v>1.5779349199505783</v>
      </c>
      <c r="AB530" s="5"/>
      <c r="AC530" s="5">
        <f t="shared" ref="AC530:AI530" si="929">MAX(AC495-AC460,0)</f>
        <v>19.088480389014091</v>
      </c>
      <c r="AD530" s="5">
        <f t="shared" si="929"/>
        <v>1.3630713359835913</v>
      </c>
      <c r="AE530" s="5">
        <f t="shared" si="929"/>
        <v>3.4437353051629351</v>
      </c>
      <c r="AF530" s="5">
        <f t="shared" si="929"/>
        <v>1.7011393886702659</v>
      </c>
      <c r="AG530" s="5">
        <f t="shared" si="929"/>
        <v>6.364831957107616</v>
      </c>
      <c r="AH530" s="5">
        <f t="shared" si="929"/>
        <v>0.99275988750883437</v>
      </c>
      <c r="AI530" s="5">
        <f t="shared" si="929"/>
        <v>1.7141712227845509</v>
      </c>
    </row>
    <row r="531" spans="2:35" x14ac:dyDescent="0.3">
      <c r="B531" s="86">
        <f t="shared" si="861"/>
        <v>46843</v>
      </c>
      <c r="C531" s="3"/>
      <c r="D531" s="3"/>
      <c r="E531" s="5">
        <f t="shared" ref="E531:K531" si="930">MAX(E496-E461,0)</f>
        <v>34.706464788853808</v>
      </c>
      <c r="F531" s="5">
        <f t="shared" si="930"/>
        <v>31.387225536001154</v>
      </c>
      <c r="G531" s="5">
        <f t="shared" si="930"/>
        <v>69.212863849250283</v>
      </c>
      <c r="H531" s="5">
        <f t="shared" si="930"/>
        <v>35.303572136109317</v>
      </c>
      <c r="I531" s="5">
        <f t="shared" si="930"/>
        <v>71.758936882139466</v>
      </c>
      <c r="J531" s="5">
        <f t="shared" si="930"/>
        <v>96.469594822866469</v>
      </c>
      <c r="K531" s="5">
        <f t="shared" si="930"/>
        <v>20.766363522730884</v>
      </c>
      <c r="L531" s="5"/>
      <c r="M531" s="5">
        <f t="shared" ref="M531:S531" si="931">MAX(M496-M461,0)</f>
        <v>38.358147926394281</v>
      </c>
      <c r="N531" s="5">
        <f t="shared" si="931"/>
        <v>0</v>
      </c>
      <c r="O531" s="5">
        <f t="shared" si="931"/>
        <v>0</v>
      </c>
      <c r="P531" s="5">
        <f t="shared" si="931"/>
        <v>0</v>
      </c>
      <c r="Q531" s="5">
        <f t="shared" si="931"/>
        <v>0</v>
      </c>
      <c r="R531" s="5">
        <f t="shared" si="931"/>
        <v>0</v>
      </c>
      <c r="S531" s="5">
        <f t="shared" si="931"/>
        <v>0</v>
      </c>
      <c r="T531" s="5"/>
      <c r="U531" s="5">
        <f t="shared" ref="U531:AA531" si="932">MAX(U496-U461,0)</f>
        <v>38.299033494316902</v>
      </c>
      <c r="V531" s="5">
        <f t="shared" si="932"/>
        <v>8.5279944679801822</v>
      </c>
      <c r="W531" s="5">
        <f t="shared" si="932"/>
        <v>18.709034274107228</v>
      </c>
      <c r="X531" s="5">
        <f t="shared" si="932"/>
        <v>3.4192901712272352</v>
      </c>
      <c r="Y531" s="5">
        <f t="shared" si="932"/>
        <v>6.4741960944661967</v>
      </c>
      <c r="Z531" s="5">
        <f t="shared" si="932"/>
        <v>8.0145964578757525</v>
      </c>
      <c r="AA531" s="5">
        <f t="shared" si="932"/>
        <v>1.5858245945503309</v>
      </c>
      <c r="AB531" s="5"/>
      <c r="AC531" s="5">
        <f t="shared" ref="AC531:AI531" si="933">MAX(AC496-AC461,0)</f>
        <v>19.183922790959159</v>
      </c>
      <c r="AD531" s="5">
        <f t="shared" si="933"/>
        <v>1.3698866926635089</v>
      </c>
      <c r="AE531" s="5">
        <f t="shared" si="933"/>
        <v>3.4609539816887493</v>
      </c>
      <c r="AF531" s="5">
        <f t="shared" si="933"/>
        <v>1.7096450856136176</v>
      </c>
      <c r="AG531" s="5">
        <f t="shared" si="933"/>
        <v>6.3966561168931539</v>
      </c>
      <c r="AH531" s="5">
        <f t="shared" si="933"/>
        <v>0.99772368694637903</v>
      </c>
      <c r="AI531" s="5">
        <f t="shared" si="933"/>
        <v>1.7227420788984735</v>
      </c>
    </row>
    <row r="532" spans="2:35" x14ac:dyDescent="0.3">
      <c r="B532" s="86">
        <f t="shared" si="861"/>
        <v>47208</v>
      </c>
      <c r="C532" s="3"/>
      <c r="D532" s="3"/>
      <c r="E532" s="5">
        <f t="shared" ref="E532:K532" si="934">MAX(E497-E462,0)</f>
        <v>34.87999711279808</v>
      </c>
      <c r="F532" s="5">
        <f t="shared" si="934"/>
        <v>31.544161663681145</v>
      </c>
      <c r="G532" s="5">
        <f t="shared" si="934"/>
        <v>69.558928168496521</v>
      </c>
      <c r="H532" s="5">
        <f t="shared" si="934"/>
        <v>35.480089996789857</v>
      </c>
      <c r="I532" s="5">
        <f t="shared" si="934"/>
        <v>72.117731566550162</v>
      </c>
      <c r="J532" s="5">
        <f t="shared" si="934"/>
        <v>96.951942796980759</v>
      </c>
      <c r="K532" s="5">
        <f t="shared" si="934"/>
        <v>20.870195340344537</v>
      </c>
      <c r="L532" s="5"/>
      <c r="M532" s="5">
        <f t="shared" ref="M532:S532" si="935">MAX(M497-M462,0)</f>
        <v>38.54993866602625</v>
      </c>
      <c r="N532" s="5">
        <f t="shared" si="935"/>
        <v>0</v>
      </c>
      <c r="O532" s="5">
        <f t="shared" si="935"/>
        <v>0</v>
      </c>
      <c r="P532" s="5">
        <f t="shared" si="935"/>
        <v>0</v>
      </c>
      <c r="Q532" s="5">
        <f t="shared" si="935"/>
        <v>0</v>
      </c>
      <c r="R532" s="5">
        <f t="shared" si="935"/>
        <v>0</v>
      </c>
      <c r="S532" s="5">
        <f t="shared" si="935"/>
        <v>0</v>
      </c>
      <c r="T532" s="5"/>
      <c r="U532" s="5">
        <f t="shared" ref="U532:AA532" si="936">MAX(U497-U462,0)</f>
        <v>38.490528661788488</v>
      </c>
      <c r="V532" s="5">
        <f t="shared" si="936"/>
        <v>8.5706344403200792</v>
      </c>
      <c r="W532" s="5">
        <f t="shared" si="936"/>
        <v>18.802579445477761</v>
      </c>
      <c r="X532" s="5">
        <f t="shared" si="936"/>
        <v>3.4363866220833703</v>
      </c>
      <c r="Y532" s="5">
        <f t="shared" si="936"/>
        <v>6.5065670749385278</v>
      </c>
      <c r="Z532" s="5">
        <f t="shared" si="936"/>
        <v>8.0546694401651244</v>
      </c>
      <c r="AA532" s="5">
        <f t="shared" si="936"/>
        <v>1.5937537175230825</v>
      </c>
      <c r="AB532" s="5"/>
      <c r="AC532" s="5">
        <f t="shared" ref="AC532:AI532" si="937">MAX(AC497-AC462,0)</f>
        <v>19.279842404913957</v>
      </c>
      <c r="AD532" s="5">
        <f t="shared" si="937"/>
        <v>1.3767361261268258</v>
      </c>
      <c r="AE532" s="5">
        <f t="shared" si="937"/>
        <v>3.4782587515971937</v>
      </c>
      <c r="AF532" s="5">
        <f t="shared" si="937"/>
        <v>1.7181933110416852</v>
      </c>
      <c r="AG532" s="5">
        <f t="shared" si="937"/>
        <v>6.4286393974776201</v>
      </c>
      <c r="AH532" s="5">
        <f t="shared" si="937"/>
        <v>1.00271230538111</v>
      </c>
      <c r="AI532" s="5">
        <f t="shared" si="937"/>
        <v>1.7313557892929654</v>
      </c>
    </row>
    <row r="533" spans="2:35" x14ac:dyDescent="0.3">
      <c r="B533" s="86">
        <f t="shared" si="861"/>
        <v>47573</v>
      </c>
      <c r="C533" s="3"/>
      <c r="D533" s="3"/>
      <c r="E533" s="5">
        <f t="shared" ref="E533:K533" si="938">MAX(E498-E463,0)</f>
        <v>35.054397098362067</v>
      </c>
      <c r="F533" s="5">
        <f t="shared" si="938"/>
        <v>31.70188247199955</v>
      </c>
      <c r="G533" s="5">
        <f t="shared" si="938"/>
        <v>69.906722809339001</v>
      </c>
      <c r="H533" s="5">
        <f t="shared" si="938"/>
        <v>35.657490446773807</v>
      </c>
      <c r="I533" s="5">
        <f t="shared" si="938"/>
        <v>72.478320224382912</v>
      </c>
      <c r="J533" s="5">
        <f t="shared" si="938"/>
        <v>97.436702510965645</v>
      </c>
      <c r="K533" s="5">
        <f t="shared" si="938"/>
        <v>20.974546317046254</v>
      </c>
      <c r="L533" s="5"/>
      <c r="M533" s="5">
        <f t="shared" ref="M533:S533" si="939">MAX(M498-M463,0)</f>
        <v>38.742688359356379</v>
      </c>
      <c r="N533" s="5">
        <f t="shared" si="939"/>
        <v>0</v>
      </c>
      <c r="O533" s="5">
        <f t="shared" si="939"/>
        <v>0</v>
      </c>
      <c r="P533" s="5">
        <f t="shared" si="939"/>
        <v>0</v>
      </c>
      <c r="Q533" s="5">
        <f t="shared" si="939"/>
        <v>0</v>
      </c>
      <c r="R533" s="5">
        <f t="shared" si="939"/>
        <v>0</v>
      </c>
      <c r="S533" s="5">
        <f t="shared" si="939"/>
        <v>0</v>
      </c>
      <c r="T533" s="5"/>
      <c r="U533" s="5">
        <f t="shared" ref="U533:AA533" si="940">MAX(U498-U463,0)</f>
        <v>38.682981305097428</v>
      </c>
      <c r="V533" s="5">
        <f t="shared" si="940"/>
        <v>8.6134876125216788</v>
      </c>
      <c r="W533" s="5">
        <f t="shared" si="940"/>
        <v>18.896592342705151</v>
      </c>
      <c r="X533" s="5">
        <f t="shared" si="940"/>
        <v>3.4535685551937867</v>
      </c>
      <c r="Y533" s="5">
        <f t="shared" si="940"/>
        <v>6.5390999103132188</v>
      </c>
      <c r="Z533" s="5">
        <f t="shared" si="940"/>
        <v>8.0949427873659552</v>
      </c>
      <c r="AA533" s="5">
        <f t="shared" si="940"/>
        <v>1.601722486110698</v>
      </c>
      <c r="AB533" s="5"/>
      <c r="AC533" s="5">
        <f t="shared" ref="AC533:AI533" si="941">MAX(AC498-AC463,0)</f>
        <v>19.376241616938522</v>
      </c>
      <c r="AD533" s="5">
        <f t="shared" si="941"/>
        <v>1.3836198067574599</v>
      </c>
      <c r="AE533" s="5">
        <f t="shared" si="941"/>
        <v>3.4956500453551791</v>
      </c>
      <c r="AF533" s="5">
        <f t="shared" si="941"/>
        <v>1.7267842775968933</v>
      </c>
      <c r="AG533" s="5">
        <f t="shared" si="941"/>
        <v>6.4607825944650079</v>
      </c>
      <c r="AH533" s="5">
        <f t="shared" si="941"/>
        <v>1.0077258669080162</v>
      </c>
      <c r="AI533" s="5">
        <f t="shared" si="941"/>
        <v>1.7400125682394305</v>
      </c>
    </row>
    <row r="534" spans="2:35" x14ac:dyDescent="0.3">
      <c r="B534" s="86">
        <f t="shared" si="861"/>
        <v>47938</v>
      </c>
      <c r="C534" s="3"/>
      <c r="D534" s="3"/>
      <c r="E534" s="5">
        <f t="shared" ref="E534:K534" si="942">MAX(E499-E464,0)</f>
        <v>35.229669083853864</v>
      </c>
      <c r="F534" s="5">
        <f t="shared" si="942"/>
        <v>31.860391884359544</v>
      </c>
      <c r="G534" s="5">
        <f t="shared" si="942"/>
        <v>70.256256423385693</v>
      </c>
      <c r="H534" s="5">
        <f t="shared" si="942"/>
        <v>35.835777899007674</v>
      </c>
      <c r="I534" s="5">
        <f t="shared" si="942"/>
        <v>72.840711825504812</v>
      </c>
      <c r="J534" s="5">
        <f t="shared" si="942"/>
        <v>97.923886023520481</v>
      </c>
      <c r="K534" s="5">
        <f t="shared" si="942"/>
        <v>21.079419048631486</v>
      </c>
      <c r="L534" s="5"/>
      <c r="M534" s="5">
        <f t="shared" ref="M534:S534" si="943">MAX(M499-M464,0)</f>
        <v>38.936401801153153</v>
      </c>
      <c r="N534" s="5">
        <f t="shared" si="943"/>
        <v>0</v>
      </c>
      <c r="O534" s="5">
        <f t="shared" si="943"/>
        <v>0</v>
      </c>
      <c r="P534" s="5">
        <f t="shared" si="943"/>
        <v>0</v>
      </c>
      <c r="Q534" s="5">
        <f t="shared" si="943"/>
        <v>0</v>
      </c>
      <c r="R534" s="5">
        <f t="shared" si="943"/>
        <v>0</v>
      </c>
      <c r="S534" s="5">
        <f t="shared" si="943"/>
        <v>0</v>
      </c>
      <c r="T534" s="5"/>
      <c r="U534" s="5">
        <f t="shared" ref="U534:AA534" si="944">MAX(U499-U464,0)</f>
        <v>38.876396211622925</v>
      </c>
      <c r="V534" s="5">
        <f t="shared" si="944"/>
        <v>8.6565550505842861</v>
      </c>
      <c r="W534" s="5">
        <f t="shared" si="944"/>
        <v>18.991075304418676</v>
      </c>
      <c r="X534" s="5">
        <f t="shared" si="944"/>
        <v>3.4708363979697547</v>
      </c>
      <c r="Y534" s="5">
        <f t="shared" si="944"/>
        <v>6.5717954098647864</v>
      </c>
      <c r="Z534" s="5">
        <f t="shared" si="944"/>
        <v>8.1354175013027792</v>
      </c>
      <c r="AA534" s="5">
        <f t="shared" si="944"/>
        <v>1.6097310985412512</v>
      </c>
      <c r="AB534" s="5"/>
      <c r="AC534" s="5">
        <f t="shared" ref="AC534:AI534" si="945">MAX(AC499-AC464,0)</f>
        <v>19.473122825023214</v>
      </c>
      <c r="AD534" s="5">
        <f t="shared" si="945"/>
        <v>1.3905379057912468</v>
      </c>
      <c r="AE534" s="5">
        <f t="shared" si="945"/>
        <v>3.5131282955819554</v>
      </c>
      <c r="AF534" s="5">
        <f t="shared" si="945"/>
        <v>1.7354181989848774</v>
      </c>
      <c r="AG534" s="5">
        <f t="shared" si="945"/>
        <v>6.4930865074373312</v>
      </c>
      <c r="AH534" s="5">
        <f t="shared" si="945"/>
        <v>1.0127644962425557</v>
      </c>
      <c r="AI534" s="5">
        <f t="shared" si="945"/>
        <v>1.7487126310806274</v>
      </c>
    </row>
    <row r="535" spans="2:35" x14ac:dyDescent="0.3">
      <c r="B535" s="86">
        <f t="shared" si="861"/>
        <v>48304</v>
      </c>
      <c r="C535" s="3"/>
      <c r="D535" s="3"/>
      <c r="E535" s="5">
        <f t="shared" ref="E535:K535" si="946">MAX(E500-E465,0)</f>
        <v>35.405817429273128</v>
      </c>
      <c r="F535" s="5">
        <f t="shared" si="946"/>
        <v>32.01969384378134</v>
      </c>
      <c r="G535" s="5">
        <f t="shared" si="946"/>
        <v>70.607537705502608</v>
      </c>
      <c r="H535" s="5">
        <f t="shared" si="946"/>
        <v>36.014956788502708</v>
      </c>
      <c r="I535" s="5">
        <f t="shared" si="946"/>
        <v>73.204915384632329</v>
      </c>
      <c r="J535" s="5">
        <f t="shared" si="946"/>
        <v>98.413505453638066</v>
      </c>
      <c r="K535" s="5">
        <f t="shared" si="946"/>
        <v>21.184816143874642</v>
      </c>
      <c r="L535" s="5"/>
      <c r="M535" s="5">
        <f t="shared" ref="M535:S535" si="947">MAX(M500-M465,0)</f>
        <v>39.131083810158913</v>
      </c>
      <c r="N535" s="5">
        <f t="shared" si="947"/>
        <v>0</v>
      </c>
      <c r="O535" s="5">
        <f t="shared" si="947"/>
        <v>0</v>
      </c>
      <c r="P535" s="5">
        <f t="shared" si="947"/>
        <v>0</v>
      </c>
      <c r="Q535" s="5">
        <f t="shared" si="947"/>
        <v>0</v>
      </c>
      <c r="R535" s="5">
        <f t="shared" si="947"/>
        <v>0</v>
      </c>
      <c r="S535" s="5">
        <f t="shared" si="947"/>
        <v>0</v>
      </c>
      <c r="T535" s="5"/>
      <c r="U535" s="5">
        <f t="shared" ref="U535:AA535" si="948">MAX(U500-U465,0)</f>
        <v>39.070778192681033</v>
      </c>
      <c r="V535" s="5">
        <f t="shared" si="948"/>
        <v>8.6998378258372089</v>
      </c>
      <c r="W535" s="5">
        <f t="shared" si="948"/>
        <v>19.086030680940766</v>
      </c>
      <c r="X535" s="5">
        <f t="shared" si="948"/>
        <v>3.4881905799596034</v>
      </c>
      <c r="Y535" s="5">
        <f t="shared" si="948"/>
        <v>6.6046543869141097</v>
      </c>
      <c r="Z535" s="5">
        <f t="shared" si="948"/>
        <v>8.176094588809292</v>
      </c>
      <c r="AA535" s="5">
        <f t="shared" si="948"/>
        <v>1.6177797540339571</v>
      </c>
      <c r="AB535" s="5"/>
      <c r="AC535" s="5">
        <f t="shared" ref="AC535:AI535" si="949">MAX(AC500-AC465,0)</f>
        <v>19.570488439148324</v>
      </c>
      <c r="AD535" s="5">
        <f t="shared" si="949"/>
        <v>1.3974905953202039</v>
      </c>
      <c r="AE535" s="5">
        <f t="shared" si="949"/>
        <v>3.5306939370598651</v>
      </c>
      <c r="AF535" s="5">
        <f t="shared" si="949"/>
        <v>1.7440952899798017</v>
      </c>
      <c r="AG535" s="5">
        <f t="shared" si="949"/>
        <v>6.5255519399745179</v>
      </c>
      <c r="AH535" s="5">
        <f t="shared" si="949"/>
        <v>1.0178283187237684</v>
      </c>
      <c r="AI535" s="5">
        <f t="shared" si="949"/>
        <v>1.7574561942360298</v>
      </c>
    </row>
    <row r="536" spans="2:35" x14ac:dyDescent="0.3">
      <c r="B536" s="86">
        <f t="shared" si="861"/>
        <v>48669</v>
      </c>
      <c r="C536" s="3"/>
      <c r="D536" s="3"/>
      <c r="E536" s="5">
        <f t="shared" ref="E536:K536" si="950">MAX(E501-E466,0)</f>
        <v>35.582846516419494</v>
      </c>
      <c r="F536" s="5">
        <f t="shared" si="950"/>
        <v>32.179792313000249</v>
      </c>
      <c r="G536" s="5">
        <f t="shared" si="950"/>
        <v>70.960575394030116</v>
      </c>
      <c r="H536" s="5">
        <f t="shared" si="950"/>
        <v>36.19503157244521</v>
      </c>
      <c r="I536" s="5">
        <f t="shared" si="950"/>
        <v>73.570939961555496</v>
      </c>
      <c r="J536" s="5">
        <f t="shared" si="950"/>
        <v>98.905572980906243</v>
      </c>
      <c r="K536" s="5">
        <f t="shared" si="950"/>
        <v>21.29074022459401</v>
      </c>
      <c r="L536" s="5"/>
      <c r="M536" s="5">
        <f t="shared" ref="M536:S536" si="951">MAX(M501-M466,0)</f>
        <v>39.326739229209707</v>
      </c>
      <c r="N536" s="5">
        <f t="shared" si="951"/>
        <v>0</v>
      </c>
      <c r="O536" s="5">
        <f t="shared" si="951"/>
        <v>0</v>
      </c>
      <c r="P536" s="5">
        <f t="shared" si="951"/>
        <v>0</v>
      </c>
      <c r="Q536" s="5">
        <f t="shared" si="951"/>
        <v>0</v>
      </c>
      <c r="R536" s="5">
        <f t="shared" si="951"/>
        <v>0</v>
      </c>
      <c r="S536" s="5">
        <f t="shared" si="951"/>
        <v>0</v>
      </c>
      <c r="T536" s="5"/>
      <c r="U536" s="5">
        <f t="shared" ref="U536:AA536" si="952">MAX(U501-U466,0)</f>
        <v>39.266132083644429</v>
      </c>
      <c r="V536" s="5">
        <f t="shared" si="952"/>
        <v>8.7433370149663929</v>
      </c>
      <c r="W536" s="5">
        <f t="shared" si="952"/>
        <v>19.181460834345465</v>
      </c>
      <c r="X536" s="5">
        <f t="shared" si="952"/>
        <v>3.5056315328594021</v>
      </c>
      <c r="Y536" s="5">
        <f t="shared" si="952"/>
        <v>6.6376776588486806</v>
      </c>
      <c r="Z536" s="5">
        <f t="shared" si="952"/>
        <v>8.2169750617533435</v>
      </c>
      <c r="AA536" s="5">
        <f t="shared" si="952"/>
        <v>1.6258686528041268</v>
      </c>
      <c r="AB536" s="5"/>
      <c r="AC536" s="5">
        <f t="shared" ref="AC536:AI536" si="953">MAX(AC501-AC466,0)</f>
        <v>19.668340881344065</v>
      </c>
      <c r="AD536" s="5">
        <f t="shared" si="953"/>
        <v>1.4044780482968042</v>
      </c>
      <c r="AE536" s="5">
        <f t="shared" si="953"/>
        <v>3.5483474067451626</v>
      </c>
      <c r="AF536" s="5">
        <f t="shared" si="953"/>
        <v>1.752815766429701</v>
      </c>
      <c r="AG536" s="5">
        <f t="shared" si="953"/>
        <v>6.5581796996743904</v>
      </c>
      <c r="AH536" s="5">
        <f t="shared" si="953"/>
        <v>1.022917460317387</v>
      </c>
      <c r="AI536" s="5">
        <f t="shared" si="953"/>
        <v>1.76624347520721</v>
      </c>
    </row>
    <row r="537" spans="2:35" x14ac:dyDescent="0.3">
      <c r="B537" s="86">
        <f t="shared" si="861"/>
        <v>49034</v>
      </c>
      <c r="C537" s="3"/>
      <c r="D537" s="3"/>
      <c r="E537" s="5">
        <f t="shared" ref="E537:K537" si="954">MAX(E502-E467,0)</f>
        <v>35.760760749001577</v>
      </c>
      <c r="F537" s="5">
        <f t="shared" si="954"/>
        <v>32.340691274565238</v>
      </c>
      <c r="G537" s="5">
        <f t="shared" si="954"/>
        <v>71.315378271000256</v>
      </c>
      <c r="H537" s="5">
        <f t="shared" si="954"/>
        <v>36.376006730307438</v>
      </c>
      <c r="I537" s="5">
        <f t="shared" si="954"/>
        <v>73.938794661363261</v>
      </c>
      <c r="J537" s="5">
        <f t="shared" si="954"/>
        <v>99.400100845810755</v>
      </c>
      <c r="K537" s="5">
        <f t="shared" si="954"/>
        <v>21.397193925716977</v>
      </c>
      <c r="L537" s="5"/>
      <c r="M537" s="5">
        <f t="shared" ref="M537:S537" si="955">MAX(M502-M467,0)</f>
        <v>39.523372925355744</v>
      </c>
      <c r="N537" s="5">
        <f t="shared" si="955"/>
        <v>0</v>
      </c>
      <c r="O537" s="5">
        <f t="shared" si="955"/>
        <v>0</v>
      </c>
      <c r="P537" s="5">
        <f t="shared" si="955"/>
        <v>0</v>
      </c>
      <c r="Q537" s="5">
        <f t="shared" si="955"/>
        <v>0</v>
      </c>
      <c r="R537" s="5">
        <f t="shared" si="955"/>
        <v>0</v>
      </c>
      <c r="S537" s="5">
        <f t="shared" si="955"/>
        <v>0</v>
      </c>
      <c r="T537" s="5"/>
      <c r="U537" s="5">
        <f t="shared" ref="U537:AA537" si="956">MAX(U502-U467,0)</f>
        <v>39.462462744062648</v>
      </c>
      <c r="V537" s="5">
        <f t="shared" si="956"/>
        <v>8.7870537000412217</v>
      </c>
      <c r="W537" s="5">
        <f t="shared" si="956"/>
        <v>19.277368138517197</v>
      </c>
      <c r="X537" s="5">
        <f t="shared" si="956"/>
        <v>3.5231596905236979</v>
      </c>
      <c r="Y537" s="5">
        <f t="shared" si="956"/>
        <v>6.6708660471429235</v>
      </c>
      <c r="Z537" s="5">
        <f t="shared" si="956"/>
        <v>8.2580599370621037</v>
      </c>
      <c r="AA537" s="5">
        <f t="shared" si="956"/>
        <v>1.633997996068147</v>
      </c>
      <c r="AB537" s="5"/>
      <c r="AC537" s="5">
        <f t="shared" ref="AC537:AI537" si="957">MAX(AC502-AC467,0)</f>
        <v>19.766682585750779</v>
      </c>
      <c r="AD537" s="5">
        <f t="shared" si="957"/>
        <v>1.4115004385382872</v>
      </c>
      <c r="AE537" s="5">
        <f t="shared" si="957"/>
        <v>3.5660891437788891</v>
      </c>
      <c r="AF537" s="5">
        <f t="shared" si="957"/>
        <v>1.761579845261849</v>
      </c>
      <c r="AG537" s="5">
        <f t="shared" si="957"/>
        <v>6.5909705981727615</v>
      </c>
      <c r="AH537" s="5">
        <f t="shared" si="957"/>
        <v>1.0280320476189742</v>
      </c>
      <c r="AI537" s="5">
        <f t="shared" si="957"/>
        <v>1.7750746925832457</v>
      </c>
    </row>
    <row r="538" spans="2:35" x14ac:dyDescent="0.3">
      <c r="B538" s="86">
        <f t="shared" si="861"/>
        <v>49399</v>
      </c>
      <c r="C538" s="3"/>
      <c r="D538" s="3"/>
      <c r="E538" s="5">
        <f t="shared" ref="E538:K538" si="958">MAX(E503-E468,0)</f>
        <v>35.939564552746589</v>
      </c>
      <c r="F538" s="5">
        <f t="shared" si="958"/>
        <v>32.502394730938072</v>
      </c>
      <c r="G538" s="5">
        <f t="shared" si="958"/>
        <v>71.67195516235526</v>
      </c>
      <c r="H538" s="5">
        <f t="shared" si="958"/>
        <v>36.557886763958969</v>
      </c>
      <c r="I538" s="5">
        <f t="shared" si="958"/>
        <v>74.30848863467007</v>
      </c>
      <c r="J538" s="5">
        <f t="shared" si="958"/>
        <v>99.897101350039833</v>
      </c>
      <c r="K538" s="5">
        <f t="shared" si="958"/>
        <v>21.504179895345562</v>
      </c>
      <c r="L538" s="5"/>
      <c r="M538" s="5">
        <f t="shared" ref="M538:S538" si="959">MAX(M503-M468,0)</f>
        <v>39.720989789982525</v>
      </c>
      <c r="N538" s="5">
        <f t="shared" si="959"/>
        <v>0</v>
      </c>
      <c r="O538" s="5">
        <f t="shared" si="959"/>
        <v>0</v>
      </c>
      <c r="P538" s="5">
        <f t="shared" si="959"/>
        <v>0</v>
      </c>
      <c r="Q538" s="5">
        <f t="shared" si="959"/>
        <v>0</v>
      </c>
      <c r="R538" s="5">
        <f t="shared" si="959"/>
        <v>0</v>
      </c>
      <c r="S538" s="5">
        <f t="shared" si="959"/>
        <v>0</v>
      </c>
      <c r="T538" s="5"/>
      <c r="U538" s="5">
        <f t="shared" ref="U538:AA538" si="960">MAX(U503-U468,0)</f>
        <v>39.659775057782966</v>
      </c>
      <c r="V538" s="5">
        <f t="shared" si="960"/>
        <v>8.8309889685414262</v>
      </c>
      <c r="W538" s="5">
        <f t="shared" si="960"/>
        <v>19.373754979209778</v>
      </c>
      <c r="X538" s="5">
        <f t="shared" si="960"/>
        <v>3.5407754889763163</v>
      </c>
      <c r="Y538" s="5">
        <f t="shared" si="960"/>
        <v>6.7042203773786362</v>
      </c>
      <c r="Z538" s="5">
        <f t="shared" si="960"/>
        <v>8.2993502367474168</v>
      </c>
      <c r="AA538" s="5">
        <f t="shared" si="960"/>
        <v>1.6421679860484879</v>
      </c>
      <c r="AB538" s="5"/>
      <c r="AC538" s="5">
        <f t="shared" ref="AC538:AI538" si="961">MAX(AC503-AC468,0)</f>
        <v>19.865515998679538</v>
      </c>
      <c r="AD538" s="5">
        <f t="shared" si="961"/>
        <v>1.4185579407309792</v>
      </c>
      <c r="AE538" s="5">
        <f t="shared" si="961"/>
        <v>3.5839195894977833</v>
      </c>
      <c r="AF538" s="5">
        <f t="shared" si="961"/>
        <v>1.7703877444881582</v>
      </c>
      <c r="AG538" s="5">
        <f t="shared" si="961"/>
        <v>6.6239254511636236</v>
      </c>
      <c r="AH538" s="5">
        <f t="shared" si="961"/>
        <v>1.0331722078570684</v>
      </c>
      <c r="AI538" s="5">
        <f t="shared" si="961"/>
        <v>1.7839500660461622</v>
      </c>
    </row>
    <row r="539" spans="2:35" x14ac:dyDescent="0.3">
      <c r="B539" s="86">
        <f t="shared" si="861"/>
        <v>49765</v>
      </c>
      <c r="C539" s="3"/>
      <c r="D539" s="3"/>
      <c r="E539" s="5">
        <f t="shared" ref="E539:K539" si="962">MAX(E504-E469,0)</f>
        <v>36.119262375510317</v>
      </c>
      <c r="F539" s="5">
        <f t="shared" si="962"/>
        <v>32.664906704592752</v>
      </c>
      <c r="G539" s="5">
        <f t="shared" si="962"/>
        <v>72.030314938167038</v>
      </c>
      <c r="H539" s="5">
        <f t="shared" si="962"/>
        <v>36.740676197778768</v>
      </c>
      <c r="I539" s="5">
        <f t="shared" si="962"/>
        <v>74.68003107784341</v>
      </c>
      <c r="J539" s="5">
        <f t="shared" si="962"/>
        <v>100.39658685679002</v>
      </c>
      <c r="K539" s="5">
        <f t="shared" si="962"/>
        <v>21.611700794822283</v>
      </c>
      <c r="L539" s="5"/>
      <c r="M539" s="5">
        <f t="shared" ref="M539:S539" si="963">MAX(M504-M469,0)</f>
        <v>39.919594738932439</v>
      </c>
      <c r="N539" s="5">
        <f t="shared" si="963"/>
        <v>0</v>
      </c>
      <c r="O539" s="5">
        <f t="shared" si="963"/>
        <v>0</v>
      </c>
      <c r="P539" s="5">
        <f t="shared" si="963"/>
        <v>0</v>
      </c>
      <c r="Q539" s="5">
        <f t="shared" si="963"/>
        <v>0</v>
      </c>
      <c r="R539" s="5">
        <f t="shared" si="963"/>
        <v>0</v>
      </c>
      <c r="S539" s="5">
        <f t="shared" si="963"/>
        <v>0</v>
      </c>
      <c r="T539" s="5"/>
      <c r="U539" s="5">
        <f t="shared" ref="U539:AA539" si="964">MAX(U504-U469,0)</f>
        <v>39.858073933071864</v>
      </c>
      <c r="V539" s="5">
        <f t="shared" si="964"/>
        <v>8.8751439133841359</v>
      </c>
      <c r="W539" s="5">
        <f t="shared" si="964"/>
        <v>19.470623754105823</v>
      </c>
      <c r="X539" s="5">
        <f t="shared" si="964"/>
        <v>3.5584793664211976</v>
      </c>
      <c r="Y539" s="5">
        <f t="shared" si="964"/>
        <v>6.7377414792655284</v>
      </c>
      <c r="Z539" s="5">
        <f t="shared" si="964"/>
        <v>8.3408469879311546</v>
      </c>
      <c r="AA539" s="5">
        <f t="shared" si="964"/>
        <v>1.6503788259787302</v>
      </c>
      <c r="AB539" s="5"/>
      <c r="AC539" s="5">
        <f t="shared" ref="AC539:AI539" si="965">MAX(AC504-AC469,0)</f>
        <v>19.964843578672934</v>
      </c>
      <c r="AD539" s="5">
        <f t="shared" si="965"/>
        <v>1.425650730434634</v>
      </c>
      <c r="AE539" s="5">
        <f t="shared" si="965"/>
        <v>3.6018391874452709</v>
      </c>
      <c r="AF539" s="5">
        <f t="shared" si="965"/>
        <v>1.7792396832105988</v>
      </c>
      <c r="AG539" s="5">
        <f t="shared" si="965"/>
        <v>6.6570450784194417</v>
      </c>
      <c r="AH539" s="5">
        <f t="shared" si="965"/>
        <v>1.0383380688963535</v>
      </c>
      <c r="AI539" s="5">
        <f t="shared" si="965"/>
        <v>1.7928698163763923</v>
      </c>
    </row>
    <row r="540" spans="2:35" x14ac:dyDescent="0.3">
      <c r="B540" s="86">
        <f t="shared" si="861"/>
        <v>50130</v>
      </c>
      <c r="C540" s="3"/>
      <c r="D540" s="3"/>
      <c r="E540" s="5">
        <f t="shared" ref="E540:K540" si="966">MAX(E505-E470,0)</f>
        <v>36.299858687387868</v>
      </c>
      <c r="F540" s="5">
        <f t="shared" si="966"/>
        <v>32.828231238115713</v>
      </c>
      <c r="G540" s="5">
        <f t="shared" si="966"/>
        <v>72.390466512857842</v>
      </c>
      <c r="H540" s="5">
        <f t="shared" si="966"/>
        <v>36.924379578767656</v>
      </c>
      <c r="I540" s="5">
        <f t="shared" si="966"/>
        <v>75.053431233232644</v>
      </c>
      <c r="J540" s="5">
        <f t="shared" si="966"/>
        <v>100.89856979107392</v>
      </c>
      <c r="K540" s="5">
        <f t="shared" si="966"/>
        <v>21.719759298796394</v>
      </c>
      <c r="L540" s="5"/>
      <c r="M540" s="5">
        <f t="shared" ref="M540:S540" si="967">MAX(M505-M470,0)</f>
        <v>40.119192712627097</v>
      </c>
      <c r="N540" s="5">
        <f t="shared" si="967"/>
        <v>0</v>
      </c>
      <c r="O540" s="5">
        <f t="shared" si="967"/>
        <v>0</v>
      </c>
      <c r="P540" s="5">
        <f t="shared" si="967"/>
        <v>0</v>
      </c>
      <c r="Q540" s="5">
        <f t="shared" si="967"/>
        <v>0</v>
      </c>
      <c r="R540" s="5">
        <f t="shared" si="967"/>
        <v>0</v>
      </c>
      <c r="S540" s="5">
        <f t="shared" si="967"/>
        <v>0</v>
      </c>
      <c r="T540" s="5"/>
      <c r="U540" s="5">
        <f t="shared" ref="U540:AA540" si="968">MAX(U505-U470,0)</f>
        <v>40.057364302737213</v>
      </c>
      <c r="V540" s="5">
        <f t="shared" si="968"/>
        <v>8.9195196329510544</v>
      </c>
      <c r="W540" s="5">
        <f t="shared" si="968"/>
        <v>19.567976872876351</v>
      </c>
      <c r="X540" s="5">
        <f t="shared" si="968"/>
        <v>3.5762717632533039</v>
      </c>
      <c r="Y540" s="5">
        <f t="shared" si="968"/>
        <v>6.7714301866618563</v>
      </c>
      <c r="Z540" s="5">
        <f t="shared" si="968"/>
        <v>8.3825512228708039</v>
      </c>
      <c r="AA540" s="5">
        <f t="shared" si="968"/>
        <v>1.6586307201086232</v>
      </c>
      <c r="AB540" s="5"/>
      <c r="AC540" s="5">
        <f t="shared" ref="AC540:AI540" si="969">MAX(AC505-AC470,0)</f>
        <v>20.064667796566294</v>
      </c>
      <c r="AD540" s="5">
        <f t="shared" si="969"/>
        <v>1.4327789840868068</v>
      </c>
      <c r="AE540" s="5">
        <f t="shared" si="969"/>
        <v>3.619848383382497</v>
      </c>
      <c r="AF540" s="5">
        <f t="shared" si="969"/>
        <v>1.7881358816266519</v>
      </c>
      <c r="AG540" s="5">
        <f t="shared" si="969"/>
        <v>6.690330303811538</v>
      </c>
      <c r="AH540" s="5">
        <f t="shared" si="969"/>
        <v>1.0435297592408355</v>
      </c>
      <c r="AI540" s="5">
        <f t="shared" si="969"/>
        <v>1.801834165458275</v>
      </c>
    </row>
    <row r="541" spans="2:35" x14ac:dyDescent="0.3">
      <c r="B541" s="86">
        <f t="shared" si="861"/>
        <v>50495</v>
      </c>
      <c r="C541" s="3"/>
      <c r="D541" s="3"/>
      <c r="E541" s="5">
        <f t="shared" ref="E541:K541" si="970">MAX(E506-E471,0)</f>
        <v>36.481357980824797</v>
      </c>
      <c r="F541" s="5">
        <f t="shared" si="970"/>
        <v>32.992372394306287</v>
      </c>
      <c r="G541" s="5">
        <f t="shared" si="970"/>
        <v>72.752418845422142</v>
      </c>
      <c r="H541" s="5">
        <f t="shared" si="970"/>
        <v>37.10900147666149</v>
      </c>
      <c r="I541" s="5">
        <f t="shared" si="970"/>
        <v>75.428698389398804</v>
      </c>
      <c r="J541" s="5">
        <f t="shared" si="970"/>
        <v>101.40306264002928</v>
      </c>
      <c r="K541" s="5">
        <f t="shared" si="970"/>
        <v>21.828358095290376</v>
      </c>
      <c r="L541" s="5"/>
      <c r="M541" s="5">
        <f t="shared" ref="M541:S541" si="971">MAX(M506-M471,0)</f>
        <v>40.319788676190228</v>
      </c>
      <c r="N541" s="5">
        <f t="shared" si="971"/>
        <v>0</v>
      </c>
      <c r="O541" s="5">
        <f t="shared" si="971"/>
        <v>0</v>
      </c>
      <c r="P541" s="5">
        <f t="shared" si="971"/>
        <v>0</v>
      </c>
      <c r="Q541" s="5">
        <f t="shared" si="971"/>
        <v>0</v>
      </c>
      <c r="R541" s="5">
        <f t="shared" si="971"/>
        <v>0</v>
      </c>
      <c r="S541" s="5">
        <f t="shared" si="971"/>
        <v>0</v>
      </c>
      <c r="T541" s="5"/>
      <c r="U541" s="5">
        <f t="shared" ref="U541:AA541" si="972">MAX(U506-U471,0)</f>
        <v>40.257651124250913</v>
      </c>
      <c r="V541" s="5">
        <f t="shared" si="972"/>
        <v>8.9641172311158108</v>
      </c>
      <c r="W541" s="5">
        <f t="shared" si="972"/>
        <v>19.66581675724073</v>
      </c>
      <c r="X541" s="5">
        <f t="shared" si="972"/>
        <v>3.5941531220695695</v>
      </c>
      <c r="Y541" s="5">
        <f t="shared" si="972"/>
        <v>6.8052873375951641</v>
      </c>
      <c r="Z541" s="5">
        <f t="shared" si="972"/>
        <v>8.424463978985159</v>
      </c>
      <c r="AA541" s="5">
        <f t="shared" si="972"/>
        <v>1.6669238737091665</v>
      </c>
      <c r="AB541" s="5"/>
      <c r="AC541" s="5">
        <f t="shared" ref="AC541:AI541" si="973">MAX(AC506-AC471,0)</f>
        <v>20.164991135549119</v>
      </c>
      <c r="AD541" s="5">
        <f t="shared" si="973"/>
        <v>1.4399428790072413</v>
      </c>
      <c r="AE541" s="5">
        <f t="shared" si="973"/>
        <v>3.6379476252994096</v>
      </c>
      <c r="AF541" s="5">
        <f t="shared" si="973"/>
        <v>1.7970765610347847</v>
      </c>
      <c r="AG541" s="5">
        <f t="shared" si="973"/>
        <v>6.7237819553305957</v>
      </c>
      <c r="AH541" s="5">
        <f t="shared" si="973"/>
        <v>1.0487474080370398</v>
      </c>
      <c r="AI541" s="5">
        <f t="shared" si="973"/>
        <v>1.8108433362855654</v>
      </c>
    </row>
    <row r="542" spans="2:35" x14ac:dyDescent="0.3">
      <c r="B542" s="86">
        <f t="shared" si="861"/>
        <v>50860</v>
      </c>
      <c r="C542" s="3"/>
      <c r="D542" s="3"/>
      <c r="E542" s="5">
        <f t="shared" ref="E542:K542" si="974">MAX(E507-E472,0)</f>
        <v>36.663764770728925</v>
      </c>
      <c r="F542" s="5">
        <f t="shared" si="974"/>
        <v>33.157334256277821</v>
      </c>
      <c r="G542" s="5">
        <f t="shared" si="974"/>
        <v>73.116180939649226</v>
      </c>
      <c r="H542" s="5">
        <f t="shared" si="974"/>
        <v>37.294546484044801</v>
      </c>
      <c r="I542" s="5">
        <f t="shared" si="974"/>
        <v>75.805841881345771</v>
      </c>
      <c r="J542" s="5">
        <f t="shared" si="974"/>
        <v>101.9100779532294</v>
      </c>
      <c r="K542" s="5">
        <f t="shared" si="974"/>
        <v>21.937499885766819</v>
      </c>
      <c r="L542" s="5"/>
      <c r="M542" s="5">
        <f t="shared" ref="M542:S542" si="975">MAX(M507-M472,0)</f>
        <v>40.521387619571172</v>
      </c>
      <c r="N542" s="5">
        <f t="shared" si="975"/>
        <v>0</v>
      </c>
      <c r="O542" s="5">
        <f t="shared" si="975"/>
        <v>0</v>
      </c>
      <c r="P542" s="5">
        <f t="shared" si="975"/>
        <v>0</v>
      </c>
      <c r="Q542" s="5">
        <f t="shared" si="975"/>
        <v>0</v>
      </c>
      <c r="R542" s="5">
        <f t="shared" si="975"/>
        <v>0</v>
      </c>
      <c r="S542" s="5">
        <f t="shared" si="975"/>
        <v>0</v>
      </c>
      <c r="T542" s="5"/>
      <c r="U542" s="5">
        <f t="shared" ref="U542:AA542" si="976">MAX(U507-U472,0)</f>
        <v>40.458939379872163</v>
      </c>
      <c r="V542" s="5">
        <f t="shared" si="976"/>
        <v>9.0089378172713914</v>
      </c>
      <c r="W542" s="5">
        <f t="shared" si="976"/>
        <v>19.764145841026931</v>
      </c>
      <c r="X542" s="5">
        <f t="shared" si="976"/>
        <v>3.6121238876799184</v>
      </c>
      <c r="Y542" s="5">
        <f t="shared" si="976"/>
        <v>6.8393137742831405</v>
      </c>
      <c r="Z542" s="5">
        <f t="shared" si="976"/>
        <v>8.4665862988800864</v>
      </c>
      <c r="AA542" s="5">
        <f t="shared" si="976"/>
        <v>1.6752584930777121</v>
      </c>
      <c r="AB542" s="5"/>
      <c r="AC542" s="5">
        <f t="shared" ref="AC542:AI542" si="977">MAX(AC507-AC472,0)</f>
        <v>20.265816091226867</v>
      </c>
      <c r="AD542" s="5">
        <f t="shared" si="977"/>
        <v>1.4471425934022779</v>
      </c>
      <c r="AE542" s="5">
        <f t="shared" si="977"/>
        <v>3.6561373634259056</v>
      </c>
      <c r="AF542" s="5">
        <f t="shared" si="977"/>
        <v>1.8060619438399592</v>
      </c>
      <c r="AG542" s="5">
        <f t="shared" si="977"/>
        <v>6.7574008651072486</v>
      </c>
      <c r="AH542" s="5">
        <f t="shared" si="977"/>
        <v>1.0539911450772235</v>
      </c>
      <c r="AI542" s="5">
        <f t="shared" si="977"/>
        <v>1.8198975529669934</v>
      </c>
    </row>
    <row r="543" spans="2:35" x14ac:dyDescent="0.3">
      <c r="B543" s="86">
        <f t="shared" si="861"/>
        <v>51226</v>
      </c>
      <c r="C543" s="3"/>
      <c r="D543" s="3"/>
      <c r="E543" s="5">
        <f t="shared" ref="E543:K543" si="978">MAX(E508-E473,0)</f>
        <v>36.847083594582571</v>
      </c>
      <c r="F543" s="5">
        <f t="shared" si="978"/>
        <v>33.323120927559216</v>
      </c>
      <c r="G543" s="5">
        <f t="shared" si="978"/>
        <v>73.481761844347474</v>
      </c>
      <c r="H543" s="5">
        <f t="shared" si="978"/>
        <v>37.481019216465015</v>
      </c>
      <c r="I543" s="5">
        <f t="shared" si="978"/>
        <v>76.184871090752523</v>
      </c>
      <c r="J543" s="5">
        <f t="shared" si="978"/>
        <v>102.41962834299555</v>
      </c>
      <c r="K543" s="5">
        <f t="shared" si="978"/>
        <v>22.047187385195656</v>
      </c>
      <c r="L543" s="5"/>
      <c r="M543" s="5">
        <f t="shared" ref="M543:S543" si="979">MAX(M508-M473,0)</f>
        <v>40.72399455766903</v>
      </c>
      <c r="N543" s="5">
        <f t="shared" si="979"/>
        <v>0</v>
      </c>
      <c r="O543" s="5">
        <f t="shared" si="979"/>
        <v>0</v>
      </c>
      <c r="P543" s="5">
        <f t="shared" si="979"/>
        <v>0</v>
      </c>
      <c r="Q543" s="5">
        <f t="shared" si="979"/>
        <v>0</v>
      </c>
      <c r="R543" s="5">
        <f t="shared" si="979"/>
        <v>0</v>
      </c>
      <c r="S543" s="5">
        <f t="shared" si="979"/>
        <v>0</v>
      </c>
      <c r="T543" s="5"/>
      <c r="U543" s="5">
        <f t="shared" ref="U543:AA543" si="980">MAX(U508-U473,0)</f>
        <v>40.661234076771507</v>
      </c>
      <c r="V543" s="5">
        <f t="shared" si="980"/>
        <v>9.0539825063577464</v>
      </c>
      <c r="W543" s="5">
        <f t="shared" si="980"/>
        <v>19.862966570232068</v>
      </c>
      <c r="X543" s="5">
        <f t="shared" si="980"/>
        <v>3.6301845071183165</v>
      </c>
      <c r="Y543" s="5">
        <f t="shared" si="980"/>
        <v>6.8735103431545568</v>
      </c>
      <c r="Z543" s="5">
        <f t="shared" si="980"/>
        <v>8.5089192303744827</v>
      </c>
      <c r="AA543" s="5">
        <f t="shared" si="980"/>
        <v>1.6836347855431004</v>
      </c>
      <c r="AB543" s="5"/>
      <c r="AC543" s="5">
        <f t="shared" ref="AC543:AI543" si="981">MAX(AC508-AC473,0)</f>
        <v>20.367145171683006</v>
      </c>
      <c r="AD543" s="5">
        <f t="shared" si="981"/>
        <v>1.4543783063692892</v>
      </c>
      <c r="AE543" s="5">
        <f t="shared" si="981"/>
        <v>3.6744180502430366</v>
      </c>
      <c r="AF543" s="5">
        <f t="shared" si="981"/>
        <v>1.8150922535591583</v>
      </c>
      <c r="AG543" s="5">
        <f t="shared" si="981"/>
        <v>6.7911878694327843</v>
      </c>
      <c r="AH543" s="5">
        <f t="shared" si="981"/>
        <v>1.05926110080261</v>
      </c>
      <c r="AI543" s="5">
        <f t="shared" si="981"/>
        <v>1.8289970407318275</v>
      </c>
    </row>
    <row r="544" spans="2:35" x14ac:dyDescent="0.3">
      <c r="B544" s="86">
        <f t="shared" si="861"/>
        <v>51591</v>
      </c>
      <c r="C544" s="3"/>
      <c r="D544" s="3"/>
      <c r="E544" s="5">
        <f t="shared" ref="E544:K544" si="982">MAX(E509-E474,0)</f>
        <v>27.738815739741941</v>
      </c>
      <c r="F544" s="5">
        <f t="shared" si="982"/>
        <v>25.085944967937827</v>
      </c>
      <c r="G544" s="5">
        <f t="shared" si="982"/>
        <v>55.317730826643597</v>
      </c>
      <c r="H544" s="5">
        <f t="shared" si="982"/>
        <v>28.21604817419276</v>
      </c>
      <c r="I544" s="5">
        <f t="shared" si="982"/>
        <v>57.352655764948523</v>
      </c>
      <c r="J544" s="5">
        <f t="shared" si="982"/>
        <v>77.102416842479755</v>
      </c>
      <c r="K544" s="5">
        <f t="shared" si="982"/>
        <v>16.597320840540551</v>
      </c>
      <c r="L544" s="5"/>
      <c r="M544" s="5">
        <f t="shared" ref="M544:S544" si="983">MAX(M509-M474,0)</f>
        <v>30.65738916139129</v>
      </c>
      <c r="N544" s="5">
        <f t="shared" si="983"/>
        <v>0</v>
      </c>
      <c r="O544" s="5">
        <f t="shared" si="983"/>
        <v>0</v>
      </c>
      <c r="P544" s="5">
        <f t="shared" si="983"/>
        <v>0</v>
      </c>
      <c r="Q544" s="5">
        <f t="shared" si="983"/>
        <v>0</v>
      </c>
      <c r="R544" s="5">
        <f t="shared" si="983"/>
        <v>0</v>
      </c>
      <c r="S544" s="5">
        <f t="shared" si="983"/>
        <v>0</v>
      </c>
      <c r="T544" s="5"/>
      <c r="U544" s="5">
        <f t="shared" ref="U544:AA544" si="984">MAX(U509-U474,0)</f>
        <v>30.610142507232492</v>
      </c>
      <c r="V544" s="5">
        <f t="shared" si="984"/>
        <v>6.8159194148985272</v>
      </c>
      <c r="W544" s="5">
        <f t="shared" si="984"/>
        <v>14.953019777590431</v>
      </c>
      <c r="X544" s="5">
        <f t="shared" si="984"/>
        <v>2.7328355278306429</v>
      </c>
      <c r="Y544" s="5">
        <f t="shared" si="984"/>
        <v>5.1744403706893856</v>
      </c>
      <c r="Z544" s="5">
        <f t="shared" si="984"/>
        <v>6.4055908812931452</v>
      </c>
      <c r="AA544" s="5">
        <f t="shared" si="984"/>
        <v>1.2674554003526708</v>
      </c>
      <c r="AB544" s="5"/>
      <c r="AC544" s="5">
        <f t="shared" ref="AC544:AI544" si="985">MAX(AC509-AC474,0)</f>
        <v>15.332569960705182</v>
      </c>
      <c r="AD544" s="5">
        <f t="shared" si="985"/>
        <v>1.0948690620982284</v>
      </c>
      <c r="AE544" s="5">
        <f t="shared" si="985"/>
        <v>2.7661349366998129</v>
      </c>
      <c r="AF544" s="5">
        <f t="shared" si="985"/>
        <v>1.3664177639153214</v>
      </c>
      <c r="AG544" s="5">
        <f t="shared" si="985"/>
        <v>5.1124672724943432</v>
      </c>
      <c r="AH544" s="5">
        <f t="shared" si="985"/>
        <v>0.79742127813230201</v>
      </c>
      <c r="AI544" s="5">
        <f t="shared" si="985"/>
        <v>1.3768854126857581</v>
      </c>
    </row>
    <row r="545" spans="2:35" x14ac:dyDescent="0.3">
      <c r="E545" s="2"/>
      <c r="M545" s="2"/>
    </row>
    <row r="546" spans="2:35" s="93" customFormat="1" x14ac:dyDescent="0.3">
      <c r="B546" s="92" t="s">
        <v>238</v>
      </c>
      <c r="C546" s="92"/>
      <c r="D546" s="92"/>
    </row>
    <row r="547" spans="2:35" x14ac:dyDescent="0.3">
      <c r="E547" s="305" t="s">
        <v>89</v>
      </c>
      <c r="F547" s="305"/>
      <c r="G547" s="305"/>
      <c r="H547" s="305"/>
      <c r="I547" s="305"/>
      <c r="J547" s="305"/>
      <c r="K547" s="305"/>
      <c r="M547" s="305" t="s">
        <v>64</v>
      </c>
      <c r="N547" s="305"/>
      <c r="O547" s="305"/>
      <c r="P547" s="305"/>
      <c r="Q547" s="305"/>
      <c r="R547" s="305"/>
      <c r="S547" s="305"/>
      <c r="U547" s="305" t="s">
        <v>65</v>
      </c>
      <c r="V547" s="305"/>
      <c r="W547" s="305"/>
      <c r="X547" s="305"/>
      <c r="Y547" s="305"/>
      <c r="Z547" s="305"/>
      <c r="AA547" s="305"/>
      <c r="AC547" s="305" t="s">
        <v>66</v>
      </c>
      <c r="AD547" s="305"/>
      <c r="AE547" s="305"/>
      <c r="AF547" s="305"/>
      <c r="AG547" s="305"/>
      <c r="AH547" s="305"/>
      <c r="AI547" s="305"/>
    </row>
    <row r="548" spans="2:35" s="3" customFormat="1" x14ac:dyDescent="0.3">
      <c r="B548" s="4" t="s">
        <v>211</v>
      </c>
      <c r="C548" s="4"/>
      <c r="D548" s="4"/>
      <c r="E548" s="3" t="s">
        <v>70</v>
      </c>
      <c r="F548" s="3" t="s">
        <v>69</v>
      </c>
      <c r="G548" s="3" t="s">
        <v>61</v>
      </c>
      <c r="H548" s="3" t="s">
        <v>68</v>
      </c>
      <c r="I548" s="3" t="s">
        <v>71</v>
      </c>
      <c r="J548" s="3" t="s">
        <v>72</v>
      </c>
      <c r="K548" s="3" t="s">
        <v>62</v>
      </c>
      <c r="M548" s="3" t="s">
        <v>70</v>
      </c>
      <c r="N548" s="3" t="s">
        <v>69</v>
      </c>
      <c r="O548" s="3" t="s">
        <v>61</v>
      </c>
      <c r="P548" s="3" t="s">
        <v>68</v>
      </c>
      <c r="Q548" s="3" t="s">
        <v>71</v>
      </c>
      <c r="R548" s="3" t="s">
        <v>72</v>
      </c>
      <c r="S548" s="3" t="s">
        <v>62</v>
      </c>
      <c r="U548" s="3" t="s">
        <v>70</v>
      </c>
      <c r="V548" s="3" t="s">
        <v>69</v>
      </c>
      <c r="W548" s="3" t="s">
        <v>61</v>
      </c>
      <c r="X548" s="3" t="s">
        <v>68</v>
      </c>
      <c r="Y548" s="3" t="s">
        <v>71</v>
      </c>
      <c r="Z548" s="3" t="s">
        <v>72</v>
      </c>
      <c r="AA548" s="3" t="s">
        <v>62</v>
      </c>
      <c r="AC548" s="3" t="s">
        <v>70</v>
      </c>
      <c r="AD548" s="3" t="s">
        <v>69</v>
      </c>
      <c r="AE548" s="3" t="s">
        <v>61</v>
      </c>
      <c r="AF548" s="3" t="s">
        <v>68</v>
      </c>
      <c r="AG548" s="3" t="s">
        <v>71</v>
      </c>
      <c r="AH548" s="3" t="s">
        <v>72</v>
      </c>
      <c r="AI548" s="3" t="s">
        <v>62</v>
      </c>
    </row>
    <row r="549" spans="2:35" hidden="1" x14ac:dyDescent="0.3">
      <c r="B549" s="86">
        <f t="shared" ref="B549:B579" si="986">DATE(IF(MONTH(B444)&lt;=3,YEAR(B444),YEAR(B444)+1), 3, 31)</f>
        <v>40633</v>
      </c>
      <c r="C549" s="3"/>
      <c r="D549" s="3"/>
      <c r="E549" s="5">
        <f>E514*(1-E$43)</f>
        <v>67.42885600000001</v>
      </c>
      <c r="F549" s="5">
        <f t="shared" ref="F549:K549" si="987">F514*(1-F$43)</f>
        <v>16.820087399999998</v>
      </c>
      <c r="G549" s="5">
        <f t="shared" si="987"/>
        <v>31.165868249999999</v>
      </c>
      <c r="H549" s="5">
        <f t="shared" si="987"/>
        <v>100.77778499999999</v>
      </c>
      <c r="I549" s="5">
        <f t="shared" si="987"/>
        <v>166.86609745000001</v>
      </c>
      <c r="J549" s="5">
        <f t="shared" si="987"/>
        <v>36.835486089999954</v>
      </c>
      <c r="K549" s="5">
        <f t="shared" si="987"/>
        <v>5.0315538900000014</v>
      </c>
      <c r="L549" s="5"/>
      <c r="M549" s="5">
        <f>M514*(1-E$43)</f>
        <v>70.86600399999999</v>
      </c>
      <c r="N549" s="5">
        <f t="shared" ref="N549:S549" si="988">N514*(1-F$43)</f>
        <v>0</v>
      </c>
      <c r="O549" s="5">
        <f t="shared" si="988"/>
        <v>0</v>
      </c>
      <c r="P549" s="5">
        <f t="shared" si="988"/>
        <v>0</v>
      </c>
      <c r="Q549" s="5">
        <f t="shared" si="988"/>
        <v>0</v>
      </c>
      <c r="R549" s="5">
        <f t="shared" si="988"/>
        <v>0</v>
      </c>
      <c r="S549" s="5">
        <f t="shared" si="988"/>
        <v>0</v>
      </c>
      <c r="T549" s="5"/>
      <c r="U549" s="5">
        <f>U514*(1-E$43)</f>
        <v>67.995180000000005</v>
      </c>
      <c r="V549" s="5">
        <f t="shared" ref="V549:AA549" si="989">V514*(1-F$43)</f>
        <v>4.5307389000000002</v>
      </c>
      <c r="W549" s="5">
        <f t="shared" si="989"/>
        <v>8.3747226250000022</v>
      </c>
      <c r="X549" s="5">
        <f t="shared" si="989"/>
        <v>9.5831550000000014</v>
      </c>
      <c r="Y549" s="5">
        <f t="shared" si="989"/>
        <v>15.115141215000003</v>
      </c>
      <c r="Z549" s="5">
        <f t="shared" si="989"/>
        <v>2.9937170900000019</v>
      </c>
      <c r="AA549" s="5">
        <f t="shared" si="989"/>
        <v>0.40330454999999987</v>
      </c>
      <c r="AB549" s="5"/>
      <c r="AC549" s="5">
        <f>AC514*(1-E$43)</f>
        <v>31.887988</v>
      </c>
      <c r="AD549" s="5">
        <f t="shared" ref="AD549:AI549" si="990">AD514*(1-F$43)</f>
        <v>0.91387740000000006</v>
      </c>
      <c r="AE549" s="5">
        <f t="shared" si="990"/>
        <v>1.7859557500000003</v>
      </c>
      <c r="AF549" s="5">
        <f t="shared" si="990"/>
        <v>4.7915775000000007</v>
      </c>
      <c r="AG549" s="5">
        <f t="shared" si="990"/>
        <v>15.029492059999999</v>
      </c>
      <c r="AH549" s="5">
        <f t="shared" si="990"/>
        <v>0</v>
      </c>
      <c r="AI549" s="5">
        <f t="shared" si="990"/>
        <v>0.43686400500000006</v>
      </c>
    </row>
    <row r="550" spans="2:35" hidden="1" x14ac:dyDescent="0.3">
      <c r="B550" s="86">
        <f t="shared" si="986"/>
        <v>40999</v>
      </c>
      <c r="C550" s="3"/>
      <c r="D550" s="3"/>
      <c r="E550" s="5">
        <f t="shared" ref="E550:K550" si="991">E515*(1-E$43)</f>
        <v>72.192648000000005</v>
      </c>
      <c r="F550" s="5">
        <f t="shared" si="991"/>
        <v>17.513384399999996</v>
      </c>
      <c r="G550" s="5">
        <f t="shared" si="991"/>
        <v>32.840584499999999</v>
      </c>
      <c r="H550" s="5">
        <f t="shared" si="991"/>
        <v>105.242869</v>
      </c>
      <c r="I550" s="5">
        <f t="shared" si="991"/>
        <v>178.16245875000001</v>
      </c>
      <c r="J550" s="5">
        <f t="shared" si="991"/>
        <v>39.584662779999981</v>
      </c>
      <c r="K550" s="5">
        <f t="shared" si="991"/>
        <v>5.4015536599999985</v>
      </c>
      <c r="L550" s="5"/>
      <c r="M550" s="5">
        <f t="shared" ref="M550:S550" si="992">M515*(1-E$43)</f>
        <v>75.872631999999996</v>
      </c>
      <c r="N550" s="5">
        <f t="shared" si="992"/>
        <v>0</v>
      </c>
      <c r="O550" s="5">
        <f t="shared" si="992"/>
        <v>0</v>
      </c>
      <c r="P550" s="5">
        <f t="shared" si="992"/>
        <v>0</v>
      </c>
      <c r="Q550" s="5">
        <f t="shared" si="992"/>
        <v>0</v>
      </c>
      <c r="R550" s="5">
        <f t="shared" si="992"/>
        <v>0</v>
      </c>
      <c r="S550" s="5">
        <f t="shared" si="992"/>
        <v>0</v>
      </c>
      <c r="T550" s="5"/>
      <c r="U550" s="5">
        <f t="shared" ref="U550:AA550" si="993">U515*(1-E$43)</f>
        <v>72.798989999999989</v>
      </c>
      <c r="V550" s="5">
        <f t="shared" si="993"/>
        <v>4.7174933999999995</v>
      </c>
      <c r="W550" s="5">
        <f t="shared" si="993"/>
        <v>8.8244732500000023</v>
      </c>
      <c r="X550" s="5">
        <f t="shared" si="993"/>
        <v>9.9999269999999996</v>
      </c>
      <c r="Y550" s="5">
        <f t="shared" si="993"/>
        <v>16.139168625</v>
      </c>
      <c r="Z550" s="5">
        <f t="shared" si="993"/>
        <v>3.2175397800000001</v>
      </c>
      <c r="AA550" s="5">
        <f t="shared" si="993"/>
        <v>0.43283769999999988</v>
      </c>
      <c r="AB550" s="5"/>
      <c r="AC550" s="5">
        <f t="shared" ref="AC550:AI550" si="994">AC515*(1-E$43)</f>
        <v>34.140853999999997</v>
      </c>
      <c r="AD550" s="5">
        <f t="shared" si="994"/>
        <v>0.95152439999999994</v>
      </c>
      <c r="AE550" s="5">
        <f t="shared" si="994"/>
        <v>1.8831595000000003</v>
      </c>
      <c r="AF550" s="5">
        <f t="shared" si="994"/>
        <v>4.9999634999999998</v>
      </c>
      <c r="AG550" s="5">
        <f t="shared" si="994"/>
        <v>16.048939499999999</v>
      </c>
      <c r="AH550" s="5">
        <f t="shared" si="994"/>
        <v>0</v>
      </c>
      <c r="AI550" s="5">
        <f t="shared" si="994"/>
        <v>0.46886247000000003</v>
      </c>
    </row>
    <row r="551" spans="2:35" hidden="1" x14ac:dyDescent="0.3">
      <c r="B551" s="86">
        <f t="shared" si="986"/>
        <v>41364</v>
      </c>
      <c r="C551" s="3"/>
      <c r="D551" s="3"/>
      <c r="E551" s="5">
        <f t="shared" ref="E551:K551" si="995">E516*(1-E$43)</f>
        <v>79.333337600000007</v>
      </c>
      <c r="F551" s="5">
        <f t="shared" si="995"/>
        <v>18.657937799999999</v>
      </c>
      <c r="G551" s="5">
        <f t="shared" si="995"/>
        <v>35.431017000000004</v>
      </c>
      <c r="H551" s="5">
        <f t="shared" si="995"/>
        <v>112.65375550000002</v>
      </c>
      <c r="I551" s="5">
        <f t="shared" si="995"/>
        <v>194.97396789999999</v>
      </c>
      <c r="J551" s="5">
        <f t="shared" si="995"/>
        <v>43.513197909999981</v>
      </c>
      <c r="K551" s="5">
        <f t="shared" si="995"/>
        <v>5.9058168700000007</v>
      </c>
      <c r="L551" s="5"/>
      <c r="M551" s="5">
        <f t="shared" ref="M551:S551" si="996">M516*(1-E$43)</f>
        <v>83.37663839999999</v>
      </c>
      <c r="N551" s="5">
        <f t="shared" si="996"/>
        <v>0</v>
      </c>
      <c r="O551" s="5">
        <f t="shared" si="996"/>
        <v>0</v>
      </c>
      <c r="P551" s="5">
        <f t="shared" si="996"/>
        <v>0</v>
      </c>
      <c r="Q551" s="5">
        <f t="shared" si="996"/>
        <v>0</v>
      </c>
      <c r="R551" s="5">
        <f t="shared" si="996"/>
        <v>0</v>
      </c>
      <c r="S551" s="5">
        <f t="shared" si="996"/>
        <v>0</v>
      </c>
      <c r="T551" s="5"/>
      <c r="U551" s="5">
        <f t="shared" ref="U551:AA551" si="997">U516*(1-E$43)</f>
        <v>79.998468000000003</v>
      </c>
      <c r="V551" s="5">
        <f t="shared" si="997"/>
        <v>5.0268333000000007</v>
      </c>
      <c r="W551" s="5">
        <f t="shared" si="997"/>
        <v>9.5215744999999998</v>
      </c>
      <c r="X551" s="5">
        <f t="shared" si="997"/>
        <v>10.6963065</v>
      </c>
      <c r="Y551" s="5">
        <f t="shared" si="997"/>
        <v>17.665232280000005</v>
      </c>
      <c r="Z551" s="5">
        <f t="shared" si="997"/>
        <v>3.5364656599999997</v>
      </c>
      <c r="AA551" s="5">
        <f t="shared" si="997"/>
        <v>0.47373514999999999</v>
      </c>
      <c r="AB551" s="5"/>
      <c r="AC551" s="5">
        <f t="shared" ref="AC551:AI551" si="998">AC516*(1-E$43)</f>
        <v>37.516784799999996</v>
      </c>
      <c r="AD551" s="5">
        <f t="shared" si="998"/>
        <v>1.0089678000000002</v>
      </c>
      <c r="AE551" s="5">
        <f t="shared" si="998"/>
        <v>2.026967</v>
      </c>
      <c r="AF551" s="5">
        <f t="shared" si="998"/>
        <v>5.3481532500000002</v>
      </c>
      <c r="AG551" s="5">
        <f t="shared" si="998"/>
        <v>17.571459019999999</v>
      </c>
      <c r="AH551" s="5">
        <f t="shared" si="998"/>
        <v>0</v>
      </c>
      <c r="AI551" s="5">
        <f t="shared" si="998"/>
        <v>0.51313291500000002</v>
      </c>
    </row>
    <row r="552" spans="2:35" hidden="1" x14ac:dyDescent="0.3">
      <c r="B552" s="86">
        <f t="shared" si="986"/>
        <v>41729</v>
      </c>
      <c r="C552" s="3"/>
      <c r="D552" s="3"/>
      <c r="E552" s="5">
        <f t="shared" ref="E552:K552" si="999">E517*(1-E$43)</f>
        <v>91.0308256</v>
      </c>
      <c r="F552" s="5">
        <f t="shared" si="999"/>
        <v>20.989288200000001</v>
      </c>
      <c r="G552" s="5">
        <f t="shared" si="999"/>
        <v>40.299622499999998</v>
      </c>
      <c r="H552" s="5">
        <f t="shared" si="999"/>
        <v>126.18893449999997</v>
      </c>
      <c r="I552" s="5">
        <f t="shared" si="999"/>
        <v>223.41442035</v>
      </c>
      <c r="J552" s="5">
        <f t="shared" si="999"/>
        <v>50.198568939999952</v>
      </c>
      <c r="K552" s="5">
        <f t="shared" si="999"/>
        <v>6.8164151099999994</v>
      </c>
      <c r="L552" s="5"/>
      <c r="M552" s="5">
        <f t="shared" ref="M552:S552" si="1000">M517*(1-E$43)</f>
        <v>95.671030399999978</v>
      </c>
      <c r="N552" s="5">
        <f t="shared" si="1000"/>
        <v>0</v>
      </c>
      <c r="O552" s="5">
        <f t="shared" si="1000"/>
        <v>0</v>
      </c>
      <c r="P552" s="5">
        <f t="shared" si="1000"/>
        <v>0</v>
      </c>
      <c r="Q552" s="5">
        <f t="shared" si="1000"/>
        <v>0</v>
      </c>
      <c r="R552" s="5">
        <f t="shared" si="1000"/>
        <v>0</v>
      </c>
      <c r="S552" s="5">
        <f t="shared" si="1000"/>
        <v>0</v>
      </c>
      <c r="T552" s="5"/>
      <c r="U552" s="5">
        <f t="shared" ref="U552:AA552" si="1001">U517*(1-E$43)</f>
        <v>91.795307999999991</v>
      </c>
      <c r="V552" s="5">
        <f t="shared" si="1001"/>
        <v>5.6545277</v>
      </c>
      <c r="W552" s="5">
        <f t="shared" si="1001"/>
        <v>10.828716249999999</v>
      </c>
      <c r="X552" s="5">
        <f t="shared" si="1001"/>
        <v>11.9805885</v>
      </c>
      <c r="Y552" s="5">
        <f t="shared" si="1001"/>
        <v>20.240266994999999</v>
      </c>
      <c r="Z552" s="5">
        <f t="shared" si="1001"/>
        <v>4.07981119</v>
      </c>
      <c r="AA552" s="5">
        <f t="shared" si="1001"/>
        <v>0.54646545000000013</v>
      </c>
      <c r="AB552" s="5"/>
      <c r="AC552" s="5">
        <f t="shared" ref="AC552:AI552" si="1002">AC517*(1-E$43)</f>
        <v>43.049608800000001</v>
      </c>
      <c r="AD552" s="5">
        <f t="shared" si="1002"/>
        <v>1.1369582</v>
      </c>
      <c r="AE552" s="5">
        <f t="shared" si="1002"/>
        <v>2.3110974999999998</v>
      </c>
      <c r="AF552" s="5">
        <f t="shared" si="1002"/>
        <v>5.9902942499999998</v>
      </c>
      <c r="AG552" s="5">
        <f t="shared" si="1002"/>
        <v>20.130055080000002</v>
      </c>
      <c r="AH552" s="5">
        <f t="shared" si="1002"/>
        <v>0</v>
      </c>
      <c r="AI552" s="5">
        <f t="shared" si="1002"/>
        <v>0.59193149499999986</v>
      </c>
    </row>
    <row r="553" spans="2:35" hidden="1" x14ac:dyDescent="0.3">
      <c r="B553" s="86">
        <f t="shared" si="986"/>
        <v>42094</v>
      </c>
      <c r="C553" s="3"/>
      <c r="D553" s="3"/>
      <c r="E553" s="5">
        <f t="shared" ref="E553:K553" si="1003">E518*(1-E$43)</f>
        <v>97.418340799999996</v>
      </c>
      <c r="F553" s="5">
        <f t="shared" si="1003"/>
        <v>21.964585199999998</v>
      </c>
      <c r="G553" s="5">
        <f t="shared" si="1003"/>
        <v>42.371968500000001</v>
      </c>
      <c r="H553" s="5">
        <f t="shared" si="1003"/>
        <v>131.70871124999996</v>
      </c>
      <c r="I553" s="5">
        <f t="shared" si="1003"/>
        <v>238.49840755000002</v>
      </c>
      <c r="J553" s="5">
        <f t="shared" si="1003"/>
        <v>53.857347439999991</v>
      </c>
      <c r="K553" s="5">
        <f t="shared" si="1003"/>
        <v>7.2759238400000008</v>
      </c>
      <c r="L553" s="5"/>
      <c r="M553" s="5">
        <f t="shared" ref="M553:S553" si="1004">M518*(1-E$43)</f>
        <v>102.3870672</v>
      </c>
      <c r="N553" s="5">
        <f t="shared" si="1004"/>
        <v>0</v>
      </c>
      <c r="O553" s="5">
        <f t="shared" si="1004"/>
        <v>0</v>
      </c>
      <c r="P553" s="5">
        <f t="shared" si="1004"/>
        <v>0</v>
      </c>
      <c r="Q553" s="5">
        <f t="shared" si="1004"/>
        <v>0</v>
      </c>
      <c r="R553" s="5">
        <f t="shared" si="1004"/>
        <v>0</v>
      </c>
      <c r="S553" s="5">
        <f t="shared" si="1004"/>
        <v>0</v>
      </c>
      <c r="T553" s="5"/>
      <c r="U553" s="5">
        <f t="shared" ref="U553:AA553" si="1005">U518*(1-E$43)</f>
        <v>98.241593999999992</v>
      </c>
      <c r="V553" s="5">
        <f t="shared" si="1005"/>
        <v>5.9164822000000008</v>
      </c>
      <c r="W553" s="5">
        <f t="shared" si="1005"/>
        <v>11.38639725</v>
      </c>
      <c r="X553" s="5">
        <f t="shared" si="1005"/>
        <v>12.519033749999997</v>
      </c>
      <c r="Y553" s="5">
        <f t="shared" si="1005"/>
        <v>21.607299785000002</v>
      </c>
      <c r="Z553" s="5">
        <f t="shared" si="1005"/>
        <v>4.3773584399999983</v>
      </c>
      <c r="AA553" s="5">
        <f t="shared" si="1005"/>
        <v>0.58357479999999973</v>
      </c>
      <c r="AB553" s="5"/>
      <c r="AC553" s="5">
        <f t="shared" ref="AC553:AI553" si="1006">AC518*(1-E$43)</f>
        <v>46.074648399999994</v>
      </c>
      <c r="AD553" s="5">
        <f t="shared" si="1006"/>
        <v>1.1934051999999999</v>
      </c>
      <c r="AE553" s="5">
        <f t="shared" si="1006"/>
        <v>2.4261434999999993</v>
      </c>
      <c r="AF553" s="5">
        <f t="shared" si="1006"/>
        <v>6.2595168749999983</v>
      </c>
      <c r="AG553" s="5">
        <f t="shared" si="1006"/>
        <v>21.490426940000003</v>
      </c>
      <c r="AH553" s="5">
        <f t="shared" si="1006"/>
        <v>0</v>
      </c>
      <c r="AI553" s="5">
        <f t="shared" si="1006"/>
        <v>0.63211127999999994</v>
      </c>
    </row>
    <row r="554" spans="2:35" hidden="1" x14ac:dyDescent="0.3">
      <c r="B554" s="86">
        <f t="shared" si="986"/>
        <v>42460</v>
      </c>
      <c r="C554" s="3"/>
      <c r="D554" s="3"/>
      <c r="E554" s="5">
        <f t="shared" ref="E554:K554" si="1007">E519*(1-E$43)</f>
        <v>104.42683680000002</v>
      </c>
      <c r="F554" s="5">
        <f t="shared" si="1007"/>
        <v>22.918760399999996</v>
      </c>
      <c r="G554" s="5">
        <f t="shared" si="1007"/>
        <v>44.582314500000003</v>
      </c>
      <c r="H554" s="5">
        <f t="shared" si="1007"/>
        <v>137.67787875000002</v>
      </c>
      <c r="I554" s="5">
        <f t="shared" si="1007"/>
        <v>254.92517135</v>
      </c>
      <c r="J554" s="5">
        <f t="shared" si="1007"/>
        <v>57.684628559999986</v>
      </c>
      <c r="K554" s="5">
        <f t="shared" si="1007"/>
        <v>7.8453246800000009</v>
      </c>
      <c r="L554" s="5"/>
      <c r="M554" s="5">
        <f t="shared" ref="M554:S554" si="1008">M519*(1-E$43)</f>
        <v>109.75183119999998</v>
      </c>
      <c r="N554" s="5">
        <f t="shared" si="1008"/>
        <v>0</v>
      </c>
      <c r="O554" s="5">
        <f t="shared" si="1008"/>
        <v>0</v>
      </c>
      <c r="P554" s="5">
        <f t="shared" si="1008"/>
        <v>0</v>
      </c>
      <c r="Q554" s="5">
        <f t="shared" si="1008"/>
        <v>0</v>
      </c>
      <c r="R554" s="5">
        <f t="shared" si="1008"/>
        <v>0</v>
      </c>
      <c r="S554" s="5">
        <f t="shared" si="1008"/>
        <v>0</v>
      </c>
      <c r="T554" s="5"/>
      <c r="U554" s="5">
        <f t="shared" ref="U554:AA554" si="1009">U519*(1-E$43)</f>
        <v>105.30722400000001</v>
      </c>
      <c r="V554" s="5">
        <f t="shared" si="1009"/>
        <v>6.1739294000000005</v>
      </c>
      <c r="W554" s="5">
        <f t="shared" si="1009"/>
        <v>11.980878250000002</v>
      </c>
      <c r="X554" s="5">
        <f t="shared" si="1009"/>
        <v>13.087811250000001</v>
      </c>
      <c r="Y554" s="5">
        <f t="shared" si="1009"/>
        <v>23.095362695000006</v>
      </c>
      <c r="Z554" s="5">
        <f t="shared" si="1009"/>
        <v>4.6880388100000001</v>
      </c>
      <c r="AA554" s="5">
        <f t="shared" si="1009"/>
        <v>0.62897709999999996</v>
      </c>
      <c r="AB554" s="5"/>
      <c r="AC554" s="5">
        <f t="shared" ref="AC554:AI554" si="1010">AC519*(1-E$43)</f>
        <v>49.387606399999989</v>
      </c>
      <c r="AD554" s="5">
        <f t="shared" si="1010"/>
        <v>1.2433004000000001</v>
      </c>
      <c r="AE554" s="5">
        <f t="shared" si="1010"/>
        <v>2.5503895000000005</v>
      </c>
      <c r="AF554" s="5">
        <f t="shared" si="1010"/>
        <v>6.5439056250000007</v>
      </c>
      <c r="AG554" s="5">
        <f t="shared" si="1010"/>
        <v>22.970193879999997</v>
      </c>
      <c r="AH554" s="5">
        <f t="shared" si="1010"/>
        <v>0</v>
      </c>
      <c r="AI554" s="5">
        <f t="shared" si="1010"/>
        <v>0.68130655999999989</v>
      </c>
    </row>
    <row r="555" spans="2:35" hidden="1" x14ac:dyDescent="0.3">
      <c r="B555" s="86">
        <f t="shared" si="986"/>
        <v>42825</v>
      </c>
      <c r="C555" s="3"/>
      <c r="D555" s="3"/>
      <c r="E555" s="5">
        <f t="shared" ref="E555:K555" si="1011">E520*(1-E$43)</f>
        <v>112.34069440000002</v>
      </c>
      <c r="F555" s="5">
        <f t="shared" si="1011"/>
        <v>24.084435599999996</v>
      </c>
      <c r="G555" s="5">
        <f t="shared" si="1011"/>
        <v>47.206660499999991</v>
      </c>
      <c r="H555" s="5">
        <f t="shared" si="1011"/>
        <v>144.00367649999998</v>
      </c>
      <c r="I555" s="5">
        <f t="shared" si="1011"/>
        <v>273.21248989999998</v>
      </c>
      <c r="J555" s="5">
        <f t="shared" si="1011"/>
        <v>62.16109835000006</v>
      </c>
      <c r="K555" s="5">
        <f t="shared" si="1011"/>
        <v>8.4723302599999979</v>
      </c>
      <c r="L555" s="5"/>
      <c r="M555" s="5">
        <f t="shared" ref="M555:S555" si="1012">M520*(1-E$43)</f>
        <v>118.06754959999999</v>
      </c>
      <c r="N555" s="5">
        <f t="shared" si="1012"/>
        <v>0</v>
      </c>
      <c r="O555" s="5">
        <f t="shared" si="1012"/>
        <v>0</v>
      </c>
      <c r="P555" s="5">
        <f t="shared" si="1012"/>
        <v>0</v>
      </c>
      <c r="Q555" s="5">
        <f t="shared" si="1012"/>
        <v>0</v>
      </c>
      <c r="R555" s="5">
        <f t="shared" si="1012"/>
        <v>0</v>
      </c>
      <c r="S555" s="5">
        <f t="shared" si="1012"/>
        <v>0</v>
      </c>
      <c r="T555" s="5"/>
      <c r="U555" s="5">
        <f t="shared" ref="U555:AA555" si="1013">U520*(1-E$43)</f>
        <v>113.28484200000003</v>
      </c>
      <c r="V555" s="5">
        <f t="shared" si="1013"/>
        <v>6.4877765999999992</v>
      </c>
      <c r="W555" s="5">
        <f t="shared" si="1013"/>
        <v>12.68575925</v>
      </c>
      <c r="X555" s="5">
        <f t="shared" si="1013"/>
        <v>13.692199499999997</v>
      </c>
      <c r="Y555" s="5">
        <f t="shared" si="1013"/>
        <v>24.752433930000009</v>
      </c>
      <c r="Z555" s="5">
        <f t="shared" si="1013"/>
        <v>5.0521470999999973</v>
      </c>
      <c r="AA555" s="5">
        <f t="shared" si="1013"/>
        <v>0.67878970000000005</v>
      </c>
      <c r="AB555" s="5"/>
      <c r="AC555" s="5">
        <f t="shared" ref="AC555:AI555" si="1014">AC520*(1-E$43)</f>
        <v>53.127901199999997</v>
      </c>
      <c r="AD555" s="5">
        <f t="shared" si="1014"/>
        <v>1.3072956</v>
      </c>
      <c r="AE555" s="5">
        <f t="shared" si="1014"/>
        <v>2.7022354999999996</v>
      </c>
      <c r="AF555" s="5">
        <f t="shared" si="1014"/>
        <v>6.8460997499999987</v>
      </c>
      <c r="AG555" s="5">
        <f t="shared" si="1014"/>
        <v>24.618760119999997</v>
      </c>
      <c r="AH555" s="5">
        <f t="shared" si="1014"/>
        <v>0</v>
      </c>
      <c r="AI555" s="5">
        <f t="shared" si="1014"/>
        <v>0.73529216999999991</v>
      </c>
    </row>
    <row r="556" spans="2:35" hidden="1" x14ac:dyDescent="0.3">
      <c r="B556" s="86">
        <f t="shared" si="986"/>
        <v>43190</v>
      </c>
      <c r="C556" s="3"/>
      <c r="D556" s="3"/>
      <c r="E556" s="5">
        <f t="shared" ref="E556:K556" si="1015">E521*(1-E$43)</f>
        <v>120.84072000000002</v>
      </c>
      <c r="F556" s="5">
        <f t="shared" si="1015"/>
        <v>25.250110799999998</v>
      </c>
      <c r="G556" s="5">
        <f t="shared" si="1015"/>
        <v>49.900006500000011</v>
      </c>
      <c r="H556" s="5">
        <f t="shared" si="1015"/>
        <v>150.77886499999997</v>
      </c>
      <c r="I556" s="5">
        <f t="shared" si="1015"/>
        <v>292.90910145000004</v>
      </c>
      <c r="J556" s="5">
        <f t="shared" si="1015"/>
        <v>66.758431219999991</v>
      </c>
      <c r="K556" s="5">
        <f t="shared" si="1015"/>
        <v>9.0842700600000015</v>
      </c>
      <c r="L556" s="5"/>
      <c r="M556" s="5">
        <f t="shared" ref="M556:S556" si="1016">M521*(1-E$43)</f>
        <v>127.00247999999998</v>
      </c>
      <c r="N556" s="5">
        <f t="shared" si="1016"/>
        <v>0</v>
      </c>
      <c r="O556" s="5">
        <f t="shared" si="1016"/>
        <v>0</v>
      </c>
      <c r="P556" s="5">
        <f t="shared" si="1016"/>
        <v>0</v>
      </c>
      <c r="Q556" s="5">
        <f t="shared" si="1016"/>
        <v>0</v>
      </c>
      <c r="R556" s="5">
        <f t="shared" si="1016"/>
        <v>0</v>
      </c>
      <c r="S556" s="5">
        <f t="shared" si="1016"/>
        <v>0</v>
      </c>
      <c r="T556" s="5"/>
      <c r="U556" s="5">
        <f t="shared" ref="U556:AA556" si="1017">U521*(1-E$43)</f>
        <v>121.8591</v>
      </c>
      <c r="V556" s="5">
        <f t="shared" si="1017"/>
        <v>6.8016237999999998</v>
      </c>
      <c r="W556" s="5">
        <f t="shared" si="1017"/>
        <v>13.40904025</v>
      </c>
      <c r="X556" s="5">
        <f t="shared" si="1017"/>
        <v>14.326919999999999</v>
      </c>
      <c r="Y556" s="5">
        <f t="shared" si="1017"/>
        <v>26.535524015000004</v>
      </c>
      <c r="Z556" s="5">
        <f t="shared" si="1017"/>
        <v>5.4253217199999977</v>
      </c>
      <c r="AA556" s="5">
        <f t="shared" si="1017"/>
        <v>0.72841319999999987</v>
      </c>
      <c r="AB556" s="5"/>
      <c r="AC556" s="5">
        <f t="shared" ref="AC556:AI556" si="1018">AC521*(1-E$43)</f>
        <v>57.150059999999996</v>
      </c>
      <c r="AD556" s="5">
        <f t="shared" si="1018"/>
        <v>1.3712908000000001</v>
      </c>
      <c r="AE556" s="5">
        <f t="shared" si="1018"/>
        <v>2.8586814999999999</v>
      </c>
      <c r="AF556" s="5">
        <f t="shared" si="1018"/>
        <v>7.1634599999999997</v>
      </c>
      <c r="AG556" s="5">
        <f t="shared" si="1018"/>
        <v>26.390047259999999</v>
      </c>
      <c r="AH556" s="5">
        <f t="shared" si="1018"/>
        <v>0</v>
      </c>
      <c r="AI556" s="5">
        <f t="shared" si="1018"/>
        <v>0.78900876999999991</v>
      </c>
    </row>
    <row r="557" spans="2:35" hidden="1" x14ac:dyDescent="0.3">
      <c r="B557" s="86">
        <f t="shared" si="986"/>
        <v>43555</v>
      </c>
      <c r="C557" s="3"/>
      <c r="D557" s="3"/>
      <c r="E557" s="5">
        <f t="shared" ref="E557:K557" si="1019">E522*(1-E$43)</f>
        <v>129.98042640000003</v>
      </c>
      <c r="F557" s="5">
        <f t="shared" si="1019"/>
        <v>26.415786000000001</v>
      </c>
      <c r="G557" s="5">
        <f t="shared" si="1019"/>
        <v>52.817895750000005</v>
      </c>
      <c r="H557" s="5">
        <f t="shared" si="1019"/>
        <v>157.86430350000001</v>
      </c>
      <c r="I557" s="5">
        <f t="shared" si="1019"/>
        <v>313.90255055000006</v>
      </c>
      <c r="J557" s="5">
        <f t="shared" si="1019"/>
        <v>71.90369874999999</v>
      </c>
      <c r="K557" s="5">
        <f t="shared" si="1019"/>
        <v>9.7901498600000014</v>
      </c>
      <c r="L557" s="5"/>
      <c r="M557" s="5">
        <f t="shared" ref="M557:S557" si="1020">M522*(1-E$43)</f>
        <v>136.6053876</v>
      </c>
      <c r="N557" s="5">
        <f t="shared" si="1020"/>
        <v>0</v>
      </c>
      <c r="O557" s="5">
        <f t="shared" si="1020"/>
        <v>0</v>
      </c>
      <c r="P557" s="5">
        <f t="shared" si="1020"/>
        <v>0</v>
      </c>
      <c r="Q557" s="5">
        <f t="shared" si="1020"/>
        <v>0</v>
      </c>
      <c r="R557" s="5">
        <f t="shared" si="1020"/>
        <v>0</v>
      </c>
      <c r="S557" s="5">
        <f t="shared" si="1020"/>
        <v>0</v>
      </c>
      <c r="T557" s="5"/>
      <c r="U557" s="5">
        <f t="shared" ref="U557:AA557" si="1021">U522*(1-E$43)</f>
        <v>131.07085200000003</v>
      </c>
      <c r="V557" s="5">
        <f t="shared" si="1021"/>
        <v>7.1154710000000003</v>
      </c>
      <c r="W557" s="5">
        <f t="shared" si="1021"/>
        <v>14.192831374999999</v>
      </c>
      <c r="X557" s="5">
        <f t="shared" si="1021"/>
        <v>14.999890500000001</v>
      </c>
      <c r="Y557" s="5">
        <f t="shared" si="1021"/>
        <v>28.437214884999999</v>
      </c>
      <c r="Z557" s="5">
        <f t="shared" si="1021"/>
        <v>5.8436787500000014</v>
      </c>
      <c r="AA557" s="5">
        <f t="shared" si="1021"/>
        <v>0.78474670000000002</v>
      </c>
      <c r="AB557" s="5"/>
      <c r="AC557" s="5">
        <f t="shared" ref="AC557:AI557" si="1022">AC522*(1-E$43)</f>
        <v>61.468387199999995</v>
      </c>
      <c r="AD557" s="5">
        <f t="shared" si="1022"/>
        <v>1.4352859999999998</v>
      </c>
      <c r="AE557" s="5">
        <f t="shared" si="1022"/>
        <v>3.0272082499999997</v>
      </c>
      <c r="AF557" s="5">
        <f t="shared" si="1022"/>
        <v>7.4999452500000006</v>
      </c>
      <c r="AG557" s="5">
        <f t="shared" si="1022"/>
        <v>28.281045340000006</v>
      </c>
      <c r="AH557" s="5">
        <f t="shared" si="1022"/>
        <v>0</v>
      </c>
      <c r="AI557" s="5">
        <f t="shared" si="1022"/>
        <v>0.85004536999999991</v>
      </c>
    </row>
    <row r="558" spans="2:35" hidden="1" x14ac:dyDescent="0.3">
      <c r="B558" s="86">
        <f t="shared" si="986"/>
        <v>43921</v>
      </c>
      <c r="C558" s="3"/>
      <c r="D558" s="3"/>
      <c r="E558" s="5">
        <f t="shared" ref="E558:K558" si="1023">E523*(1-E$43)</f>
        <v>139.80109440000004</v>
      </c>
      <c r="F558" s="5">
        <f t="shared" si="1023"/>
        <v>27.5814612</v>
      </c>
      <c r="G558" s="5">
        <f t="shared" si="1023"/>
        <v>55.839871499999987</v>
      </c>
      <c r="H558" s="5">
        <f t="shared" si="1023"/>
        <v>165.22880975000001</v>
      </c>
      <c r="I558" s="5">
        <f t="shared" si="1023"/>
        <v>336.45411845000001</v>
      </c>
      <c r="J558" s="5">
        <f t="shared" si="1023"/>
        <v>77.453982319999938</v>
      </c>
      <c r="K558" s="5">
        <f t="shared" si="1023"/>
        <v>10.553634399999996</v>
      </c>
      <c r="L558" s="5"/>
      <c r="M558" s="5">
        <f t="shared" ref="M558:S558" si="1024">M523*(1-E$43)</f>
        <v>146.92824959999999</v>
      </c>
      <c r="N558" s="5">
        <f t="shared" si="1024"/>
        <v>0</v>
      </c>
      <c r="O558" s="5">
        <f t="shared" si="1024"/>
        <v>0</v>
      </c>
      <c r="P558" s="5">
        <f t="shared" si="1024"/>
        <v>0</v>
      </c>
      <c r="Q558" s="5">
        <f t="shared" si="1024"/>
        <v>0</v>
      </c>
      <c r="R558" s="5">
        <f t="shared" si="1024"/>
        <v>0</v>
      </c>
      <c r="S558" s="5">
        <f t="shared" si="1024"/>
        <v>0</v>
      </c>
      <c r="T558" s="5"/>
      <c r="U558" s="5">
        <f t="shared" ref="U558:AA558" si="1025">U523*(1-E$43)</f>
        <v>140.97679200000002</v>
      </c>
      <c r="V558" s="5">
        <f t="shared" si="1025"/>
        <v>7.4293181999999991</v>
      </c>
      <c r="W558" s="5">
        <f t="shared" si="1025"/>
        <v>15.00564275</v>
      </c>
      <c r="X558" s="5">
        <f t="shared" si="1025"/>
        <v>15.698909249999994</v>
      </c>
      <c r="Y558" s="5">
        <f t="shared" si="1025"/>
        <v>30.480150915000003</v>
      </c>
      <c r="Z558" s="5">
        <f t="shared" si="1025"/>
        <v>6.2950178200000009</v>
      </c>
      <c r="AA558" s="5">
        <f t="shared" si="1025"/>
        <v>0.84549050000000014</v>
      </c>
      <c r="AB558" s="5"/>
      <c r="AC558" s="5">
        <f t="shared" ref="AC558:AI558" si="1026">AC523*(1-E$43)</f>
        <v>66.115051199999996</v>
      </c>
      <c r="AD558" s="5">
        <f t="shared" si="1026"/>
        <v>1.4992811999999998</v>
      </c>
      <c r="AE558" s="5">
        <f t="shared" si="1026"/>
        <v>3.1968964999999998</v>
      </c>
      <c r="AF558" s="5">
        <f t="shared" si="1026"/>
        <v>7.8494546249999972</v>
      </c>
      <c r="AG558" s="5">
        <f t="shared" si="1026"/>
        <v>30.312656860000008</v>
      </c>
      <c r="AH558" s="5">
        <f t="shared" si="1026"/>
        <v>0</v>
      </c>
      <c r="AI558" s="5">
        <f t="shared" si="1026"/>
        <v>0.91587229999999997</v>
      </c>
    </row>
    <row r="559" spans="2:35" hidden="1" x14ac:dyDescent="0.3">
      <c r="B559" s="86">
        <f t="shared" si="986"/>
        <v>44286</v>
      </c>
      <c r="C559" s="3"/>
      <c r="D559" s="3"/>
      <c r="E559" s="5">
        <f t="shared" ref="E559:K559" si="1027">E524*(1-E$43)</f>
        <v>118.11062560000001</v>
      </c>
      <c r="F559" s="5">
        <f t="shared" si="1027"/>
        <v>28.491390599999999</v>
      </c>
      <c r="G559" s="5">
        <f t="shared" si="1027"/>
        <v>59.096947499999999</v>
      </c>
      <c r="H559" s="5">
        <f t="shared" si="1027"/>
        <v>135.4141545</v>
      </c>
      <c r="I559" s="5">
        <f t="shared" si="1027"/>
        <v>281.83765105000003</v>
      </c>
      <c r="J559" s="5">
        <f t="shared" si="1027"/>
        <v>73.843408339999925</v>
      </c>
      <c r="K559" s="5">
        <f t="shared" si="1027"/>
        <v>9.5508682099999991</v>
      </c>
      <c r="L559" s="5"/>
      <c r="M559" s="5">
        <f t="shared" ref="M559:S559" si="1028">M524*(1-E$43)</f>
        <v>124.5350304</v>
      </c>
      <c r="N559" s="5">
        <f t="shared" si="1028"/>
        <v>0</v>
      </c>
      <c r="O559" s="5">
        <f t="shared" si="1028"/>
        <v>0</v>
      </c>
      <c r="P559" s="5">
        <f t="shared" si="1028"/>
        <v>0</v>
      </c>
      <c r="Q559" s="5">
        <f t="shared" si="1028"/>
        <v>0</v>
      </c>
      <c r="R559" s="5">
        <f t="shared" si="1028"/>
        <v>0</v>
      </c>
      <c r="S559" s="5">
        <f t="shared" si="1028"/>
        <v>0</v>
      </c>
      <c r="T559" s="5"/>
      <c r="U559" s="5">
        <f t="shared" ref="U559:AA559" si="1029">U524*(1-E$43)</f>
        <v>119.81065800000002</v>
      </c>
      <c r="V559" s="5">
        <f t="shared" si="1029"/>
        <v>7.691094099999999</v>
      </c>
      <c r="W559" s="5">
        <f t="shared" si="1029"/>
        <v>15.904528750000001</v>
      </c>
      <c r="X559" s="5">
        <f t="shared" si="1029"/>
        <v>12.867223499999996</v>
      </c>
      <c r="Y559" s="5">
        <f t="shared" si="1029"/>
        <v>25.526332735000008</v>
      </c>
      <c r="Z559" s="5">
        <f t="shared" si="1029"/>
        <v>6.0242218399999983</v>
      </c>
      <c r="AA559" s="5">
        <f t="shared" si="1029"/>
        <v>0.76100244999999966</v>
      </c>
      <c r="AB559" s="5"/>
      <c r="AC559" s="5">
        <f t="shared" ref="AC559:AI559" si="1030">AC524*(1-E$43)</f>
        <v>56.450358799999982</v>
      </c>
      <c r="AD559" s="5">
        <f t="shared" si="1030"/>
        <v>1.4725005999999998</v>
      </c>
      <c r="AE559" s="5">
        <f t="shared" si="1030"/>
        <v>3.2753724999999996</v>
      </c>
      <c r="AF559" s="5">
        <f t="shared" si="1030"/>
        <v>6.4336117499999981</v>
      </c>
      <c r="AG559" s="5">
        <f t="shared" si="1030"/>
        <v>25.376619739999995</v>
      </c>
      <c r="AH559" s="5">
        <f t="shared" si="1030"/>
        <v>8.4229990000000046E-2</v>
      </c>
      <c r="AI559" s="5">
        <f t="shared" si="1030"/>
        <v>0.82461294499999982</v>
      </c>
    </row>
    <row r="560" spans="2:35" x14ac:dyDescent="0.3">
      <c r="B560" s="86">
        <f t="shared" si="986"/>
        <v>44651</v>
      </c>
      <c r="C560" s="3"/>
      <c r="D560" s="3"/>
      <c r="E560" s="5">
        <f t="shared" ref="E560:K560" si="1031">E525*(1-E$43)</f>
        <v>29.641261320000005</v>
      </c>
      <c r="F560" s="5">
        <f t="shared" si="1031"/>
        <v>28.634157611999996</v>
      </c>
      <c r="G560" s="5">
        <f t="shared" si="1031"/>
        <v>61.798548746249992</v>
      </c>
      <c r="H560" s="5">
        <f t="shared" si="1031"/>
        <v>29.123341728750006</v>
      </c>
      <c r="I560" s="5">
        <f t="shared" si="1031"/>
        <v>64.698667969499979</v>
      </c>
      <c r="J560" s="5">
        <f t="shared" si="1031"/>
        <v>49.902383904749989</v>
      </c>
      <c r="K560" s="5">
        <f t="shared" si="1031"/>
        <v>4.9176080158500008</v>
      </c>
      <c r="L560" s="5"/>
      <c r="M560" s="5">
        <f t="shared" ref="M560:S560" si="1032">M525*(1-E$43)</f>
        <v>32.760002879999988</v>
      </c>
      <c r="N560" s="5">
        <f t="shared" si="1032"/>
        <v>0</v>
      </c>
      <c r="O560" s="5">
        <f t="shared" si="1032"/>
        <v>0</v>
      </c>
      <c r="P560" s="5">
        <f t="shared" si="1032"/>
        <v>0</v>
      </c>
      <c r="Q560" s="5">
        <f t="shared" si="1032"/>
        <v>0</v>
      </c>
      <c r="R560" s="5">
        <f t="shared" si="1032"/>
        <v>0</v>
      </c>
      <c r="S560" s="5">
        <f t="shared" si="1032"/>
        <v>0</v>
      </c>
      <c r="T560" s="5"/>
      <c r="U560" s="5">
        <f t="shared" ref="U560:AA560" si="1033">U525*(1-E$43)</f>
        <v>32.709515850000003</v>
      </c>
      <c r="V560" s="5">
        <f t="shared" si="1033"/>
        <v>7.7799784319999983</v>
      </c>
      <c r="W560" s="5">
        <f t="shared" si="1033"/>
        <v>16.704859505624999</v>
      </c>
      <c r="X560" s="5">
        <f t="shared" si="1033"/>
        <v>2.8207104862499994</v>
      </c>
      <c r="Y560" s="5">
        <f t="shared" si="1033"/>
        <v>5.8372083211500003</v>
      </c>
      <c r="Z560" s="5">
        <f t="shared" si="1033"/>
        <v>4.1458396297499984</v>
      </c>
      <c r="AA560" s="5">
        <f t="shared" si="1033"/>
        <v>0.37553343075000001</v>
      </c>
      <c r="AB560" s="5"/>
      <c r="AC560" s="5">
        <f t="shared" ref="AC560:AI560" si="1034">AC525*(1-E$43)</f>
        <v>16.384142609999998</v>
      </c>
      <c r="AD560" s="5">
        <f t="shared" si="1034"/>
        <v>1.2497298119999996</v>
      </c>
      <c r="AE560" s="5">
        <f t="shared" si="1034"/>
        <v>3.0902049337499995</v>
      </c>
      <c r="AF560" s="5">
        <f t="shared" si="1034"/>
        <v>1.4103552431249997</v>
      </c>
      <c r="AG560" s="5">
        <f t="shared" si="1034"/>
        <v>5.7672974016000005</v>
      </c>
      <c r="AH560" s="5">
        <f t="shared" si="1034"/>
        <v>0.51610863037499966</v>
      </c>
      <c r="AI560" s="5">
        <f t="shared" si="1034"/>
        <v>0.40795636882499997</v>
      </c>
    </row>
    <row r="561" spans="2:35" x14ac:dyDescent="0.3">
      <c r="B561" s="86">
        <f t="shared" si="986"/>
        <v>45016</v>
      </c>
      <c r="C561" s="3"/>
      <c r="D561" s="3"/>
      <c r="E561" s="5">
        <f t="shared" ref="E561:K561" si="1035">E526*(1-E$43)</f>
        <v>29.789467626600004</v>
      </c>
      <c r="F561" s="5">
        <f t="shared" si="1035"/>
        <v>28.77732840006</v>
      </c>
      <c r="G561" s="5">
        <f t="shared" si="1035"/>
        <v>62.107541489981244</v>
      </c>
      <c r="H561" s="5">
        <f t="shared" si="1035"/>
        <v>29.268958437393746</v>
      </c>
      <c r="I561" s="5">
        <f t="shared" si="1035"/>
        <v>65.022161309347496</v>
      </c>
      <c r="J561" s="5">
        <f t="shared" si="1035"/>
        <v>50.151895824273737</v>
      </c>
      <c r="K561" s="5">
        <f t="shared" si="1035"/>
        <v>4.9421960559292488</v>
      </c>
      <c r="L561" s="5"/>
      <c r="M561" s="5">
        <f t="shared" ref="M561:S561" si="1036">M526*(1-E$43)</f>
        <v>32.923802894399998</v>
      </c>
      <c r="N561" s="5">
        <f t="shared" si="1036"/>
        <v>0</v>
      </c>
      <c r="O561" s="5">
        <f t="shared" si="1036"/>
        <v>0</v>
      </c>
      <c r="P561" s="5">
        <f t="shared" si="1036"/>
        <v>0</v>
      </c>
      <c r="Q561" s="5">
        <f t="shared" si="1036"/>
        <v>0</v>
      </c>
      <c r="R561" s="5">
        <f t="shared" si="1036"/>
        <v>0</v>
      </c>
      <c r="S561" s="5">
        <f t="shared" si="1036"/>
        <v>0</v>
      </c>
      <c r="T561" s="5"/>
      <c r="U561" s="5">
        <f t="shared" ref="U561:AA561" si="1037">U526*(1-E$43)</f>
        <v>32.873063429250003</v>
      </c>
      <c r="V561" s="5">
        <f t="shared" si="1037"/>
        <v>7.8188783241599973</v>
      </c>
      <c r="W561" s="5">
        <f t="shared" si="1037"/>
        <v>16.788383803153124</v>
      </c>
      <c r="X561" s="5">
        <f t="shared" si="1037"/>
        <v>2.8348140386812495</v>
      </c>
      <c r="Y561" s="5">
        <f t="shared" si="1037"/>
        <v>5.8663943627557495</v>
      </c>
      <c r="Z561" s="5">
        <f t="shared" si="1037"/>
        <v>4.1665688278987494</v>
      </c>
      <c r="AA561" s="5">
        <f t="shared" si="1037"/>
        <v>0.37741109790374994</v>
      </c>
      <c r="AB561" s="5"/>
      <c r="AC561" s="5">
        <f t="shared" ref="AC561:AI561" si="1038">AC526*(1-E$43)</f>
        <v>16.466063323049998</v>
      </c>
      <c r="AD561" s="5">
        <f t="shared" si="1038"/>
        <v>1.2559784610599998</v>
      </c>
      <c r="AE561" s="5">
        <f t="shared" si="1038"/>
        <v>3.1056559584187498</v>
      </c>
      <c r="AF561" s="5">
        <f t="shared" si="1038"/>
        <v>1.4174070193406247</v>
      </c>
      <c r="AG561" s="5">
        <f t="shared" si="1038"/>
        <v>5.7961338886080007</v>
      </c>
      <c r="AH561" s="5">
        <f t="shared" si="1038"/>
        <v>0.51868917352687494</v>
      </c>
      <c r="AI561" s="5">
        <f t="shared" si="1038"/>
        <v>0.40999615066912481</v>
      </c>
    </row>
    <row r="562" spans="2:35" x14ac:dyDescent="0.3">
      <c r="B562" s="86">
        <f t="shared" si="986"/>
        <v>45382</v>
      </c>
      <c r="C562" s="3"/>
      <c r="D562" s="3"/>
      <c r="E562" s="5">
        <f t="shared" ref="E562:K562" si="1039">E527*(1-E$43)</f>
        <v>29.938414964732996</v>
      </c>
      <c r="F562" s="5">
        <f t="shared" si="1039"/>
        <v>28.921215042060282</v>
      </c>
      <c r="G562" s="5">
        <f t="shared" si="1039"/>
        <v>62.418079197431162</v>
      </c>
      <c r="H562" s="5">
        <f t="shared" si="1039"/>
        <v>29.415303229580712</v>
      </c>
      <c r="I562" s="5">
        <f t="shared" si="1039"/>
        <v>65.347272115894242</v>
      </c>
      <c r="J562" s="5">
        <f t="shared" si="1039"/>
        <v>50.402655303395093</v>
      </c>
      <c r="K562" s="5">
        <f t="shared" si="1039"/>
        <v>4.9669070362088945</v>
      </c>
      <c r="L562" s="5"/>
      <c r="M562" s="5">
        <f t="shared" ref="M562:S562" si="1040">M527*(1-E$43)</f>
        <v>33.088421908871986</v>
      </c>
      <c r="N562" s="5">
        <f t="shared" si="1040"/>
        <v>0</v>
      </c>
      <c r="O562" s="5">
        <f t="shared" si="1040"/>
        <v>0</v>
      </c>
      <c r="P562" s="5">
        <f t="shared" si="1040"/>
        <v>0</v>
      </c>
      <c r="Q562" s="5">
        <f t="shared" si="1040"/>
        <v>0</v>
      </c>
      <c r="R562" s="5">
        <f t="shared" si="1040"/>
        <v>0</v>
      </c>
      <c r="S562" s="5">
        <f t="shared" si="1040"/>
        <v>0</v>
      </c>
      <c r="T562" s="5"/>
      <c r="U562" s="5">
        <f t="shared" ref="U562:AA562" si="1041">U527*(1-E$43)</f>
        <v>33.037428746396237</v>
      </c>
      <c r="V562" s="5">
        <f t="shared" si="1041"/>
        <v>7.8579727157807993</v>
      </c>
      <c r="W562" s="5">
        <f t="shared" si="1041"/>
        <v>16.872325722168892</v>
      </c>
      <c r="X562" s="5">
        <f t="shared" si="1041"/>
        <v>2.8489881088746558</v>
      </c>
      <c r="Y562" s="5">
        <f t="shared" si="1041"/>
        <v>5.8957263345695283</v>
      </c>
      <c r="Z562" s="5">
        <f t="shared" si="1041"/>
        <v>4.1874016720382423</v>
      </c>
      <c r="AA562" s="5">
        <f t="shared" si="1041"/>
        <v>0.37929815339326844</v>
      </c>
      <c r="AB562" s="5"/>
      <c r="AC562" s="5">
        <f t="shared" ref="AC562:AI562" si="1042">AC527*(1-E$43)</f>
        <v>16.548393639665242</v>
      </c>
      <c r="AD562" s="5">
        <f t="shared" si="1042"/>
        <v>1.2622583533652998</v>
      </c>
      <c r="AE562" s="5">
        <f t="shared" si="1042"/>
        <v>3.1211842382108435</v>
      </c>
      <c r="AF562" s="5">
        <f t="shared" si="1042"/>
        <v>1.4244940544373279</v>
      </c>
      <c r="AG562" s="5">
        <f t="shared" si="1042"/>
        <v>5.8251145580510402</v>
      </c>
      <c r="AH562" s="5">
        <f t="shared" si="1042"/>
        <v>0.52128261939450915</v>
      </c>
      <c r="AI562" s="5">
        <f t="shared" si="1042"/>
        <v>0.41204613142247032</v>
      </c>
    </row>
    <row r="563" spans="2:35" x14ac:dyDescent="0.3">
      <c r="B563" s="86">
        <f t="shared" si="986"/>
        <v>45747</v>
      </c>
      <c r="C563" s="3"/>
      <c r="D563" s="3"/>
      <c r="E563" s="5">
        <f t="shared" ref="E563:K563" si="1043">E528*(1-E$43)</f>
        <v>30.088107039556657</v>
      </c>
      <c r="F563" s="5">
        <f t="shared" si="1043"/>
        <v>29.065821117270584</v>
      </c>
      <c r="G563" s="5">
        <f t="shared" si="1043"/>
        <v>62.730169593418303</v>
      </c>
      <c r="H563" s="5">
        <f t="shared" si="1043"/>
        <v>29.562379745728613</v>
      </c>
      <c r="I563" s="5">
        <f t="shared" si="1043"/>
        <v>65.674008476473702</v>
      </c>
      <c r="J563" s="5">
        <f t="shared" si="1043"/>
        <v>50.65466857991207</v>
      </c>
      <c r="K563" s="5">
        <f t="shared" si="1043"/>
        <v>4.9917415713899391</v>
      </c>
      <c r="L563" s="5"/>
      <c r="M563" s="5">
        <f t="shared" ref="M563:S563" si="1044">M528*(1-E$43)</f>
        <v>33.253864018416337</v>
      </c>
      <c r="N563" s="5">
        <f t="shared" si="1044"/>
        <v>0</v>
      </c>
      <c r="O563" s="5">
        <f t="shared" si="1044"/>
        <v>0</v>
      </c>
      <c r="P563" s="5">
        <f t="shared" si="1044"/>
        <v>0</v>
      </c>
      <c r="Q563" s="5">
        <f t="shared" si="1044"/>
        <v>0</v>
      </c>
      <c r="R563" s="5">
        <f t="shared" si="1044"/>
        <v>0</v>
      </c>
      <c r="S563" s="5">
        <f t="shared" si="1044"/>
        <v>0</v>
      </c>
      <c r="T563" s="5"/>
      <c r="U563" s="5">
        <f t="shared" ref="U563:AA563" si="1045">U528*(1-E$43)</f>
        <v>33.202615890128222</v>
      </c>
      <c r="V563" s="5">
        <f t="shared" si="1045"/>
        <v>7.897262579359702</v>
      </c>
      <c r="W563" s="5">
        <f t="shared" si="1045"/>
        <v>16.956687350779738</v>
      </c>
      <c r="X563" s="5">
        <f t="shared" si="1045"/>
        <v>2.8632330494190277</v>
      </c>
      <c r="Y563" s="5">
        <f t="shared" si="1045"/>
        <v>5.9252049662423731</v>
      </c>
      <c r="Z563" s="5">
        <f t="shared" si="1045"/>
        <v>4.2083386803984331</v>
      </c>
      <c r="AA563" s="5">
        <f t="shared" si="1045"/>
        <v>0.38119464416023474</v>
      </c>
      <c r="AB563" s="5"/>
      <c r="AC563" s="5">
        <f t="shared" ref="AC563:AI563" si="1046">AC528*(1-E$43)</f>
        <v>16.63113560786357</v>
      </c>
      <c r="AD563" s="5">
        <f t="shared" si="1046"/>
        <v>1.2685696451321264</v>
      </c>
      <c r="AE563" s="5">
        <f t="shared" si="1046"/>
        <v>3.1367901594018992</v>
      </c>
      <c r="AF563" s="5">
        <f t="shared" si="1046"/>
        <v>1.4316165247095138</v>
      </c>
      <c r="AG563" s="5">
        <f t="shared" si="1046"/>
        <v>5.8542401308412932</v>
      </c>
      <c r="AH563" s="5">
        <f t="shared" si="1046"/>
        <v>0.52388903249148155</v>
      </c>
      <c r="AI563" s="5">
        <f t="shared" si="1046"/>
        <v>0.41410636207958257</v>
      </c>
    </row>
    <row r="564" spans="2:35" x14ac:dyDescent="0.3">
      <c r="B564" s="86">
        <f t="shared" si="986"/>
        <v>46112</v>
      </c>
      <c r="C564" s="3"/>
      <c r="D564" s="3"/>
      <c r="E564" s="5">
        <f t="shared" ref="E564:K564" si="1047">E529*(1-E$43)</f>
        <v>30.238547574754438</v>
      </c>
      <c r="F564" s="5">
        <f t="shared" si="1047"/>
        <v>29.211150222856944</v>
      </c>
      <c r="G564" s="5">
        <f t="shared" si="1047"/>
        <v>63.0438204413854</v>
      </c>
      <c r="H564" s="5">
        <f t="shared" si="1047"/>
        <v>29.710191644457247</v>
      </c>
      <c r="I564" s="5">
        <f t="shared" si="1047"/>
        <v>66.002378518856048</v>
      </c>
      <c r="J564" s="5">
        <f t="shared" si="1047"/>
        <v>50.907941922811609</v>
      </c>
      <c r="K564" s="5">
        <f t="shared" si="1047"/>
        <v>5.016700279246888</v>
      </c>
      <c r="L564" s="5"/>
      <c r="M564" s="5">
        <f t="shared" ref="M564:S564" si="1048">M529*(1-E$43)</f>
        <v>33.420133338508421</v>
      </c>
      <c r="N564" s="5">
        <f t="shared" si="1048"/>
        <v>0</v>
      </c>
      <c r="O564" s="5">
        <f t="shared" si="1048"/>
        <v>0</v>
      </c>
      <c r="P564" s="5">
        <f t="shared" si="1048"/>
        <v>0</v>
      </c>
      <c r="Q564" s="5">
        <f t="shared" si="1048"/>
        <v>0</v>
      </c>
      <c r="R564" s="5">
        <f t="shared" si="1048"/>
        <v>0</v>
      </c>
      <c r="S564" s="5">
        <f t="shared" si="1048"/>
        <v>0</v>
      </c>
      <c r="T564" s="5"/>
      <c r="U564" s="5">
        <f t="shared" ref="U564:AA564" si="1049">U529*(1-E$43)</f>
        <v>33.368628969578864</v>
      </c>
      <c r="V564" s="5">
        <f t="shared" si="1049"/>
        <v>7.9367488922564995</v>
      </c>
      <c r="W564" s="5">
        <f t="shared" si="1049"/>
        <v>17.041470787533633</v>
      </c>
      <c r="X564" s="5">
        <f t="shared" si="1049"/>
        <v>2.8775492146661228</v>
      </c>
      <c r="Y564" s="5">
        <f t="shared" si="1049"/>
        <v>5.9548309910735862</v>
      </c>
      <c r="Z564" s="5">
        <f t="shared" si="1049"/>
        <v>4.2293803738004252</v>
      </c>
      <c r="AA564" s="5">
        <f t="shared" si="1049"/>
        <v>0.3831006173810359</v>
      </c>
      <c r="AB564" s="5"/>
      <c r="AC564" s="5">
        <f t="shared" ref="AC564:AI564" si="1050">AC529*(1-E$43)</f>
        <v>16.714291285902881</v>
      </c>
      <c r="AD564" s="5">
        <f t="shared" si="1050"/>
        <v>1.2749124933577869</v>
      </c>
      <c r="AE564" s="5">
        <f t="shared" si="1050"/>
        <v>3.1524741101989071</v>
      </c>
      <c r="AF564" s="5">
        <f t="shared" si="1050"/>
        <v>1.4387746073330614</v>
      </c>
      <c r="AG564" s="5">
        <f t="shared" si="1050"/>
        <v>5.883511331495499</v>
      </c>
      <c r="AH564" s="5">
        <f t="shared" si="1050"/>
        <v>0.52650847765393893</v>
      </c>
      <c r="AI564" s="5">
        <f t="shared" si="1050"/>
        <v>0.41617689388998053</v>
      </c>
    </row>
    <row r="565" spans="2:35" x14ac:dyDescent="0.3">
      <c r="B565" s="86">
        <f t="shared" si="986"/>
        <v>46477</v>
      </c>
      <c r="C565" s="3"/>
      <c r="D565" s="3"/>
      <c r="E565" s="5">
        <f t="shared" ref="E565:K565" si="1051">E530*(1-E$43)</f>
        <v>30.389740312628206</v>
      </c>
      <c r="F565" s="5">
        <f t="shared" si="1051"/>
        <v>29.357205973971226</v>
      </c>
      <c r="G565" s="5">
        <f t="shared" si="1051"/>
        <v>63.35903954359231</v>
      </c>
      <c r="H565" s="5">
        <f t="shared" si="1051"/>
        <v>29.858742602679527</v>
      </c>
      <c r="I565" s="5">
        <f t="shared" si="1051"/>
        <v>66.332390411450319</v>
      </c>
      <c r="J565" s="5">
        <f t="shared" si="1051"/>
        <v>51.162481632425688</v>
      </c>
      <c r="K565" s="5">
        <f t="shared" si="1051"/>
        <v>5.0417837806431196</v>
      </c>
      <c r="L565" s="5"/>
      <c r="M565" s="5">
        <f t="shared" ref="M565:S565" si="1052">M530*(1-E$43)</f>
        <v>33.587234005200969</v>
      </c>
      <c r="N565" s="5">
        <f t="shared" si="1052"/>
        <v>0</v>
      </c>
      <c r="O565" s="5">
        <f t="shared" si="1052"/>
        <v>0</v>
      </c>
      <c r="P565" s="5">
        <f t="shared" si="1052"/>
        <v>0</v>
      </c>
      <c r="Q565" s="5">
        <f t="shared" si="1052"/>
        <v>0</v>
      </c>
      <c r="R565" s="5">
        <f t="shared" si="1052"/>
        <v>0</v>
      </c>
      <c r="S565" s="5">
        <f t="shared" si="1052"/>
        <v>0</v>
      </c>
      <c r="T565" s="5"/>
      <c r="U565" s="5">
        <f t="shared" ref="U565:AA565" si="1053">U530*(1-E$43)</f>
        <v>33.535472114426746</v>
      </c>
      <c r="V565" s="5">
        <f t="shared" si="1053"/>
        <v>7.9764326367177816</v>
      </c>
      <c r="W565" s="5">
        <f t="shared" si="1053"/>
        <v>17.126678141471295</v>
      </c>
      <c r="X565" s="5">
        <f t="shared" si="1053"/>
        <v>2.8919369607394518</v>
      </c>
      <c r="Y565" s="5">
        <f t="shared" si="1053"/>
        <v>5.9846051460289527</v>
      </c>
      <c r="Z565" s="5">
        <f t="shared" si="1053"/>
        <v>4.2505272756694277</v>
      </c>
      <c r="AA565" s="5">
        <f t="shared" si="1053"/>
        <v>0.38501612046794109</v>
      </c>
      <c r="AB565" s="5"/>
      <c r="AC565" s="5">
        <f t="shared" ref="AC565:AI565" si="1054">AC530*(1-E$43)</f>
        <v>16.797862742332399</v>
      </c>
      <c r="AD565" s="5">
        <f t="shared" si="1054"/>
        <v>1.2812870558245757</v>
      </c>
      <c r="AE565" s="5">
        <f t="shared" si="1054"/>
        <v>3.1682364807499006</v>
      </c>
      <c r="AF565" s="5">
        <f t="shared" si="1054"/>
        <v>1.4459684803697259</v>
      </c>
      <c r="AG565" s="5">
        <f t="shared" si="1054"/>
        <v>5.9129288881529751</v>
      </c>
      <c r="AH565" s="5">
        <f t="shared" si="1054"/>
        <v>0.52914102004220864</v>
      </c>
      <c r="AI565" s="5">
        <f t="shared" si="1054"/>
        <v>0.4182577783594304</v>
      </c>
    </row>
    <row r="566" spans="2:35" x14ac:dyDescent="0.3">
      <c r="B566" s="86">
        <f t="shared" si="986"/>
        <v>46843</v>
      </c>
      <c r="C566" s="3"/>
      <c r="D566" s="3"/>
      <c r="E566" s="5">
        <f t="shared" ref="E566:K566" si="1055">E531*(1-E$43)</f>
        <v>30.541689014191352</v>
      </c>
      <c r="F566" s="5">
        <f t="shared" si="1055"/>
        <v>29.503992003841084</v>
      </c>
      <c r="G566" s="5">
        <f t="shared" si="1055"/>
        <v>63.675834741310261</v>
      </c>
      <c r="H566" s="5">
        <f t="shared" si="1055"/>
        <v>30.00803631569292</v>
      </c>
      <c r="I566" s="5">
        <f t="shared" si="1055"/>
        <v>66.664052363507565</v>
      </c>
      <c r="J566" s="5">
        <f t="shared" si="1055"/>
        <v>51.418294040587817</v>
      </c>
      <c r="K566" s="5">
        <f t="shared" si="1055"/>
        <v>5.0669926995463355</v>
      </c>
      <c r="L566" s="5"/>
      <c r="M566" s="5">
        <f t="shared" ref="M566:S566" si="1056">M531*(1-E$43)</f>
        <v>33.755170175226965</v>
      </c>
      <c r="N566" s="5">
        <f t="shared" si="1056"/>
        <v>0</v>
      </c>
      <c r="O566" s="5">
        <f t="shared" si="1056"/>
        <v>0</v>
      </c>
      <c r="P566" s="5">
        <f t="shared" si="1056"/>
        <v>0</v>
      </c>
      <c r="Q566" s="5">
        <f t="shared" si="1056"/>
        <v>0</v>
      </c>
      <c r="R566" s="5">
        <f t="shared" si="1056"/>
        <v>0</v>
      </c>
      <c r="S566" s="5">
        <f t="shared" si="1056"/>
        <v>0</v>
      </c>
      <c r="T566" s="5"/>
      <c r="U566" s="5">
        <f t="shared" ref="U566:AA566" si="1057">U531*(1-E$43)</f>
        <v>33.703149474998874</v>
      </c>
      <c r="V566" s="5">
        <f t="shared" si="1057"/>
        <v>8.0163147999013713</v>
      </c>
      <c r="W566" s="5">
        <f t="shared" si="1057"/>
        <v>17.212311532178649</v>
      </c>
      <c r="X566" s="5">
        <f t="shared" si="1057"/>
        <v>2.90639664554315</v>
      </c>
      <c r="Y566" s="5">
        <f t="shared" si="1057"/>
        <v>6.014528171759097</v>
      </c>
      <c r="Z566" s="5">
        <f t="shared" si="1057"/>
        <v>4.2717799120477755</v>
      </c>
      <c r="AA566" s="5">
        <f t="shared" si="1057"/>
        <v>0.38694120107028074</v>
      </c>
      <c r="AB566" s="5"/>
      <c r="AC566" s="5">
        <f t="shared" ref="AC566:AI566" si="1058">AC531*(1-E$43)</f>
        <v>16.88185205604406</v>
      </c>
      <c r="AD566" s="5">
        <f t="shared" si="1058"/>
        <v>1.2876934911036984</v>
      </c>
      <c r="AE566" s="5">
        <f t="shared" si="1058"/>
        <v>3.1840776631536496</v>
      </c>
      <c r="AF566" s="5">
        <f t="shared" si="1058"/>
        <v>1.453198322771575</v>
      </c>
      <c r="AG566" s="5">
        <f t="shared" si="1058"/>
        <v>5.9424935325937405</v>
      </c>
      <c r="AH566" s="5">
        <f t="shared" si="1058"/>
        <v>0.53178672514241998</v>
      </c>
      <c r="AI566" s="5">
        <f t="shared" si="1058"/>
        <v>0.4203490672512275</v>
      </c>
    </row>
    <row r="567" spans="2:35" x14ac:dyDescent="0.3">
      <c r="B567" s="86">
        <f t="shared" si="986"/>
        <v>47208</v>
      </c>
      <c r="C567" s="3"/>
      <c r="D567" s="3"/>
      <c r="E567" s="5">
        <f t="shared" ref="E567:K567" si="1059">E532*(1-E$43)</f>
        <v>30.694397459262309</v>
      </c>
      <c r="F567" s="5">
        <f t="shared" si="1059"/>
        <v>29.651511963860273</v>
      </c>
      <c r="G567" s="5">
        <f t="shared" si="1059"/>
        <v>63.9942139150168</v>
      </c>
      <c r="H567" s="5">
        <f t="shared" si="1059"/>
        <v>30.158076497271377</v>
      </c>
      <c r="I567" s="5">
        <f t="shared" si="1059"/>
        <v>66.997372625325099</v>
      </c>
      <c r="J567" s="5">
        <f t="shared" si="1059"/>
        <v>51.67538551079074</v>
      </c>
      <c r="K567" s="5">
        <f t="shared" si="1059"/>
        <v>5.0923276630440668</v>
      </c>
      <c r="L567" s="5"/>
      <c r="M567" s="5">
        <f t="shared" ref="M567:S567" si="1060">M532*(1-E$43)</f>
        <v>33.923946026103103</v>
      </c>
      <c r="N567" s="5">
        <f t="shared" si="1060"/>
        <v>0</v>
      </c>
      <c r="O567" s="5">
        <f t="shared" si="1060"/>
        <v>0</v>
      </c>
      <c r="P567" s="5">
        <f t="shared" si="1060"/>
        <v>0</v>
      </c>
      <c r="Q567" s="5">
        <f t="shared" si="1060"/>
        <v>0</v>
      </c>
      <c r="R567" s="5">
        <f t="shared" si="1060"/>
        <v>0</v>
      </c>
      <c r="S567" s="5">
        <f t="shared" si="1060"/>
        <v>0</v>
      </c>
      <c r="T567" s="5"/>
      <c r="U567" s="5">
        <f t="shared" ref="U567:AA567" si="1061">U532*(1-E$43)</f>
        <v>33.871665222373871</v>
      </c>
      <c r="V567" s="5">
        <f t="shared" si="1061"/>
        <v>8.0563963739008742</v>
      </c>
      <c r="W567" s="5">
        <f t="shared" si="1061"/>
        <v>17.29837308983954</v>
      </c>
      <c r="X567" s="5">
        <f t="shared" si="1061"/>
        <v>2.9209286287708647</v>
      </c>
      <c r="Y567" s="5">
        <f t="shared" si="1061"/>
        <v>6.0446008126178929</v>
      </c>
      <c r="Z567" s="5">
        <f t="shared" si="1061"/>
        <v>4.2931388116080109</v>
      </c>
      <c r="AA567" s="5">
        <f t="shared" si="1061"/>
        <v>0.38887590707563213</v>
      </c>
      <c r="AB567" s="5"/>
      <c r="AC567" s="5">
        <f t="shared" ref="AC567:AI567" si="1062">AC532*(1-E$43)</f>
        <v>16.966261316324282</v>
      </c>
      <c r="AD567" s="5">
        <f t="shared" si="1062"/>
        <v>1.2941319585592161</v>
      </c>
      <c r="AE567" s="5">
        <f t="shared" si="1062"/>
        <v>3.1999980514694184</v>
      </c>
      <c r="AF567" s="5">
        <f t="shared" si="1062"/>
        <v>1.4604643143854323</v>
      </c>
      <c r="AG567" s="5">
        <f t="shared" si="1062"/>
        <v>5.9722060002567092</v>
      </c>
      <c r="AH567" s="5">
        <f t="shared" si="1062"/>
        <v>0.53444565876813155</v>
      </c>
      <c r="AI567" s="5">
        <f t="shared" si="1062"/>
        <v>0.42245081258748357</v>
      </c>
    </row>
    <row r="568" spans="2:35" x14ac:dyDescent="0.3">
      <c r="B568" s="86">
        <f t="shared" si="986"/>
        <v>47573</v>
      </c>
      <c r="C568" s="3"/>
      <c r="D568" s="3"/>
      <c r="E568" s="5">
        <f t="shared" ref="E568:K568" si="1063">E533*(1-E$43)</f>
        <v>30.847869446558619</v>
      </c>
      <c r="F568" s="5">
        <f t="shared" si="1063"/>
        <v>29.799769523679576</v>
      </c>
      <c r="G568" s="5">
        <f t="shared" si="1063"/>
        <v>64.31418498459189</v>
      </c>
      <c r="H568" s="5">
        <f t="shared" si="1063"/>
        <v>30.308866879757733</v>
      </c>
      <c r="I568" s="5">
        <f t="shared" si="1063"/>
        <v>67.332359488451729</v>
      </c>
      <c r="J568" s="5">
        <f t="shared" si="1063"/>
        <v>51.933762438344679</v>
      </c>
      <c r="K568" s="5">
        <f t="shared" si="1063"/>
        <v>5.1177893013592861</v>
      </c>
      <c r="L568" s="5"/>
      <c r="M568" s="5">
        <f t="shared" ref="M568:S568" si="1064">M533*(1-E$43)</f>
        <v>34.093565756233616</v>
      </c>
      <c r="N568" s="5">
        <f t="shared" si="1064"/>
        <v>0</v>
      </c>
      <c r="O568" s="5">
        <f t="shared" si="1064"/>
        <v>0</v>
      </c>
      <c r="P568" s="5">
        <f t="shared" si="1064"/>
        <v>0</v>
      </c>
      <c r="Q568" s="5">
        <f t="shared" si="1064"/>
        <v>0</v>
      </c>
      <c r="R568" s="5">
        <f t="shared" si="1064"/>
        <v>0</v>
      </c>
      <c r="S568" s="5">
        <f t="shared" si="1064"/>
        <v>0</v>
      </c>
      <c r="T568" s="5"/>
      <c r="U568" s="5">
        <f t="shared" ref="U568:AA568" si="1065">U533*(1-E$43)</f>
        <v>34.04102354848574</v>
      </c>
      <c r="V568" s="5">
        <f t="shared" si="1065"/>
        <v>8.0966783557703774</v>
      </c>
      <c r="W568" s="5">
        <f t="shared" si="1065"/>
        <v>17.384864955288741</v>
      </c>
      <c r="X568" s="5">
        <f t="shared" si="1065"/>
        <v>2.9355332719147187</v>
      </c>
      <c r="Y568" s="5">
        <f t="shared" si="1065"/>
        <v>6.0748238166809809</v>
      </c>
      <c r="Z568" s="5">
        <f t="shared" si="1065"/>
        <v>4.3146045056660531</v>
      </c>
      <c r="AA568" s="5">
        <f t="shared" si="1065"/>
        <v>0.39082028661101031</v>
      </c>
      <c r="AB568" s="5"/>
      <c r="AC568" s="5">
        <f t="shared" ref="AC568:AI568" si="1066">AC533*(1-E$43)</f>
        <v>17.051092622905898</v>
      </c>
      <c r="AD568" s="5">
        <f t="shared" si="1066"/>
        <v>1.3006026183520123</v>
      </c>
      <c r="AE568" s="5">
        <f t="shared" si="1066"/>
        <v>3.2159980417267651</v>
      </c>
      <c r="AF568" s="5">
        <f t="shared" si="1066"/>
        <v>1.4677666359573593</v>
      </c>
      <c r="AG568" s="5">
        <f t="shared" si="1066"/>
        <v>6.0020670302579928</v>
      </c>
      <c r="AH568" s="5">
        <f t="shared" si="1066"/>
        <v>0.53711788706197261</v>
      </c>
      <c r="AI568" s="5">
        <f t="shared" si="1066"/>
        <v>0.42456306665042104</v>
      </c>
    </row>
    <row r="569" spans="2:35" x14ac:dyDescent="0.3">
      <c r="B569" s="86">
        <f t="shared" si="986"/>
        <v>47938</v>
      </c>
      <c r="C569" s="3"/>
      <c r="D569" s="3"/>
      <c r="E569" s="5">
        <f t="shared" ref="E569:K569" si="1067">E534*(1-E$43)</f>
        <v>31.0021087937914</v>
      </c>
      <c r="F569" s="5">
        <f t="shared" si="1067"/>
        <v>29.94876837129797</v>
      </c>
      <c r="G569" s="5">
        <f t="shared" si="1067"/>
        <v>64.635755909514842</v>
      </c>
      <c r="H569" s="5">
        <f t="shared" si="1067"/>
        <v>30.460411214156522</v>
      </c>
      <c r="I569" s="5">
        <f t="shared" si="1067"/>
        <v>67.669021285893976</v>
      </c>
      <c r="J569" s="5">
        <f t="shared" si="1067"/>
        <v>52.193431250536406</v>
      </c>
      <c r="K569" s="5">
        <f t="shared" si="1067"/>
        <v>5.1433782478660826</v>
      </c>
      <c r="L569" s="5"/>
      <c r="M569" s="5">
        <f t="shared" ref="M569:S569" si="1068">M534*(1-E$43)</f>
        <v>34.264033585014772</v>
      </c>
      <c r="N569" s="5">
        <f t="shared" si="1068"/>
        <v>0</v>
      </c>
      <c r="O569" s="5">
        <f t="shared" si="1068"/>
        <v>0</v>
      </c>
      <c r="P569" s="5">
        <f t="shared" si="1068"/>
        <v>0</v>
      </c>
      <c r="Q569" s="5">
        <f t="shared" si="1068"/>
        <v>0</v>
      </c>
      <c r="R569" s="5">
        <f t="shared" si="1068"/>
        <v>0</v>
      </c>
      <c r="S569" s="5">
        <f t="shared" si="1068"/>
        <v>0</v>
      </c>
      <c r="T569" s="5"/>
      <c r="U569" s="5">
        <f t="shared" ref="U569:AA569" si="1069">U534*(1-E$43)</f>
        <v>34.211228666228173</v>
      </c>
      <c r="V569" s="5">
        <f t="shared" si="1069"/>
        <v>8.1371617475492286</v>
      </c>
      <c r="W569" s="5">
        <f t="shared" si="1069"/>
        <v>17.471789280065181</v>
      </c>
      <c r="X569" s="5">
        <f t="shared" si="1069"/>
        <v>2.9502109382742914</v>
      </c>
      <c r="Y569" s="5">
        <f t="shared" si="1069"/>
        <v>6.1051979357643873</v>
      </c>
      <c r="Z569" s="5">
        <f t="shared" si="1069"/>
        <v>4.3361775281943808</v>
      </c>
      <c r="AA569" s="5">
        <f t="shared" si="1069"/>
        <v>0.39277438804406528</v>
      </c>
      <c r="AB569" s="5"/>
      <c r="AC569" s="5">
        <f t="shared" ref="AC569:AI569" si="1070">AC534*(1-E$43)</f>
        <v>17.13634808602043</v>
      </c>
      <c r="AD569" s="5">
        <f t="shared" si="1070"/>
        <v>1.3071056314437719</v>
      </c>
      <c r="AE569" s="5">
        <f t="shared" si="1070"/>
        <v>3.2320780319353992</v>
      </c>
      <c r="AF569" s="5">
        <f t="shared" si="1070"/>
        <v>1.4751054691371457</v>
      </c>
      <c r="AG569" s="5">
        <f t="shared" si="1070"/>
        <v>6.0320773654092807</v>
      </c>
      <c r="AH569" s="5">
        <f t="shared" si="1070"/>
        <v>0.53980347649728211</v>
      </c>
      <c r="AI569" s="5">
        <f t="shared" si="1070"/>
        <v>0.42668588198367308</v>
      </c>
    </row>
    <row r="570" spans="2:35" x14ac:dyDescent="0.3">
      <c r="B570" s="86">
        <f t="shared" si="986"/>
        <v>48304</v>
      </c>
      <c r="C570" s="3"/>
      <c r="D570" s="3"/>
      <c r="E570" s="5">
        <f t="shared" ref="E570:K570" si="1071">E535*(1-E$43)</f>
        <v>31.157119337760353</v>
      </c>
      <c r="F570" s="5">
        <f t="shared" si="1071"/>
        <v>30.098512213154457</v>
      </c>
      <c r="G570" s="5">
        <f t="shared" si="1071"/>
        <v>64.958934689062403</v>
      </c>
      <c r="H570" s="5">
        <f t="shared" si="1071"/>
        <v>30.612713270227299</v>
      </c>
      <c r="I570" s="5">
        <f t="shared" si="1071"/>
        <v>68.007366392323434</v>
      </c>
      <c r="J570" s="5">
        <f t="shared" si="1071"/>
        <v>52.454398406789082</v>
      </c>
      <c r="K570" s="5">
        <f t="shared" si="1071"/>
        <v>5.1690951391054121</v>
      </c>
      <c r="L570" s="5"/>
      <c r="M570" s="5">
        <f t="shared" ref="M570:S570" si="1072">M535*(1-E$43)</f>
        <v>34.435353752939847</v>
      </c>
      <c r="N570" s="5">
        <f t="shared" si="1072"/>
        <v>0</v>
      </c>
      <c r="O570" s="5">
        <f t="shared" si="1072"/>
        <v>0</v>
      </c>
      <c r="P570" s="5">
        <f t="shared" si="1072"/>
        <v>0</v>
      </c>
      <c r="Q570" s="5">
        <f t="shared" si="1072"/>
        <v>0</v>
      </c>
      <c r="R570" s="5">
        <f t="shared" si="1072"/>
        <v>0</v>
      </c>
      <c r="S570" s="5">
        <f t="shared" si="1072"/>
        <v>0</v>
      </c>
      <c r="T570" s="5"/>
      <c r="U570" s="5">
        <f t="shared" ref="U570:AA570" si="1073">U535*(1-E$43)</f>
        <v>34.382284809559309</v>
      </c>
      <c r="V570" s="5">
        <f t="shared" si="1073"/>
        <v>8.1778475562869755</v>
      </c>
      <c r="W570" s="5">
        <f t="shared" si="1073"/>
        <v>17.559148226465506</v>
      </c>
      <c r="X570" s="5">
        <f t="shared" si="1073"/>
        <v>2.9649619929656628</v>
      </c>
      <c r="Y570" s="5">
        <f t="shared" si="1073"/>
        <v>6.1357239254432079</v>
      </c>
      <c r="Z570" s="5">
        <f t="shared" si="1073"/>
        <v>4.3578584158353522</v>
      </c>
      <c r="AA570" s="5">
        <f t="shared" si="1073"/>
        <v>0.39473825998428552</v>
      </c>
      <c r="AB570" s="5"/>
      <c r="AC570" s="5">
        <f t="shared" ref="AC570:AI570" si="1074">AC535*(1-E$43)</f>
        <v>17.222029826450527</v>
      </c>
      <c r="AD570" s="5">
        <f t="shared" si="1074"/>
        <v>1.3136411596009916</v>
      </c>
      <c r="AE570" s="5">
        <f t="shared" si="1074"/>
        <v>3.248238422095076</v>
      </c>
      <c r="AF570" s="5">
        <f t="shared" si="1074"/>
        <v>1.4824809964828314</v>
      </c>
      <c r="AG570" s="5">
        <f t="shared" si="1074"/>
        <v>6.0622377522363271</v>
      </c>
      <c r="AH570" s="5">
        <f t="shared" si="1074"/>
        <v>0.54250249387976845</v>
      </c>
      <c r="AI570" s="5">
        <f t="shared" si="1074"/>
        <v>0.42881931139359125</v>
      </c>
    </row>
    <row r="571" spans="2:35" x14ac:dyDescent="0.3">
      <c r="B571" s="86">
        <f t="shared" si="986"/>
        <v>48669</v>
      </c>
      <c r="C571" s="3"/>
      <c r="D571" s="3"/>
      <c r="E571" s="5">
        <f t="shared" ref="E571:K571" si="1075">E536*(1-E$43)</f>
        <v>31.312904934449154</v>
      </c>
      <c r="F571" s="5">
        <f t="shared" si="1075"/>
        <v>30.249004774220232</v>
      </c>
      <c r="G571" s="5">
        <f t="shared" si="1075"/>
        <v>65.283729362507714</v>
      </c>
      <c r="H571" s="5">
        <f t="shared" si="1075"/>
        <v>30.765776836578429</v>
      </c>
      <c r="I571" s="5">
        <f t="shared" si="1075"/>
        <v>68.34740322428506</v>
      </c>
      <c r="J571" s="5">
        <f t="shared" si="1075"/>
        <v>52.71667039882302</v>
      </c>
      <c r="K571" s="5">
        <f t="shared" si="1075"/>
        <v>5.1949406148009381</v>
      </c>
      <c r="L571" s="5"/>
      <c r="M571" s="5">
        <f t="shared" ref="M571:S571" si="1076">M536*(1-E$43)</f>
        <v>34.60753052170454</v>
      </c>
      <c r="N571" s="5">
        <f t="shared" si="1076"/>
        <v>0</v>
      </c>
      <c r="O571" s="5">
        <f t="shared" si="1076"/>
        <v>0</v>
      </c>
      <c r="P571" s="5">
        <f t="shared" si="1076"/>
        <v>0</v>
      </c>
      <c r="Q571" s="5">
        <f t="shared" si="1076"/>
        <v>0</v>
      </c>
      <c r="R571" s="5">
        <f t="shared" si="1076"/>
        <v>0</v>
      </c>
      <c r="S571" s="5">
        <f t="shared" si="1076"/>
        <v>0</v>
      </c>
      <c r="T571" s="5"/>
      <c r="U571" s="5">
        <f t="shared" ref="U571:AA571" si="1077">U536*(1-E$43)</f>
        <v>34.554196233607101</v>
      </c>
      <c r="V571" s="5">
        <f t="shared" si="1077"/>
        <v>8.2187367940684091</v>
      </c>
      <c r="W571" s="5">
        <f t="shared" si="1077"/>
        <v>17.646943967597828</v>
      </c>
      <c r="X571" s="5">
        <f t="shared" si="1077"/>
        <v>2.9797868029304917</v>
      </c>
      <c r="Y571" s="5">
        <f t="shared" si="1077"/>
        <v>6.166402545070425</v>
      </c>
      <c r="Z571" s="5">
        <f t="shared" si="1077"/>
        <v>4.3796477079145317</v>
      </c>
      <c r="AA571" s="5">
        <f t="shared" si="1077"/>
        <v>0.39671195128420694</v>
      </c>
      <c r="AB571" s="5"/>
      <c r="AC571" s="5">
        <f t="shared" ref="AC571:AI571" si="1078">AC536*(1-E$43)</f>
        <v>17.308139975582776</v>
      </c>
      <c r="AD571" s="5">
        <f t="shared" si="1078"/>
        <v>1.3202093653989959</v>
      </c>
      <c r="AE571" s="5">
        <f t="shared" si="1078"/>
        <v>3.2644796142055497</v>
      </c>
      <c r="AF571" s="5">
        <f t="shared" si="1078"/>
        <v>1.4898934014652458</v>
      </c>
      <c r="AG571" s="5">
        <f t="shared" si="1078"/>
        <v>6.0925489409975091</v>
      </c>
      <c r="AH571" s="5">
        <f t="shared" si="1078"/>
        <v>0.5452150063491672</v>
      </c>
      <c r="AI571" s="5">
        <f t="shared" si="1078"/>
        <v>0.43096340795055926</v>
      </c>
    </row>
    <row r="572" spans="2:35" x14ac:dyDescent="0.3">
      <c r="B572" s="86">
        <f t="shared" si="986"/>
        <v>49034</v>
      </c>
      <c r="C572" s="3"/>
      <c r="D572" s="3"/>
      <c r="E572" s="5">
        <f t="shared" ref="E572:K572" si="1079">E537*(1-E$43)</f>
        <v>31.469469459121388</v>
      </c>
      <c r="F572" s="5">
        <f t="shared" si="1079"/>
        <v>30.400249798091323</v>
      </c>
      <c r="G572" s="5">
        <f t="shared" si="1079"/>
        <v>65.610148009320241</v>
      </c>
      <c r="H572" s="5">
        <f t="shared" si="1079"/>
        <v>30.919605720761322</v>
      </c>
      <c r="I572" s="5">
        <f t="shared" si="1079"/>
        <v>68.689140240406473</v>
      </c>
      <c r="J572" s="5">
        <f t="shared" si="1079"/>
        <v>52.980253750817127</v>
      </c>
      <c r="K572" s="5">
        <f t="shared" si="1079"/>
        <v>5.2209153178749421</v>
      </c>
      <c r="L572" s="5"/>
      <c r="M572" s="5">
        <f t="shared" ref="M572:S572" si="1080">M537*(1-E$43)</f>
        <v>34.780568174313053</v>
      </c>
      <c r="N572" s="5">
        <f t="shared" si="1080"/>
        <v>0</v>
      </c>
      <c r="O572" s="5">
        <f t="shared" si="1080"/>
        <v>0</v>
      </c>
      <c r="P572" s="5">
        <f t="shared" si="1080"/>
        <v>0</v>
      </c>
      <c r="Q572" s="5">
        <f t="shared" si="1080"/>
        <v>0</v>
      </c>
      <c r="R572" s="5">
        <f t="shared" si="1080"/>
        <v>0</v>
      </c>
      <c r="S572" s="5">
        <f t="shared" si="1080"/>
        <v>0</v>
      </c>
      <c r="T572" s="5"/>
      <c r="U572" s="5">
        <f t="shared" ref="U572:AA572" si="1081">U537*(1-E$43)</f>
        <v>34.726967214775129</v>
      </c>
      <c r="V572" s="5">
        <f t="shared" si="1081"/>
        <v>8.2598304780387473</v>
      </c>
      <c r="W572" s="5">
        <f t="shared" si="1081"/>
        <v>17.735178687435823</v>
      </c>
      <c r="X572" s="5">
        <f t="shared" si="1081"/>
        <v>2.9946857369451432</v>
      </c>
      <c r="Y572" s="5">
        <f t="shared" si="1081"/>
        <v>6.1972345577957766</v>
      </c>
      <c r="Z572" s="5">
        <f t="shared" si="1081"/>
        <v>4.4015459464541005</v>
      </c>
      <c r="AA572" s="5">
        <f t="shared" si="1081"/>
        <v>0.39869551104062784</v>
      </c>
      <c r="AB572" s="5"/>
      <c r="AC572" s="5">
        <f t="shared" ref="AC572:AI572" si="1082">AC537*(1-E$43)</f>
        <v>17.394680675460684</v>
      </c>
      <c r="AD572" s="5">
        <f t="shared" si="1082"/>
        <v>1.3268104122259898</v>
      </c>
      <c r="AE572" s="5">
        <f t="shared" si="1082"/>
        <v>3.280802012276578</v>
      </c>
      <c r="AF572" s="5">
        <f t="shared" si="1082"/>
        <v>1.4973428684725716</v>
      </c>
      <c r="AG572" s="5">
        <f t="shared" si="1082"/>
        <v>6.1230116857024957</v>
      </c>
      <c r="AH572" s="5">
        <f t="shared" si="1082"/>
        <v>0.54794108138091313</v>
      </c>
      <c r="AI572" s="5">
        <f t="shared" si="1082"/>
        <v>0.43311822499031194</v>
      </c>
    </row>
    <row r="573" spans="2:35" x14ac:dyDescent="0.3">
      <c r="B573" s="86">
        <f t="shared" si="986"/>
        <v>49399</v>
      </c>
      <c r="C573" s="3"/>
      <c r="D573" s="3"/>
      <c r="E573" s="5">
        <f t="shared" ref="E573:K573" si="1083">E538*(1-E$43)</f>
        <v>31.626816806416997</v>
      </c>
      <c r="F573" s="5">
        <f t="shared" si="1083"/>
        <v>30.552251047081786</v>
      </c>
      <c r="G573" s="5">
        <f t="shared" si="1083"/>
        <v>65.938198749366848</v>
      </c>
      <c r="H573" s="5">
        <f t="shared" si="1083"/>
        <v>31.074203749365122</v>
      </c>
      <c r="I573" s="5">
        <f t="shared" si="1083"/>
        <v>69.032585941608502</v>
      </c>
      <c r="J573" s="5">
        <f t="shared" si="1083"/>
        <v>53.245155019571222</v>
      </c>
      <c r="K573" s="5">
        <f t="shared" si="1083"/>
        <v>5.2470198944643167</v>
      </c>
      <c r="L573" s="5"/>
      <c r="M573" s="5">
        <f t="shared" ref="M573:S573" si="1084">M538*(1-E$43)</f>
        <v>34.954471015184623</v>
      </c>
      <c r="N573" s="5">
        <f t="shared" si="1084"/>
        <v>0</v>
      </c>
      <c r="O573" s="5">
        <f t="shared" si="1084"/>
        <v>0</v>
      </c>
      <c r="P573" s="5">
        <f t="shared" si="1084"/>
        <v>0</v>
      </c>
      <c r="Q573" s="5">
        <f t="shared" si="1084"/>
        <v>0</v>
      </c>
      <c r="R573" s="5">
        <f t="shared" si="1084"/>
        <v>0</v>
      </c>
      <c r="S573" s="5">
        <f t="shared" si="1084"/>
        <v>0</v>
      </c>
      <c r="T573" s="5"/>
      <c r="U573" s="5">
        <f t="shared" ref="U573:AA573" si="1085">U538*(1-E$43)</f>
        <v>34.90060205084901</v>
      </c>
      <c r="V573" s="5">
        <f t="shared" si="1085"/>
        <v>8.3011296304289406</v>
      </c>
      <c r="W573" s="5">
        <f t="shared" si="1085"/>
        <v>17.823854580872997</v>
      </c>
      <c r="X573" s="5">
        <f t="shared" si="1085"/>
        <v>3.009659165629869</v>
      </c>
      <c r="Y573" s="5">
        <f t="shared" si="1085"/>
        <v>6.228220730584753</v>
      </c>
      <c r="Z573" s="5">
        <f t="shared" si="1085"/>
        <v>4.4235536761863727</v>
      </c>
      <c r="AA573" s="5">
        <f t="shared" si="1085"/>
        <v>0.40068898859583102</v>
      </c>
      <c r="AB573" s="5"/>
      <c r="AC573" s="5">
        <f t="shared" ref="AC573:AI573" si="1086">AC538*(1-E$43)</f>
        <v>17.481654078837995</v>
      </c>
      <c r="AD573" s="5">
        <f t="shared" si="1086"/>
        <v>1.3334444642871204</v>
      </c>
      <c r="AE573" s="5">
        <f t="shared" si="1086"/>
        <v>3.2972060223379609</v>
      </c>
      <c r="AF573" s="5">
        <f t="shared" si="1086"/>
        <v>1.5048295828149345</v>
      </c>
      <c r="AG573" s="5">
        <f t="shared" si="1086"/>
        <v>6.1536267441310066</v>
      </c>
      <c r="AH573" s="5">
        <f t="shared" si="1086"/>
        <v>0.5506807867878174</v>
      </c>
      <c r="AI573" s="5">
        <f t="shared" si="1086"/>
        <v>0.43528381611526357</v>
      </c>
    </row>
    <row r="574" spans="2:35" x14ac:dyDescent="0.3">
      <c r="B574" s="86">
        <f t="shared" si="986"/>
        <v>49765</v>
      </c>
      <c r="C574" s="3"/>
      <c r="D574" s="3"/>
      <c r="E574" s="5">
        <f t="shared" ref="E574:K574" si="1087">E539*(1-E$43)</f>
        <v>31.784950890449078</v>
      </c>
      <c r="F574" s="5">
        <f t="shared" si="1087"/>
        <v>30.705012302317186</v>
      </c>
      <c r="G574" s="5">
        <f t="shared" si="1087"/>
        <v>66.267889743113685</v>
      </c>
      <c r="H574" s="5">
        <f t="shared" si="1087"/>
        <v>31.229574768111952</v>
      </c>
      <c r="I574" s="5">
        <f t="shared" si="1087"/>
        <v>69.377748871316527</v>
      </c>
      <c r="J574" s="5">
        <f t="shared" si="1087"/>
        <v>53.511380794669073</v>
      </c>
      <c r="K574" s="5">
        <f t="shared" si="1087"/>
        <v>5.2732549939366367</v>
      </c>
      <c r="L574" s="5"/>
      <c r="M574" s="5">
        <f t="shared" ref="M574:S574" si="1088">M539*(1-E$43)</f>
        <v>35.129243370260546</v>
      </c>
      <c r="N574" s="5">
        <f t="shared" si="1088"/>
        <v>0</v>
      </c>
      <c r="O574" s="5">
        <f t="shared" si="1088"/>
        <v>0</v>
      </c>
      <c r="P574" s="5">
        <f t="shared" si="1088"/>
        <v>0</v>
      </c>
      <c r="Q574" s="5">
        <f t="shared" si="1088"/>
        <v>0</v>
      </c>
      <c r="R574" s="5">
        <f t="shared" si="1088"/>
        <v>0</v>
      </c>
      <c r="S574" s="5">
        <f t="shared" si="1088"/>
        <v>0</v>
      </c>
      <c r="T574" s="5"/>
      <c r="U574" s="5">
        <f t="shared" ref="U574:AA574" si="1089">U539*(1-E$43)</f>
        <v>35.075105061103244</v>
      </c>
      <c r="V574" s="5">
        <f t="shared" si="1089"/>
        <v>8.3426352785810867</v>
      </c>
      <c r="W574" s="5">
        <f t="shared" si="1089"/>
        <v>17.912973853777359</v>
      </c>
      <c r="X574" s="5">
        <f t="shared" si="1089"/>
        <v>3.0247074614580178</v>
      </c>
      <c r="Y574" s="5">
        <f t="shared" si="1089"/>
        <v>6.2593618342376764</v>
      </c>
      <c r="Z574" s="5">
        <f t="shared" si="1089"/>
        <v>4.4456714445673047</v>
      </c>
      <c r="AA574" s="5">
        <f t="shared" si="1089"/>
        <v>0.40269243353881018</v>
      </c>
      <c r="AB574" s="5"/>
      <c r="AC574" s="5">
        <f t="shared" ref="AC574:AI574" si="1090">AC539*(1-E$43)</f>
        <v>17.569062349232183</v>
      </c>
      <c r="AD574" s="5">
        <f t="shared" si="1090"/>
        <v>1.3401116866085558</v>
      </c>
      <c r="AE574" s="5">
        <f t="shared" si="1090"/>
        <v>3.3136920524496492</v>
      </c>
      <c r="AF574" s="5">
        <f t="shared" si="1090"/>
        <v>1.5123537307290089</v>
      </c>
      <c r="AG574" s="5">
        <f t="shared" si="1090"/>
        <v>6.1843948778516618</v>
      </c>
      <c r="AH574" s="5">
        <f t="shared" si="1090"/>
        <v>0.55343419072175637</v>
      </c>
      <c r="AI574" s="5">
        <f t="shared" si="1090"/>
        <v>0.43746023519583971</v>
      </c>
    </row>
    <row r="575" spans="2:35" x14ac:dyDescent="0.3">
      <c r="B575" s="86">
        <f t="shared" si="986"/>
        <v>50130</v>
      </c>
      <c r="C575" s="3"/>
      <c r="D575" s="3"/>
      <c r="E575" s="5">
        <f t="shared" ref="E575:K575" si="1091">E540*(1-E$43)</f>
        <v>31.943875644901325</v>
      </c>
      <c r="F575" s="5">
        <f t="shared" si="1091"/>
        <v>30.85853736382877</v>
      </c>
      <c r="G575" s="5">
        <f t="shared" si="1091"/>
        <v>66.599229191829224</v>
      </c>
      <c r="H575" s="5">
        <f t="shared" si="1091"/>
        <v>31.385722641952508</v>
      </c>
      <c r="I575" s="5">
        <f t="shared" si="1091"/>
        <v>69.724637615673132</v>
      </c>
      <c r="J575" s="5">
        <f t="shared" si="1091"/>
        <v>53.778937698642395</v>
      </c>
      <c r="K575" s="5">
        <f t="shared" si="1091"/>
        <v>5.2996212689063196</v>
      </c>
      <c r="L575" s="5"/>
      <c r="M575" s="5">
        <f t="shared" ref="M575:S575" si="1092">M540*(1-E$43)</f>
        <v>35.304889587111845</v>
      </c>
      <c r="N575" s="5">
        <f t="shared" si="1092"/>
        <v>0</v>
      </c>
      <c r="O575" s="5">
        <f t="shared" si="1092"/>
        <v>0</v>
      </c>
      <c r="P575" s="5">
        <f t="shared" si="1092"/>
        <v>0</v>
      </c>
      <c r="Q575" s="5">
        <f t="shared" si="1092"/>
        <v>0</v>
      </c>
      <c r="R575" s="5">
        <f t="shared" si="1092"/>
        <v>0</v>
      </c>
      <c r="S575" s="5">
        <f t="shared" si="1092"/>
        <v>0</v>
      </c>
      <c r="T575" s="5"/>
      <c r="U575" s="5">
        <f t="shared" ref="U575:AA575" si="1093">U540*(1-E$43)</f>
        <v>35.250480586408749</v>
      </c>
      <c r="V575" s="5">
        <f t="shared" si="1093"/>
        <v>8.3843484549739902</v>
      </c>
      <c r="W575" s="5">
        <f t="shared" si="1093"/>
        <v>18.002538723046243</v>
      </c>
      <c r="X575" s="5">
        <f t="shared" si="1093"/>
        <v>3.039830998765308</v>
      </c>
      <c r="Y575" s="5">
        <f t="shared" si="1093"/>
        <v>6.2906586434088645</v>
      </c>
      <c r="Z575" s="5">
        <f t="shared" si="1093"/>
        <v>4.4678998017901375</v>
      </c>
      <c r="AA575" s="5">
        <f t="shared" si="1093"/>
        <v>0.40470589570650406</v>
      </c>
      <c r="AB575" s="5"/>
      <c r="AC575" s="5">
        <f t="shared" ref="AC575:AI575" si="1094">AC540*(1-E$43)</f>
        <v>17.656907660978337</v>
      </c>
      <c r="AD575" s="5">
        <f t="shared" si="1094"/>
        <v>1.3468122450415982</v>
      </c>
      <c r="AE575" s="5">
        <f t="shared" si="1094"/>
        <v>3.3302605127118974</v>
      </c>
      <c r="AF575" s="5">
        <f t="shared" si="1094"/>
        <v>1.519915499382654</v>
      </c>
      <c r="AG575" s="5">
        <f t="shared" si="1094"/>
        <v>6.2153168522409192</v>
      </c>
      <c r="AH575" s="5">
        <f t="shared" si="1094"/>
        <v>0.55620136167536527</v>
      </c>
      <c r="AI575" s="5">
        <f t="shared" si="1094"/>
        <v>0.43964753637181908</v>
      </c>
    </row>
    <row r="576" spans="2:35" x14ac:dyDescent="0.3">
      <c r="B576" s="86">
        <f t="shared" si="986"/>
        <v>50495</v>
      </c>
      <c r="C576" s="3"/>
      <c r="D576" s="3"/>
      <c r="E576" s="5">
        <f t="shared" ref="E576:K576" si="1095">E541*(1-E$43)</f>
        <v>32.10359502312582</v>
      </c>
      <c r="F576" s="5">
        <f t="shared" si="1095"/>
        <v>31.012830050647906</v>
      </c>
      <c r="G576" s="5">
        <f t="shared" si="1095"/>
        <v>66.932225337788367</v>
      </c>
      <c r="H576" s="5">
        <f t="shared" si="1095"/>
        <v>31.542651255162266</v>
      </c>
      <c r="I576" s="5">
        <f t="shared" si="1095"/>
        <v>70.073260803751495</v>
      </c>
      <c r="J576" s="5">
        <f t="shared" si="1095"/>
        <v>54.047832387135593</v>
      </c>
      <c r="K576" s="5">
        <f t="shared" si="1095"/>
        <v>5.326119375250852</v>
      </c>
      <c r="L576" s="5"/>
      <c r="M576" s="5">
        <f t="shared" ref="M576:S576" si="1096">M541*(1-E$43)</f>
        <v>35.481414035047401</v>
      </c>
      <c r="N576" s="5">
        <f t="shared" si="1096"/>
        <v>0</v>
      </c>
      <c r="O576" s="5">
        <f t="shared" si="1096"/>
        <v>0</v>
      </c>
      <c r="P576" s="5">
        <f t="shared" si="1096"/>
        <v>0</v>
      </c>
      <c r="Q576" s="5">
        <f t="shared" si="1096"/>
        <v>0</v>
      </c>
      <c r="R576" s="5">
        <f t="shared" si="1096"/>
        <v>0</v>
      </c>
      <c r="S576" s="5">
        <f t="shared" si="1096"/>
        <v>0</v>
      </c>
      <c r="T576" s="5"/>
      <c r="U576" s="5">
        <f t="shared" ref="U576:AA576" si="1097">U541*(1-E$43)</f>
        <v>35.426732989340806</v>
      </c>
      <c r="V576" s="5">
        <f t="shared" si="1097"/>
        <v>8.4262701972488614</v>
      </c>
      <c r="W576" s="5">
        <f t="shared" si="1097"/>
        <v>18.092551416661472</v>
      </c>
      <c r="X576" s="5">
        <f t="shared" si="1097"/>
        <v>3.0550301537591338</v>
      </c>
      <c r="Y576" s="5">
        <f t="shared" si="1097"/>
        <v>6.322111936625908</v>
      </c>
      <c r="Z576" s="5">
        <f t="shared" si="1097"/>
        <v>4.4902393007990886</v>
      </c>
      <c r="AA576" s="5">
        <f t="shared" si="1097"/>
        <v>0.40672942518503663</v>
      </c>
      <c r="AB576" s="5"/>
      <c r="AC576" s="5">
        <f t="shared" ref="AC576:AI576" si="1098">AC541*(1-E$43)</f>
        <v>17.745192199283224</v>
      </c>
      <c r="AD576" s="5">
        <f t="shared" si="1098"/>
        <v>1.3535463062668067</v>
      </c>
      <c r="AE576" s="5">
        <f t="shared" si="1098"/>
        <v>3.3469118152754569</v>
      </c>
      <c r="AF576" s="5">
        <f t="shared" si="1098"/>
        <v>1.5275150768795669</v>
      </c>
      <c r="AG576" s="5">
        <f t="shared" si="1098"/>
        <v>6.2463934365021236</v>
      </c>
      <c r="AH576" s="5">
        <f t="shared" si="1098"/>
        <v>0.55898236848374216</v>
      </c>
      <c r="AI576" s="5">
        <f t="shared" si="1098"/>
        <v>0.44184577405367792</v>
      </c>
    </row>
    <row r="577" spans="2:35" x14ac:dyDescent="0.3">
      <c r="B577" s="86">
        <f t="shared" si="986"/>
        <v>50860</v>
      </c>
      <c r="C577" s="3"/>
      <c r="D577" s="3"/>
      <c r="E577" s="5">
        <f t="shared" ref="E577:K577" si="1099">E542*(1-E$43)</f>
        <v>32.264112998241451</v>
      </c>
      <c r="F577" s="5">
        <f t="shared" si="1099"/>
        <v>31.167894200901149</v>
      </c>
      <c r="G577" s="5">
        <f t="shared" si="1099"/>
        <v>67.266886464477295</v>
      </c>
      <c r="H577" s="5">
        <f t="shared" si="1099"/>
        <v>31.700364511438082</v>
      </c>
      <c r="I577" s="5">
        <f t="shared" si="1099"/>
        <v>70.42362710777023</v>
      </c>
      <c r="J577" s="5">
        <f t="shared" si="1099"/>
        <v>54.318071549071263</v>
      </c>
      <c r="K577" s="5">
        <f t="shared" si="1099"/>
        <v>5.3527499721271035</v>
      </c>
      <c r="L577" s="5"/>
      <c r="M577" s="5">
        <f t="shared" ref="M577:S577" si="1100">M542*(1-E$43)</f>
        <v>35.658821105222628</v>
      </c>
      <c r="N577" s="5">
        <f t="shared" si="1100"/>
        <v>0</v>
      </c>
      <c r="O577" s="5">
        <f t="shared" si="1100"/>
        <v>0</v>
      </c>
      <c r="P577" s="5">
        <f t="shared" si="1100"/>
        <v>0</v>
      </c>
      <c r="Q577" s="5">
        <f t="shared" si="1100"/>
        <v>0</v>
      </c>
      <c r="R577" s="5">
        <f t="shared" si="1100"/>
        <v>0</v>
      </c>
      <c r="S577" s="5">
        <f t="shared" si="1100"/>
        <v>0</v>
      </c>
      <c r="T577" s="5"/>
      <c r="U577" s="5">
        <f t="shared" ref="U577:AA577" si="1101">U542*(1-E$43)</f>
        <v>35.603866654287501</v>
      </c>
      <c r="V577" s="5">
        <f t="shared" si="1101"/>
        <v>8.4684015482351072</v>
      </c>
      <c r="W577" s="5">
        <f t="shared" si="1101"/>
        <v>18.183014173744777</v>
      </c>
      <c r="X577" s="5">
        <f t="shared" si="1101"/>
        <v>3.0703053045279307</v>
      </c>
      <c r="Y577" s="5">
        <f t="shared" si="1101"/>
        <v>6.3537224963090377</v>
      </c>
      <c r="Z577" s="5">
        <f t="shared" si="1101"/>
        <v>4.512690497303085</v>
      </c>
      <c r="AA577" s="5">
        <f t="shared" si="1101"/>
        <v>0.40876307231096176</v>
      </c>
      <c r="AB577" s="5"/>
      <c r="AC577" s="5">
        <f t="shared" ref="AC577:AI577" si="1102">AC542*(1-E$43)</f>
        <v>17.833918160279644</v>
      </c>
      <c r="AD577" s="5">
        <f t="shared" si="1102"/>
        <v>1.3603140377981411</v>
      </c>
      <c r="AE577" s="5">
        <f t="shared" si="1102"/>
        <v>3.3636463743518332</v>
      </c>
      <c r="AF577" s="5">
        <f t="shared" si="1102"/>
        <v>1.5351526522639654</v>
      </c>
      <c r="AG577" s="5">
        <f t="shared" si="1102"/>
        <v>6.2776254036846346</v>
      </c>
      <c r="AH577" s="5">
        <f t="shared" si="1102"/>
        <v>0.56177728032616003</v>
      </c>
      <c r="AI577" s="5">
        <f t="shared" si="1102"/>
        <v>0.4440550029239464</v>
      </c>
    </row>
    <row r="578" spans="2:35" x14ac:dyDescent="0.3">
      <c r="B578" s="86">
        <f t="shared" si="986"/>
        <v>51226</v>
      </c>
      <c r="C578" s="3"/>
      <c r="D578" s="3"/>
      <c r="E578" s="5">
        <f t="shared" ref="E578:K578" si="1103">E543*(1-E$43)</f>
        <v>32.425433563232666</v>
      </c>
      <c r="F578" s="5">
        <f t="shared" si="1103"/>
        <v>31.323733671905661</v>
      </c>
      <c r="G578" s="5">
        <f t="shared" si="1103"/>
        <v>67.603220896799684</v>
      </c>
      <c r="H578" s="5">
        <f t="shared" si="1103"/>
        <v>31.858866333995262</v>
      </c>
      <c r="I578" s="5">
        <f t="shared" si="1103"/>
        <v>70.775745243309103</v>
      </c>
      <c r="J578" s="5">
        <f t="shared" si="1103"/>
        <v>54.589661906816623</v>
      </c>
      <c r="K578" s="5">
        <f t="shared" si="1103"/>
        <v>5.37951372198774</v>
      </c>
      <c r="L578" s="5"/>
      <c r="M578" s="5">
        <f t="shared" ref="M578:S578" si="1104">M543*(1-E$43)</f>
        <v>35.837115210748749</v>
      </c>
      <c r="N578" s="5">
        <f t="shared" si="1104"/>
        <v>0</v>
      </c>
      <c r="O578" s="5">
        <f t="shared" si="1104"/>
        <v>0</v>
      </c>
      <c r="P578" s="5">
        <f t="shared" si="1104"/>
        <v>0</v>
      </c>
      <c r="Q578" s="5">
        <f t="shared" si="1104"/>
        <v>0</v>
      </c>
      <c r="R578" s="5">
        <f t="shared" si="1104"/>
        <v>0</v>
      </c>
      <c r="S578" s="5">
        <f t="shared" si="1104"/>
        <v>0</v>
      </c>
      <c r="T578" s="5"/>
      <c r="U578" s="5">
        <f t="shared" ref="U578:AA578" si="1105">U543*(1-E$43)</f>
        <v>35.78188598755893</v>
      </c>
      <c r="V578" s="5">
        <f t="shared" si="1105"/>
        <v>8.5107435559762816</v>
      </c>
      <c r="W578" s="5">
        <f t="shared" si="1105"/>
        <v>18.273929244613502</v>
      </c>
      <c r="X578" s="5">
        <f t="shared" si="1105"/>
        <v>3.085656831050569</v>
      </c>
      <c r="Y578" s="5">
        <f t="shared" si="1105"/>
        <v>6.3854911087905837</v>
      </c>
      <c r="Z578" s="5">
        <f t="shared" si="1105"/>
        <v>4.5352539497895989</v>
      </c>
      <c r="AA578" s="5">
        <f t="shared" si="1105"/>
        <v>0.4108068876725165</v>
      </c>
      <c r="AB578" s="5"/>
      <c r="AC578" s="5">
        <f t="shared" ref="AC578:AI578" si="1106">AC543*(1-E$43)</f>
        <v>17.923087751081045</v>
      </c>
      <c r="AD578" s="5">
        <f t="shared" si="1106"/>
        <v>1.3671156079871318</v>
      </c>
      <c r="AE578" s="5">
        <f t="shared" si="1106"/>
        <v>3.3804646062235939</v>
      </c>
      <c r="AF578" s="5">
        <f t="shared" si="1106"/>
        <v>1.5428284155252845</v>
      </c>
      <c r="AG578" s="5">
        <f t="shared" si="1106"/>
        <v>6.3090135307030568</v>
      </c>
      <c r="AH578" s="5">
        <f t="shared" si="1106"/>
        <v>0.56458616672779105</v>
      </c>
      <c r="AI578" s="5">
        <f t="shared" si="1106"/>
        <v>0.44627527793856586</v>
      </c>
    </row>
    <row r="579" spans="2:35" x14ac:dyDescent="0.3">
      <c r="B579" s="86">
        <f t="shared" si="986"/>
        <v>51591</v>
      </c>
      <c r="C579" s="3"/>
      <c r="D579" s="3"/>
      <c r="E579" s="5">
        <f t="shared" ref="E579:K579" si="1107">E544*(1-E$43)</f>
        <v>24.410157850972908</v>
      </c>
      <c r="F579" s="5">
        <f t="shared" si="1107"/>
        <v>23.580788269861557</v>
      </c>
      <c r="G579" s="5">
        <f t="shared" si="1107"/>
        <v>50.892312360512115</v>
      </c>
      <c r="H579" s="5">
        <f t="shared" si="1107"/>
        <v>23.983640948063847</v>
      </c>
      <c r="I579" s="5">
        <f t="shared" si="1107"/>
        <v>53.280617205637178</v>
      </c>
      <c r="J579" s="5">
        <f t="shared" si="1107"/>
        <v>41.095588177041705</v>
      </c>
      <c r="K579" s="5">
        <f t="shared" si="1107"/>
        <v>4.0497462850918939</v>
      </c>
      <c r="L579" s="5"/>
      <c r="M579" s="5">
        <f t="shared" ref="M579:S579" si="1108">M544*(1-E$43)</f>
        <v>26.978502462024334</v>
      </c>
      <c r="N579" s="5">
        <f t="shared" si="1108"/>
        <v>0</v>
      </c>
      <c r="O579" s="5">
        <f t="shared" si="1108"/>
        <v>0</v>
      </c>
      <c r="P579" s="5">
        <f t="shared" si="1108"/>
        <v>0</v>
      </c>
      <c r="Q579" s="5">
        <f t="shared" si="1108"/>
        <v>0</v>
      </c>
      <c r="R579" s="5">
        <f t="shared" si="1108"/>
        <v>0</v>
      </c>
      <c r="S579" s="5">
        <f t="shared" si="1108"/>
        <v>0</v>
      </c>
      <c r="T579" s="5"/>
      <c r="U579" s="5">
        <f t="shared" ref="U579:AA579" si="1109">U544*(1-E$43)</f>
        <v>26.936925406364594</v>
      </c>
      <c r="V579" s="5">
        <f t="shared" si="1109"/>
        <v>6.4069642500046156</v>
      </c>
      <c r="W579" s="5">
        <f t="shared" si="1109"/>
        <v>13.756778195383196</v>
      </c>
      <c r="X579" s="5">
        <f t="shared" si="1109"/>
        <v>2.3229101986560465</v>
      </c>
      <c r="Y579" s="5">
        <f t="shared" si="1109"/>
        <v>4.8070551043704395</v>
      </c>
      <c r="Z579" s="5">
        <f t="shared" si="1109"/>
        <v>3.4141799397292458</v>
      </c>
      <c r="AA579" s="5">
        <f t="shared" si="1109"/>
        <v>0.30925911768605169</v>
      </c>
      <c r="AB579" s="5"/>
      <c r="AC579" s="5">
        <f t="shared" ref="AC579:AI579" si="1110">AC544*(1-E$43)</f>
        <v>13.49266156542056</v>
      </c>
      <c r="AD579" s="5">
        <f t="shared" si="1110"/>
        <v>1.0291769183723347</v>
      </c>
      <c r="AE579" s="5">
        <f t="shared" si="1110"/>
        <v>2.5448441417638281</v>
      </c>
      <c r="AF579" s="5">
        <f t="shared" si="1110"/>
        <v>1.1614550993280233</v>
      </c>
      <c r="AG579" s="5">
        <f t="shared" si="1110"/>
        <v>4.7494820961472453</v>
      </c>
      <c r="AH579" s="5">
        <f t="shared" si="1110"/>
        <v>0.42502554124451691</v>
      </c>
      <c r="AI579" s="5">
        <f t="shared" si="1110"/>
        <v>0.33596004069532498</v>
      </c>
    </row>
    <row r="580" spans="2:35" x14ac:dyDescent="0.3">
      <c r="E580" s="2"/>
      <c r="M580" s="2"/>
    </row>
    <row r="581" spans="2:35" s="93" customFormat="1" x14ac:dyDescent="0.3">
      <c r="B581" s="92" t="s">
        <v>239</v>
      </c>
      <c r="C581" s="92"/>
      <c r="D581" s="92"/>
    </row>
    <row r="582" spans="2:35" x14ac:dyDescent="0.3">
      <c r="E582" s="305" t="s">
        <v>89</v>
      </c>
      <c r="F582" s="305"/>
      <c r="G582" s="305"/>
      <c r="H582" s="305"/>
      <c r="I582" s="305"/>
      <c r="J582" s="305"/>
      <c r="K582" s="305"/>
      <c r="M582" s="305" t="s">
        <v>64</v>
      </c>
      <c r="N582" s="305"/>
      <c r="O582" s="305"/>
      <c r="P582" s="305"/>
      <c r="Q582" s="305"/>
      <c r="R582" s="305"/>
      <c r="S582" s="305"/>
      <c r="U582" s="305" t="s">
        <v>65</v>
      </c>
      <c r="V582" s="305"/>
      <c r="W582" s="305"/>
      <c r="X582" s="305"/>
      <c r="Y582" s="305"/>
      <c r="Z582" s="305"/>
      <c r="AA582" s="305"/>
      <c r="AC582" s="305" t="s">
        <v>66</v>
      </c>
      <c r="AD582" s="305"/>
      <c r="AE582" s="305"/>
      <c r="AF582" s="305"/>
      <c r="AG582" s="305"/>
      <c r="AH582" s="305"/>
      <c r="AI582" s="305"/>
    </row>
    <row r="583" spans="2:35" s="3" customFormat="1" x14ac:dyDescent="0.3">
      <c r="B583" s="4" t="s">
        <v>211</v>
      </c>
      <c r="C583" s="4"/>
      <c r="D583" s="4"/>
      <c r="E583" s="3" t="s">
        <v>70</v>
      </c>
      <c r="F583" s="3" t="s">
        <v>69</v>
      </c>
      <c r="G583" s="3" t="s">
        <v>61</v>
      </c>
      <c r="H583" s="3" t="s">
        <v>68</v>
      </c>
      <c r="I583" s="3" t="s">
        <v>71</v>
      </c>
      <c r="J583" s="3" t="s">
        <v>72</v>
      </c>
      <c r="K583" s="3" t="s">
        <v>62</v>
      </c>
      <c r="M583" s="3" t="s">
        <v>70</v>
      </c>
      <c r="N583" s="3" t="s">
        <v>69</v>
      </c>
      <c r="O583" s="3" t="s">
        <v>61</v>
      </c>
      <c r="P583" s="3" t="s">
        <v>68</v>
      </c>
      <c r="Q583" s="3" t="s">
        <v>71</v>
      </c>
      <c r="R583" s="3" t="s">
        <v>72</v>
      </c>
      <c r="S583" s="3" t="s">
        <v>62</v>
      </c>
      <c r="U583" s="3" t="s">
        <v>70</v>
      </c>
      <c r="V583" s="3" t="s">
        <v>69</v>
      </c>
      <c r="W583" s="3" t="s">
        <v>61</v>
      </c>
      <c r="X583" s="3" t="s">
        <v>68</v>
      </c>
      <c r="Y583" s="3" t="s">
        <v>71</v>
      </c>
      <c r="Z583" s="3" t="s">
        <v>72</v>
      </c>
      <c r="AA583" s="3" t="s">
        <v>62</v>
      </c>
      <c r="AC583" s="3" t="s">
        <v>70</v>
      </c>
      <c r="AD583" s="3" t="s">
        <v>69</v>
      </c>
      <c r="AE583" s="3" t="s">
        <v>61</v>
      </c>
      <c r="AF583" s="3" t="s">
        <v>68</v>
      </c>
      <c r="AG583" s="3" t="s">
        <v>71</v>
      </c>
      <c r="AH583" s="3" t="s">
        <v>72</v>
      </c>
      <c r="AI583" s="3" t="s">
        <v>62</v>
      </c>
    </row>
    <row r="584" spans="2:35" hidden="1" x14ac:dyDescent="0.3">
      <c r="B584" s="86">
        <f t="shared" ref="B584:B614" si="1111">DATE(IF(MONTH(B479)&lt;=3,YEAR(B479),YEAR(B479)+1), 3, 31)</f>
        <v>40633</v>
      </c>
      <c r="C584" s="3"/>
      <c r="D584" s="3"/>
      <c r="E584" s="5">
        <f>E514-E549</f>
        <v>9.1948440000000033</v>
      </c>
      <c r="F584" s="5">
        <f t="shared" ref="F584:AI584" si="1112">F514-F549</f>
        <v>1.0736226000000002</v>
      </c>
      <c r="G584" s="5">
        <f t="shared" si="1112"/>
        <v>2.7100754999999985</v>
      </c>
      <c r="H584" s="5">
        <f t="shared" si="1112"/>
        <v>17.784315000000007</v>
      </c>
      <c r="I584" s="5">
        <f t="shared" si="1112"/>
        <v>12.752952550000003</v>
      </c>
      <c r="J584" s="5">
        <f t="shared" si="1112"/>
        <v>32.274243909999974</v>
      </c>
      <c r="K584" s="5">
        <f t="shared" si="1112"/>
        <v>15.589568610000004</v>
      </c>
      <c r="L584" s="5"/>
      <c r="M584" s="5">
        <f t="shared" si="1112"/>
        <v>9.6635459999999966</v>
      </c>
      <c r="N584" s="5">
        <f t="shared" si="1112"/>
        <v>0</v>
      </c>
      <c r="O584" s="5">
        <f t="shared" si="1112"/>
        <v>0</v>
      </c>
      <c r="P584" s="5">
        <f t="shared" si="1112"/>
        <v>0</v>
      </c>
      <c r="Q584" s="5">
        <f t="shared" si="1112"/>
        <v>0</v>
      </c>
      <c r="R584" s="5">
        <f t="shared" si="1112"/>
        <v>0</v>
      </c>
      <c r="S584" s="5">
        <f t="shared" si="1112"/>
        <v>0</v>
      </c>
      <c r="T584" s="5"/>
      <c r="U584" s="5">
        <f t="shared" si="1112"/>
        <v>9.2720699999999994</v>
      </c>
      <c r="V584" s="5">
        <f t="shared" si="1112"/>
        <v>0.28919610000000073</v>
      </c>
      <c r="W584" s="5">
        <f t="shared" si="1112"/>
        <v>0.72823674999999888</v>
      </c>
      <c r="X584" s="5">
        <f t="shared" si="1112"/>
        <v>1.6911450000000006</v>
      </c>
      <c r="Y584" s="5">
        <f t="shared" si="1112"/>
        <v>1.1551937849999998</v>
      </c>
      <c r="Z584" s="5">
        <f t="shared" si="1112"/>
        <v>2.6230129100000021</v>
      </c>
      <c r="AA584" s="5">
        <f t="shared" si="1112"/>
        <v>1.2495829499999997</v>
      </c>
      <c r="AB584" s="5"/>
      <c r="AC584" s="5">
        <f t="shared" si="1112"/>
        <v>4.3483620000000016</v>
      </c>
      <c r="AD584" s="5">
        <f t="shared" si="1112"/>
        <v>5.8332600000000068E-2</v>
      </c>
      <c r="AE584" s="5">
        <f t="shared" si="1112"/>
        <v>0.15530049999999984</v>
      </c>
      <c r="AF584" s="5">
        <f t="shared" si="1112"/>
        <v>0.84557250000000028</v>
      </c>
      <c r="AG584" s="5">
        <f t="shared" si="1112"/>
        <v>1.14864794</v>
      </c>
      <c r="AH584" s="5">
        <f t="shared" si="1112"/>
        <v>0</v>
      </c>
      <c r="AI584" s="5">
        <f t="shared" si="1112"/>
        <v>1.3535622450000002</v>
      </c>
    </row>
    <row r="585" spans="2:35" hidden="1" x14ac:dyDescent="0.3">
      <c r="B585" s="86">
        <f t="shared" si="1111"/>
        <v>40999</v>
      </c>
      <c r="C585" s="3"/>
      <c r="D585" s="3"/>
      <c r="E585" s="5">
        <f t="shared" ref="E585:AI585" si="1113">E515-E550</f>
        <v>9.844452000000004</v>
      </c>
      <c r="F585" s="5">
        <f t="shared" si="1113"/>
        <v>1.1178756000000014</v>
      </c>
      <c r="G585" s="5">
        <f t="shared" si="1113"/>
        <v>2.8557029999999983</v>
      </c>
      <c r="H585" s="5">
        <f t="shared" si="1113"/>
        <v>18.572271000000001</v>
      </c>
      <c r="I585" s="5">
        <f t="shared" si="1113"/>
        <v>13.616291249999989</v>
      </c>
      <c r="J585" s="5">
        <f t="shared" si="1113"/>
        <v>34.682997219999997</v>
      </c>
      <c r="K585" s="5">
        <f t="shared" si="1113"/>
        <v>16.735961339999996</v>
      </c>
      <c r="L585" s="5"/>
      <c r="M585" s="5">
        <f t="shared" si="1113"/>
        <v>10.346267999999995</v>
      </c>
      <c r="N585" s="5">
        <f t="shared" si="1113"/>
        <v>0</v>
      </c>
      <c r="O585" s="5">
        <f t="shared" si="1113"/>
        <v>0</v>
      </c>
      <c r="P585" s="5">
        <f t="shared" si="1113"/>
        <v>0</v>
      </c>
      <c r="Q585" s="5">
        <f t="shared" si="1113"/>
        <v>0</v>
      </c>
      <c r="R585" s="5">
        <f t="shared" si="1113"/>
        <v>0</v>
      </c>
      <c r="S585" s="5">
        <f t="shared" si="1113"/>
        <v>0</v>
      </c>
      <c r="T585" s="5"/>
      <c r="U585" s="5">
        <f t="shared" si="1113"/>
        <v>9.9271349999999927</v>
      </c>
      <c r="V585" s="5">
        <f t="shared" si="1113"/>
        <v>0.30111660000000029</v>
      </c>
      <c r="W585" s="5">
        <f t="shared" si="1113"/>
        <v>0.76734549999999935</v>
      </c>
      <c r="X585" s="5">
        <f t="shared" si="1113"/>
        <v>1.7646930000000012</v>
      </c>
      <c r="Y585" s="5">
        <f t="shared" si="1113"/>
        <v>1.2334563749999994</v>
      </c>
      <c r="Z585" s="5">
        <f t="shared" si="1113"/>
        <v>2.8191202200000012</v>
      </c>
      <c r="AA585" s="5">
        <f t="shared" si="1113"/>
        <v>1.3410872999999996</v>
      </c>
      <c r="AB585" s="5"/>
      <c r="AC585" s="5">
        <f t="shared" si="1113"/>
        <v>4.6555710000000019</v>
      </c>
      <c r="AD585" s="5">
        <f t="shared" si="1113"/>
        <v>6.0735600000000001E-2</v>
      </c>
      <c r="AE585" s="5">
        <f t="shared" si="1113"/>
        <v>0.16375300000000004</v>
      </c>
      <c r="AF585" s="5">
        <f t="shared" si="1113"/>
        <v>0.88234650000000059</v>
      </c>
      <c r="AG585" s="5">
        <f t="shared" si="1113"/>
        <v>1.2265604999999979</v>
      </c>
      <c r="AH585" s="5">
        <f t="shared" si="1113"/>
        <v>0</v>
      </c>
      <c r="AI585" s="5">
        <f t="shared" si="1113"/>
        <v>1.4527050300000002</v>
      </c>
    </row>
    <row r="586" spans="2:35" hidden="1" x14ac:dyDescent="0.3">
      <c r="B586" s="86">
        <f t="shared" si="1111"/>
        <v>41364</v>
      </c>
      <c r="C586" s="3"/>
      <c r="D586" s="3"/>
      <c r="E586" s="5">
        <f t="shared" ref="E586:AI586" si="1114">E516-E551</f>
        <v>10.818182399999998</v>
      </c>
      <c r="F586" s="5">
        <f t="shared" si="1114"/>
        <v>1.1909322000000024</v>
      </c>
      <c r="G586" s="5">
        <f t="shared" si="1114"/>
        <v>3.0809579999999954</v>
      </c>
      <c r="H586" s="5">
        <f t="shared" si="1114"/>
        <v>19.880074500000006</v>
      </c>
      <c r="I586" s="5">
        <f t="shared" si="1114"/>
        <v>14.901132099999984</v>
      </c>
      <c r="J586" s="5">
        <f t="shared" si="1114"/>
        <v>38.125072089999996</v>
      </c>
      <c r="K586" s="5">
        <f t="shared" si="1114"/>
        <v>18.298350630000002</v>
      </c>
      <c r="L586" s="5"/>
      <c r="M586" s="5">
        <f t="shared" si="1114"/>
        <v>11.369541599999991</v>
      </c>
      <c r="N586" s="5">
        <f t="shared" si="1114"/>
        <v>0</v>
      </c>
      <c r="O586" s="5">
        <f t="shared" si="1114"/>
        <v>0</v>
      </c>
      <c r="P586" s="5">
        <f t="shared" si="1114"/>
        <v>0</v>
      </c>
      <c r="Q586" s="5">
        <f t="shared" si="1114"/>
        <v>0</v>
      </c>
      <c r="R586" s="5">
        <f t="shared" si="1114"/>
        <v>0</v>
      </c>
      <c r="S586" s="5">
        <f t="shared" si="1114"/>
        <v>0</v>
      </c>
      <c r="T586" s="5"/>
      <c r="U586" s="5">
        <f t="shared" si="1114"/>
        <v>10.908882000000006</v>
      </c>
      <c r="V586" s="5">
        <f t="shared" si="1114"/>
        <v>0.32086170000000003</v>
      </c>
      <c r="W586" s="5">
        <f t="shared" si="1114"/>
        <v>0.82796300000000045</v>
      </c>
      <c r="X586" s="5">
        <f t="shared" si="1114"/>
        <v>1.8875834999999999</v>
      </c>
      <c r="Y586" s="5">
        <f t="shared" si="1114"/>
        <v>1.3500877199999977</v>
      </c>
      <c r="Z586" s="5">
        <f t="shared" si="1114"/>
        <v>3.0985543400000011</v>
      </c>
      <c r="AA586" s="5">
        <f t="shared" si="1114"/>
        <v>1.4678023499999999</v>
      </c>
      <c r="AB586" s="5"/>
      <c r="AC586" s="5">
        <f t="shared" si="1114"/>
        <v>5.1159251999999995</v>
      </c>
      <c r="AD586" s="5">
        <f t="shared" si="1114"/>
        <v>6.4402199999999965E-2</v>
      </c>
      <c r="AE586" s="5">
        <f t="shared" si="1114"/>
        <v>0.1762579999999998</v>
      </c>
      <c r="AF586" s="5">
        <f t="shared" si="1114"/>
        <v>0.94379174999999993</v>
      </c>
      <c r="AG586" s="5">
        <f t="shared" si="1114"/>
        <v>1.3429209799999988</v>
      </c>
      <c r="AH586" s="5">
        <f t="shared" si="1114"/>
        <v>0</v>
      </c>
      <c r="AI586" s="5">
        <f t="shared" si="1114"/>
        <v>1.5898708350000001</v>
      </c>
    </row>
    <row r="587" spans="2:35" hidden="1" x14ac:dyDescent="0.3">
      <c r="B587" s="86">
        <f t="shared" si="1111"/>
        <v>41729</v>
      </c>
      <c r="C587" s="3"/>
      <c r="D587" s="3"/>
      <c r="E587" s="5">
        <f t="shared" ref="E587:AI587" si="1115">E517-E552</f>
        <v>12.413294399999998</v>
      </c>
      <c r="F587" s="5">
        <f t="shared" si="1115"/>
        <v>1.3397418000000023</v>
      </c>
      <c r="G587" s="5">
        <f t="shared" si="1115"/>
        <v>3.5043149999999983</v>
      </c>
      <c r="H587" s="5">
        <f t="shared" si="1115"/>
        <v>22.268635500000002</v>
      </c>
      <c r="I587" s="5">
        <f t="shared" si="1115"/>
        <v>17.074729649999995</v>
      </c>
      <c r="J587" s="5">
        <f t="shared" si="1115"/>
        <v>43.982611059999975</v>
      </c>
      <c r="K587" s="5">
        <f t="shared" si="1115"/>
        <v>21.119712389999997</v>
      </c>
      <c r="L587" s="5"/>
      <c r="M587" s="5">
        <f t="shared" si="1115"/>
        <v>13.046049600000003</v>
      </c>
      <c r="N587" s="5">
        <f t="shared" si="1115"/>
        <v>0</v>
      </c>
      <c r="O587" s="5">
        <f t="shared" si="1115"/>
        <v>0</v>
      </c>
      <c r="P587" s="5">
        <f t="shared" si="1115"/>
        <v>0</v>
      </c>
      <c r="Q587" s="5">
        <f t="shared" si="1115"/>
        <v>0</v>
      </c>
      <c r="R587" s="5">
        <f t="shared" si="1115"/>
        <v>0</v>
      </c>
      <c r="S587" s="5">
        <f t="shared" si="1115"/>
        <v>0</v>
      </c>
      <c r="T587" s="5"/>
      <c r="U587" s="5">
        <f t="shared" si="1115"/>
        <v>12.517542000000006</v>
      </c>
      <c r="V587" s="5">
        <f t="shared" si="1115"/>
        <v>0.36092730000000017</v>
      </c>
      <c r="W587" s="5">
        <f t="shared" si="1115"/>
        <v>0.94162749999999917</v>
      </c>
      <c r="X587" s="5">
        <f t="shared" si="1115"/>
        <v>2.1142215000000011</v>
      </c>
      <c r="Y587" s="5">
        <f t="shared" si="1115"/>
        <v>1.5468880049999996</v>
      </c>
      <c r="Z587" s="5">
        <f t="shared" si="1115"/>
        <v>3.5746188100000014</v>
      </c>
      <c r="AA587" s="5">
        <f t="shared" si="1115"/>
        <v>1.6931470500000005</v>
      </c>
      <c r="AB587" s="5"/>
      <c r="AC587" s="5">
        <f t="shared" si="1115"/>
        <v>5.8704011999999963</v>
      </c>
      <c r="AD587" s="5">
        <f t="shared" si="1115"/>
        <v>7.2571799999999964E-2</v>
      </c>
      <c r="AE587" s="5">
        <f t="shared" si="1115"/>
        <v>0.20096500000000006</v>
      </c>
      <c r="AF587" s="5">
        <f t="shared" si="1115"/>
        <v>1.0571107500000005</v>
      </c>
      <c r="AG587" s="5">
        <f t="shared" si="1115"/>
        <v>1.5384649199999991</v>
      </c>
      <c r="AH587" s="5">
        <f t="shared" si="1115"/>
        <v>0</v>
      </c>
      <c r="AI587" s="5">
        <f t="shared" si="1115"/>
        <v>1.8340172549999996</v>
      </c>
    </row>
    <row r="588" spans="2:35" hidden="1" x14ac:dyDescent="0.3">
      <c r="B588" s="86">
        <f t="shared" si="1111"/>
        <v>42094</v>
      </c>
      <c r="C588" s="3"/>
      <c r="D588" s="3"/>
      <c r="E588" s="5">
        <f t="shared" ref="E588:AI588" si="1116">E518-E553</f>
        <v>13.284319199999999</v>
      </c>
      <c r="F588" s="5">
        <f t="shared" si="1116"/>
        <v>1.4019948000000007</v>
      </c>
      <c r="G588" s="5">
        <f t="shared" si="1116"/>
        <v>3.6845189999999945</v>
      </c>
      <c r="H588" s="5">
        <f t="shared" si="1116"/>
        <v>23.242713750000007</v>
      </c>
      <c r="I588" s="5">
        <f t="shared" si="1116"/>
        <v>18.227542449999987</v>
      </c>
      <c r="J588" s="5">
        <f t="shared" si="1116"/>
        <v>47.188332560000013</v>
      </c>
      <c r="K588" s="5">
        <f t="shared" si="1116"/>
        <v>22.543436160000002</v>
      </c>
      <c r="L588" s="5"/>
      <c r="M588" s="5">
        <f t="shared" si="1116"/>
        <v>13.961872799999995</v>
      </c>
      <c r="N588" s="5">
        <f t="shared" si="1116"/>
        <v>0</v>
      </c>
      <c r="O588" s="5">
        <f t="shared" si="1116"/>
        <v>0</v>
      </c>
      <c r="P588" s="5">
        <f t="shared" si="1116"/>
        <v>0</v>
      </c>
      <c r="Q588" s="5">
        <f t="shared" si="1116"/>
        <v>0</v>
      </c>
      <c r="R588" s="5">
        <f t="shared" si="1116"/>
        <v>0</v>
      </c>
      <c r="S588" s="5">
        <f t="shared" si="1116"/>
        <v>0</v>
      </c>
      <c r="T588" s="5"/>
      <c r="U588" s="5">
        <f t="shared" si="1116"/>
        <v>13.396580999999998</v>
      </c>
      <c r="V588" s="5">
        <f t="shared" si="1116"/>
        <v>0.37764780000000009</v>
      </c>
      <c r="W588" s="5">
        <f t="shared" si="1116"/>
        <v>0.99012149999999899</v>
      </c>
      <c r="X588" s="5">
        <f t="shared" si="1116"/>
        <v>2.2092412499999998</v>
      </c>
      <c r="Y588" s="5">
        <f t="shared" si="1116"/>
        <v>1.6513652149999984</v>
      </c>
      <c r="Z588" s="5">
        <f t="shared" si="1116"/>
        <v>3.8353215600000006</v>
      </c>
      <c r="AA588" s="5">
        <f t="shared" si="1116"/>
        <v>1.8081251999999992</v>
      </c>
      <c r="AB588" s="5"/>
      <c r="AC588" s="5">
        <f t="shared" si="1116"/>
        <v>6.2829065999999969</v>
      </c>
      <c r="AD588" s="5">
        <f t="shared" si="1116"/>
        <v>7.6174799999999987E-2</v>
      </c>
      <c r="AE588" s="5">
        <f t="shared" si="1116"/>
        <v>0.21096899999999996</v>
      </c>
      <c r="AF588" s="5">
        <f t="shared" si="1116"/>
        <v>1.1046206249999999</v>
      </c>
      <c r="AG588" s="5">
        <f t="shared" si="1116"/>
        <v>1.6424330599999983</v>
      </c>
      <c r="AH588" s="5">
        <f t="shared" si="1116"/>
        <v>0</v>
      </c>
      <c r="AI588" s="5">
        <f t="shared" si="1116"/>
        <v>1.95850872</v>
      </c>
    </row>
    <row r="589" spans="2:35" hidden="1" x14ac:dyDescent="0.3">
      <c r="B589" s="86">
        <f t="shared" si="1111"/>
        <v>42460</v>
      </c>
      <c r="C589" s="3"/>
      <c r="D589" s="3"/>
      <c r="E589" s="5">
        <f t="shared" ref="E589:AI589" si="1117">E519-E554</f>
        <v>14.240023199999996</v>
      </c>
      <c r="F589" s="5">
        <f t="shared" si="1117"/>
        <v>1.4628996000000001</v>
      </c>
      <c r="G589" s="5">
        <f t="shared" si="1117"/>
        <v>3.8767229999999984</v>
      </c>
      <c r="H589" s="5">
        <f t="shared" si="1117"/>
        <v>24.296096250000005</v>
      </c>
      <c r="I589" s="5">
        <f t="shared" si="1117"/>
        <v>19.482978649999978</v>
      </c>
      <c r="J589" s="5">
        <f t="shared" si="1117"/>
        <v>50.541691440000001</v>
      </c>
      <c r="K589" s="5">
        <f t="shared" si="1117"/>
        <v>24.307645320000002</v>
      </c>
      <c r="L589" s="5"/>
      <c r="M589" s="5">
        <f t="shared" si="1117"/>
        <v>14.966158800000002</v>
      </c>
      <c r="N589" s="5">
        <f t="shared" si="1117"/>
        <v>0</v>
      </c>
      <c r="O589" s="5">
        <f t="shared" si="1117"/>
        <v>0</v>
      </c>
      <c r="P589" s="5">
        <f t="shared" si="1117"/>
        <v>0</v>
      </c>
      <c r="Q589" s="5">
        <f t="shared" si="1117"/>
        <v>0</v>
      </c>
      <c r="R589" s="5">
        <f t="shared" si="1117"/>
        <v>0</v>
      </c>
      <c r="S589" s="5">
        <f t="shared" si="1117"/>
        <v>0</v>
      </c>
      <c r="T589" s="5"/>
      <c r="U589" s="5">
        <f t="shared" si="1117"/>
        <v>14.360076000000007</v>
      </c>
      <c r="V589" s="5">
        <f t="shared" si="1117"/>
        <v>0.39408060000000056</v>
      </c>
      <c r="W589" s="5">
        <f t="shared" si="1117"/>
        <v>1.0418155000000002</v>
      </c>
      <c r="X589" s="5">
        <f t="shared" si="1117"/>
        <v>2.3096137500000005</v>
      </c>
      <c r="Y589" s="5">
        <f t="shared" si="1117"/>
        <v>1.7650923049999996</v>
      </c>
      <c r="Z589" s="5">
        <f t="shared" si="1117"/>
        <v>4.1075311900000013</v>
      </c>
      <c r="AA589" s="5">
        <f t="shared" si="1117"/>
        <v>1.9487979</v>
      </c>
      <c r="AB589" s="5"/>
      <c r="AC589" s="5">
        <f t="shared" si="1117"/>
        <v>6.7346736000000007</v>
      </c>
      <c r="AD589" s="5">
        <f t="shared" si="1117"/>
        <v>7.9359600000000086E-2</v>
      </c>
      <c r="AE589" s="5">
        <f t="shared" si="1117"/>
        <v>0.22177299999999978</v>
      </c>
      <c r="AF589" s="5">
        <f t="shared" si="1117"/>
        <v>1.1548068750000002</v>
      </c>
      <c r="AG589" s="5">
        <f t="shared" si="1117"/>
        <v>1.755526119999999</v>
      </c>
      <c r="AH589" s="5">
        <f t="shared" si="1117"/>
        <v>0</v>
      </c>
      <c r="AI589" s="5">
        <f t="shared" si="1117"/>
        <v>2.1109334399999997</v>
      </c>
    </row>
    <row r="590" spans="2:35" hidden="1" x14ac:dyDescent="0.3">
      <c r="B590" s="86">
        <f t="shared" si="1111"/>
        <v>42825</v>
      </c>
      <c r="C590" s="3"/>
      <c r="D590" s="3"/>
      <c r="E590" s="5">
        <f t="shared" ref="E590:AI590" si="1118">E520-E555</f>
        <v>15.319185599999997</v>
      </c>
      <c r="F590" s="5">
        <f t="shared" si="1118"/>
        <v>1.5373044</v>
      </c>
      <c r="G590" s="5">
        <f t="shared" si="1118"/>
        <v>4.1049269999999964</v>
      </c>
      <c r="H590" s="5">
        <f t="shared" si="1118"/>
        <v>25.412413500000014</v>
      </c>
      <c r="I590" s="5">
        <f t="shared" si="1118"/>
        <v>20.880610100000013</v>
      </c>
      <c r="J590" s="5">
        <f t="shared" si="1118"/>
        <v>54.463851650000066</v>
      </c>
      <c r="K590" s="5">
        <f t="shared" si="1118"/>
        <v>26.250334739999992</v>
      </c>
      <c r="L590" s="5"/>
      <c r="M590" s="5">
        <f t="shared" si="1118"/>
        <v>16.100120399999994</v>
      </c>
      <c r="N590" s="5">
        <f t="shared" si="1118"/>
        <v>0</v>
      </c>
      <c r="O590" s="5">
        <f t="shared" si="1118"/>
        <v>0</v>
      </c>
      <c r="P590" s="5">
        <f t="shared" si="1118"/>
        <v>0</v>
      </c>
      <c r="Q590" s="5">
        <f t="shared" si="1118"/>
        <v>0</v>
      </c>
      <c r="R590" s="5">
        <f t="shared" si="1118"/>
        <v>0</v>
      </c>
      <c r="S590" s="5">
        <f t="shared" si="1118"/>
        <v>0</v>
      </c>
      <c r="T590" s="5"/>
      <c r="U590" s="5">
        <f t="shared" si="1118"/>
        <v>15.447933000000006</v>
      </c>
      <c r="V590" s="5">
        <f t="shared" si="1118"/>
        <v>0.41411340000000063</v>
      </c>
      <c r="W590" s="5">
        <f t="shared" si="1118"/>
        <v>1.1031094999999986</v>
      </c>
      <c r="X590" s="5">
        <f t="shared" si="1118"/>
        <v>2.4162704999999995</v>
      </c>
      <c r="Y590" s="5">
        <f t="shared" si="1118"/>
        <v>1.8917360700000003</v>
      </c>
      <c r="Z590" s="5">
        <f t="shared" si="1118"/>
        <v>4.426552899999999</v>
      </c>
      <c r="AA590" s="5">
        <f t="shared" si="1118"/>
        <v>2.1031352999999999</v>
      </c>
      <c r="AB590" s="5"/>
      <c r="AC590" s="5">
        <f t="shared" si="1118"/>
        <v>7.2447137999999995</v>
      </c>
      <c r="AD590" s="5">
        <f t="shared" si="1118"/>
        <v>8.3444400000000085E-2</v>
      </c>
      <c r="AE590" s="5">
        <f t="shared" si="1118"/>
        <v>0.23497699999999977</v>
      </c>
      <c r="AF590" s="5">
        <f t="shared" si="1118"/>
        <v>1.2081352499999998</v>
      </c>
      <c r="AG590" s="5">
        <f t="shared" si="1118"/>
        <v>1.881519879999999</v>
      </c>
      <c r="AH590" s="5">
        <f t="shared" si="1118"/>
        <v>0</v>
      </c>
      <c r="AI590" s="5">
        <f t="shared" si="1118"/>
        <v>2.2782003299999998</v>
      </c>
    </row>
    <row r="591" spans="2:35" hidden="1" x14ac:dyDescent="0.3">
      <c r="B591" s="86">
        <f t="shared" si="1111"/>
        <v>43190</v>
      </c>
      <c r="C591" s="3"/>
      <c r="D591" s="3"/>
      <c r="E591" s="5">
        <f t="shared" ref="E591:AI591" si="1119">E521-E556</f>
        <v>16.478279999999998</v>
      </c>
      <c r="F591" s="5">
        <f t="shared" si="1119"/>
        <v>1.6117092</v>
      </c>
      <c r="G591" s="5">
        <f t="shared" si="1119"/>
        <v>4.3391309999999947</v>
      </c>
      <c r="H591" s="5">
        <f t="shared" si="1119"/>
        <v>26.608035000000001</v>
      </c>
      <c r="I591" s="5">
        <f t="shared" si="1119"/>
        <v>22.385948549999966</v>
      </c>
      <c r="J591" s="5">
        <f t="shared" si="1119"/>
        <v>58.491908780000003</v>
      </c>
      <c r="K591" s="5">
        <f t="shared" si="1119"/>
        <v>28.146344940000006</v>
      </c>
      <c r="L591" s="5"/>
      <c r="M591" s="5">
        <f t="shared" si="1119"/>
        <v>17.318519999999992</v>
      </c>
      <c r="N591" s="5">
        <f t="shared" si="1119"/>
        <v>0</v>
      </c>
      <c r="O591" s="5">
        <f t="shared" si="1119"/>
        <v>0</v>
      </c>
      <c r="P591" s="5">
        <f t="shared" si="1119"/>
        <v>0</v>
      </c>
      <c r="Q591" s="5">
        <f t="shared" si="1119"/>
        <v>0</v>
      </c>
      <c r="R591" s="5">
        <f t="shared" si="1119"/>
        <v>0</v>
      </c>
      <c r="S591" s="5">
        <f t="shared" si="1119"/>
        <v>0</v>
      </c>
      <c r="T591" s="5"/>
      <c r="U591" s="5">
        <f t="shared" si="1119"/>
        <v>16.617149999999995</v>
      </c>
      <c r="V591" s="5">
        <f t="shared" si="1119"/>
        <v>0.4341462000000007</v>
      </c>
      <c r="W591" s="5">
        <f t="shared" si="1119"/>
        <v>1.1660034999999986</v>
      </c>
      <c r="X591" s="5">
        <f t="shared" si="1119"/>
        <v>2.5282800000000005</v>
      </c>
      <c r="Y591" s="5">
        <f t="shared" si="1119"/>
        <v>2.0280109849999981</v>
      </c>
      <c r="Z591" s="5">
        <f t="shared" si="1119"/>
        <v>4.7535182799999998</v>
      </c>
      <c r="AA591" s="5">
        <f t="shared" si="1119"/>
        <v>2.2568867999999997</v>
      </c>
      <c r="AB591" s="5"/>
      <c r="AC591" s="5">
        <f t="shared" si="1119"/>
        <v>7.7931899999999956</v>
      </c>
      <c r="AD591" s="5">
        <f t="shared" si="1119"/>
        <v>8.7529200000000085E-2</v>
      </c>
      <c r="AE591" s="5">
        <f t="shared" si="1119"/>
        <v>0.24858099999999972</v>
      </c>
      <c r="AF591" s="5">
        <f t="shared" si="1119"/>
        <v>1.2641400000000003</v>
      </c>
      <c r="AG591" s="5">
        <f t="shared" si="1119"/>
        <v>2.0168927399999994</v>
      </c>
      <c r="AH591" s="5">
        <f t="shared" si="1119"/>
        <v>0</v>
      </c>
      <c r="AI591" s="5">
        <f t="shared" si="1119"/>
        <v>2.4446337299999996</v>
      </c>
    </row>
    <row r="592" spans="2:35" hidden="1" x14ac:dyDescent="0.3">
      <c r="B592" s="86">
        <f t="shared" si="1111"/>
        <v>43555</v>
      </c>
      <c r="C592" s="3"/>
      <c r="D592" s="3"/>
      <c r="E592" s="5">
        <f t="shared" ref="E592:AI592" si="1120">E522-E557</f>
        <v>17.724603599999995</v>
      </c>
      <c r="F592" s="5">
        <f t="shared" si="1120"/>
        <v>1.6861139999999999</v>
      </c>
      <c r="G592" s="5">
        <f t="shared" si="1120"/>
        <v>4.5928605000000005</v>
      </c>
      <c r="H592" s="5">
        <f t="shared" si="1120"/>
        <v>27.858406500000001</v>
      </c>
      <c r="I592" s="5">
        <f t="shared" si="1120"/>
        <v>23.990399449999984</v>
      </c>
      <c r="J592" s="5">
        <f t="shared" si="1120"/>
        <v>63.000051250000013</v>
      </c>
      <c r="K592" s="5">
        <f t="shared" si="1120"/>
        <v>30.333415140000007</v>
      </c>
      <c r="L592" s="5"/>
      <c r="M592" s="5">
        <f t="shared" si="1120"/>
        <v>18.628007400000001</v>
      </c>
      <c r="N592" s="5">
        <f t="shared" si="1120"/>
        <v>0</v>
      </c>
      <c r="O592" s="5">
        <f t="shared" si="1120"/>
        <v>0</v>
      </c>
      <c r="P592" s="5">
        <f t="shared" si="1120"/>
        <v>0</v>
      </c>
      <c r="Q592" s="5">
        <f t="shared" si="1120"/>
        <v>0</v>
      </c>
      <c r="R592" s="5">
        <f t="shared" si="1120"/>
        <v>0</v>
      </c>
      <c r="S592" s="5">
        <f t="shared" si="1120"/>
        <v>0</v>
      </c>
      <c r="T592" s="5"/>
      <c r="U592" s="5">
        <f t="shared" si="1120"/>
        <v>17.873298000000005</v>
      </c>
      <c r="V592" s="5">
        <f t="shared" si="1120"/>
        <v>0.45417900000000078</v>
      </c>
      <c r="W592" s="5">
        <f t="shared" si="1120"/>
        <v>1.2341592499999994</v>
      </c>
      <c r="X592" s="5">
        <f t="shared" si="1120"/>
        <v>2.6470395</v>
      </c>
      <c r="Y592" s="5">
        <f t="shared" si="1120"/>
        <v>2.1733501149999981</v>
      </c>
      <c r="Z592" s="5">
        <f t="shared" si="1120"/>
        <v>5.1200712500000032</v>
      </c>
      <c r="AA592" s="5">
        <f t="shared" si="1120"/>
        <v>2.4314283000000003</v>
      </c>
      <c r="AB592" s="5"/>
      <c r="AC592" s="5">
        <f t="shared" si="1120"/>
        <v>8.3820527999999968</v>
      </c>
      <c r="AD592" s="5">
        <f t="shared" si="1120"/>
        <v>9.1614000000000084E-2</v>
      </c>
      <c r="AE592" s="5">
        <f t="shared" si="1120"/>
        <v>0.26323549999999996</v>
      </c>
      <c r="AF592" s="5">
        <f t="shared" si="1120"/>
        <v>1.32351975</v>
      </c>
      <c r="AG592" s="5">
        <f t="shared" si="1120"/>
        <v>2.1614146599999984</v>
      </c>
      <c r="AH592" s="5">
        <f t="shared" si="1120"/>
        <v>0</v>
      </c>
      <c r="AI592" s="5">
        <f t="shared" si="1120"/>
        <v>2.6337471299999997</v>
      </c>
    </row>
    <row r="593" spans="2:35" hidden="1" x14ac:dyDescent="0.3">
      <c r="B593" s="86">
        <f t="shared" si="1111"/>
        <v>43921</v>
      </c>
      <c r="C593" s="3"/>
      <c r="D593" s="3"/>
      <c r="E593" s="5">
        <f t="shared" ref="E593:AI593" si="1121">E523-E558</f>
        <v>19.063785599999989</v>
      </c>
      <c r="F593" s="5">
        <f t="shared" si="1121"/>
        <v>1.7605187999999998</v>
      </c>
      <c r="G593" s="5">
        <f t="shared" si="1121"/>
        <v>4.8556409999999985</v>
      </c>
      <c r="H593" s="5">
        <f t="shared" si="1121"/>
        <v>29.158025250000009</v>
      </c>
      <c r="I593" s="5">
        <f t="shared" si="1121"/>
        <v>25.713931549999984</v>
      </c>
      <c r="J593" s="5">
        <f t="shared" si="1121"/>
        <v>67.863057679999969</v>
      </c>
      <c r="K593" s="5">
        <f t="shared" si="1121"/>
        <v>32.698965599999994</v>
      </c>
      <c r="L593" s="5"/>
      <c r="M593" s="5">
        <f t="shared" si="1121"/>
        <v>20.035670399999987</v>
      </c>
      <c r="N593" s="5">
        <f t="shared" si="1121"/>
        <v>0</v>
      </c>
      <c r="O593" s="5">
        <f t="shared" si="1121"/>
        <v>0</v>
      </c>
      <c r="P593" s="5">
        <f t="shared" si="1121"/>
        <v>0</v>
      </c>
      <c r="Q593" s="5">
        <f t="shared" si="1121"/>
        <v>0</v>
      </c>
      <c r="R593" s="5">
        <f t="shared" si="1121"/>
        <v>0</v>
      </c>
      <c r="S593" s="5">
        <f t="shared" si="1121"/>
        <v>0</v>
      </c>
      <c r="T593" s="5"/>
      <c r="U593" s="5">
        <f t="shared" si="1121"/>
        <v>19.224108000000001</v>
      </c>
      <c r="V593" s="5">
        <f t="shared" si="1121"/>
        <v>0.47421180000000085</v>
      </c>
      <c r="W593" s="5">
        <f t="shared" si="1121"/>
        <v>1.3048384999999989</v>
      </c>
      <c r="X593" s="5">
        <f t="shared" si="1121"/>
        <v>2.7703957500000005</v>
      </c>
      <c r="Y593" s="5">
        <f t="shared" si="1121"/>
        <v>2.3294840849999972</v>
      </c>
      <c r="Z593" s="5">
        <f t="shared" si="1121"/>
        <v>5.5155221800000023</v>
      </c>
      <c r="AA593" s="5">
        <f t="shared" si="1121"/>
        <v>2.6196345000000001</v>
      </c>
      <c r="AB593" s="5"/>
      <c r="AC593" s="5">
        <f t="shared" si="1121"/>
        <v>9.0156888000000066</v>
      </c>
      <c r="AD593" s="5">
        <f t="shared" si="1121"/>
        <v>9.5698800000000084E-2</v>
      </c>
      <c r="AE593" s="5">
        <f t="shared" si="1121"/>
        <v>0.27799099999999966</v>
      </c>
      <c r="AF593" s="5">
        <f t="shared" si="1121"/>
        <v>1.3851978750000002</v>
      </c>
      <c r="AG593" s="5">
        <f t="shared" si="1121"/>
        <v>2.3166831399999985</v>
      </c>
      <c r="AH593" s="5">
        <f t="shared" si="1121"/>
        <v>0</v>
      </c>
      <c r="AI593" s="5">
        <f t="shared" si="1121"/>
        <v>2.8377027000000004</v>
      </c>
    </row>
    <row r="594" spans="2:35" hidden="1" x14ac:dyDescent="0.3">
      <c r="B594" s="86">
        <f t="shared" si="1111"/>
        <v>44286</v>
      </c>
      <c r="C594" s="3"/>
      <c r="D594" s="3"/>
      <c r="E594" s="5">
        <f t="shared" ref="E594:AI594" si="1122">E524-E559</f>
        <v>16.1059944</v>
      </c>
      <c r="F594" s="5">
        <f t="shared" si="1122"/>
        <v>1.8185994000000001</v>
      </c>
      <c r="G594" s="5">
        <f t="shared" si="1122"/>
        <v>5.1388649999999956</v>
      </c>
      <c r="H594" s="5">
        <f t="shared" si="1122"/>
        <v>23.896615499999996</v>
      </c>
      <c r="I594" s="5">
        <f t="shared" si="1122"/>
        <v>21.539798949999977</v>
      </c>
      <c r="J594" s="5">
        <f t="shared" si="1122"/>
        <v>64.699571659999961</v>
      </c>
      <c r="K594" s="5">
        <f t="shared" si="1122"/>
        <v>29.592034290000001</v>
      </c>
      <c r="L594" s="5"/>
      <c r="M594" s="5">
        <f t="shared" si="1122"/>
        <v>16.982049599999996</v>
      </c>
      <c r="N594" s="5">
        <f t="shared" si="1122"/>
        <v>0</v>
      </c>
      <c r="O594" s="5">
        <f t="shared" si="1122"/>
        <v>0</v>
      </c>
      <c r="P594" s="5">
        <f t="shared" si="1122"/>
        <v>0</v>
      </c>
      <c r="Q594" s="5">
        <f t="shared" si="1122"/>
        <v>0</v>
      </c>
      <c r="R594" s="5">
        <f t="shared" si="1122"/>
        <v>0</v>
      </c>
      <c r="S594" s="5">
        <f t="shared" si="1122"/>
        <v>0</v>
      </c>
      <c r="T594" s="5"/>
      <c r="U594" s="5">
        <f t="shared" si="1122"/>
        <v>16.337817000000001</v>
      </c>
      <c r="V594" s="5">
        <f t="shared" si="1122"/>
        <v>0.49092090000000077</v>
      </c>
      <c r="W594" s="5">
        <f t="shared" si="1122"/>
        <v>1.3830024999999999</v>
      </c>
      <c r="X594" s="5">
        <f t="shared" si="1122"/>
        <v>2.2706865000000001</v>
      </c>
      <c r="Y594" s="5">
        <f t="shared" si="1122"/>
        <v>1.9508822650000006</v>
      </c>
      <c r="Z594" s="5">
        <f t="shared" si="1122"/>
        <v>5.2782581600000009</v>
      </c>
      <c r="AA594" s="5">
        <f t="shared" si="1122"/>
        <v>2.3578600499999993</v>
      </c>
      <c r="AB594" s="5"/>
      <c r="AC594" s="5">
        <f t="shared" si="1122"/>
        <v>7.6977761999999998</v>
      </c>
      <c r="AD594" s="5">
        <f t="shared" si="1122"/>
        <v>9.3989400000000112E-2</v>
      </c>
      <c r="AE594" s="5">
        <f t="shared" si="1122"/>
        <v>0.28481500000000004</v>
      </c>
      <c r="AF594" s="5">
        <f t="shared" si="1122"/>
        <v>1.13534325</v>
      </c>
      <c r="AG594" s="5">
        <f t="shared" si="1122"/>
        <v>1.9394402599999978</v>
      </c>
      <c r="AH594" s="5">
        <f t="shared" si="1122"/>
        <v>7.3800010000000069E-2</v>
      </c>
      <c r="AI594" s="5">
        <f t="shared" si="1122"/>
        <v>2.5549483049999995</v>
      </c>
    </row>
    <row r="595" spans="2:35" x14ac:dyDescent="0.3">
      <c r="B595" s="86">
        <f t="shared" si="1111"/>
        <v>44651</v>
      </c>
      <c r="C595" s="3"/>
      <c r="D595" s="3"/>
      <c r="E595" s="5">
        <f t="shared" ref="E595:AI595" si="1123">E525-E560</f>
        <v>4.0419901799999991</v>
      </c>
      <c r="F595" s="5">
        <f t="shared" si="1123"/>
        <v>1.8277121879999996</v>
      </c>
      <c r="G595" s="5">
        <f t="shared" si="1123"/>
        <v>5.3737868474999999</v>
      </c>
      <c r="H595" s="5">
        <f t="shared" si="1123"/>
        <v>5.1394132462500011</v>
      </c>
      <c r="I595" s="5">
        <f t="shared" si="1123"/>
        <v>4.9446775305000017</v>
      </c>
      <c r="J595" s="5">
        <f t="shared" si="1123"/>
        <v>43.723101845250007</v>
      </c>
      <c r="K595" s="5">
        <f t="shared" si="1123"/>
        <v>15.236523196650005</v>
      </c>
      <c r="L595" s="5"/>
      <c r="M595" s="5">
        <f t="shared" si="1123"/>
        <v>4.4672731200000015</v>
      </c>
      <c r="N595" s="5">
        <f t="shared" si="1123"/>
        <v>0</v>
      </c>
      <c r="O595" s="5">
        <f t="shared" si="1123"/>
        <v>0</v>
      </c>
      <c r="P595" s="5">
        <f t="shared" si="1123"/>
        <v>0</v>
      </c>
      <c r="Q595" s="5">
        <f t="shared" si="1123"/>
        <v>0</v>
      </c>
      <c r="R595" s="5">
        <f t="shared" si="1123"/>
        <v>0</v>
      </c>
      <c r="S595" s="5">
        <f t="shared" si="1123"/>
        <v>0</v>
      </c>
      <c r="T595" s="5"/>
      <c r="U595" s="5">
        <f t="shared" si="1123"/>
        <v>4.460388524999999</v>
      </c>
      <c r="V595" s="5">
        <f t="shared" si="1123"/>
        <v>0.49659436800000023</v>
      </c>
      <c r="W595" s="5">
        <f t="shared" si="1123"/>
        <v>1.4525964787499994</v>
      </c>
      <c r="X595" s="5">
        <f t="shared" si="1123"/>
        <v>0.49777243875000021</v>
      </c>
      <c r="Y595" s="5">
        <f t="shared" si="1123"/>
        <v>0.44611602884999968</v>
      </c>
      <c r="Z595" s="5">
        <f t="shared" si="1123"/>
        <v>3.6324711202499991</v>
      </c>
      <c r="AA595" s="5">
        <f t="shared" si="1123"/>
        <v>1.1635380067500001</v>
      </c>
      <c r="AB595" s="5"/>
      <c r="AC595" s="5">
        <f t="shared" si="1123"/>
        <v>2.2342012649999994</v>
      </c>
      <c r="AD595" s="5">
        <f t="shared" si="1123"/>
        <v>7.9769988000000014E-2</v>
      </c>
      <c r="AE595" s="5">
        <f t="shared" si="1123"/>
        <v>0.26871347249999999</v>
      </c>
      <c r="AF595" s="5">
        <f t="shared" si="1123"/>
        <v>0.24888621937500011</v>
      </c>
      <c r="AG595" s="5">
        <f t="shared" si="1123"/>
        <v>0.44077299839999995</v>
      </c>
      <c r="AH595" s="5">
        <f t="shared" si="1123"/>
        <v>0.45220024462499986</v>
      </c>
      <c r="AI595" s="5">
        <f t="shared" si="1123"/>
        <v>1.2639959624250001</v>
      </c>
    </row>
    <row r="596" spans="2:35" x14ac:dyDescent="0.3">
      <c r="B596" s="86">
        <f t="shared" si="1111"/>
        <v>45016</v>
      </c>
      <c r="C596" s="3"/>
      <c r="D596" s="3"/>
      <c r="E596" s="5">
        <f t="shared" ref="E596:AI596" si="1124">E526-E561</f>
        <v>4.0622001308999991</v>
      </c>
      <c r="F596" s="5">
        <f t="shared" si="1124"/>
        <v>1.8368507489400017</v>
      </c>
      <c r="G596" s="5">
        <f t="shared" si="1124"/>
        <v>5.4006557817374983</v>
      </c>
      <c r="H596" s="5">
        <f t="shared" si="1124"/>
        <v>5.1651103124812501</v>
      </c>
      <c r="I596" s="5">
        <f t="shared" si="1124"/>
        <v>4.9694009181525018</v>
      </c>
      <c r="J596" s="5">
        <f t="shared" si="1124"/>
        <v>43.941717354476253</v>
      </c>
      <c r="K596" s="5">
        <f t="shared" si="1124"/>
        <v>15.312705812633247</v>
      </c>
      <c r="L596" s="5"/>
      <c r="M596" s="5">
        <f t="shared" si="1124"/>
        <v>4.4896094855999991</v>
      </c>
      <c r="N596" s="5">
        <f t="shared" si="1124"/>
        <v>0</v>
      </c>
      <c r="O596" s="5">
        <f t="shared" si="1124"/>
        <v>0</v>
      </c>
      <c r="P596" s="5">
        <f t="shared" si="1124"/>
        <v>0</v>
      </c>
      <c r="Q596" s="5">
        <f t="shared" si="1124"/>
        <v>0</v>
      </c>
      <c r="R596" s="5">
        <f t="shared" si="1124"/>
        <v>0</v>
      </c>
      <c r="S596" s="5">
        <f t="shared" si="1124"/>
        <v>0</v>
      </c>
      <c r="T596" s="5"/>
      <c r="U596" s="5">
        <f t="shared" si="1124"/>
        <v>4.4826904676249981</v>
      </c>
      <c r="V596" s="5">
        <f t="shared" si="1124"/>
        <v>0.49907733984000036</v>
      </c>
      <c r="W596" s="5">
        <f t="shared" si="1124"/>
        <v>1.4598594611437505</v>
      </c>
      <c r="X596" s="5">
        <f t="shared" si="1124"/>
        <v>0.50026130094374999</v>
      </c>
      <c r="Y596" s="5">
        <f t="shared" si="1124"/>
        <v>0.44834660899424961</v>
      </c>
      <c r="Z596" s="5">
        <f t="shared" si="1124"/>
        <v>3.65063347585125</v>
      </c>
      <c r="AA596" s="5">
        <f t="shared" si="1124"/>
        <v>1.1693556967837497</v>
      </c>
      <c r="AB596" s="5"/>
      <c r="AC596" s="5">
        <f t="shared" si="1124"/>
        <v>2.2453722713249995</v>
      </c>
      <c r="AD596" s="5">
        <f t="shared" si="1124"/>
        <v>8.0168837940000071E-2</v>
      </c>
      <c r="AE596" s="5">
        <f t="shared" si="1124"/>
        <v>0.27005703986249996</v>
      </c>
      <c r="AF596" s="5">
        <f t="shared" si="1124"/>
        <v>0.25013065047187499</v>
      </c>
      <c r="AG596" s="5">
        <f t="shared" si="1124"/>
        <v>0.44297686339199949</v>
      </c>
      <c r="AH596" s="5">
        <f t="shared" si="1124"/>
        <v>0.45446124584812508</v>
      </c>
      <c r="AI596" s="5">
        <f t="shared" si="1124"/>
        <v>1.2703159422371246</v>
      </c>
    </row>
    <row r="597" spans="2:35" x14ac:dyDescent="0.3">
      <c r="B597" s="86">
        <f t="shared" si="1111"/>
        <v>45382</v>
      </c>
      <c r="C597" s="3"/>
      <c r="D597" s="3"/>
      <c r="E597" s="5">
        <f t="shared" ref="E597:AI597" si="1125">E527-E562</f>
        <v>4.0825111315545008</v>
      </c>
      <c r="F597" s="5">
        <f t="shared" si="1125"/>
        <v>1.846035002684701</v>
      </c>
      <c r="G597" s="5">
        <f t="shared" si="1125"/>
        <v>5.4276590606461852</v>
      </c>
      <c r="H597" s="5">
        <f t="shared" si="1125"/>
        <v>5.1909358640436558</v>
      </c>
      <c r="I597" s="5">
        <f t="shared" si="1125"/>
        <v>4.9942479227432557</v>
      </c>
      <c r="J597" s="5">
        <f t="shared" si="1125"/>
        <v>44.161425941248623</v>
      </c>
      <c r="K597" s="5">
        <f t="shared" si="1125"/>
        <v>15.389269341696412</v>
      </c>
      <c r="L597" s="5"/>
      <c r="M597" s="5">
        <f t="shared" si="1125"/>
        <v>4.5120575330279991</v>
      </c>
      <c r="N597" s="5">
        <f t="shared" si="1125"/>
        <v>0</v>
      </c>
      <c r="O597" s="5">
        <f t="shared" si="1125"/>
        <v>0</v>
      </c>
      <c r="P597" s="5">
        <f t="shared" si="1125"/>
        <v>0</v>
      </c>
      <c r="Q597" s="5">
        <f t="shared" si="1125"/>
        <v>0</v>
      </c>
      <c r="R597" s="5">
        <f t="shared" si="1125"/>
        <v>0</v>
      </c>
      <c r="S597" s="5">
        <f t="shared" si="1125"/>
        <v>0</v>
      </c>
      <c r="T597" s="5"/>
      <c r="U597" s="5">
        <f t="shared" si="1125"/>
        <v>4.5051039199631262</v>
      </c>
      <c r="V597" s="5">
        <f t="shared" si="1125"/>
        <v>0.50157272653920071</v>
      </c>
      <c r="W597" s="5">
        <f t="shared" si="1125"/>
        <v>1.4671587584494681</v>
      </c>
      <c r="X597" s="5">
        <f t="shared" si="1125"/>
        <v>0.50276260744846857</v>
      </c>
      <c r="Y597" s="5">
        <f t="shared" si="1125"/>
        <v>0.45058834203922071</v>
      </c>
      <c r="Z597" s="5">
        <f t="shared" si="1125"/>
        <v>3.6688866432305067</v>
      </c>
      <c r="AA597" s="5">
        <f t="shared" si="1125"/>
        <v>1.1752024752676677</v>
      </c>
      <c r="AB597" s="5"/>
      <c r="AC597" s="5">
        <f t="shared" si="1125"/>
        <v>2.2565991326816253</v>
      </c>
      <c r="AD597" s="5">
        <f t="shared" si="1125"/>
        <v>8.0569682129699949E-2</v>
      </c>
      <c r="AE597" s="5">
        <f t="shared" si="1125"/>
        <v>0.27140732506181253</v>
      </c>
      <c r="AF597" s="5">
        <f t="shared" si="1125"/>
        <v>0.25138130372423428</v>
      </c>
      <c r="AG597" s="5">
        <f t="shared" si="1125"/>
        <v>0.44519174770895997</v>
      </c>
      <c r="AH597" s="5">
        <f t="shared" si="1125"/>
        <v>0.45673355207736555</v>
      </c>
      <c r="AI597" s="5">
        <f t="shared" si="1125"/>
        <v>1.2766675219483097</v>
      </c>
    </row>
    <row r="598" spans="2:35" x14ac:dyDescent="0.3">
      <c r="B598" s="86">
        <f t="shared" si="1111"/>
        <v>45747</v>
      </c>
      <c r="C598" s="3"/>
      <c r="D598" s="3"/>
      <c r="E598" s="5">
        <f t="shared" ref="E598:AI598" si="1126">E528-E563</f>
        <v>4.1029236872122716</v>
      </c>
      <c r="F598" s="5">
        <f t="shared" si="1126"/>
        <v>1.8552651776981257</v>
      </c>
      <c r="G598" s="5">
        <f t="shared" si="1126"/>
        <v>5.4547973559494167</v>
      </c>
      <c r="H598" s="5">
        <f t="shared" si="1126"/>
        <v>5.2168905433638741</v>
      </c>
      <c r="I598" s="5">
        <f t="shared" si="1126"/>
        <v>5.0192191623569755</v>
      </c>
      <c r="J598" s="5">
        <f t="shared" si="1126"/>
        <v>44.382233070954868</v>
      </c>
      <c r="K598" s="5">
        <f t="shared" si="1126"/>
        <v>15.466215688404892</v>
      </c>
      <c r="L598" s="5"/>
      <c r="M598" s="5">
        <f t="shared" si="1126"/>
        <v>4.5346178206931356</v>
      </c>
      <c r="N598" s="5">
        <f t="shared" si="1126"/>
        <v>0</v>
      </c>
      <c r="O598" s="5">
        <f t="shared" si="1126"/>
        <v>0</v>
      </c>
      <c r="P598" s="5">
        <f t="shared" si="1126"/>
        <v>0</v>
      </c>
      <c r="Q598" s="5">
        <f t="shared" si="1126"/>
        <v>0</v>
      </c>
      <c r="R598" s="5">
        <f t="shared" si="1126"/>
        <v>0</v>
      </c>
      <c r="S598" s="5">
        <f t="shared" si="1126"/>
        <v>0</v>
      </c>
      <c r="T598" s="5"/>
      <c r="U598" s="5">
        <f t="shared" si="1126"/>
        <v>4.5276294395629364</v>
      </c>
      <c r="V598" s="5">
        <f t="shared" si="1126"/>
        <v>0.50408059017189633</v>
      </c>
      <c r="W598" s="5">
        <f t="shared" si="1126"/>
        <v>1.4744945522417154</v>
      </c>
      <c r="X598" s="5">
        <f t="shared" si="1126"/>
        <v>0.50527642048571098</v>
      </c>
      <c r="Y598" s="5">
        <f t="shared" si="1126"/>
        <v>0.45284128374941712</v>
      </c>
      <c r="Z598" s="5">
        <f t="shared" si="1126"/>
        <v>3.6872310764466585</v>
      </c>
      <c r="AA598" s="5">
        <f t="shared" si="1126"/>
        <v>1.1810784876440061</v>
      </c>
      <c r="AB598" s="5"/>
      <c r="AC598" s="5">
        <f t="shared" si="1126"/>
        <v>2.2678821283450326</v>
      </c>
      <c r="AD598" s="5">
        <f t="shared" si="1126"/>
        <v>8.0972530540348586E-2</v>
      </c>
      <c r="AE598" s="5">
        <f t="shared" si="1126"/>
        <v>0.27276436168712159</v>
      </c>
      <c r="AF598" s="5">
        <f t="shared" si="1126"/>
        <v>0.25263821024285549</v>
      </c>
      <c r="AG598" s="5">
        <f t="shared" si="1126"/>
        <v>0.44741770644750467</v>
      </c>
      <c r="AH598" s="5">
        <f t="shared" si="1126"/>
        <v>0.45901721983775223</v>
      </c>
      <c r="AI598" s="5">
        <f t="shared" si="1126"/>
        <v>1.283050859558051</v>
      </c>
    </row>
    <row r="599" spans="2:35" x14ac:dyDescent="0.3">
      <c r="B599" s="86">
        <f t="shared" si="1111"/>
        <v>46112</v>
      </c>
      <c r="C599" s="3"/>
      <c r="D599" s="3"/>
      <c r="E599" s="5">
        <f t="shared" ref="E599:AI599" si="1127">E529-E564</f>
        <v>4.1234383056483317</v>
      </c>
      <c r="F599" s="5">
        <f t="shared" si="1127"/>
        <v>1.8645415035866151</v>
      </c>
      <c r="G599" s="5">
        <f t="shared" si="1127"/>
        <v>5.4820713427291636</v>
      </c>
      <c r="H599" s="5">
        <f t="shared" si="1127"/>
        <v>5.2429749960806902</v>
      </c>
      <c r="I599" s="5">
        <f t="shared" si="1127"/>
        <v>5.0443152581687514</v>
      </c>
      <c r="J599" s="5">
        <f t="shared" si="1127"/>
        <v>44.604144236309629</v>
      </c>
      <c r="K599" s="5">
        <f t="shared" si="1127"/>
        <v>15.543546766846916</v>
      </c>
      <c r="L599" s="5"/>
      <c r="M599" s="5">
        <f t="shared" si="1127"/>
        <v>4.5572909097966061</v>
      </c>
      <c r="N599" s="5">
        <f t="shared" si="1127"/>
        <v>0</v>
      </c>
      <c r="O599" s="5">
        <f t="shared" si="1127"/>
        <v>0</v>
      </c>
      <c r="P599" s="5">
        <f t="shared" si="1127"/>
        <v>0</v>
      </c>
      <c r="Q599" s="5">
        <f t="shared" si="1127"/>
        <v>0</v>
      </c>
      <c r="R599" s="5">
        <f t="shared" si="1127"/>
        <v>0</v>
      </c>
      <c r="S599" s="5">
        <f t="shared" si="1127"/>
        <v>0</v>
      </c>
      <c r="T599" s="5"/>
      <c r="U599" s="5">
        <f t="shared" si="1127"/>
        <v>4.5502675867607536</v>
      </c>
      <c r="V599" s="5">
        <f t="shared" si="1127"/>
        <v>0.50660099312275619</v>
      </c>
      <c r="W599" s="5">
        <f t="shared" si="1127"/>
        <v>1.4818670250029236</v>
      </c>
      <c r="X599" s="5">
        <f t="shared" si="1127"/>
        <v>0.50780280258813937</v>
      </c>
      <c r="Y599" s="5">
        <f t="shared" si="1127"/>
        <v>0.45510549016816437</v>
      </c>
      <c r="Z599" s="5">
        <f t="shared" si="1127"/>
        <v>3.7056672318288912</v>
      </c>
      <c r="AA599" s="5">
        <f t="shared" si="1127"/>
        <v>1.1869838800822261</v>
      </c>
      <c r="AB599" s="5"/>
      <c r="AC599" s="5">
        <f t="shared" si="1127"/>
        <v>2.2792215389867572</v>
      </c>
      <c r="AD599" s="5">
        <f t="shared" si="1127"/>
        <v>8.1377393193050374E-2</v>
      </c>
      <c r="AE599" s="5">
        <f t="shared" si="1127"/>
        <v>0.27412818349555712</v>
      </c>
      <c r="AF599" s="5">
        <f t="shared" si="1127"/>
        <v>0.25390140129406968</v>
      </c>
      <c r="AG599" s="5">
        <f t="shared" si="1127"/>
        <v>0.44965479497974226</v>
      </c>
      <c r="AH599" s="5">
        <f t="shared" si="1127"/>
        <v>0.46131230593694095</v>
      </c>
      <c r="AI599" s="5">
        <f t="shared" si="1127"/>
        <v>1.2894661138558412</v>
      </c>
    </row>
    <row r="600" spans="2:35" x14ac:dyDescent="0.3">
      <c r="B600" s="86">
        <f t="shared" si="1111"/>
        <v>46477</v>
      </c>
      <c r="C600" s="3"/>
      <c r="D600" s="3"/>
      <c r="E600" s="5">
        <f t="shared" ref="E600:AI600" si="1128">E530-E565</f>
        <v>4.1440554971765735</v>
      </c>
      <c r="F600" s="5">
        <f t="shared" si="1128"/>
        <v>1.8738642111045465</v>
      </c>
      <c r="G600" s="5">
        <f t="shared" si="1128"/>
        <v>5.5094816994428086</v>
      </c>
      <c r="H600" s="5">
        <f t="shared" si="1128"/>
        <v>5.2691898710610943</v>
      </c>
      <c r="I600" s="5">
        <f t="shared" si="1128"/>
        <v>5.0695368344595977</v>
      </c>
      <c r="J600" s="5">
        <f t="shared" si="1128"/>
        <v>44.827164957491185</v>
      </c>
      <c r="K600" s="5">
        <f t="shared" si="1128"/>
        <v>15.621264500681143</v>
      </c>
      <c r="L600" s="5"/>
      <c r="M600" s="5">
        <f t="shared" si="1128"/>
        <v>4.5800773643455841</v>
      </c>
      <c r="N600" s="5">
        <f t="shared" si="1128"/>
        <v>0</v>
      </c>
      <c r="O600" s="5">
        <f t="shared" si="1128"/>
        <v>0</v>
      </c>
      <c r="P600" s="5">
        <f t="shared" si="1128"/>
        <v>0</v>
      </c>
      <c r="Q600" s="5">
        <f t="shared" si="1128"/>
        <v>0</v>
      </c>
      <c r="R600" s="5">
        <f t="shared" si="1128"/>
        <v>0</v>
      </c>
      <c r="S600" s="5">
        <f t="shared" si="1128"/>
        <v>0</v>
      </c>
      <c r="T600" s="5"/>
      <c r="U600" s="5">
        <f t="shared" si="1128"/>
        <v>4.5730189246945585</v>
      </c>
      <c r="V600" s="5">
        <f t="shared" si="1128"/>
        <v>0.50913399808836957</v>
      </c>
      <c r="W600" s="5">
        <f t="shared" si="1128"/>
        <v>1.4892763601279384</v>
      </c>
      <c r="X600" s="5">
        <f t="shared" si="1128"/>
        <v>0.51034181660108002</v>
      </c>
      <c r="Y600" s="5">
        <f t="shared" si="1128"/>
        <v>0.45738101761900474</v>
      </c>
      <c r="Z600" s="5">
        <f t="shared" si="1128"/>
        <v>3.7241955679880361</v>
      </c>
      <c r="AA600" s="5">
        <f t="shared" si="1128"/>
        <v>1.1929187994826371</v>
      </c>
      <c r="AB600" s="5"/>
      <c r="AC600" s="5">
        <f t="shared" si="1128"/>
        <v>2.2906176466816923</v>
      </c>
      <c r="AD600" s="5">
        <f t="shared" si="1128"/>
        <v>8.1784280159015621E-2</v>
      </c>
      <c r="AE600" s="5">
        <f t="shared" si="1128"/>
        <v>0.27549882441303453</v>
      </c>
      <c r="AF600" s="5">
        <f t="shared" si="1128"/>
        <v>0.25517090830054001</v>
      </c>
      <c r="AG600" s="5">
        <f t="shared" si="1128"/>
        <v>0.45190306895464083</v>
      </c>
      <c r="AH600" s="5">
        <f t="shared" si="1128"/>
        <v>0.46361886746662573</v>
      </c>
      <c r="AI600" s="5">
        <f t="shared" si="1128"/>
        <v>1.2959134444251206</v>
      </c>
    </row>
    <row r="601" spans="2:35" x14ac:dyDescent="0.3">
      <c r="B601" s="86">
        <f t="shared" si="1111"/>
        <v>46843</v>
      </c>
      <c r="C601" s="3"/>
      <c r="D601" s="3"/>
      <c r="E601" s="5">
        <f t="shared" ref="E601:AI601" si="1129">E531-E566</f>
        <v>4.1647757746624556</v>
      </c>
      <c r="F601" s="5">
        <f t="shared" si="1129"/>
        <v>1.8832335321600695</v>
      </c>
      <c r="G601" s="5">
        <f t="shared" si="1129"/>
        <v>5.5370291079400218</v>
      </c>
      <c r="H601" s="5">
        <f t="shared" si="1129"/>
        <v>5.2955358204163971</v>
      </c>
      <c r="I601" s="5">
        <f t="shared" si="1129"/>
        <v>5.0948845186319005</v>
      </c>
      <c r="J601" s="5">
        <f t="shared" si="1129"/>
        <v>45.051300782278652</v>
      </c>
      <c r="K601" s="5">
        <f t="shared" si="1129"/>
        <v>15.699370823184548</v>
      </c>
      <c r="L601" s="5"/>
      <c r="M601" s="5">
        <f t="shared" si="1129"/>
        <v>4.602977751167316</v>
      </c>
      <c r="N601" s="5">
        <f t="shared" si="1129"/>
        <v>0</v>
      </c>
      <c r="O601" s="5">
        <f t="shared" si="1129"/>
        <v>0</v>
      </c>
      <c r="P601" s="5">
        <f t="shared" si="1129"/>
        <v>0</v>
      </c>
      <c r="Q601" s="5">
        <f t="shared" si="1129"/>
        <v>0</v>
      </c>
      <c r="R601" s="5">
        <f t="shared" si="1129"/>
        <v>0</v>
      </c>
      <c r="S601" s="5">
        <f t="shared" si="1129"/>
        <v>0</v>
      </c>
      <c r="T601" s="5"/>
      <c r="U601" s="5">
        <f t="shared" si="1129"/>
        <v>4.5958840193180279</v>
      </c>
      <c r="V601" s="5">
        <f t="shared" si="1129"/>
        <v>0.51167966807881093</v>
      </c>
      <c r="W601" s="5">
        <f t="shared" si="1129"/>
        <v>1.4967227419285791</v>
      </c>
      <c r="X601" s="5">
        <f t="shared" si="1129"/>
        <v>0.51289352568408519</v>
      </c>
      <c r="Y601" s="5">
        <f t="shared" si="1129"/>
        <v>0.45966792270709966</v>
      </c>
      <c r="Z601" s="5">
        <f t="shared" si="1129"/>
        <v>3.742816545827977</v>
      </c>
      <c r="AA601" s="5">
        <f t="shared" si="1129"/>
        <v>1.1988833934800502</v>
      </c>
      <c r="AB601" s="5"/>
      <c r="AC601" s="5">
        <f t="shared" si="1129"/>
        <v>2.3020707349150982</v>
      </c>
      <c r="AD601" s="5">
        <f t="shared" si="1129"/>
        <v>8.219320155981058E-2</v>
      </c>
      <c r="AE601" s="5">
        <f t="shared" si="1129"/>
        <v>0.27687631853509975</v>
      </c>
      <c r="AF601" s="5">
        <f t="shared" si="1129"/>
        <v>0.2564467628420426</v>
      </c>
      <c r="AG601" s="5">
        <f t="shared" si="1129"/>
        <v>0.45416258429941347</v>
      </c>
      <c r="AH601" s="5">
        <f t="shared" si="1129"/>
        <v>0.46593696180395905</v>
      </c>
      <c r="AI601" s="5">
        <f t="shared" si="1129"/>
        <v>1.302393011647246</v>
      </c>
    </row>
    <row r="602" spans="2:35" x14ac:dyDescent="0.3">
      <c r="B602" s="86">
        <f t="shared" si="1111"/>
        <v>47208</v>
      </c>
      <c r="C602" s="3"/>
      <c r="D602" s="3"/>
      <c r="E602" s="5">
        <f t="shared" ref="E602:AI602" si="1130">E532-E567</f>
        <v>4.1855996535357711</v>
      </c>
      <c r="F602" s="5">
        <f t="shared" si="1130"/>
        <v>1.8926496998208719</v>
      </c>
      <c r="G602" s="5">
        <f t="shared" si="1130"/>
        <v>5.5647142534797212</v>
      </c>
      <c r="H602" s="5">
        <f t="shared" si="1130"/>
        <v>5.32201349951848</v>
      </c>
      <c r="I602" s="5">
        <f t="shared" si="1130"/>
        <v>5.1203589412250636</v>
      </c>
      <c r="J602" s="5">
        <f t="shared" si="1130"/>
        <v>45.27655728619002</v>
      </c>
      <c r="K602" s="5">
        <f t="shared" si="1130"/>
        <v>15.77786767730047</v>
      </c>
      <c r="L602" s="5"/>
      <c r="M602" s="5">
        <f t="shared" si="1130"/>
        <v>4.6259926399231475</v>
      </c>
      <c r="N602" s="5">
        <f t="shared" si="1130"/>
        <v>0</v>
      </c>
      <c r="O602" s="5">
        <f t="shared" si="1130"/>
        <v>0</v>
      </c>
      <c r="P602" s="5">
        <f t="shared" si="1130"/>
        <v>0</v>
      </c>
      <c r="Q602" s="5">
        <f t="shared" si="1130"/>
        <v>0</v>
      </c>
      <c r="R602" s="5">
        <f t="shared" si="1130"/>
        <v>0</v>
      </c>
      <c r="S602" s="5">
        <f t="shared" si="1130"/>
        <v>0</v>
      </c>
      <c r="T602" s="5"/>
      <c r="U602" s="5">
        <f t="shared" si="1130"/>
        <v>4.6188634394146177</v>
      </c>
      <c r="V602" s="5">
        <f t="shared" si="1130"/>
        <v>0.514238066419205</v>
      </c>
      <c r="W602" s="5">
        <f t="shared" si="1130"/>
        <v>1.504206355638221</v>
      </c>
      <c r="X602" s="5">
        <f t="shared" si="1130"/>
        <v>0.51545799331250564</v>
      </c>
      <c r="Y602" s="5">
        <f t="shared" si="1130"/>
        <v>0.46196626232063487</v>
      </c>
      <c r="Z602" s="5">
        <f t="shared" si="1130"/>
        <v>3.7615306285571135</v>
      </c>
      <c r="AA602" s="5">
        <f t="shared" si="1130"/>
        <v>1.2048778104474502</v>
      </c>
      <c r="AB602" s="5"/>
      <c r="AC602" s="5">
        <f t="shared" si="1130"/>
        <v>2.3135810885896753</v>
      </c>
      <c r="AD602" s="5">
        <f t="shared" si="1130"/>
        <v>8.2604167567609688E-2</v>
      </c>
      <c r="AE602" s="5">
        <f t="shared" si="1130"/>
        <v>0.27826070012777526</v>
      </c>
      <c r="AF602" s="5">
        <f t="shared" si="1130"/>
        <v>0.25772899665625282</v>
      </c>
      <c r="AG602" s="5">
        <f t="shared" si="1130"/>
        <v>0.45643339722091092</v>
      </c>
      <c r="AH602" s="5">
        <f t="shared" si="1130"/>
        <v>0.46826664661297845</v>
      </c>
      <c r="AI602" s="5">
        <f t="shared" si="1130"/>
        <v>1.3089049767054819</v>
      </c>
    </row>
    <row r="603" spans="2:35" x14ac:dyDescent="0.3">
      <c r="B603" s="86">
        <f t="shared" si="1111"/>
        <v>47573</v>
      </c>
      <c r="C603" s="3"/>
      <c r="D603" s="3"/>
      <c r="E603" s="5">
        <f t="shared" ref="E603:AI603" si="1131">E533-E568</f>
        <v>4.206527651803448</v>
      </c>
      <c r="F603" s="5">
        <f t="shared" si="1131"/>
        <v>1.9021129483199744</v>
      </c>
      <c r="G603" s="5">
        <f t="shared" si="1131"/>
        <v>5.5925378247471116</v>
      </c>
      <c r="H603" s="5">
        <f t="shared" si="1131"/>
        <v>5.3486235670160731</v>
      </c>
      <c r="I603" s="5">
        <f t="shared" si="1131"/>
        <v>5.1459607359311832</v>
      </c>
      <c r="J603" s="5">
        <f t="shared" si="1131"/>
        <v>45.502940072620966</v>
      </c>
      <c r="K603" s="5">
        <f t="shared" si="1131"/>
        <v>15.856757015686968</v>
      </c>
      <c r="L603" s="5"/>
      <c r="M603" s="5">
        <f t="shared" si="1131"/>
        <v>4.6491226031227626</v>
      </c>
      <c r="N603" s="5">
        <f t="shared" si="1131"/>
        <v>0</v>
      </c>
      <c r="O603" s="5">
        <f t="shared" si="1131"/>
        <v>0</v>
      </c>
      <c r="P603" s="5">
        <f t="shared" si="1131"/>
        <v>0</v>
      </c>
      <c r="Q603" s="5">
        <f t="shared" si="1131"/>
        <v>0</v>
      </c>
      <c r="R603" s="5">
        <f t="shared" si="1131"/>
        <v>0</v>
      </c>
      <c r="S603" s="5">
        <f t="shared" si="1131"/>
        <v>0</v>
      </c>
      <c r="T603" s="5"/>
      <c r="U603" s="5">
        <f t="shared" si="1131"/>
        <v>4.6419577566116885</v>
      </c>
      <c r="V603" s="5">
        <f t="shared" si="1131"/>
        <v>0.5168092567513014</v>
      </c>
      <c r="W603" s="5">
        <f t="shared" si="1131"/>
        <v>1.5117273874164106</v>
      </c>
      <c r="X603" s="5">
        <f t="shared" si="1131"/>
        <v>0.518035283279068</v>
      </c>
      <c r="Y603" s="5">
        <f t="shared" si="1131"/>
        <v>0.46427609363223787</v>
      </c>
      <c r="Z603" s="5">
        <f t="shared" si="1131"/>
        <v>3.780338281699902</v>
      </c>
      <c r="AA603" s="5">
        <f t="shared" si="1131"/>
        <v>1.2109021994996878</v>
      </c>
      <c r="AB603" s="5"/>
      <c r="AC603" s="5">
        <f t="shared" si="1131"/>
        <v>2.3251489940326238</v>
      </c>
      <c r="AD603" s="5">
        <f t="shared" si="1131"/>
        <v>8.3017188405447584E-2</v>
      </c>
      <c r="AE603" s="5">
        <f t="shared" si="1131"/>
        <v>0.27965200362841403</v>
      </c>
      <c r="AF603" s="5">
        <f t="shared" si="1131"/>
        <v>0.259017641639534</v>
      </c>
      <c r="AG603" s="5">
        <f t="shared" si="1131"/>
        <v>0.45871556420701509</v>
      </c>
      <c r="AH603" s="5">
        <f t="shared" si="1131"/>
        <v>0.47060797984604363</v>
      </c>
      <c r="AI603" s="5">
        <f t="shared" si="1131"/>
        <v>1.3154495015890095</v>
      </c>
    </row>
    <row r="604" spans="2:35" x14ac:dyDescent="0.3">
      <c r="B604" s="86">
        <f t="shared" si="1111"/>
        <v>47938</v>
      </c>
      <c r="C604" s="3"/>
      <c r="D604" s="3"/>
      <c r="E604" s="5">
        <f t="shared" ref="E604:AI604" si="1132">E534-E569</f>
        <v>4.2275602900624634</v>
      </c>
      <c r="F604" s="5">
        <f t="shared" si="1132"/>
        <v>1.9116235130615742</v>
      </c>
      <c r="G604" s="5">
        <f t="shared" si="1132"/>
        <v>5.6205005138708515</v>
      </c>
      <c r="H604" s="5">
        <f t="shared" si="1132"/>
        <v>5.3753666848511514</v>
      </c>
      <c r="I604" s="5">
        <f t="shared" si="1132"/>
        <v>5.1716905396108359</v>
      </c>
      <c r="J604" s="5">
        <f t="shared" si="1132"/>
        <v>45.730454772984075</v>
      </c>
      <c r="K604" s="5">
        <f t="shared" si="1132"/>
        <v>15.936040800765404</v>
      </c>
      <c r="L604" s="5"/>
      <c r="M604" s="5">
        <f t="shared" si="1132"/>
        <v>4.6723682161383806</v>
      </c>
      <c r="N604" s="5">
        <f t="shared" si="1132"/>
        <v>0</v>
      </c>
      <c r="O604" s="5">
        <f t="shared" si="1132"/>
        <v>0</v>
      </c>
      <c r="P604" s="5">
        <f t="shared" si="1132"/>
        <v>0</v>
      </c>
      <c r="Q604" s="5">
        <f t="shared" si="1132"/>
        <v>0</v>
      </c>
      <c r="R604" s="5">
        <f t="shared" si="1132"/>
        <v>0</v>
      </c>
      <c r="S604" s="5">
        <f t="shared" si="1132"/>
        <v>0</v>
      </c>
      <c r="T604" s="5"/>
      <c r="U604" s="5">
        <f t="shared" si="1132"/>
        <v>4.6651675453947519</v>
      </c>
      <c r="V604" s="5">
        <f t="shared" si="1132"/>
        <v>0.51939330303505749</v>
      </c>
      <c r="W604" s="5">
        <f t="shared" si="1132"/>
        <v>1.5192860243534945</v>
      </c>
      <c r="X604" s="5">
        <f t="shared" si="1132"/>
        <v>0.52062545969546337</v>
      </c>
      <c r="Y604" s="5">
        <f t="shared" si="1132"/>
        <v>0.46659747410039909</v>
      </c>
      <c r="Z604" s="5">
        <f t="shared" si="1132"/>
        <v>3.7992399731083983</v>
      </c>
      <c r="AA604" s="5">
        <f t="shared" si="1132"/>
        <v>1.2169567104971859</v>
      </c>
      <c r="AB604" s="5"/>
      <c r="AC604" s="5">
        <f t="shared" si="1132"/>
        <v>2.3367747390027844</v>
      </c>
      <c r="AD604" s="5">
        <f t="shared" si="1132"/>
        <v>8.3432274347474911E-2</v>
      </c>
      <c r="AE604" s="5">
        <f t="shared" si="1132"/>
        <v>0.28105026364655616</v>
      </c>
      <c r="AF604" s="5">
        <f t="shared" si="1132"/>
        <v>0.26031272984773168</v>
      </c>
      <c r="AG604" s="5">
        <f t="shared" si="1132"/>
        <v>0.46100914202805043</v>
      </c>
      <c r="AH604" s="5">
        <f t="shared" si="1132"/>
        <v>0.4729610197452736</v>
      </c>
      <c r="AI604" s="5">
        <f t="shared" si="1132"/>
        <v>1.3220267490969544</v>
      </c>
    </row>
    <row r="605" spans="2:35" x14ac:dyDescent="0.3">
      <c r="B605" s="86">
        <f t="shared" si="1111"/>
        <v>48304</v>
      </c>
      <c r="C605" s="3"/>
      <c r="D605" s="3"/>
      <c r="E605" s="5">
        <f t="shared" ref="E605:AI605" si="1133">E535-E570</f>
        <v>4.2486980915127752</v>
      </c>
      <c r="F605" s="5">
        <f t="shared" si="1133"/>
        <v>1.921181630626883</v>
      </c>
      <c r="G605" s="5">
        <f t="shared" si="1133"/>
        <v>5.6486030164402052</v>
      </c>
      <c r="H605" s="5">
        <f t="shared" si="1133"/>
        <v>5.4022435182754087</v>
      </c>
      <c r="I605" s="5">
        <f t="shared" si="1133"/>
        <v>5.1975489923088958</v>
      </c>
      <c r="J605" s="5">
        <f t="shared" si="1133"/>
        <v>45.959107046848985</v>
      </c>
      <c r="K605" s="5">
        <f t="shared" si="1133"/>
        <v>16.01572100476923</v>
      </c>
      <c r="L605" s="5"/>
      <c r="M605" s="5">
        <f t="shared" si="1133"/>
        <v>4.6957300572190661</v>
      </c>
      <c r="N605" s="5">
        <f t="shared" si="1133"/>
        <v>0</v>
      </c>
      <c r="O605" s="5">
        <f t="shared" si="1133"/>
        <v>0</v>
      </c>
      <c r="P605" s="5">
        <f t="shared" si="1133"/>
        <v>0</v>
      </c>
      <c r="Q605" s="5">
        <f t="shared" si="1133"/>
        <v>0</v>
      </c>
      <c r="R605" s="5">
        <f t="shared" si="1133"/>
        <v>0</v>
      </c>
      <c r="S605" s="5">
        <f t="shared" si="1133"/>
        <v>0</v>
      </c>
      <c r="T605" s="5"/>
      <c r="U605" s="5">
        <f t="shared" si="1133"/>
        <v>4.6884933831217239</v>
      </c>
      <c r="V605" s="5">
        <f t="shared" si="1133"/>
        <v>0.52199026955023342</v>
      </c>
      <c r="W605" s="5">
        <f t="shared" si="1133"/>
        <v>1.5268824544752597</v>
      </c>
      <c r="X605" s="5">
        <f t="shared" si="1133"/>
        <v>0.52322858699394059</v>
      </c>
      <c r="Y605" s="5">
        <f t="shared" si="1133"/>
        <v>0.46893046147090178</v>
      </c>
      <c r="Z605" s="5">
        <f t="shared" si="1133"/>
        <v>3.8182361729739398</v>
      </c>
      <c r="AA605" s="5">
        <f t="shared" si="1133"/>
        <v>1.2230414940496717</v>
      </c>
      <c r="AB605" s="5"/>
      <c r="AC605" s="5">
        <f t="shared" si="1133"/>
        <v>2.3484586126977973</v>
      </c>
      <c r="AD605" s="5">
        <f t="shared" si="1133"/>
        <v>8.3849435719212329E-2</v>
      </c>
      <c r="AE605" s="5">
        <f t="shared" si="1133"/>
        <v>0.28245551496478916</v>
      </c>
      <c r="AF605" s="5">
        <f t="shared" si="1133"/>
        <v>0.2616142934969703</v>
      </c>
      <c r="AG605" s="5">
        <f t="shared" si="1133"/>
        <v>0.46331418773819077</v>
      </c>
      <c r="AH605" s="5">
        <f t="shared" si="1133"/>
        <v>0.47532582484399999</v>
      </c>
      <c r="AI605" s="5">
        <f t="shared" si="1133"/>
        <v>1.3286368828424386</v>
      </c>
    </row>
    <row r="606" spans="2:35" x14ac:dyDescent="0.3">
      <c r="B606" s="86">
        <f t="shared" si="1111"/>
        <v>48669</v>
      </c>
      <c r="C606" s="3"/>
      <c r="D606" s="3"/>
      <c r="E606" s="5">
        <f t="shared" ref="E606:AI606" si="1134">E536-E571</f>
        <v>4.2699415819703397</v>
      </c>
      <c r="F606" s="5">
        <f t="shared" si="1134"/>
        <v>1.9307875387800166</v>
      </c>
      <c r="G606" s="5">
        <f t="shared" si="1134"/>
        <v>5.6768460315224019</v>
      </c>
      <c r="H606" s="5">
        <f t="shared" si="1134"/>
        <v>5.4292547358667811</v>
      </c>
      <c r="I606" s="5">
        <f t="shared" si="1134"/>
        <v>5.223536737270436</v>
      </c>
      <c r="J606" s="5">
        <f t="shared" si="1134"/>
        <v>46.188902582083223</v>
      </c>
      <c r="K606" s="5">
        <f t="shared" si="1134"/>
        <v>16.095799609793072</v>
      </c>
      <c r="L606" s="5"/>
      <c r="M606" s="5">
        <f t="shared" si="1134"/>
        <v>4.7192087075051674</v>
      </c>
      <c r="N606" s="5">
        <f t="shared" si="1134"/>
        <v>0</v>
      </c>
      <c r="O606" s="5">
        <f t="shared" si="1134"/>
        <v>0</v>
      </c>
      <c r="P606" s="5">
        <f t="shared" si="1134"/>
        <v>0</v>
      </c>
      <c r="Q606" s="5">
        <f t="shared" si="1134"/>
        <v>0</v>
      </c>
      <c r="R606" s="5">
        <f t="shared" si="1134"/>
        <v>0</v>
      </c>
      <c r="S606" s="5">
        <f t="shared" si="1134"/>
        <v>0</v>
      </c>
      <c r="T606" s="5"/>
      <c r="U606" s="5">
        <f t="shared" si="1134"/>
        <v>4.7119358500373281</v>
      </c>
      <c r="V606" s="5">
        <f t="shared" si="1134"/>
        <v>0.52460022089798386</v>
      </c>
      <c r="W606" s="5">
        <f t="shared" si="1134"/>
        <v>1.5345168667476372</v>
      </c>
      <c r="X606" s="5">
        <f t="shared" si="1134"/>
        <v>0.5258447299289104</v>
      </c>
      <c r="Y606" s="5">
        <f t="shared" si="1134"/>
        <v>0.47127511377825559</v>
      </c>
      <c r="Z606" s="5">
        <f t="shared" si="1134"/>
        <v>3.8373273538388117</v>
      </c>
      <c r="AA606" s="5">
        <f t="shared" si="1134"/>
        <v>1.2291567015199198</v>
      </c>
      <c r="AB606" s="5"/>
      <c r="AC606" s="5">
        <f t="shared" si="1134"/>
        <v>2.3602009057612889</v>
      </c>
      <c r="AD606" s="5">
        <f t="shared" si="1134"/>
        <v>8.4268682897808311E-2</v>
      </c>
      <c r="AE606" s="5">
        <f t="shared" si="1134"/>
        <v>0.28386779253961292</v>
      </c>
      <c r="AF606" s="5">
        <f t="shared" si="1134"/>
        <v>0.2629223649644552</v>
      </c>
      <c r="AG606" s="5">
        <f t="shared" si="1134"/>
        <v>0.46563075867688131</v>
      </c>
      <c r="AH606" s="5">
        <f t="shared" si="1134"/>
        <v>0.47770245396821975</v>
      </c>
      <c r="AI606" s="5">
        <f t="shared" si="1134"/>
        <v>1.3352800672566507</v>
      </c>
    </row>
    <row r="607" spans="2:35" x14ac:dyDescent="0.3">
      <c r="B607" s="86">
        <f t="shared" si="1111"/>
        <v>49034</v>
      </c>
      <c r="C607" s="3"/>
      <c r="D607" s="3"/>
      <c r="E607" s="5">
        <f t="shared" ref="E607:AI607" si="1135">E537-E572</f>
        <v>4.2912912898801885</v>
      </c>
      <c r="F607" s="5">
        <f t="shared" si="1135"/>
        <v>1.9404414764739144</v>
      </c>
      <c r="G607" s="5">
        <f t="shared" si="1135"/>
        <v>5.7052302616800148</v>
      </c>
      <c r="H607" s="5">
        <f t="shared" si="1135"/>
        <v>5.4564010095461164</v>
      </c>
      <c r="I607" s="5">
        <f t="shared" si="1135"/>
        <v>5.2496544209567872</v>
      </c>
      <c r="J607" s="5">
        <f t="shared" si="1135"/>
        <v>46.419847094993628</v>
      </c>
      <c r="K607" s="5">
        <f t="shared" si="1135"/>
        <v>16.176278607842036</v>
      </c>
      <c r="L607" s="5"/>
      <c r="M607" s="5">
        <f t="shared" si="1135"/>
        <v>4.7428047510426907</v>
      </c>
      <c r="N607" s="5">
        <f t="shared" si="1135"/>
        <v>0</v>
      </c>
      <c r="O607" s="5">
        <f t="shared" si="1135"/>
        <v>0</v>
      </c>
      <c r="P607" s="5">
        <f t="shared" si="1135"/>
        <v>0</v>
      </c>
      <c r="Q607" s="5">
        <f t="shared" si="1135"/>
        <v>0</v>
      </c>
      <c r="R607" s="5">
        <f t="shared" si="1135"/>
        <v>0</v>
      </c>
      <c r="S607" s="5">
        <f t="shared" si="1135"/>
        <v>0</v>
      </c>
      <c r="T607" s="5"/>
      <c r="U607" s="5">
        <f t="shared" si="1135"/>
        <v>4.7354955292875189</v>
      </c>
      <c r="V607" s="5">
        <f t="shared" si="1135"/>
        <v>0.5272232220024744</v>
      </c>
      <c r="W607" s="5">
        <f t="shared" si="1135"/>
        <v>1.5421894510813736</v>
      </c>
      <c r="X607" s="5">
        <f t="shared" si="1135"/>
        <v>0.52847395357855476</v>
      </c>
      <c r="Y607" s="5">
        <f t="shared" si="1135"/>
        <v>0.47363148934714694</v>
      </c>
      <c r="Z607" s="5">
        <f t="shared" si="1135"/>
        <v>3.8565139906080033</v>
      </c>
      <c r="AA607" s="5">
        <f t="shared" si="1135"/>
        <v>1.2353024850275192</v>
      </c>
      <c r="AB607" s="5"/>
      <c r="AC607" s="5">
        <f t="shared" si="1135"/>
        <v>2.3720019102900949</v>
      </c>
      <c r="AD607" s="5">
        <f t="shared" si="1135"/>
        <v>8.4690026312297384E-2</v>
      </c>
      <c r="AE607" s="5">
        <f t="shared" si="1135"/>
        <v>0.28528713150231111</v>
      </c>
      <c r="AF607" s="5">
        <f t="shared" si="1135"/>
        <v>0.26423697678927738</v>
      </c>
      <c r="AG607" s="5">
        <f t="shared" si="1135"/>
        <v>0.46795891247026589</v>
      </c>
      <c r="AH607" s="5">
        <f t="shared" si="1135"/>
        <v>0.48009096623806102</v>
      </c>
      <c r="AI607" s="5">
        <f t="shared" si="1135"/>
        <v>1.3419564675929339</v>
      </c>
    </row>
    <row r="608" spans="2:35" x14ac:dyDescent="0.3">
      <c r="B608" s="86">
        <f t="shared" si="1111"/>
        <v>49399</v>
      </c>
      <c r="C608" s="3"/>
      <c r="D608" s="3"/>
      <c r="E608" s="5">
        <f t="shared" ref="E608:AI608" si="1136">E538-E573</f>
        <v>4.3127477463295918</v>
      </c>
      <c r="F608" s="5">
        <f t="shared" si="1136"/>
        <v>1.950143683856286</v>
      </c>
      <c r="G608" s="5">
        <f t="shared" si="1136"/>
        <v>5.7337564129884129</v>
      </c>
      <c r="H608" s="5">
        <f t="shared" si="1136"/>
        <v>5.4836830145938471</v>
      </c>
      <c r="I608" s="5">
        <f t="shared" si="1136"/>
        <v>5.2759026930615676</v>
      </c>
      <c r="J608" s="5">
        <f t="shared" si="1136"/>
        <v>46.651946330468611</v>
      </c>
      <c r="K608" s="5">
        <f t="shared" si="1136"/>
        <v>16.257160000881246</v>
      </c>
      <c r="L608" s="5"/>
      <c r="M608" s="5">
        <f t="shared" si="1136"/>
        <v>4.7665187747979019</v>
      </c>
      <c r="N608" s="5">
        <f t="shared" si="1136"/>
        <v>0</v>
      </c>
      <c r="O608" s="5">
        <f t="shared" si="1136"/>
        <v>0</v>
      </c>
      <c r="P608" s="5">
        <f t="shared" si="1136"/>
        <v>0</v>
      </c>
      <c r="Q608" s="5">
        <f t="shared" si="1136"/>
        <v>0</v>
      </c>
      <c r="R608" s="5">
        <f t="shared" si="1136"/>
        <v>0</v>
      </c>
      <c r="S608" s="5">
        <f t="shared" si="1136"/>
        <v>0</v>
      </c>
      <c r="T608" s="5"/>
      <c r="U608" s="5">
        <f t="shared" si="1136"/>
        <v>4.7591730069339562</v>
      </c>
      <c r="V608" s="5">
        <f t="shared" si="1136"/>
        <v>0.52985933811248564</v>
      </c>
      <c r="W608" s="5">
        <f t="shared" si="1136"/>
        <v>1.5499003983367814</v>
      </c>
      <c r="X608" s="5">
        <f t="shared" si="1136"/>
        <v>0.53111632334644732</v>
      </c>
      <c r="Y608" s="5">
        <f t="shared" si="1136"/>
        <v>0.47599964679388318</v>
      </c>
      <c r="Z608" s="5">
        <f t="shared" si="1136"/>
        <v>3.875796560561044</v>
      </c>
      <c r="AA608" s="5">
        <f t="shared" si="1136"/>
        <v>1.2414789974526568</v>
      </c>
      <c r="AB608" s="5"/>
      <c r="AC608" s="5">
        <f t="shared" si="1136"/>
        <v>2.3838619198415429</v>
      </c>
      <c r="AD608" s="5">
        <f t="shared" si="1136"/>
        <v>8.5113476443858804E-2</v>
      </c>
      <c r="AE608" s="5">
        <f t="shared" si="1136"/>
        <v>0.28671356715982244</v>
      </c>
      <c r="AF608" s="5">
        <f t="shared" si="1136"/>
        <v>0.26555816167322366</v>
      </c>
      <c r="AG608" s="5">
        <f t="shared" si="1136"/>
        <v>0.470298707032617</v>
      </c>
      <c r="AH608" s="5">
        <f t="shared" si="1136"/>
        <v>0.48249142106925103</v>
      </c>
      <c r="AI608" s="5">
        <f t="shared" si="1136"/>
        <v>1.3486662499308988</v>
      </c>
    </row>
    <row r="609" spans="2:35" x14ac:dyDescent="0.3">
      <c r="B609" s="86">
        <f t="shared" si="1111"/>
        <v>49765</v>
      </c>
      <c r="C609" s="3"/>
      <c r="D609" s="3"/>
      <c r="E609" s="5">
        <f t="shared" ref="E609:AI609" si="1137">E539-E574</f>
        <v>4.3343114850612388</v>
      </c>
      <c r="F609" s="5">
        <f t="shared" si="1137"/>
        <v>1.959894402275566</v>
      </c>
      <c r="G609" s="5">
        <f t="shared" si="1137"/>
        <v>5.7624251950533534</v>
      </c>
      <c r="H609" s="5">
        <f t="shared" si="1137"/>
        <v>5.5111014296668159</v>
      </c>
      <c r="I609" s="5">
        <f t="shared" si="1137"/>
        <v>5.3022822065268826</v>
      </c>
      <c r="J609" s="5">
        <f t="shared" si="1137"/>
        <v>46.88520606212095</v>
      </c>
      <c r="K609" s="5">
        <f t="shared" si="1137"/>
        <v>16.338445800885648</v>
      </c>
      <c r="L609" s="5"/>
      <c r="M609" s="5">
        <f t="shared" si="1137"/>
        <v>4.7903513686718924</v>
      </c>
      <c r="N609" s="5">
        <f t="shared" si="1137"/>
        <v>0</v>
      </c>
      <c r="O609" s="5">
        <f t="shared" si="1137"/>
        <v>0</v>
      </c>
      <c r="P609" s="5">
        <f t="shared" si="1137"/>
        <v>0</v>
      </c>
      <c r="Q609" s="5">
        <f t="shared" si="1137"/>
        <v>0</v>
      </c>
      <c r="R609" s="5">
        <f t="shared" si="1137"/>
        <v>0</v>
      </c>
      <c r="S609" s="5">
        <f t="shared" si="1137"/>
        <v>0</v>
      </c>
      <c r="T609" s="5"/>
      <c r="U609" s="5">
        <f t="shared" si="1137"/>
        <v>4.7829688719686203</v>
      </c>
      <c r="V609" s="5">
        <f t="shared" si="1137"/>
        <v>0.53250863480304922</v>
      </c>
      <c r="W609" s="5">
        <f t="shared" si="1137"/>
        <v>1.5576499003284638</v>
      </c>
      <c r="X609" s="5">
        <f t="shared" si="1137"/>
        <v>0.53377190496317972</v>
      </c>
      <c r="Y609" s="5">
        <f t="shared" si="1137"/>
        <v>0.47837964502785191</v>
      </c>
      <c r="Z609" s="5">
        <f t="shared" si="1137"/>
        <v>3.89517554336385</v>
      </c>
      <c r="AA609" s="5">
        <f t="shared" si="1137"/>
        <v>1.24768639243992</v>
      </c>
      <c r="AB609" s="5"/>
      <c r="AC609" s="5">
        <f t="shared" si="1137"/>
        <v>2.3957812294407503</v>
      </c>
      <c r="AD609" s="5">
        <f t="shared" si="1137"/>
        <v>8.5539043826078132E-2</v>
      </c>
      <c r="AE609" s="5">
        <f t="shared" si="1137"/>
        <v>0.28814713499562172</v>
      </c>
      <c r="AF609" s="5">
        <f t="shared" si="1137"/>
        <v>0.26688595248158986</v>
      </c>
      <c r="AG609" s="5">
        <f t="shared" si="1137"/>
        <v>0.47265020056777995</v>
      </c>
      <c r="AH609" s="5">
        <f t="shared" si="1137"/>
        <v>0.48490387817459712</v>
      </c>
      <c r="AI609" s="5">
        <f t="shared" si="1137"/>
        <v>1.3554095811805527</v>
      </c>
    </row>
    <row r="610" spans="2:35" x14ac:dyDescent="0.3">
      <c r="B610" s="86">
        <f t="shared" si="1111"/>
        <v>50130</v>
      </c>
      <c r="C610" s="3"/>
      <c r="D610" s="3"/>
      <c r="E610" s="5">
        <f t="shared" ref="E610:AI610" si="1138">E540-E575</f>
        <v>4.3559830424865424</v>
      </c>
      <c r="F610" s="5">
        <f t="shared" si="1138"/>
        <v>1.9696938742869428</v>
      </c>
      <c r="G610" s="5">
        <f t="shared" si="1138"/>
        <v>5.7912373210286177</v>
      </c>
      <c r="H610" s="5">
        <f t="shared" si="1138"/>
        <v>5.5386569368151477</v>
      </c>
      <c r="I610" s="5">
        <f t="shared" si="1138"/>
        <v>5.3287936175595121</v>
      </c>
      <c r="J610" s="5">
        <f t="shared" si="1138"/>
        <v>47.11963209243153</v>
      </c>
      <c r="K610" s="5">
        <f t="shared" si="1138"/>
        <v>16.420138029890076</v>
      </c>
      <c r="L610" s="5"/>
      <c r="M610" s="5">
        <f t="shared" si="1138"/>
        <v>4.8143031255152522</v>
      </c>
      <c r="N610" s="5">
        <f t="shared" si="1138"/>
        <v>0</v>
      </c>
      <c r="O610" s="5">
        <f t="shared" si="1138"/>
        <v>0</v>
      </c>
      <c r="P610" s="5">
        <f t="shared" si="1138"/>
        <v>0</v>
      </c>
      <c r="Q610" s="5">
        <f t="shared" si="1138"/>
        <v>0</v>
      </c>
      <c r="R610" s="5">
        <f t="shared" si="1138"/>
        <v>0</v>
      </c>
      <c r="S610" s="5">
        <f t="shared" si="1138"/>
        <v>0</v>
      </c>
      <c r="T610" s="5"/>
      <c r="U610" s="5">
        <f t="shared" si="1138"/>
        <v>4.8068837163284641</v>
      </c>
      <c r="V610" s="5">
        <f t="shared" si="1138"/>
        <v>0.53517117797706426</v>
      </c>
      <c r="W610" s="5">
        <f t="shared" si="1138"/>
        <v>1.5654381498301078</v>
      </c>
      <c r="X610" s="5">
        <f t="shared" si="1138"/>
        <v>0.53644076448799582</v>
      </c>
      <c r="Y610" s="5">
        <f t="shared" si="1138"/>
        <v>0.48077154325299176</v>
      </c>
      <c r="Z610" s="5">
        <f t="shared" si="1138"/>
        <v>3.9146514210806664</v>
      </c>
      <c r="AA610" s="5">
        <f t="shared" si="1138"/>
        <v>1.2539248244021191</v>
      </c>
      <c r="AB610" s="5"/>
      <c r="AC610" s="5">
        <f t="shared" si="1138"/>
        <v>2.4077601355879565</v>
      </c>
      <c r="AD610" s="5">
        <f t="shared" si="1138"/>
        <v>8.5966739045208573E-2</v>
      </c>
      <c r="AE610" s="5">
        <f t="shared" si="1138"/>
        <v>0.28958787067059966</v>
      </c>
      <c r="AF610" s="5">
        <f t="shared" si="1138"/>
        <v>0.26822038224399791</v>
      </c>
      <c r="AG610" s="5">
        <f t="shared" si="1138"/>
        <v>0.47501345157061881</v>
      </c>
      <c r="AH610" s="5">
        <f t="shared" si="1138"/>
        <v>0.48732839756547019</v>
      </c>
      <c r="AI610" s="5">
        <f t="shared" si="1138"/>
        <v>1.3621866290864559</v>
      </c>
    </row>
    <row r="611" spans="2:35" x14ac:dyDescent="0.3">
      <c r="B611" s="86">
        <f t="shared" si="1111"/>
        <v>50495</v>
      </c>
      <c r="C611" s="3"/>
      <c r="D611" s="3"/>
      <c r="E611" s="5">
        <f t="shared" ref="E611:AI611" si="1139">E541-E576</f>
        <v>4.3777629576989767</v>
      </c>
      <c r="F611" s="5">
        <f t="shared" si="1139"/>
        <v>1.9795423436583803</v>
      </c>
      <c r="G611" s="5">
        <f t="shared" si="1139"/>
        <v>5.8201935076337747</v>
      </c>
      <c r="H611" s="5">
        <f t="shared" si="1139"/>
        <v>5.5663502214992242</v>
      </c>
      <c r="I611" s="5">
        <f t="shared" si="1139"/>
        <v>5.3554375856473087</v>
      </c>
      <c r="J611" s="5">
        <f t="shared" si="1139"/>
        <v>47.355230252893683</v>
      </c>
      <c r="K611" s="5">
        <f t="shared" si="1139"/>
        <v>16.502238720039525</v>
      </c>
      <c r="L611" s="5"/>
      <c r="M611" s="5">
        <f t="shared" si="1139"/>
        <v>4.8383746411428277</v>
      </c>
      <c r="N611" s="5">
        <f t="shared" si="1139"/>
        <v>0</v>
      </c>
      <c r="O611" s="5">
        <f t="shared" si="1139"/>
        <v>0</v>
      </c>
      <c r="P611" s="5">
        <f t="shared" si="1139"/>
        <v>0</v>
      </c>
      <c r="Q611" s="5">
        <f t="shared" si="1139"/>
        <v>0</v>
      </c>
      <c r="R611" s="5">
        <f t="shared" si="1139"/>
        <v>0</v>
      </c>
      <c r="S611" s="5">
        <f t="shared" si="1139"/>
        <v>0</v>
      </c>
      <c r="T611" s="5"/>
      <c r="U611" s="5">
        <f t="shared" si="1139"/>
        <v>4.8309181349101067</v>
      </c>
      <c r="V611" s="5">
        <f t="shared" si="1139"/>
        <v>0.53784703386694943</v>
      </c>
      <c r="W611" s="5">
        <f t="shared" si="1139"/>
        <v>1.5732653405792583</v>
      </c>
      <c r="X611" s="5">
        <f t="shared" si="1139"/>
        <v>0.53912296831043571</v>
      </c>
      <c r="Y611" s="5">
        <f t="shared" si="1139"/>
        <v>0.48317540096925615</v>
      </c>
      <c r="Z611" s="5">
        <f t="shared" si="1139"/>
        <v>3.9342246781860704</v>
      </c>
      <c r="AA611" s="5">
        <f t="shared" si="1139"/>
        <v>1.2601944485241299</v>
      </c>
      <c r="AB611" s="5"/>
      <c r="AC611" s="5">
        <f t="shared" si="1139"/>
        <v>2.4197989362658952</v>
      </c>
      <c r="AD611" s="5">
        <f t="shared" si="1139"/>
        <v>8.6396572740434552E-2</v>
      </c>
      <c r="AE611" s="5">
        <f t="shared" si="1139"/>
        <v>0.29103581002395273</v>
      </c>
      <c r="AF611" s="5">
        <f t="shared" si="1139"/>
        <v>0.26956148415521786</v>
      </c>
      <c r="AG611" s="5">
        <f t="shared" si="1139"/>
        <v>0.47738851882847211</v>
      </c>
      <c r="AH611" s="5">
        <f t="shared" si="1139"/>
        <v>0.48976503955329764</v>
      </c>
      <c r="AI611" s="5">
        <f t="shared" si="1139"/>
        <v>1.3689975622318875</v>
      </c>
    </row>
    <row r="612" spans="2:35" x14ac:dyDescent="0.3">
      <c r="B612" s="86">
        <f t="shared" si="1111"/>
        <v>50860</v>
      </c>
      <c r="C612" s="3"/>
      <c r="D612" s="3"/>
      <c r="E612" s="5">
        <f t="shared" ref="E612:AI612" si="1140">E542-E577</f>
        <v>4.3996517724874735</v>
      </c>
      <c r="F612" s="5">
        <f t="shared" si="1140"/>
        <v>1.9894400553766722</v>
      </c>
      <c r="G612" s="5">
        <f t="shared" si="1140"/>
        <v>5.8492944751719307</v>
      </c>
      <c r="H612" s="5">
        <f t="shared" si="1140"/>
        <v>5.5941819726067195</v>
      </c>
      <c r="I612" s="5">
        <f t="shared" si="1140"/>
        <v>5.3822147735755408</v>
      </c>
      <c r="J612" s="5">
        <f t="shared" si="1140"/>
        <v>47.592006404158141</v>
      </c>
      <c r="K612" s="5">
        <f t="shared" si="1140"/>
        <v>16.584749913639715</v>
      </c>
      <c r="L612" s="5"/>
      <c r="M612" s="5">
        <f t="shared" si="1140"/>
        <v>4.8625665143485435</v>
      </c>
      <c r="N612" s="5">
        <f t="shared" si="1140"/>
        <v>0</v>
      </c>
      <c r="O612" s="5">
        <f t="shared" si="1140"/>
        <v>0</v>
      </c>
      <c r="P612" s="5">
        <f t="shared" si="1140"/>
        <v>0</v>
      </c>
      <c r="Q612" s="5">
        <f t="shared" si="1140"/>
        <v>0</v>
      </c>
      <c r="R612" s="5">
        <f t="shared" si="1140"/>
        <v>0</v>
      </c>
      <c r="S612" s="5">
        <f t="shared" si="1140"/>
        <v>0</v>
      </c>
      <c r="T612" s="5"/>
      <c r="U612" s="5">
        <f t="shared" si="1140"/>
        <v>4.8550727255846624</v>
      </c>
      <c r="V612" s="5">
        <f t="shared" si="1140"/>
        <v>0.54053626903628427</v>
      </c>
      <c r="W612" s="5">
        <f t="shared" si="1140"/>
        <v>1.581131667282154</v>
      </c>
      <c r="X612" s="5">
        <f t="shared" si="1140"/>
        <v>0.54181858315198772</v>
      </c>
      <c r="Y612" s="5">
        <f t="shared" si="1140"/>
        <v>0.48559127797410273</v>
      </c>
      <c r="Z612" s="5">
        <f t="shared" si="1140"/>
        <v>3.9538958015770014</v>
      </c>
      <c r="AA612" s="5">
        <f t="shared" si="1140"/>
        <v>1.2664954207667503</v>
      </c>
      <c r="AB612" s="5"/>
      <c r="AC612" s="5">
        <f t="shared" si="1140"/>
        <v>2.4318979309472226</v>
      </c>
      <c r="AD612" s="5">
        <f t="shared" si="1140"/>
        <v>8.6828555604136826E-2</v>
      </c>
      <c r="AE612" s="5">
        <f t="shared" si="1140"/>
        <v>0.29249098907407234</v>
      </c>
      <c r="AF612" s="5">
        <f t="shared" si="1140"/>
        <v>0.27090929157599386</v>
      </c>
      <c r="AG612" s="5">
        <f t="shared" si="1140"/>
        <v>0.47977546142261396</v>
      </c>
      <c r="AH612" s="5">
        <f t="shared" si="1140"/>
        <v>0.49221386475106343</v>
      </c>
      <c r="AI612" s="5">
        <f t="shared" si="1140"/>
        <v>1.3758425500430471</v>
      </c>
    </row>
    <row r="613" spans="2:35" x14ac:dyDescent="0.3">
      <c r="B613" s="86">
        <f t="shared" si="1111"/>
        <v>51226</v>
      </c>
      <c r="C613" s="3"/>
      <c r="D613" s="3"/>
      <c r="E613" s="5">
        <f t="shared" ref="E613:AI613" si="1141">E543-E578</f>
        <v>4.4216500313499054</v>
      </c>
      <c r="F613" s="5">
        <f t="shared" si="1141"/>
        <v>1.9993872556535557</v>
      </c>
      <c r="G613" s="5">
        <f t="shared" si="1141"/>
        <v>5.8785409475477906</v>
      </c>
      <c r="H613" s="5">
        <f t="shared" si="1141"/>
        <v>5.6221528824697522</v>
      </c>
      <c r="I613" s="5">
        <f t="shared" si="1141"/>
        <v>5.4091258474434198</v>
      </c>
      <c r="J613" s="5">
        <f t="shared" si="1141"/>
        <v>47.829966436178928</v>
      </c>
      <c r="K613" s="5">
        <f t="shared" si="1141"/>
        <v>16.667673663207914</v>
      </c>
      <c r="L613" s="5"/>
      <c r="M613" s="5">
        <f t="shared" si="1141"/>
        <v>4.8868793469202814</v>
      </c>
      <c r="N613" s="5">
        <f t="shared" si="1141"/>
        <v>0</v>
      </c>
      <c r="O613" s="5">
        <f t="shared" si="1141"/>
        <v>0</v>
      </c>
      <c r="P613" s="5">
        <f t="shared" si="1141"/>
        <v>0</v>
      </c>
      <c r="Q613" s="5">
        <f t="shared" si="1141"/>
        <v>0</v>
      </c>
      <c r="R613" s="5">
        <f t="shared" si="1141"/>
        <v>0</v>
      </c>
      <c r="S613" s="5">
        <f t="shared" si="1141"/>
        <v>0</v>
      </c>
      <c r="T613" s="5"/>
      <c r="U613" s="5">
        <f t="shared" si="1141"/>
        <v>4.8793480892125771</v>
      </c>
      <c r="V613" s="5">
        <f t="shared" si="1141"/>
        <v>0.54323895038146475</v>
      </c>
      <c r="W613" s="5">
        <f t="shared" si="1141"/>
        <v>1.5890373256185661</v>
      </c>
      <c r="X613" s="5">
        <f t="shared" si="1141"/>
        <v>0.54452767606774755</v>
      </c>
      <c r="Y613" s="5">
        <f t="shared" si="1141"/>
        <v>0.4880192343639731</v>
      </c>
      <c r="Z613" s="5">
        <f t="shared" si="1141"/>
        <v>3.9736652805848838</v>
      </c>
      <c r="AA613" s="5">
        <f t="shared" si="1141"/>
        <v>1.272827897870584</v>
      </c>
      <c r="AB613" s="5"/>
      <c r="AC613" s="5">
        <f t="shared" si="1141"/>
        <v>2.4440574206019612</v>
      </c>
      <c r="AD613" s="5">
        <f t="shared" si="1141"/>
        <v>8.7262698382157389E-2</v>
      </c>
      <c r="AE613" s="5">
        <f t="shared" si="1141"/>
        <v>0.29395344401944268</v>
      </c>
      <c r="AF613" s="5">
        <f t="shared" si="1141"/>
        <v>0.27226383803387377</v>
      </c>
      <c r="AG613" s="5">
        <f t="shared" si="1141"/>
        <v>0.48217433872972748</v>
      </c>
      <c r="AH613" s="5">
        <f t="shared" si="1141"/>
        <v>0.49467493407481899</v>
      </c>
      <c r="AI613" s="5">
        <f t="shared" si="1141"/>
        <v>1.3827217627932615</v>
      </c>
    </row>
    <row r="614" spans="2:35" x14ac:dyDescent="0.3">
      <c r="B614" s="86">
        <f t="shared" si="1111"/>
        <v>51591</v>
      </c>
      <c r="C614" s="3"/>
      <c r="D614" s="3"/>
      <c r="E614" s="5">
        <f t="shared" ref="E614:AI614" si="1142">E544-E579</f>
        <v>3.3286578887690332</v>
      </c>
      <c r="F614" s="5">
        <f t="shared" si="1142"/>
        <v>1.5051566980762701</v>
      </c>
      <c r="G614" s="5">
        <f t="shared" si="1142"/>
        <v>4.4254184661314824</v>
      </c>
      <c r="H614" s="5">
        <f t="shared" si="1142"/>
        <v>4.2324072261289132</v>
      </c>
      <c r="I614" s="5">
        <f t="shared" si="1142"/>
        <v>4.0720385593113448</v>
      </c>
      <c r="J614" s="5">
        <f t="shared" si="1142"/>
        <v>36.00682866543805</v>
      </c>
      <c r="K614" s="5">
        <f t="shared" si="1142"/>
        <v>12.547574555448657</v>
      </c>
      <c r="L614" s="5"/>
      <c r="M614" s="5">
        <f t="shared" si="1142"/>
        <v>3.6788866993669558</v>
      </c>
      <c r="N614" s="5">
        <f t="shared" si="1142"/>
        <v>0</v>
      </c>
      <c r="O614" s="5">
        <f t="shared" si="1142"/>
        <v>0</v>
      </c>
      <c r="P614" s="5">
        <f t="shared" si="1142"/>
        <v>0</v>
      </c>
      <c r="Q614" s="5">
        <f t="shared" si="1142"/>
        <v>0</v>
      </c>
      <c r="R614" s="5">
        <f t="shared" si="1142"/>
        <v>0</v>
      </c>
      <c r="S614" s="5">
        <f t="shared" si="1142"/>
        <v>0</v>
      </c>
      <c r="T614" s="5"/>
      <c r="U614" s="5">
        <f t="shared" si="1142"/>
        <v>3.6732171008678982</v>
      </c>
      <c r="V614" s="5">
        <f t="shared" si="1142"/>
        <v>0.40895516489391159</v>
      </c>
      <c r="W614" s="5">
        <f t="shared" si="1142"/>
        <v>1.1962415822072341</v>
      </c>
      <c r="X614" s="5">
        <f t="shared" si="1142"/>
        <v>0.40992532917459634</v>
      </c>
      <c r="Y614" s="5">
        <f t="shared" si="1142"/>
        <v>0.36738526631894608</v>
      </c>
      <c r="Z614" s="5">
        <f t="shared" si="1142"/>
        <v>2.9914109415638994</v>
      </c>
      <c r="AA614" s="5">
        <f t="shared" si="1142"/>
        <v>0.95819628266661905</v>
      </c>
      <c r="AB614" s="5"/>
      <c r="AC614" s="5">
        <f t="shared" si="1142"/>
        <v>1.8399083952846222</v>
      </c>
      <c r="AD614" s="5">
        <f t="shared" si="1142"/>
        <v>6.5692143725893715E-2</v>
      </c>
      <c r="AE614" s="5">
        <f t="shared" si="1142"/>
        <v>0.2212907949359848</v>
      </c>
      <c r="AF614" s="5">
        <f t="shared" si="1142"/>
        <v>0.20496266458729817</v>
      </c>
      <c r="AG614" s="5">
        <f t="shared" si="1142"/>
        <v>0.36298517634709793</v>
      </c>
      <c r="AH614" s="5">
        <f t="shared" si="1142"/>
        <v>0.3723957368877851</v>
      </c>
      <c r="AI614" s="5">
        <f t="shared" si="1142"/>
        <v>1.0409253719904332</v>
      </c>
    </row>
    <row r="615" spans="2:35" x14ac:dyDescent="0.3">
      <c r="E615" s="2"/>
      <c r="M615" s="2"/>
    </row>
    <row r="616" spans="2:35" s="78" customFormat="1" x14ac:dyDescent="0.3">
      <c r="B616" s="77" t="s">
        <v>249</v>
      </c>
      <c r="C616" s="77"/>
      <c r="D616" s="77"/>
    </row>
    <row r="617" spans="2:35" x14ac:dyDescent="0.3">
      <c r="E617" s="305" t="s">
        <v>89</v>
      </c>
      <c r="F617" s="305"/>
      <c r="G617" s="305"/>
      <c r="H617" s="305"/>
      <c r="I617" s="305"/>
      <c r="J617" s="305"/>
      <c r="K617" s="305"/>
      <c r="M617" s="305" t="s">
        <v>64</v>
      </c>
      <c r="N617" s="305"/>
      <c r="O617" s="305"/>
      <c r="P617" s="305"/>
      <c r="Q617" s="305"/>
      <c r="R617" s="305"/>
      <c r="S617" s="305"/>
      <c r="U617" s="305" t="s">
        <v>65</v>
      </c>
      <c r="V617" s="305"/>
      <c r="W617" s="305"/>
      <c r="X617" s="305"/>
      <c r="Y617" s="305"/>
      <c r="Z617" s="305"/>
      <c r="AA617" s="305"/>
      <c r="AC617" s="305" t="s">
        <v>66</v>
      </c>
      <c r="AD617" s="305"/>
      <c r="AE617" s="305"/>
      <c r="AF617" s="305"/>
      <c r="AG617" s="305"/>
      <c r="AH617" s="305"/>
      <c r="AI617" s="305"/>
    </row>
    <row r="618" spans="2:35" s="3" customFormat="1" x14ac:dyDescent="0.3">
      <c r="B618" s="4" t="s">
        <v>211</v>
      </c>
      <c r="C618" s="4"/>
      <c r="D618" s="4"/>
      <c r="E618" s="3" t="s">
        <v>70</v>
      </c>
      <c r="F618" s="3" t="s">
        <v>69</v>
      </c>
      <c r="G618" s="3" t="s">
        <v>61</v>
      </c>
      <c r="H618" s="3" t="s">
        <v>68</v>
      </c>
      <c r="I618" s="3" t="s">
        <v>71</v>
      </c>
      <c r="J618" s="3" t="s">
        <v>72</v>
      </c>
      <c r="K618" s="3" t="s">
        <v>62</v>
      </c>
      <c r="M618" s="3" t="s">
        <v>70</v>
      </c>
      <c r="N618" s="3" t="s">
        <v>69</v>
      </c>
      <c r="O618" s="3" t="s">
        <v>61</v>
      </c>
      <c r="P618" s="3" t="s">
        <v>68</v>
      </c>
      <c r="Q618" s="3" t="s">
        <v>71</v>
      </c>
      <c r="R618" s="3" t="s">
        <v>72</v>
      </c>
      <c r="S618" s="3" t="s">
        <v>62</v>
      </c>
      <c r="U618" s="3" t="s">
        <v>70</v>
      </c>
      <c r="V618" s="3" t="s">
        <v>69</v>
      </c>
      <c r="W618" s="3" t="s">
        <v>61</v>
      </c>
      <c r="X618" s="3" t="s">
        <v>68</v>
      </c>
      <c r="Y618" s="3" t="s">
        <v>71</v>
      </c>
      <c r="Z618" s="3" t="s">
        <v>72</v>
      </c>
      <c r="AA618" s="3" t="s">
        <v>62</v>
      </c>
      <c r="AC618" s="3" t="s">
        <v>70</v>
      </c>
      <c r="AD618" s="3" t="s">
        <v>69</v>
      </c>
      <c r="AE618" s="3" t="s">
        <v>61</v>
      </c>
      <c r="AF618" s="3" t="s">
        <v>68</v>
      </c>
      <c r="AG618" s="3" t="s">
        <v>71</v>
      </c>
      <c r="AH618" s="3" t="s">
        <v>72</v>
      </c>
      <c r="AI618" s="3" t="s">
        <v>62</v>
      </c>
    </row>
    <row r="619" spans="2:35" hidden="1" x14ac:dyDescent="0.3">
      <c r="B619" s="85">
        <f>B374</f>
        <v>40633</v>
      </c>
      <c r="C619" s="3"/>
      <c r="D619" s="3"/>
      <c r="E619" s="5">
        <f t="shared" ref="E619:K628" si="1143">E303*$E$40</f>
        <v>130.875</v>
      </c>
      <c r="F619" s="5">
        <f t="shared" si="1143"/>
        <v>33.479999999999997</v>
      </c>
      <c r="G619" s="5">
        <f t="shared" si="1143"/>
        <v>33.634999999999998</v>
      </c>
      <c r="H619" s="5">
        <f t="shared" si="1143"/>
        <v>152.09</v>
      </c>
      <c r="I619" s="5">
        <f t="shared" si="1143"/>
        <v>199.38124999999999</v>
      </c>
      <c r="J619" s="5">
        <f t="shared" si="1143"/>
        <v>256.15749999999997</v>
      </c>
      <c r="K619" s="5">
        <f t="shared" si="1143"/>
        <v>36.329999999999991</v>
      </c>
      <c r="L619" s="5"/>
      <c r="M619" s="5">
        <f t="shared" ref="M619:S628" si="1144">M303*$E$40</f>
        <v>83.76</v>
      </c>
      <c r="N619" s="5">
        <f t="shared" si="1144"/>
        <v>0</v>
      </c>
      <c r="O619" s="5">
        <f t="shared" si="1144"/>
        <v>0</v>
      </c>
      <c r="P619" s="5">
        <f t="shared" si="1144"/>
        <v>0</v>
      </c>
      <c r="Q619" s="5">
        <f t="shared" si="1144"/>
        <v>0</v>
      </c>
      <c r="R619" s="5">
        <f t="shared" si="1144"/>
        <v>0</v>
      </c>
      <c r="S619" s="5">
        <f t="shared" si="1144"/>
        <v>0</v>
      </c>
      <c r="T619" s="5"/>
      <c r="U619" s="5">
        <f t="shared" ref="U619:AA628" si="1145">U303*$E$40</f>
        <v>73.290000000000006</v>
      </c>
      <c r="V619" s="5">
        <f t="shared" si="1145"/>
        <v>7.5600000000000014</v>
      </c>
      <c r="W619" s="5">
        <f t="shared" si="1145"/>
        <v>7.5950000000000015</v>
      </c>
      <c r="X619" s="5">
        <f t="shared" si="1145"/>
        <v>22.700000000000003</v>
      </c>
      <c r="Y619" s="5">
        <f t="shared" si="1145"/>
        <v>16.387499999999999</v>
      </c>
      <c r="Z619" s="5">
        <f t="shared" si="1145"/>
        <v>21.076249999999998</v>
      </c>
      <c r="AA619" s="5">
        <f t="shared" si="1145"/>
        <v>2.5950000000000002</v>
      </c>
      <c r="AB619" s="5"/>
      <c r="AC619" s="5">
        <f t="shared" ref="AC619:AI628" si="1146">AC303*$E$40</f>
        <v>39.262499999999996</v>
      </c>
      <c r="AD619" s="5">
        <f t="shared" si="1146"/>
        <v>2.7000000000000006</v>
      </c>
      <c r="AE619" s="5">
        <f t="shared" si="1146"/>
        <v>2.7125000000000004</v>
      </c>
      <c r="AF619" s="5">
        <f t="shared" si="1146"/>
        <v>14.755000000000001</v>
      </c>
      <c r="AG619" s="5">
        <f t="shared" si="1146"/>
        <v>20.484374999999996</v>
      </c>
      <c r="AH619" s="5">
        <f t="shared" si="1146"/>
        <v>12.969999999999999</v>
      </c>
      <c r="AI619" s="5">
        <f t="shared" si="1146"/>
        <v>0.86499999999999988</v>
      </c>
    </row>
    <row r="620" spans="2:35" hidden="1" x14ac:dyDescent="0.3">
      <c r="B620" s="85">
        <f t="shared" ref="B620:B649" si="1147">B375</f>
        <v>40999</v>
      </c>
      <c r="C620" s="3"/>
      <c r="D620" s="3"/>
      <c r="E620" s="5">
        <f t="shared" si="1143"/>
        <v>140.0625</v>
      </c>
      <c r="F620" s="5">
        <f t="shared" si="1143"/>
        <v>34.797499999999992</v>
      </c>
      <c r="G620" s="5">
        <f t="shared" si="1143"/>
        <v>35.494999999999997</v>
      </c>
      <c r="H620" s="5">
        <f t="shared" si="1143"/>
        <v>158.87375</v>
      </c>
      <c r="I620" s="5">
        <f t="shared" si="1143"/>
        <v>213.06874999999999</v>
      </c>
      <c r="J620" s="5">
        <f t="shared" si="1143"/>
        <v>274.62375000000003</v>
      </c>
      <c r="K620" s="5">
        <f t="shared" si="1143"/>
        <v>38.85</v>
      </c>
      <c r="L620" s="5"/>
      <c r="M620" s="5">
        <f t="shared" si="1144"/>
        <v>89.64</v>
      </c>
      <c r="N620" s="5">
        <f t="shared" si="1144"/>
        <v>0</v>
      </c>
      <c r="O620" s="5">
        <f t="shared" si="1144"/>
        <v>0</v>
      </c>
      <c r="P620" s="5">
        <f t="shared" si="1144"/>
        <v>0</v>
      </c>
      <c r="Q620" s="5">
        <f t="shared" si="1144"/>
        <v>0</v>
      </c>
      <c r="R620" s="5">
        <f t="shared" si="1144"/>
        <v>0</v>
      </c>
      <c r="S620" s="5">
        <f t="shared" si="1144"/>
        <v>0</v>
      </c>
      <c r="T620" s="5"/>
      <c r="U620" s="5">
        <f t="shared" si="1145"/>
        <v>78.435000000000016</v>
      </c>
      <c r="V620" s="5">
        <f t="shared" si="1145"/>
        <v>7.8575000000000008</v>
      </c>
      <c r="W620" s="5">
        <f t="shared" si="1145"/>
        <v>8.0150000000000006</v>
      </c>
      <c r="X620" s="5">
        <f t="shared" si="1145"/>
        <v>23.712500000000002</v>
      </c>
      <c r="Y620" s="5">
        <f t="shared" si="1145"/>
        <v>17.512499999999999</v>
      </c>
      <c r="Z620" s="5">
        <f t="shared" si="1145"/>
        <v>22.595625000000002</v>
      </c>
      <c r="AA620" s="5">
        <f t="shared" si="1145"/>
        <v>2.7749999999999999</v>
      </c>
      <c r="AB620" s="5"/>
      <c r="AC620" s="5">
        <f t="shared" si="1146"/>
        <v>42.018750000000004</v>
      </c>
      <c r="AD620" s="5">
        <f t="shared" si="1146"/>
        <v>2.8062500000000004</v>
      </c>
      <c r="AE620" s="5">
        <f t="shared" si="1146"/>
        <v>2.8625000000000003</v>
      </c>
      <c r="AF620" s="5">
        <f t="shared" si="1146"/>
        <v>15.413125000000001</v>
      </c>
      <c r="AG620" s="5">
        <f t="shared" si="1146"/>
        <v>21.890625</v>
      </c>
      <c r="AH620" s="5">
        <f t="shared" si="1146"/>
        <v>13.905000000000001</v>
      </c>
      <c r="AI620" s="5">
        <f t="shared" si="1146"/>
        <v>0.92499999999999993</v>
      </c>
    </row>
    <row r="621" spans="2:35" hidden="1" x14ac:dyDescent="0.3">
      <c r="B621" s="85">
        <f t="shared" si="1147"/>
        <v>41364</v>
      </c>
      <c r="C621" s="3"/>
      <c r="D621" s="3"/>
      <c r="E621" s="5">
        <f t="shared" si="1143"/>
        <v>153.90625</v>
      </c>
      <c r="F621" s="5">
        <f t="shared" si="1143"/>
        <v>37.354999999999997</v>
      </c>
      <c r="G621" s="5">
        <f t="shared" si="1143"/>
        <v>38.362500000000004</v>
      </c>
      <c r="H621" s="5">
        <f t="shared" si="1143"/>
        <v>170.18000000000004</v>
      </c>
      <c r="I621" s="5">
        <f t="shared" si="1143"/>
        <v>233.50874999999999</v>
      </c>
      <c r="J621" s="5">
        <f t="shared" si="1143"/>
        <v>302.57</v>
      </c>
      <c r="K621" s="5">
        <f t="shared" si="1143"/>
        <v>42.63</v>
      </c>
      <c r="L621" s="5"/>
      <c r="M621" s="5">
        <f t="shared" si="1144"/>
        <v>98.5</v>
      </c>
      <c r="N621" s="5">
        <f t="shared" si="1144"/>
        <v>0</v>
      </c>
      <c r="O621" s="5">
        <f t="shared" si="1144"/>
        <v>0</v>
      </c>
      <c r="P621" s="5">
        <f t="shared" si="1144"/>
        <v>0</v>
      </c>
      <c r="Q621" s="5">
        <f t="shared" si="1144"/>
        <v>0</v>
      </c>
      <c r="R621" s="5">
        <f t="shared" si="1144"/>
        <v>0</v>
      </c>
      <c r="S621" s="5">
        <f t="shared" si="1144"/>
        <v>0</v>
      </c>
      <c r="T621" s="5"/>
      <c r="U621" s="5">
        <f t="shared" si="1145"/>
        <v>86.1875</v>
      </c>
      <c r="V621" s="5">
        <f t="shared" si="1145"/>
        <v>8.4350000000000005</v>
      </c>
      <c r="W621" s="5">
        <f t="shared" si="1145"/>
        <v>8.6624999999999996</v>
      </c>
      <c r="X621" s="5">
        <f t="shared" si="1145"/>
        <v>25.400000000000002</v>
      </c>
      <c r="Y621" s="5">
        <f t="shared" si="1145"/>
        <v>19.192499999999999</v>
      </c>
      <c r="Z621" s="5">
        <f t="shared" si="1145"/>
        <v>24.895</v>
      </c>
      <c r="AA621" s="5">
        <f t="shared" si="1145"/>
        <v>3.0449999999999999</v>
      </c>
      <c r="AB621" s="5"/>
      <c r="AC621" s="5">
        <f t="shared" si="1146"/>
        <v>46.171875</v>
      </c>
      <c r="AD621" s="5">
        <f t="shared" si="1146"/>
        <v>3.0125000000000006</v>
      </c>
      <c r="AE621" s="5">
        <f t="shared" si="1146"/>
        <v>3.09375</v>
      </c>
      <c r="AF621" s="5">
        <f t="shared" si="1146"/>
        <v>16.510000000000002</v>
      </c>
      <c r="AG621" s="5">
        <f t="shared" si="1146"/>
        <v>23.990625000000005</v>
      </c>
      <c r="AH621" s="5">
        <f t="shared" si="1146"/>
        <v>15.319999999999999</v>
      </c>
      <c r="AI621" s="5">
        <f t="shared" si="1146"/>
        <v>1.0149999999999999</v>
      </c>
    </row>
    <row r="622" spans="2:35" hidden="1" x14ac:dyDescent="0.3">
      <c r="B622" s="85">
        <f t="shared" si="1147"/>
        <v>41729</v>
      </c>
      <c r="C622" s="3"/>
      <c r="D622" s="3"/>
      <c r="E622" s="5">
        <f t="shared" si="1143"/>
        <v>176.5625</v>
      </c>
      <c r="F622" s="5">
        <f t="shared" si="1143"/>
        <v>42.005000000000003</v>
      </c>
      <c r="G622" s="5">
        <f t="shared" si="1143"/>
        <v>43.322499999999998</v>
      </c>
      <c r="H622" s="5">
        <f t="shared" si="1143"/>
        <v>190.36375000000001</v>
      </c>
      <c r="I622" s="5">
        <f t="shared" si="1143"/>
        <v>267.27125000000001</v>
      </c>
      <c r="J622" s="5">
        <f t="shared" si="1143"/>
        <v>348.98250000000007</v>
      </c>
      <c r="K622" s="5">
        <f t="shared" si="1143"/>
        <v>49.139999999999993</v>
      </c>
      <c r="L622" s="5"/>
      <c r="M622" s="5">
        <f t="shared" si="1144"/>
        <v>113</v>
      </c>
      <c r="N622" s="5">
        <f t="shared" si="1144"/>
        <v>0</v>
      </c>
      <c r="O622" s="5">
        <f t="shared" si="1144"/>
        <v>0</v>
      </c>
      <c r="P622" s="5">
        <f t="shared" si="1144"/>
        <v>0</v>
      </c>
      <c r="Q622" s="5">
        <f t="shared" si="1144"/>
        <v>0</v>
      </c>
      <c r="R622" s="5">
        <f t="shared" si="1144"/>
        <v>0</v>
      </c>
      <c r="S622" s="5">
        <f t="shared" si="1144"/>
        <v>0</v>
      </c>
      <c r="T622" s="5"/>
      <c r="U622" s="5">
        <f t="shared" si="1145"/>
        <v>98.875</v>
      </c>
      <c r="V622" s="5">
        <f t="shared" si="1145"/>
        <v>9.4850000000000012</v>
      </c>
      <c r="W622" s="5">
        <f t="shared" si="1145"/>
        <v>9.7825000000000006</v>
      </c>
      <c r="X622" s="5">
        <f t="shared" si="1145"/>
        <v>28.412500000000005</v>
      </c>
      <c r="Y622" s="5">
        <f t="shared" si="1145"/>
        <v>21.967500000000001</v>
      </c>
      <c r="Z622" s="5">
        <f t="shared" si="1145"/>
        <v>28.713750000000005</v>
      </c>
      <c r="AA622" s="5">
        <f t="shared" si="1145"/>
        <v>3.51</v>
      </c>
      <c r="AB622" s="5"/>
      <c r="AC622" s="5">
        <f t="shared" si="1146"/>
        <v>52.96875</v>
      </c>
      <c r="AD622" s="5">
        <f t="shared" si="1146"/>
        <v>3.3875000000000006</v>
      </c>
      <c r="AE622" s="5">
        <f t="shared" si="1146"/>
        <v>3.4937499999999999</v>
      </c>
      <c r="AF622" s="5">
        <f t="shared" si="1146"/>
        <v>18.468125000000001</v>
      </c>
      <c r="AG622" s="5">
        <f t="shared" si="1146"/>
        <v>27.459374999999998</v>
      </c>
      <c r="AH622" s="5">
        <f t="shared" si="1146"/>
        <v>17.670000000000002</v>
      </c>
      <c r="AI622" s="5">
        <f t="shared" si="1146"/>
        <v>1.1700000000000002</v>
      </c>
    </row>
    <row r="623" spans="2:35" hidden="1" x14ac:dyDescent="0.3">
      <c r="B623" s="85">
        <f t="shared" si="1147"/>
        <v>42094</v>
      </c>
      <c r="C623" s="3"/>
      <c r="D623" s="3"/>
      <c r="E623" s="5">
        <f t="shared" si="1143"/>
        <v>189.03125</v>
      </c>
      <c r="F623" s="5">
        <f t="shared" si="1143"/>
        <v>43.865000000000002</v>
      </c>
      <c r="G623" s="5">
        <f t="shared" si="1143"/>
        <v>45.57</v>
      </c>
      <c r="H623" s="5">
        <f t="shared" si="1143"/>
        <v>198.82249999999999</v>
      </c>
      <c r="I623" s="5">
        <f t="shared" si="1143"/>
        <v>285.43</v>
      </c>
      <c r="J623" s="5">
        <f t="shared" si="1143"/>
        <v>373.96625</v>
      </c>
      <c r="K623" s="5">
        <f t="shared" si="1143"/>
        <v>52.604999999999997</v>
      </c>
      <c r="L623" s="5"/>
      <c r="M623" s="5">
        <f t="shared" si="1144"/>
        <v>120.98000000000002</v>
      </c>
      <c r="N623" s="5">
        <f t="shared" si="1144"/>
        <v>0</v>
      </c>
      <c r="O623" s="5">
        <f t="shared" si="1144"/>
        <v>0</v>
      </c>
      <c r="P623" s="5">
        <f t="shared" si="1144"/>
        <v>0</v>
      </c>
      <c r="Q623" s="5">
        <f t="shared" si="1144"/>
        <v>0</v>
      </c>
      <c r="R623" s="5">
        <f t="shared" si="1144"/>
        <v>0</v>
      </c>
      <c r="S623" s="5">
        <f t="shared" si="1144"/>
        <v>0</v>
      </c>
      <c r="T623" s="5"/>
      <c r="U623" s="5">
        <f t="shared" si="1145"/>
        <v>105.8575</v>
      </c>
      <c r="V623" s="5">
        <f t="shared" si="1145"/>
        <v>9.9050000000000011</v>
      </c>
      <c r="W623" s="5">
        <f t="shared" si="1145"/>
        <v>10.290000000000001</v>
      </c>
      <c r="X623" s="5">
        <f t="shared" si="1145"/>
        <v>29.675000000000001</v>
      </c>
      <c r="Y623" s="5">
        <f t="shared" si="1145"/>
        <v>23.459999999999997</v>
      </c>
      <c r="Z623" s="5">
        <f t="shared" si="1145"/>
        <v>30.769375000000007</v>
      </c>
      <c r="AA623" s="5">
        <f t="shared" si="1145"/>
        <v>3.7575000000000003</v>
      </c>
      <c r="AB623" s="5"/>
      <c r="AC623" s="5">
        <f t="shared" si="1146"/>
        <v>56.709375000000001</v>
      </c>
      <c r="AD623" s="5">
        <f t="shared" si="1146"/>
        <v>3.5375000000000001</v>
      </c>
      <c r="AE623" s="5">
        <f t="shared" si="1146"/>
        <v>3.6750000000000003</v>
      </c>
      <c r="AF623" s="5">
        <f t="shared" si="1146"/>
        <v>19.288749999999997</v>
      </c>
      <c r="AG623" s="5">
        <f t="shared" si="1146"/>
        <v>29.324999999999999</v>
      </c>
      <c r="AH623" s="5">
        <f t="shared" si="1146"/>
        <v>18.935000000000002</v>
      </c>
      <c r="AI623" s="5">
        <f t="shared" si="1146"/>
        <v>1.2525000000000002</v>
      </c>
    </row>
    <row r="624" spans="2:35" hidden="1" x14ac:dyDescent="0.3">
      <c r="B624" s="85">
        <f t="shared" si="1147"/>
        <v>42460</v>
      </c>
      <c r="C624" s="3"/>
      <c r="D624" s="3"/>
      <c r="E624" s="5">
        <f t="shared" si="1143"/>
        <v>202.625</v>
      </c>
      <c r="F624" s="5">
        <f t="shared" si="1143"/>
        <v>45.802500000000002</v>
      </c>
      <c r="G624" s="5">
        <f t="shared" si="1143"/>
        <v>48.127499999999998</v>
      </c>
      <c r="H624" s="5">
        <f t="shared" si="1143"/>
        <v>207.78375000000003</v>
      </c>
      <c r="I624" s="5">
        <f t="shared" si="1143"/>
        <v>305.04874999999998</v>
      </c>
      <c r="J624" s="5">
        <f t="shared" si="1143"/>
        <v>401.32</v>
      </c>
      <c r="K624" s="5">
        <f t="shared" si="1143"/>
        <v>56.49</v>
      </c>
      <c r="L624" s="5"/>
      <c r="M624" s="5">
        <f t="shared" si="1144"/>
        <v>129.67999999999998</v>
      </c>
      <c r="N624" s="5">
        <f t="shared" si="1144"/>
        <v>0</v>
      </c>
      <c r="O624" s="5">
        <f t="shared" si="1144"/>
        <v>0</v>
      </c>
      <c r="P624" s="5">
        <f t="shared" si="1144"/>
        <v>0</v>
      </c>
      <c r="Q624" s="5">
        <f t="shared" si="1144"/>
        <v>0</v>
      </c>
      <c r="R624" s="5">
        <f t="shared" si="1144"/>
        <v>0</v>
      </c>
      <c r="S624" s="5">
        <f t="shared" si="1144"/>
        <v>0</v>
      </c>
      <c r="T624" s="5"/>
      <c r="U624" s="5">
        <f t="shared" si="1145"/>
        <v>113.47000000000001</v>
      </c>
      <c r="V624" s="5">
        <f t="shared" si="1145"/>
        <v>10.342500000000001</v>
      </c>
      <c r="W624" s="5">
        <f t="shared" si="1145"/>
        <v>10.867500000000001</v>
      </c>
      <c r="X624" s="5">
        <f t="shared" si="1145"/>
        <v>31.012500000000003</v>
      </c>
      <c r="Y624" s="5">
        <f t="shared" si="1145"/>
        <v>25.072500000000002</v>
      </c>
      <c r="Z624" s="5">
        <f t="shared" si="1145"/>
        <v>33.020000000000003</v>
      </c>
      <c r="AA624" s="5">
        <f t="shared" si="1145"/>
        <v>4.0350000000000001</v>
      </c>
      <c r="AB624" s="5"/>
      <c r="AC624" s="5">
        <f t="shared" si="1146"/>
        <v>60.787499999999994</v>
      </c>
      <c r="AD624" s="5">
        <f t="shared" si="1146"/>
        <v>3.6937500000000001</v>
      </c>
      <c r="AE624" s="5">
        <f t="shared" si="1146"/>
        <v>3.8812500000000001</v>
      </c>
      <c r="AF624" s="5">
        <f t="shared" si="1146"/>
        <v>20.158125000000002</v>
      </c>
      <c r="AG624" s="5">
        <f t="shared" si="1146"/>
        <v>31.340624999999999</v>
      </c>
      <c r="AH624" s="5">
        <f t="shared" si="1146"/>
        <v>20.32</v>
      </c>
      <c r="AI624" s="5">
        <f t="shared" si="1146"/>
        <v>1.345</v>
      </c>
    </row>
    <row r="625" spans="2:35" hidden="1" x14ac:dyDescent="0.3">
      <c r="B625" s="85">
        <f t="shared" si="1147"/>
        <v>42825</v>
      </c>
      <c r="C625" s="3"/>
      <c r="D625" s="3"/>
      <c r="E625" s="5">
        <f t="shared" si="1143"/>
        <v>217.9375</v>
      </c>
      <c r="F625" s="5">
        <f t="shared" si="1143"/>
        <v>47.972500000000004</v>
      </c>
      <c r="G625" s="5">
        <f t="shared" si="1143"/>
        <v>50.917499999999997</v>
      </c>
      <c r="H625" s="5">
        <f t="shared" si="1143"/>
        <v>217.58250000000001</v>
      </c>
      <c r="I625" s="5">
        <f t="shared" si="1143"/>
        <v>326.94874999999996</v>
      </c>
      <c r="J625" s="5">
        <f t="shared" si="1143"/>
        <v>431.93250000000006</v>
      </c>
      <c r="K625" s="5">
        <f t="shared" si="1143"/>
        <v>60.794999999999995</v>
      </c>
      <c r="L625" s="5"/>
      <c r="M625" s="5">
        <f t="shared" si="1144"/>
        <v>139.48000000000002</v>
      </c>
      <c r="N625" s="5">
        <f t="shared" si="1144"/>
        <v>0</v>
      </c>
      <c r="O625" s="5">
        <f t="shared" si="1144"/>
        <v>0</v>
      </c>
      <c r="P625" s="5">
        <f t="shared" si="1144"/>
        <v>0</v>
      </c>
      <c r="Q625" s="5">
        <f t="shared" si="1144"/>
        <v>0</v>
      </c>
      <c r="R625" s="5">
        <f t="shared" si="1144"/>
        <v>0</v>
      </c>
      <c r="S625" s="5">
        <f t="shared" si="1144"/>
        <v>0</v>
      </c>
      <c r="T625" s="5"/>
      <c r="U625" s="5">
        <f t="shared" si="1145"/>
        <v>122.045</v>
      </c>
      <c r="V625" s="5">
        <f t="shared" si="1145"/>
        <v>10.832500000000001</v>
      </c>
      <c r="W625" s="5">
        <f t="shared" si="1145"/>
        <v>11.497500000000002</v>
      </c>
      <c r="X625" s="5">
        <f t="shared" si="1145"/>
        <v>32.475000000000001</v>
      </c>
      <c r="Y625" s="5">
        <f t="shared" si="1145"/>
        <v>26.872500000000002</v>
      </c>
      <c r="Z625" s="5">
        <f t="shared" si="1145"/>
        <v>35.53875</v>
      </c>
      <c r="AA625" s="5">
        <f t="shared" si="1145"/>
        <v>4.3425000000000002</v>
      </c>
      <c r="AB625" s="5"/>
      <c r="AC625" s="5">
        <f t="shared" si="1146"/>
        <v>65.381249999999994</v>
      </c>
      <c r="AD625" s="5">
        <f t="shared" si="1146"/>
        <v>3.8687500000000004</v>
      </c>
      <c r="AE625" s="5">
        <f t="shared" si="1146"/>
        <v>4.1062500000000002</v>
      </c>
      <c r="AF625" s="5">
        <f t="shared" si="1146"/>
        <v>21.108750000000001</v>
      </c>
      <c r="AG625" s="5">
        <f t="shared" si="1146"/>
        <v>33.590624999999996</v>
      </c>
      <c r="AH625" s="5">
        <f t="shared" si="1146"/>
        <v>21.870000000000005</v>
      </c>
      <c r="AI625" s="5">
        <f t="shared" si="1146"/>
        <v>1.4474999999999998</v>
      </c>
    </row>
    <row r="626" spans="2:35" hidden="1" x14ac:dyDescent="0.3">
      <c r="B626" s="85">
        <f t="shared" si="1147"/>
        <v>43190</v>
      </c>
      <c r="C626" s="3"/>
      <c r="D626" s="3"/>
      <c r="E626" s="5">
        <f t="shared" si="1143"/>
        <v>234.46875</v>
      </c>
      <c r="F626" s="5">
        <f t="shared" si="1143"/>
        <v>50.142500000000005</v>
      </c>
      <c r="G626" s="5">
        <f t="shared" si="1143"/>
        <v>53.784999999999997</v>
      </c>
      <c r="H626" s="5">
        <f t="shared" si="1143"/>
        <v>227.71625000000003</v>
      </c>
      <c r="I626" s="5">
        <f t="shared" si="1143"/>
        <v>350.40000000000003</v>
      </c>
      <c r="J626" s="5">
        <f t="shared" si="1143"/>
        <v>464.91500000000002</v>
      </c>
      <c r="K626" s="5">
        <f t="shared" si="1143"/>
        <v>65.414999999999992</v>
      </c>
      <c r="L626" s="5"/>
      <c r="M626" s="5">
        <f t="shared" si="1144"/>
        <v>150.06</v>
      </c>
      <c r="N626" s="5">
        <f t="shared" si="1144"/>
        <v>0</v>
      </c>
      <c r="O626" s="5">
        <f t="shared" si="1144"/>
        <v>0</v>
      </c>
      <c r="P626" s="5">
        <f t="shared" si="1144"/>
        <v>0</v>
      </c>
      <c r="Q626" s="5">
        <f t="shared" si="1144"/>
        <v>0</v>
      </c>
      <c r="R626" s="5">
        <f t="shared" si="1144"/>
        <v>0</v>
      </c>
      <c r="S626" s="5">
        <f t="shared" si="1144"/>
        <v>0</v>
      </c>
      <c r="T626" s="5"/>
      <c r="U626" s="5">
        <f t="shared" si="1145"/>
        <v>131.30250000000001</v>
      </c>
      <c r="V626" s="5">
        <f t="shared" si="1145"/>
        <v>11.3225</v>
      </c>
      <c r="W626" s="5">
        <f t="shared" si="1145"/>
        <v>12.145000000000001</v>
      </c>
      <c r="X626" s="5">
        <f t="shared" si="1145"/>
        <v>33.987500000000004</v>
      </c>
      <c r="Y626" s="5">
        <f t="shared" si="1145"/>
        <v>28.799999999999997</v>
      </c>
      <c r="Z626" s="5">
        <f t="shared" si="1145"/>
        <v>38.252500000000005</v>
      </c>
      <c r="AA626" s="5">
        <f t="shared" si="1145"/>
        <v>4.6725000000000003</v>
      </c>
      <c r="AB626" s="5"/>
      <c r="AC626" s="5">
        <f t="shared" si="1146"/>
        <v>70.340625000000003</v>
      </c>
      <c r="AD626" s="5">
        <f t="shared" si="1146"/>
        <v>4.0437500000000002</v>
      </c>
      <c r="AE626" s="5">
        <f t="shared" si="1146"/>
        <v>4.3375000000000004</v>
      </c>
      <c r="AF626" s="5">
        <f t="shared" si="1146"/>
        <v>22.091875000000002</v>
      </c>
      <c r="AG626" s="5">
        <f t="shared" si="1146"/>
        <v>36</v>
      </c>
      <c r="AH626" s="5">
        <f t="shared" si="1146"/>
        <v>23.540000000000003</v>
      </c>
      <c r="AI626" s="5">
        <f t="shared" si="1146"/>
        <v>1.5574999999999999</v>
      </c>
    </row>
    <row r="627" spans="2:35" hidden="1" x14ac:dyDescent="0.3">
      <c r="B627" s="85">
        <f t="shared" si="1147"/>
        <v>43555</v>
      </c>
      <c r="C627" s="3"/>
      <c r="D627" s="3"/>
      <c r="E627" s="5">
        <f t="shared" si="1143"/>
        <v>252.1875</v>
      </c>
      <c r="F627" s="5">
        <f t="shared" si="1143"/>
        <v>52.390000000000008</v>
      </c>
      <c r="G627" s="5">
        <f t="shared" si="1143"/>
        <v>56.884999999999998</v>
      </c>
      <c r="H627" s="5">
        <f t="shared" si="1143"/>
        <v>238.26875000000004</v>
      </c>
      <c r="I627" s="5">
        <f t="shared" si="1143"/>
        <v>375.58499999999998</v>
      </c>
      <c r="J627" s="5">
        <f t="shared" si="1143"/>
        <v>500.26749999999998</v>
      </c>
      <c r="K627" s="5">
        <f t="shared" si="1143"/>
        <v>70.24499999999999</v>
      </c>
      <c r="L627" s="5"/>
      <c r="M627" s="5">
        <f t="shared" si="1144"/>
        <v>161.4</v>
      </c>
      <c r="N627" s="5">
        <f t="shared" si="1144"/>
        <v>0</v>
      </c>
      <c r="O627" s="5">
        <f t="shared" si="1144"/>
        <v>0</v>
      </c>
      <c r="P627" s="5">
        <f t="shared" si="1144"/>
        <v>0</v>
      </c>
      <c r="Q627" s="5">
        <f t="shared" si="1144"/>
        <v>0</v>
      </c>
      <c r="R627" s="5">
        <f t="shared" si="1144"/>
        <v>0</v>
      </c>
      <c r="S627" s="5">
        <f t="shared" si="1144"/>
        <v>0</v>
      </c>
      <c r="T627" s="5"/>
      <c r="U627" s="5">
        <f t="shared" si="1145"/>
        <v>141.22500000000002</v>
      </c>
      <c r="V627" s="5">
        <f t="shared" si="1145"/>
        <v>11.83</v>
      </c>
      <c r="W627" s="5">
        <f t="shared" si="1145"/>
        <v>12.845000000000001</v>
      </c>
      <c r="X627" s="5">
        <f t="shared" si="1145"/>
        <v>35.5625</v>
      </c>
      <c r="Y627" s="5">
        <f t="shared" si="1145"/>
        <v>30.869999999999994</v>
      </c>
      <c r="Z627" s="5">
        <f t="shared" si="1145"/>
        <v>41.161250000000003</v>
      </c>
      <c r="AA627" s="5">
        <f t="shared" si="1145"/>
        <v>5.0175000000000001</v>
      </c>
      <c r="AB627" s="5"/>
      <c r="AC627" s="5">
        <f t="shared" si="1146"/>
        <v>75.65625</v>
      </c>
      <c r="AD627" s="5">
        <f t="shared" si="1146"/>
        <v>4.2249999999999996</v>
      </c>
      <c r="AE627" s="5">
        <f t="shared" si="1146"/>
        <v>4.5875000000000004</v>
      </c>
      <c r="AF627" s="5">
        <f t="shared" si="1146"/>
        <v>23.115624999999998</v>
      </c>
      <c r="AG627" s="5">
        <f t="shared" si="1146"/>
        <v>38.587499999999999</v>
      </c>
      <c r="AH627" s="5">
        <f t="shared" si="1146"/>
        <v>25.330000000000002</v>
      </c>
      <c r="AI627" s="5">
        <f t="shared" si="1146"/>
        <v>1.6725000000000001</v>
      </c>
    </row>
    <row r="628" spans="2:35" hidden="1" x14ac:dyDescent="0.3">
      <c r="B628" s="85">
        <f t="shared" si="1147"/>
        <v>43921</v>
      </c>
      <c r="C628" s="3"/>
      <c r="D628" s="3"/>
      <c r="E628" s="5">
        <f t="shared" si="1143"/>
        <v>271.28125</v>
      </c>
      <c r="F628" s="5">
        <f t="shared" si="1143"/>
        <v>54.870000000000005</v>
      </c>
      <c r="G628" s="5">
        <f t="shared" si="1143"/>
        <v>60.0625</v>
      </c>
      <c r="H628" s="5">
        <f t="shared" si="1143"/>
        <v>249.4075</v>
      </c>
      <c r="I628" s="5">
        <f t="shared" si="1143"/>
        <v>402.41250000000008</v>
      </c>
      <c r="J628" s="5">
        <f t="shared" si="1143"/>
        <v>538.1875</v>
      </c>
      <c r="K628" s="5">
        <f t="shared" si="1143"/>
        <v>75.704999999999998</v>
      </c>
      <c r="L628" s="5"/>
      <c r="M628" s="5">
        <f t="shared" si="1144"/>
        <v>173.62</v>
      </c>
      <c r="N628" s="5">
        <f t="shared" si="1144"/>
        <v>0</v>
      </c>
      <c r="O628" s="5">
        <f t="shared" si="1144"/>
        <v>0</v>
      </c>
      <c r="P628" s="5">
        <f t="shared" si="1144"/>
        <v>0</v>
      </c>
      <c r="Q628" s="5">
        <f t="shared" si="1144"/>
        <v>0</v>
      </c>
      <c r="R628" s="5">
        <f t="shared" si="1144"/>
        <v>0</v>
      </c>
      <c r="S628" s="5">
        <f t="shared" si="1144"/>
        <v>0</v>
      </c>
      <c r="T628" s="5"/>
      <c r="U628" s="5">
        <f t="shared" si="1145"/>
        <v>151.91750000000002</v>
      </c>
      <c r="V628" s="5">
        <f t="shared" si="1145"/>
        <v>12.39</v>
      </c>
      <c r="W628" s="5">
        <f t="shared" si="1145"/>
        <v>13.5625</v>
      </c>
      <c r="X628" s="5">
        <f t="shared" si="1145"/>
        <v>37.225000000000001</v>
      </c>
      <c r="Y628" s="5">
        <f t="shared" si="1145"/>
        <v>33.075000000000003</v>
      </c>
      <c r="Z628" s="5">
        <f t="shared" si="1145"/>
        <v>44.28125</v>
      </c>
      <c r="AA628" s="5">
        <f t="shared" si="1145"/>
        <v>5.4074999999999998</v>
      </c>
      <c r="AB628" s="5"/>
      <c r="AC628" s="5">
        <f t="shared" si="1146"/>
        <v>81.384374999999991</v>
      </c>
      <c r="AD628" s="5">
        <f t="shared" si="1146"/>
        <v>4.4249999999999998</v>
      </c>
      <c r="AE628" s="5">
        <f t="shared" si="1146"/>
        <v>4.84375</v>
      </c>
      <c r="AF628" s="5">
        <f t="shared" si="1146"/>
        <v>24.196250000000003</v>
      </c>
      <c r="AG628" s="5">
        <f t="shared" si="1146"/>
        <v>41.34375</v>
      </c>
      <c r="AH628" s="5">
        <f t="shared" si="1146"/>
        <v>27.25</v>
      </c>
      <c r="AI628" s="5">
        <f t="shared" si="1146"/>
        <v>1.8025</v>
      </c>
    </row>
    <row r="629" spans="2:35" hidden="1" x14ac:dyDescent="0.3">
      <c r="B629" s="85">
        <f t="shared" si="1147"/>
        <v>44286</v>
      </c>
      <c r="C629" s="3"/>
      <c r="D629" s="3"/>
      <c r="E629" s="5">
        <f t="shared" ref="E629:K638" si="1148">E313*$E$40</f>
        <v>228.78125</v>
      </c>
      <c r="F629" s="5">
        <f t="shared" si="1148"/>
        <v>51.46</v>
      </c>
      <c r="G629" s="5">
        <f t="shared" si="1148"/>
        <v>56.962499999999999</v>
      </c>
      <c r="H629" s="5">
        <f t="shared" si="1148"/>
        <v>204.01499999999999</v>
      </c>
      <c r="I629" s="5">
        <f t="shared" si="1148"/>
        <v>335.98250000000002</v>
      </c>
      <c r="J629" s="5">
        <f t="shared" si="1148"/>
        <v>472.4199999999999</v>
      </c>
      <c r="K629" s="5">
        <f t="shared" si="1148"/>
        <v>66.36</v>
      </c>
      <c r="L629" s="5"/>
      <c r="M629" s="5">
        <f t="shared" ref="M629:S638" si="1149">M313*$E$40</f>
        <v>146.41999999999999</v>
      </c>
      <c r="N629" s="5">
        <f t="shared" si="1149"/>
        <v>0</v>
      </c>
      <c r="O629" s="5">
        <f t="shared" si="1149"/>
        <v>0</v>
      </c>
      <c r="P629" s="5">
        <f t="shared" si="1149"/>
        <v>0</v>
      </c>
      <c r="Q629" s="5">
        <f t="shared" si="1149"/>
        <v>0</v>
      </c>
      <c r="R629" s="5">
        <f t="shared" si="1149"/>
        <v>0</v>
      </c>
      <c r="S629" s="5">
        <f t="shared" si="1149"/>
        <v>0</v>
      </c>
      <c r="T629" s="5"/>
      <c r="U629" s="5">
        <f t="shared" ref="U629:AA638" si="1150">U313*$E$40</f>
        <v>128.11749999999998</v>
      </c>
      <c r="V629" s="5">
        <f t="shared" si="1150"/>
        <v>11.62</v>
      </c>
      <c r="W629" s="5">
        <f t="shared" si="1150"/>
        <v>12.862500000000002</v>
      </c>
      <c r="X629" s="5">
        <f t="shared" si="1150"/>
        <v>30.45</v>
      </c>
      <c r="Y629" s="5">
        <f t="shared" si="1150"/>
        <v>27.614999999999998</v>
      </c>
      <c r="Z629" s="5">
        <f t="shared" si="1150"/>
        <v>38.869999999999997</v>
      </c>
      <c r="AA629" s="5">
        <f t="shared" si="1150"/>
        <v>4.74</v>
      </c>
      <c r="AB629" s="5"/>
      <c r="AC629" s="5">
        <f t="shared" ref="AC629:AI638" si="1151">AC313*$E$40</f>
        <v>68.634374999999991</v>
      </c>
      <c r="AD629" s="5">
        <f t="shared" si="1151"/>
        <v>4.1500000000000004</v>
      </c>
      <c r="AE629" s="5">
        <f t="shared" si="1151"/>
        <v>4.59375</v>
      </c>
      <c r="AF629" s="5">
        <f t="shared" si="1151"/>
        <v>19.7925</v>
      </c>
      <c r="AG629" s="5">
        <f t="shared" si="1151"/>
        <v>34.518750000000004</v>
      </c>
      <c r="AH629" s="5">
        <f t="shared" si="1151"/>
        <v>23.919999999999998</v>
      </c>
      <c r="AI629" s="5">
        <f t="shared" si="1151"/>
        <v>1.58</v>
      </c>
    </row>
    <row r="630" spans="2:35" x14ac:dyDescent="0.3">
      <c r="B630" s="85">
        <f t="shared" si="1147"/>
        <v>44651</v>
      </c>
      <c r="C630" s="3"/>
      <c r="D630" s="3"/>
      <c r="E630" s="5">
        <f t="shared" si="1148"/>
        <v>56.069999999999993</v>
      </c>
      <c r="F630" s="5">
        <f t="shared" si="1148"/>
        <v>35.694562499999996</v>
      </c>
      <c r="G630" s="5">
        <f t="shared" si="1148"/>
        <v>40.039987500000002</v>
      </c>
      <c r="H630" s="5">
        <f t="shared" si="1148"/>
        <v>42.262762500000001</v>
      </c>
      <c r="I630" s="5">
        <f t="shared" si="1148"/>
        <v>72.725793749999994</v>
      </c>
      <c r="J630" s="5">
        <f t="shared" si="1148"/>
        <v>184.69558125</v>
      </c>
      <c r="K630" s="5">
        <f t="shared" si="1148"/>
        <v>26.072549999999996</v>
      </c>
      <c r="L630" s="5"/>
      <c r="M630" s="5">
        <f t="shared" si="1149"/>
        <v>35.884800000000006</v>
      </c>
      <c r="N630" s="5">
        <f t="shared" si="1149"/>
        <v>0</v>
      </c>
      <c r="O630" s="5">
        <f t="shared" si="1149"/>
        <v>0</v>
      </c>
      <c r="P630" s="5">
        <f t="shared" si="1149"/>
        <v>0</v>
      </c>
      <c r="Q630" s="5">
        <f t="shared" si="1149"/>
        <v>0</v>
      </c>
      <c r="R630" s="5">
        <f t="shared" si="1149"/>
        <v>0</v>
      </c>
      <c r="S630" s="5">
        <f t="shared" si="1149"/>
        <v>0</v>
      </c>
      <c r="T630" s="5"/>
      <c r="U630" s="5">
        <f t="shared" si="1150"/>
        <v>31.399199999999997</v>
      </c>
      <c r="V630" s="5">
        <f t="shared" si="1150"/>
        <v>8.0600625000000008</v>
      </c>
      <c r="W630" s="5">
        <f t="shared" si="1150"/>
        <v>9.041287500000001</v>
      </c>
      <c r="X630" s="5">
        <f t="shared" si="1150"/>
        <v>6.3078750000000001</v>
      </c>
      <c r="Y630" s="5">
        <f t="shared" si="1150"/>
        <v>5.9774624999999988</v>
      </c>
      <c r="Z630" s="5">
        <f t="shared" si="1150"/>
        <v>15.196471875</v>
      </c>
      <c r="AA630" s="5">
        <f t="shared" si="1150"/>
        <v>1.8623249999999996</v>
      </c>
      <c r="AB630" s="5"/>
      <c r="AC630" s="5">
        <f t="shared" si="1151"/>
        <v>16.821000000000002</v>
      </c>
      <c r="AD630" s="5">
        <f t="shared" si="1151"/>
        <v>2.8785937500000003</v>
      </c>
      <c r="AE630" s="5">
        <f t="shared" si="1151"/>
        <v>3.2290312500000002</v>
      </c>
      <c r="AF630" s="5">
        <f t="shared" si="1151"/>
        <v>4.1001187499999991</v>
      </c>
      <c r="AG630" s="5">
        <f t="shared" si="1151"/>
        <v>7.4718281249999992</v>
      </c>
      <c r="AH630" s="5">
        <f t="shared" si="1151"/>
        <v>9.3516750000000002</v>
      </c>
      <c r="AI630" s="5">
        <f t="shared" si="1151"/>
        <v>0.62077499999999997</v>
      </c>
    </row>
    <row r="631" spans="2:35" x14ac:dyDescent="0.3">
      <c r="B631" s="85">
        <f t="shared" si="1147"/>
        <v>45016</v>
      </c>
      <c r="C631" s="3"/>
      <c r="D631" s="3"/>
      <c r="E631" s="5">
        <f t="shared" si="1148"/>
        <v>56.350349999999992</v>
      </c>
      <c r="F631" s="5">
        <f t="shared" si="1148"/>
        <v>35.873035312500001</v>
      </c>
      <c r="G631" s="5">
        <f t="shared" si="1148"/>
        <v>40.240187437499998</v>
      </c>
      <c r="H631" s="5">
        <f t="shared" si="1148"/>
        <v>42.474076312499996</v>
      </c>
      <c r="I631" s="5">
        <f t="shared" si="1148"/>
        <v>73.089422718749987</v>
      </c>
      <c r="J631" s="5">
        <f t="shared" si="1148"/>
        <v>185.61905915624996</v>
      </c>
      <c r="K631" s="5">
        <f t="shared" si="1148"/>
        <v>26.202912749999996</v>
      </c>
      <c r="L631" s="5"/>
      <c r="M631" s="5">
        <f t="shared" si="1149"/>
        <v>36.064223999999996</v>
      </c>
      <c r="N631" s="5">
        <f t="shared" si="1149"/>
        <v>0</v>
      </c>
      <c r="O631" s="5">
        <f t="shared" si="1149"/>
        <v>0</v>
      </c>
      <c r="P631" s="5">
        <f t="shared" si="1149"/>
        <v>0</v>
      </c>
      <c r="Q631" s="5">
        <f t="shared" si="1149"/>
        <v>0</v>
      </c>
      <c r="R631" s="5">
        <f t="shared" si="1149"/>
        <v>0</v>
      </c>
      <c r="S631" s="5">
        <f t="shared" si="1149"/>
        <v>0</v>
      </c>
      <c r="T631" s="5"/>
      <c r="U631" s="5">
        <f t="shared" si="1150"/>
        <v>31.556196</v>
      </c>
      <c r="V631" s="5">
        <f t="shared" si="1150"/>
        <v>8.1003628125000002</v>
      </c>
      <c r="W631" s="5">
        <f t="shared" si="1150"/>
        <v>9.0864939374999985</v>
      </c>
      <c r="X631" s="5">
        <f t="shared" si="1150"/>
        <v>6.3394143749999996</v>
      </c>
      <c r="Y631" s="5">
        <f t="shared" si="1150"/>
        <v>6.0073498124999993</v>
      </c>
      <c r="Z631" s="5">
        <f t="shared" si="1150"/>
        <v>15.272454234374999</v>
      </c>
      <c r="AA631" s="5">
        <f t="shared" si="1150"/>
        <v>1.8716366249999998</v>
      </c>
      <c r="AB631" s="5"/>
      <c r="AC631" s="5">
        <f t="shared" si="1151"/>
        <v>16.905104999999995</v>
      </c>
      <c r="AD631" s="5">
        <f t="shared" si="1151"/>
        <v>2.89298671875</v>
      </c>
      <c r="AE631" s="5">
        <f t="shared" si="1151"/>
        <v>3.2451764062499997</v>
      </c>
      <c r="AF631" s="5">
        <f t="shared" si="1151"/>
        <v>4.1206193437499996</v>
      </c>
      <c r="AG631" s="5">
        <f t="shared" si="1151"/>
        <v>7.5091872656249992</v>
      </c>
      <c r="AH631" s="5">
        <f t="shared" si="1151"/>
        <v>9.398433374999998</v>
      </c>
      <c r="AI631" s="5">
        <f t="shared" si="1151"/>
        <v>0.62387887499999994</v>
      </c>
    </row>
    <row r="632" spans="2:35" x14ac:dyDescent="0.3">
      <c r="B632" s="85">
        <f t="shared" si="1147"/>
        <v>45382</v>
      </c>
      <c r="C632" s="3"/>
      <c r="D632" s="3"/>
      <c r="E632" s="5">
        <f t="shared" si="1148"/>
        <v>56.632101749999983</v>
      </c>
      <c r="F632" s="5">
        <f t="shared" si="1148"/>
        <v>36.052400489062492</v>
      </c>
      <c r="G632" s="5">
        <f t="shared" si="1148"/>
        <v>40.441388374687499</v>
      </c>
      <c r="H632" s="5">
        <f t="shared" si="1148"/>
        <v>42.686446694062489</v>
      </c>
      <c r="I632" s="5">
        <f t="shared" si="1148"/>
        <v>73.454869832343732</v>
      </c>
      <c r="J632" s="5">
        <f t="shared" si="1148"/>
        <v>186.54715445203121</v>
      </c>
      <c r="K632" s="5">
        <f t="shared" si="1148"/>
        <v>26.333927313749996</v>
      </c>
      <c r="L632" s="5"/>
      <c r="M632" s="5">
        <f t="shared" si="1149"/>
        <v>36.244545119999991</v>
      </c>
      <c r="N632" s="5">
        <f t="shared" si="1149"/>
        <v>0</v>
      </c>
      <c r="O632" s="5">
        <f t="shared" si="1149"/>
        <v>0</v>
      </c>
      <c r="P632" s="5">
        <f t="shared" si="1149"/>
        <v>0</v>
      </c>
      <c r="Q632" s="5">
        <f t="shared" si="1149"/>
        <v>0</v>
      </c>
      <c r="R632" s="5">
        <f t="shared" si="1149"/>
        <v>0</v>
      </c>
      <c r="S632" s="5">
        <f t="shared" si="1149"/>
        <v>0</v>
      </c>
      <c r="T632" s="5"/>
      <c r="U632" s="5">
        <f t="shared" si="1150"/>
        <v>31.713976979999995</v>
      </c>
      <c r="V632" s="5">
        <f t="shared" si="1150"/>
        <v>8.1408646265624984</v>
      </c>
      <c r="W632" s="5">
        <f t="shared" si="1150"/>
        <v>9.1319264071874979</v>
      </c>
      <c r="X632" s="5">
        <f t="shared" si="1150"/>
        <v>6.3711114468749983</v>
      </c>
      <c r="Y632" s="5">
        <f t="shared" si="1150"/>
        <v>6.0373865615624984</v>
      </c>
      <c r="Z632" s="5">
        <f t="shared" si="1150"/>
        <v>15.348816505546869</v>
      </c>
      <c r="AA632" s="5">
        <f t="shared" si="1150"/>
        <v>1.8809948081249999</v>
      </c>
      <c r="AB632" s="5"/>
      <c r="AC632" s="5">
        <f t="shared" si="1151"/>
        <v>16.989630524999992</v>
      </c>
      <c r="AD632" s="5">
        <f t="shared" si="1151"/>
        <v>2.9074516523437492</v>
      </c>
      <c r="AE632" s="5">
        <f t="shared" si="1151"/>
        <v>3.2614022882812499</v>
      </c>
      <c r="AF632" s="5">
        <f t="shared" si="1151"/>
        <v>4.1412224404687494</v>
      </c>
      <c r="AG632" s="5">
        <f t="shared" si="1151"/>
        <v>7.5467332019531215</v>
      </c>
      <c r="AH632" s="5">
        <f t="shared" si="1151"/>
        <v>9.4454255418749966</v>
      </c>
      <c r="AI632" s="5">
        <f t="shared" si="1151"/>
        <v>0.62699826937499992</v>
      </c>
    </row>
    <row r="633" spans="2:35" x14ac:dyDescent="0.3">
      <c r="B633" s="85">
        <f t="shared" si="1147"/>
        <v>45747</v>
      </c>
      <c r="C633" s="3"/>
      <c r="D633" s="3"/>
      <c r="E633" s="5">
        <f t="shared" si="1148"/>
        <v>56.915262258749976</v>
      </c>
      <c r="F633" s="5">
        <f t="shared" si="1148"/>
        <v>36.232662491507803</v>
      </c>
      <c r="G633" s="5">
        <f t="shared" si="1148"/>
        <v>40.643595316560919</v>
      </c>
      <c r="H633" s="5">
        <f t="shared" si="1148"/>
        <v>42.899878927532797</v>
      </c>
      <c r="I633" s="5">
        <f t="shared" si="1148"/>
        <v>73.822144181505436</v>
      </c>
      <c r="J633" s="5">
        <f t="shared" si="1148"/>
        <v>187.47989022429135</v>
      </c>
      <c r="K633" s="5">
        <f t="shared" si="1148"/>
        <v>26.465596950318744</v>
      </c>
      <c r="L633" s="5"/>
      <c r="M633" s="5">
        <f t="shared" si="1149"/>
        <v>36.425767845599985</v>
      </c>
      <c r="N633" s="5">
        <f t="shared" si="1149"/>
        <v>0</v>
      </c>
      <c r="O633" s="5">
        <f t="shared" si="1149"/>
        <v>0</v>
      </c>
      <c r="P633" s="5">
        <f t="shared" si="1149"/>
        <v>0</v>
      </c>
      <c r="Q633" s="5">
        <f t="shared" si="1149"/>
        <v>0</v>
      </c>
      <c r="R633" s="5">
        <f t="shared" si="1149"/>
        <v>0</v>
      </c>
      <c r="S633" s="5">
        <f t="shared" si="1149"/>
        <v>0</v>
      </c>
      <c r="T633" s="5"/>
      <c r="U633" s="5">
        <f t="shared" si="1150"/>
        <v>31.872546864899988</v>
      </c>
      <c r="V633" s="5">
        <f t="shared" si="1150"/>
        <v>8.1815689496953112</v>
      </c>
      <c r="W633" s="5">
        <f t="shared" si="1150"/>
        <v>9.1775860392234367</v>
      </c>
      <c r="X633" s="5">
        <f t="shared" si="1150"/>
        <v>6.4029670041093718</v>
      </c>
      <c r="Y633" s="5">
        <f t="shared" si="1150"/>
        <v>6.0675734943703103</v>
      </c>
      <c r="Z633" s="5">
        <f t="shared" si="1150"/>
        <v>15.425560588074605</v>
      </c>
      <c r="AA633" s="5">
        <f t="shared" si="1150"/>
        <v>1.8903997821656244</v>
      </c>
      <c r="AB633" s="5"/>
      <c r="AC633" s="5">
        <f t="shared" si="1151"/>
        <v>17.074578677624988</v>
      </c>
      <c r="AD633" s="5">
        <f t="shared" si="1151"/>
        <v>2.9219889106054686</v>
      </c>
      <c r="AE633" s="5">
        <f t="shared" si="1151"/>
        <v>3.2777092997226553</v>
      </c>
      <c r="AF633" s="5">
        <f t="shared" si="1151"/>
        <v>4.1619285526710925</v>
      </c>
      <c r="AG633" s="5">
        <f t="shared" si="1151"/>
        <v>7.5844668679628882</v>
      </c>
      <c r="AH633" s="5">
        <f t="shared" si="1151"/>
        <v>9.4926526695843716</v>
      </c>
      <c r="AI633" s="5">
        <f t="shared" si="1151"/>
        <v>0.63013326072187492</v>
      </c>
    </row>
    <row r="634" spans="2:35" x14ac:dyDescent="0.3">
      <c r="B634" s="85">
        <f t="shared" si="1147"/>
        <v>46112</v>
      </c>
      <c r="C634" s="3"/>
      <c r="D634" s="3"/>
      <c r="E634" s="5">
        <f t="shared" si="1148"/>
        <v>57.199838570043717</v>
      </c>
      <c r="F634" s="5">
        <f t="shared" si="1148"/>
        <v>36.413825803965331</v>
      </c>
      <c r="G634" s="5">
        <f t="shared" si="1148"/>
        <v>40.846813293143725</v>
      </c>
      <c r="H634" s="5">
        <f t="shared" si="1148"/>
        <v>43.11437832217046</v>
      </c>
      <c r="I634" s="5">
        <f t="shared" si="1148"/>
        <v>74.19125490241295</v>
      </c>
      <c r="J634" s="5">
        <f t="shared" si="1148"/>
        <v>188.41728967541277</v>
      </c>
      <c r="K634" s="5">
        <f t="shared" si="1148"/>
        <v>26.597924935070335</v>
      </c>
      <c r="L634" s="5"/>
      <c r="M634" s="5">
        <f t="shared" si="1149"/>
        <v>36.607896684827978</v>
      </c>
      <c r="N634" s="5">
        <f t="shared" si="1149"/>
        <v>0</v>
      </c>
      <c r="O634" s="5">
        <f t="shared" si="1149"/>
        <v>0</v>
      </c>
      <c r="P634" s="5">
        <f t="shared" si="1149"/>
        <v>0</v>
      </c>
      <c r="Q634" s="5">
        <f t="shared" si="1149"/>
        <v>0</v>
      </c>
      <c r="R634" s="5">
        <f t="shared" si="1149"/>
        <v>0</v>
      </c>
      <c r="S634" s="5">
        <f t="shared" si="1149"/>
        <v>0</v>
      </c>
      <c r="T634" s="5"/>
      <c r="U634" s="5">
        <f t="shared" si="1150"/>
        <v>32.031909599224484</v>
      </c>
      <c r="V634" s="5">
        <f t="shared" si="1150"/>
        <v>8.2224767944437875</v>
      </c>
      <c r="W634" s="5">
        <f t="shared" si="1150"/>
        <v>9.2234739694195511</v>
      </c>
      <c r="X634" s="5">
        <f t="shared" si="1150"/>
        <v>6.4349818391299181</v>
      </c>
      <c r="Y634" s="5">
        <f t="shared" si="1150"/>
        <v>6.0979113618421614</v>
      </c>
      <c r="Z634" s="5">
        <f t="shared" si="1150"/>
        <v>15.502688391014976</v>
      </c>
      <c r="AA634" s="5">
        <f t="shared" si="1150"/>
        <v>1.8998517810764526</v>
      </c>
      <c r="AB634" s="5"/>
      <c r="AC634" s="5">
        <f t="shared" si="1151"/>
        <v>17.159951571013114</v>
      </c>
      <c r="AD634" s="5">
        <f t="shared" si="1151"/>
        <v>2.9365988551584947</v>
      </c>
      <c r="AE634" s="5">
        <f t="shared" si="1151"/>
        <v>3.294097846221268</v>
      </c>
      <c r="AF634" s="5">
        <f t="shared" si="1151"/>
        <v>4.1827381954344469</v>
      </c>
      <c r="AG634" s="5">
        <f t="shared" si="1151"/>
        <v>7.6223892023027</v>
      </c>
      <c r="AH634" s="5">
        <f t="shared" si="1151"/>
        <v>9.5401159329322933</v>
      </c>
      <c r="AI634" s="5">
        <f t="shared" si="1151"/>
        <v>0.63328392702548408</v>
      </c>
    </row>
    <row r="635" spans="2:35" x14ac:dyDescent="0.3">
      <c r="B635" s="85">
        <f t="shared" si="1147"/>
        <v>46477</v>
      </c>
      <c r="C635" s="3"/>
      <c r="D635" s="3"/>
      <c r="E635" s="5">
        <f t="shared" si="1148"/>
        <v>57.485837762893929</v>
      </c>
      <c r="F635" s="5">
        <f t="shared" si="1148"/>
        <v>36.595894932985154</v>
      </c>
      <c r="G635" s="5">
        <f t="shared" si="1148"/>
        <v>41.051047359609427</v>
      </c>
      <c r="H635" s="5">
        <f t="shared" si="1148"/>
        <v>43.329950213781295</v>
      </c>
      <c r="I635" s="5">
        <f t="shared" si="1148"/>
        <v>74.562211176925018</v>
      </c>
      <c r="J635" s="5">
        <f t="shared" si="1148"/>
        <v>189.35937612378984</v>
      </c>
      <c r="K635" s="5">
        <f t="shared" si="1148"/>
        <v>26.730914559745685</v>
      </c>
      <c r="L635" s="5"/>
      <c r="M635" s="5">
        <f t="shared" si="1149"/>
        <v>36.790936168252124</v>
      </c>
      <c r="N635" s="5">
        <f t="shared" si="1149"/>
        <v>0</v>
      </c>
      <c r="O635" s="5">
        <f t="shared" si="1149"/>
        <v>0</v>
      </c>
      <c r="P635" s="5">
        <f t="shared" si="1149"/>
        <v>0</v>
      </c>
      <c r="Q635" s="5">
        <f t="shared" si="1149"/>
        <v>0</v>
      </c>
      <c r="R635" s="5">
        <f t="shared" si="1149"/>
        <v>0</v>
      </c>
      <c r="S635" s="5">
        <f t="shared" si="1149"/>
        <v>0</v>
      </c>
      <c r="T635" s="5"/>
      <c r="U635" s="5">
        <f t="shared" si="1150"/>
        <v>32.1920691472206</v>
      </c>
      <c r="V635" s="5">
        <f t="shared" si="1150"/>
        <v>8.2635891784160052</v>
      </c>
      <c r="W635" s="5">
        <f t="shared" si="1150"/>
        <v>9.2695913392666469</v>
      </c>
      <c r="X635" s="5">
        <f t="shared" si="1150"/>
        <v>6.467156748325567</v>
      </c>
      <c r="Y635" s="5">
        <f t="shared" si="1150"/>
        <v>6.1284009186513702</v>
      </c>
      <c r="Z635" s="5">
        <f t="shared" si="1150"/>
        <v>15.580201832970047</v>
      </c>
      <c r="AA635" s="5">
        <f t="shared" si="1150"/>
        <v>1.9093510399818345</v>
      </c>
      <c r="AB635" s="5"/>
      <c r="AC635" s="5">
        <f t="shared" si="1151"/>
        <v>17.245751328868177</v>
      </c>
      <c r="AD635" s="5">
        <f t="shared" si="1151"/>
        <v>2.9512818494342867</v>
      </c>
      <c r="AE635" s="5">
        <f t="shared" si="1151"/>
        <v>3.3105683354523734</v>
      </c>
      <c r="AF635" s="5">
        <f t="shared" si="1151"/>
        <v>4.2036518864116177</v>
      </c>
      <c r="AG635" s="5">
        <f t="shared" si="1151"/>
        <v>7.6605011483142142</v>
      </c>
      <c r="AH635" s="5">
        <f t="shared" si="1151"/>
        <v>9.5878165125969534</v>
      </c>
      <c r="AI635" s="5">
        <f t="shared" si="1151"/>
        <v>0.63645034666061151</v>
      </c>
    </row>
    <row r="636" spans="2:35" x14ac:dyDescent="0.3">
      <c r="B636" s="85">
        <f t="shared" si="1147"/>
        <v>46843</v>
      </c>
      <c r="C636" s="3"/>
      <c r="D636" s="3"/>
      <c r="E636" s="5">
        <f t="shared" si="1148"/>
        <v>57.773266951708386</v>
      </c>
      <c r="F636" s="5">
        <f t="shared" si="1148"/>
        <v>36.778874407650079</v>
      </c>
      <c r="G636" s="5">
        <f t="shared" si="1148"/>
        <v>41.256302596407473</v>
      </c>
      <c r="H636" s="5">
        <f t="shared" si="1148"/>
        <v>43.546599964850195</v>
      </c>
      <c r="I636" s="5">
        <f t="shared" si="1148"/>
        <v>74.935022232809629</v>
      </c>
      <c r="J636" s="5">
        <f t="shared" si="1148"/>
        <v>190.30617300440875</v>
      </c>
      <c r="K636" s="5">
        <f t="shared" si="1148"/>
        <v>26.864569132544414</v>
      </c>
      <c r="L636" s="5"/>
      <c r="M636" s="5">
        <f t="shared" si="1149"/>
        <v>36.974890849093377</v>
      </c>
      <c r="N636" s="5">
        <f t="shared" si="1149"/>
        <v>0</v>
      </c>
      <c r="O636" s="5">
        <f t="shared" si="1149"/>
        <v>0</v>
      </c>
      <c r="P636" s="5">
        <f t="shared" si="1149"/>
        <v>0</v>
      </c>
      <c r="Q636" s="5">
        <f t="shared" si="1149"/>
        <v>0</v>
      </c>
      <c r="R636" s="5">
        <f t="shared" si="1149"/>
        <v>0</v>
      </c>
      <c r="S636" s="5">
        <f t="shared" si="1149"/>
        <v>0</v>
      </c>
      <c r="T636" s="5"/>
      <c r="U636" s="5">
        <f t="shared" si="1150"/>
        <v>32.353029492956701</v>
      </c>
      <c r="V636" s="5">
        <f t="shared" si="1150"/>
        <v>8.3049071243080839</v>
      </c>
      <c r="W636" s="5">
        <f t="shared" si="1150"/>
        <v>9.3159392959629788</v>
      </c>
      <c r="X636" s="5">
        <f t="shared" si="1150"/>
        <v>6.4994925320671939</v>
      </c>
      <c r="Y636" s="5">
        <f t="shared" si="1150"/>
        <v>6.1590429232446269</v>
      </c>
      <c r="Z636" s="5">
        <f t="shared" si="1150"/>
        <v>15.658102842134895</v>
      </c>
      <c r="AA636" s="5">
        <f t="shared" si="1150"/>
        <v>1.9188977951817432</v>
      </c>
      <c r="AB636" s="5"/>
      <c r="AC636" s="5">
        <f t="shared" si="1151"/>
        <v>17.331980085512516</v>
      </c>
      <c r="AD636" s="5">
        <f t="shared" si="1151"/>
        <v>2.9660382586814582</v>
      </c>
      <c r="AE636" s="5">
        <f t="shared" si="1151"/>
        <v>3.327121177129635</v>
      </c>
      <c r="AF636" s="5">
        <f t="shared" si="1151"/>
        <v>4.2246701458436755</v>
      </c>
      <c r="AG636" s="5">
        <f t="shared" si="1151"/>
        <v>7.6988036540557827</v>
      </c>
      <c r="AH636" s="5">
        <f t="shared" si="1151"/>
        <v>9.635755595159937</v>
      </c>
      <c r="AI636" s="5">
        <f t="shared" si="1151"/>
        <v>0.63963259839391462</v>
      </c>
    </row>
    <row r="637" spans="2:35" x14ac:dyDescent="0.3">
      <c r="B637" s="85">
        <f t="shared" si="1147"/>
        <v>47208</v>
      </c>
      <c r="C637" s="3"/>
      <c r="D637" s="3"/>
      <c r="E637" s="5">
        <f t="shared" si="1148"/>
        <v>58.062133286466924</v>
      </c>
      <c r="F637" s="5">
        <f t="shared" si="1148"/>
        <v>36.962768779688325</v>
      </c>
      <c r="G637" s="5">
        <f t="shared" si="1148"/>
        <v>41.462584109389503</v>
      </c>
      <c r="H637" s="5">
        <f t="shared" si="1148"/>
        <v>43.764332964674445</v>
      </c>
      <c r="I637" s="5">
        <f t="shared" si="1148"/>
        <v>75.309697343973667</v>
      </c>
      <c r="J637" s="5">
        <f t="shared" si="1148"/>
        <v>191.25770386943077</v>
      </c>
      <c r="K637" s="5">
        <f t="shared" si="1148"/>
        <v>26.998891978207126</v>
      </c>
      <c r="L637" s="5"/>
      <c r="M637" s="5">
        <f t="shared" si="1149"/>
        <v>37.159765303338837</v>
      </c>
      <c r="N637" s="5">
        <f t="shared" si="1149"/>
        <v>0</v>
      </c>
      <c r="O637" s="5">
        <f t="shared" si="1149"/>
        <v>0</v>
      </c>
      <c r="P637" s="5">
        <f t="shared" si="1149"/>
        <v>0</v>
      </c>
      <c r="Q637" s="5">
        <f t="shared" si="1149"/>
        <v>0</v>
      </c>
      <c r="R637" s="5">
        <f t="shared" si="1149"/>
        <v>0</v>
      </c>
      <c r="S637" s="5">
        <f t="shared" si="1149"/>
        <v>0</v>
      </c>
      <c r="T637" s="5"/>
      <c r="U637" s="5">
        <f t="shared" si="1150"/>
        <v>32.514794640421485</v>
      </c>
      <c r="V637" s="5">
        <f t="shared" si="1150"/>
        <v>8.3464316599296229</v>
      </c>
      <c r="W637" s="5">
        <f t="shared" si="1150"/>
        <v>9.3625189924427925</v>
      </c>
      <c r="X637" s="5">
        <f t="shared" si="1150"/>
        <v>6.5319899947275291</v>
      </c>
      <c r="Y637" s="5">
        <f t="shared" si="1150"/>
        <v>6.1898381378608498</v>
      </c>
      <c r="Z637" s="5">
        <f t="shared" si="1150"/>
        <v>15.736393356345568</v>
      </c>
      <c r="AA637" s="5">
        <f t="shared" si="1150"/>
        <v>1.9284922841576522</v>
      </c>
      <c r="AB637" s="5"/>
      <c r="AC637" s="5">
        <f t="shared" si="1151"/>
        <v>17.418639985940075</v>
      </c>
      <c r="AD637" s="5">
        <f t="shared" si="1151"/>
        <v>2.9808684499748654</v>
      </c>
      <c r="AE637" s="5">
        <f t="shared" si="1151"/>
        <v>3.3437567830152823</v>
      </c>
      <c r="AF637" s="5">
        <f t="shared" si="1151"/>
        <v>4.245793496572893</v>
      </c>
      <c r="AG637" s="5">
        <f t="shared" si="1151"/>
        <v>7.7372976723260605</v>
      </c>
      <c r="AH637" s="5">
        <f t="shared" si="1151"/>
        <v>9.6839343731357346</v>
      </c>
      <c r="AI637" s="5">
        <f t="shared" si="1151"/>
        <v>0.64283076138588402</v>
      </c>
    </row>
    <row r="638" spans="2:35" x14ac:dyDescent="0.3">
      <c r="B638" s="85">
        <f t="shared" si="1147"/>
        <v>47573</v>
      </c>
      <c r="C638" s="3"/>
      <c r="D638" s="3"/>
      <c r="E638" s="5">
        <f t="shared" si="1148"/>
        <v>58.35244395289925</v>
      </c>
      <c r="F638" s="5">
        <f t="shared" si="1148"/>
        <v>37.147582623586764</v>
      </c>
      <c r="G638" s="5">
        <f t="shared" si="1148"/>
        <v>41.669897029936436</v>
      </c>
      <c r="H638" s="5">
        <f t="shared" si="1148"/>
        <v>43.983154629497811</v>
      </c>
      <c r="I638" s="5">
        <f t="shared" si="1148"/>
        <v>75.686245830693522</v>
      </c>
      <c r="J638" s="5">
        <f t="shared" si="1148"/>
        <v>192.21399238877791</v>
      </c>
      <c r="K638" s="5">
        <f t="shared" si="1148"/>
        <v>27.133886438098159</v>
      </c>
      <c r="L638" s="5"/>
      <c r="M638" s="5">
        <f t="shared" si="1149"/>
        <v>37.345564129855525</v>
      </c>
      <c r="N638" s="5">
        <f t="shared" si="1149"/>
        <v>0</v>
      </c>
      <c r="O638" s="5">
        <f t="shared" si="1149"/>
        <v>0</v>
      </c>
      <c r="P638" s="5">
        <f t="shared" si="1149"/>
        <v>0</v>
      </c>
      <c r="Q638" s="5">
        <f t="shared" si="1149"/>
        <v>0</v>
      </c>
      <c r="R638" s="5">
        <f t="shared" si="1149"/>
        <v>0</v>
      </c>
      <c r="S638" s="5">
        <f t="shared" si="1149"/>
        <v>0</v>
      </c>
      <c r="T638" s="5"/>
      <c r="U638" s="5">
        <f t="shared" si="1150"/>
        <v>32.677368613623578</v>
      </c>
      <c r="V638" s="5">
        <f t="shared" si="1150"/>
        <v>8.3881638182292697</v>
      </c>
      <c r="W638" s="5">
        <f t="shared" si="1150"/>
        <v>9.4093315874050028</v>
      </c>
      <c r="X638" s="5">
        <f t="shared" si="1150"/>
        <v>6.5646499447011655</v>
      </c>
      <c r="Y638" s="5">
        <f t="shared" si="1150"/>
        <v>6.220787328550152</v>
      </c>
      <c r="Z638" s="5">
        <f t="shared" si="1150"/>
        <v>15.815075323127296</v>
      </c>
      <c r="AA638" s="5">
        <f t="shared" si="1150"/>
        <v>1.9381347455784399</v>
      </c>
      <c r="AB638" s="5"/>
      <c r="AC638" s="5">
        <f t="shared" si="1151"/>
        <v>17.505733185869776</v>
      </c>
      <c r="AD638" s="5">
        <f t="shared" si="1151"/>
        <v>2.9957727922247392</v>
      </c>
      <c r="AE638" s="5">
        <f t="shared" si="1151"/>
        <v>3.3604755669303583</v>
      </c>
      <c r="AF638" s="5">
        <f t="shared" si="1151"/>
        <v>4.2670224640557572</v>
      </c>
      <c r="AG638" s="5">
        <f t="shared" si="1151"/>
        <v>7.7759841606876892</v>
      </c>
      <c r="AH638" s="5">
        <f t="shared" si="1151"/>
        <v>9.7323540450014132</v>
      </c>
      <c r="AI638" s="5">
        <f t="shared" si="1151"/>
        <v>0.64604491519281337</v>
      </c>
    </row>
    <row r="639" spans="2:35" x14ac:dyDescent="0.3">
      <c r="B639" s="85">
        <f t="shared" si="1147"/>
        <v>47938</v>
      </c>
      <c r="C639" s="3"/>
      <c r="D639" s="3"/>
      <c r="E639" s="5">
        <f t="shared" ref="E639:K648" si="1152">E323*$E$40</f>
        <v>58.644206172663736</v>
      </c>
      <c r="F639" s="5">
        <f t="shared" si="1152"/>
        <v>37.333320536704697</v>
      </c>
      <c r="G639" s="5">
        <f t="shared" si="1152"/>
        <v>41.878246515086111</v>
      </c>
      <c r="H639" s="5">
        <f t="shared" si="1152"/>
        <v>44.203070402645288</v>
      </c>
      <c r="I639" s="5">
        <f t="shared" si="1152"/>
        <v>76.064677059846986</v>
      </c>
      <c r="J639" s="5">
        <f t="shared" si="1152"/>
        <v>193.17506235072179</v>
      </c>
      <c r="K639" s="5">
        <f t="shared" si="1152"/>
        <v>27.269555870288645</v>
      </c>
      <c r="L639" s="5"/>
      <c r="M639" s="5">
        <f t="shared" ref="M639:S648" si="1153">M323*$E$40</f>
        <v>37.532291950504799</v>
      </c>
      <c r="N639" s="5">
        <f t="shared" si="1153"/>
        <v>0</v>
      </c>
      <c r="O639" s="5">
        <f t="shared" si="1153"/>
        <v>0</v>
      </c>
      <c r="P639" s="5">
        <f t="shared" si="1153"/>
        <v>0</v>
      </c>
      <c r="Q639" s="5">
        <f t="shared" si="1153"/>
        <v>0</v>
      </c>
      <c r="R639" s="5">
        <f t="shared" si="1153"/>
        <v>0</v>
      </c>
      <c r="S639" s="5">
        <f t="shared" si="1153"/>
        <v>0</v>
      </c>
      <c r="T639" s="5"/>
      <c r="U639" s="5">
        <f t="shared" ref="U639:AA648" si="1154">U323*$E$40</f>
        <v>32.840755456691703</v>
      </c>
      <c r="V639" s="5">
        <f t="shared" si="1154"/>
        <v>8.4301046373204152</v>
      </c>
      <c r="W639" s="5">
        <f t="shared" si="1154"/>
        <v>9.4563782453420284</v>
      </c>
      <c r="X639" s="5">
        <f t="shared" si="1154"/>
        <v>6.5974731944246701</v>
      </c>
      <c r="Y639" s="5">
        <f t="shared" si="1154"/>
        <v>6.2518912651929028</v>
      </c>
      <c r="Z639" s="5">
        <f t="shared" si="1154"/>
        <v>15.894150699742932</v>
      </c>
      <c r="AA639" s="5">
        <f t="shared" si="1154"/>
        <v>1.9478254193063318</v>
      </c>
      <c r="AB639" s="5"/>
      <c r="AC639" s="5">
        <f t="shared" ref="AC639:AI648" si="1155">AC323*$E$40</f>
        <v>17.593261851799124</v>
      </c>
      <c r="AD639" s="5">
        <f t="shared" si="1155"/>
        <v>3.0107516561858625</v>
      </c>
      <c r="AE639" s="5">
        <f t="shared" si="1155"/>
        <v>3.3772779447650092</v>
      </c>
      <c r="AF639" s="5">
        <f t="shared" si="1155"/>
        <v>4.2883575763760353</v>
      </c>
      <c r="AG639" s="5">
        <f t="shared" si="1155"/>
        <v>7.8148640814911277</v>
      </c>
      <c r="AH639" s="5">
        <f t="shared" si="1155"/>
        <v>9.7810158152264197</v>
      </c>
      <c r="AI639" s="5">
        <f t="shared" si="1155"/>
        <v>0.64927513976877738</v>
      </c>
    </row>
    <row r="640" spans="2:35" x14ac:dyDescent="0.3">
      <c r="B640" s="85">
        <f t="shared" si="1147"/>
        <v>48304</v>
      </c>
      <c r="C640" s="3"/>
      <c r="D640" s="3"/>
      <c r="E640" s="5">
        <f t="shared" si="1152"/>
        <v>58.937427203527051</v>
      </c>
      <c r="F640" s="5">
        <f t="shared" si="1152"/>
        <v>37.519987139388213</v>
      </c>
      <c r="G640" s="5">
        <f t="shared" si="1152"/>
        <v>42.087637747661546</v>
      </c>
      <c r="H640" s="5">
        <f t="shared" si="1152"/>
        <v>44.424085754658506</v>
      </c>
      <c r="I640" s="5">
        <f t="shared" si="1152"/>
        <v>76.445000445146206</v>
      </c>
      <c r="J640" s="5">
        <f t="shared" si="1152"/>
        <v>194.14093766247538</v>
      </c>
      <c r="K640" s="5">
        <f t="shared" si="1152"/>
        <v>27.405903649640091</v>
      </c>
      <c r="L640" s="5"/>
      <c r="M640" s="5">
        <f t="shared" si="1153"/>
        <v>37.719953410257311</v>
      </c>
      <c r="N640" s="5">
        <f t="shared" si="1153"/>
        <v>0</v>
      </c>
      <c r="O640" s="5">
        <f t="shared" si="1153"/>
        <v>0</v>
      </c>
      <c r="P640" s="5">
        <f t="shared" si="1153"/>
        <v>0</v>
      </c>
      <c r="Q640" s="5">
        <f t="shared" si="1153"/>
        <v>0</v>
      </c>
      <c r="R640" s="5">
        <f t="shared" si="1153"/>
        <v>0</v>
      </c>
      <c r="S640" s="5">
        <f t="shared" si="1153"/>
        <v>0</v>
      </c>
      <c r="T640" s="5"/>
      <c r="U640" s="5">
        <f t="shared" si="1154"/>
        <v>33.004959233975157</v>
      </c>
      <c r="V640" s="5">
        <f t="shared" si="1154"/>
        <v>8.4722551605070162</v>
      </c>
      <c r="W640" s="5">
        <f t="shared" si="1154"/>
        <v>9.5036601365687368</v>
      </c>
      <c r="X640" s="5">
        <f t="shared" si="1154"/>
        <v>6.6304605603967923</v>
      </c>
      <c r="Y640" s="5">
        <f t="shared" si="1154"/>
        <v>6.283150721518866</v>
      </c>
      <c r="Z640" s="5">
        <f t="shared" si="1154"/>
        <v>15.973621453241643</v>
      </c>
      <c r="AA640" s="5">
        <f t="shared" si="1154"/>
        <v>1.9575645464028633</v>
      </c>
      <c r="AB640" s="5"/>
      <c r="AC640" s="5">
        <f t="shared" si="1155"/>
        <v>17.681228161058115</v>
      </c>
      <c r="AD640" s="5">
        <f t="shared" si="1155"/>
        <v>3.0258054144667916</v>
      </c>
      <c r="AE640" s="5">
        <f t="shared" si="1155"/>
        <v>3.3941643344888348</v>
      </c>
      <c r="AF640" s="5">
        <f t="shared" si="1155"/>
        <v>4.3097993642579153</v>
      </c>
      <c r="AG640" s="5">
        <f t="shared" si="1155"/>
        <v>7.8539384018985823</v>
      </c>
      <c r="AH640" s="5">
        <f t="shared" si="1155"/>
        <v>9.8299208943025516</v>
      </c>
      <c r="AI640" s="5">
        <f t="shared" si="1155"/>
        <v>0.65252151546762127</v>
      </c>
    </row>
    <row r="641" spans="2:35" x14ac:dyDescent="0.3">
      <c r="B641" s="85">
        <f t="shared" si="1147"/>
        <v>48669</v>
      </c>
      <c r="C641" s="3"/>
      <c r="D641" s="3"/>
      <c r="E641" s="5">
        <f t="shared" si="1152"/>
        <v>59.232114339544687</v>
      </c>
      <c r="F641" s="5">
        <f t="shared" si="1152"/>
        <v>37.707587075085151</v>
      </c>
      <c r="G641" s="5">
        <f t="shared" si="1152"/>
        <v>42.298075936399847</v>
      </c>
      <c r="H641" s="5">
        <f t="shared" si="1152"/>
        <v>44.646206183431794</v>
      </c>
      <c r="I641" s="5">
        <f t="shared" si="1152"/>
        <v>76.82722544737193</v>
      </c>
      <c r="J641" s="5">
        <f t="shared" si="1152"/>
        <v>195.11164235078772</v>
      </c>
      <c r="K641" s="5">
        <f t="shared" si="1152"/>
        <v>27.54293316788829</v>
      </c>
      <c r="L641" s="5"/>
      <c r="M641" s="5">
        <f t="shared" si="1153"/>
        <v>37.908553177308598</v>
      </c>
      <c r="N641" s="5">
        <f t="shared" si="1153"/>
        <v>0</v>
      </c>
      <c r="O641" s="5">
        <f t="shared" si="1153"/>
        <v>0</v>
      </c>
      <c r="P641" s="5">
        <f t="shared" si="1153"/>
        <v>0</v>
      </c>
      <c r="Q641" s="5">
        <f t="shared" si="1153"/>
        <v>0</v>
      </c>
      <c r="R641" s="5">
        <f t="shared" si="1153"/>
        <v>0</v>
      </c>
      <c r="S641" s="5">
        <f t="shared" si="1153"/>
        <v>0</v>
      </c>
      <c r="T641" s="5"/>
      <c r="U641" s="5">
        <f t="shared" si="1154"/>
        <v>33.169984030145024</v>
      </c>
      <c r="V641" s="5">
        <f t="shared" si="1154"/>
        <v>8.5146164363095522</v>
      </c>
      <c r="W641" s="5">
        <f t="shared" si="1154"/>
        <v>9.5511784372515791</v>
      </c>
      <c r="X641" s="5">
        <f t="shared" si="1154"/>
        <v>6.6636128631987761</v>
      </c>
      <c r="Y641" s="5">
        <f t="shared" si="1154"/>
        <v>6.3145664751264592</v>
      </c>
      <c r="Z641" s="5">
        <f t="shared" si="1154"/>
        <v>16.053489560507852</v>
      </c>
      <c r="AA641" s="5">
        <f t="shared" si="1154"/>
        <v>1.9673523691348775</v>
      </c>
      <c r="AB641" s="5"/>
      <c r="AC641" s="5">
        <f t="shared" si="1155"/>
        <v>17.769634301863405</v>
      </c>
      <c r="AD641" s="5">
        <f t="shared" si="1155"/>
        <v>3.0409344415391253</v>
      </c>
      <c r="AE641" s="5">
        <f t="shared" si="1155"/>
        <v>3.4111351561612779</v>
      </c>
      <c r="AF641" s="5">
        <f t="shared" si="1155"/>
        <v>4.3313483610792041</v>
      </c>
      <c r="AG641" s="5">
        <f t="shared" si="1155"/>
        <v>7.8932080939080747</v>
      </c>
      <c r="AH641" s="5">
        <f t="shared" si="1155"/>
        <v>9.8790704987740625</v>
      </c>
      <c r="AI641" s="5">
        <f t="shared" si="1155"/>
        <v>0.65578412304495926</v>
      </c>
    </row>
    <row r="642" spans="2:35" x14ac:dyDescent="0.3">
      <c r="B642" s="85">
        <f t="shared" si="1147"/>
        <v>49034</v>
      </c>
      <c r="C642" s="3"/>
      <c r="D642" s="3"/>
      <c r="E642" s="5">
        <f t="shared" si="1152"/>
        <v>59.528274911242399</v>
      </c>
      <c r="F642" s="5">
        <f t="shared" si="1152"/>
        <v>37.896125010460572</v>
      </c>
      <c r="G642" s="5">
        <f t="shared" si="1152"/>
        <v>42.509566316081838</v>
      </c>
      <c r="H642" s="5">
        <f t="shared" si="1152"/>
        <v>44.869437214348956</v>
      </c>
      <c r="I642" s="5">
        <f t="shared" si="1152"/>
        <v>77.211361574608773</v>
      </c>
      <c r="J642" s="5">
        <f t="shared" si="1152"/>
        <v>196.08720056254165</v>
      </c>
      <c r="K642" s="5">
        <f t="shared" si="1152"/>
        <v>27.680647833727722</v>
      </c>
      <c r="L642" s="5"/>
      <c r="M642" s="5">
        <f t="shared" si="1153"/>
        <v>38.09809594319514</v>
      </c>
      <c r="N642" s="5">
        <f t="shared" si="1153"/>
        <v>0</v>
      </c>
      <c r="O642" s="5">
        <f t="shared" si="1153"/>
        <v>0</v>
      </c>
      <c r="P642" s="5">
        <f t="shared" si="1153"/>
        <v>0</v>
      </c>
      <c r="Q642" s="5">
        <f t="shared" si="1153"/>
        <v>0</v>
      </c>
      <c r="R642" s="5">
        <f t="shared" si="1153"/>
        <v>0</v>
      </c>
      <c r="S642" s="5">
        <f t="shared" si="1153"/>
        <v>0</v>
      </c>
      <c r="T642" s="5"/>
      <c r="U642" s="5">
        <f t="shared" si="1154"/>
        <v>33.335833950295751</v>
      </c>
      <c r="V642" s="5">
        <f t="shared" si="1154"/>
        <v>8.5571895184910982</v>
      </c>
      <c r="W642" s="5">
        <f t="shared" si="1154"/>
        <v>9.5989343294378351</v>
      </c>
      <c r="X642" s="5">
        <f t="shared" si="1154"/>
        <v>6.6969309275147699</v>
      </c>
      <c r="Y642" s="5">
        <f t="shared" si="1154"/>
        <v>6.3461393075020913</v>
      </c>
      <c r="Z642" s="5">
        <f t="shared" si="1154"/>
        <v>16.13375700831039</v>
      </c>
      <c r="AA642" s="5">
        <f t="shared" si="1154"/>
        <v>1.9771891309805518</v>
      </c>
      <c r="AB642" s="5"/>
      <c r="AC642" s="5">
        <f t="shared" si="1155"/>
        <v>17.858482473372721</v>
      </c>
      <c r="AD642" s="5">
        <f t="shared" si="1155"/>
        <v>3.0561391137468203</v>
      </c>
      <c r="AE642" s="5">
        <f t="shared" si="1155"/>
        <v>3.428190831942084</v>
      </c>
      <c r="AF642" s="5">
        <f t="shared" si="1155"/>
        <v>4.3530051028845991</v>
      </c>
      <c r="AG642" s="5">
        <f t="shared" si="1155"/>
        <v>7.9326741343776135</v>
      </c>
      <c r="AH642" s="5">
        <f t="shared" si="1155"/>
        <v>9.9284658512679318</v>
      </c>
      <c r="AI642" s="5">
        <f t="shared" si="1155"/>
        <v>0.65906304366018398</v>
      </c>
    </row>
    <row r="643" spans="2:35" x14ac:dyDescent="0.3">
      <c r="B643" s="85">
        <f t="shared" si="1147"/>
        <v>49399</v>
      </c>
      <c r="C643" s="3"/>
      <c r="D643" s="3"/>
      <c r="E643" s="5">
        <f t="shared" si="1152"/>
        <v>59.825916285798606</v>
      </c>
      <c r="F643" s="5">
        <f t="shared" si="1152"/>
        <v>38.08560563551287</v>
      </c>
      <c r="G643" s="5">
        <f t="shared" si="1152"/>
        <v>42.722114147662239</v>
      </c>
      <c r="H643" s="5">
        <f t="shared" si="1152"/>
        <v>45.093784400420702</v>
      </c>
      <c r="I643" s="5">
        <f t="shared" si="1152"/>
        <v>77.59741838248182</v>
      </c>
      <c r="J643" s="5">
        <f t="shared" si="1152"/>
        <v>197.06763656535438</v>
      </c>
      <c r="K643" s="5">
        <f t="shared" si="1152"/>
        <v>27.819051072896357</v>
      </c>
      <c r="L643" s="5"/>
      <c r="M643" s="5">
        <f t="shared" si="1153"/>
        <v>38.288586422911102</v>
      </c>
      <c r="N643" s="5">
        <f t="shared" si="1153"/>
        <v>0</v>
      </c>
      <c r="O643" s="5">
        <f t="shared" si="1153"/>
        <v>0</v>
      </c>
      <c r="P643" s="5">
        <f t="shared" si="1153"/>
        <v>0</v>
      </c>
      <c r="Q643" s="5">
        <f t="shared" si="1153"/>
        <v>0</v>
      </c>
      <c r="R643" s="5">
        <f t="shared" si="1153"/>
        <v>0</v>
      </c>
      <c r="S643" s="5">
        <f t="shared" si="1153"/>
        <v>0</v>
      </c>
      <c r="T643" s="5"/>
      <c r="U643" s="5">
        <f t="shared" si="1154"/>
        <v>33.502513120047219</v>
      </c>
      <c r="V643" s="5">
        <f t="shared" si="1154"/>
        <v>8.599975466083551</v>
      </c>
      <c r="W643" s="5">
        <f t="shared" si="1154"/>
        <v>9.6469290010850219</v>
      </c>
      <c r="X643" s="5">
        <f t="shared" si="1154"/>
        <v>6.730415582152343</v>
      </c>
      <c r="Y643" s="5">
        <f t="shared" si="1154"/>
        <v>6.3778700040396004</v>
      </c>
      <c r="Z643" s="5">
        <f t="shared" si="1154"/>
        <v>16.214425793351939</v>
      </c>
      <c r="AA643" s="5">
        <f t="shared" si="1154"/>
        <v>1.9870750766354541</v>
      </c>
      <c r="AB643" s="5"/>
      <c r="AC643" s="5">
        <f t="shared" si="1155"/>
        <v>17.947774885739584</v>
      </c>
      <c r="AD643" s="5">
        <f t="shared" si="1155"/>
        <v>3.0714198093155538</v>
      </c>
      <c r="AE643" s="5">
        <f t="shared" si="1155"/>
        <v>3.4453317861017934</v>
      </c>
      <c r="AF643" s="5">
        <f t="shared" si="1155"/>
        <v>4.3747701283990219</v>
      </c>
      <c r="AG643" s="5">
        <f t="shared" si="1155"/>
        <v>7.9723375050494996</v>
      </c>
      <c r="AH643" s="5">
        <f t="shared" si="1155"/>
        <v>9.9781081805242717</v>
      </c>
      <c r="AI643" s="5">
        <f t="shared" si="1155"/>
        <v>0.66235835887848482</v>
      </c>
    </row>
    <row r="644" spans="2:35" x14ac:dyDescent="0.3">
      <c r="B644" s="85">
        <f t="shared" si="1147"/>
        <v>49765</v>
      </c>
      <c r="C644" s="3"/>
      <c r="D644" s="3"/>
      <c r="E644" s="5">
        <f t="shared" si="1152"/>
        <v>60.125045867227605</v>
      </c>
      <c r="F644" s="5">
        <f t="shared" si="1152"/>
        <v>38.276033663690434</v>
      </c>
      <c r="G644" s="5">
        <f t="shared" si="1152"/>
        <v>42.935724718400543</v>
      </c>
      <c r="H644" s="5">
        <f t="shared" si="1152"/>
        <v>45.319253322422789</v>
      </c>
      <c r="I644" s="5">
        <f t="shared" si="1152"/>
        <v>77.985405474394199</v>
      </c>
      <c r="J644" s="5">
        <f t="shared" si="1152"/>
        <v>198.0529747481811</v>
      </c>
      <c r="K644" s="5">
        <f t="shared" si="1152"/>
        <v>27.958146328260835</v>
      </c>
      <c r="L644" s="5"/>
      <c r="M644" s="5">
        <f t="shared" si="1153"/>
        <v>38.480029355025657</v>
      </c>
      <c r="N644" s="5">
        <f t="shared" si="1153"/>
        <v>0</v>
      </c>
      <c r="O644" s="5">
        <f t="shared" si="1153"/>
        <v>0</v>
      </c>
      <c r="P644" s="5">
        <f t="shared" si="1153"/>
        <v>0</v>
      </c>
      <c r="Q644" s="5">
        <f t="shared" si="1153"/>
        <v>0</v>
      </c>
      <c r="R644" s="5">
        <f t="shared" si="1153"/>
        <v>0</v>
      </c>
      <c r="S644" s="5">
        <f t="shared" si="1153"/>
        <v>0</v>
      </c>
      <c r="T644" s="5"/>
      <c r="U644" s="5">
        <f t="shared" si="1154"/>
        <v>33.67002568564746</v>
      </c>
      <c r="V644" s="5">
        <f t="shared" si="1154"/>
        <v>8.6429753434139691</v>
      </c>
      <c r="W644" s="5">
        <f t="shared" si="1154"/>
        <v>9.6951636460904478</v>
      </c>
      <c r="X644" s="5">
        <f t="shared" si="1154"/>
        <v>6.7640676600631044</v>
      </c>
      <c r="Y644" s="5">
        <f t="shared" si="1154"/>
        <v>6.4097593540597986</v>
      </c>
      <c r="Z644" s="5">
        <f t="shared" si="1154"/>
        <v>16.295497922318695</v>
      </c>
      <c r="AA644" s="5">
        <f t="shared" si="1154"/>
        <v>1.9970104520186311</v>
      </c>
      <c r="AB644" s="5"/>
      <c r="AC644" s="5">
        <f t="shared" si="1155"/>
        <v>18.037513760168277</v>
      </c>
      <c r="AD644" s="5">
        <f t="shared" si="1155"/>
        <v>3.0867769083621313</v>
      </c>
      <c r="AE644" s="5">
        <f t="shared" si="1155"/>
        <v>3.4625584450323026</v>
      </c>
      <c r="AF644" s="5">
        <f t="shared" si="1155"/>
        <v>4.3966439790410172</v>
      </c>
      <c r="AG644" s="5">
        <f t="shared" si="1155"/>
        <v>8.0121991925747462</v>
      </c>
      <c r="AH644" s="5">
        <f t="shared" si="1155"/>
        <v>10.027998721426892</v>
      </c>
      <c r="AI644" s="5">
        <f t="shared" si="1155"/>
        <v>0.66567015067287705</v>
      </c>
    </row>
    <row r="645" spans="2:35" x14ac:dyDescent="0.3">
      <c r="B645" s="85">
        <f t="shared" si="1147"/>
        <v>50130</v>
      </c>
      <c r="C645" s="3"/>
      <c r="D645" s="3"/>
      <c r="E645" s="5">
        <f t="shared" si="1152"/>
        <v>60.425671096563718</v>
      </c>
      <c r="F645" s="5">
        <f t="shared" si="1152"/>
        <v>38.46741383200888</v>
      </c>
      <c r="G645" s="5">
        <f t="shared" si="1152"/>
        <v>43.150403341992551</v>
      </c>
      <c r="H645" s="5">
        <f t="shared" si="1152"/>
        <v>45.545849589034901</v>
      </c>
      <c r="I645" s="5">
        <f t="shared" si="1152"/>
        <v>78.375332501766167</v>
      </c>
      <c r="J645" s="5">
        <f t="shared" si="1152"/>
        <v>199.04323962192197</v>
      </c>
      <c r="K645" s="5">
        <f t="shared" si="1152"/>
        <v>28.097937059902137</v>
      </c>
      <c r="L645" s="5"/>
      <c r="M645" s="5">
        <f t="shared" si="1153"/>
        <v>38.672429501800785</v>
      </c>
      <c r="N645" s="5">
        <f t="shared" si="1153"/>
        <v>0</v>
      </c>
      <c r="O645" s="5">
        <f t="shared" si="1153"/>
        <v>0</v>
      </c>
      <c r="P645" s="5">
        <f t="shared" si="1153"/>
        <v>0</v>
      </c>
      <c r="Q645" s="5">
        <f t="shared" si="1153"/>
        <v>0</v>
      </c>
      <c r="R645" s="5">
        <f t="shared" si="1153"/>
        <v>0</v>
      </c>
      <c r="S645" s="5">
        <f t="shared" si="1153"/>
        <v>0</v>
      </c>
      <c r="T645" s="5"/>
      <c r="U645" s="5">
        <f t="shared" si="1154"/>
        <v>33.838375814075683</v>
      </c>
      <c r="V645" s="5">
        <f t="shared" si="1154"/>
        <v>8.6861902201310386</v>
      </c>
      <c r="W645" s="5">
        <f t="shared" si="1154"/>
        <v>9.7436394643208981</v>
      </c>
      <c r="X645" s="5">
        <f t="shared" si="1154"/>
        <v>6.7978879983634188</v>
      </c>
      <c r="Y645" s="5">
        <f t="shared" si="1154"/>
        <v>6.4418081508300951</v>
      </c>
      <c r="Z645" s="5">
        <f t="shared" si="1154"/>
        <v>16.376975411930289</v>
      </c>
      <c r="AA645" s="5">
        <f t="shared" si="1154"/>
        <v>2.006995504278724</v>
      </c>
      <c r="AB645" s="5"/>
      <c r="AC645" s="5">
        <f t="shared" si="1155"/>
        <v>18.127701328969113</v>
      </c>
      <c r="AD645" s="5">
        <f t="shared" si="1155"/>
        <v>3.1022107929039424</v>
      </c>
      <c r="AE645" s="5">
        <f t="shared" si="1155"/>
        <v>3.4798712372574632</v>
      </c>
      <c r="AF645" s="5">
        <f t="shared" si="1155"/>
        <v>4.418627198936222</v>
      </c>
      <c r="AG645" s="5">
        <f t="shared" si="1155"/>
        <v>8.0522601885376179</v>
      </c>
      <c r="AH645" s="5">
        <f t="shared" si="1155"/>
        <v>10.078138715034024</v>
      </c>
      <c r="AI645" s="5">
        <f t="shared" si="1155"/>
        <v>0.66899850142624151</v>
      </c>
    </row>
    <row r="646" spans="2:35" x14ac:dyDescent="0.3">
      <c r="B646" s="85">
        <f t="shared" si="1147"/>
        <v>50495</v>
      </c>
      <c r="C646" s="3"/>
      <c r="D646" s="3"/>
      <c r="E646" s="5">
        <f t="shared" si="1152"/>
        <v>60.727799452046533</v>
      </c>
      <c r="F646" s="5">
        <f t="shared" si="1152"/>
        <v>38.65975090116892</v>
      </c>
      <c r="G646" s="5">
        <f t="shared" si="1152"/>
        <v>43.366155358702507</v>
      </c>
      <c r="H646" s="5">
        <f t="shared" si="1152"/>
        <v>45.773578836980079</v>
      </c>
      <c r="I646" s="5">
        <f t="shared" si="1152"/>
        <v>78.767209164274988</v>
      </c>
      <c r="J646" s="5">
        <f t="shared" si="1152"/>
        <v>200.03845582003154</v>
      </c>
      <c r="K646" s="5">
        <f t="shared" si="1152"/>
        <v>28.238426745201647</v>
      </c>
      <c r="L646" s="5"/>
      <c r="M646" s="5">
        <f t="shared" si="1153"/>
        <v>38.865791649309784</v>
      </c>
      <c r="N646" s="5">
        <f t="shared" si="1153"/>
        <v>0</v>
      </c>
      <c r="O646" s="5">
        <f t="shared" si="1153"/>
        <v>0</v>
      </c>
      <c r="P646" s="5">
        <f t="shared" si="1153"/>
        <v>0</v>
      </c>
      <c r="Q646" s="5">
        <f t="shared" si="1153"/>
        <v>0</v>
      </c>
      <c r="R646" s="5">
        <f t="shared" si="1153"/>
        <v>0</v>
      </c>
      <c r="S646" s="5">
        <f t="shared" si="1153"/>
        <v>0</v>
      </c>
      <c r="T646" s="5"/>
      <c r="U646" s="5">
        <f t="shared" si="1154"/>
        <v>34.007567693146058</v>
      </c>
      <c r="V646" s="5">
        <f t="shared" si="1154"/>
        <v>8.7296211712316918</v>
      </c>
      <c r="W646" s="5">
        <f t="shared" si="1154"/>
        <v>9.7923576616424999</v>
      </c>
      <c r="X646" s="5">
        <f t="shared" si="1154"/>
        <v>6.8318774383552352</v>
      </c>
      <c r="Y646" s="5">
        <f t="shared" si="1154"/>
        <v>6.4740171915842453</v>
      </c>
      <c r="Z646" s="5">
        <f t="shared" si="1154"/>
        <v>16.458860288989939</v>
      </c>
      <c r="AA646" s="5">
        <f t="shared" si="1154"/>
        <v>2.0170304818001177</v>
      </c>
      <c r="AB646" s="5"/>
      <c r="AC646" s="5">
        <f t="shared" si="1155"/>
        <v>18.218339835613957</v>
      </c>
      <c r="AD646" s="5">
        <f t="shared" si="1155"/>
        <v>3.1177218468684615</v>
      </c>
      <c r="AE646" s="5">
        <f t="shared" si="1155"/>
        <v>3.49727059344375</v>
      </c>
      <c r="AF646" s="5">
        <f t="shared" si="1155"/>
        <v>4.4407203349309032</v>
      </c>
      <c r="AG646" s="5">
        <f t="shared" si="1155"/>
        <v>8.0925214894803066</v>
      </c>
      <c r="AH646" s="5">
        <f t="shared" si="1155"/>
        <v>10.128529408609191</v>
      </c>
      <c r="AI646" s="5">
        <f t="shared" si="1155"/>
        <v>0.67234349393337256</v>
      </c>
    </row>
    <row r="647" spans="2:35" x14ac:dyDescent="0.3">
      <c r="B647" s="85">
        <f t="shared" si="1147"/>
        <v>50860</v>
      </c>
      <c r="C647" s="3"/>
      <c r="D647" s="3"/>
      <c r="E647" s="5">
        <f t="shared" si="1152"/>
        <v>61.031438449306755</v>
      </c>
      <c r="F647" s="5">
        <f t="shared" si="1152"/>
        <v>38.853049655674759</v>
      </c>
      <c r="G647" s="5">
        <f t="shared" si="1152"/>
        <v>43.582986135496014</v>
      </c>
      <c r="H647" s="5">
        <f t="shared" si="1152"/>
        <v>46.002446731164973</v>
      </c>
      <c r="I647" s="5">
        <f t="shared" si="1152"/>
        <v>79.161045210096361</v>
      </c>
      <c r="J647" s="5">
        <f t="shared" si="1152"/>
        <v>201.03864809913171</v>
      </c>
      <c r="K647" s="5">
        <f t="shared" si="1152"/>
        <v>28.379618878927648</v>
      </c>
      <c r="L647" s="5"/>
      <c r="M647" s="5">
        <f t="shared" si="1153"/>
        <v>39.060120607556321</v>
      </c>
      <c r="N647" s="5">
        <f t="shared" si="1153"/>
        <v>0</v>
      </c>
      <c r="O647" s="5">
        <f t="shared" si="1153"/>
        <v>0</v>
      </c>
      <c r="P647" s="5">
        <f t="shared" si="1153"/>
        <v>0</v>
      </c>
      <c r="Q647" s="5">
        <f t="shared" si="1153"/>
        <v>0</v>
      </c>
      <c r="R647" s="5">
        <f t="shared" si="1153"/>
        <v>0</v>
      </c>
      <c r="S647" s="5">
        <f t="shared" si="1153"/>
        <v>0</v>
      </c>
      <c r="T647" s="5"/>
      <c r="U647" s="5">
        <f t="shared" si="1154"/>
        <v>34.177605531611782</v>
      </c>
      <c r="V647" s="5">
        <f t="shared" si="1154"/>
        <v>8.7732692770878504</v>
      </c>
      <c r="W647" s="5">
        <f t="shared" si="1154"/>
        <v>9.8413194499507117</v>
      </c>
      <c r="X647" s="5">
        <f t="shared" si="1154"/>
        <v>6.8660368255470106</v>
      </c>
      <c r="Y647" s="5">
        <f t="shared" si="1154"/>
        <v>6.5063872775421663</v>
      </c>
      <c r="Z647" s="5">
        <f t="shared" si="1154"/>
        <v>16.541154590434886</v>
      </c>
      <c r="AA647" s="5">
        <f t="shared" si="1154"/>
        <v>2.0271156342091179</v>
      </c>
      <c r="AB647" s="5"/>
      <c r="AC647" s="5">
        <f t="shared" si="1155"/>
        <v>18.309431534792026</v>
      </c>
      <c r="AD647" s="5">
        <f t="shared" si="1155"/>
        <v>3.1333104561028038</v>
      </c>
      <c r="AE647" s="5">
        <f t="shared" si="1155"/>
        <v>3.514756946410968</v>
      </c>
      <c r="AF647" s="5">
        <f t="shared" si="1155"/>
        <v>4.4629239366055575</v>
      </c>
      <c r="AG647" s="5">
        <f t="shared" si="1155"/>
        <v>8.1329840969277072</v>
      </c>
      <c r="AH647" s="5">
        <f t="shared" si="1155"/>
        <v>10.179172055652236</v>
      </c>
      <c r="AI647" s="5">
        <f t="shared" si="1155"/>
        <v>0.67570521140303941</v>
      </c>
    </row>
    <row r="648" spans="2:35" x14ac:dyDescent="0.3">
      <c r="B648" s="85">
        <f t="shared" si="1147"/>
        <v>51226</v>
      </c>
      <c r="C648" s="3"/>
      <c r="D648" s="3"/>
      <c r="E648" s="5">
        <f t="shared" si="1152"/>
        <v>61.336595641553281</v>
      </c>
      <c r="F648" s="5">
        <f t="shared" si="1152"/>
        <v>39.047314903953129</v>
      </c>
      <c r="G648" s="5">
        <f t="shared" si="1152"/>
        <v>43.800901066173481</v>
      </c>
      <c r="H648" s="5">
        <f t="shared" si="1152"/>
        <v>46.232458964820786</v>
      </c>
      <c r="I648" s="5">
        <f t="shared" si="1152"/>
        <v>79.556850436146831</v>
      </c>
      <c r="J648" s="5">
        <f t="shared" si="1152"/>
        <v>202.04384133962733</v>
      </c>
      <c r="K648" s="5">
        <f t="shared" si="1152"/>
        <v>28.521516973322282</v>
      </c>
      <c r="L648" s="5"/>
      <c r="M648" s="5">
        <f t="shared" si="1153"/>
        <v>39.255421210594101</v>
      </c>
      <c r="N648" s="5">
        <f t="shared" si="1153"/>
        <v>0</v>
      </c>
      <c r="O648" s="5">
        <f t="shared" si="1153"/>
        <v>0</v>
      </c>
      <c r="P648" s="5">
        <f t="shared" si="1153"/>
        <v>0</v>
      </c>
      <c r="Q648" s="5">
        <f t="shared" si="1153"/>
        <v>0</v>
      </c>
      <c r="R648" s="5">
        <f t="shared" si="1153"/>
        <v>0</v>
      </c>
      <c r="S648" s="5">
        <f t="shared" si="1153"/>
        <v>0</v>
      </c>
      <c r="T648" s="5"/>
      <c r="U648" s="5">
        <f t="shared" si="1154"/>
        <v>34.348493559269833</v>
      </c>
      <c r="V648" s="5">
        <f t="shared" si="1154"/>
        <v>8.8171356234732894</v>
      </c>
      <c r="W648" s="5">
        <f t="shared" si="1154"/>
        <v>9.8905260472004652</v>
      </c>
      <c r="X648" s="5">
        <f t="shared" si="1154"/>
        <v>6.9003670096747456</v>
      </c>
      <c r="Y648" s="5">
        <f t="shared" si="1154"/>
        <v>6.5389192139298764</v>
      </c>
      <c r="Z648" s="5">
        <f t="shared" si="1154"/>
        <v>16.62386036338706</v>
      </c>
      <c r="AA648" s="5">
        <f t="shared" si="1154"/>
        <v>2.0372512123801632</v>
      </c>
      <c r="AB648" s="5"/>
      <c r="AC648" s="5">
        <f t="shared" si="1155"/>
        <v>18.400978692465983</v>
      </c>
      <c r="AD648" s="5">
        <f t="shared" si="1155"/>
        <v>3.1489770083833175</v>
      </c>
      <c r="AE648" s="5">
        <f t="shared" si="1155"/>
        <v>3.532330731143023</v>
      </c>
      <c r="AF648" s="5">
        <f t="shared" si="1155"/>
        <v>4.4852385562885839</v>
      </c>
      <c r="AG648" s="5">
        <f t="shared" si="1155"/>
        <v>8.1736490174123464</v>
      </c>
      <c r="AH648" s="5">
        <f t="shared" si="1155"/>
        <v>10.230067915930498</v>
      </c>
      <c r="AI648" s="5">
        <f t="shared" si="1155"/>
        <v>0.67908373746005435</v>
      </c>
    </row>
    <row r="649" spans="2:35" x14ac:dyDescent="0.3">
      <c r="B649" s="85">
        <f t="shared" si="1147"/>
        <v>51591</v>
      </c>
      <c r="C649" s="3"/>
      <c r="D649" s="3"/>
      <c r="E649" s="5">
        <f t="shared" ref="E649:K649" si="1156">E333*$E$40</f>
        <v>46.174740539146846</v>
      </c>
      <c r="F649" s="5">
        <f t="shared" si="1156"/>
        <v>29.395169646796177</v>
      </c>
      <c r="G649" s="5">
        <f t="shared" si="1156"/>
        <v>32.973712038580032</v>
      </c>
      <c r="H649" s="5">
        <f t="shared" si="1156"/>
        <v>34.804210681381946</v>
      </c>
      <c r="I649" s="5">
        <f t="shared" si="1156"/>
        <v>59.891112126088053</v>
      </c>
      <c r="J649" s="5">
        <f t="shared" si="1156"/>
        <v>152.10041988488797</v>
      </c>
      <c r="K649" s="5">
        <f t="shared" si="1156"/>
        <v>21.47125435070329</v>
      </c>
      <c r="L649" s="5"/>
      <c r="M649" s="5">
        <f t="shared" ref="M649:S649" si="1157">M333*$E$40</f>
        <v>29.551833945053986</v>
      </c>
      <c r="N649" s="5">
        <f t="shared" si="1157"/>
        <v>0</v>
      </c>
      <c r="O649" s="5">
        <f t="shared" si="1157"/>
        <v>0</v>
      </c>
      <c r="P649" s="5">
        <f t="shared" si="1157"/>
        <v>0</v>
      </c>
      <c r="Q649" s="5">
        <f t="shared" si="1157"/>
        <v>0</v>
      </c>
      <c r="R649" s="5">
        <f t="shared" si="1157"/>
        <v>0</v>
      </c>
      <c r="S649" s="5">
        <f t="shared" si="1157"/>
        <v>0</v>
      </c>
      <c r="T649" s="5"/>
      <c r="U649" s="5">
        <f t="shared" ref="U649:AA649" si="1158">U333*$E$40</f>
        <v>25.857854701922239</v>
      </c>
      <c r="V649" s="5">
        <f t="shared" si="1158"/>
        <v>6.6376189525023621</v>
      </c>
      <c r="W649" s="5">
        <f t="shared" si="1158"/>
        <v>7.4456769119374284</v>
      </c>
      <c r="X649" s="5">
        <f t="shared" si="1158"/>
        <v>5.1946583106540212</v>
      </c>
      <c r="Y649" s="5">
        <f t="shared" si="1158"/>
        <v>4.9225571610483332</v>
      </c>
      <c r="Z649" s="5">
        <f t="shared" si="1158"/>
        <v>12.514591509516102</v>
      </c>
      <c r="AA649" s="5">
        <f t="shared" si="1158"/>
        <v>1.5336610250502352</v>
      </c>
      <c r="AB649" s="5"/>
      <c r="AC649" s="5">
        <f t="shared" ref="AC649:AI649" si="1159">AC333*$E$40</f>
        <v>13.852422161744053</v>
      </c>
      <c r="AD649" s="5">
        <f t="shared" si="1159"/>
        <v>2.3705781973222724</v>
      </c>
      <c r="AE649" s="5">
        <f t="shared" si="1159"/>
        <v>2.6591703256919383</v>
      </c>
      <c r="AF649" s="5">
        <f t="shared" si="1159"/>
        <v>3.3765279019251135</v>
      </c>
      <c r="AG649" s="5">
        <f t="shared" si="1159"/>
        <v>6.1531964513104169</v>
      </c>
      <c r="AH649" s="5">
        <f t="shared" si="1159"/>
        <v>7.701287082779138</v>
      </c>
      <c r="AI649" s="5">
        <f t="shared" si="1159"/>
        <v>0.51122034168341168</v>
      </c>
    </row>
    <row r="651" spans="2:35" s="93" customFormat="1" x14ac:dyDescent="0.3">
      <c r="B651" s="92" t="s">
        <v>241</v>
      </c>
      <c r="C651" s="92"/>
      <c r="D651" s="92"/>
    </row>
    <row r="652" spans="2:35" x14ac:dyDescent="0.3">
      <c r="E652" s="305" t="s">
        <v>89</v>
      </c>
      <c r="F652" s="305"/>
      <c r="G652" s="305"/>
      <c r="H652" s="305"/>
      <c r="I652" s="305"/>
      <c r="J652" s="305"/>
      <c r="K652" s="305"/>
      <c r="M652" s="305" t="s">
        <v>64</v>
      </c>
      <c r="N652" s="305"/>
      <c r="O652" s="305"/>
      <c r="P652" s="305"/>
      <c r="Q652" s="305"/>
      <c r="R652" s="305"/>
      <c r="S652" s="305"/>
      <c r="U652" s="305" t="s">
        <v>65</v>
      </c>
      <c r="V652" s="305"/>
      <c r="W652" s="305"/>
      <c r="X652" s="305"/>
      <c r="Y652" s="305"/>
      <c r="Z652" s="305"/>
      <c r="AA652" s="305"/>
      <c r="AC652" s="305" t="s">
        <v>66</v>
      </c>
      <c r="AD652" s="305"/>
      <c r="AE652" s="305"/>
      <c r="AF652" s="305"/>
      <c r="AG652" s="305"/>
      <c r="AH652" s="305"/>
      <c r="AI652" s="305"/>
    </row>
    <row r="653" spans="2:35" s="3" customFormat="1" x14ac:dyDescent="0.3">
      <c r="B653" s="4" t="s">
        <v>211</v>
      </c>
      <c r="C653" s="4"/>
      <c r="D653" s="4"/>
      <c r="E653" s="3" t="s">
        <v>70</v>
      </c>
      <c r="F653" s="3" t="s">
        <v>69</v>
      </c>
      <c r="G653" s="3" t="s">
        <v>61</v>
      </c>
      <c r="H653" s="3" t="s">
        <v>68</v>
      </c>
      <c r="I653" s="3" t="s">
        <v>71</v>
      </c>
      <c r="J653" s="3" t="s">
        <v>72</v>
      </c>
      <c r="K653" s="3" t="s">
        <v>62</v>
      </c>
      <c r="M653" s="3" t="s">
        <v>70</v>
      </c>
      <c r="N653" s="3" t="s">
        <v>69</v>
      </c>
      <c r="O653" s="3" t="s">
        <v>61</v>
      </c>
      <c r="P653" s="3" t="s">
        <v>68</v>
      </c>
      <c r="Q653" s="3" t="s">
        <v>71</v>
      </c>
      <c r="R653" s="3" t="s">
        <v>72</v>
      </c>
      <c r="S653" s="3" t="s">
        <v>62</v>
      </c>
      <c r="U653" s="3" t="s">
        <v>70</v>
      </c>
      <c r="V653" s="3" t="s">
        <v>69</v>
      </c>
      <c r="W653" s="3" t="s">
        <v>61</v>
      </c>
      <c r="X653" s="3" t="s">
        <v>68</v>
      </c>
      <c r="Y653" s="3" t="s">
        <v>71</v>
      </c>
      <c r="Z653" s="3" t="s">
        <v>72</v>
      </c>
      <c r="AA653" s="3" t="s">
        <v>62</v>
      </c>
      <c r="AC653" s="3" t="s">
        <v>70</v>
      </c>
      <c r="AD653" s="3" t="s">
        <v>69</v>
      </c>
      <c r="AE653" s="3" t="s">
        <v>61</v>
      </c>
      <c r="AF653" s="3" t="s">
        <v>68</v>
      </c>
      <c r="AG653" s="3" t="s">
        <v>71</v>
      </c>
      <c r="AH653" s="3" t="s">
        <v>72</v>
      </c>
      <c r="AI653" s="3" t="s">
        <v>62</v>
      </c>
    </row>
    <row r="654" spans="2:35" hidden="1" x14ac:dyDescent="0.3">
      <c r="B654" s="86">
        <f t="shared" ref="B654:B684" si="1160">DATE(IF(MONTH(B549)&lt;=3,YEAR(B549),YEAR(B549)+1), 3, 31)</f>
        <v>40633</v>
      </c>
      <c r="C654" s="3"/>
      <c r="D654" s="3"/>
      <c r="E654" s="5">
        <f>MAX(E619-E584,0)</f>
        <v>121.680156</v>
      </c>
      <c r="F654" s="5">
        <f t="shared" ref="F654:K654" si="1161">MAX(F619-F584,0)</f>
        <v>32.406377399999997</v>
      </c>
      <c r="G654" s="5">
        <f t="shared" si="1161"/>
        <v>30.924924499999999</v>
      </c>
      <c r="H654" s="5">
        <f t="shared" si="1161"/>
        <v>134.30568499999998</v>
      </c>
      <c r="I654" s="5">
        <f t="shared" si="1161"/>
        <v>186.62829744999999</v>
      </c>
      <c r="J654" s="5">
        <f t="shared" si="1161"/>
        <v>223.88325609</v>
      </c>
      <c r="K654" s="5">
        <f t="shared" si="1161"/>
        <v>20.740431389999987</v>
      </c>
      <c r="L654" s="5"/>
      <c r="M654" s="5">
        <f t="shared" ref="M654:S654" si="1162">MAX(M619-M584,0)</f>
        <v>74.096454000000008</v>
      </c>
      <c r="N654" s="5">
        <f t="shared" si="1162"/>
        <v>0</v>
      </c>
      <c r="O654" s="5">
        <f t="shared" si="1162"/>
        <v>0</v>
      </c>
      <c r="P654" s="5">
        <f t="shared" si="1162"/>
        <v>0</v>
      </c>
      <c r="Q654" s="5">
        <f t="shared" si="1162"/>
        <v>0</v>
      </c>
      <c r="R654" s="5">
        <f t="shared" si="1162"/>
        <v>0</v>
      </c>
      <c r="S654" s="5">
        <f t="shared" si="1162"/>
        <v>0</v>
      </c>
      <c r="T654" s="5"/>
      <c r="U654" s="5">
        <f t="shared" ref="U654:AA654" si="1163">MAX(U619-U584,0)</f>
        <v>64.017930000000007</v>
      </c>
      <c r="V654" s="5">
        <f t="shared" si="1163"/>
        <v>7.2708039000000007</v>
      </c>
      <c r="W654" s="5">
        <f t="shared" si="1163"/>
        <v>6.8667632500000026</v>
      </c>
      <c r="X654" s="5">
        <f t="shared" si="1163"/>
        <v>21.008855000000004</v>
      </c>
      <c r="Y654" s="5">
        <f t="shared" si="1163"/>
        <v>15.232306214999999</v>
      </c>
      <c r="Z654" s="5">
        <f t="shared" si="1163"/>
        <v>18.453237089999995</v>
      </c>
      <c r="AA654" s="5">
        <f t="shared" si="1163"/>
        <v>1.3454170500000004</v>
      </c>
      <c r="AB654" s="5"/>
      <c r="AC654" s="5">
        <f t="shared" ref="AC654:AI654" si="1164">MAX(AC619-AC584,0)</f>
        <v>34.914137999999994</v>
      </c>
      <c r="AD654" s="5">
        <f t="shared" si="1164"/>
        <v>2.6416674000000007</v>
      </c>
      <c r="AE654" s="5">
        <f t="shared" si="1164"/>
        <v>2.5571995000000003</v>
      </c>
      <c r="AF654" s="5">
        <f t="shared" si="1164"/>
        <v>13.9094275</v>
      </c>
      <c r="AG654" s="5">
        <f t="shared" si="1164"/>
        <v>19.335727059999996</v>
      </c>
      <c r="AH654" s="5">
        <f t="shared" si="1164"/>
        <v>12.969999999999999</v>
      </c>
      <c r="AI654" s="5">
        <f t="shared" si="1164"/>
        <v>0</v>
      </c>
    </row>
    <row r="655" spans="2:35" hidden="1" x14ac:dyDescent="0.3">
      <c r="B655" s="86">
        <f t="shared" si="1160"/>
        <v>40999</v>
      </c>
      <c r="C655" s="3"/>
      <c r="D655" s="3"/>
      <c r="E655" s="5">
        <f t="shared" ref="E655:K655" si="1165">MAX(E620-E585,0)</f>
        <v>130.21804800000001</v>
      </c>
      <c r="F655" s="5">
        <f t="shared" si="1165"/>
        <v>33.679624399999994</v>
      </c>
      <c r="G655" s="5">
        <f t="shared" si="1165"/>
        <v>32.639296999999999</v>
      </c>
      <c r="H655" s="5">
        <f t="shared" si="1165"/>
        <v>140.301479</v>
      </c>
      <c r="I655" s="5">
        <f t="shared" si="1165"/>
        <v>199.45245875000001</v>
      </c>
      <c r="J655" s="5">
        <f t="shared" si="1165"/>
        <v>239.94075278000003</v>
      </c>
      <c r="K655" s="5">
        <f t="shared" si="1165"/>
        <v>22.114038660000006</v>
      </c>
      <c r="L655" s="5"/>
      <c r="M655" s="5">
        <f t="shared" ref="M655:S655" si="1166">MAX(M620-M585,0)</f>
        <v>79.293732000000006</v>
      </c>
      <c r="N655" s="5">
        <f t="shared" si="1166"/>
        <v>0</v>
      </c>
      <c r="O655" s="5">
        <f t="shared" si="1166"/>
        <v>0</v>
      </c>
      <c r="P655" s="5">
        <f t="shared" si="1166"/>
        <v>0</v>
      </c>
      <c r="Q655" s="5">
        <f t="shared" si="1166"/>
        <v>0</v>
      </c>
      <c r="R655" s="5">
        <f t="shared" si="1166"/>
        <v>0</v>
      </c>
      <c r="S655" s="5">
        <f t="shared" si="1166"/>
        <v>0</v>
      </c>
      <c r="T655" s="5"/>
      <c r="U655" s="5">
        <f t="shared" ref="U655:AA655" si="1167">MAX(U620-U585,0)</f>
        <v>68.507865000000024</v>
      </c>
      <c r="V655" s="5">
        <f t="shared" si="1167"/>
        <v>7.5563834000000005</v>
      </c>
      <c r="W655" s="5">
        <f t="shared" si="1167"/>
        <v>7.2476545000000012</v>
      </c>
      <c r="X655" s="5">
        <f t="shared" si="1167"/>
        <v>21.947807000000001</v>
      </c>
      <c r="Y655" s="5">
        <f t="shared" si="1167"/>
        <v>16.279043625</v>
      </c>
      <c r="Z655" s="5">
        <f t="shared" si="1167"/>
        <v>19.77650478</v>
      </c>
      <c r="AA655" s="5">
        <f t="shared" si="1167"/>
        <v>1.4339127000000003</v>
      </c>
      <c r="AB655" s="5"/>
      <c r="AC655" s="5">
        <f t="shared" ref="AC655:AI655" si="1168">MAX(AC620-AC585,0)</f>
        <v>37.363179000000002</v>
      </c>
      <c r="AD655" s="5">
        <f t="shared" si="1168"/>
        <v>2.7455144000000002</v>
      </c>
      <c r="AE655" s="5">
        <f t="shared" si="1168"/>
        <v>2.698747</v>
      </c>
      <c r="AF655" s="5">
        <f t="shared" si="1168"/>
        <v>14.5307785</v>
      </c>
      <c r="AG655" s="5">
        <f t="shared" si="1168"/>
        <v>20.664064500000002</v>
      </c>
      <c r="AH655" s="5">
        <f t="shared" si="1168"/>
        <v>13.905000000000001</v>
      </c>
      <c r="AI655" s="5">
        <f t="shared" si="1168"/>
        <v>0</v>
      </c>
    </row>
    <row r="656" spans="2:35" hidden="1" x14ac:dyDescent="0.3">
      <c r="B656" s="86">
        <f t="shared" si="1160"/>
        <v>41364</v>
      </c>
      <c r="C656" s="3"/>
      <c r="D656" s="3"/>
      <c r="E656" s="5">
        <f t="shared" ref="E656:K656" si="1169">MAX(E621-E586,0)</f>
        <v>143.08806759999999</v>
      </c>
      <c r="F656" s="5">
        <f t="shared" si="1169"/>
        <v>36.164067799999998</v>
      </c>
      <c r="G656" s="5">
        <f t="shared" si="1169"/>
        <v>35.281542000000009</v>
      </c>
      <c r="H656" s="5">
        <f t="shared" si="1169"/>
        <v>150.29992550000003</v>
      </c>
      <c r="I656" s="5">
        <f t="shared" si="1169"/>
        <v>218.60761790000001</v>
      </c>
      <c r="J656" s="5">
        <f t="shared" si="1169"/>
        <v>264.44492790999999</v>
      </c>
      <c r="K656" s="5">
        <f t="shared" si="1169"/>
        <v>24.331649370000001</v>
      </c>
      <c r="L656" s="5"/>
      <c r="M656" s="5">
        <f t="shared" ref="M656:S656" si="1170">MAX(M621-M586,0)</f>
        <v>87.130458400000009</v>
      </c>
      <c r="N656" s="5">
        <f t="shared" si="1170"/>
        <v>0</v>
      </c>
      <c r="O656" s="5">
        <f t="shared" si="1170"/>
        <v>0</v>
      </c>
      <c r="P656" s="5">
        <f t="shared" si="1170"/>
        <v>0</v>
      </c>
      <c r="Q656" s="5">
        <f t="shared" si="1170"/>
        <v>0</v>
      </c>
      <c r="R656" s="5">
        <f t="shared" si="1170"/>
        <v>0</v>
      </c>
      <c r="S656" s="5">
        <f t="shared" si="1170"/>
        <v>0</v>
      </c>
      <c r="T656" s="5"/>
      <c r="U656" s="5">
        <f t="shared" ref="U656:AA656" si="1171">MAX(U621-U586,0)</f>
        <v>75.278617999999994</v>
      </c>
      <c r="V656" s="5">
        <f t="shared" si="1171"/>
        <v>8.1141383000000005</v>
      </c>
      <c r="W656" s="5">
        <f t="shared" si="1171"/>
        <v>7.8345369999999992</v>
      </c>
      <c r="X656" s="5">
        <f t="shared" si="1171"/>
        <v>23.5124165</v>
      </c>
      <c r="Y656" s="5">
        <f t="shared" si="1171"/>
        <v>17.842412280000001</v>
      </c>
      <c r="Z656" s="5">
        <f t="shared" si="1171"/>
        <v>21.79644566</v>
      </c>
      <c r="AA656" s="5">
        <f t="shared" si="1171"/>
        <v>1.57719765</v>
      </c>
      <c r="AB656" s="5"/>
      <c r="AC656" s="5">
        <f t="shared" ref="AC656:AI656" si="1172">MAX(AC621-AC586,0)</f>
        <v>41.0559498</v>
      </c>
      <c r="AD656" s="5">
        <f t="shared" si="1172"/>
        <v>2.9480978000000007</v>
      </c>
      <c r="AE656" s="5">
        <f t="shared" si="1172"/>
        <v>2.9174920000000002</v>
      </c>
      <c r="AF656" s="5">
        <f t="shared" si="1172"/>
        <v>15.566208250000003</v>
      </c>
      <c r="AG656" s="5">
        <f t="shared" si="1172"/>
        <v>22.647704020000006</v>
      </c>
      <c r="AH656" s="5">
        <f t="shared" si="1172"/>
        <v>15.319999999999999</v>
      </c>
      <c r="AI656" s="5">
        <f t="shared" si="1172"/>
        <v>0</v>
      </c>
    </row>
    <row r="657" spans="2:35" hidden="1" x14ac:dyDescent="0.3">
      <c r="B657" s="86">
        <f t="shared" si="1160"/>
        <v>41729</v>
      </c>
      <c r="C657" s="3"/>
      <c r="D657" s="3"/>
      <c r="E657" s="5">
        <f t="shared" ref="E657:K657" si="1173">MAX(E622-E587,0)</f>
        <v>164.14920560000002</v>
      </c>
      <c r="F657" s="5">
        <f t="shared" si="1173"/>
        <v>40.665258199999997</v>
      </c>
      <c r="G657" s="5">
        <f t="shared" si="1173"/>
        <v>39.818185</v>
      </c>
      <c r="H657" s="5">
        <f t="shared" si="1173"/>
        <v>168.09511450000002</v>
      </c>
      <c r="I657" s="5">
        <f t="shared" si="1173"/>
        <v>250.19652035000001</v>
      </c>
      <c r="J657" s="5">
        <f t="shared" si="1173"/>
        <v>304.99988894000012</v>
      </c>
      <c r="K657" s="5">
        <f t="shared" si="1173"/>
        <v>28.020287609999997</v>
      </c>
      <c r="L657" s="5"/>
      <c r="M657" s="5">
        <f t="shared" ref="M657:S657" si="1174">MAX(M622-M587,0)</f>
        <v>99.953950399999997</v>
      </c>
      <c r="N657" s="5">
        <f t="shared" si="1174"/>
        <v>0</v>
      </c>
      <c r="O657" s="5">
        <f t="shared" si="1174"/>
        <v>0</v>
      </c>
      <c r="P657" s="5">
        <f t="shared" si="1174"/>
        <v>0</v>
      </c>
      <c r="Q657" s="5">
        <f t="shared" si="1174"/>
        <v>0</v>
      </c>
      <c r="R657" s="5">
        <f t="shared" si="1174"/>
        <v>0</v>
      </c>
      <c r="S657" s="5">
        <f t="shared" si="1174"/>
        <v>0</v>
      </c>
      <c r="T657" s="5"/>
      <c r="U657" s="5">
        <f t="shared" ref="U657:AA657" si="1175">MAX(U622-U587,0)</f>
        <v>86.357457999999994</v>
      </c>
      <c r="V657" s="5">
        <f t="shared" si="1175"/>
        <v>9.124072700000001</v>
      </c>
      <c r="W657" s="5">
        <f t="shared" si="1175"/>
        <v>8.8408725000000015</v>
      </c>
      <c r="X657" s="5">
        <f t="shared" si="1175"/>
        <v>26.298278500000002</v>
      </c>
      <c r="Y657" s="5">
        <f t="shared" si="1175"/>
        <v>20.420611995000002</v>
      </c>
      <c r="Z657" s="5">
        <f t="shared" si="1175"/>
        <v>25.139131190000004</v>
      </c>
      <c r="AA657" s="5">
        <f t="shared" si="1175"/>
        <v>1.8168529499999992</v>
      </c>
      <c r="AB657" s="5"/>
      <c r="AC657" s="5">
        <f t="shared" ref="AC657:AI657" si="1176">MAX(AC622-AC587,0)</f>
        <v>47.098348800000004</v>
      </c>
      <c r="AD657" s="5">
        <f t="shared" si="1176"/>
        <v>3.3149282000000007</v>
      </c>
      <c r="AE657" s="5">
        <f t="shared" si="1176"/>
        <v>3.2927849999999999</v>
      </c>
      <c r="AF657" s="5">
        <f t="shared" si="1176"/>
        <v>17.411014250000001</v>
      </c>
      <c r="AG657" s="5">
        <f t="shared" si="1176"/>
        <v>25.920910079999999</v>
      </c>
      <c r="AH657" s="5">
        <f t="shared" si="1176"/>
        <v>17.670000000000002</v>
      </c>
      <c r="AI657" s="5">
        <f t="shared" si="1176"/>
        <v>0</v>
      </c>
    </row>
    <row r="658" spans="2:35" hidden="1" x14ac:dyDescent="0.3">
      <c r="B658" s="86">
        <f t="shared" si="1160"/>
        <v>42094</v>
      </c>
      <c r="C658" s="3"/>
      <c r="D658" s="3"/>
      <c r="E658" s="5">
        <f t="shared" ref="E658:K658" si="1177">MAX(E623-E588,0)</f>
        <v>175.7469308</v>
      </c>
      <c r="F658" s="5">
        <f t="shared" si="1177"/>
        <v>42.463005199999998</v>
      </c>
      <c r="G658" s="5">
        <f t="shared" si="1177"/>
        <v>41.885481000000006</v>
      </c>
      <c r="H658" s="5">
        <f t="shared" si="1177"/>
        <v>175.57978624999998</v>
      </c>
      <c r="I658" s="5">
        <f t="shared" si="1177"/>
        <v>267.20245755000002</v>
      </c>
      <c r="J658" s="5">
        <f t="shared" si="1177"/>
        <v>326.77791744000001</v>
      </c>
      <c r="K658" s="5">
        <f t="shared" si="1177"/>
        <v>30.061563839999994</v>
      </c>
      <c r="L658" s="5"/>
      <c r="M658" s="5">
        <f t="shared" ref="M658:S658" si="1178">MAX(M623-M588,0)</f>
        <v>107.01812720000002</v>
      </c>
      <c r="N658" s="5">
        <f t="shared" si="1178"/>
        <v>0</v>
      </c>
      <c r="O658" s="5">
        <f t="shared" si="1178"/>
        <v>0</v>
      </c>
      <c r="P658" s="5">
        <f t="shared" si="1178"/>
        <v>0</v>
      </c>
      <c r="Q658" s="5">
        <f t="shared" si="1178"/>
        <v>0</v>
      </c>
      <c r="R658" s="5">
        <f t="shared" si="1178"/>
        <v>0</v>
      </c>
      <c r="S658" s="5">
        <f t="shared" si="1178"/>
        <v>0</v>
      </c>
      <c r="T658" s="5"/>
      <c r="U658" s="5">
        <f t="shared" ref="U658:AA658" si="1179">MAX(U623-U588,0)</f>
        <v>92.460919000000004</v>
      </c>
      <c r="V658" s="5">
        <f t="shared" si="1179"/>
        <v>9.527352200000001</v>
      </c>
      <c r="W658" s="5">
        <f t="shared" si="1179"/>
        <v>9.2998785000000019</v>
      </c>
      <c r="X658" s="5">
        <f t="shared" si="1179"/>
        <v>27.465758749999999</v>
      </c>
      <c r="Y658" s="5">
        <f t="shared" si="1179"/>
        <v>21.808634784999999</v>
      </c>
      <c r="Z658" s="5">
        <f t="shared" si="1179"/>
        <v>26.934053440000007</v>
      </c>
      <c r="AA658" s="5">
        <f t="shared" si="1179"/>
        <v>1.9493748000000011</v>
      </c>
      <c r="AB658" s="5"/>
      <c r="AC658" s="5">
        <f t="shared" ref="AC658:AI658" si="1180">MAX(AC623-AC588,0)</f>
        <v>50.426468400000005</v>
      </c>
      <c r="AD658" s="5">
        <f t="shared" si="1180"/>
        <v>3.4613252000000001</v>
      </c>
      <c r="AE658" s="5">
        <f t="shared" si="1180"/>
        <v>3.4640310000000003</v>
      </c>
      <c r="AF658" s="5">
        <f t="shared" si="1180"/>
        <v>18.184129374999998</v>
      </c>
      <c r="AG658" s="5">
        <f t="shared" si="1180"/>
        <v>27.682566940000001</v>
      </c>
      <c r="AH658" s="5">
        <f t="shared" si="1180"/>
        <v>18.935000000000002</v>
      </c>
      <c r="AI658" s="5">
        <f t="shared" si="1180"/>
        <v>0</v>
      </c>
    </row>
    <row r="659" spans="2:35" hidden="1" x14ac:dyDescent="0.3">
      <c r="B659" s="86">
        <f t="shared" si="1160"/>
        <v>42460</v>
      </c>
      <c r="C659" s="3"/>
      <c r="D659" s="3"/>
      <c r="E659" s="5">
        <f t="shared" ref="E659:K659" si="1181">MAX(E624-E589,0)</f>
        <v>188.3849768</v>
      </c>
      <c r="F659" s="5">
        <f t="shared" si="1181"/>
        <v>44.339600400000002</v>
      </c>
      <c r="G659" s="5">
        <f t="shared" si="1181"/>
        <v>44.250776999999999</v>
      </c>
      <c r="H659" s="5">
        <f t="shared" si="1181"/>
        <v>183.48765375000002</v>
      </c>
      <c r="I659" s="5">
        <f t="shared" si="1181"/>
        <v>285.56577134999998</v>
      </c>
      <c r="J659" s="5">
        <f t="shared" si="1181"/>
        <v>350.77830855999997</v>
      </c>
      <c r="K659" s="5">
        <f t="shared" si="1181"/>
        <v>32.182354680000003</v>
      </c>
      <c r="L659" s="5"/>
      <c r="M659" s="5">
        <f t="shared" ref="M659:S659" si="1182">MAX(M624-M589,0)</f>
        <v>114.71384119999998</v>
      </c>
      <c r="N659" s="5">
        <f t="shared" si="1182"/>
        <v>0</v>
      </c>
      <c r="O659" s="5">
        <f t="shared" si="1182"/>
        <v>0</v>
      </c>
      <c r="P659" s="5">
        <f t="shared" si="1182"/>
        <v>0</v>
      </c>
      <c r="Q659" s="5">
        <f t="shared" si="1182"/>
        <v>0</v>
      </c>
      <c r="R659" s="5">
        <f t="shared" si="1182"/>
        <v>0</v>
      </c>
      <c r="S659" s="5">
        <f t="shared" si="1182"/>
        <v>0</v>
      </c>
      <c r="T659" s="5"/>
      <c r="U659" s="5">
        <f t="shared" ref="U659:AA659" si="1183">MAX(U624-U589,0)</f>
        <v>99.109924000000007</v>
      </c>
      <c r="V659" s="5">
        <f t="shared" si="1183"/>
        <v>9.9484194000000006</v>
      </c>
      <c r="W659" s="5">
        <f t="shared" si="1183"/>
        <v>9.8256845000000013</v>
      </c>
      <c r="X659" s="5">
        <f t="shared" si="1183"/>
        <v>28.702886250000002</v>
      </c>
      <c r="Y659" s="5">
        <f t="shared" si="1183"/>
        <v>23.307407695000002</v>
      </c>
      <c r="Z659" s="5">
        <f t="shared" si="1183"/>
        <v>28.91246881</v>
      </c>
      <c r="AA659" s="5">
        <f t="shared" si="1183"/>
        <v>2.0862021000000004</v>
      </c>
      <c r="AB659" s="5"/>
      <c r="AC659" s="5">
        <f t="shared" ref="AC659:AI659" si="1184">MAX(AC624-AC589,0)</f>
        <v>54.052826399999994</v>
      </c>
      <c r="AD659" s="5">
        <f t="shared" si="1184"/>
        <v>3.6143904</v>
      </c>
      <c r="AE659" s="5">
        <f t="shared" si="1184"/>
        <v>3.6594770000000003</v>
      </c>
      <c r="AF659" s="5">
        <f t="shared" si="1184"/>
        <v>19.003318125</v>
      </c>
      <c r="AG659" s="5">
        <f t="shared" si="1184"/>
        <v>29.58509888</v>
      </c>
      <c r="AH659" s="5">
        <f t="shared" si="1184"/>
        <v>20.32</v>
      </c>
      <c r="AI659" s="5">
        <f t="shared" si="1184"/>
        <v>0</v>
      </c>
    </row>
    <row r="660" spans="2:35" hidden="1" x14ac:dyDescent="0.3">
      <c r="B660" s="86">
        <f t="shared" si="1160"/>
        <v>42825</v>
      </c>
      <c r="C660" s="3"/>
      <c r="D660" s="3"/>
      <c r="E660" s="5">
        <f t="shared" ref="E660:K660" si="1185">MAX(E625-E590,0)</f>
        <v>202.6183144</v>
      </c>
      <c r="F660" s="5">
        <f t="shared" si="1185"/>
        <v>46.4351956</v>
      </c>
      <c r="G660" s="5">
        <f t="shared" si="1185"/>
        <v>46.812573</v>
      </c>
      <c r="H660" s="5">
        <f t="shared" si="1185"/>
        <v>192.1700865</v>
      </c>
      <c r="I660" s="5">
        <f t="shared" si="1185"/>
        <v>306.06813989999995</v>
      </c>
      <c r="J660" s="5">
        <f t="shared" si="1185"/>
        <v>377.46864834999997</v>
      </c>
      <c r="K660" s="5">
        <f t="shared" si="1185"/>
        <v>34.544665260000002</v>
      </c>
      <c r="L660" s="5"/>
      <c r="M660" s="5">
        <f t="shared" ref="M660:S660" si="1186">MAX(M625-M590,0)</f>
        <v>123.37987960000002</v>
      </c>
      <c r="N660" s="5">
        <f t="shared" si="1186"/>
        <v>0</v>
      </c>
      <c r="O660" s="5">
        <f t="shared" si="1186"/>
        <v>0</v>
      </c>
      <c r="P660" s="5">
        <f t="shared" si="1186"/>
        <v>0</v>
      </c>
      <c r="Q660" s="5">
        <f t="shared" si="1186"/>
        <v>0</v>
      </c>
      <c r="R660" s="5">
        <f t="shared" si="1186"/>
        <v>0</v>
      </c>
      <c r="S660" s="5">
        <f t="shared" si="1186"/>
        <v>0</v>
      </c>
      <c r="T660" s="5"/>
      <c r="U660" s="5">
        <f t="shared" ref="U660:AA660" si="1187">MAX(U625-U590,0)</f>
        <v>106.597067</v>
      </c>
      <c r="V660" s="5">
        <f t="shared" si="1187"/>
        <v>10.418386600000002</v>
      </c>
      <c r="W660" s="5">
        <f t="shared" si="1187"/>
        <v>10.394390500000004</v>
      </c>
      <c r="X660" s="5">
        <f t="shared" si="1187"/>
        <v>30.058729500000002</v>
      </c>
      <c r="Y660" s="5">
        <f t="shared" si="1187"/>
        <v>24.980763930000002</v>
      </c>
      <c r="Z660" s="5">
        <f t="shared" si="1187"/>
        <v>31.112197100000003</v>
      </c>
      <c r="AA660" s="5">
        <f t="shared" si="1187"/>
        <v>2.2393647000000003</v>
      </c>
      <c r="AB660" s="5"/>
      <c r="AC660" s="5">
        <f t="shared" ref="AC660:AI660" si="1188">MAX(AC625-AC590,0)</f>
        <v>58.136536199999995</v>
      </c>
      <c r="AD660" s="5">
        <f t="shared" si="1188"/>
        <v>3.7853056</v>
      </c>
      <c r="AE660" s="5">
        <f t="shared" si="1188"/>
        <v>3.8712730000000004</v>
      </c>
      <c r="AF660" s="5">
        <f t="shared" si="1188"/>
        <v>19.900614750000003</v>
      </c>
      <c r="AG660" s="5">
        <f t="shared" si="1188"/>
        <v>31.709105119999997</v>
      </c>
      <c r="AH660" s="5">
        <f t="shared" si="1188"/>
        <v>21.870000000000005</v>
      </c>
      <c r="AI660" s="5">
        <f t="shared" si="1188"/>
        <v>0</v>
      </c>
    </row>
    <row r="661" spans="2:35" hidden="1" x14ac:dyDescent="0.3">
      <c r="B661" s="86">
        <f t="shared" si="1160"/>
        <v>43190</v>
      </c>
      <c r="C661" s="3"/>
      <c r="D661" s="3"/>
      <c r="E661" s="5">
        <f t="shared" ref="E661:K661" si="1189">MAX(E626-E591,0)</f>
        <v>217.99047000000002</v>
      </c>
      <c r="F661" s="5">
        <f t="shared" si="1189"/>
        <v>48.530790800000005</v>
      </c>
      <c r="G661" s="5">
        <f t="shared" si="1189"/>
        <v>49.445869000000002</v>
      </c>
      <c r="H661" s="5">
        <f t="shared" si="1189"/>
        <v>201.10821500000003</v>
      </c>
      <c r="I661" s="5">
        <f t="shared" si="1189"/>
        <v>328.01405145000007</v>
      </c>
      <c r="J661" s="5">
        <f t="shared" si="1189"/>
        <v>406.42309122</v>
      </c>
      <c r="K661" s="5">
        <f t="shared" si="1189"/>
        <v>37.268655059999986</v>
      </c>
      <c r="L661" s="5"/>
      <c r="M661" s="5">
        <f t="shared" ref="M661:S661" si="1190">MAX(M626-M591,0)</f>
        <v>132.74148000000002</v>
      </c>
      <c r="N661" s="5">
        <f t="shared" si="1190"/>
        <v>0</v>
      </c>
      <c r="O661" s="5">
        <f t="shared" si="1190"/>
        <v>0</v>
      </c>
      <c r="P661" s="5">
        <f t="shared" si="1190"/>
        <v>0</v>
      </c>
      <c r="Q661" s="5">
        <f t="shared" si="1190"/>
        <v>0</v>
      </c>
      <c r="R661" s="5">
        <f t="shared" si="1190"/>
        <v>0</v>
      </c>
      <c r="S661" s="5">
        <f t="shared" si="1190"/>
        <v>0</v>
      </c>
      <c r="T661" s="5"/>
      <c r="U661" s="5">
        <f t="shared" ref="U661:AA661" si="1191">MAX(U626-U591,0)</f>
        <v>114.68535000000001</v>
      </c>
      <c r="V661" s="5">
        <f t="shared" si="1191"/>
        <v>10.888353799999999</v>
      </c>
      <c r="W661" s="5">
        <f t="shared" si="1191"/>
        <v>10.978996500000003</v>
      </c>
      <c r="X661" s="5">
        <f t="shared" si="1191"/>
        <v>31.459220000000002</v>
      </c>
      <c r="Y661" s="5">
        <f t="shared" si="1191"/>
        <v>26.771989014999999</v>
      </c>
      <c r="Z661" s="5">
        <f t="shared" si="1191"/>
        <v>33.498981720000003</v>
      </c>
      <c r="AA661" s="5">
        <f t="shared" si="1191"/>
        <v>2.4156132000000006</v>
      </c>
      <c r="AB661" s="5"/>
      <c r="AC661" s="5">
        <f t="shared" ref="AC661:AI661" si="1192">MAX(AC626-AC591,0)</f>
        <v>62.547435000000007</v>
      </c>
      <c r="AD661" s="5">
        <f t="shared" si="1192"/>
        <v>3.9562208000000001</v>
      </c>
      <c r="AE661" s="5">
        <f t="shared" si="1192"/>
        <v>4.0889190000000006</v>
      </c>
      <c r="AF661" s="5">
        <f t="shared" si="1192"/>
        <v>20.827735000000001</v>
      </c>
      <c r="AG661" s="5">
        <f t="shared" si="1192"/>
        <v>33.983107259999997</v>
      </c>
      <c r="AH661" s="5">
        <f t="shared" si="1192"/>
        <v>23.540000000000003</v>
      </c>
      <c r="AI661" s="5">
        <f t="shared" si="1192"/>
        <v>0</v>
      </c>
    </row>
    <row r="662" spans="2:35" hidden="1" x14ac:dyDescent="0.3">
      <c r="B662" s="86">
        <f t="shared" si="1160"/>
        <v>43555</v>
      </c>
      <c r="C662" s="3"/>
      <c r="D662" s="3"/>
      <c r="E662" s="5">
        <f t="shared" ref="E662:K662" si="1193">MAX(E627-E592,0)</f>
        <v>234.46289640000001</v>
      </c>
      <c r="F662" s="5">
        <f t="shared" si="1193"/>
        <v>50.703886000000011</v>
      </c>
      <c r="G662" s="5">
        <f t="shared" si="1193"/>
        <v>52.292139499999998</v>
      </c>
      <c r="H662" s="5">
        <f t="shared" si="1193"/>
        <v>210.41034350000004</v>
      </c>
      <c r="I662" s="5">
        <f t="shared" si="1193"/>
        <v>351.59460055</v>
      </c>
      <c r="J662" s="5">
        <f t="shared" si="1193"/>
        <v>437.26744874999997</v>
      </c>
      <c r="K662" s="5">
        <f t="shared" si="1193"/>
        <v>39.911584859999984</v>
      </c>
      <c r="L662" s="5"/>
      <c r="M662" s="5">
        <f t="shared" ref="M662:S662" si="1194">MAX(M627-M592,0)</f>
        <v>142.7719926</v>
      </c>
      <c r="N662" s="5">
        <f t="shared" si="1194"/>
        <v>0</v>
      </c>
      <c r="O662" s="5">
        <f t="shared" si="1194"/>
        <v>0</v>
      </c>
      <c r="P662" s="5">
        <f t="shared" si="1194"/>
        <v>0</v>
      </c>
      <c r="Q662" s="5">
        <f t="shared" si="1194"/>
        <v>0</v>
      </c>
      <c r="R662" s="5">
        <f t="shared" si="1194"/>
        <v>0</v>
      </c>
      <c r="S662" s="5">
        <f t="shared" si="1194"/>
        <v>0</v>
      </c>
      <c r="T662" s="5"/>
      <c r="U662" s="5">
        <f t="shared" ref="U662:AA662" si="1195">MAX(U627-U592,0)</f>
        <v>123.35170200000002</v>
      </c>
      <c r="V662" s="5">
        <f t="shared" si="1195"/>
        <v>11.375820999999998</v>
      </c>
      <c r="W662" s="5">
        <f t="shared" si="1195"/>
        <v>11.610840750000001</v>
      </c>
      <c r="X662" s="5">
        <f t="shared" si="1195"/>
        <v>32.915460500000002</v>
      </c>
      <c r="Y662" s="5">
        <f t="shared" si="1195"/>
        <v>28.696649884999996</v>
      </c>
      <c r="Z662" s="5">
        <f t="shared" si="1195"/>
        <v>36.04117875</v>
      </c>
      <c r="AA662" s="5">
        <f t="shared" si="1195"/>
        <v>2.5860716999999998</v>
      </c>
      <c r="AB662" s="5"/>
      <c r="AC662" s="5">
        <f t="shared" ref="AC662:AI662" si="1196">MAX(AC627-AC592,0)</f>
        <v>67.274197200000003</v>
      </c>
      <c r="AD662" s="5">
        <f t="shared" si="1196"/>
        <v>4.1333859999999998</v>
      </c>
      <c r="AE662" s="5">
        <f t="shared" si="1196"/>
        <v>4.3242645</v>
      </c>
      <c r="AF662" s="5">
        <f t="shared" si="1196"/>
        <v>21.792105249999999</v>
      </c>
      <c r="AG662" s="5">
        <f t="shared" si="1196"/>
        <v>36.42608534</v>
      </c>
      <c r="AH662" s="5">
        <f t="shared" si="1196"/>
        <v>25.330000000000002</v>
      </c>
      <c r="AI662" s="5">
        <f t="shared" si="1196"/>
        <v>0</v>
      </c>
    </row>
    <row r="663" spans="2:35" hidden="1" x14ac:dyDescent="0.3">
      <c r="B663" s="86">
        <f t="shared" si="1160"/>
        <v>43921</v>
      </c>
      <c r="C663" s="3"/>
      <c r="D663" s="3"/>
      <c r="E663" s="5">
        <f t="shared" ref="E663:K663" si="1197">MAX(E628-E593,0)</f>
        <v>252.21746440000001</v>
      </c>
      <c r="F663" s="5">
        <f t="shared" si="1197"/>
        <v>53.109481200000005</v>
      </c>
      <c r="G663" s="5">
        <f t="shared" si="1197"/>
        <v>55.206859000000001</v>
      </c>
      <c r="H663" s="5">
        <f t="shared" si="1197"/>
        <v>220.24947474999999</v>
      </c>
      <c r="I663" s="5">
        <f t="shared" si="1197"/>
        <v>376.6985684500001</v>
      </c>
      <c r="J663" s="5">
        <f t="shared" si="1197"/>
        <v>470.32444232</v>
      </c>
      <c r="K663" s="5">
        <f t="shared" si="1197"/>
        <v>43.006034400000004</v>
      </c>
      <c r="L663" s="5"/>
      <c r="M663" s="5">
        <f t="shared" ref="M663:S663" si="1198">MAX(M628-M593,0)</f>
        <v>153.58432960000002</v>
      </c>
      <c r="N663" s="5">
        <f t="shared" si="1198"/>
        <v>0</v>
      </c>
      <c r="O663" s="5">
        <f t="shared" si="1198"/>
        <v>0</v>
      </c>
      <c r="P663" s="5">
        <f t="shared" si="1198"/>
        <v>0</v>
      </c>
      <c r="Q663" s="5">
        <f t="shared" si="1198"/>
        <v>0</v>
      </c>
      <c r="R663" s="5">
        <f t="shared" si="1198"/>
        <v>0</v>
      </c>
      <c r="S663" s="5">
        <f t="shared" si="1198"/>
        <v>0</v>
      </c>
      <c r="T663" s="5"/>
      <c r="U663" s="5">
        <f t="shared" ref="U663:AA663" si="1199">MAX(U628-U593,0)</f>
        <v>132.69339200000002</v>
      </c>
      <c r="V663" s="5">
        <f t="shared" si="1199"/>
        <v>11.9157882</v>
      </c>
      <c r="W663" s="5">
        <f t="shared" si="1199"/>
        <v>12.257661500000001</v>
      </c>
      <c r="X663" s="5">
        <f t="shared" si="1199"/>
        <v>34.454604250000003</v>
      </c>
      <c r="Y663" s="5">
        <f t="shared" si="1199"/>
        <v>30.745515915000006</v>
      </c>
      <c r="Z663" s="5">
        <f t="shared" si="1199"/>
        <v>38.765727819999995</v>
      </c>
      <c r="AA663" s="5">
        <f t="shared" si="1199"/>
        <v>2.7878654999999997</v>
      </c>
      <c r="AB663" s="5"/>
      <c r="AC663" s="5">
        <f t="shared" ref="AC663:AI663" si="1200">MAX(AC628-AC593,0)</f>
        <v>72.368686199999985</v>
      </c>
      <c r="AD663" s="5">
        <f t="shared" si="1200"/>
        <v>4.3293011999999997</v>
      </c>
      <c r="AE663" s="5">
        <f t="shared" si="1200"/>
        <v>4.5657589999999999</v>
      </c>
      <c r="AF663" s="5">
        <f t="shared" si="1200"/>
        <v>22.811052125000003</v>
      </c>
      <c r="AG663" s="5">
        <f t="shared" si="1200"/>
        <v>39.027066860000005</v>
      </c>
      <c r="AH663" s="5">
        <f t="shared" si="1200"/>
        <v>27.25</v>
      </c>
      <c r="AI663" s="5">
        <f t="shared" si="1200"/>
        <v>0</v>
      </c>
    </row>
    <row r="664" spans="2:35" hidden="1" x14ac:dyDescent="0.3">
      <c r="B664" s="86">
        <f t="shared" si="1160"/>
        <v>44286</v>
      </c>
      <c r="C664" s="3"/>
      <c r="D664" s="3"/>
      <c r="E664" s="5">
        <f t="shared" ref="E664:K664" si="1201">MAX(E629-E594,0)</f>
        <v>212.67525560000001</v>
      </c>
      <c r="F664" s="5">
        <f t="shared" si="1201"/>
        <v>49.641400599999997</v>
      </c>
      <c r="G664" s="5">
        <f t="shared" si="1201"/>
        <v>51.823635000000003</v>
      </c>
      <c r="H664" s="5">
        <f t="shared" si="1201"/>
        <v>180.11838449999999</v>
      </c>
      <c r="I664" s="5">
        <f t="shared" si="1201"/>
        <v>314.44270105000004</v>
      </c>
      <c r="J664" s="5">
        <f t="shared" si="1201"/>
        <v>407.72042833999996</v>
      </c>
      <c r="K664" s="5">
        <f t="shared" si="1201"/>
        <v>36.767965709999999</v>
      </c>
      <c r="L664" s="5"/>
      <c r="M664" s="5">
        <f t="shared" ref="M664:S664" si="1202">MAX(M629-M594,0)</f>
        <v>129.43795039999998</v>
      </c>
      <c r="N664" s="5">
        <f t="shared" si="1202"/>
        <v>0</v>
      </c>
      <c r="O664" s="5">
        <f t="shared" si="1202"/>
        <v>0</v>
      </c>
      <c r="P664" s="5">
        <f t="shared" si="1202"/>
        <v>0</v>
      </c>
      <c r="Q664" s="5">
        <f t="shared" si="1202"/>
        <v>0</v>
      </c>
      <c r="R664" s="5">
        <f t="shared" si="1202"/>
        <v>0</v>
      </c>
      <c r="S664" s="5">
        <f t="shared" si="1202"/>
        <v>0</v>
      </c>
      <c r="T664" s="5"/>
      <c r="U664" s="5">
        <f t="shared" ref="U664:AA664" si="1203">MAX(U629-U594,0)</f>
        <v>111.77968299999998</v>
      </c>
      <c r="V664" s="5">
        <f t="shared" si="1203"/>
        <v>11.129079099999998</v>
      </c>
      <c r="W664" s="5">
        <f t="shared" si="1203"/>
        <v>11.479497500000003</v>
      </c>
      <c r="X664" s="5">
        <f t="shared" si="1203"/>
        <v>28.179313499999999</v>
      </c>
      <c r="Y664" s="5">
        <f t="shared" si="1203"/>
        <v>25.664117734999998</v>
      </c>
      <c r="Z664" s="5">
        <f t="shared" si="1203"/>
        <v>33.591741839999997</v>
      </c>
      <c r="AA664" s="5">
        <f t="shared" si="1203"/>
        <v>2.3821399500000009</v>
      </c>
      <c r="AB664" s="5"/>
      <c r="AC664" s="5">
        <f t="shared" ref="AC664:AI664" si="1204">MAX(AC629-AC594,0)</f>
        <v>60.936598799999992</v>
      </c>
      <c r="AD664" s="5">
        <f t="shared" si="1204"/>
        <v>4.0560106000000005</v>
      </c>
      <c r="AE664" s="5">
        <f t="shared" si="1204"/>
        <v>4.308935</v>
      </c>
      <c r="AF664" s="5">
        <f t="shared" si="1204"/>
        <v>18.657156749999999</v>
      </c>
      <c r="AG664" s="5">
        <f t="shared" si="1204"/>
        <v>32.579309740000006</v>
      </c>
      <c r="AH664" s="5">
        <f t="shared" si="1204"/>
        <v>23.846199989999999</v>
      </c>
      <c r="AI664" s="5">
        <f t="shared" si="1204"/>
        <v>0</v>
      </c>
    </row>
    <row r="665" spans="2:35" x14ac:dyDescent="0.3">
      <c r="B665" s="86">
        <f t="shared" si="1160"/>
        <v>44651</v>
      </c>
      <c r="C665" s="3"/>
      <c r="D665" s="3"/>
      <c r="E665" s="5">
        <f t="shared" ref="E665:K665" si="1205">MAX(E630-E595,0)</f>
        <v>52.028009819999994</v>
      </c>
      <c r="F665" s="5">
        <f t="shared" si="1205"/>
        <v>33.866850311999997</v>
      </c>
      <c r="G665" s="5">
        <f t="shared" si="1205"/>
        <v>34.666200652500002</v>
      </c>
      <c r="H665" s="5">
        <f t="shared" si="1205"/>
        <v>37.12334925375</v>
      </c>
      <c r="I665" s="5">
        <f t="shared" si="1205"/>
        <v>67.781116219499992</v>
      </c>
      <c r="J665" s="5">
        <f t="shared" si="1205"/>
        <v>140.97247940475</v>
      </c>
      <c r="K665" s="5">
        <f t="shared" si="1205"/>
        <v>10.836026803349991</v>
      </c>
      <c r="L665" s="5"/>
      <c r="M665" s="5">
        <f t="shared" ref="M665:S665" si="1206">MAX(M630-M595,0)</f>
        <v>31.417526880000004</v>
      </c>
      <c r="N665" s="5">
        <f t="shared" si="1206"/>
        <v>0</v>
      </c>
      <c r="O665" s="5">
        <f t="shared" si="1206"/>
        <v>0</v>
      </c>
      <c r="P665" s="5">
        <f t="shared" si="1206"/>
        <v>0</v>
      </c>
      <c r="Q665" s="5">
        <f t="shared" si="1206"/>
        <v>0</v>
      </c>
      <c r="R665" s="5">
        <f t="shared" si="1206"/>
        <v>0</v>
      </c>
      <c r="S665" s="5">
        <f t="shared" si="1206"/>
        <v>0</v>
      </c>
      <c r="T665" s="5"/>
      <c r="U665" s="5">
        <f t="shared" ref="U665:AA665" si="1207">MAX(U630-U595,0)</f>
        <v>26.938811474999998</v>
      </c>
      <c r="V665" s="5">
        <f t="shared" si="1207"/>
        <v>7.5634681320000006</v>
      </c>
      <c r="W665" s="5">
        <f t="shared" si="1207"/>
        <v>7.5886910212500016</v>
      </c>
      <c r="X665" s="5">
        <f t="shared" si="1207"/>
        <v>5.8101025612499999</v>
      </c>
      <c r="Y665" s="5">
        <f t="shared" si="1207"/>
        <v>5.5313464711499991</v>
      </c>
      <c r="Z665" s="5">
        <f t="shared" si="1207"/>
        <v>11.564000754750001</v>
      </c>
      <c r="AA665" s="5">
        <f t="shared" si="1207"/>
        <v>0.69878699324999949</v>
      </c>
      <c r="AB665" s="5"/>
      <c r="AC665" s="5">
        <f t="shared" ref="AC665:AI665" si="1208">MAX(AC630-AC595,0)</f>
        <v>14.586798735000002</v>
      </c>
      <c r="AD665" s="5">
        <f t="shared" si="1208"/>
        <v>2.7988237620000005</v>
      </c>
      <c r="AE665" s="5">
        <f t="shared" si="1208"/>
        <v>2.9603177775000002</v>
      </c>
      <c r="AF665" s="5">
        <f t="shared" si="1208"/>
        <v>3.851232530624999</v>
      </c>
      <c r="AG665" s="5">
        <f t="shared" si="1208"/>
        <v>7.0310551265999992</v>
      </c>
      <c r="AH665" s="5">
        <f t="shared" si="1208"/>
        <v>8.8994747553749995</v>
      </c>
      <c r="AI665" s="5">
        <f t="shared" si="1208"/>
        <v>0</v>
      </c>
    </row>
    <row r="666" spans="2:35" x14ac:dyDescent="0.3">
      <c r="B666" s="86">
        <f t="shared" si="1160"/>
        <v>45016</v>
      </c>
      <c r="C666" s="3"/>
      <c r="D666" s="3"/>
      <c r="E666" s="5">
        <f t="shared" ref="E666:K666" si="1209">MAX(E631-E596,0)</f>
        <v>52.288149869099996</v>
      </c>
      <c r="F666" s="5">
        <f t="shared" si="1209"/>
        <v>34.036184563559999</v>
      </c>
      <c r="G666" s="5">
        <f t="shared" si="1209"/>
        <v>34.839531655762499</v>
      </c>
      <c r="H666" s="5">
        <f t="shared" si="1209"/>
        <v>37.308966000018742</v>
      </c>
      <c r="I666" s="5">
        <f t="shared" si="1209"/>
        <v>68.120021800597485</v>
      </c>
      <c r="J666" s="5">
        <f t="shared" si="1209"/>
        <v>141.67734180177371</v>
      </c>
      <c r="K666" s="5">
        <f t="shared" si="1209"/>
        <v>10.890206937366749</v>
      </c>
      <c r="L666" s="5"/>
      <c r="M666" s="5">
        <f t="shared" ref="M666:S666" si="1210">MAX(M631-M596,0)</f>
        <v>31.574614514399997</v>
      </c>
      <c r="N666" s="5">
        <f t="shared" si="1210"/>
        <v>0</v>
      </c>
      <c r="O666" s="5">
        <f t="shared" si="1210"/>
        <v>0</v>
      </c>
      <c r="P666" s="5">
        <f t="shared" si="1210"/>
        <v>0</v>
      </c>
      <c r="Q666" s="5">
        <f t="shared" si="1210"/>
        <v>0</v>
      </c>
      <c r="R666" s="5">
        <f t="shared" si="1210"/>
        <v>0</v>
      </c>
      <c r="S666" s="5">
        <f t="shared" si="1210"/>
        <v>0</v>
      </c>
      <c r="T666" s="5"/>
      <c r="U666" s="5">
        <f t="shared" ref="U666:AA666" si="1211">MAX(U631-U596,0)</f>
        <v>27.073505532375002</v>
      </c>
      <c r="V666" s="5">
        <f t="shared" si="1211"/>
        <v>7.6012854726599999</v>
      </c>
      <c r="W666" s="5">
        <f t="shared" si="1211"/>
        <v>7.6266344763562479</v>
      </c>
      <c r="X666" s="5">
        <f t="shared" si="1211"/>
        <v>5.8391530740562496</v>
      </c>
      <c r="Y666" s="5">
        <f t="shared" si="1211"/>
        <v>5.5590032035057497</v>
      </c>
      <c r="Z666" s="5">
        <f t="shared" si="1211"/>
        <v>11.62182075852375</v>
      </c>
      <c r="AA666" s="5">
        <f t="shared" si="1211"/>
        <v>0.7022809282162501</v>
      </c>
      <c r="AB666" s="5"/>
      <c r="AC666" s="5">
        <f t="shared" ref="AC666:AI666" si="1212">MAX(AC631-AC596,0)</f>
        <v>14.659732728674996</v>
      </c>
      <c r="AD666" s="5">
        <f t="shared" si="1212"/>
        <v>2.8128178808099999</v>
      </c>
      <c r="AE666" s="5">
        <f t="shared" si="1212"/>
        <v>2.9751193663874997</v>
      </c>
      <c r="AF666" s="5">
        <f t="shared" si="1212"/>
        <v>3.8704886932781246</v>
      </c>
      <c r="AG666" s="5">
        <f t="shared" si="1212"/>
        <v>7.0662104022329997</v>
      </c>
      <c r="AH666" s="5">
        <f t="shared" si="1212"/>
        <v>8.9439721291518737</v>
      </c>
      <c r="AI666" s="5">
        <f t="shared" si="1212"/>
        <v>0</v>
      </c>
    </row>
    <row r="667" spans="2:35" x14ac:dyDescent="0.3">
      <c r="B667" s="86">
        <f t="shared" si="1160"/>
        <v>45382</v>
      </c>
      <c r="C667" s="3"/>
      <c r="D667" s="3"/>
      <c r="E667" s="5">
        <f t="shared" ref="E667:K667" si="1213">MAX(E632-E597,0)</f>
        <v>52.549590618445478</v>
      </c>
      <c r="F667" s="5">
        <f t="shared" si="1213"/>
        <v>34.206365486377791</v>
      </c>
      <c r="G667" s="5">
        <f t="shared" si="1213"/>
        <v>35.013729314041314</v>
      </c>
      <c r="H667" s="5">
        <f t="shared" si="1213"/>
        <v>37.49551083001883</v>
      </c>
      <c r="I667" s="5">
        <f t="shared" si="1213"/>
        <v>68.460621909600476</v>
      </c>
      <c r="J667" s="5">
        <f t="shared" si="1213"/>
        <v>142.3857285107826</v>
      </c>
      <c r="K667" s="5">
        <f t="shared" si="1213"/>
        <v>10.944657972053584</v>
      </c>
      <c r="L667" s="5"/>
      <c r="M667" s="5">
        <f t="shared" ref="M667:S667" si="1214">MAX(M632-M597,0)</f>
        <v>31.732487586971992</v>
      </c>
      <c r="N667" s="5">
        <f t="shared" si="1214"/>
        <v>0</v>
      </c>
      <c r="O667" s="5">
        <f t="shared" si="1214"/>
        <v>0</v>
      </c>
      <c r="P667" s="5">
        <f t="shared" si="1214"/>
        <v>0</v>
      </c>
      <c r="Q667" s="5">
        <f t="shared" si="1214"/>
        <v>0</v>
      </c>
      <c r="R667" s="5">
        <f t="shared" si="1214"/>
        <v>0</v>
      </c>
      <c r="S667" s="5">
        <f t="shared" si="1214"/>
        <v>0</v>
      </c>
      <c r="T667" s="5"/>
      <c r="U667" s="5">
        <f t="shared" ref="U667:AA667" si="1215">MAX(U632-U597,0)</f>
        <v>27.208873060036868</v>
      </c>
      <c r="V667" s="5">
        <f t="shared" si="1215"/>
        <v>7.6392919000232977</v>
      </c>
      <c r="W667" s="5">
        <f t="shared" si="1215"/>
        <v>7.6647676487380298</v>
      </c>
      <c r="X667" s="5">
        <f t="shared" si="1215"/>
        <v>5.8683488394265293</v>
      </c>
      <c r="Y667" s="5">
        <f t="shared" si="1215"/>
        <v>5.5867982195232777</v>
      </c>
      <c r="Z667" s="5">
        <f t="shared" si="1215"/>
        <v>11.679929862316364</v>
      </c>
      <c r="AA667" s="5">
        <f t="shared" si="1215"/>
        <v>0.70579233285733212</v>
      </c>
      <c r="AB667" s="5"/>
      <c r="AC667" s="5">
        <f t="shared" ref="AC667:AI667" si="1216">MAX(AC632-AC597,0)</f>
        <v>14.733031392318367</v>
      </c>
      <c r="AD667" s="5">
        <f t="shared" si="1216"/>
        <v>2.8268819702140493</v>
      </c>
      <c r="AE667" s="5">
        <f t="shared" si="1216"/>
        <v>2.9899949632194374</v>
      </c>
      <c r="AF667" s="5">
        <f t="shared" si="1216"/>
        <v>3.8898411367445149</v>
      </c>
      <c r="AG667" s="5">
        <f t="shared" si="1216"/>
        <v>7.1015414542441615</v>
      </c>
      <c r="AH667" s="5">
        <f t="shared" si="1216"/>
        <v>8.9886919897976316</v>
      </c>
      <c r="AI667" s="5">
        <f t="shared" si="1216"/>
        <v>0</v>
      </c>
    </row>
    <row r="668" spans="2:35" x14ac:dyDescent="0.3">
      <c r="B668" s="86">
        <f t="shared" si="1160"/>
        <v>45747</v>
      </c>
      <c r="C668" s="3"/>
      <c r="D668" s="3"/>
      <c r="E668" s="5">
        <f t="shared" ref="E668:K668" si="1217">MAX(E633-E598,0)</f>
        <v>52.812338571537708</v>
      </c>
      <c r="F668" s="5">
        <f t="shared" si="1217"/>
        <v>34.377397313809681</v>
      </c>
      <c r="G668" s="5">
        <f t="shared" si="1217"/>
        <v>35.188797960611502</v>
      </c>
      <c r="H668" s="5">
        <f t="shared" si="1217"/>
        <v>37.682988384168922</v>
      </c>
      <c r="I668" s="5">
        <f t="shared" si="1217"/>
        <v>68.802925019148461</v>
      </c>
      <c r="J668" s="5">
        <f t="shared" si="1217"/>
        <v>143.09765715333648</v>
      </c>
      <c r="K668" s="5">
        <f t="shared" si="1217"/>
        <v>10.999381261913852</v>
      </c>
      <c r="L668" s="5"/>
      <c r="M668" s="5">
        <f t="shared" ref="M668:S668" si="1218">MAX(M633-M598,0)</f>
        <v>31.89115002490685</v>
      </c>
      <c r="N668" s="5">
        <f t="shared" si="1218"/>
        <v>0</v>
      </c>
      <c r="O668" s="5">
        <f t="shared" si="1218"/>
        <v>0</v>
      </c>
      <c r="P668" s="5">
        <f t="shared" si="1218"/>
        <v>0</v>
      </c>
      <c r="Q668" s="5">
        <f t="shared" si="1218"/>
        <v>0</v>
      </c>
      <c r="R668" s="5">
        <f t="shared" si="1218"/>
        <v>0</v>
      </c>
      <c r="S668" s="5">
        <f t="shared" si="1218"/>
        <v>0</v>
      </c>
      <c r="T668" s="5"/>
      <c r="U668" s="5">
        <f t="shared" ref="U668:AA668" si="1219">MAX(U633-U598,0)</f>
        <v>27.344917425337051</v>
      </c>
      <c r="V668" s="5">
        <f t="shared" si="1219"/>
        <v>7.6774883595234149</v>
      </c>
      <c r="W668" s="5">
        <f t="shared" si="1219"/>
        <v>7.7030914869817213</v>
      </c>
      <c r="X668" s="5">
        <f t="shared" si="1219"/>
        <v>5.8976905836236604</v>
      </c>
      <c r="Y668" s="5">
        <f t="shared" si="1219"/>
        <v>5.6147322106208932</v>
      </c>
      <c r="Z668" s="5">
        <f t="shared" si="1219"/>
        <v>11.738329511627946</v>
      </c>
      <c r="AA668" s="5">
        <f t="shared" si="1219"/>
        <v>0.7093212945216183</v>
      </c>
      <c r="AB668" s="5"/>
      <c r="AC668" s="5">
        <f t="shared" ref="AC668:AI668" si="1220">MAX(AC633-AC598,0)</f>
        <v>14.806696549279955</v>
      </c>
      <c r="AD668" s="5">
        <f t="shared" si="1220"/>
        <v>2.84101638006512</v>
      </c>
      <c r="AE668" s="5">
        <f t="shared" si="1220"/>
        <v>3.0049449380355338</v>
      </c>
      <c r="AF668" s="5">
        <f t="shared" si="1220"/>
        <v>3.9092903424282373</v>
      </c>
      <c r="AG668" s="5">
        <f t="shared" si="1220"/>
        <v>7.1370491615153835</v>
      </c>
      <c r="AH668" s="5">
        <f t="shared" si="1220"/>
        <v>9.0336354497466189</v>
      </c>
      <c r="AI668" s="5">
        <f t="shared" si="1220"/>
        <v>0</v>
      </c>
    </row>
    <row r="669" spans="2:35" x14ac:dyDescent="0.3">
      <c r="B669" s="86">
        <f t="shared" si="1160"/>
        <v>46112</v>
      </c>
      <c r="C669" s="3"/>
      <c r="D669" s="3"/>
      <c r="E669" s="5">
        <f t="shared" ref="E669:K669" si="1221">MAX(E634-E599,0)</f>
        <v>53.076400264395389</v>
      </c>
      <c r="F669" s="5">
        <f t="shared" si="1221"/>
        <v>34.549284300378716</v>
      </c>
      <c r="G669" s="5">
        <f t="shared" si="1221"/>
        <v>35.364741950414562</v>
      </c>
      <c r="H669" s="5">
        <f t="shared" si="1221"/>
        <v>37.871403326089769</v>
      </c>
      <c r="I669" s="5">
        <f t="shared" si="1221"/>
        <v>69.146939644244199</v>
      </c>
      <c r="J669" s="5">
        <f t="shared" si="1221"/>
        <v>143.81314543910315</v>
      </c>
      <c r="K669" s="5">
        <f t="shared" si="1221"/>
        <v>11.054378168223419</v>
      </c>
      <c r="L669" s="5"/>
      <c r="M669" s="5">
        <f t="shared" ref="M669:S669" si="1222">MAX(M634-M599,0)</f>
        <v>32.050605775031372</v>
      </c>
      <c r="N669" s="5">
        <f t="shared" si="1222"/>
        <v>0</v>
      </c>
      <c r="O669" s="5">
        <f t="shared" si="1222"/>
        <v>0</v>
      </c>
      <c r="P669" s="5">
        <f t="shared" si="1222"/>
        <v>0</v>
      </c>
      <c r="Q669" s="5">
        <f t="shared" si="1222"/>
        <v>0</v>
      </c>
      <c r="R669" s="5">
        <f t="shared" si="1222"/>
        <v>0</v>
      </c>
      <c r="S669" s="5">
        <f t="shared" si="1222"/>
        <v>0</v>
      </c>
      <c r="T669" s="5"/>
      <c r="U669" s="5">
        <f t="shared" ref="U669:AA669" si="1223">MAX(U634-U599,0)</f>
        <v>27.48164201246373</v>
      </c>
      <c r="V669" s="5">
        <f t="shared" si="1223"/>
        <v>7.7158758013210313</v>
      </c>
      <c r="W669" s="5">
        <f t="shared" si="1223"/>
        <v>7.7416069444166276</v>
      </c>
      <c r="X669" s="5">
        <f t="shared" si="1223"/>
        <v>5.9271790365417782</v>
      </c>
      <c r="Y669" s="5">
        <f t="shared" si="1223"/>
        <v>5.6428058716739971</v>
      </c>
      <c r="Z669" s="5">
        <f t="shared" si="1223"/>
        <v>11.797021159186084</v>
      </c>
      <c r="AA669" s="5">
        <f t="shared" si="1223"/>
        <v>0.71286790099422648</v>
      </c>
      <c r="AB669" s="5"/>
      <c r="AC669" s="5">
        <f t="shared" ref="AC669:AI669" si="1224">MAX(AC634-AC599,0)</f>
        <v>14.880730032026356</v>
      </c>
      <c r="AD669" s="5">
        <f t="shared" si="1224"/>
        <v>2.8552214619654444</v>
      </c>
      <c r="AE669" s="5">
        <f t="shared" si="1224"/>
        <v>3.0199696627257109</v>
      </c>
      <c r="AF669" s="5">
        <f t="shared" si="1224"/>
        <v>3.928836794140377</v>
      </c>
      <c r="AG669" s="5">
        <f t="shared" si="1224"/>
        <v>7.1727344073229578</v>
      </c>
      <c r="AH669" s="5">
        <f t="shared" si="1224"/>
        <v>9.0788036269953523</v>
      </c>
      <c r="AI669" s="5">
        <f t="shared" si="1224"/>
        <v>0</v>
      </c>
    </row>
    <row r="670" spans="2:35" x14ac:dyDescent="0.3">
      <c r="B670" s="86">
        <f t="shared" si="1160"/>
        <v>46477</v>
      </c>
      <c r="C670" s="3"/>
      <c r="D670" s="3"/>
      <c r="E670" s="5">
        <f t="shared" ref="E670:K670" si="1225">MAX(E635-E600,0)</f>
        <v>53.341782265717356</v>
      </c>
      <c r="F670" s="5">
        <f t="shared" si="1225"/>
        <v>34.722030721880607</v>
      </c>
      <c r="G670" s="5">
        <f t="shared" si="1225"/>
        <v>35.541565660166619</v>
      </c>
      <c r="H670" s="5">
        <f t="shared" si="1225"/>
        <v>38.060760342720201</v>
      </c>
      <c r="I670" s="5">
        <f t="shared" si="1225"/>
        <v>69.492674342465421</v>
      </c>
      <c r="J670" s="5">
        <f t="shared" si="1225"/>
        <v>144.53221116629865</v>
      </c>
      <c r="K670" s="5">
        <f t="shared" si="1225"/>
        <v>11.109650059064542</v>
      </c>
      <c r="L670" s="5"/>
      <c r="M670" s="5">
        <f t="shared" ref="M670:S670" si="1226">MAX(M635-M600,0)</f>
        <v>32.21085880390654</v>
      </c>
      <c r="N670" s="5">
        <f t="shared" si="1226"/>
        <v>0</v>
      </c>
      <c r="O670" s="5">
        <f t="shared" si="1226"/>
        <v>0</v>
      </c>
      <c r="P670" s="5">
        <f t="shared" si="1226"/>
        <v>0</v>
      </c>
      <c r="Q670" s="5">
        <f t="shared" si="1226"/>
        <v>0</v>
      </c>
      <c r="R670" s="5">
        <f t="shared" si="1226"/>
        <v>0</v>
      </c>
      <c r="S670" s="5">
        <f t="shared" si="1226"/>
        <v>0</v>
      </c>
      <c r="T670" s="5"/>
      <c r="U670" s="5">
        <f t="shared" ref="U670:AA670" si="1227">MAX(U635-U600,0)</f>
        <v>27.619050222526042</v>
      </c>
      <c r="V670" s="5">
        <f t="shared" si="1227"/>
        <v>7.7544551803276356</v>
      </c>
      <c r="W670" s="5">
        <f t="shared" si="1227"/>
        <v>7.7803149791387085</v>
      </c>
      <c r="X670" s="5">
        <f t="shared" si="1227"/>
        <v>5.9568149317244874</v>
      </c>
      <c r="Y670" s="5">
        <f t="shared" si="1227"/>
        <v>5.6710199010323654</v>
      </c>
      <c r="Z670" s="5">
        <f t="shared" si="1227"/>
        <v>11.85600626498201</v>
      </c>
      <c r="AA670" s="5">
        <f t="shared" si="1227"/>
        <v>0.7164322404991974</v>
      </c>
      <c r="AB670" s="5"/>
      <c r="AC670" s="5">
        <f t="shared" ref="AC670:AI670" si="1228">MAX(AC635-AC600,0)</f>
        <v>14.955133682186485</v>
      </c>
      <c r="AD670" s="5">
        <f t="shared" si="1228"/>
        <v>2.8694975692752713</v>
      </c>
      <c r="AE670" s="5">
        <f t="shared" si="1228"/>
        <v>3.0350695110393389</v>
      </c>
      <c r="AF670" s="5">
        <f t="shared" si="1228"/>
        <v>3.9484809781110775</v>
      </c>
      <c r="AG670" s="5">
        <f t="shared" si="1228"/>
        <v>7.2085980793595734</v>
      </c>
      <c r="AH670" s="5">
        <f t="shared" si="1228"/>
        <v>9.1241976451303284</v>
      </c>
      <c r="AI670" s="5">
        <f t="shared" si="1228"/>
        <v>0</v>
      </c>
    </row>
    <row r="671" spans="2:35" x14ac:dyDescent="0.3">
      <c r="B671" s="86">
        <f t="shared" si="1160"/>
        <v>46843</v>
      </c>
      <c r="C671" s="3"/>
      <c r="D671" s="3"/>
      <c r="E671" s="5">
        <f t="shared" ref="E671:K671" si="1229">MAX(E636-E601,0)</f>
        <v>53.608491177045934</v>
      </c>
      <c r="F671" s="5">
        <f t="shared" si="1229"/>
        <v>34.89564087549001</v>
      </c>
      <c r="G671" s="5">
        <f t="shared" si="1229"/>
        <v>35.719273488467451</v>
      </c>
      <c r="H671" s="5">
        <f t="shared" si="1229"/>
        <v>38.251064144433798</v>
      </c>
      <c r="I671" s="5">
        <f t="shared" si="1229"/>
        <v>69.840137714177729</v>
      </c>
      <c r="J671" s="5">
        <f t="shared" si="1229"/>
        <v>145.2548722221301</v>
      </c>
      <c r="K671" s="5">
        <f t="shared" si="1229"/>
        <v>11.165198309359866</v>
      </c>
      <c r="L671" s="5"/>
      <c r="M671" s="5">
        <f t="shared" ref="M671:S671" si="1230">MAX(M636-M601,0)</f>
        <v>32.371913097926061</v>
      </c>
      <c r="N671" s="5">
        <f t="shared" si="1230"/>
        <v>0</v>
      </c>
      <c r="O671" s="5">
        <f t="shared" si="1230"/>
        <v>0</v>
      </c>
      <c r="P671" s="5">
        <f t="shared" si="1230"/>
        <v>0</v>
      </c>
      <c r="Q671" s="5">
        <f t="shared" si="1230"/>
        <v>0</v>
      </c>
      <c r="R671" s="5">
        <f t="shared" si="1230"/>
        <v>0</v>
      </c>
      <c r="S671" s="5">
        <f t="shared" si="1230"/>
        <v>0</v>
      </c>
      <c r="T671" s="5"/>
      <c r="U671" s="5">
        <f t="shared" ref="U671:AA671" si="1231">MAX(U636-U601,0)</f>
        <v>27.757145473638673</v>
      </c>
      <c r="V671" s="5">
        <f t="shared" si="1231"/>
        <v>7.7932274562292729</v>
      </c>
      <c r="W671" s="5">
        <f t="shared" si="1231"/>
        <v>7.8192165540343996</v>
      </c>
      <c r="X671" s="5">
        <f t="shared" si="1231"/>
        <v>5.9865990063831092</v>
      </c>
      <c r="Y671" s="5">
        <f t="shared" si="1231"/>
        <v>5.6993750005375272</v>
      </c>
      <c r="Z671" s="5">
        <f t="shared" si="1231"/>
        <v>11.915286296306917</v>
      </c>
      <c r="AA671" s="5">
        <f t="shared" si="1231"/>
        <v>0.72001440170169295</v>
      </c>
      <c r="AB671" s="5"/>
      <c r="AC671" s="5">
        <f t="shared" ref="AC671:AI671" si="1232">MAX(AC636-AC601,0)</f>
        <v>15.029909350597418</v>
      </c>
      <c r="AD671" s="5">
        <f t="shared" si="1232"/>
        <v>2.8838450571216478</v>
      </c>
      <c r="AE671" s="5">
        <f t="shared" si="1232"/>
        <v>3.0502448585945352</v>
      </c>
      <c r="AF671" s="5">
        <f t="shared" si="1232"/>
        <v>3.9682233830016331</v>
      </c>
      <c r="AG671" s="5">
        <f t="shared" si="1232"/>
        <v>7.2446410697563692</v>
      </c>
      <c r="AH671" s="5">
        <f t="shared" si="1232"/>
        <v>9.1698186333559786</v>
      </c>
      <c r="AI671" s="5">
        <f t="shared" si="1232"/>
        <v>0</v>
      </c>
    </row>
    <row r="672" spans="2:35" x14ac:dyDescent="0.3">
      <c r="B672" s="86">
        <f t="shared" si="1160"/>
        <v>47208</v>
      </c>
      <c r="C672" s="3"/>
      <c r="D672" s="3"/>
      <c r="E672" s="5">
        <f t="shared" ref="E672:K672" si="1233">MAX(E637-E602,0)</f>
        <v>53.876533632931157</v>
      </c>
      <c r="F672" s="5">
        <f t="shared" si="1233"/>
        <v>35.070119079867453</v>
      </c>
      <c r="G672" s="5">
        <f t="shared" si="1233"/>
        <v>35.897869855909782</v>
      </c>
      <c r="H672" s="5">
        <f t="shared" si="1233"/>
        <v>38.442319465155961</v>
      </c>
      <c r="I672" s="5">
        <f t="shared" si="1233"/>
        <v>70.189338402748604</v>
      </c>
      <c r="J672" s="5">
        <f t="shared" si="1233"/>
        <v>145.98114658324076</v>
      </c>
      <c r="K672" s="5">
        <f t="shared" si="1233"/>
        <v>11.221024300906656</v>
      </c>
      <c r="L672" s="5"/>
      <c r="M672" s="5">
        <f t="shared" ref="M672:S672" si="1234">MAX(M637-M602,0)</f>
        <v>32.533772663415689</v>
      </c>
      <c r="N672" s="5">
        <f t="shared" si="1234"/>
        <v>0</v>
      </c>
      <c r="O672" s="5">
        <f t="shared" si="1234"/>
        <v>0</v>
      </c>
      <c r="P672" s="5">
        <f t="shared" si="1234"/>
        <v>0</v>
      </c>
      <c r="Q672" s="5">
        <f t="shared" si="1234"/>
        <v>0</v>
      </c>
      <c r="R672" s="5">
        <f t="shared" si="1234"/>
        <v>0</v>
      </c>
      <c r="S672" s="5">
        <f t="shared" si="1234"/>
        <v>0</v>
      </c>
      <c r="T672" s="5"/>
      <c r="U672" s="5">
        <f t="shared" ref="U672:AA672" si="1235">MAX(U637-U602,0)</f>
        <v>27.895931201006867</v>
      </c>
      <c r="V672" s="5">
        <f t="shared" si="1235"/>
        <v>7.8321935935104179</v>
      </c>
      <c r="W672" s="5">
        <f t="shared" si="1235"/>
        <v>7.8583126368045715</v>
      </c>
      <c r="X672" s="5">
        <f t="shared" si="1235"/>
        <v>6.0165320014150234</v>
      </c>
      <c r="Y672" s="5">
        <f t="shared" si="1235"/>
        <v>5.7278718755402149</v>
      </c>
      <c r="Z672" s="5">
        <f t="shared" si="1235"/>
        <v>11.974862727788455</v>
      </c>
      <c r="AA672" s="5">
        <f t="shared" si="1235"/>
        <v>0.72361447371020193</v>
      </c>
      <c r="AB672" s="5"/>
      <c r="AC672" s="5">
        <f t="shared" ref="AC672:AI672" si="1236">MAX(AC637-AC602,0)</f>
        <v>15.1050588973504</v>
      </c>
      <c r="AD672" s="5">
        <f t="shared" si="1236"/>
        <v>2.898264282407256</v>
      </c>
      <c r="AE672" s="5">
        <f t="shared" si="1236"/>
        <v>3.0654960828875071</v>
      </c>
      <c r="AF672" s="5">
        <f t="shared" si="1236"/>
        <v>3.9880644999166401</v>
      </c>
      <c r="AG672" s="5">
        <f t="shared" si="1236"/>
        <v>7.2808642751051496</v>
      </c>
      <c r="AH672" s="5">
        <f t="shared" si="1236"/>
        <v>9.2156677265227565</v>
      </c>
      <c r="AI672" s="5">
        <f t="shared" si="1236"/>
        <v>0</v>
      </c>
    </row>
    <row r="673" spans="2:35" x14ac:dyDescent="0.3">
      <c r="B673" s="86">
        <f t="shared" si="1160"/>
        <v>47573</v>
      </c>
      <c r="C673" s="3"/>
      <c r="D673" s="3"/>
      <c r="E673" s="5">
        <f t="shared" ref="E673:K673" si="1237">MAX(E638-E603,0)</f>
        <v>54.145916301095802</v>
      </c>
      <c r="F673" s="5">
        <f t="shared" si="1237"/>
        <v>35.24546967526679</v>
      </c>
      <c r="G673" s="5">
        <f t="shared" si="1237"/>
        <v>36.077359205189325</v>
      </c>
      <c r="H673" s="5">
        <f t="shared" si="1237"/>
        <v>38.634531062481742</v>
      </c>
      <c r="I673" s="5">
        <f t="shared" si="1237"/>
        <v>70.540285094762339</v>
      </c>
      <c r="J673" s="5">
        <f t="shared" si="1237"/>
        <v>146.71105231615695</v>
      </c>
      <c r="K673" s="5">
        <f t="shared" si="1237"/>
        <v>11.277129422411191</v>
      </c>
      <c r="L673" s="5"/>
      <c r="M673" s="5">
        <f t="shared" ref="M673:S673" si="1238">MAX(M638-M603,0)</f>
        <v>32.696441526732762</v>
      </c>
      <c r="N673" s="5">
        <f t="shared" si="1238"/>
        <v>0</v>
      </c>
      <c r="O673" s="5">
        <f t="shared" si="1238"/>
        <v>0</v>
      </c>
      <c r="P673" s="5">
        <f t="shared" si="1238"/>
        <v>0</v>
      </c>
      <c r="Q673" s="5">
        <f t="shared" si="1238"/>
        <v>0</v>
      </c>
      <c r="R673" s="5">
        <f t="shared" si="1238"/>
        <v>0</v>
      </c>
      <c r="S673" s="5">
        <f t="shared" si="1238"/>
        <v>0</v>
      </c>
      <c r="T673" s="5"/>
      <c r="U673" s="5">
        <f t="shared" ref="U673:AA673" si="1239">MAX(U638-U603,0)</f>
        <v>28.03541085701189</v>
      </c>
      <c r="V673" s="5">
        <f t="shared" si="1239"/>
        <v>7.8713545614779683</v>
      </c>
      <c r="W673" s="5">
        <f t="shared" si="1239"/>
        <v>7.8976041999885922</v>
      </c>
      <c r="X673" s="5">
        <f t="shared" si="1239"/>
        <v>6.0466146614220975</v>
      </c>
      <c r="Y673" s="5">
        <f t="shared" si="1239"/>
        <v>5.7565112349179142</v>
      </c>
      <c r="Z673" s="5">
        <f t="shared" si="1239"/>
        <v>12.034737041427395</v>
      </c>
      <c r="AA673" s="5">
        <f t="shared" si="1239"/>
        <v>0.7272325460787521</v>
      </c>
      <c r="AB673" s="5"/>
      <c r="AC673" s="5">
        <f t="shared" ref="AC673:AI673" si="1240">MAX(AC638-AC603,0)</f>
        <v>15.180584191837152</v>
      </c>
      <c r="AD673" s="5">
        <f t="shared" si="1240"/>
        <v>2.9127556038192917</v>
      </c>
      <c r="AE673" s="5">
        <f t="shared" si="1240"/>
        <v>3.0808235633019443</v>
      </c>
      <c r="AF673" s="5">
        <f t="shared" si="1240"/>
        <v>4.0080048224162237</v>
      </c>
      <c r="AG673" s="5">
        <f t="shared" si="1240"/>
        <v>7.3172685964806741</v>
      </c>
      <c r="AH673" s="5">
        <f t="shared" si="1240"/>
        <v>9.2617460651553696</v>
      </c>
      <c r="AI673" s="5">
        <f t="shared" si="1240"/>
        <v>0</v>
      </c>
    </row>
    <row r="674" spans="2:35" x14ac:dyDescent="0.3">
      <c r="B674" s="86">
        <f t="shared" si="1160"/>
        <v>47938</v>
      </c>
      <c r="C674" s="3"/>
      <c r="D674" s="3"/>
      <c r="E674" s="5">
        <f t="shared" ref="E674:K674" si="1241">MAX(E639-E604,0)</f>
        <v>54.416645882601273</v>
      </c>
      <c r="F674" s="5">
        <f t="shared" si="1241"/>
        <v>35.421697023643119</v>
      </c>
      <c r="G674" s="5">
        <f t="shared" si="1241"/>
        <v>36.25774600121526</v>
      </c>
      <c r="H674" s="5">
        <f t="shared" si="1241"/>
        <v>38.827703717794137</v>
      </c>
      <c r="I674" s="5">
        <f t="shared" si="1241"/>
        <v>70.89298652023615</v>
      </c>
      <c r="J674" s="5">
        <f t="shared" si="1241"/>
        <v>147.44460757773771</v>
      </c>
      <c r="K674" s="5">
        <f t="shared" si="1241"/>
        <v>11.333515069523241</v>
      </c>
      <c r="L674" s="5"/>
      <c r="M674" s="5">
        <f t="shared" ref="M674:S674" si="1242">MAX(M639-M604,0)</f>
        <v>32.859923734366419</v>
      </c>
      <c r="N674" s="5">
        <f t="shared" si="1242"/>
        <v>0</v>
      </c>
      <c r="O674" s="5">
        <f t="shared" si="1242"/>
        <v>0</v>
      </c>
      <c r="P674" s="5">
        <f t="shared" si="1242"/>
        <v>0</v>
      </c>
      <c r="Q674" s="5">
        <f t="shared" si="1242"/>
        <v>0</v>
      </c>
      <c r="R674" s="5">
        <f t="shared" si="1242"/>
        <v>0</v>
      </c>
      <c r="S674" s="5">
        <f t="shared" si="1242"/>
        <v>0</v>
      </c>
      <c r="T674" s="5"/>
      <c r="U674" s="5">
        <f t="shared" ref="U674:AA674" si="1243">MAX(U639-U604,0)</f>
        <v>28.175587911296951</v>
      </c>
      <c r="V674" s="5">
        <f t="shared" si="1243"/>
        <v>7.9107113342853577</v>
      </c>
      <c r="W674" s="5">
        <f t="shared" si="1243"/>
        <v>7.937092220988534</v>
      </c>
      <c r="X674" s="5">
        <f t="shared" si="1243"/>
        <v>6.0768477347292063</v>
      </c>
      <c r="Y674" s="5">
        <f t="shared" si="1243"/>
        <v>5.7852937910925037</v>
      </c>
      <c r="Z674" s="5">
        <f t="shared" si="1243"/>
        <v>12.094910726634534</v>
      </c>
      <c r="AA674" s="5">
        <f t="shared" si="1243"/>
        <v>0.73086870880914589</v>
      </c>
      <c r="AB674" s="5"/>
      <c r="AC674" s="5">
        <f t="shared" ref="AC674:AI674" si="1244">MAX(AC639-AC604,0)</f>
        <v>15.256487112796339</v>
      </c>
      <c r="AD674" s="5">
        <f t="shared" si="1244"/>
        <v>2.9273193818383874</v>
      </c>
      <c r="AE674" s="5">
        <f t="shared" si="1244"/>
        <v>3.096227681118453</v>
      </c>
      <c r="AF674" s="5">
        <f t="shared" si="1244"/>
        <v>4.0280448465283039</v>
      </c>
      <c r="AG674" s="5">
        <f t="shared" si="1244"/>
        <v>7.3538549394630772</v>
      </c>
      <c r="AH674" s="5">
        <f t="shared" si="1244"/>
        <v>9.3080547954811461</v>
      </c>
      <c r="AI674" s="5">
        <f t="shared" si="1244"/>
        <v>0</v>
      </c>
    </row>
    <row r="675" spans="2:35" x14ac:dyDescent="0.3">
      <c r="B675" s="86">
        <f t="shared" si="1160"/>
        <v>48304</v>
      </c>
      <c r="C675" s="3"/>
      <c r="D675" s="3"/>
      <c r="E675" s="5">
        <f t="shared" ref="E675:K675" si="1245">MAX(E640-E605,0)</f>
        <v>54.688729112014272</v>
      </c>
      <c r="F675" s="5">
        <f t="shared" si="1245"/>
        <v>35.59880550876133</v>
      </c>
      <c r="G675" s="5">
        <f t="shared" si="1245"/>
        <v>36.439034731221341</v>
      </c>
      <c r="H675" s="5">
        <f t="shared" si="1245"/>
        <v>39.021842236383094</v>
      </c>
      <c r="I675" s="5">
        <f t="shared" si="1245"/>
        <v>71.247451452837311</v>
      </c>
      <c r="J675" s="5">
        <f t="shared" si="1245"/>
        <v>148.18183061562638</v>
      </c>
      <c r="K675" s="5">
        <f t="shared" si="1245"/>
        <v>11.390182644870862</v>
      </c>
      <c r="L675" s="5"/>
      <c r="M675" s="5">
        <f t="shared" ref="M675:S675" si="1246">MAX(M640-M605,0)</f>
        <v>33.024223353038245</v>
      </c>
      <c r="N675" s="5">
        <f t="shared" si="1246"/>
        <v>0</v>
      </c>
      <c r="O675" s="5">
        <f t="shared" si="1246"/>
        <v>0</v>
      </c>
      <c r="P675" s="5">
        <f t="shared" si="1246"/>
        <v>0</v>
      </c>
      <c r="Q675" s="5">
        <f t="shared" si="1246"/>
        <v>0</v>
      </c>
      <c r="R675" s="5">
        <f t="shared" si="1246"/>
        <v>0</v>
      </c>
      <c r="S675" s="5">
        <f t="shared" si="1246"/>
        <v>0</v>
      </c>
      <c r="T675" s="5"/>
      <c r="U675" s="5">
        <f t="shared" ref="U675:AA675" si="1247">MAX(U640-U605,0)</f>
        <v>28.316465850853433</v>
      </c>
      <c r="V675" s="5">
        <f t="shared" si="1247"/>
        <v>7.9502648909567828</v>
      </c>
      <c r="W675" s="5">
        <f t="shared" si="1247"/>
        <v>7.976777682093477</v>
      </c>
      <c r="X675" s="5">
        <f t="shared" si="1247"/>
        <v>6.1072319734028522</v>
      </c>
      <c r="Y675" s="5">
        <f t="shared" si="1247"/>
        <v>5.8142202600479642</v>
      </c>
      <c r="Z675" s="5">
        <f t="shared" si="1247"/>
        <v>12.155385280267703</v>
      </c>
      <c r="AA675" s="5">
        <f t="shared" si="1247"/>
        <v>0.7345230523531916</v>
      </c>
      <c r="AB675" s="5"/>
      <c r="AC675" s="5">
        <f t="shared" ref="AC675:AI675" si="1248">MAX(AC640-AC605,0)</f>
        <v>15.332769548360318</v>
      </c>
      <c r="AD675" s="5">
        <f t="shared" si="1248"/>
        <v>2.9419559787475791</v>
      </c>
      <c r="AE675" s="5">
        <f t="shared" si="1248"/>
        <v>3.1117088195240457</v>
      </c>
      <c r="AF675" s="5">
        <f t="shared" si="1248"/>
        <v>4.0481850707609448</v>
      </c>
      <c r="AG675" s="5">
        <f t="shared" si="1248"/>
        <v>7.3906242141603915</v>
      </c>
      <c r="AH675" s="5">
        <f t="shared" si="1248"/>
        <v>9.3545950694585507</v>
      </c>
      <c r="AI675" s="5">
        <f t="shared" si="1248"/>
        <v>0</v>
      </c>
    </row>
    <row r="676" spans="2:35" x14ac:dyDescent="0.3">
      <c r="B676" s="86">
        <f t="shared" si="1160"/>
        <v>48669</v>
      </c>
      <c r="C676" s="3"/>
      <c r="D676" s="3"/>
      <c r="E676" s="5">
        <f t="shared" ref="E676:K676" si="1249">MAX(E641-E606,0)</f>
        <v>54.962172757574351</v>
      </c>
      <c r="F676" s="5">
        <f t="shared" si="1249"/>
        <v>35.776799536305134</v>
      </c>
      <c r="G676" s="5">
        <f t="shared" si="1249"/>
        <v>36.621229904877445</v>
      </c>
      <c r="H676" s="5">
        <f t="shared" si="1249"/>
        <v>39.216951447565009</v>
      </c>
      <c r="I676" s="5">
        <f t="shared" si="1249"/>
        <v>71.603688710101494</v>
      </c>
      <c r="J676" s="5">
        <f t="shared" si="1249"/>
        <v>148.9227397687045</v>
      </c>
      <c r="K676" s="5">
        <f t="shared" si="1249"/>
        <v>11.447133558095217</v>
      </c>
      <c r="L676" s="5"/>
      <c r="M676" s="5">
        <f t="shared" ref="M676:S676" si="1250">MAX(M641-M606,0)</f>
        <v>33.18934446980343</v>
      </c>
      <c r="N676" s="5">
        <f t="shared" si="1250"/>
        <v>0</v>
      </c>
      <c r="O676" s="5">
        <f t="shared" si="1250"/>
        <v>0</v>
      </c>
      <c r="P676" s="5">
        <f t="shared" si="1250"/>
        <v>0</v>
      </c>
      <c r="Q676" s="5">
        <f t="shared" si="1250"/>
        <v>0</v>
      </c>
      <c r="R676" s="5">
        <f t="shared" si="1250"/>
        <v>0</v>
      </c>
      <c r="S676" s="5">
        <f t="shared" si="1250"/>
        <v>0</v>
      </c>
      <c r="T676" s="5"/>
      <c r="U676" s="5">
        <f t="shared" ref="U676:AA676" si="1251">MAX(U641-U606,0)</f>
        <v>28.458048180107696</v>
      </c>
      <c r="V676" s="5">
        <f t="shared" si="1251"/>
        <v>7.9900162154115684</v>
      </c>
      <c r="W676" s="5">
        <f t="shared" si="1251"/>
        <v>8.0166615705039419</v>
      </c>
      <c r="X676" s="5">
        <f t="shared" si="1251"/>
        <v>6.1377681332698657</v>
      </c>
      <c r="Y676" s="5">
        <f t="shared" si="1251"/>
        <v>5.8432913613482036</v>
      </c>
      <c r="Z676" s="5">
        <f t="shared" si="1251"/>
        <v>12.21616220666904</v>
      </c>
      <c r="AA676" s="5">
        <f t="shared" si="1251"/>
        <v>0.7381956676149577</v>
      </c>
      <c r="AB676" s="5"/>
      <c r="AC676" s="5">
        <f t="shared" ref="AC676:AI676" si="1252">MAX(AC641-AC606,0)</f>
        <v>15.409433396102116</v>
      </c>
      <c r="AD676" s="5">
        <f t="shared" si="1252"/>
        <v>2.956665758641317</v>
      </c>
      <c r="AE676" s="5">
        <f t="shared" si="1252"/>
        <v>3.127267363621665</v>
      </c>
      <c r="AF676" s="5">
        <f t="shared" si="1252"/>
        <v>4.0684259961147493</v>
      </c>
      <c r="AG676" s="5">
        <f t="shared" si="1252"/>
        <v>7.4275773352311933</v>
      </c>
      <c r="AH676" s="5">
        <f t="shared" si="1252"/>
        <v>9.4013680448058423</v>
      </c>
      <c r="AI676" s="5">
        <f t="shared" si="1252"/>
        <v>0</v>
      </c>
    </row>
    <row r="677" spans="2:35" x14ac:dyDescent="0.3">
      <c r="B677" s="86">
        <f t="shared" si="1160"/>
        <v>49034</v>
      </c>
      <c r="C677" s="3"/>
      <c r="D677" s="3"/>
      <c r="E677" s="5">
        <f t="shared" ref="E677:K677" si="1253">MAX(E642-E607,0)</f>
        <v>55.236983621362214</v>
      </c>
      <c r="F677" s="5">
        <f t="shared" si="1253"/>
        <v>35.955683533986658</v>
      </c>
      <c r="G677" s="5">
        <f t="shared" si="1253"/>
        <v>36.804336054401823</v>
      </c>
      <c r="H677" s="5">
        <f t="shared" si="1253"/>
        <v>39.413036204802836</v>
      </c>
      <c r="I677" s="5">
        <f t="shared" si="1253"/>
        <v>71.961707153651986</v>
      </c>
      <c r="J677" s="5">
        <f t="shared" si="1253"/>
        <v>149.66735346754803</v>
      </c>
      <c r="K677" s="5">
        <f t="shared" si="1253"/>
        <v>11.504369225885686</v>
      </c>
      <c r="L677" s="5"/>
      <c r="M677" s="5">
        <f t="shared" ref="M677:S677" si="1254">MAX(M642-M607,0)</f>
        <v>33.35529119215245</v>
      </c>
      <c r="N677" s="5">
        <f t="shared" si="1254"/>
        <v>0</v>
      </c>
      <c r="O677" s="5">
        <f t="shared" si="1254"/>
        <v>0</v>
      </c>
      <c r="P677" s="5">
        <f t="shared" si="1254"/>
        <v>0</v>
      </c>
      <c r="Q677" s="5">
        <f t="shared" si="1254"/>
        <v>0</v>
      </c>
      <c r="R677" s="5">
        <f t="shared" si="1254"/>
        <v>0</v>
      </c>
      <c r="S677" s="5">
        <f t="shared" si="1254"/>
        <v>0</v>
      </c>
      <c r="T677" s="5"/>
      <c r="U677" s="5">
        <f t="shared" ref="U677:AA677" si="1255">MAX(U642-U607,0)</f>
        <v>28.600338421008232</v>
      </c>
      <c r="V677" s="5">
        <f t="shared" si="1255"/>
        <v>8.0299662964886238</v>
      </c>
      <c r="W677" s="5">
        <f t="shared" si="1255"/>
        <v>8.0567448783564615</v>
      </c>
      <c r="X677" s="5">
        <f t="shared" si="1255"/>
        <v>6.1684569739362152</v>
      </c>
      <c r="Y677" s="5">
        <f t="shared" si="1255"/>
        <v>5.8725078181549444</v>
      </c>
      <c r="Z677" s="5">
        <f t="shared" si="1255"/>
        <v>12.277243017702386</v>
      </c>
      <c r="AA677" s="5">
        <f t="shared" si="1255"/>
        <v>0.74188664595303266</v>
      </c>
      <c r="AB677" s="5"/>
      <c r="AC677" s="5">
        <f t="shared" ref="AC677:AI677" si="1256">MAX(AC642-AC607,0)</f>
        <v>15.486480563082626</v>
      </c>
      <c r="AD677" s="5">
        <f t="shared" si="1256"/>
        <v>2.971449087434523</v>
      </c>
      <c r="AE677" s="5">
        <f t="shared" si="1256"/>
        <v>3.1429037004397729</v>
      </c>
      <c r="AF677" s="5">
        <f t="shared" si="1256"/>
        <v>4.0887681260953217</v>
      </c>
      <c r="AG677" s="5">
        <f t="shared" si="1256"/>
        <v>7.4647152219073476</v>
      </c>
      <c r="AH677" s="5">
        <f t="shared" si="1256"/>
        <v>9.448374885029871</v>
      </c>
      <c r="AI677" s="5">
        <f t="shared" si="1256"/>
        <v>0</v>
      </c>
    </row>
    <row r="678" spans="2:35" x14ac:dyDescent="0.3">
      <c r="B678" s="86">
        <f t="shared" si="1160"/>
        <v>49399</v>
      </c>
      <c r="C678" s="3"/>
      <c r="D678" s="3"/>
      <c r="E678" s="5">
        <f t="shared" ref="E678:K678" si="1257">MAX(E643-E608,0)</f>
        <v>55.513168539469014</v>
      </c>
      <c r="F678" s="5">
        <f t="shared" si="1257"/>
        <v>36.13546195165658</v>
      </c>
      <c r="G678" s="5">
        <f t="shared" si="1257"/>
        <v>36.988357734673826</v>
      </c>
      <c r="H678" s="5">
        <f t="shared" si="1257"/>
        <v>39.610101385826852</v>
      </c>
      <c r="I678" s="5">
        <f t="shared" si="1257"/>
        <v>72.321515689420252</v>
      </c>
      <c r="J678" s="5">
        <f t="shared" si="1257"/>
        <v>150.41569023488577</v>
      </c>
      <c r="K678" s="5">
        <f t="shared" si="1257"/>
        <v>11.561891072015111</v>
      </c>
      <c r="L678" s="5"/>
      <c r="M678" s="5">
        <f t="shared" ref="M678:S678" si="1258">MAX(M643-M608,0)</f>
        <v>33.5220676481132</v>
      </c>
      <c r="N678" s="5">
        <f t="shared" si="1258"/>
        <v>0</v>
      </c>
      <c r="O678" s="5">
        <f t="shared" si="1258"/>
        <v>0</v>
      </c>
      <c r="P678" s="5">
        <f t="shared" si="1258"/>
        <v>0</v>
      </c>
      <c r="Q678" s="5">
        <f t="shared" si="1258"/>
        <v>0</v>
      </c>
      <c r="R678" s="5">
        <f t="shared" si="1258"/>
        <v>0</v>
      </c>
      <c r="S678" s="5">
        <f t="shared" si="1258"/>
        <v>0</v>
      </c>
      <c r="T678" s="5"/>
      <c r="U678" s="5">
        <f t="shared" ref="U678:AA678" si="1259">MAX(U643-U608,0)</f>
        <v>28.743340113113263</v>
      </c>
      <c r="V678" s="5">
        <f t="shared" si="1259"/>
        <v>8.0701161279710654</v>
      </c>
      <c r="W678" s="5">
        <f t="shared" si="1259"/>
        <v>8.0970286027482405</v>
      </c>
      <c r="X678" s="5">
        <f t="shared" si="1259"/>
        <v>6.1992992588058957</v>
      </c>
      <c r="Y678" s="5">
        <f t="shared" si="1259"/>
        <v>5.9018703572457172</v>
      </c>
      <c r="Z678" s="5">
        <f t="shared" si="1259"/>
        <v>12.338629232790895</v>
      </c>
      <c r="AA678" s="5">
        <f t="shared" si="1259"/>
        <v>0.74559607918279736</v>
      </c>
      <c r="AB678" s="5"/>
      <c r="AC678" s="5">
        <f t="shared" ref="AC678:AI678" si="1260">MAX(AC643-AC608,0)</f>
        <v>15.563912965898041</v>
      </c>
      <c r="AD678" s="5">
        <f t="shared" si="1260"/>
        <v>2.986306332871695</v>
      </c>
      <c r="AE678" s="5">
        <f t="shared" si="1260"/>
        <v>3.1586182189419709</v>
      </c>
      <c r="AF678" s="5">
        <f t="shared" si="1260"/>
        <v>4.1092119667257982</v>
      </c>
      <c r="AG678" s="5">
        <f t="shared" si="1260"/>
        <v>7.5020387980168826</v>
      </c>
      <c r="AH678" s="5">
        <f t="shared" si="1260"/>
        <v>9.4956167594550216</v>
      </c>
      <c r="AI678" s="5">
        <f t="shared" si="1260"/>
        <v>0</v>
      </c>
    </row>
    <row r="679" spans="2:35" x14ac:dyDescent="0.3">
      <c r="B679" s="86">
        <f t="shared" si="1160"/>
        <v>49765</v>
      </c>
      <c r="C679" s="3"/>
      <c r="D679" s="3"/>
      <c r="E679" s="5">
        <f t="shared" ref="E679:K679" si="1261">MAX(E644-E609,0)</f>
        <v>55.790734382166363</v>
      </c>
      <c r="F679" s="5">
        <f t="shared" si="1261"/>
        <v>36.316139261414868</v>
      </c>
      <c r="G679" s="5">
        <f t="shared" si="1261"/>
        <v>37.17329952334719</v>
      </c>
      <c r="H679" s="5">
        <f t="shared" si="1261"/>
        <v>39.808151892755973</v>
      </c>
      <c r="I679" s="5">
        <f t="shared" si="1261"/>
        <v>72.683123267867316</v>
      </c>
      <c r="J679" s="5">
        <f t="shared" si="1261"/>
        <v>151.16776868606016</v>
      </c>
      <c r="K679" s="5">
        <f t="shared" si="1261"/>
        <v>11.619700527375187</v>
      </c>
      <c r="L679" s="5"/>
      <c r="M679" s="5">
        <f t="shared" ref="M679:S679" si="1262">MAX(M644-M609,0)</f>
        <v>33.689677986353765</v>
      </c>
      <c r="N679" s="5">
        <f t="shared" si="1262"/>
        <v>0</v>
      </c>
      <c r="O679" s="5">
        <f t="shared" si="1262"/>
        <v>0</v>
      </c>
      <c r="P679" s="5">
        <f t="shared" si="1262"/>
        <v>0</v>
      </c>
      <c r="Q679" s="5">
        <f t="shared" si="1262"/>
        <v>0</v>
      </c>
      <c r="R679" s="5">
        <f t="shared" si="1262"/>
        <v>0</v>
      </c>
      <c r="S679" s="5">
        <f t="shared" si="1262"/>
        <v>0</v>
      </c>
      <c r="T679" s="5"/>
      <c r="U679" s="5">
        <f t="shared" ref="U679:AA679" si="1263">MAX(U644-U609,0)</f>
        <v>28.887056813678839</v>
      </c>
      <c r="V679" s="5">
        <f t="shared" si="1263"/>
        <v>8.1104667086109199</v>
      </c>
      <c r="W679" s="5">
        <f t="shared" si="1263"/>
        <v>8.1375137457619839</v>
      </c>
      <c r="X679" s="5">
        <f t="shared" si="1263"/>
        <v>6.2302957550999247</v>
      </c>
      <c r="Y679" s="5">
        <f t="shared" si="1263"/>
        <v>5.9313797090319467</v>
      </c>
      <c r="Z679" s="5">
        <f t="shared" si="1263"/>
        <v>12.400322378954845</v>
      </c>
      <c r="AA679" s="5">
        <f t="shared" si="1263"/>
        <v>0.74932405957871118</v>
      </c>
      <c r="AB679" s="5"/>
      <c r="AC679" s="5">
        <f t="shared" ref="AC679:AI679" si="1264">MAX(AC644-AC609,0)</f>
        <v>15.641732530727527</v>
      </c>
      <c r="AD679" s="5">
        <f t="shared" si="1264"/>
        <v>3.0012378645360531</v>
      </c>
      <c r="AE679" s="5">
        <f t="shared" si="1264"/>
        <v>3.1744113100366809</v>
      </c>
      <c r="AF679" s="5">
        <f t="shared" si="1264"/>
        <v>4.1297580265594274</v>
      </c>
      <c r="AG679" s="5">
        <f t="shared" si="1264"/>
        <v>7.5395489920069663</v>
      </c>
      <c r="AH679" s="5">
        <f t="shared" si="1264"/>
        <v>9.5430948432522946</v>
      </c>
      <c r="AI679" s="5">
        <f t="shared" si="1264"/>
        <v>0</v>
      </c>
    </row>
    <row r="680" spans="2:35" x14ac:dyDescent="0.3">
      <c r="B680" s="86">
        <f t="shared" si="1160"/>
        <v>50130</v>
      </c>
      <c r="C680" s="3"/>
      <c r="D680" s="3"/>
      <c r="E680" s="5">
        <f t="shared" ref="E680:K680" si="1265">MAX(E645-E610,0)</f>
        <v>56.069688054077176</v>
      </c>
      <c r="F680" s="5">
        <f t="shared" si="1265"/>
        <v>36.497719957721941</v>
      </c>
      <c r="G680" s="5">
        <f t="shared" si="1265"/>
        <v>37.359166020963933</v>
      </c>
      <c r="H680" s="5">
        <f t="shared" si="1265"/>
        <v>40.007192652219757</v>
      </c>
      <c r="I680" s="5">
        <f t="shared" si="1265"/>
        <v>73.046538884206655</v>
      </c>
      <c r="J680" s="5">
        <f t="shared" si="1265"/>
        <v>151.92360752949043</v>
      </c>
      <c r="K680" s="5">
        <f t="shared" si="1265"/>
        <v>11.677799030012061</v>
      </c>
      <c r="L680" s="5"/>
      <c r="M680" s="5">
        <f t="shared" ref="M680:S680" si="1266">MAX(M645-M610,0)</f>
        <v>33.858126376285533</v>
      </c>
      <c r="N680" s="5">
        <f t="shared" si="1266"/>
        <v>0</v>
      </c>
      <c r="O680" s="5">
        <f t="shared" si="1266"/>
        <v>0</v>
      </c>
      <c r="P680" s="5">
        <f t="shared" si="1266"/>
        <v>0</v>
      </c>
      <c r="Q680" s="5">
        <f t="shared" si="1266"/>
        <v>0</v>
      </c>
      <c r="R680" s="5">
        <f t="shared" si="1266"/>
        <v>0</v>
      </c>
      <c r="S680" s="5">
        <f t="shared" si="1266"/>
        <v>0</v>
      </c>
      <c r="T680" s="5"/>
      <c r="U680" s="5">
        <f t="shared" ref="U680:AA680" si="1267">MAX(U645-U610,0)</f>
        <v>29.031492097747218</v>
      </c>
      <c r="V680" s="5">
        <f t="shared" si="1267"/>
        <v>8.1510190421539743</v>
      </c>
      <c r="W680" s="5">
        <f t="shared" si="1267"/>
        <v>8.1782013144907904</v>
      </c>
      <c r="X680" s="5">
        <f t="shared" si="1267"/>
        <v>6.2614472338754226</v>
      </c>
      <c r="Y680" s="5">
        <f t="shared" si="1267"/>
        <v>5.9610366075771033</v>
      </c>
      <c r="Z680" s="5">
        <f t="shared" si="1267"/>
        <v>12.462323990849622</v>
      </c>
      <c r="AA680" s="5">
        <f t="shared" si="1267"/>
        <v>0.75307067987660492</v>
      </c>
      <c r="AB680" s="5"/>
      <c r="AC680" s="5">
        <f t="shared" ref="AC680:AI680" si="1268">MAX(AC645-AC610,0)</f>
        <v>15.719941193381157</v>
      </c>
      <c r="AD680" s="5">
        <f t="shared" si="1268"/>
        <v>3.0162440538587338</v>
      </c>
      <c r="AE680" s="5">
        <f t="shared" si="1268"/>
        <v>3.1902833665868635</v>
      </c>
      <c r="AF680" s="5">
        <f t="shared" si="1268"/>
        <v>4.1504068166922243</v>
      </c>
      <c r="AG680" s="5">
        <f t="shared" si="1268"/>
        <v>7.5772467369669991</v>
      </c>
      <c r="AH680" s="5">
        <f t="shared" si="1268"/>
        <v>9.5908103174685539</v>
      </c>
      <c r="AI680" s="5">
        <f t="shared" si="1268"/>
        <v>0</v>
      </c>
    </row>
    <row r="681" spans="2:35" x14ac:dyDescent="0.3">
      <c r="B681" s="86">
        <f t="shared" si="1160"/>
        <v>50495</v>
      </c>
      <c r="C681" s="3"/>
      <c r="D681" s="3"/>
      <c r="E681" s="5">
        <f t="shared" ref="E681:K681" si="1269">MAX(E646-E611,0)</f>
        <v>56.350036494347556</v>
      </c>
      <c r="F681" s="5">
        <f t="shared" si="1269"/>
        <v>36.680208557510539</v>
      </c>
      <c r="G681" s="5">
        <f t="shared" si="1269"/>
        <v>37.545961851068732</v>
      </c>
      <c r="H681" s="5">
        <f t="shared" si="1269"/>
        <v>40.207228615480858</v>
      </c>
      <c r="I681" s="5">
        <f t="shared" si="1269"/>
        <v>73.411771578627679</v>
      </c>
      <c r="J681" s="5">
        <f t="shared" si="1269"/>
        <v>152.68322556713787</v>
      </c>
      <c r="K681" s="5">
        <f t="shared" si="1269"/>
        <v>11.736188025162122</v>
      </c>
      <c r="L681" s="5"/>
      <c r="M681" s="5">
        <f t="shared" ref="M681:S681" si="1270">MAX(M646-M611,0)</f>
        <v>34.027417008166957</v>
      </c>
      <c r="N681" s="5">
        <f t="shared" si="1270"/>
        <v>0</v>
      </c>
      <c r="O681" s="5">
        <f t="shared" si="1270"/>
        <v>0</v>
      </c>
      <c r="P681" s="5">
        <f t="shared" si="1270"/>
        <v>0</v>
      </c>
      <c r="Q681" s="5">
        <f t="shared" si="1270"/>
        <v>0</v>
      </c>
      <c r="R681" s="5">
        <f t="shared" si="1270"/>
        <v>0</v>
      </c>
      <c r="S681" s="5">
        <f t="shared" si="1270"/>
        <v>0</v>
      </c>
      <c r="T681" s="5"/>
      <c r="U681" s="5">
        <f t="shared" ref="U681:AA681" si="1271">MAX(U646-U611,0)</f>
        <v>29.176649558235951</v>
      </c>
      <c r="V681" s="5">
        <f t="shared" si="1271"/>
        <v>8.1917741373647424</v>
      </c>
      <c r="W681" s="5">
        <f t="shared" si="1271"/>
        <v>8.2190923210632416</v>
      </c>
      <c r="X681" s="5">
        <f t="shared" si="1271"/>
        <v>6.2927544700447999</v>
      </c>
      <c r="Y681" s="5">
        <f t="shared" si="1271"/>
        <v>5.9908417906149891</v>
      </c>
      <c r="Z681" s="5">
        <f t="shared" si="1271"/>
        <v>12.52463561080387</v>
      </c>
      <c r="AA681" s="5">
        <f t="shared" si="1271"/>
        <v>0.75683603327598781</v>
      </c>
      <c r="AB681" s="5"/>
      <c r="AC681" s="5">
        <f t="shared" ref="AC681:AI681" si="1272">MAX(AC646-AC611,0)</f>
        <v>15.798540899348062</v>
      </c>
      <c r="AD681" s="5">
        <f t="shared" si="1272"/>
        <v>3.0313252741280268</v>
      </c>
      <c r="AE681" s="5">
        <f t="shared" si="1272"/>
        <v>3.2062347834197973</v>
      </c>
      <c r="AF681" s="5">
        <f t="shared" si="1272"/>
        <v>4.1711588507756856</v>
      </c>
      <c r="AG681" s="5">
        <f t="shared" si="1272"/>
        <v>7.6151329706518345</v>
      </c>
      <c r="AH681" s="5">
        <f t="shared" si="1272"/>
        <v>9.6387643690558935</v>
      </c>
      <c r="AI681" s="5">
        <f t="shared" si="1272"/>
        <v>0</v>
      </c>
    </row>
    <row r="682" spans="2:35" x14ac:dyDescent="0.3">
      <c r="B682" s="86">
        <f t="shared" si="1160"/>
        <v>50860</v>
      </c>
      <c r="C682" s="3"/>
      <c r="D682" s="3"/>
      <c r="E682" s="5">
        <f t="shared" ref="E682:K682" si="1273">MAX(E647-E612,0)</f>
        <v>56.631786676819281</v>
      </c>
      <c r="F682" s="5">
        <f t="shared" si="1273"/>
        <v>36.863609600298091</v>
      </c>
      <c r="G682" s="5">
        <f t="shared" si="1273"/>
        <v>37.733691660324084</v>
      </c>
      <c r="H682" s="5">
        <f t="shared" si="1273"/>
        <v>40.408264758558254</v>
      </c>
      <c r="I682" s="5">
        <f t="shared" si="1273"/>
        <v>73.778830436520821</v>
      </c>
      <c r="J682" s="5">
        <f t="shared" si="1273"/>
        <v>153.44664169497355</v>
      </c>
      <c r="K682" s="5">
        <f t="shared" si="1273"/>
        <v>11.794868965287932</v>
      </c>
      <c r="L682" s="5"/>
      <c r="M682" s="5">
        <f t="shared" ref="M682:S682" si="1274">MAX(M647-M612,0)</f>
        <v>34.197554093207778</v>
      </c>
      <c r="N682" s="5">
        <f t="shared" si="1274"/>
        <v>0</v>
      </c>
      <c r="O682" s="5">
        <f t="shared" si="1274"/>
        <v>0</v>
      </c>
      <c r="P682" s="5">
        <f t="shared" si="1274"/>
        <v>0</v>
      </c>
      <c r="Q682" s="5">
        <f t="shared" si="1274"/>
        <v>0</v>
      </c>
      <c r="R682" s="5">
        <f t="shared" si="1274"/>
        <v>0</v>
      </c>
      <c r="S682" s="5">
        <f t="shared" si="1274"/>
        <v>0</v>
      </c>
      <c r="T682" s="5"/>
      <c r="U682" s="5">
        <f t="shared" ref="U682:AA682" si="1275">MAX(U647-U612,0)</f>
        <v>29.32253280602712</v>
      </c>
      <c r="V682" s="5">
        <f t="shared" si="1275"/>
        <v>8.2327330080515662</v>
      </c>
      <c r="W682" s="5">
        <f t="shared" si="1275"/>
        <v>8.2601877826685577</v>
      </c>
      <c r="X682" s="5">
        <f t="shared" si="1275"/>
        <v>6.3242182423950233</v>
      </c>
      <c r="Y682" s="5">
        <f t="shared" si="1275"/>
        <v>6.0207959995680636</v>
      </c>
      <c r="Z682" s="5">
        <f t="shared" si="1275"/>
        <v>12.587258788857884</v>
      </c>
      <c r="AA682" s="5">
        <f t="shared" si="1275"/>
        <v>0.76062021344236763</v>
      </c>
      <c r="AB682" s="5"/>
      <c r="AC682" s="5">
        <f t="shared" ref="AC682:AI682" si="1276">MAX(AC647-AC612,0)</f>
        <v>15.877533603844803</v>
      </c>
      <c r="AD682" s="5">
        <f t="shared" si="1276"/>
        <v>3.0464819004986667</v>
      </c>
      <c r="AE682" s="5">
        <f t="shared" si="1276"/>
        <v>3.2222659573368957</v>
      </c>
      <c r="AF682" s="5">
        <f t="shared" si="1276"/>
        <v>4.1920146450295634</v>
      </c>
      <c r="AG682" s="5">
        <f t="shared" si="1276"/>
        <v>7.6532086355050932</v>
      </c>
      <c r="AH682" s="5">
        <f t="shared" si="1276"/>
        <v>9.6869581909011728</v>
      </c>
      <c r="AI682" s="5">
        <f t="shared" si="1276"/>
        <v>0</v>
      </c>
    </row>
    <row r="683" spans="2:35" x14ac:dyDescent="0.3">
      <c r="B683" s="86">
        <f t="shared" si="1160"/>
        <v>51226</v>
      </c>
      <c r="C683" s="3"/>
      <c r="D683" s="3"/>
      <c r="E683" s="5">
        <f t="shared" ref="E683:K683" si="1277">MAX(E648-E613,0)</f>
        <v>56.914945610203375</v>
      </c>
      <c r="F683" s="5">
        <f t="shared" si="1277"/>
        <v>37.047927648299577</v>
      </c>
      <c r="G683" s="5">
        <f t="shared" si="1277"/>
        <v>37.92236011862569</v>
      </c>
      <c r="H683" s="5">
        <f t="shared" si="1277"/>
        <v>40.61030608235103</v>
      </c>
      <c r="I683" s="5">
        <f t="shared" si="1277"/>
        <v>74.147724588703412</v>
      </c>
      <c r="J683" s="5">
        <f t="shared" si="1277"/>
        <v>154.21387490344841</v>
      </c>
      <c r="K683" s="5">
        <f t="shared" si="1277"/>
        <v>11.853843310114367</v>
      </c>
      <c r="L683" s="5"/>
      <c r="M683" s="5">
        <f t="shared" ref="M683:S683" si="1278">MAX(M648-M613,0)</f>
        <v>34.368541863673819</v>
      </c>
      <c r="N683" s="5">
        <f t="shared" si="1278"/>
        <v>0</v>
      </c>
      <c r="O683" s="5">
        <f t="shared" si="1278"/>
        <v>0</v>
      </c>
      <c r="P683" s="5">
        <f t="shared" si="1278"/>
        <v>0</v>
      </c>
      <c r="Q683" s="5">
        <f t="shared" si="1278"/>
        <v>0</v>
      </c>
      <c r="R683" s="5">
        <f t="shared" si="1278"/>
        <v>0</v>
      </c>
      <c r="S683" s="5">
        <f t="shared" si="1278"/>
        <v>0</v>
      </c>
      <c r="T683" s="5"/>
      <c r="U683" s="5">
        <f t="shared" ref="U683:AA683" si="1279">MAX(U648-U613,0)</f>
        <v>29.469145470057256</v>
      </c>
      <c r="V683" s="5">
        <f t="shared" si="1279"/>
        <v>8.2738966730918246</v>
      </c>
      <c r="W683" s="5">
        <f t="shared" si="1279"/>
        <v>8.3014887215818991</v>
      </c>
      <c r="X683" s="5">
        <f t="shared" si="1279"/>
        <v>6.3558393336069976</v>
      </c>
      <c r="Y683" s="5">
        <f t="shared" si="1279"/>
        <v>6.0508999795659033</v>
      </c>
      <c r="Z683" s="5">
        <f t="shared" si="1279"/>
        <v>12.650195082802176</v>
      </c>
      <c r="AA683" s="5">
        <f t="shared" si="1279"/>
        <v>0.76442331450957912</v>
      </c>
      <c r="AB683" s="5"/>
      <c r="AC683" s="5">
        <f t="shared" ref="AC683:AI683" si="1280">MAX(AC648-AC613,0)</f>
        <v>15.956921271864022</v>
      </c>
      <c r="AD683" s="5">
        <f t="shared" si="1280"/>
        <v>3.0617143100011601</v>
      </c>
      <c r="AE683" s="5">
        <f t="shared" si="1280"/>
        <v>3.2383772871235803</v>
      </c>
      <c r="AF683" s="5">
        <f t="shared" si="1280"/>
        <v>4.2129747182547099</v>
      </c>
      <c r="AG683" s="5">
        <f t="shared" si="1280"/>
        <v>7.6914746786826189</v>
      </c>
      <c r="AH683" s="5">
        <f t="shared" si="1280"/>
        <v>9.7353929818556786</v>
      </c>
      <c r="AI683" s="5">
        <f t="shared" si="1280"/>
        <v>0</v>
      </c>
    </row>
    <row r="684" spans="2:35" x14ac:dyDescent="0.3">
      <c r="B684" s="86">
        <f t="shared" si="1160"/>
        <v>51591</v>
      </c>
      <c r="C684" s="3"/>
      <c r="D684" s="3"/>
      <c r="E684" s="5">
        <f t="shared" ref="E684:K684" si="1281">MAX(E649-E614,0)</f>
        <v>42.846082650377809</v>
      </c>
      <c r="F684" s="5">
        <f t="shared" si="1281"/>
        <v>27.890012948719907</v>
      </c>
      <c r="G684" s="5">
        <f t="shared" si="1281"/>
        <v>28.54829357244855</v>
      </c>
      <c r="H684" s="5">
        <f t="shared" si="1281"/>
        <v>30.571803455253033</v>
      </c>
      <c r="I684" s="5">
        <f t="shared" si="1281"/>
        <v>55.819073566776709</v>
      </c>
      <c r="J684" s="5">
        <f t="shared" si="1281"/>
        <v>116.09359121944992</v>
      </c>
      <c r="K684" s="5">
        <f t="shared" si="1281"/>
        <v>8.9236797952546336</v>
      </c>
      <c r="L684" s="5"/>
      <c r="M684" s="5">
        <f t="shared" ref="M684:S684" si="1282">MAX(M649-M614,0)</f>
        <v>25.87294724568703</v>
      </c>
      <c r="N684" s="5">
        <f t="shared" si="1282"/>
        <v>0</v>
      </c>
      <c r="O684" s="5">
        <f t="shared" si="1282"/>
        <v>0</v>
      </c>
      <c r="P684" s="5">
        <f t="shared" si="1282"/>
        <v>0</v>
      </c>
      <c r="Q684" s="5">
        <f t="shared" si="1282"/>
        <v>0</v>
      </c>
      <c r="R684" s="5">
        <f t="shared" si="1282"/>
        <v>0</v>
      </c>
      <c r="S684" s="5">
        <f t="shared" si="1282"/>
        <v>0</v>
      </c>
      <c r="T684" s="5"/>
      <c r="U684" s="5">
        <f t="shared" ref="U684:AA684" si="1283">MAX(U649-U614,0)</f>
        <v>22.184637601054341</v>
      </c>
      <c r="V684" s="5">
        <f t="shared" si="1283"/>
        <v>6.2286637876084505</v>
      </c>
      <c r="W684" s="5">
        <f t="shared" si="1283"/>
        <v>6.2494353297301943</v>
      </c>
      <c r="X684" s="5">
        <f t="shared" si="1283"/>
        <v>4.7847329814794248</v>
      </c>
      <c r="Y684" s="5">
        <f t="shared" si="1283"/>
        <v>4.5551718947293871</v>
      </c>
      <c r="Z684" s="5">
        <f t="shared" si="1283"/>
        <v>9.5231805679522026</v>
      </c>
      <c r="AA684" s="5">
        <f t="shared" si="1283"/>
        <v>0.57546474238361611</v>
      </c>
      <c r="AB684" s="5"/>
      <c r="AC684" s="5">
        <f t="shared" ref="AC684:AI684" si="1284">MAX(AC649-AC614,0)</f>
        <v>12.012513766459431</v>
      </c>
      <c r="AD684" s="5">
        <f t="shared" si="1284"/>
        <v>2.3048860535963787</v>
      </c>
      <c r="AE684" s="5">
        <f t="shared" si="1284"/>
        <v>2.4378795307559535</v>
      </c>
      <c r="AF684" s="5">
        <f t="shared" si="1284"/>
        <v>3.1715652373378154</v>
      </c>
      <c r="AG684" s="5">
        <f t="shared" si="1284"/>
        <v>5.790211274963319</v>
      </c>
      <c r="AH684" s="5">
        <f t="shared" si="1284"/>
        <v>7.3288913458913525</v>
      </c>
      <c r="AI684" s="5">
        <f t="shared" si="1284"/>
        <v>0</v>
      </c>
    </row>
    <row r="685" spans="2:35" x14ac:dyDescent="0.3">
      <c r="E685" s="2"/>
      <c r="M685" s="2"/>
    </row>
    <row r="686" spans="2:35" s="93" customFormat="1" x14ac:dyDescent="0.3">
      <c r="B686" s="92" t="s">
        <v>242</v>
      </c>
      <c r="C686" s="92"/>
      <c r="D686" s="92"/>
    </row>
    <row r="687" spans="2:35" x14ac:dyDescent="0.3">
      <c r="E687" s="305" t="s">
        <v>89</v>
      </c>
      <c r="F687" s="305"/>
      <c r="G687" s="305"/>
      <c r="H687" s="305"/>
      <c r="I687" s="305"/>
      <c r="J687" s="305"/>
      <c r="K687" s="305"/>
      <c r="M687" s="305" t="s">
        <v>64</v>
      </c>
      <c r="N687" s="305"/>
      <c r="O687" s="305"/>
      <c r="P687" s="305"/>
      <c r="Q687" s="305"/>
      <c r="R687" s="305"/>
      <c r="S687" s="305"/>
      <c r="U687" s="305" t="s">
        <v>65</v>
      </c>
      <c r="V687" s="305"/>
      <c r="W687" s="305"/>
      <c r="X687" s="305"/>
      <c r="Y687" s="305"/>
      <c r="Z687" s="305"/>
      <c r="AA687" s="305"/>
      <c r="AC687" s="305" t="s">
        <v>66</v>
      </c>
      <c r="AD687" s="305"/>
      <c r="AE687" s="305"/>
      <c r="AF687" s="305"/>
      <c r="AG687" s="305"/>
      <c r="AH687" s="305"/>
      <c r="AI687" s="305"/>
    </row>
    <row r="688" spans="2:35" s="3" customFormat="1" x14ac:dyDescent="0.3">
      <c r="B688" s="4" t="s">
        <v>211</v>
      </c>
      <c r="C688" s="4"/>
      <c r="D688" s="4"/>
      <c r="E688" s="3" t="s">
        <v>70</v>
      </c>
      <c r="F688" s="3" t="s">
        <v>69</v>
      </c>
      <c r="G688" s="3" t="s">
        <v>61</v>
      </c>
      <c r="H688" s="3" t="s">
        <v>68</v>
      </c>
      <c r="I688" s="3" t="s">
        <v>71</v>
      </c>
      <c r="J688" s="3" t="s">
        <v>72</v>
      </c>
      <c r="K688" s="3" t="s">
        <v>62</v>
      </c>
      <c r="M688" s="3" t="s">
        <v>70</v>
      </c>
      <c r="N688" s="3" t="s">
        <v>69</v>
      </c>
      <c r="O688" s="3" t="s">
        <v>61</v>
      </c>
      <c r="P688" s="3" t="s">
        <v>68</v>
      </c>
      <c r="Q688" s="3" t="s">
        <v>71</v>
      </c>
      <c r="R688" s="3" t="s">
        <v>72</v>
      </c>
      <c r="S688" s="3" t="s">
        <v>62</v>
      </c>
      <c r="U688" s="3" t="s">
        <v>70</v>
      </c>
      <c r="V688" s="3" t="s">
        <v>69</v>
      </c>
      <c r="W688" s="3" t="s">
        <v>61</v>
      </c>
      <c r="X688" s="3" t="s">
        <v>68</v>
      </c>
      <c r="Y688" s="3" t="s">
        <v>71</v>
      </c>
      <c r="Z688" s="3" t="s">
        <v>72</v>
      </c>
      <c r="AA688" s="3" t="s">
        <v>62</v>
      </c>
      <c r="AC688" s="3" t="s">
        <v>70</v>
      </c>
      <c r="AD688" s="3" t="s">
        <v>69</v>
      </c>
      <c r="AE688" s="3" t="s">
        <v>61</v>
      </c>
      <c r="AF688" s="3" t="s">
        <v>68</v>
      </c>
      <c r="AG688" s="3" t="s">
        <v>71</v>
      </c>
      <c r="AH688" s="3" t="s">
        <v>72</v>
      </c>
      <c r="AI688" s="3" t="s">
        <v>62</v>
      </c>
    </row>
    <row r="689" spans="2:35" hidden="1" x14ac:dyDescent="0.3">
      <c r="B689" s="86">
        <f t="shared" ref="B689:B719" si="1285">DATE(IF(MONTH(B584)&lt;=3,YEAR(B584),YEAR(B584)+1), 3, 31)</f>
        <v>40633</v>
      </c>
      <c r="C689" s="3"/>
      <c r="D689" s="3"/>
      <c r="E689" s="5">
        <f>E654*(1-E$44)</f>
        <v>50.047048162799996</v>
      </c>
      <c r="F689" s="5">
        <f t="shared" ref="F689:K689" si="1286">F654*(1-F$44)</f>
        <v>30.996699983099997</v>
      </c>
      <c r="G689" s="5">
        <f t="shared" si="1286"/>
        <v>20.998023735500002</v>
      </c>
      <c r="H689" s="5">
        <f t="shared" si="1286"/>
        <v>64.466728799999984</v>
      </c>
      <c r="I689" s="5">
        <f t="shared" si="1286"/>
        <v>107.68452762864999</v>
      </c>
      <c r="J689" s="5">
        <f t="shared" si="1286"/>
        <v>130.97170481264999</v>
      </c>
      <c r="K689" s="5">
        <f t="shared" si="1286"/>
        <v>4.8968158511789968</v>
      </c>
      <c r="L689" s="5"/>
      <c r="M689" s="5">
        <f>M654*(1-E$44)</f>
        <v>30.475871530200003</v>
      </c>
      <c r="N689" s="5">
        <f t="shared" ref="N689:S689" si="1287">N654*(1-F$44)</f>
        <v>0</v>
      </c>
      <c r="O689" s="5">
        <f t="shared" si="1287"/>
        <v>0</v>
      </c>
      <c r="P689" s="5">
        <f t="shared" si="1287"/>
        <v>0</v>
      </c>
      <c r="Q689" s="5">
        <f t="shared" si="1287"/>
        <v>0</v>
      </c>
      <c r="R689" s="5">
        <f t="shared" si="1287"/>
        <v>0</v>
      </c>
      <c r="S689" s="5">
        <f t="shared" si="1287"/>
        <v>0</v>
      </c>
      <c r="T689" s="5"/>
      <c r="U689" s="5">
        <f>U654*(1-E$44)</f>
        <v>26.330574609000003</v>
      </c>
      <c r="V689" s="5">
        <f t="shared" ref="V689:AA689" si="1288">V654*(1-F$44)</f>
        <v>6.9545239303500006</v>
      </c>
      <c r="W689" s="5">
        <f t="shared" si="1288"/>
        <v>4.6625322467500023</v>
      </c>
      <c r="X689" s="5">
        <f t="shared" si="1288"/>
        <v>10.084250400000002</v>
      </c>
      <c r="Y689" s="5">
        <f t="shared" si="1288"/>
        <v>8.7890406860549994</v>
      </c>
      <c r="Z689" s="5">
        <f t="shared" si="1288"/>
        <v>10.795143697649996</v>
      </c>
      <c r="AA689" s="5">
        <f t="shared" si="1288"/>
        <v>0.31765296550500005</v>
      </c>
      <c r="AB689" s="5"/>
      <c r="AC689" s="5">
        <f>AC654*(1-E$44)</f>
        <v>14.360184959399998</v>
      </c>
      <c r="AD689" s="5">
        <f t="shared" ref="AD689:AI689" si="1289">AD654*(1-F$44)</f>
        <v>2.5267548681000007</v>
      </c>
      <c r="AE689" s="5">
        <f t="shared" si="1289"/>
        <v>1.7363384605000003</v>
      </c>
      <c r="AF689" s="5">
        <f t="shared" si="1289"/>
        <v>6.6765251999999995</v>
      </c>
      <c r="AG689" s="5">
        <f t="shared" si="1289"/>
        <v>11.156714513619997</v>
      </c>
      <c r="AH689" s="5">
        <f t="shared" si="1289"/>
        <v>7.5874499999999987</v>
      </c>
      <c r="AI689" s="5">
        <f t="shared" si="1289"/>
        <v>0</v>
      </c>
    </row>
    <row r="690" spans="2:35" hidden="1" x14ac:dyDescent="0.3">
      <c r="B690" s="86">
        <f t="shared" si="1285"/>
        <v>40999</v>
      </c>
      <c r="C690" s="3"/>
      <c r="D690" s="3"/>
      <c r="E690" s="5">
        <f t="shared" ref="E690:K690" si="1290">E655*(1-E$44)</f>
        <v>53.558683142400007</v>
      </c>
      <c r="F690" s="5">
        <f t="shared" si="1290"/>
        <v>32.214560738599992</v>
      </c>
      <c r="G690" s="5">
        <f t="shared" si="1290"/>
        <v>22.162082663</v>
      </c>
      <c r="H690" s="5">
        <f t="shared" si="1290"/>
        <v>67.34470992</v>
      </c>
      <c r="I690" s="5">
        <f t="shared" si="1290"/>
        <v>115.08406869874999</v>
      </c>
      <c r="J690" s="5">
        <f t="shared" si="1290"/>
        <v>140.3653403763</v>
      </c>
      <c r="K690" s="5">
        <f t="shared" si="1290"/>
        <v>5.2211245276260012</v>
      </c>
      <c r="L690" s="5"/>
      <c r="M690" s="5">
        <f t="shared" ref="M690:S690" si="1291">M655*(1-E$44)</f>
        <v>32.613511971600005</v>
      </c>
      <c r="N690" s="5">
        <f t="shared" si="1291"/>
        <v>0</v>
      </c>
      <c r="O690" s="5">
        <f t="shared" si="1291"/>
        <v>0</v>
      </c>
      <c r="P690" s="5">
        <f t="shared" si="1291"/>
        <v>0</v>
      </c>
      <c r="Q690" s="5">
        <f t="shared" si="1291"/>
        <v>0</v>
      </c>
      <c r="R690" s="5">
        <f t="shared" si="1291"/>
        <v>0</v>
      </c>
      <c r="S690" s="5">
        <f t="shared" si="1291"/>
        <v>0</v>
      </c>
      <c r="T690" s="5"/>
      <c r="U690" s="5">
        <f t="shared" ref="U690:AA690" si="1292">U655*(1-E$44)</f>
        <v>28.17728487450001</v>
      </c>
      <c r="V690" s="5">
        <f t="shared" si="1292"/>
        <v>7.2276807221000006</v>
      </c>
      <c r="W690" s="5">
        <f t="shared" si="1292"/>
        <v>4.9211574055000016</v>
      </c>
      <c r="X690" s="5">
        <f t="shared" si="1292"/>
        <v>10.53494736</v>
      </c>
      <c r="Y690" s="5">
        <f t="shared" si="1292"/>
        <v>9.3930081716249987</v>
      </c>
      <c r="Z690" s="5">
        <f t="shared" si="1292"/>
        <v>11.5692552963</v>
      </c>
      <c r="AA690" s="5">
        <f t="shared" si="1292"/>
        <v>0.33854678847000003</v>
      </c>
      <c r="AB690" s="5"/>
      <c r="AC690" s="5">
        <f t="shared" ref="AC690:AI690" si="1293">AC655*(1-E$44)</f>
        <v>15.367475522700001</v>
      </c>
      <c r="AD690" s="5">
        <f t="shared" si="1293"/>
        <v>2.6260845236000003</v>
      </c>
      <c r="AE690" s="5">
        <f t="shared" si="1293"/>
        <v>1.8324492130000001</v>
      </c>
      <c r="AF690" s="5">
        <f t="shared" si="1293"/>
        <v>6.9747736800000002</v>
      </c>
      <c r="AG690" s="5">
        <f t="shared" si="1293"/>
        <v>11.923165216500001</v>
      </c>
      <c r="AH690" s="5">
        <f t="shared" si="1293"/>
        <v>8.1344250000000002</v>
      </c>
      <c r="AI690" s="5">
        <f t="shared" si="1293"/>
        <v>0</v>
      </c>
    </row>
    <row r="691" spans="2:35" hidden="1" x14ac:dyDescent="0.3">
      <c r="B691" s="86">
        <f t="shared" si="1285"/>
        <v>41364</v>
      </c>
      <c r="C691" s="3"/>
      <c r="D691" s="3"/>
      <c r="E691" s="5">
        <f t="shared" ref="E691:K691" si="1294">E656*(1-E$44)</f>
        <v>58.852122203879993</v>
      </c>
      <c r="F691" s="5">
        <f t="shared" si="1294"/>
        <v>34.590930850699998</v>
      </c>
      <c r="G691" s="5">
        <f t="shared" si="1294"/>
        <v>23.956167018000009</v>
      </c>
      <c r="H691" s="5">
        <f t="shared" si="1294"/>
        <v>72.143964240000017</v>
      </c>
      <c r="I691" s="5">
        <f t="shared" si="1294"/>
        <v>126.13659552829999</v>
      </c>
      <c r="J691" s="5">
        <f t="shared" si="1294"/>
        <v>154.70028282734998</v>
      </c>
      <c r="K691" s="5">
        <f t="shared" si="1294"/>
        <v>5.7447024162569997</v>
      </c>
      <c r="L691" s="5"/>
      <c r="M691" s="5">
        <f t="shared" ref="M691:S691" si="1295">M656*(1-E$44)</f>
        <v>35.836757539920001</v>
      </c>
      <c r="N691" s="5">
        <f t="shared" si="1295"/>
        <v>0</v>
      </c>
      <c r="O691" s="5">
        <f t="shared" si="1295"/>
        <v>0</v>
      </c>
      <c r="P691" s="5">
        <f t="shared" si="1295"/>
        <v>0</v>
      </c>
      <c r="Q691" s="5">
        <f t="shared" si="1295"/>
        <v>0</v>
      </c>
      <c r="R691" s="5">
        <f t="shared" si="1295"/>
        <v>0</v>
      </c>
      <c r="S691" s="5">
        <f t="shared" si="1295"/>
        <v>0</v>
      </c>
      <c r="T691" s="5"/>
      <c r="U691" s="5">
        <f t="shared" ref="U691:AA691" si="1296">U656*(1-E$44)</f>
        <v>30.962095583399996</v>
      </c>
      <c r="V691" s="5">
        <f t="shared" si="1296"/>
        <v>7.7611732839500007</v>
      </c>
      <c r="W691" s="5">
        <f t="shared" si="1296"/>
        <v>5.3196506230000002</v>
      </c>
      <c r="X691" s="5">
        <f t="shared" si="1296"/>
        <v>11.28595992</v>
      </c>
      <c r="Y691" s="5">
        <f t="shared" si="1296"/>
        <v>10.295071885560001</v>
      </c>
      <c r="Z691" s="5">
        <f t="shared" si="1296"/>
        <v>12.750920711099999</v>
      </c>
      <c r="AA691" s="5">
        <f t="shared" si="1296"/>
        <v>0.37237636516499995</v>
      </c>
      <c r="AB691" s="5"/>
      <c r="AC691" s="5">
        <f t="shared" ref="AC691:AI691" si="1297">AC656*(1-E$44)</f>
        <v>16.88631215274</v>
      </c>
      <c r="AD691" s="5">
        <f t="shared" si="1297"/>
        <v>2.8198555457000007</v>
      </c>
      <c r="AE691" s="5">
        <f t="shared" si="1297"/>
        <v>1.9809770680000003</v>
      </c>
      <c r="AF691" s="5">
        <f t="shared" si="1297"/>
        <v>7.471779960000001</v>
      </c>
      <c r="AG691" s="5">
        <f t="shared" si="1297"/>
        <v>13.067725219540003</v>
      </c>
      <c r="AH691" s="5">
        <f t="shared" si="1297"/>
        <v>8.9621999999999993</v>
      </c>
      <c r="AI691" s="5">
        <f t="shared" si="1297"/>
        <v>0</v>
      </c>
    </row>
    <row r="692" spans="2:35" hidden="1" x14ac:dyDescent="0.3">
      <c r="B692" s="86">
        <f t="shared" si="1285"/>
        <v>41729</v>
      </c>
      <c r="C692" s="3"/>
      <c r="D692" s="3"/>
      <c r="E692" s="5">
        <f t="shared" ref="E692:K692" si="1298">E657*(1-E$44)</f>
        <v>67.514568263280012</v>
      </c>
      <c r="F692" s="5">
        <f t="shared" si="1298"/>
        <v>38.8963194683</v>
      </c>
      <c r="G692" s="5">
        <f t="shared" si="1298"/>
        <v>27.036547615000003</v>
      </c>
      <c r="H692" s="5">
        <f t="shared" si="1298"/>
        <v>80.685654960000008</v>
      </c>
      <c r="I692" s="5">
        <f t="shared" si="1298"/>
        <v>144.36339224195001</v>
      </c>
      <c r="J692" s="5">
        <f t="shared" si="1298"/>
        <v>178.42493502990007</v>
      </c>
      <c r="K692" s="5">
        <f t="shared" si="1298"/>
        <v>6.6155899047209985</v>
      </c>
      <c r="L692" s="5"/>
      <c r="M692" s="5">
        <f t="shared" ref="M692:S692" si="1299">M657*(1-E$44)</f>
        <v>41.11105979952</v>
      </c>
      <c r="N692" s="5">
        <f t="shared" si="1299"/>
        <v>0</v>
      </c>
      <c r="O692" s="5">
        <f t="shared" si="1299"/>
        <v>0</v>
      </c>
      <c r="P692" s="5">
        <f t="shared" si="1299"/>
        <v>0</v>
      </c>
      <c r="Q692" s="5">
        <f t="shared" si="1299"/>
        <v>0</v>
      </c>
      <c r="R692" s="5">
        <f t="shared" si="1299"/>
        <v>0</v>
      </c>
      <c r="S692" s="5">
        <f t="shared" si="1299"/>
        <v>0</v>
      </c>
      <c r="T692" s="5"/>
      <c r="U692" s="5">
        <f t="shared" ref="U692:AA692" si="1300">U657*(1-E$44)</f>
        <v>35.5188224754</v>
      </c>
      <c r="V692" s="5">
        <f t="shared" si="1300"/>
        <v>8.7271755375500017</v>
      </c>
      <c r="W692" s="5">
        <f t="shared" si="1300"/>
        <v>6.0029524275000012</v>
      </c>
      <c r="X692" s="5">
        <f t="shared" si="1300"/>
        <v>12.623173680000001</v>
      </c>
      <c r="Y692" s="5">
        <f t="shared" si="1300"/>
        <v>11.782693121115001</v>
      </c>
      <c r="Z692" s="5">
        <f t="shared" si="1300"/>
        <v>14.706391746150002</v>
      </c>
      <c r="AA692" s="5">
        <f t="shared" si="1300"/>
        <v>0.42895898149499978</v>
      </c>
      <c r="AB692" s="5"/>
      <c r="AC692" s="5">
        <f t="shared" ref="AC692:AI692" si="1301">AC657*(1-E$44)</f>
        <v>19.371550861440003</v>
      </c>
      <c r="AD692" s="5">
        <f t="shared" si="1301"/>
        <v>3.1707288233000006</v>
      </c>
      <c r="AE692" s="5">
        <f t="shared" si="1301"/>
        <v>2.2358010149999998</v>
      </c>
      <c r="AF692" s="5">
        <f t="shared" si="1301"/>
        <v>8.3572868400000004</v>
      </c>
      <c r="AG692" s="5">
        <f t="shared" si="1301"/>
        <v>14.956365116159999</v>
      </c>
      <c r="AH692" s="5">
        <f t="shared" si="1301"/>
        <v>10.33695</v>
      </c>
      <c r="AI692" s="5">
        <f t="shared" si="1301"/>
        <v>0</v>
      </c>
    </row>
    <row r="693" spans="2:35" hidden="1" x14ac:dyDescent="0.3">
      <c r="B693" s="86">
        <f t="shared" si="1285"/>
        <v>42094</v>
      </c>
      <c r="C693" s="3"/>
      <c r="D693" s="3"/>
      <c r="E693" s="5">
        <f t="shared" ref="E693:K693" si="1302">E658*(1-E$44)</f>
        <v>72.284712638040006</v>
      </c>
      <c r="F693" s="5">
        <f t="shared" si="1302"/>
        <v>40.615864473800002</v>
      </c>
      <c r="G693" s="5">
        <f t="shared" si="1302"/>
        <v>28.440241599000007</v>
      </c>
      <c r="H693" s="5">
        <f t="shared" si="1302"/>
        <v>84.278297399999985</v>
      </c>
      <c r="I693" s="5">
        <f t="shared" si="1302"/>
        <v>154.17581800635</v>
      </c>
      <c r="J693" s="5">
        <f t="shared" si="1302"/>
        <v>191.16508170239999</v>
      </c>
      <c r="K693" s="5">
        <f t="shared" si="1302"/>
        <v>7.0975352226239981</v>
      </c>
      <c r="L693" s="5"/>
      <c r="M693" s="5">
        <f t="shared" ref="M693:S693" si="1303">M658*(1-E$44)</f>
        <v>44.016555717360006</v>
      </c>
      <c r="N693" s="5">
        <f t="shared" si="1303"/>
        <v>0</v>
      </c>
      <c r="O693" s="5">
        <f t="shared" si="1303"/>
        <v>0</v>
      </c>
      <c r="P693" s="5">
        <f t="shared" si="1303"/>
        <v>0</v>
      </c>
      <c r="Q693" s="5">
        <f t="shared" si="1303"/>
        <v>0</v>
      </c>
      <c r="R693" s="5">
        <f t="shared" si="1303"/>
        <v>0</v>
      </c>
      <c r="S693" s="5">
        <f t="shared" si="1303"/>
        <v>0</v>
      </c>
      <c r="T693" s="5"/>
      <c r="U693" s="5">
        <f t="shared" ref="U693:AA693" si="1304">U658*(1-E$44)</f>
        <v>38.029175984700004</v>
      </c>
      <c r="V693" s="5">
        <f t="shared" si="1304"/>
        <v>9.1129123793000009</v>
      </c>
      <c r="W693" s="5">
        <f t="shared" si="1304"/>
        <v>6.3146175015000017</v>
      </c>
      <c r="X693" s="5">
        <f t="shared" si="1304"/>
        <v>13.183564199999999</v>
      </c>
      <c r="Y693" s="5">
        <f t="shared" si="1304"/>
        <v>12.583582270944998</v>
      </c>
      <c r="Z693" s="5">
        <f t="shared" si="1304"/>
        <v>15.756421262400004</v>
      </c>
      <c r="AA693" s="5">
        <f t="shared" si="1304"/>
        <v>0.46024739028000022</v>
      </c>
      <c r="AB693" s="5"/>
      <c r="AC693" s="5">
        <f t="shared" ref="AC693:AI693" si="1305">AC658*(1-E$44)</f>
        <v>20.740406452920002</v>
      </c>
      <c r="AD693" s="5">
        <f t="shared" si="1305"/>
        <v>3.3107575538000003</v>
      </c>
      <c r="AE693" s="5">
        <f t="shared" si="1305"/>
        <v>2.3520770490000005</v>
      </c>
      <c r="AF693" s="5">
        <f t="shared" si="1305"/>
        <v>8.7283820999999993</v>
      </c>
      <c r="AG693" s="5">
        <f t="shared" si="1305"/>
        <v>15.972841124379999</v>
      </c>
      <c r="AH693" s="5">
        <f t="shared" si="1305"/>
        <v>11.076975000000001</v>
      </c>
      <c r="AI693" s="5">
        <f t="shared" si="1305"/>
        <v>0</v>
      </c>
    </row>
    <row r="694" spans="2:35" hidden="1" x14ac:dyDescent="0.3">
      <c r="B694" s="86">
        <f t="shared" si="1285"/>
        <v>42460</v>
      </c>
      <c r="C694" s="3"/>
      <c r="D694" s="3"/>
      <c r="E694" s="5">
        <f t="shared" ref="E694:K694" si="1306">E659*(1-E$44)</f>
        <v>77.482740957840008</v>
      </c>
      <c r="F694" s="5">
        <f t="shared" si="1306"/>
        <v>42.410827782600002</v>
      </c>
      <c r="G694" s="5">
        <f t="shared" si="1306"/>
        <v>30.046277583000002</v>
      </c>
      <c r="H694" s="5">
        <f t="shared" si="1306"/>
        <v>88.074073800000008</v>
      </c>
      <c r="I694" s="5">
        <f t="shared" si="1306"/>
        <v>164.77145006894997</v>
      </c>
      <c r="J694" s="5">
        <f t="shared" si="1306"/>
        <v>205.20531050759996</v>
      </c>
      <c r="K694" s="5">
        <f t="shared" si="1306"/>
        <v>7.598253939948</v>
      </c>
      <c r="L694" s="5"/>
      <c r="M694" s="5">
        <f t="shared" ref="M694:S694" si="1307">M659*(1-E$44)</f>
        <v>47.181802885559989</v>
      </c>
      <c r="N694" s="5">
        <f t="shared" si="1307"/>
        <v>0</v>
      </c>
      <c r="O694" s="5">
        <f t="shared" si="1307"/>
        <v>0</v>
      </c>
      <c r="P694" s="5">
        <f t="shared" si="1307"/>
        <v>0</v>
      </c>
      <c r="Q694" s="5">
        <f t="shared" si="1307"/>
        <v>0</v>
      </c>
      <c r="R694" s="5">
        <f t="shared" si="1307"/>
        <v>0</v>
      </c>
      <c r="S694" s="5">
        <f t="shared" si="1307"/>
        <v>0</v>
      </c>
      <c r="T694" s="5"/>
      <c r="U694" s="5">
        <f t="shared" ref="U694:AA694" si="1308">U659*(1-E$44)</f>
        <v>40.763911741200005</v>
      </c>
      <c r="V694" s="5">
        <f t="shared" si="1308"/>
        <v>9.5156631561000005</v>
      </c>
      <c r="W694" s="5">
        <f t="shared" si="1308"/>
        <v>6.671639775500001</v>
      </c>
      <c r="X694" s="5">
        <f t="shared" si="1308"/>
        <v>13.7773854</v>
      </c>
      <c r="Y694" s="5">
        <f t="shared" si="1308"/>
        <v>13.448374240015001</v>
      </c>
      <c r="Z694" s="5">
        <f t="shared" si="1308"/>
        <v>16.91379425385</v>
      </c>
      <c r="AA694" s="5">
        <f t="shared" si="1308"/>
        <v>0.49255231581000003</v>
      </c>
      <c r="AB694" s="5"/>
      <c r="AC694" s="5">
        <f t="shared" ref="AC694:AI694" si="1309">AC659*(1-E$44)</f>
        <v>22.231927498319997</v>
      </c>
      <c r="AD694" s="5">
        <f t="shared" si="1309"/>
        <v>3.4571644176</v>
      </c>
      <c r="AE694" s="5">
        <f t="shared" si="1309"/>
        <v>2.4847848830000006</v>
      </c>
      <c r="AF694" s="5">
        <f t="shared" si="1309"/>
        <v>9.121592699999999</v>
      </c>
      <c r="AG694" s="5">
        <f t="shared" si="1309"/>
        <v>17.070602053759998</v>
      </c>
      <c r="AH694" s="5">
        <f t="shared" si="1309"/>
        <v>11.8872</v>
      </c>
      <c r="AI694" s="5">
        <f t="shared" si="1309"/>
        <v>0</v>
      </c>
    </row>
    <row r="695" spans="2:35" hidden="1" x14ac:dyDescent="0.3">
      <c r="B695" s="86">
        <f t="shared" si="1285"/>
        <v>42825</v>
      </c>
      <c r="C695" s="3"/>
      <c r="D695" s="3"/>
      <c r="E695" s="5">
        <f t="shared" ref="E695:K695" si="1310">E660*(1-E$44)</f>
        <v>83.336912712720007</v>
      </c>
      <c r="F695" s="5">
        <f t="shared" si="1310"/>
        <v>44.415264591400003</v>
      </c>
      <c r="G695" s="5">
        <f t="shared" si="1310"/>
        <v>31.785737067000003</v>
      </c>
      <c r="H695" s="5">
        <f t="shared" si="1310"/>
        <v>92.241641520000002</v>
      </c>
      <c r="I695" s="5">
        <f t="shared" si="1310"/>
        <v>176.60131672229997</v>
      </c>
      <c r="J695" s="5">
        <f t="shared" si="1310"/>
        <v>220.81915928474996</v>
      </c>
      <c r="K695" s="5">
        <f t="shared" si="1310"/>
        <v>8.1559954678859992</v>
      </c>
      <c r="L695" s="5"/>
      <c r="M695" s="5">
        <f t="shared" ref="M695:S695" si="1311">M660*(1-E$44)</f>
        <v>50.746144479480009</v>
      </c>
      <c r="N695" s="5">
        <f t="shared" si="1311"/>
        <v>0</v>
      </c>
      <c r="O695" s="5">
        <f t="shared" si="1311"/>
        <v>0</v>
      </c>
      <c r="P695" s="5">
        <f t="shared" si="1311"/>
        <v>0</v>
      </c>
      <c r="Q695" s="5">
        <f t="shared" si="1311"/>
        <v>0</v>
      </c>
      <c r="R695" s="5">
        <f t="shared" si="1311"/>
        <v>0</v>
      </c>
      <c r="S695" s="5">
        <f t="shared" si="1311"/>
        <v>0</v>
      </c>
      <c r="T695" s="5"/>
      <c r="U695" s="5">
        <f t="shared" ref="U695:AA695" si="1312">U660*(1-E$44)</f>
        <v>43.843373657099995</v>
      </c>
      <c r="V695" s="5">
        <f t="shared" si="1312"/>
        <v>9.9651867829000018</v>
      </c>
      <c r="W695" s="5">
        <f t="shared" si="1312"/>
        <v>7.0577911495000034</v>
      </c>
      <c r="X695" s="5">
        <f t="shared" si="1312"/>
        <v>14.42819016</v>
      </c>
      <c r="Y695" s="5">
        <f t="shared" si="1312"/>
        <v>14.41390078761</v>
      </c>
      <c r="Z695" s="5">
        <f t="shared" si="1312"/>
        <v>18.2006353035</v>
      </c>
      <c r="AA695" s="5">
        <f t="shared" si="1312"/>
        <v>0.52871400567000004</v>
      </c>
      <c r="AB695" s="5"/>
      <c r="AC695" s="5">
        <f t="shared" ref="AC695:AI695" si="1313">AC660*(1-E$44)</f>
        <v>23.911557339059996</v>
      </c>
      <c r="AD695" s="5">
        <f t="shared" si="1313"/>
        <v>3.6206448064000001</v>
      </c>
      <c r="AE695" s="5">
        <f t="shared" si="1313"/>
        <v>2.6285943670000003</v>
      </c>
      <c r="AF695" s="5">
        <f t="shared" si="1313"/>
        <v>9.5522950800000004</v>
      </c>
      <c r="AG695" s="5">
        <f t="shared" si="1313"/>
        <v>18.296153654239998</v>
      </c>
      <c r="AH695" s="5">
        <f t="shared" si="1313"/>
        <v>12.793950000000002</v>
      </c>
      <c r="AI695" s="5">
        <f t="shared" si="1313"/>
        <v>0</v>
      </c>
    </row>
    <row r="696" spans="2:35" hidden="1" x14ac:dyDescent="0.3">
      <c r="B696" s="86">
        <f t="shared" si="1285"/>
        <v>43190</v>
      </c>
      <c r="C696" s="3"/>
      <c r="D696" s="3"/>
      <c r="E696" s="5">
        <f t="shared" ref="E696:K696" si="1314">E661*(1-E$44)</f>
        <v>89.65948031100001</v>
      </c>
      <c r="F696" s="5">
        <f t="shared" si="1314"/>
        <v>46.419701400200005</v>
      </c>
      <c r="G696" s="5">
        <f t="shared" si="1314"/>
        <v>33.573745051000003</v>
      </c>
      <c r="H696" s="5">
        <f t="shared" si="1314"/>
        <v>96.531943200000015</v>
      </c>
      <c r="I696" s="5">
        <f t="shared" si="1314"/>
        <v>189.26410768665002</v>
      </c>
      <c r="J696" s="5">
        <f t="shared" si="1314"/>
        <v>237.7575083637</v>
      </c>
      <c r="K696" s="5">
        <f t="shared" si="1314"/>
        <v>8.7991294596659966</v>
      </c>
      <c r="L696" s="5"/>
      <c r="M696" s="5">
        <f t="shared" ref="M696:S696" si="1315">M661*(1-E$44)</f>
        <v>54.59657072400001</v>
      </c>
      <c r="N696" s="5">
        <f t="shared" si="1315"/>
        <v>0</v>
      </c>
      <c r="O696" s="5">
        <f t="shared" si="1315"/>
        <v>0</v>
      </c>
      <c r="P696" s="5">
        <f t="shared" si="1315"/>
        <v>0</v>
      </c>
      <c r="Q696" s="5">
        <f t="shared" si="1315"/>
        <v>0</v>
      </c>
      <c r="R696" s="5">
        <f t="shared" si="1315"/>
        <v>0</v>
      </c>
      <c r="S696" s="5">
        <f t="shared" si="1315"/>
        <v>0</v>
      </c>
      <c r="T696" s="5"/>
      <c r="U696" s="5">
        <f t="shared" ref="U696:AA696" si="1316">U661*(1-E$44)</f>
        <v>47.170084455000008</v>
      </c>
      <c r="V696" s="5">
        <f t="shared" si="1316"/>
        <v>10.4147104097</v>
      </c>
      <c r="W696" s="5">
        <f t="shared" si="1316"/>
        <v>7.4547386235000026</v>
      </c>
      <c r="X696" s="5">
        <f t="shared" si="1316"/>
        <v>15.100425600000001</v>
      </c>
      <c r="Y696" s="5">
        <f t="shared" si="1316"/>
        <v>15.447437661654998</v>
      </c>
      <c r="Z696" s="5">
        <f t="shared" si="1316"/>
        <v>19.596904306199999</v>
      </c>
      <c r="AA696" s="5">
        <f t="shared" si="1316"/>
        <v>0.57032627652000012</v>
      </c>
      <c r="AB696" s="5"/>
      <c r="AC696" s="5">
        <f t="shared" ref="AC696:AI696" si="1317">AC661*(1-E$44)</f>
        <v>25.725760015500004</v>
      </c>
      <c r="AD696" s="5">
        <f t="shared" si="1317"/>
        <v>3.7841251952000001</v>
      </c>
      <c r="AE696" s="5">
        <f t="shared" si="1317"/>
        <v>2.7763760010000005</v>
      </c>
      <c r="AF696" s="5">
        <f t="shared" si="1317"/>
        <v>9.9973127999999996</v>
      </c>
      <c r="AG696" s="5">
        <f t="shared" si="1317"/>
        <v>19.608252889019997</v>
      </c>
      <c r="AH696" s="5">
        <f t="shared" si="1317"/>
        <v>13.770900000000001</v>
      </c>
      <c r="AI696" s="5">
        <f t="shared" si="1317"/>
        <v>0</v>
      </c>
    </row>
    <row r="697" spans="2:35" hidden="1" x14ac:dyDescent="0.3">
      <c r="B697" s="86">
        <f t="shared" si="1285"/>
        <v>43555</v>
      </c>
      <c r="C697" s="3"/>
      <c r="D697" s="3"/>
      <c r="E697" s="5">
        <f t="shared" ref="E697:K697" si="1318">E662*(1-E$44)</f>
        <v>96.434589289320002</v>
      </c>
      <c r="F697" s="5">
        <f t="shared" si="1318"/>
        <v>48.498266959000013</v>
      </c>
      <c r="G697" s="5">
        <f t="shared" si="1318"/>
        <v>35.5063627205</v>
      </c>
      <c r="H697" s="5">
        <f t="shared" si="1318"/>
        <v>100.99696488000002</v>
      </c>
      <c r="I697" s="5">
        <f t="shared" si="1318"/>
        <v>202.87008451734999</v>
      </c>
      <c r="J697" s="5">
        <f t="shared" si="1318"/>
        <v>255.80145751874997</v>
      </c>
      <c r="K697" s="5">
        <f t="shared" si="1318"/>
        <v>9.4231251854459952</v>
      </c>
      <c r="L697" s="5"/>
      <c r="M697" s="5">
        <f t="shared" ref="M697:S697" si="1319">M662*(1-E$44)</f>
        <v>58.722120556379998</v>
      </c>
      <c r="N697" s="5">
        <f t="shared" si="1319"/>
        <v>0</v>
      </c>
      <c r="O697" s="5">
        <f t="shared" si="1319"/>
        <v>0</v>
      </c>
      <c r="P697" s="5">
        <f t="shared" si="1319"/>
        <v>0</v>
      </c>
      <c r="Q697" s="5">
        <f t="shared" si="1319"/>
        <v>0</v>
      </c>
      <c r="R697" s="5">
        <f t="shared" si="1319"/>
        <v>0</v>
      </c>
      <c r="S697" s="5">
        <f t="shared" si="1319"/>
        <v>0</v>
      </c>
      <c r="T697" s="5"/>
      <c r="U697" s="5">
        <f t="shared" ref="U697:AA697" si="1320">U662*(1-E$44)</f>
        <v>50.734555032600007</v>
      </c>
      <c r="V697" s="5">
        <f t="shared" si="1320"/>
        <v>10.880972786499999</v>
      </c>
      <c r="W697" s="5">
        <f t="shared" si="1320"/>
        <v>7.8837608692500014</v>
      </c>
      <c r="X697" s="5">
        <f t="shared" si="1320"/>
        <v>15.79942104</v>
      </c>
      <c r="Y697" s="5">
        <f t="shared" si="1320"/>
        <v>16.557966983644995</v>
      </c>
      <c r="Z697" s="5">
        <f t="shared" si="1320"/>
        <v>21.084089568749999</v>
      </c>
      <c r="AA697" s="5">
        <f t="shared" si="1320"/>
        <v>0.61057152836999984</v>
      </c>
      <c r="AB697" s="5"/>
      <c r="AC697" s="5">
        <f t="shared" ref="AC697:AI697" si="1321">AC662*(1-E$44)</f>
        <v>27.66987730836</v>
      </c>
      <c r="AD697" s="5">
        <f t="shared" si="1321"/>
        <v>3.9535837089999997</v>
      </c>
      <c r="AE697" s="5">
        <f t="shared" si="1321"/>
        <v>2.9361755955</v>
      </c>
      <c r="AF697" s="5">
        <f t="shared" si="1321"/>
        <v>10.460210519999999</v>
      </c>
      <c r="AG697" s="5">
        <f t="shared" si="1321"/>
        <v>21.017851241179997</v>
      </c>
      <c r="AH697" s="5">
        <f t="shared" si="1321"/>
        <v>14.818049999999999</v>
      </c>
      <c r="AI697" s="5">
        <f t="shared" si="1321"/>
        <v>0</v>
      </c>
    </row>
    <row r="698" spans="2:35" hidden="1" x14ac:dyDescent="0.3">
      <c r="B698" s="86">
        <f t="shared" si="1285"/>
        <v>43921</v>
      </c>
      <c r="C698" s="3"/>
      <c r="D698" s="3"/>
      <c r="E698" s="5">
        <f t="shared" ref="E698:K698" si="1322">E663*(1-E$44)</f>
        <v>103.73704310772</v>
      </c>
      <c r="F698" s="5">
        <f t="shared" si="1322"/>
        <v>50.799218767800006</v>
      </c>
      <c r="G698" s="5">
        <f t="shared" si="1322"/>
        <v>37.485457261000001</v>
      </c>
      <c r="H698" s="5">
        <f t="shared" si="1322"/>
        <v>105.71974787999999</v>
      </c>
      <c r="I698" s="5">
        <f t="shared" si="1322"/>
        <v>217.35507399565003</v>
      </c>
      <c r="J698" s="5">
        <f t="shared" si="1322"/>
        <v>275.13979875719997</v>
      </c>
      <c r="K698" s="5">
        <f t="shared" si="1322"/>
        <v>10.15372472184</v>
      </c>
      <c r="L698" s="5"/>
      <c r="M698" s="5">
        <f t="shared" ref="M698:S698" si="1323">M663*(1-E$44)</f>
        <v>63.169234764480009</v>
      </c>
      <c r="N698" s="5">
        <f t="shared" si="1323"/>
        <v>0</v>
      </c>
      <c r="O698" s="5">
        <f t="shared" si="1323"/>
        <v>0</v>
      </c>
      <c r="P698" s="5">
        <f t="shared" si="1323"/>
        <v>0</v>
      </c>
      <c r="Q698" s="5">
        <f t="shared" si="1323"/>
        <v>0</v>
      </c>
      <c r="R698" s="5">
        <f t="shared" si="1323"/>
        <v>0</v>
      </c>
      <c r="S698" s="5">
        <f t="shared" si="1323"/>
        <v>0</v>
      </c>
      <c r="T698" s="5"/>
      <c r="U698" s="5">
        <f t="shared" ref="U698:AA698" si="1324">U663*(1-E$44)</f>
        <v>54.576792129600008</v>
      </c>
      <c r="V698" s="5">
        <f t="shared" si="1324"/>
        <v>11.397451413300001</v>
      </c>
      <c r="W698" s="5">
        <f t="shared" si="1324"/>
        <v>8.3229521585000015</v>
      </c>
      <c r="X698" s="5">
        <f t="shared" si="1324"/>
        <v>16.538210039999999</v>
      </c>
      <c r="Y698" s="5">
        <f t="shared" si="1324"/>
        <v>17.740162682955003</v>
      </c>
      <c r="Z698" s="5">
        <f t="shared" si="1324"/>
        <v>22.677950774699994</v>
      </c>
      <c r="AA698" s="5">
        <f t="shared" si="1324"/>
        <v>0.65821504454999991</v>
      </c>
      <c r="AB698" s="5"/>
      <c r="AC698" s="5">
        <f t="shared" ref="AC698:AI698" si="1325">AC663*(1-E$44)</f>
        <v>29.765240634059992</v>
      </c>
      <c r="AD698" s="5">
        <f t="shared" si="1325"/>
        <v>4.1409765977999999</v>
      </c>
      <c r="AE698" s="5">
        <f t="shared" si="1325"/>
        <v>3.1001503610000003</v>
      </c>
      <c r="AF698" s="5">
        <f t="shared" si="1325"/>
        <v>10.949305020000001</v>
      </c>
      <c r="AG698" s="5">
        <f t="shared" si="1325"/>
        <v>22.518617578220002</v>
      </c>
      <c r="AH698" s="5">
        <f t="shared" si="1325"/>
        <v>15.941249999999998</v>
      </c>
      <c r="AI698" s="5">
        <f t="shared" si="1325"/>
        <v>0</v>
      </c>
    </row>
    <row r="699" spans="2:35" hidden="1" x14ac:dyDescent="0.3">
      <c r="B699" s="86">
        <f t="shared" si="1285"/>
        <v>44286</v>
      </c>
      <c r="C699" s="3"/>
      <c r="D699" s="3"/>
      <c r="E699" s="5">
        <f t="shared" ref="E699:K699" si="1326">E664*(1-E$44)</f>
        <v>87.473332628280005</v>
      </c>
      <c r="F699" s="5">
        <f t="shared" si="1326"/>
        <v>47.481999673899999</v>
      </c>
      <c r="G699" s="5">
        <f t="shared" si="1326"/>
        <v>35.188248165000005</v>
      </c>
      <c r="H699" s="5">
        <f t="shared" si="1326"/>
        <v>86.456824559999987</v>
      </c>
      <c r="I699" s="5">
        <f t="shared" si="1326"/>
        <v>181.43343850585001</v>
      </c>
      <c r="J699" s="5">
        <f t="shared" si="1326"/>
        <v>238.51645057889996</v>
      </c>
      <c r="K699" s="5">
        <f t="shared" si="1326"/>
        <v>8.6809167041309987</v>
      </c>
      <c r="L699" s="5"/>
      <c r="M699" s="5">
        <f t="shared" ref="M699:S699" si="1327">M664*(1-E$44)</f>
        <v>53.237828999519991</v>
      </c>
      <c r="N699" s="5">
        <f t="shared" si="1327"/>
        <v>0</v>
      </c>
      <c r="O699" s="5">
        <f t="shared" si="1327"/>
        <v>0</v>
      </c>
      <c r="P699" s="5">
        <f t="shared" si="1327"/>
        <v>0</v>
      </c>
      <c r="Q699" s="5">
        <f t="shared" si="1327"/>
        <v>0</v>
      </c>
      <c r="R699" s="5">
        <f t="shared" si="1327"/>
        <v>0</v>
      </c>
      <c r="S699" s="5">
        <f t="shared" si="1327"/>
        <v>0</v>
      </c>
      <c r="T699" s="5"/>
      <c r="U699" s="5">
        <f t="shared" ref="U699:AA699" si="1328">U664*(1-E$44)</f>
        <v>45.974983617899987</v>
      </c>
      <c r="V699" s="5">
        <f t="shared" si="1328"/>
        <v>10.644964159149998</v>
      </c>
      <c r="W699" s="5">
        <f t="shared" si="1328"/>
        <v>7.794578802500002</v>
      </c>
      <c r="X699" s="5">
        <f t="shared" si="1328"/>
        <v>13.52607048</v>
      </c>
      <c r="Y699" s="5">
        <f t="shared" si="1328"/>
        <v>14.808195933094998</v>
      </c>
      <c r="Z699" s="5">
        <f t="shared" si="1328"/>
        <v>19.651168976399997</v>
      </c>
      <c r="AA699" s="5">
        <f t="shared" si="1328"/>
        <v>0.56242324219500017</v>
      </c>
      <c r="AB699" s="5"/>
      <c r="AC699" s="5">
        <f t="shared" ref="AC699:AI699" si="1329">AC664*(1-E$44)</f>
        <v>25.063223086439997</v>
      </c>
      <c r="AD699" s="5">
        <f t="shared" si="1329"/>
        <v>3.8795741389000007</v>
      </c>
      <c r="AE699" s="5">
        <f t="shared" si="1329"/>
        <v>2.9257668650000004</v>
      </c>
      <c r="AF699" s="5">
        <f t="shared" si="1329"/>
        <v>8.9554352399999981</v>
      </c>
      <c r="AG699" s="5">
        <f t="shared" si="1329"/>
        <v>18.798261719980001</v>
      </c>
      <c r="AH699" s="5">
        <f t="shared" si="1329"/>
        <v>13.950026994149999</v>
      </c>
      <c r="AI699" s="5">
        <f t="shared" si="1329"/>
        <v>0</v>
      </c>
    </row>
    <row r="700" spans="2:35" x14ac:dyDescent="0.3">
      <c r="B700" s="86">
        <f t="shared" si="1285"/>
        <v>44651</v>
      </c>
      <c r="C700" s="3"/>
      <c r="D700" s="3"/>
      <c r="E700" s="5">
        <f t="shared" ref="E700:K700" si="1330">E665*(1-E$44)</f>
        <v>21.399120438965998</v>
      </c>
      <c r="F700" s="5">
        <f t="shared" si="1330"/>
        <v>32.393642323427997</v>
      </c>
      <c r="G700" s="5">
        <f t="shared" si="1330"/>
        <v>23.538350243047503</v>
      </c>
      <c r="H700" s="5">
        <f t="shared" si="1330"/>
        <v>17.819207641799998</v>
      </c>
      <c r="I700" s="5">
        <f t="shared" si="1330"/>
        <v>39.109704058651495</v>
      </c>
      <c r="J700" s="5">
        <f t="shared" si="1330"/>
        <v>82.468900451778751</v>
      </c>
      <c r="K700" s="5">
        <f t="shared" si="1330"/>
        <v>2.5583859282709329</v>
      </c>
      <c r="L700" s="5"/>
      <c r="M700" s="5">
        <f t="shared" ref="M700:S700" si="1331">M665*(1-E$44)</f>
        <v>12.922028805744002</v>
      </c>
      <c r="N700" s="5">
        <f t="shared" si="1331"/>
        <v>0</v>
      </c>
      <c r="O700" s="5">
        <f t="shared" si="1331"/>
        <v>0</v>
      </c>
      <c r="P700" s="5">
        <f t="shared" si="1331"/>
        <v>0</v>
      </c>
      <c r="Q700" s="5">
        <f t="shared" si="1331"/>
        <v>0</v>
      </c>
      <c r="R700" s="5">
        <f t="shared" si="1331"/>
        <v>0</v>
      </c>
      <c r="S700" s="5">
        <f t="shared" si="1331"/>
        <v>0</v>
      </c>
      <c r="T700" s="5"/>
      <c r="U700" s="5">
        <f t="shared" ref="U700:AA700" si="1332">U665*(1-E$44)</f>
        <v>11.079933159667499</v>
      </c>
      <c r="V700" s="5">
        <f t="shared" si="1332"/>
        <v>7.2344572682580006</v>
      </c>
      <c r="W700" s="5">
        <f t="shared" si="1332"/>
        <v>5.1527212034287517</v>
      </c>
      <c r="X700" s="5">
        <f t="shared" si="1332"/>
        <v>2.7888492293999998</v>
      </c>
      <c r="Y700" s="5">
        <f t="shared" si="1332"/>
        <v>3.1915869138535493</v>
      </c>
      <c r="Z700" s="5">
        <f t="shared" si="1332"/>
        <v>6.7649404415287506</v>
      </c>
      <c r="AA700" s="5">
        <f t="shared" si="1332"/>
        <v>0.16498360910632487</v>
      </c>
      <c r="AB700" s="5"/>
      <c r="AC700" s="5">
        <f t="shared" ref="AC700:AI700" si="1333">AC665*(1-E$44)</f>
        <v>5.9995503197055005</v>
      </c>
      <c r="AD700" s="5">
        <f t="shared" si="1333"/>
        <v>2.6770749283530004</v>
      </c>
      <c r="AE700" s="5">
        <f t="shared" si="1333"/>
        <v>2.0100557709225004</v>
      </c>
      <c r="AF700" s="5">
        <f t="shared" si="1333"/>
        <v>1.8485916146999994</v>
      </c>
      <c r="AG700" s="5">
        <f t="shared" si="1333"/>
        <v>4.0569188080481995</v>
      </c>
      <c r="AH700" s="5">
        <f t="shared" si="1333"/>
        <v>5.2061927318943741</v>
      </c>
      <c r="AI700" s="5">
        <f t="shared" si="1333"/>
        <v>0</v>
      </c>
    </row>
    <row r="701" spans="2:35" x14ac:dyDescent="0.3">
      <c r="B701" s="86">
        <f t="shared" si="1285"/>
        <v>45016</v>
      </c>
      <c r="C701" s="3"/>
      <c r="D701" s="3"/>
      <c r="E701" s="5">
        <f t="shared" ref="E701:K701" si="1334">E666*(1-E$44)</f>
        <v>21.50611604116083</v>
      </c>
      <c r="F701" s="5">
        <f t="shared" si="1334"/>
        <v>32.55561053504514</v>
      </c>
      <c r="G701" s="5">
        <f t="shared" si="1334"/>
        <v>23.65604199426274</v>
      </c>
      <c r="H701" s="5">
        <f t="shared" si="1334"/>
        <v>17.908303680008995</v>
      </c>
      <c r="I701" s="5">
        <f t="shared" si="1334"/>
        <v>39.305252578944746</v>
      </c>
      <c r="J701" s="5">
        <f t="shared" si="1334"/>
        <v>82.881244954037612</v>
      </c>
      <c r="K701" s="5">
        <f t="shared" si="1334"/>
        <v>2.5711778579122893</v>
      </c>
      <c r="L701" s="5"/>
      <c r="M701" s="5">
        <f t="shared" ref="M701:S701" si="1335">M666*(1-E$44)</f>
        <v>12.986638949772718</v>
      </c>
      <c r="N701" s="5">
        <f t="shared" si="1335"/>
        <v>0</v>
      </c>
      <c r="O701" s="5">
        <f t="shared" si="1335"/>
        <v>0</v>
      </c>
      <c r="P701" s="5">
        <f t="shared" si="1335"/>
        <v>0</v>
      </c>
      <c r="Q701" s="5">
        <f t="shared" si="1335"/>
        <v>0</v>
      </c>
      <c r="R701" s="5">
        <f t="shared" si="1335"/>
        <v>0</v>
      </c>
      <c r="S701" s="5">
        <f t="shared" si="1335"/>
        <v>0</v>
      </c>
      <c r="T701" s="5"/>
      <c r="U701" s="5">
        <f t="shared" ref="U701:AA701" si="1336">U666*(1-E$44)</f>
        <v>11.135332825465838</v>
      </c>
      <c r="V701" s="5">
        <f t="shared" si="1336"/>
        <v>7.2706295545992896</v>
      </c>
      <c r="W701" s="5">
        <f t="shared" si="1336"/>
        <v>5.1784848094458926</v>
      </c>
      <c r="X701" s="5">
        <f t="shared" si="1336"/>
        <v>2.8027934755469999</v>
      </c>
      <c r="Y701" s="5">
        <f t="shared" si="1336"/>
        <v>3.2075448484228173</v>
      </c>
      <c r="Z701" s="5">
        <f t="shared" si="1336"/>
        <v>6.798765143736393</v>
      </c>
      <c r="AA701" s="5">
        <f t="shared" si="1336"/>
        <v>0.16580852715185662</v>
      </c>
      <c r="AB701" s="5"/>
      <c r="AC701" s="5">
        <f t="shared" ref="AC701:AI701" si="1337">AC666*(1-E$44)</f>
        <v>6.0295480713040259</v>
      </c>
      <c r="AD701" s="5">
        <f t="shared" si="1337"/>
        <v>2.6904603029947651</v>
      </c>
      <c r="AE701" s="5">
        <f t="shared" si="1337"/>
        <v>2.0201060497771124</v>
      </c>
      <c r="AF701" s="5">
        <f t="shared" si="1337"/>
        <v>1.8578345727734997</v>
      </c>
      <c r="AG701" s="5">
        <f t="shared" si="1337"/>
        <v>4.0772034020884407</v>
      </c>
      <c r="AH701" s="5">
        <f t="shared" si="1337"/>
        <v>5.2322236955538459</v>
      </c>
      <c r="AI701" s="5">
        <f t="shared" si="1337"/>
        <v>0</v>
      </c>
    </row>
    <row r="702" spans="2:35" x14ac:dyDescent="0.3">
      <c r="B702" s="86">
        <f t="shared" si="1285"/>
        <v>45382</v>
      </c>
      <c r="C702" s="3"/>
      <c r="D702" s="3"/>
      <c r="E702" s="5">
        <f t="shared" ref="E702:K702" si="1338">E667*(1-E$44)</f>
        <v>21.613646621366627</v>
      </c>
      <c r="F702" s="5">
        <f t="shared" si="1338"/>
        <v>32.718388587720355</v>
      </c>
      <c r="G702" s="5">
        <f t="shared" si="1338"/>
        <v>23.774322204234053</v>
      </c>
      <c r="H702" s="5">
        <f t="shared" si="1338"/>
        <v>17.997845198409038</v>
      </c>
      <c r="I702" s="5">
        <f t="shared" si="1338"/>
        <v>39.501778841839474</v>
      </c>
      <c r="J702" s="5">
        <f t="shared" si="1338"/>
        <v>83.295651178807816</v>
      </c>
      <c r="K702" s="5">
        <f t="shared" si="1338"/>
        <v>2.5840337472018509</v>
      </c>
      <c r="L702" s="5"/>
      <c r="M702" s="5">
        <f t="shared" ref="M702:S702" si="1339">M667*(1-E$44)</f>
        <v>13.051572144521581</v>
      </c>
      <c r="N702" s="5">
        <f t="shared" si="1339"/>
        <v>0</v>
      </c>
      <c r="O702" s="5">
        <f t="shared" si="1339"/>
        <v>0</v>
      </c>
      <c r="P702" s="5">
        <f t="shared" si="1339"/>
        <v>0</v>
      </c>
      <c r="Q702" s="5">
        <f t="shared" si="1339"/>
        <v>0</v>
      </c>
      <c r="R702" s="5">
        <f t="shared" si="1339"/>
        <v>0</v>
      </c>
      <c r="S702" s="5">
        <f t="shared" si="1339"/>
        <v>0</v>
      </c>
      <c r="T702" s="5"/>
      <c r="U702" s="5">
        <f t="shared" ref="U702:AA702" si="1340">U667*(1-E$44)</f>
        <v>11.191009489593164</v>
      </c>
      <c r="V702" s="5">
        <f t="shared" si="1340"/>
        <v>7.3069827023722844</v>
      </c>
      <c r="W702" s="5">
        <f t="shared" si="1340"/>
        <v>5.2043772334931226</v>
      </c>
      <c r="X702" s="5">
        <f t="shared" si="1340"/>
        <v>2.8168074429247341</v>
      </c>
      <c r="Y702" s="5">
        <f t="shared" si="1340"/>
        <v>3.223582572664931</v>
      </c>
      <c r="Z702" s="5">
        <f t="shared" si="1340"/>
        <v>6.8327589694550719</v>
      </c>
      <c r="AA702" s="5">
        <f t="shared" si="1340"/>
        <v>0.1666375697876161</v>
      </c>
      <c r="AB702" s="5"/>
      <c r="AC702" s="5">
        <f t="shared" ref="AC702:AI702" si="1341">AC667*(1-E$44)</f>
        <v>6.0596958116605446</v>
      </c>
      <c r="AD702" s="5">
        <f t="shared" si="1341"/>
        <v>2.7039126045097381</v>
      </c>
      <c r="AE702" s="5">
        <f t="shared" si="1341"/>
        <v>2.0302065800259981</v>
      </c>
      <c r="AF702" s="5">
        <f t="shared" si="1341"/>
        <v>1.867123745637367</v>
      </c>
      <c r="AG702" s="5">
        <f t="shared" si="1341"/>
        <v>4.0975894190988811</v>
      </c>
      <c r="AH702" s="5">
        <f t="shared" si="1341"/>
        <v>5.2583848140316141</v>
      </c>
      <c r="AI702" s="5">
        <f t="shared" si="1341"/>
        <v>0</v>
      </c>
    </row>
    <row r="703" spans="2:35" x14ac:dyDescent="0.3">
      <c r="B703" s="86">
        <f t="shared" si="1285"/>
        <v>45747</v>
      </c>
      <c r="C703" s="3"/>
      <c r="D703" s="3"/>
      <c r="E703" s="5">
        <f t="shared" ref="E703:K703" si="1342">E668*(1-E$44)</f>
        <v>21.721714854473458</v>
      </c>
      <c r="F703" s="5">
        <f t="shared" si="1342"/>
        <v>32.881980530658957</v>
      </c>
      <c r="G703" s="5">
        <f t="shared" si="1342"/>
        <v>23.893193815255213</v>
      </c>
      <c r="H703" s="5">
        <f t="shared" si="1342"/>
        <v>18.08783442440108</v>
      </c>
      <c r="I703" s="5">
        <f t="shared" si="1342"/>
        <v>39.69928773604866</v>
      </c>
      <c r="J703" s="5">
        <f t="shared" si="1342"/>
        <v>83.712129434701836</v>
      </c>
      <c r="K703" s="5">
        <f t="shared" si="1342"/>
        <v>2.5969539159378603</v>
      </c>
      <c r="L703" s="5"/>
      <c r="M703" s="5">
        <f t="shared" ref="M703:S703" si="1343">M668*(1-E$44)</f>
        <v>13.116830005244188</v>
      </c>
      <c r="N703" s="5">
        <f t="shared" si="1343"/>
        <v>0</v>
      </c>
      <c r="O703" s="5">
        <f t="shared" si="1343"/>
        <v>0</v>
      </c>
      <c r="P703" s="5">
        <f t="shared" si="1343"/>
        <v>0</v>
      </c>
      <c r="Q703" s="5">
        <f t="shared" si="1343"/>
        <v>0</v>
      </c>
      <c r="R703" s="5">
        <f t="shared" si="1343"/>
        <v>0</v>
      </c>
      <c r="S703" s="5">
        <f t="shared" si="1343"/>
        <v>0</v>
      </c>
      <c r="T703" s="5"/>
      <c r="U703" s="5">
        <f t="shared" ref="U703:AA703" si="1344">U668*(1-E$44)</f>
        <v>11.24696453704113</v>
      </c>
      <c r="V703" s="5">
        <f t="shared" si="1344"/>
        <v>7.3435176158841466</v>
      </c>
      <c r="W703" s="5">
        <f t="shared" si="1344"/>
        <v>5.2303991196605892</v>
      </c>
      <c r="X703" s="5">
        <f t="shared" si="1344"/>
        <v>2.830891480139357</v>
      </c>
      <c r="Y703" s="5">
        <f t="shared" si="1344"/>
        <v>3.239700485528255</v>
      </c>
      <c r="Z703" s="5">
        <f t="shared" si="1344"/>
        <v>6.8669227643023474</v>
      </c>
      <c r="AA703" s="5">
        <f t="shared" si="1344"/>
        <v>0.16747075763655406</v>
      </c>
      <c r="AB703" s="5"/>
      <c r="AC703" s="5">
        <f t="shared" ref="AC703:AI703" si="1345">AC668*(1-E$44)</f>
        <v>6.0899942907188453</v>
      </c>
      <c r="AD703" s="5">
        <f t="shared" si="1345"/>
        <v>2.7174321675322872</v>
      </c>
      <c r="AE703" s="5">
        <f t="shared" si="1345"/>
        <v>2.0403576129261274</v>
      </c>
      <c r="AF703" s="5">
        <f t="shared" si="1345"/>
        <v>1.8764593643655538</v>
      </c>
      <c r="AG703" s="5">
        <f t="shared" si="1345"/>
        <v>4.1180773661943757</v>
      </c>
      <c r="AH703" s="5">
        <f t="shared" si="1345"/>
        <v>5.2846767381017719</v>
      </c>
      <c r="AI703" s="5">
        <f t="shared" si="1345"/>
        <v>0</v>
      </c>
    </row>
    <row r="704" spans="2:35" x14ac:dyDescent="0.3">
      <c r="B704" s="86">
        <f t="shared" si="1285"/>
        <v>46112</v>
      </c>
      <c r="C704" s="3"/>
      <c r="D704" s="3"/>
      <c r="E704" s="5">
        <f t="shared" ref="E704:K704" si="1346">E669*(1-E$44)</f>
        <v>21.830323428745825</v>
      </c>
      <c r="F704" s="5">
        <f t="shared" si="1346"/>
        <v>33.04639043331224</v>
      </c>
      <c r="G704" s="5">
        <f t="shared" si="1346"/>
        <v>24.01265978433149</v>
      </c>
      <c r="H704" s="5">
        <f t="shared" si="1346"/>
        <v>18.178273596523088</v>
      </c>
      <c r="I704" s="5">
        <f t="shared" si="1346"/>
        <v>39.897784174728898</v>
      </c>
      <c r="J704" s="5">
        <f t="shared" si="1346"/>
        <v>84.130690081875343</v>
      </c>
      <c r="K704" s="5">
        <f t="shared" si="1346"/>
        <v>2.609938685517549</v>
      </c>
      <c r="L704" s="5"/>
      <c r="M704" s="5">
        <f t="shared" ref="M704:S704" si="1347">M669*(1-E$44)</f>
        <v>13.182414155270402</v>
      </c>
      <c r="N704" s="5">
        <f t="shared" si="1347"/>
        <v>0</v>
      </c>
      <c r="O704" s="5">
        <f t="shared" si="1347"/>
        <v>0</v>
      </c>
      <c r="P704" s="5">
        <f t="shared" si="1347"/>
        <v>0</v>
      </c>
      <c r="Q704" s="5">
        <f t="shared" si="1347"/>
        <v>0</v>
      </c>
      <c r="R704" s="5">
        <f t="shared" si="1347"/>
        <v>0</v>
      </c>
      <c r="S704" s="5">
        <f t="shared" si="1347"/>
        <v>0</v>
      </c>
      <c r="T704" s="5"/>
      <c r="U704" s="5">
        <f t="shared" ref="U704:AA704" si="1348">U669*(1-E$44)</f>
        <v>11.303199359726332</v>
      </c>
      <c r="V704" s="5">
        <f t="shared" si="1348"/>
        <v>7.3802352039635668</v>
      </c>
      <c r="W704" s="5">
        <f t="shared" si="1348"/>
        <v>5.2565511152588904</v>
      </c>
      <c r="X704" s="5">
        <f t="shared" si="1348"/>
        <v>2.8450459375400534</v>
      </c>
      <c r="Y704" s="5">
        <f t="shared" si="1348"/>
        <v>3.2558989879558959</v>
      </c>
      <c r="Z704" s="5">
        <f t="shared" si="1348"/>
        <v>6.9012573781238586</v>
      </c>
      <c r="AA704" s="5">
        <f t="shared" si="1348"/>
        <v>0.16830811142473687</v>
      </c>
      <c r="AB704" s="5"/>
      <c r="AC704" s="5">
        <f t="shared" ref="AC704:AI704" si="1349">AC669*(1-E$44)</f>
        <v>6.1204442621724402</v>
      </c>
      <c r="AD704" s="5">
        <f t="shared" si="1349"/>
        <v>2.7310193283699475</v>
      </c>
      <c r="AE704" s="5">
        <f t="shared" si="1349"/>
        <v>2.0505594009907577</v>
      </c>
      <c r="AF704" s="5">
        <f t="shared" si="1349"/>
        <v>1.8858416611873809</v>
      </c>
      <c r="AG704" s="5">
        <f t="shared" si="1349"/>
        <v>4.138667753025346</v>
      </c>
      <c r="AH704" s="5">
        <f t="shared" si="1349"/>
        <v>5.3111001217922809</v>
      </c>
      <c r="AI704" s="5">
        <f t="shared" si="1349"/>
        <v>0</v>
      </c>
    </row>
    <row r="705" spans="2:35" x14ac:dyDescent="0.3">
      <c r="B705" s="86">
        <f t="shared" si="1285"/>
        <v>46477</v>
      </c>
      <c r="C705" s="3"/>
      <c r="D705" s="3"/>
      <c r="E705" s="5">
        <f t="shared" ref="E705:K705" si="1350">E670*(1-E$44)</f>
        <v>21.939475045889548</v>
      </c>
      <c r="F705" s="5">
        <f t="shared" si="1350"/>
        <v>33.211622385478805</v>
      </c>
      <c r="G705" s="5">
        <f t="shared" si="1350"/>
        <v>24.132723083253136</v>
      </c>
      <c r="H705" s="5">
        <f t="shared" si="1350"/>
        <v>18.269164964505695</v>
      </c>
      <c r="I705" s="5">
        <f t="shared" si="1350"/>
        <v>40.097273095602546</v>
      </c>
      <c r="J705" s="5">
        <f t="shared" si="1350"/>
        <v>84.551343532284704</v>
      </c>
      <c r="K705" s="5">
        <f t="shared" si="1350"/>
        <v>2.6229883789451383</v>
      </c>
      <c r="L705" s="5"/>
      <c r="M705" s="5">
        <f t="shared" ref="M705:S705" si="1351">M670*(1-E$44)</f>
        <v>13.24832622604676</v>
      </c>
      <c r="N705" s="5">
        <f t="shared" si="1351"/>
        <v>0</v>
      </c>
      <c r="O705" s="5">
        <f t="shared" si="1351"/>
        <v>0</v>
      </c>
      <c r="P705" s="5">
        <f t="shared" si="1351"/>
        <v>0</v>
      </c>
      <c r="Q705" s="5">
        <f t="shared" si="1351"/>
        <v>0</v>
      </c>
      <c r="R705" s="5">
        <f t="shared" si="1351"/>
        <v>0</v>
      </c>
      <c r="S705" s="5">
        <f t="shared" si="1351"/>
        <v>0</v>
      </c>
      <c r="T705" s="5"/>
      <c r="U705" s="5">
        <f t="shared" ref="U705:AA705" si="1352">U670*(1-E$44)</f>
        <v>11.35971535652496</v>
      </c>
      <c r="V705" s="5">
        <f t="shared" si="1352"/>
        <v>7.4171363799833836</v>
      </c>
      <c r="W705" s="5">
        <f t="shared" si="1352"/>
        <v>5.2828338708351836</v>
      </c>
      <c r="X705" s="5">
        <f t="shared" si="1352"/>
        <v>2.859271167227754</v>
      </c>
      <c r="Y705" s="5">
        <f t="shared" si="1352"/>
        <v>3.2721784828956748</v>
      </c>
      <c r="Z705" s="5">
        <f t="shared" si="1352"/>
        <v>6.9357636650144761</v>
      </c>
      <c r="AA705" s="5">
        <f t="shared" si="1352"/>
        <v>0.16914965198186049</v>
      </c>
      <c r="AB705" s="5"/>
      <c r="AC705" s="5">
        <f t="shared" ref="AC705:AI705" si="1353">AC670*(1-E$44)</f>
        <v>6.1510464834833014</v>
      </c>
      <c r="AD705" s="5">
        <f t="shared" si="1353"/>
        <v>2.7446744250117971</v>
      </c>
      <c r="AE705" s="5">
        <f t="shared" si="1353"/>
        <v>2.0608121979957112</v>
      </c>
      <c r="AF705" s="5">
        <f t="shared" si="1353"/>
        <v>1.8952708694933171</v>
      </c>
      <c r="AG705" s="5">
        <f t="shared" si="1353"/>
        <v>4.1593610917904735</v>
      </c>
      <c r="AH705" s="5">
        <f t="shared" si="1353"/>
        <v>5.3376556224012415</v>
      </c>
      <c r="AI705" s="5">
        <f t="shared" si="1353"/>
        <v>0</v>
      </c>
    </row>
    <row r="706" spans="2:35" x14ac:dyDescent="0.3">
      <c r="B706" s="86">
        <f t="shared" si="1285"/>
        <v>46843</v>
      </c>
      <c r="C706" s="3"/>
      <c r="D706" s="3"/>
      <c r="E706" s="5">
        <f t="shared" ref="E706:K706" si="1354">E671*(1-E$44)</f>
        <v>22.049172421118993</v>
      </c>
      <c r="F706" s="5">
        <f t="shared" si="1354"/>
        <v>33.377680497406196</v>
      </c>
      <c r="G706" s="5">
        <f t="shared" si="1354"/>
        <v>24.253386698669402</v>
      </c>
      <c r="H706" s="5">
        <f t="shared" si="1354"/>
        <v>18.360510789328224</v>
      </c>
      <c r="I706" s="5">
        <f t="shared" si="1354"/>
        <v>40.297759461080545</v>
      </c>
      <c r="J706" s="5">
        <f t="shared" si="1354"/>
        <v>84.974100249946105</v>
      </c>
      <c r="K706" s="5">
        <f t="shared" si="1354"/>
        <v>2.6361033208398639</v>
      </c>
      <c r="L706" s="5"/>
      <c r="M706" s="5">
        <f t="shared" ref="M706:S706" si="1355">M671*(1-E$44)</f>
        <v>13.314567857176989</v>
      </c>
      <c r="N706" s="5">
        <f t="shared" si="1355"/>
        <v>0</v>
      </c>
      <c r="O706" s="5">
        <f t="shared" si="1355"/>
        <v>0</v>
      </c>
      <c r="P706" s="5">
        <f t="shared" si="1355"/>
        <v>0</v>
      </c>
      <c r="Q706" s="5">
        <f t="shared" si="1355"/>
        <v>0</v>
      </c>
      <c r="R706" s="5">
        <f t="shared" si="1355"/>
        <v>0</v>
      </c>
      <c r="S706" s="5">
        <f t="shared" si="1355"/>
        <v>0</v>
      </c>
      <c r="T706" s="5"/>
      <c r="U706" s="5">
        <f t="shared" ref="U706:AA706" si="1356">U671*(1-E$44)</f>
        <v>11.416513933307586</v>
      </c>
      <c r="V706" s="5">
        <f t="shared" si="1356"/>
        <v>7.4542220618832999</v>
      </c>
      <c r="W706" s="5">
        <f t="shared" si="1356"/>
        <v>5.3092480401893578</v>
      </c>
      <c r="X706" s="5">
        <f t="shared" si="1356"/>
        <v>2.8735675230638922</v>
      </c>
      <c r="Y706" s="5">
        <f t="shared" si="1356"/>
        <v>3.2885393753101528</v>
      </c>
      <c r="Z706" s="5">
        <f t="shared" si="1356"/>
        <v>6.9704424833395455</v>
      </c>
      <c r="AA706" s="5">
        <f t="shared" si="1356"/>
        <v>0.16999540024176968</v>
      </c>
      <c r="AB706" s="5"/>
      <c r="AC706" s="5">
        <f t="shared" ref="AC706:AI706" si="1357">AC671*(1-E$44)</f>
        <v>6.1818017159007175</v>
      </c>
      <c r="AD706" s="5">
        <f t="shared" si="1357"/>
        <v>2.7583977971368561</v>
      </c>
      <c r="AE706" s="5">
        <f t="shared" si="1357"/>
        <v>2.0711162589856897</v>
      </c>
      <c r="AF706" s="5">
        <f t="shared" si="1357"/>
        <v>1.9047472238407839</v>
      </c>
      <c r="AG706" s="5">
        <f t="shared" si="1357"/>
        <v>4.1801578972494244</v>
      </c>
      <c r="AH706" s="5">
        <f t="shared" si="1357"/>
        <v>5.3643439005132469</v>
      </c>
      <c r="AI706" s="5">
        <f t="shared" si="1357"/>
        <v>0</v>
      </c>
    </row>
    <row r="707" spans="2:35" x14ac:dyDescent="0.3">
      <c r="B707" s="86">
        <f t="shared" si="1285"/>
        <v>47208</v>
      </c>
      <c r="C707" s="3"/>
      <c r="D707" s="3"/>
      <c r="E707" s="5">
        <f t="shared" ref="E707:K707" si="1358">E672*(1-E$44)</f>
        <v>22.159418283224586</v>
      </c>
      <c r="F707" s="5">
        <f t="shared" si="1358"/>
        <v>33.544568899893221</v>
      </c>
      <c r="G707" s="5">
        <f t="shared" si="1358"/>
        <v>24.374653632162744</v>
      </c>
      <c r="H707" s="5">
        <f t="shared" si="1358"/>
        <v>18.452313343274859</v>
      </c>
      <c r="I707" s="5">
        <f t="shared" si="1358"/>
        <v>40.49924825838594</v>
      </c>
      <c r="J707" s="5">
        <f t="shared" si="1358"/>
        <v>85.398970751195833</v>
      </c>
      <c r="K707" s="5">
        <f t="shared" si="1358"/>
        <v>2.6492838374440613</v>
      </c>
      <c r="L707" s="5"/>
      <c r="M707" s="5">
        <f t="shared" ref="M707:S707" si="1359">M672*(1-E$44)</f>
        <v>13.381140696462873</v>
      </c>
      <c r="N707" s="5">
        <f t="shared" si="1359"/>
        <v>0</v>
      </c>
      <c r="O707" s="5">
        <f t="shared" si="1359"/>
        <v>0</v>
      </c>
      <c r="P707" s="5">
        <f t="shared" si="1359"/>
        <v>0</v>
      </c>
      <c r="Q707" s="5">
        <f t="shared" si="1359"/>
        <v>0</v>
      </c>
      <c r="R707" s="5">
        <f t="shared" si="1359"/>
        <v>0</v>
      </c>
      <c r="S707" s="5">
        <f t="shared" si="1359"/>
        <v>0</v>
      </c>
      <c r="T707" s="5"/>
      <c r="U707" s="5">
        <f t="shared" ref="U707:AA707" si="1360">U672*(1-E$44)</f>
        <v>11.473596502974125</v>
      </c>
      <c r="V707" s="5">
        <f t="shared" si="1360"/>
        <v>7.4914931721927145</v>
      </c>
      <c r="W707" s="5">
        <f t="shared" si="1360"/>
        <v>5.3357942803903047</v>
      </c>
      <c r="X707" s="5">
        <f t="shared" si="1360"/>
        <v>2.8879353606792111</v>
      </c>
      <c r="Y707" s="5">
        <f t="shared" si="1360"/>
        <v>3.3049820721867036</v>
      </c>
      <c r="Z707" s="5">
        <f t="shared" si="1360"/>
        <v>7.0052946957562456</v>
      </c>
      <c r="AA707" s="5">
        <f t="shared" si="1360"/>
        <v>0.17084537724297866</v>
      </c>
      <c r="AB707" s="5"/>
      <c r="AC707" s="5">
        <f t="shared" ref="AC707:AI707" si="1361">AC672*(1-E$44)</f>
        <v>6.2127107244802193</v>
      </c>
      <c r="AD707" s="5">
        <f t="shared" si="1361"/>
        <v>2.7721897861225404</v>
      </c>
      <c r="AE707" s="5">
        <f t="shared" si="1361"/>
        <v>2.0814718402806176</v>
      </c>
      <c r="AF707" s="5">
        <f t="shared" si="1361"/>
        <v>1.9142709599599872</v>
      </c>
      <c r="AG707" s="5">
        <f t="shared" si="1361"/>
        <v>4.2010586867356707</v>
      </c>
      <c r="AH707" s="5">
        <f t="shared" si="1361"/>
        <v>5.391165620015812</v>
      </c>
      <c r="AI707" s="5">
        <f t="shared" si="1361"/>
        <v>0</v>
      </c>
    </row>
    <row r="708" spans="2:35" x14ac:dyDescent="0.3">
      <c r="B708" s="86">
        <f t="shared" si="1285"/>
        <v>47573</v>
      </c>
      <c r="C708" s="3"/>
      <c r="D708" s="3"/>
      <c r="E708" s="5">
        <f t="shared" ref="E708:K708" si="1362">E673*(1-E$44)</f>
        <v>22.270215374640703</v>
      </c>
      <c r="F708" s="5">
        <f t="shared" si="1362"/>
        <v>33.712291744392687</v>
      </c>
      <c r="G708" s="5">
        <f t="shared" si="1362"/>
        <v>24.496526900323552</v>
      </c>
      <c r="H708" s="5">
        <f t="shared" si="1362"/>
        <v>18.544574909991237</v>
      </c>
      <c r="I708" s="5">
        <f t="shared" si="1362"/>
        <v>40.701744499677865</v>
      </c>
      <c r="J708" s="5">
        <f t="shared" si="1362"/>
        <v>85.825965604951818</v>
      </c>
      <c r="K708" s="5">
        <f t="shared" si="1362"/>
        <v>2.6625302566312818</v>
      </c>
      <c r="L708" s="5"/>
      <c r="M708" s="5">
        <f t="shared" ref="M708:S708" si="1363">M673*(1-E$44)</f>
        <v>13.448046399945184</v>
      </c>
      <c r="N708" s="5">
        <f t="shared" si="1363"/>
        <v>0</v>
      </c>
      <c r="O708" s="5">
        <f t="shared" si="1363"/>
        <v>0</v>
      </c>
      <c r="P708" s="5">
        <f t="shared" si="1363"/>
        <v>0</v>
      </c>
      <c r="Q708" s="5">
        <f t="shared" si="1363"/>
        <v>0</v>
      </c>
      <c r="R708" s="5">
        <f t="shared" si="1363"/>
        <v>0</v>
      </c>
      <c r="S708" s="5">
        <f t="shared" si="1363"/>
        <v>0</v>
      </c>
      <c r="T708" s="5"/>
      <c r="U708" s="5">
        <f t="shared" ref="U708:AA708" si="1364">U673*(1-E$44)</f>
        <v>11.53096448548899</v>
      </c>
      <c r="V708" s="5">
        <f t="shared" si="1364"/>
        <v>7.5289506380536766</v>
      </c>
      <c r="W708" s="5">
        <f t="shared" si="1364"/>
        <v>5.3624732517922542</v>
      </c>
      <c r="X708" s="5">
        <f t="shared" si="1364"/>
        <v>2.9023750374826065</v>
      </c>
      <c r="Y708" s="5">
        <f t="shared" si="1364"/>
        <v>3.3215069825476364</v>
      </c>
      <c r="Z708" s="5">
        <f t="shared" si="1364"/>
        <v>7.0403211692350256</v>
      </c>
      <c r="AA708" s="5">
        <f t="shared" si="1364"/>
        <v>0.17169960412919336</v>
      </c>
      <c r="AB708" s="5"/>
      <c r="AC708" s="5">
        <f t="shared" ref="AC708:AI708" si="1365">AC673*(1-E$44)</f>
        <v>6.2437742781026202</v>
      </c>
      <c r="AD708" s="5">
        <f t="shared" si="1365"/>
        <v>2.7860507350531525</v>
      </c>
      <c r="AE708" s="5">
        <f t="shared" si="1365"/>
        <v>2.0918791994820203</v>
      </c>
      <c r="AF708" s="5">
        <f t="shared" si="1365"/>
        <v>1.9238423147597874</v>
      </c>
      <c r="AG708" s="5">
        <f t="shared" si="1365"/>
        <v>4.2220639801693487</v>
      </c>
      <c r="AH708" s="5">
        <f t="shared" si="1365"/>
        <v>5.4181214481158912</v>
      </c>
      <c r="AI708" s="5">
        <f t="shared" si="1365"/>
        <v>0</v>
      </c>
    </row>
    <row r="709" spans="2:35" x14ac:dyDescent="0.3">
      <c r="B709" s="86">
        <f t="shared" si="1285"/>
        <v>47938</v>
      </c>
      <c r="C709" s="3"/>
      <c r="D709" s="3"/>
      <c r="E709" s="5">
        <f t="shared" ref="E709:K709" si="1366">E674*(1-E$44)</f>
        <v>22.381566451513905</v>
      </c>
      <c r="F709" s="5">
        <f t="shared" si="1366"/>
        <v>33.880853203114647</v>
      </c>
      <c r="G709" s="5">
        <f t="shared" si="1366"/>
        <v>24.619009534825164</v>
      </c>
      <c r="H709" s="5">
        <f t="shared" si="1366"/>
        <v>18.637297784541186</v>
      </c>
      <c r="I709" s="5">
        <f t="shared" si="1366"/>
        <v>40.905253222176256</v>
      </c>
      <c r="J709" s="5">
        <f t="shared" si="1366"/>
        <v>86.25509543297656</v>
      </c>
      <c r="K709" s="5">
        <f t="shared" si="1366"/>
        <v>2.6758429079144368</v>
      </c>
      <c r="L709" s="5"/>
      <c r="M709" s="5">
        <f t="shared" ref="M709:S709" si="1367">M674*(1-E$44)</f>
        <v>13.515286631944909</v>
      </c>
      <c r="N709" s="5">
        <f t="shared" si="1367"/>
        <v>0</v>
      </c>
      <c r="O709" s="5">
        <f t="shared" si="1367"/>
        <v>0</v>
      </c>
      <c r="P709" s="5">
        <f t="shared" si="1367"/>
        <v>0</v>
      </c>
      <c r="Q709" s="5">
        <f t="shared" si="1367"/>
        <v>0</v>
      </c>
      <c r="R709" s="5">
        <f t="shared" si="1367"/>
        <v>0</v>
      </c>
      <c r="S709" s="5">
        <f t="shared" si="1367"/>
        <v>0</v>
      </c>
      <c r="T709" s="5"/>
      <c r="U709" s="5">
        <f t="shared" ref="U709:AA709" si="1368">U674*(1-E$44)</f>
        <v>11.588619307916435</v>
      </c>
      <c r="V709" s="5">
        <f t="shared" si="1368"/>
        <v>7.5665953912439443</v>
      </c>
      <c r="W709" s="5">
        <f t="shared" si="1368"/>
        <v>5.3892856180512148</v>
      </c>
      <c r="X709" s="5">
        <f t="shared" si="1368"/>
        <v>2.916886912670019</v>
      </c>
      <c r="Y709" s="5">
        <f t="shared" si="1368"/>
        <v>3.3381145174603746</v>
      </c>
      <c r="Z709" s="5">
        <f t="shared" si="1368"/>
        <v>7.0755227750812022</v>
      </c>
      <c r="AA709" s="5">
        <f t="shared" si="1368"/>
        <v>0.17255810214983933</v>
      </c>
      <c r="AB709" s="5"/>
      <c r="AC709" s="5">
        <f t="shared" ref="AC709:AI709" si="1369">AC674*(1-E$44)</f>
        <v>6.2749931494931346</v>
      </c>
      <c r="AD709" s="5">
        <f t="shared" si="1369"/>
        <v>2.7999809887284175</v>
      </c>
      <c r="AE709" s="5">
        <f t="shared" si="1369"/>
        <v>2.1023385954794298</v>
      </c>
      <c r="AF709" s="5">
        <f t="shared" si="1369"/>
        <v>1.9334615263335857</v>
      </c>
      <c r="AG709" s="5">
        <f t="shared" si="1369"/>
        <v>4.2431743000701951</v>
      </c>
      <c r="AH709" s="5">
        <f t="shared" si="1369"/>
        <v>5.4452120553564702</v>
      </c>
      <c r="AI709" s="5">
        <f t="shared" si="1369"/>
        <v>0</v>
      </c>
    </row>
    <row r="710" spans="2:35" x14ac:dyDescent="0.3">
      <c r="B710" s="86">
        <f t="shared" si="1285"/>
        <v>48304</v>
      </c>
      <c r="C710" s="3"/>
      <c r="D710" s="3"/>
      <c r="E710" s="5">
        <f t="shared" ref="E710:K710" si="1370">E675*(1-E$44)</f>
        <v>22.493474283771469</v>
      </c>
      <c r="F710" s="5">
        <f t="shared" si="1370"/>
        <v>34.050257469130216</v>
      </c>
      <c r="G710" s="5">
        <f t="shared" si="1370"/>
        <v>24.742104582499291</v>
      </c>
      <c r="H710" s="5">
        <f t="shared" si="1370"/>
        <v>18.730484273463883</v>
      </c>
      <c r="I710" s="5">
        <f t="shared" si="1370"/>
        <v>41.109779488287124</v>
      </c>
      <c r="J710" s="5">
        <f t="shared" si="1370"/>
        <v>86.686370910141434</v>
      </c>
      <c r="K710" s="5">
        <f t="shared" si="1370"/>
        <v>2.68922212245401</v>
      </c>
      <c r="L710" s="5"/>
      <c r="M710" s="5">
        <f t="shared" ref="M710:S710" si="1371">M675*(1-E$44)</f>
        <v>13.582863065104631</v>
      </c>
      <c r="N710" s="5">
        <f t="shared" si="1371"/>
        <v>0</v>
      </c>
      <c r="O710" s="5">
        <f t="shared" si="1371"/>
        <v>0</v>
      </c>
      <c r="P710" s="5">
        <f t="shared" si="1371"/>
        <v>0</v>
      </c>
      <c r="Q710" s="5">
        <f t="shared" si="1371"/>
        <v>0</v>
      </c>
      <c r="R710" s="5">
        <f t="shared" si="1371"/>
        <v>0</v>
      </c>
      <c r="S710" s="5">
        <f t="shared" si="1371"/>
        <v>0</v>
      </c>
      <c r="T710" s="5"/>
      <c r="U710" s="5">
        <f t="shared" ref="U710:AA710" si="1372">U675*(1-E$44)</f>
        <v>11.646562404456017</v>
      </c>
      <c r="V710" s="5">
        <f t="shared" si="1372"/>
        <v>7.6044283682001632</v>
      </c>
      <c r="W710" s="5">
        <f t="shared" si="1372"/>
        <v>5.416232046141471</v>
      </c>
      <c r="X710" s="5">
        <f t="shared" si="1372"/>
        <v>2.9314713472333689</v>
      </c>
      <c r="Y710" s="5">
        <f t="shared" si="1372"/>
        <v>3.3548050900476749</v>
      </c>
      <c r="Z710" s="5">
        <f t="shared" si="1372"/>
        <v>7.1109003889566056</v>
      </c>
      <c r="AA710" s="5">
        <f t="shared" si="1372"/>
        <v>0.17342089266058852</v>
      </c>
      <c r="AB710" s="5"/>
      <c r="AC710" s="5">
        <f t="shared" ref="AC710:AI710" si="1373">AC675*(1-E$44)</f>
        <v>6.3063681152405984</v>
      </c>
      <c r="AD710" s="5">
        <f t="shared" si="1373"/>
        <v>2.8139808936720594</v>
      </c>
      <c r="AE710" s="5">
        <f t="shared" si="1373"/>
        <v>2.1128502884568272</v>
      </c>
      <c r="AF710" s="5">
        <f t="shared" si="1373"/>
        <v>1.9431288339652535</v>
      </c>
      <c r="AG710" s="5">
        <f t="shared" si="1373"/>
        <v>4.2643901715705459</v>
      </c>
      <c r="AH710" s="5">
        <f t="shared" si="1373"/>
        <v>5.4724381156332518</v>
      </c>
      <c r="AI710" s="5">
        <f t="shared" si="1373"/>
        <v>0</v>
      </c>
    </row>
    <row r="711" spans="2:35" x14ac:dyDescent="0.3">
      <c r="B711" s="86">
        <f t="shared" si="1285"/>
        <v>48669</v>
      </c>
      <c r="C711" s="3"/>
      <c r="D711" s="3"/>
      <c r="E711" s="5">
        <f t="shared" ref="E711:K711" si="1374">E676*(1-E$44)</f>
        <v>22.605941655190332</v>
      </c>
      <c r="F711" s="5">
        <f t="shared" si="1374"/>
        <v>34.220508756475859</v>
      </c>
      <c r="G711" s="5">
        <f t="shared" si="1374"/>
        <v>24.865815105411787</v>
      </c>
      <c r="H711" s="5">
        <f t="shared" si="1374"/>
        <v>18.824136694831203</v>
      </c>
      <c r="I711" s="5">
        <f t="shared" si="1374"/>
        <v>41.315328385728556</v>
      </c>
      <c r="J711" s="5">
        <f t="shared" si="1374"/>
        <v>87.119802764692125</v>
      </c>
      <c r="K711" s="5">
        <f t="shared" si="1374"/>
        <v>2.7026682330662806</v>
      </c>
      <c r="L711" s="5"/>
      <c r="M711" s="5">
        <f t="shared" ref="M711:S711" si="1375">M676*(1-E$44)</f>
        <v>13.650777380430151</v>
      </c>
      <c r="N711" s="5">
        <f t="shared" si="1375"/>
        <v>0</v>
      </c>
      <c r="O711" s="5">
        <f t="shared" si="1375"/>
        <v>0</v>
      </c>
      <c r="P711" s="5">
        <f t="shared" si="1375"/>
        <v>0</v>
      </c>
      <c r="Q711" s="5">
        <f t="shared" si="1375"/>
        <v>0</v>
      </c>
      <c r="R711" s="5">
        <f t="shared" si="1375"/>
        <v>0</v>
      </c>
      <c r="S711" s="5">
        <f t="shared" si="1375"/>
        <v>0</v>
      </c>
      <c r="T711" s="5"/>
      <c r="U711" s="5">
        <f t="shared" ref="U711:AA711" si="1376">U676*(1-E$44)</f>
        <v>11.704795216478296</v>
      </c>
      <c r="V711" s="5">
        <f t="shared" si="1376"/>
        <v>7.642450510041165</v>
      </c>
      <c r="W711" s="5">
        <f t="shared" si="1376"/>
        <v>5.443313206372177</v>
      </c>
      <c r="X711" s="5">
        <f t="shared" si="1376"/>
        <v>2.9461287039695354</v>
      </c>
      <c r="Y711" s="5">
        <f t="shared" si="1376"/>
        <v>3.3715791154979131</v>
      </c>
      <c r="Z711" s="5">
        <f t="shared" si="1376"/>
        <v>7.1464548909013876</v>
      </c>
      <c r="AA711" s="5">
        <f t="shared" si="1376"/>
        <v>0.17428799712389151</v>
      </c>
      <c r="AB711" s="5"/>
      <c r="AC711" s="5">
        <f t="shared" ref="AC711:AI711" si="1377">AC676*(1-E$44)</f>
        <v>6.3378999558168001</v>
      </c>
      <c r="AD711" s="5">
        <f t="shared" si="1377"/>
        <v>2.8280507981404197</v>
      </c>
      <c r="AE711" s="5">
        <f t="shared" si="1377"/>
        <v>2.1234145398991107</v>
      </c>
      <c r="AF711" s="5">
        <f t="shared" si="1377"/>
        <v>1.9528444781350796</v>
      </c>
      <c r="AG711" s="5">
        <f t="shared" si="1377"/>
        <v>4.2857121224283983</v>
      </c>
      <c r="AH711" s="5">
        <f t="shared" si="1377"/>
        <v>5.4998003062114176</v>
      </c>
      <c r="AI711" s="5">
        <f t="shared" si="1377"/>
        <v>0</v>
      </c>
    </row>
    <row r="712" spans="2:35" x14ac:dyDescent="0.3">
      <c r="B712" s="86">
        <f t="shared" si="1285"/>
        <v>49034</v>
      </c>
      <c r="C712" s="3"/>
      <c r="D712" s="3"/>
      <c r="E712" s="5">
        <f t="shared" ref="E712:K712" si="1378">E677*(1-E$44)</f>
        <v>22.718971363466277</v>
      </c>
      <c r="F712" s="5">
        <f t="shared" si="1378"/>
        <v>34.391611300258241</v>
      </c>
      <c r="G712" s="5">
        <f t="shared" si="1378"/>
        <v>24.990144180938838</v>
      </c>
      <c r="H712" s="5">
        <f t="shared" si="1378"/>
        <v>18.918257378305359</v>
      </c>
      <c r="I712" s="5">
        <f t="shared" si="1378"/>
        <v>41.521905027657191</v>
      </c>
      <c r="J712" s="5">
        <f t="shared" si="1378"/>
        <v>87.555401778515588</v>
      </c>
      <c r="K712" s="5">
        <f t="shared" si="1378"/>
        <v>2.71618157423161</v>
      </c>
      <c r="L712" s="5"/>
      <c r="M712" s="5">
        <f t="shared" ref="M712:S712" si="1379">M677*(1-E$44)</f>
        <v>13.719031267332303</v>
      </c>
      <c r="N712" s="5">
        <f t="shared" si="1379"/>
        <v>0</v>
      </c>
      <c r="O712" s="5">
        <f t="shared" si="1379"/>
        <v>0</v>
      </c>
      <c r="P712" s="5">
        <f t="shared" si="1379"/>
        <v>0</v>
      </c>
      <c r="Q712" s="5">
        <f t="shared" si="1379"/>
        <v>0</v>
      </c>
      <c r="R712" s="5">
        <f t="shared" si="1379"/>
        <v>0</v>
      </c>
      <c r="S712" s="5">
        <f t="shared" si="1379"/>
        <v>0</v>
      </c>
      <c r="T712" s="5"/>
      <c r="U712" s="5">
        <f t="shared" ref="U712:AA712" si="1380">U677*(1-E$44)</f>
        <v>11.763319192560685</v>
      </c>
      <c r="V712" s="5">
        <f t="shared" si="1380"/>
        <v>7.6806627625913686</v>
      </c>
      <c r="W712" s="5">
        <f t="shared" si="1380"/>
        <v>5.4705297724040376</v>
      </c>
      <c r="X712" s="5">
        <f t="shared" si="1380"/>
        <v>2.9608593474893832</v>
      </c>
      <c r="Y712" s="5">
        <f t="shared" si="1380"/>
        <v>3.3884370110754025</v>
      </c>
      <c r="Z712" s="5">
        <f t="shared" si="1380"/>
        <v>7.1821871653558951</v>
      </c>
      <c r="AA712" s="5">
        <f t="shared" si="1380"/>
        <v>0.17515943710951098</v>
      </c>
      <c r="AB712" s="5"/>
      <c r="AC712" s="5">
        <f t="shared" ref="AC712:AI712" si="1381">AC677*(1-E$44)</f>
        <v>6.3695894555958841</v>
      </c>
      <c r="AD712" s="5">
        <f t="shared" si="1381"/>
        <v>2.8421910521311213</v>
      </c>
      <c r="AE712" s="5">
        <f t="shared" si="1381"/>
        <v>2.1340316125986059</v>
      </c>
      <c r="AF712" s="5">
        <f t="shared" si="1381"/>
        <v>1.9626087005257544</v>
      </c>
      <c r="AG712" s="5">
        <f t="shared" si="1381"/>
        <v>4.3071406830405392</v>
      </c>
      <c r="AH712" s="5">
        <f t="shared" si="1381"/>
        <v>5.5272993077424744</v>
      </c>
      <c r="AI712" s="5">
        <f t="shared" si="1381"/>
        <v>0</v>
      </c>
    </row>
    <row r="713" spans="2:35" x14ac:dyDescent="0.3">
      <c r="B713" s="86">
        <f t="shared" si="1285"/>
        <v>49399</v>
      </c>
      <c r="C713" s="3"/>
      <c r="D713" s="3"/>
      <c r="E713" s="5">
        <f t="shared" ref="E713:K713" si="1382">E678*(1-E$44)</f>
        <v>22.832566220283606</v>
      </c>
      <c r="F713" s="5">
        <f t="shared" si="1382"/>
        <v>34.563569356759523</v>
      </c>
      <c r="G713" s="5">
        <f t="shared" si="1382"/>
        <v>25.115094901843531</v>
      </c>
      <c r="H713" s="5">
        <f t="shared" si="1382"/>
        <v>19.012848665196888</v>
      </c>
      <c r="I713" s="5">
        <f t="shared" si="1382"/>
        <v>41.729514552795486</v>
      </c>
      <c r="J713" s="5">
        <f t="shared" si="1382"/>
        <v>87.993178787408169</v>
      </c>
      <c r="K713" s="5">
        <f t="shared" si="1382"/>
        <v>2.7297624821027675</v>
      </c>
      <c r="L713" s="5"/>
      <c r="M713" s="5">
        <f t="shared" ref="M713:S713" si="1383">M678*(1-E$44)</f>
        <v>13.787626423668959</v>
      </c>
      <c r="N713" s="5">
        <f t="shared" si="1383"/>
        <v>0</v>
      </c>
      <c r="O713" s="5">
        <f t="shared" si="1383"/>
        <v>0</v>
      </c>
      <c r="P713" s="5">
        <f t="shared" si="1383"/>
        <v>0</v>
      </c>
      <c r="Q713" s="5">
        <f t="shared" si="1383"/>
        <v>0</v>
      </c>
      <c r="R713" s="5">
        <f t="shared" si="1383"/>
        <v>0</v>
      </c>
      <c r="S713" s="5">
        <f t="shared" si="1383"/>
        <v>0</v>
      </c>
      <c r="T713" s="5"/>
      <c r="U713" s="5">
        <f t="shared" ref="U713:AA713" si="1384">U678*(1-E$44)</f>
        <v>11.822135788523484</v>
      </c>
      <c r="V713" s="5">
        <f t="shared" si="1384"/>
        <v>7.7190660764043244</v>
      </c>
      <c r="W713" s="5">
        <f t="shared" si="1384"/>
        <v>5.4978824212660555</v>
      </c>
      <c r="X713" s="5">
        <f t="shared" si="1384"/>
        <v>2.9756636442268301</v>
      </c>
      <c r="Y713" s="5">
        <f t="shared" si="1384"/>
        <v>3.4053791961307787</v>
      </c>
      <c r="Z713" s="5">
        <f t="shared" si="1384"/>
        <v>7.2180981011826733</v>
      </c>
      <c r="AA713" s="5">
        <f t="shared" si="1384"/>
        <v>0.17603523429505843</v>
      </c>
      <c r="AB713" s="5"/>
      <c r="AC713" s="5">
        <f t="shared" ref="AC713:AI713" si="1385">AC678*(1-E$44)</f>
        <v>6.4014374028738645</v>
      </c>
      <c r="AD713" s="5">
        <f t="shared" si="1385"/>
        <v>2.8564020073917762</v>
      </c>
      <c r="AE713" s="5">
        <f t="shared" si="1385"/>
        <v>2.1447017706615985</v>
      </c>
      <c r="AF713" s="5">
        <f t="shared" si="1385"/>
        <v>1.9724217440283831</v>
      </c>
      <c r="AG713" s="5">
        <f t="shared" si="1385"/>
        <v>4.3286763864557409</v>
      </c>
      <c r="AH713" s="5">
        <f t="shared" si="1385"/>
        <v>5.5549358042811869</v>
      </c>
      <c r="AI713" s="5">
        <f t="shared" si="1385"/>
        <v>0</v>
      </c>
    </row>
    <row r="714" spans="2:35" x14ac:dyDescent="0.3">
      <c r="B714" s="86">
        <f t="shared" si="1285"/>
        <v>49765</v>
      </c>
      <c r="C714" s="3"/>
      <c r="D714" s="3"/>
      <c r="E714" s="5">
        <f t="shared" ref="E714:K714" si="1386">E679*(1-E$44)</f>
        <v>22.946729051385024</v>
      </c>
      <c r="F714" s="5">
        <f t="shared" si="1386"/>
        <v>34.736387203543323</v>
      </c>
      <c r="G714" s="5">
        <f t="shared" si="1386"/>
        <v>25.240670376352742</v>
      </c>
      <c r="H714" s="5">
        <f t="shared" si="1386"/>
        <v>19.107912908522867</v>
      </c>
      <c r="I714" s="5">
        <f t="shared" si="1386"/>
        <v>41.938162125559437</v>
      </c>
      <c r="J714" s="5">
        <f t="shared" si="1386"/>
        <v>88.433144681345183</v>
      </c>
      <c r="K714" s="5">
        <f t="shared" si="1386"/>
        <v>2.7434112945132814</v>
      </c>
      <c r="L714" s="5"/>
      <c r="M714" s="5">
        <f t="shared" ref="M714:S714" si="1387">M679*(1-E$44)</f>
        <v>13.856564555787303</v>
      </c>
      <c r="N714" s="5">
        <f t="shared" si="1387"/>
        <v>0</v>
      </c>
      <c r="O714" s="5">
        <f t="shared" si="1387"/>
        <v>0</v>
      </c>
      <c r="P714" s="5">
        <f t="shared" si="1387"/>
        <v>0</v>
      </c>
      <c r="Q714" s="5">
        <f t="shared" si="1387"/>
        <v>0</v>
      </c>
      <c r="R714" s="5">
        <f t="shared" si="1387"/>
        <v>0</v>
      </c>
      <c r="S714" s="5">
        <f t="shared" si="1387"/>
        <v>0</v>
      </c>
      <c r="T714" s="5"/>
      <c r="U714" s="5">
        <f t="shared" ref="U714:AA714" si="1388">U679*(1-E$44)</f>
        <v>11.881246467466106</v>
      </c>
      <c r="V714" s="5">
        <f t="shared" si="1388"/>
        <v>7.7576614067863447</v>
      </c>
      <c r="W714" s="5">
        <f t="shared" si="1388"/>
        <v>5.5253718333723878</v>
      </c>
      <c r="X714" s="5">
        <f t="shared" si="1388"/>
        <v>2.9905419624479639</v>
      </c>
      <c r="Y714" s="5">
        <f t="shared" si="1388"/>
        <v>3.4224060921114328</v>
      </c>
      <c r="Z714" s="5">
        <f t="shared" si="1388"/>
        <v>7.2541885916885844</v>
      </c>
      <c r="AA714" s="5">
        <f t="shared" si="1388"/>
        <v>0.1769154104665337</v>
      </c>
      <c r="AB714" s="5"/>
      <c r="AC714" s="5">
        <f t="shared" ref="AC714:AI714" si="1389">AC679*(1-E$44)</f>
        <v>6.4334445898882322</v>
      </c>
      <c r="AD714" s="5">
        <f t="shared" si="1389"/>
        <v>2.8706840174287347</v>
      </c>
      <c r="AE714" s="5">
        <f t="shared" si="1389"/>
        <v>2.1554252795149065</v>
      </c>
      <c r="AF714" s="5">
        <f t="shared" si="1389"/>
        <v>1.9822838527485251</v>
      </c>
      <c r="AG714" s="5">
        <f t="shared" si="1389"/>
        <v>4.3503197683880188</v>
      </c>
      <c r="AH714" s="5">
        <f t="shared" si="1389"/>
        <v>5.5827104833025922</v>
      </c>
      <c r="AI714" s="5">
        <f t="shared" si="1389"/>
        <v>0</v>
      </c>
    </row>
    <row r="715" spans="2:35" x14ac:dyDescent="0.3">
      <c r="B715" s="86">
        <f t="shared" si="1285"/>
        <v>50130</v>
      </c>
      <c r="C715" s="3"/>
      <c r="D715" s="3"/>
      <c r="E715" s="5">
        <f t="shared" ref="E715:K715" si="1390">E680*(1-E$44)</f>
        <v>23.061462696641943</v>
      </c>
      <c r="F715" s="5">
        <f t="shared" si="1390"/>
        <v>34.910069139561038</v>
      </c>
      <c r="G715" s="5">
        <f t="shared" si="1390"/>
        <v>25.366873728234513</v>
      </c>
      <c r="H715" s="5">
        <f t="shared" si="1390"/>
        <v>19.203452473065482</v>
      </c>
      <c r="I715" s="5">
        <f t="shared" si="1390"/>
        <v>42.147852936187235</v>
      </c>
      <c r="J715" s="5">
        <f t="shared" si="1390"/>
        <v>88.8753104047519</v>
      </c>
      <c r="K715" s="5">
        <f t="shared" si="1390"/>
        <v>2.7571283509858473</v>
      </c>
      <c r="L715" s="5"/>
      <c r="M715" s="5">
        <f t="shared" ref="M715:S715" si="1391">M680*(1-E$44)</f>
        <v>13.925847378566239</v>
      </c>
      <c r="N715" s="5">
        <f t="shared" si="1391"/>
        <v>0</v>
      </c>
      <c r="O715" s="5">
        <f t="shared" si="1391"/>
        <v>0</v>
      </c>
      <c r="P715" s="5">
        <f t="shared" si="1391"/>
        <v>0</v>
      </c>
      <c r="Q715" s="5">
        <f t="shared" si="1391"/>
        <v>0</v>
      </c>
      <c r="R715" s="5">
        <f t="shared" si="1391"/>
        <v>0</v>
      </c>
      <c r="S715" s="5">
        <f t="shared" si="1391"/>
        <v>0</v>
      </c>
      <c r="T715" s="5"/>
      <c r="U715" s="5">
        <f t="shared" ref="U715:AA715" si="1392">U680*(1-E$44)</f>
        <v>11.940652699803431</v>
      </c>
      <c r="V715" s="5">
        <f t="shared" si="1392"/>
        <v>7.7964497138202766</v>
      </c>
      <c r="W715" s="5">
        <f t="shared" si="1392"/>
        <v>5.5529986925392469</v>
      </c>
      <c r="X715" s="5">
        <f t="shared" si="1392"/>
        <v>3.0054946722602027</v>
      </c>
      <c r="Y715" s="5">
        <f t="shared" si="1392"/>
        <v>3.4395181225719882</v>
      </c>
      <c r="Z715" s="5">
        <f t="shared" si="1392"/>
        <v>7.2904595346470282</v>
      </c>
      <c r="AA715" s="5">
        <f t="shared" si="1392"/>
        <v>0.17779998751886641</v>
      </c>
      <c r="AB715" s="5"/>
      <c r="AC715" s="5">
        <f t="shared" ref="AC715:AI715" si="1393">AC680*(1-E$44)</f>
        <v>6.4656118128376701</v>
      </c>
      <c r="AD715" s="5">
        <f t="shared" si="1393"/>
        <v>2.8850374375158792</v>
      </c>
      <c r="AE715" s="5">
        <f t="shared" si="1393"/>
        <v>2.1662024059124803</v>
      </c>
      <c r="AF715" s="5">
        <f t="shared" si="1393"/>
        <v>1.9921952720122675</v>
      </c>
      <c r="AG715" s="5">
        <f t="shared" si="1393"/>
        <v>4.3720713672299585</v>
      </c>
      <c r="AH715" s="5">
        <f t="shared" si="1393"/>
        <v>5.6106240357191037</v>
      </c>
      <c r="AI715" s="5">
        <f t="shared" si="1393"/>
        <v>0</v>
      </c>
    </row>
    <row r="716" spans="2:35" x14ac:dyDescent="0.3">
      <c r="B716" s="86">
        <f t="shared" si="1285"/>
        <v>50495</v>
      </c>
      <c r="C716" s="3"/>
      <c r="D716" s="3"/>
      <c r="E716" s="5">
        <f t="shared" ref="E716:K716" si="1394">E681*(1-E$44)</f>
        <v>23.17677001012515</v>
      </c>
      <c r="F716" s="5">
        <f t="shared" si="1394"/>
        <v>35.084619485258834</v>
      </c>
      <c r="G716" s="5">
        <f t="shared" si="1394"/>
        <v>25.493708096875672</v>
      </c>
      <c r="H716" s="5">
        <f t="shared" si="1394"/>
        <v>19.299469735430812</v>
      </c>
      <c r="I716" s="5">
        <f t="shared" si="1394"/>
        <v>42.358592200868166</v>
      </c>
      <c r="J716" s="5">
        <f t="shared" si="1394"/>
        <v>89.319686956775641</v>
      </c>
      <c r="K716" s="5">
        <f t="shared" si="1394"/>
        <v>2.7709139927407764</v>
      </c>
      <c r="L716" s="5"/>
      <c r="M716" s="5">
        <f t="shared" ref="M716:S716" si="1395">M681*(1-E$44)</f>
        <v>13.995476615459069</v>
      </c>
      <c r="N716" s="5">
        <f t="shared" si="1395"/>
        <v>0</v>
      </c>
      <c r="O716" s="5">
        <f t="shared" si="1395"/>
        <v>0</v>
      </c>
      <c r="P716" s="5">
        <f t="shared" si="1395"/>
        <v>0</v>
      </c>
      <c r="Q716" s="5">
        <f t="shared" si="1395"/>
        <v>0</v>
      </c>
      <c r="R716" s="5">
        <f t="shared" si="1395"/>
        <v>0</v>
      </c>
      <c r="S716" s="5">
        <f t="shared" si="1395"/>
        <v>0</v>
      </c>
      <c r="T716" s="5"/>
      <c r="U716" s="5">
        <f t="shared" ref="U716:AA716" si="1396">U681*(1-E$44)</f>
        <v>12.000355963302447</v>
      </c>
      <c r="V716" s="5">
        <f t="shared" si="1396"/>
        <v>7.835431962389376</v>
      </c>
      <c r="W716" s="5">
        <f t="shared" si="1396"/>
        <v>5.5807636860019416</v>
      </c>
      <c r="X716" s="5">
        <f t="shared" si="1396"/>
        <v>3.0205221456215039</v>
      </c>
      <c r="Y716" s="5">
        <f t="shared" si="1396"/>
        <v>3.4567157131848485</v>
      </c>
      <c r="Z716" s="5">
        <f t="shared" si="1396"/>
        <v>7.3269118323202633</v>
      </c>
      <c r="AA716" s="5">
        <f t="shared" si="1396"/>
        <v>0.1786889874564607</v>
      </c>
      <c r="AB716" s="5"/>
      <c r="AC716" s="5">
        <f t="shared" ref="AC716:AI716" si="1397">AC681*(1-E$44)</f>
        <v>6.497939871901858</v>
      </c>
      <c r="AD716" s="5">
        <f t="shared" si="1397"/>
        <v>2.8994626247034576</v>
      </c>
      <c r="AE716" s="5">
        <f t="shared" si="1397"/>
        <v>2.1770334179420425</v>
      </c>
      <c r="AF716" s="5">
        <f t="shared" si="1397"/>
        <v>2.0021562483723292</v>
      </c>
      <c r="AG716" s="5">
        <f t="shared" si="1397"/>
        <v>4.3939317240661078</v>
      </c>
      <c r="AH716" s="5">
        <f t="shared" si="1397"/>
        <v>5.6386771558976978</v>
      </c>
      <c r="AI716" s="5">
        <f t="shared" si="1397"/>
        <v>0</v>
      </c>
    </row>
    <row r="717" spans="2:35" x14ac:dyDescent="0.3">
      <c r="B717" s="86">
        <f t="shared" si="1285"/>
        <v>50860</v>
      </c>
      <c r="C717" s="3"/>
      <c r="D717" s="3"/>
      <c r="E717" s="5">
        <f t="shared" ref="E717:K717" si="1398">E682*(1-E$44)</f>
        <v>23.292653860175772</v>
      </c>
      <c r="F717" s="5">
        <f t="shared" si="1398"/>
        <v>35.260042582685124</v>
      </c>
      <c r="G717" s="5">
        <f t="shared" si="1398"/>
        <v>25.621176637360055</v>
      </c>
      <c r="H717" s="5">
        <f t="shared" si="1398"/>
        <v>19.395967084107962</v>
      </c>
      <c r="I717" s="5">
        <f t="shared" si="1398"/>
        <v>42.570385161872508</v>
      </c>
      <c r="J717" s="5">
        <f t="shared" si="1398"/>
        <v>89.766285391559521</v>
      </c>
      <c r="K717" s="5">
        <f t="shared" si="1398"/>
        <v>2.7847685627044805</v>
      </c>
      <c r="L717" s="5"/>
      <c r="M717" s="5">
        <f t="shared" ref="M717:S717" si="1399">M682*(1-E$44)</f>
        <v>14.065453998536359</v>
      </c>
      <c r="N717" s="5">
        <f t="shared" si="1399"/>
        <v>0</v>
      </c>
      <c r="O717" s="5">
        <f t="shared" si="1399"/>
        <v>0</v>
      </c>
      <c r="P717" s="5">
        <f t="shared" si="1399"/>
        <v>0</v>
      </c>
      <c r="Q717" s="5">
        <f t="shared" si="1399"/>
        <v>0</v>
      </c>
      <c r="R717" s="5">
        <f t="shared" si="1399"/>
        <v>0</v>
      </c>
      <c r="S717" s="5">
        <f t="shared" si="1399"/>
        <v>0</v>
      </c>
      <c r="T717" s="5"/>
      <c r="U717" s="5">
        <f t="shared" ref="U717:AA717" si="1400">U682*(1-E$44)</f>
        <v>12.060357743118955</v>
      </c>
      <c r="V717" s="5">
        <f t="shared" si="1400"/>
        <v>7.8746091222013233</v>
      </c>
      <c r="W717" s="5">
        <f t="shared" si="1400"/>
        <v>5.6086675044319509</v>
      </c>
      <c r="X717" s="5">
        <f t="shared" si="1400"/>
        <v>3.0356247563496113</v>
      </c>
      <c r="Y717" s="5">
        <f t="shared" si="1400"/>
        <v>3.4739992917507725</v>
      </c>
      <c r="Z717" s="5">
        <f t="shared" si="1400"/>
        <v>7.3635463914818615</v>
      </c>
      <c r="AA717" s="5">
        <f t="shared" si="1400"/>
        <v>0.17958243239374297</v>
      </c>
      <c r="AB717" s="5"/>
      <c r="AC717" s="5">
        <f t="shared" ref="AC717:AI717" si="1401">AC682*(1-E$44)</f>
        <v>6.5304295712613678</v>
      </c>
      <c r="AD717" s="5">
        <f t="shared" si="1401"/>
        <v>2.9139599378269749</v>
      </c>
      <c r="AE717" s="5">
        <f t="shared" si="1401"/>
        <v>2.1879185850317522</v>
      </c>
      <c r="AF717" s="5">
        <f t="shared" si="1401"/>
        <v>2.0121670296141905</v>
      </c>
      <c r="AG717" s="5">
        <f t="shared" si="1401"/>
        <v>4.4159013826864388</v>
      </c>
      <c r="AH717" s="5">
        <f t="shared" si="1401"/>
        <v>5.6668705416771861</v>
      </c>
      <c r="AI717" s="5">
        <f t="shared" si="1401"/>
        <v>0</v>
      </c>
    </row>
    <row r="718" spans="2:35" x14ac:dyDescent="0.3">
      <c r="B718" s="86">
        <f t="shared" si="1285"/>
        <v>51226</v>
      </c>
      <c r="C718" s="3"/>
      <c r="D718" s="3"/>
      <c r="E718" s="5">
        <f t="shared" ref="E718:K718" si="1402">E683*(1-E$44)</f>
        <v>23.409117129476648</v>
      </c>
      <c r="F718" s="5">
        <f t="shared" si="1402"/>
        <v>35.436342795598549</v>
      </c>
      <c r="G718" s="5">
        <f t="shared" si="1402"/>
        <v>25.749282520546846</v>
      </c>
      <c r="H718" s="5">
        <f t="shared" si="1402"/>
        <v>19.492946919528492</v>
      </c>
      <c r="I718" s="5">
        <f t="shared" si="1402"/>
        <v>42.783237087681869</v>
      </c>
      <c r="J718" s="5">
        <f t="shared" si="1402"/>
        <v>90.215116818517316</v>
      </c>
      <c r="K718" s="5">
        <f t="shared" si="1402"/>
        <v>2.7986924055180018</v>
      </c>
      <c r="L718" s="5"/>
      <c r="M718" s="5">
        <f t="shared" ref="M718:S718" si="1403">M683*(1-E$44)</f>
        <v>14.135781268529042</v>
      </c>
      <c r="N718" s="5">
        <f t="shared" si="1403"/>
        <v>0</v>
      </c>
      <c r="O718" s="5">
        <f t="shared" si="1403"/>
        <v>0</v>
      </c>
      <c r="P718" s="5">
        <f t="shared" si="1403"/>
        <v>0</v>
      </c>
      <c r="Q718" s="5">
        <f t="shared" si="1403"/>
        <v>0</v>
      </c>
      <c r="R718" s="5">
        <f t="shared" si="1403"/>
        <v>0</v>
      </c>
      <c r="S718" s="5">
        <f t="shared" si="1403"/>
        <v>0</v>
      </c>
      <c r="T718" s="5"/>
      <c r="U718" s="5">
        <f t="shared" ref="U718:AA718" si="1404">U683*(1-E$44)</f>
        <v>12.12065953183455</v>
      </c>
      <c r="V718" s="5">
        <f t="shared" si="1404"/>
        <v>7.9139821678123301</v>
      </c>
      <c r="W718" s="5">
        <f t="shared" si="1404"/>
        <v>5.6367108419541099</v>
      </c>
      <c r="X718" s="5">
        <f t="shared" si="1404"/>
        <v>3.0508028801313589</v>
      </c>
      <c r="Y718" s="5">
        <f t="shared" si="1404"/>
        <v>3.4913692882095257</v>
      </c>
      <c r="Z718" s="5">
        <f t="shared" si="1404"/>
        <v>7.4003641234392727</v>
      </c>
      <c r="AA718" s="5">
        <f t="shared" si="1404"/>
        <v>0.1804803445557116</v>
      </c>
      <c r="AB718" s="5"/>
      <c r="AC718" s="5">
        <f t="shared" ref="AC718:AI718" si="1405">AC683*(1-E$44)</f>
        <v>6.5630817191176725</v>
      </c>
      <c r="AD718" s="5">
        <f t="shared" si="1405"/>
        <v>2.9285297375161097</v>
      </c>
      <c r="AE718" s="5">
        <f t="shared" si="1405"/>
        <v>2.198858177956911</v>
      </c>
      <c r="AF718" s="5">
        <f t="shared" si="1405"/>
        <v>2.0222278647622609</v>
      </c>
      <c r="AG718" s="5">
        <f t="shared" si="1405"/>
        <v>4.4379808895998707</v>
      </c>
      <c r="AH718" s="5">
        <f t="shared" si="1405"/>
        <v>5.6952048943855713</v>
      </c>
      <c r="AI718" s="5">
        <f t="shared" si="1405"/>
        <v>0</v>
      </c>
    </row>
    <row r="719" spans="2:35" x14ac:dyDescent="0.3">
      <c r="B719" s="86">
        <f t="shared" si="1285"/>
        <v>51591</v>
      </c>
      <c r="C719" s="3"/>
      <c r="D719" s="3"/>
      <c r="E719" s="5">
        <f t="shared" ref="E719:K719" si="1406">E684*(1-E$44)</f>
        <v>17.622593794100393</v>
      </c>
      <c r="F719" s="5">
        <f t="shared" si="1406"/>
        <v>26.676797385450591</v>
      </c>
      <c r="G719" s="5">
        <f t="shared" si="1406"/>
        <v>19.384291335692566</v>
      </c>
      <c r="H719" s="5">
        <f t="shared" si="1406"/>
        <v>14.674465658521456</v>
      </c>
      <c r="I719" s="5">
        <f t="shared" si="1406"/>
        <v>32.207605448030158</v>
      </c>
      <c r="J719" s="5">
        <f t="shared" si="1406"/>
        <v>67.914750863378202</v>
      </c>
      <c r="K719" s="5">
        <f t="shared" si="1406"/>
        <v>2.1068807996596188</v>
      </c>
      <c r="L719" s="5"/>
      <c r="M719" s="5">
        <f t="shared" ref="M719:S719" si="1407">M684*(1-E$44)</f>
        <v>10.641543202151075</v>
      </c>
      <c r="N719" s="5">
        <f t="shared" si="1407"/>
        <v>0</v>
      </c>
      <c r="O719" s="5">
        <f t="shared" si="1407"/>
        <v>0</v>
      </c>
      <c r="P719" s="5">
        <f t="shared" si="1407"/>
        <v>0</v>
      </c>
      <c r="Q719" s="5">
        <f t="shared" si="1407"/>
        <v>0</v>
      </c>
      <c r="R719" s="5">
        <f t="shared" si="1407"/>
        <v>0</v>
      </c>
      <c r="S719" s="5">
        <f t="shared" si="1407"/>
        <v>0</v>
      </c>
      <c r="T719" s="5"/>
      <c r="U719" s="5">
        <f t="shared" ref="U719:AA719" si="1408">U684*(1-E$44)</f>
        <v>9.1245414453136497</v>
      </c>
      <c r="V719" s="5">
        <f t="shared" si="1408"/>
        <v>5.9577169128474834</v>
      </c>
      <c r="W719" s="5">
        <f t="shared" si="1408"/>
        <v>4.2433665888868024</v>
      </c>
      <c r="X719" s="5">
        <f t="shared" si="1408"/>
        <v>2.2966718311101237</v>
      </c>
      <c r="Y719" s="5">
        <f t="shared" si="1408"/>
        <v>2.6283341832588563</v>
      </c>
      <c r="Z719" s="5">
        <f t="shared" si="1408"/>
        <v>5.5710606322520384</v>
      </c>
      <c r="AA719" s="5">
        <f t="shared" si="1408"/>
        <v>0.13586722567677176</v>
      </c>
      <c r="AB719" s="5"/>
      <c r="AC719" s="5">
        <f t="shared" ref="AC719:AI719" si="1409">AC684*(1-E$44)</f>
        <v>4.940746912144764</v>
      </c>
      <c r="AD719" s="5">
        <f t="shared" si="1409"/>
        <v>2.2046235102649363</v>
      </c>
      <c r="AE719" s="5">
        <f t="shared" si="1409"/>
        <v>1.6553202013832926</v>
      </c>
      <c r="AF719" s="5">
        <f t="shared" si="1409"/>
        <v>1.5223513139221514</v>
      </c>
      <c r="AG719" s="5">
        <f t="shared" si="1409"/>
        <v>3.3409519056538346</v>
      </c>
      <c r="AH719" s="5">
        <f t="shared" si="1409"/>
        <v>4.2874014373464409</v>
      </c>
      <c r="AI719" s="5">
        <f t="shared" si="1409"/>
        <v>0</v>
      </c>
    </row>
    <row r="720" spans="2:35" x14ac:dyDescent="0.3">
      <c r="E720" s="2"/>
      <c r="M720" s="2"/>
    </row>
    <row r="721" spans="2:35" s="93" customFormat="1" x14ac:dyDescent="0.3">
      <c r="B721" s="92" t="s">
        <v>243</v>
      </c>
      <c r="C721" s="92"/>
      <c r="D721" s="92"/>
    </row>
    <row r="722" spans="2:35" x14ac:dyDescent="0.3">
      <c r="E722" s="305" t="s">
        <v>89</v>
      </c>
      <c r="F722" s="305"/>
      <c r="G722" s="305"/>
      <c r="H722" s="305"/>
      <c r="I722" s="305"/>
      <c r="J722" s="305"/>
      <c r="K722" s="305"/>
      <c r="M722" s="305" t="s">
        <v>64</v>
      </c>
      <c r="N722" s="305"/>
      <c r="O722" s="305"/>
      <c r="P722" s="305"/>
      <c r="Q722" s="305"/>
      <c r="R722" s="305"/>
      <c r="S722" s="305"/>
      <c r="U722" s="305" t="s">
        <v>65</v>
      </c>
      <c r="V722" s="305"/>
      <c r="W722" s="305"/>
      <c r="X722" s="305"/>
      <c r="Y722" s="305"/>
      <c r="Z722" s="305"/>
      <c r="AA722" s="305"/>
      <c r="AC722" s="305" t="s">
        <v>66</v>
      </c>
      <c r="AD722" s="305"/>
      <c r="AE722" s="305"/>
      <c r="AF722" s="305"/>
      <c r="AG722" s="305"/>
      <c r="AH722" s="305"/>
      <c r="AI722" s="305"/>
    </row>
    <row r="723" spans="2:35" s="3" customFormat="1" x14ac:dyDescent="0.3">
      <c r="B723" s="4" t="s">
        <v>211</v>
      </c>
      <c r="C723" s="4"/>
      <c r="D723" s="4"/>
      <c r="E723" s="3" t="s">
        <v>70</v>
      </c>
      <c r="F723" s="3" t="s">
        <v>69</v>
      </c>
      <c r="G723" s="3" t="s">
        <v>61</v>
      </c>
      <c r="H723" s="3" t="s">
        <v>68</v>
      </c>
      <c r="I723" s="3" t="s">
        <v>71</v>
      </c>
      <c r="J723" s="3" t="s">
        <v>72</v>
      </c>
      <c r="K723" s="3" t="s">
        <v>62</v>
      </c>
      <c r="M723" s="3" t="s">
        <v>70</v>
      </c>
      <c r="N723" s="3" t="s">
        <v>69</v>
      </c>
      <c r="O723" s="3" t="s">
        <v>61</v>
      </c>
      <c r="P723" s="3" t="s">
        <v>68</v>
      </c>
      <c r="Q723" s="3" t="s">
        <v>71</v>
      </c>
      <c r="R723" s="3" t="s">
        <v>72</v>
      </c>
      <c r="S723" s="3" t="s">
        <v>62</v>
      </c>
      <c r="U723" s="3" t="s">
        <v>70</v>
      </c>
      <c r="V723" s="3" t="s">
        <v>69</v>
      </c>
      <c r="W723" s="3" t="s">
        <v>61</v>
      </c>
      <c r="X723" s="3" t="s">
        <v>68</v>
      </c>
      <c r="Y723" s="3" t="s">
        <v>71</v>
      </c>
      <c r="Z723" s="3" t="s">
        <v>72</v>
      </c>
      <c r="AA723" s="3" t="s">
        <v>62</v>
      </c>
      <c r="AC723" s="3" t="s">
        <v>70</v>
      </c>
      <c r="AD723" s="3" t="s">
        <v>69</v>
      </c>
      <c r="AE723" s="3" t="s">
        <v>61</v>
      </c>
      <c r="AF723" s="3" t="s">
        <v>68</v>
      </c>
      <c r="AG723" s="3" t="s">
        <v>71</v>
      </c>
      <c r="AH723" s="3" t="s">
        <v>72</v>
      </c>
      <c r="AI723" s="3" t="s">
        <v>62</v>
      </c>
    </row>
    <row r="724" spans="2:35" hidden="1" x14ac:dyDescent="0.3">
      <c r="B724" s="86">
        <f t="shared" ref="B724:B754" si="1410">DATE(IF(MONTH(B619)&lt;=3,YEAR(B619),YEAR(B619)+1), 3, 31)</f>
        <v>40633</v>
      </c>
      <c r="C724" s="3"/>
      <c r="D724" s="3"/>
      <c r="E724" s="5">
        <f>E654-E689</f>
        <v>71.633107837200001</v>
      </c>
      <c r="F724" s="5">
        <f t="shared" ref="F724:AI724" si="1411">F654-F689</f>
        <v>1.4096774168999993</v>
      </c>
      <c r="G724" s="5">
        <f t="shared" si="1411"/>
        <v>9.9269007644999974</v>
      </c>
      <c r="H724" s="5">
        <f t="shared" si="1411"/>
        <v>69.838956199999998</v>
      </c>
      <c r="I724" s="5">
        <f t="shared" si="1411"/>
        <v>78.943769821350003</v>
      </c>
      <c r="J724" s="5">
        <f t="shared" si="1411"/>
        <v>92.911551277350014</v>
      </c>
      <c r="K724" s="5">
        <f t="shared" si="1411"/>
        <v>15.843615538820991</v>
      </c>
      <c r="L724" s="5"/>
      <c r="M724" s="5">
        <f t="shared" si="1411"/>
        <v>43.620582469800006</v>
      </c>
      <c r="N724" s="5">
        <f t="shared" si="1411"/>
        <v>0</v>
      </c>
      <c r="O724" s="5">
        <f t="shared" si="1411"/>
        <v>0</v>
      </c>
      <c r="P724" s="5">
        <f t="shared" si="1411"/>
        <v>0</v>
      </c>
      <c r="Q724" s="5">
        <f t="shared" si="1411"/>
        <v>0</v>
      </c>
      <c r="R724" s="5">
        <f t="shared" si="1411"/>
        <v>0</v>
      </c>
      <c r="S724" s="5">
        <f t="shared" si="1411"/>
        <v>0</v>
      </c>
      <c r="T724" s="5"/>
      <c r="U724" s="5">
        <f t="shared" si="1411"/>
        <v>37.687355391000004</v>
      </c>
      <c r="V724" s="5">
        <f t="shared" si="1411"/>
        <v>0.31627996965000005</v>
      </c>
      <c r="W724" s="5">
        <f t="shared" si="1411"/>
        <v>2.2042310032500003</v>
      </c>
      <c r="X724" s="5">
        <f t="shared" si="1411"/>
        <v>10.924604600000002</v>
      </c>
      <c r="Y724" s="5">
        <f t="shared" si="1411"/>
        <v>6.443265528945</v>
      </c>
      <c r="Z724" s="5">
        <f t="shared" si="1411"/>
        <v>7.6580933923499988</v>
      </c>
      <c r="AA724" s="5">
        <f t="shared" si="1411"/>
        <v>1.0277640844950005</v>
      </c>
      <c r="AB724" s="5"/>
      <c r="AC724" s="5">
        <f t="shared" si="1411"/>
        <v>20.553953040599996</v>
      </c>
      <c r="AD724" s="5">
        <f t="shared" si="1411"/>
        <v>0.11491253189999995</v>
      </c>
      <c r="AE724" s="5">
        <f t="shared" si="1411"/>
        <v>0.8208610395</v>
      </c>
      <c r="AF724" s="5">
        <f t="shared" si="1411"/>
        <v>7.2329023000000001</v>
      </c>
      <c r="AG724" s="5">
        <f t="shared" si="1411"/>
        <v>8.1790125463799992</v>
      </c>
      <c r="AH724" s="5">
        <f t="shared" si="1411"/>
        <v>5.3825500000000002</v>
      </c>
      <c r="AI724" s="5">
        <f t="shared" si="1411"/>
        <v>0</v>
      </c>
    </row>
    <row r="725" spans="2:35" hidden="1" x14ac:dyDescent="0.3">
      <c r="B725" s="86">
        <f t="shared" si="1410"/>
        <v>40999</v>
      </c>
      <c r="C725" s="3"/>
      <c r="D725" s="3"/>
      <c r="E725" s="5">
        <f t="shared" ref="E725:AI725" si="1412">E655-E690</f>
        <v>76.659364857599996</v>
      </c>
      <c r="F725" s="5">
        <f t="shared" si="1412"/>
        <v>1.4650636614000021</v>
      </c>
      <c r="G725" s="5">
        <f t="shared" si="1412"/>
        <v>10.477214336999999</v>
      </c>
      <c r="H725" s="5">
        <f t="shared" si="1412"/>
        <v>72.956769080000001</v>
      </c>
      <c r="I725" s="5">
        <f t="shared" si="1412"/>
        <v>84.368390051250017</v>
      </c>
      <c r="J725" s="5">
        <f t="shared" si="1412"/>
        <v>99.575412403700028</v>
      </c>
      <c r="K725" s="5">
        <f t="shared" si="1412"/>
        <v>16.892914132374003</v>
      </c>
      <c r="L725" s="5"/>
      <c r="M725" s="5">
        <f t="shared" si="1412"/>
        <v>46.680220028400001</v>
      </c>
      <c r="N725" s="5">
        <f t="shared" si="1412"/>
        <v>0</v>
      </c>
      <c r="O725" s="5">
        <f t="shared" si="1412"/>
        <v>0</v>
      </c>
      <c r="P725" s="5">
        <f t="shared" si="1412"/>
        <v>0</v>
      </c>
      <c r="Q725" s="5">
        <f t="shared" si="1412"/>
        <v>0</v>
      </c>
      <c r="R725" s="5">
        <f t="shared" si="1412"/>
        <v>0</v>
      </c>
      <c r="S725" s="5">
        <f t="shared" si="1412"/>
        <v>0</v>
      </c>
      <c r="T725" s="5"/>
      <c r="U725" s="5">
        <f t="shared" si="1412"/>
        <v>40.330580125500013</v>
      </c>
      <c r="V725" s="5">
        <f t="shared" si="1412"/>
        <v>0.32870267789999996</v>
      </c>
      <c r="W725" s="5">
        <f t="shared" si="1412"/>
        <v>2.3264970944999996</v>
      </c>
      <c r="X725" s="5">
        <f t="shared" si="1412"/>
        <v>11.412859640000001</v>
      </c>
      <c r="Y725" s="5">
        <f t="shared" si="1412"/>
        <v>6.8860354533750012</v>
      </c>
      <c r="Z725" s="5">
        <f t="shared" si="1412"/>
        <v>8.2072494837000001</v>
      </c>
      <c r="AA725" s="5">
        <f t="shared" si="1412"/>
        <v>1.0953659115300003</v>
      </c>
      <c r="AB725" s="5"/>
      <c r="AC725" s="5">
        <f t="shared" si="1412"/>
        <v>21.995703477300001</v>
      </c>
      <c r="AD725" s="5">
        <f t="shared" si="1412"/>
        <v>0.11942987639999991</v>
      </c>
      <c r="AE725" s="5">
        <f t="shared" si="1412"/>
        <v>0.86629778699999993</v>
      </c>
      <c r="AF725" s="5">
        <f t="shared" si="1412"/>
        <v>7.5560048200000001</v>
      </c>
      <c r="AG725" s="5">
        <f t="shared" si="1412"/>
        <v>8.740899283500001</v>
      </c>
      <c r="AH725" s="5">
        <f t="shared" si="1412"/>
        <v>5.7705750000000009</v>
      </c>
      <c r="AI725" s="5">
        <f t="shared" si="1412"/>
        <v>0</v>
      </c>
    </row>
    <row r="726" spans="2:35" hidden="1" x14ac:dyDescent="0.3">
      <c r="B726" s="86">
        <f t="shared" si="1410"/>
        <v>41364</v>
      </c>
      <c r="C726" s="3"/>
      <c r="D726" s="3"/>
      <c r="E726" s="5">
        <f t="shared" ref="E726:AI726" si="1413">E656-E691</f>
        <v>84.235945396120002</v>
      </c>
      <c r="F726" s="5">
        <f t="shared" si="1413"/>
        <v>1.5731369493000003</v>
      </c>
      <c r="G726" s="5">
        <f t="shared" si="1413"/>
        <v>11.325374982</v>
      </c>
      <c r="H726" s="5">
        <f t="shared" si="1413"/>
        <v>78.155961260000012</v>
      </c>
      <c r="I726" s="5">
        <f t="shared" si="1413"/>
        <v>92.471022371700016</v>
      </c>
      <c r="J726" s="5">
        <f t="shared" si="1413"/>
        <v>109.74464508265001</v>
      </c>
      <c r="K726" s="5">
        <f t="shared" si="1413"/>
        <v>18.586946953743002</v>
      </c>
      <c r="L726" s="5"/>
      <c r="M726" s="5">
        <f t="shared" si="1413"/>
        <v>51.293700860080008</v>
      </c>
      <c r="N726" s="5">
        <f t="shared" si="1413"/>
        <v>0</v>
      </c>
      <c r="O726" s="5">
        <f t="shared" si="1413"/>
        <v>0</v>
      </c>
      <c r="P726" s="5">
        <f t="shared" si="1413"/>
        <v>0</v>
      </c>
      <c r="Q726" s="5">
        <f t="shared" si="1413"/>
        <v>0</v>
      </c>
      <c r="R726" s="5">
        <f t="shared" si="1413"/>
        <v>0</v>
      </c>
      <c r="S726" s="5">
        <f t="shared" si="1413"/>
        <v>0</v>
      </c>
      <c r="T726" s="5"/>
      <c r="U726" s="5">
        <f t="shared" si="1413"/>
        <v>44.316522416599994</v>
      </c>
      <c r="V726" s="5">
        <f t="shared" si="1413"/>
        <v>0.35296501604999975</v>
      </c>
      <c r="W726" s="5">
        <f t="shared" si="1413"/>
        <v>2.514886376999999</v>
      </c>
      <c r="X726" s="5">
        <f t="shared" si="1413"/>
        <v>12.226456580000001</v>
      </c>
      <c r="Y726" s="5">
        <f t="shared" si="1413"/>
        <v>7.5473403944400008</v>
      </c>
      <c r="Z726" s="5">
        <f t="shared" si="1413"/>
        <v>9.0455249489000007</v>
      </c>
      <c r="AA726" s="5">
        <f t="shared" si="1413"/>
        <v>1.204821284835</v>
      </c>
      <c r="AB726" s="5"/>
      <c r="AC726" s="5">
        <f t="shared" si="1413"/>
        <v>24.16963764726</v>
      </c>
      <c r="AD726" s="5">
        <f t="shared" si="1413"/>
        <v>0.12824225429999991</v>
      </c>
      <c r="AE726" s="5">
        <f t="shared" si="1413"/>
        <v>0.93651493199999991</v>
      </c>
      <c r="AF726" s="5">
        <f t="shared" si="1413"/>
        <v>8.0944282900000015</v>
      </c>
      <c r="AG726" s="5">
        <f t="shared" si="1413"/>
        <v>9.5799788004600028</v>
      </c>
      <c r="AH726" s="5">
        <f t="shared" si="1413"/>
        <v>6.3577999999999992</v>
      </c>
      <c r="AI726" s="5">
        <f t="shared" si="1413"/>
        <v>0</v>
      </c>
    </row>
    <row r="727" spans="2:35" hidden="1" x14ac:dyDescent="0.3">
      <c r="B727" s="86">
        <f t="shared" si="1410"/>
        <v>41729</v>
      </c>
      <c r="C727" s="3"/>
      <c r="D727" s="3"/>
      <c r="E727" s="5">
        <f t="shared" ref="E727:AI727" si="1414">E657-E692</f>
        <v>96.634637336720004</v>
      </c>
      <c r="F727" s="5">
        <f t="shared" si="1414"/>
        <v>1.7689387316999969</v>
      </c>
      <c r="G727" s="5">
        <f t="shared" si="1414"/>
        <v>12.781637384999996</v>
      </c>
      <c r="H727" s="5">
        <f t="shared" si="1414"/>
        <v>87.409459540000014</v>
      </c>
      <c r="I727" s="5">
        <f t="shared" si="1414"/>
        <v>105.83312810805</v>
      </c>
      <c r="J727" s="5">
        <f t="shared" si="1414"/>
        <v>126.57495391010005</v>
      </c>
      <c r="K727" s="5">
        <f t="shared" si="1414"/>
        <v>21.404697705278998</v>
      </c>
      <c r="L727" s="5"/>
      <c r="M727" s="5">
        <f t="shared" si="1414"/>
        <v>58.842890600479997</v>
      </c>
      <c r="N727" s="5">
        <f t="shared" si="1414"/>
        <v>0</v>
      </c>
      <c r="O727" s="5">
        <f t="shared" si="1414"/>
        <v>0</v>
      </c>
      <c r="P727" s="5">
        <f t="shared" si="1414"/>
        <v>0</v>
      </c>
      <c r="Q727" s="5">
        <f t="shared" si="1414"/>
        <v>0</v>
      </c>
      <c r="R727" s="5">
        <f t="shared" si="1414"/>
        <v>0</v>
      </c>
      <c r="S727" s="5">
        <f t="shared" si="1414"/>
        <v>0</v>
      </c>
      <c r="T727" s="5"/>
      <c r="U727" s="5">
        <f t="shared" si="1414"/>
        <v>50.838635524599994</v>
      </c>
      <c r="V727" s="5">
        <f t="shared" si="1414"/>
        <v>0.39689716244999929</v>
      </c>
      <c r="W727" s="5">
        <f t="shared" si="1414"/>
        <v>2.8379200725000002</v>
      </c>
      <c r="X727" s="5">
        <f t="shared" si="1414"/>
        <v>13.675104820000001</v>
      </c>
      <c r="Y727" s="5">
        <f t="shared" si="1414"/>
        <v>8.6379188738850008</v>
      </c>
      <c r="Z727" s="5">
        <f t="shared" si="1414"/>
        <v>10.432739443850002</v>
      </c>
      <c r="AA727" s="5">
        <f t="shared" si="1414"/>
        <v>1.3878939685049994</v>
      </c>
      <c r="AB727" s="5"/>
      <c r="AC727" s="5">
        <f t="shared" si="1414"/>
        <v>27.726797938560001</v>
      </c>
      <c r="AD727" s="5">
        <f t="shared" si="1414"/>
        <v>0.14419937670000005</v>
      </c>
      <c r="AE727" s="5">
        <f t="shared" si="1414"/>
        <v>1.056983985</v>
      </c>
      <c r="AF727" s="5">
        <f t="shared" si="1414"/>
        <v>9.0537274100000005</v>
      </c>
      <c r="AG727" s="5">
        <f t="shared" si="1414"/>
        <v>10.96454496384</v>
      </c>
      <c r="AH727" s="5">
        <f t="shared" si="1414"/>
        <v>7.3330500000000018</v>
      </c>
      <c r="AI727" s="5">
        <f t="shared" si="1414"/>
        <v>0</v>
      </c>
    </row>
    <row r="728" spans="2:35" hidden="1" x14ac:dyDescent="0.3">
      <c r="B728" s="86">
        <f t="shared" si="1410"/>
        <v>42094</v>
      </c>
      <c r="C728" s="3"/>
      <c r="D728" s="3"/>
      <c r="E728" s="5">
        <f t="shared" ref="E728:AI728" si="1415">E658-E693</f>
        <v>103.46221816196</v>
      </c>
      <c r="F728" s="5">
        <f t="shared" si="1415"/>
        <v>1.8471407261999957</v>
      </c>
      <c r="G728" s="5">
        <f t="shared" si="1415"/>
        <v>13.445239400999998</v>
      </c>
      <c r="H728" s="5">
        <f t="shared" si="1415"/>
        <v>91.301488849999998</v>
      </c>
      <c r="I728" s="5">
        <f t="shared" si="1415"/>
        <v>113.02663954365002</v>
      </c>
      <c r="J728" s="5">
        <f t="shared" si="1415"/>
        <v>135.61283573760002</v>
      </c>
      <c r="K728" s="5">
        <f t="shared" si="1415"/>
        <v>22.964028617375995</v>
      </c>
      <c r="L728" s="5"/>
      <c r="M728" s="5">
        <f t="shared" si="1415"/>
        <v>63.001571482640017</v>
      </c>
      <c r="N728" s="5">
        <f t="shared" si="1415"/>
        <v>0</v>
      </c>
      <c r="O728" s="5">
        <f t="shared" si="1415"/>
        <v>0</v>
      </c>
      <c r="P728" s="5">
        <f t="shared" si="1415"/>
        <v>0</v>
      </c>
      <c r="Q728" s="5">
        <f t="shared" si="1415"/>
        <v>0</v>
      </c>
      <c r="R728" s="5">
        <f t="shared" si="1415"/>
        <v>0</v>
      </c>
      <c r="S728" s="5">
        <f t="shared" si="1415"/>
        <v>0</v>
      </c>
      <c r="T728" s="5"/>
      <c r="U728" s="5">
        <f t="shared" si="1415"/>
        <v>54.4317430153</v>
      </c>
      <c r="V728" s="5">
        <f t="shared" si="1415"/>
        <v>0.41443982070000018</v>
      </c>
      <c r="W728" s="5">
        <f t="shared" si="1415"/>
        <v>2.9852609985000003</v>
      </c>
      <c r="X728" s="5">
        <f t="shared" si="1415"/>
        <v>14.28219455</v>
      </c>
      <c r="Y728" s="5">
        <f t="shared" si="1415"/>
        <v>9.225052514055001</v>
      </c>
      <c r="Z728" s="5">
        <f t="shared" si="1415"/>
        <v>11.177632177600003</v>
      </c>
      <c r="AA728" s="5">
        <f t="shared" si="1415"/>
        <v>1.4891274097200009</v>
      </c>
      <c r="AB728" s="5"/>
      <c r="AC728" s="5">
        <f t="shared" si="1415"/>
        <v>29.686061947080002</v>
      </c>
      <c r="AD728" s="5">
        <f t="shared" si="1415"/>
        <v>0.15056764619999985</v>
      </c>
      <c r="AE728" s="5">
        <f t="shared" si="1415"/>
        <v>1.1119539509999998</v>
      </c>
      <c r="AF728" s="5">
        <f t="shared" si="1415"/>
        <v>9.4557472749999985</v>
      </c>
      <c r="AG728" s="5">
        <f t="shared" si="1415"/>
        <v>11.709725815620002</v>
      </c>
      <c r="AH728" s="5">
        <f t="shared" si="1415"/>
        <v>7.8580250000000014</v>
      </c>
      <c r="AI728" s="5">
        <f t="shared" si="1415"/>
        <v>0</v>
      </c>
    </row>
    <row r="729" spans="2:35" hidden="1" x14ac:dyDescent="0.3">
      <c r="B729" s="86">
        <f t="shared" si="1410"/>
        <v>42460</v>
      </c>
      <c r="C729" s="3"/>
      <c r="D729" s="3"/>
      <c r="E729" s="5">
        <f t="shared" ref="E729:AI729" si="1416">E659-E694</f>
        <v>110.90223584216</v>
      </c>
      <c r="F729" s="5">
        <f t="shared" si="1416"/>
        <v>1.9287726173999999</v>
      </c>
      <c r="G729" s="5">
        <f t="shared" si="1416"/>
        <v>14.204499416999997</v>
      </c>
      <c r="H729" s="5">
        <f t="shared" si="1416"/>
        <v>95.413579950000013</v>
      </c>
      <c r="I729" s="5">
        <f t="shared" si="1416"/>
        <v>120.79432128105</v>
      </c>
      <c r="J729" s="5">
        <f t="shared" si="1416"/>
        <v>145.57299805240001</v>
      </c>
      <c r="K729" s="5">
        <f t="shared" si="1416"/>
        <v>24.584100740052001</v>
      </c>
      <c r="L729" s="5"/>
      <c r="M729" s="5">
        <f t="shared" si="1416"/>
        <v>67.532038314439987</v>
      </c>
      <c r="N729" s="5">
        <f t="shared" si="1416"/>
        <v>0</v>
      </c>
      <c r="O729" s="5">
        <f t="shared" si="1416"/>
        <v>0</v>
      </c>
      <c r="P729" s="5">
        <f t="shared" si="1416"/>
        <v>0</v>
      </c>
      <c r="Q729" s="5">
        <f t="shared" si="1416"/>
        <v>0</v>
      </c>
      <c r="R729" s="5">
        <f t="shared" si="1416"/>
        <v>0</v>
      </c>
      <c r="S729" s="5">
        <f t="shared" si="1416"/>
        <v>0</v>
      </c>
      <c r="T729" s="5"/>
      <c r="U729" s="5">
        <f t="shared" si="1416"/>
        <v>58.346012258800002</v>
      </c>
      <c r="V729" s="5">
        <f t="shared" si="1416"/>
        <v>0.43275624390000011</v>
      </c>
      <c r="W729" s="5">
        <f t="shared" si="1416"/>
        <v>3.1540447245000003</v>
      </c>
      <c r="X729" s="5">
        <f t="shared" si="1416"/>
        <v>14.925500850000002</v>
      </c>
      <c r="Y729" s="5">
        <f t="shared" si="1416"/>
        <v>9.8590334549850009</v>
      </c>
      <c r="Z729" s="5">
        <f t="shared" si="1416"/>
        <v>11.99867455615</v>
      </c>
      <c r="AA729" s="5">
        <f t="shared" si="1416"/>
        <v>1.5936497841900004</v>
      </c>
      <c r="AB729" s="5"/>
      <c r="AC729" s="5">
        <f t="shared" si="1416"/>
        <v>31.820898901679996</v>
      </c>
      <c r="AD729" s="5">
        <f t="shared" si="1416"/>
        <v>0.15722598239999996</v>
      </c>
      <c r="AE729" s="5">
        <f t="shared" si="1416"/>
        <v>1.1746921169999998</v>
      </c>
      <c r="AF729" s="5">
        <f t="shared" si="1416"/>
        <v>9.8817254250000008</v>
      </c>
      <c r="AG729" s="5">
        <f t="shared" si="1416"/>
        <v>12.514496826240002</v>
      </c>
      <c r="AH729" s="5">
        <f t="shared" si="1416"/>
        <v>8.4328000000000003</v>
      </c>
      <c r="AI729" s="5">
        <f t="shared" si="1416"/>
        <v>0</v>
      </c>
    </row>
    <row r="730" spans="2:35" hidden="1" x14ac:dyDescent="0.3">
      <c r="B730" s="86">
        <f t="shared" si="1410"/>
        <v>42825</v>
      </c>
      <c r="C730" s="3"/>
      <c r="D730" s="3"/>
      <c r="E730" s="5">
        <f t="shared" ref="E730:AI730" si="1417">E660-E695</f>
        <v>119.28140168728</v>
      </c>
      <c r="F730" s="5">
        <f t="shared" si="1417"/>
        <v>2.0199310085999969</v>
      </c>
      <c r="G730" s="5">
        <f t="shared" si="1417"/>
        <v>15.026835932999997</v>
      </c>
      <c r="H730" s="5">
        <f t="shared" si="1417"/>
        <v>99.928444979999995</v>
      </c>
      <c r="I730" s="5">
        <f t="shared" si="1417"/>
        <v>129.46682317769998</v>
      </c>
      <c r="J730" s="5">
        <f t="shared" si="1417"/>
        <v>156.64948906525001</v>
      </c>
      <c r="K730" s="5">
        <f t="shared" si="1417"/>
        <v>26.388669792114001</v>
      </c>
      <c r="L730" s="5"/>
      <c r="M730" s="5">
        <f t="shared" si="1417"/>
        <v>72.633735120520015</v>
      </c>
      <c r="N730" s="5">
        <f t="shared" si="1417"/>
        <v>0</v>
      </c>
      <c r="O730" s="5">
        <f t="shared" si="1417"/>
        <v>0</v>
      </c>
      <c r="P730" s="5">
        <f t="shared" si="1417"/>
        <v>0</v>
      </c>
      <c r="Q730" s="5">
        <f t="shared" si="1417"/>
        <v>0</v>
      </c>
      <c r="R730" s="5">
        <f t="shared" si="1417"/>
        <v>0</v>
      </c>
      <c r="S730" s="5">
        <f t="shared" si="1417"/>
        <v>0</v>
      </c>
      <c r="T730" s="5"/>
      <c r="U730" s="5">
        <f t="shared" si="1417"/>
        <v>62.7536933429</v>
      </c>
      <c r="V730" s="5">
        <f t="shared" si="1417"/>
        <v>0.45319981709999979</v>
      </c>
      <c r="W730" s="5">
        <f t="shared" si="1417"/>
        <v>3.3365993505000002</v>
      </c>
      <c r="X730" s="5">
        <f t="shared" si="1417"/>
        <v>15.630539340000002</v>
      </c>
      <c r="Y730" s="5">
        <f t="shared" si="1417"/>
        <v>10.566863142390002</v>
      </c>
      <c r="Z730" s="5">
        <f t="shared" si="1417"/>
        <v>12.911561796500003</v>
      </c>
      <c r="AA730" s="5">
        <f t="shared" si="1417"/>
        <v>1.7106506943300004</v>
      </c>
      <c r="AB730" s="5"/>
      <c r="AC730" s="5">
        <f t="shared" si="1417"/>
        <v>34.224978860939999</v>
      </c>
      <c r="AD730" s="5">
        <f t="shared" si="1417"/>
        <v>0.16466079359999997</v>
      </c>
      <c r="AE730" s="5">
        <f t="shared" si="1417"/>
        <v>1.2426786330000001</v>
      </c>
      <c r="AF730" s="5">
        <f t="shared" si="1417"/>
        <v>10.348319670000002</v>
      </c>
      <c r="AG730" s="5">
        <f t="shared" si="1417"/>
        <v>13.412951465759999</v>
      </c>
      <c r="AH730" s="5">
        <f t="shared" si="1417"/>
        <v>9.0760500000000022</v>
      </c>
      <c r="AI730" s="5">
        <f t="shared" si="1417"/>
        <v>0</v>
      </c>
    </row>
    <row r="731" spans="2:35" hidden="1" x14ac:dyDescent="0.3">
      <c r="B731" s="86">
        <f t="shared" si="1410"/>
        <v>43190</v>
      </c>
      <c r="C731" s="3"/>
      <c r="D731" s="3"/>
      <c r="E731" s="5">
        <f t="shared" ref="E731:AI731" si="1418">E661-E696</f>
        <v>128.33098968900001</v>
      </c>
      <c r="F731" s="5">
        <f t="shared" si="1418"/>
        <v>2.1110893998000009</v>
      </c>
      <c r="G731" s="5">
        <f t="shared" si="1418"/>
        <v>15.872123948999999</v>
      </c>
      <c r="H731" s="5">
        <f t="shared" si="1418"/>
        <v>104.57627180000001</v>
      </c>
      <c r="I731" s="5">
        <f t="shared" si="1418"/>
        <v>138.74994376335005</v>
      </c>
      <c r="J731" s="5">
        <f t="shared" si="1418"/>
        <v>168.66558285630001</v>
      </c>
      <c r="K731" s="5">
        <f t="shared" si="1418"/>
        <v>28.469525600333988</v>
      </c>
      <c r="L731" s="5"/>
      <c r="M731" s="5">
        <f t="shared" si="1418"/>
        <v>78.144909276000021</v>
      </c>
      <c r="N731" s="5">
        <f t="shared" si="1418"/>
        <v>0</v>
      </c>
      <c r="O731" s="5">
        <f t="shared" si="1418"/>
        <v>0</v>
      </c>
      <c r="P731" s="5">
        <f t="shared" si="1418"/>
        <v>0</v>
      </c>
      <c r="Q731" s="5">
        <f t="shared" si="1418"/>
        <v>0</v>
      </c>
      <c r="R731" s="5">
        <f t="shared" si="1418"/>
        <v>0</v>
      </c>
      <c r="S731" s="5">
        <f t="shared" si="1418"/>
        <v>0</v>
      </c>
      <c r="T731" s="5"/>
      <c r="U731" s="5">
        <f t="shared" si="1418"/>
        <v>67.515265545000005</v>
      </c>
      <c r="V731" s="5">
        <f t="shared" si="1418"/>
        <v>0.47364339029999947</v>
      </c>
      <c r="W731" s="5">
        <f t="shared" si="1418"/>
        <v>3.5242578765000001</v>
      </c>
      <c r="X731" s="5">
        <f t="shared" si="1418"/>
        <v>16.358794400000001</v>
      </c>
      <c r="Y731" s="5">
        <f t="shared" si="1418"/>
        <v>11.324551353345001</v>
      </c>
      <c r="Z731" s="5">
        <f t="shared" si="1418"/>
        <v>13.902077413800004</v>
      </c>
      <c r="AA731" s="5">
        <f t="shared" si="1418"/>
        <v>1.8452869234800005</v>
      </c>
      <c r="AB731" s="5"/>
      <c r="AC731" s="5">
        <f t="shared" si="1418"/>
        <v>36.821674984500007</v>
      </c>
      <c r="AD731" s="5">
        <f t="shared" si="1418"/>
        <v>0.17209560479999997</v>
      </c>
      <c r="AE731" s="5">
        <f t="shared" si="1418"/>
        <v>1.3125429990000002</v>
      </c>
      <c r="AF731" s="5">
        <f t="shared" si="1418"/>
        <v>10.830422200000001</v>
      </c>
      <c r="AG731" s="5">
        <f t="shared" si="1418"/>
        <v>14.37485437098</v>
      </c>
      <c r="AH731" s="5">
        <f t="shared" si="1418"/>
        <v>9.7691000000000017</v>
      </c>
      <c r="AI731" s="5">
        <f t="shared" si="1418"/>
        <v>0</v>
      </c>
    </row>
    <row r="732" spans="2:35" hidden="1" x14ac:dyDescent="0.3">
      <c r="B732" s="86">
        <f t="shared" si="1410"/>
        <v>43555</v>
      </c>
      <c r="C732" s="3"/>
      <c r="D732" s="3"/>
      <c r="E732" s="5">
        <f t="shared" ref="E732:AI732" si="1419">E662-E697</f>
        <v>138.02830711068</v>
      </c>
      <c r="F732" s="5">
        <f t="shared" si="1419"/>
        <v>2.2056190409999985</v>
      </c>
      <c r="G732" s="5">
        <f t="shared" si="1419"/>
        <v>16.785776779499997</v>
      </c>
      <c r="H732" s="5">
        <f t="shared" si="1419"/>
        <v>109.41337862000002</v>
      </c>
      <c r="I732" s="5">
        <f t="shared" si="1419"/>
        <v>148.72451603265</v>
      </c>
      <c r="J732" s="5">
        <f t="shared" si="1419"/>
        <v>181.46599123125</v>
      </c>
      <c r="K732" s="5">
        <f t="shared" si="1419"/>
        <v>30.488459674553987</v>
      </c>
      <c r="L732" s="5"/>
      <c r="M732" s="5">
        <f t="shared" si="1419"/>
        <v>84.049872043620013</v>
      </c>
      <c r="N732" s="5">
        <f t="shared" si="1419"/>
        <v>0</v>
      </c>
      <c r="O732" s="5">
        <f t="shared" si="1419"/>
        <v>0</v>
      </c>
      <c r="P732" s="5">
        <f t="shared" si="1419"/>
        <v>0</v>
      </c>
      <c r="Q732" s="5">
        <f t="shared" si="1419"/>
        <v>0</v>
      </c>
      <c r="R732" s="5">
        <f t="shared" si="1419"/>
        <v>0</v>
      </c>
      <c r="S732" s="5">
        <f t="shared" si="1419"/>
        <v>0</v>
      </c>
      <c r="T732" s="5"/>
      <c r="U732" s="5">
        <f t="shared" si="1419"/>
        <v>72.617146967400004</v>
      </c>
      <c r="V732" s="5">
        <f t="shared" si="1419"/>
        <v>0.49484821349999919</v>
      </c>
      <c r="W732" s="5">
        <f t="shared" si="1419"/>
        <v>3.7270798807499999</v>
      </c>
      <c r="X732" s="5">
        <f t="shared" si="1419"/>
        <v>17.116039460000003</v>
      </c>
      <c r="Y732" s="5">
        <f t="shared" si="1419"/>
        <v>12.138682901355001</v>
      </c>
      <c r="Z732" s="5">
        <f t="shared" si="1419"/>
        <v>14.957089181250002</v>
      </c>
      <c r="AA732" s="5">
        <f t="shared" si="1419"/>
        <v>1.9755001716299998</v>
      </c>
      <c r="AB732" s="5"/>
      <c r="AC732" s="5">
        <f t="shared" si="1419"/>
        <v>39.604319891640003</v>
      </c>
      <c r="AD732" s="5">
        <f t="shared" si="1419"/>
        <v>0.17980229100000011</v>
      </c>
      <c r="AE732" s="5">
        <f t="shared" si="1419"/>
        <v>1.3880889045</v>
      </c>
      <c r="AF732" s="5">
        <f t="shared" si="1419"/>
        <v>11.33189473</v>
      </c>
      <c r="AG732" s="5">
        <f t="shared" si="1419"/>
        <v>15.408234098820003</v>
      </c>
      <c r="AH732" s="5">
        <f t="shared" si="1419"/>
        <v>10.511950000000002</v>
      </c>
      <c r="AI732" s="5">
        <f t="shared" si="1419"/>
        <v>0</v>
      </c>
    </row>
    <row r="733" spans="2:35" hidden="1" x14ac:dyDescent="0.3">
      <c r="B733" s="86">
        <f t="shared" si="1410"/>
        <v>43921</v>
      </c>
      <c r="C733" s="3"/>
      <c r="D733" s="3"/>
      <c r="E733" s="5">
        <f t="shared" ref="E733:AI733" si="1420">E663-E698</f>
        <v>148.48042129228003</v>
      </c>
      <c r="F733" s="5">
        <f t="shared" si="1420"/>
        <v>2.3102624321999983</v>
      </c>
      <c r="G733" s="5">
        <f t="shared" si="1420"/>
        <v>17.721401739000001</v>
      </c>
      <c r="H733" s="5">
        <f t="shared" si="1420"/>
        <v>114.52972687</v>
      </c>
      <c r="I733" s="5">
        <f t="shared" si="1420"/>
        <v>159.34349445435006</v>
      </c>
      <c r="J733" s="5">
        <f t="shared" si="1420"/>
        <v>195.18464356280003</v>
      </c>
      <c r="K733" s="5">
        <f t="shared" si="1420"/>
        <v>32.852309678160005</v>
      </c>
      <c r="L733" s="5"/>
      <c r="M733" s="5">
        <f t="shared" si="1420"/>
        <v>90.415094835520009</v>
      </c>
      <c r="N733" s="5">
        <f t="shared" si="1420"/>
        <v>0</v>
      </c>
      <c r="O733" s="5">
        <f t="shared" si="1420"/>
        <v>0</v>
      </c>
      <c r="P733" s="5">
        <f t="shared" si="1420"/>
        <v>0</v>
      </c>
      <c r="Q733" s="5">
        <f t="shared" si="1420"/>
        <v>0</v>
      </c>
      <c r="R733" s="5">
        <f t="shared" si="1420"/>
        <v>0</v>
      </c>
      <c r="S733" s="5">
        <f t="shared" si="1420"/>
        <v>0</v>
      </c>
      <c r="T733" s="5"/>
      <c r="U733" s="5">
        <f t="shared" si="1420"/>
        <v>78.116599870400009</v>
      </c>
      <c r="V733" s="5">
        <f t="shared" si="1420"/>
        <v>0.51833678669999905</v>
      </c>
      <c r="W733" s="5">
        <f t="shared" si="1420"/>
        <v>3.9347093414999996</v>
      </c>
      <c r="X733" s="5">
        <f t="shared" si="1420"/>
        <v>17.916394210000004</v>
      </c>
      <c r="Y733" s="5">
        <f t="shared" si="1420"/>
        <v>13.005353232045003</v>
      </c>
      <c r="Z733" s="5">
        <f t="shared" si="1420"/>
        <v>16.087777045300001</v>
      </c>
      <c r="AA733" s="5">
        <f t="shared" si="1420"/>
        <v>2.1296504554499998</v>
      </c>
      <c r="AB733" s="5"/>
      <c r="AC733" s="5">
        <f t="shared" si="1420"/>
        <v>42.603445565939992</v>
      </c>
      <c r="AD733" s="5">
        <f t="shared" si="1420"/>
        <v>0.1883246021999998</v>
      </c>
      <c r="AE733" s="5">
        <f t="shared" si="1420"/>
        <v>1.4656086389999996</v>
      </c>
      <c r="AF733" s="5">
        <f t="shared" si="1420"/>
        <v>11.861747105000003</v>
      </c>
      <c r="AG733" s="5">
        <f t="shared" si="1420"/>
        <v>16.508449281780003</v>
      </c>
      <c r="AH733" s="5">
        <f t="shared" si="1420"/>
        <v>11.308750000000002</v>
      </c>
      <c r="AI733" s="5">
        <f t="shared" si="1420"/>
        <v>0</v>
      </c>
    </row>
    <row r="734" spans="2:35" hidden="1" x14ac:dyDescent="0.3">
      <c r="B734" s="86">
        <f t="shared" si="1410"/>
        <v>44286</v>
      </c>
      <c r="C734" s="3"/>
      <c r="D734" s="3"/>
      <c r="E734" s="5">
        <f t="shared" ref="E734:AI734" si="1421">E664-E699</f>
        <v>125.20192297172001</v>
      </c>
      <c r="F734" s="5">
        <f t="shared" si="1421"/>
        <v>2.1594009260999982</v>
      </c>
      <c r="G734" s="5">
        <f t="shared" si="1421"/>
        <v>16.635386834999998</v>
      </c>
      <c r="H734" s="5">
        <f t="shared" si="1421"/>
        <v>93.661559940000004</v>
      </c>
      <c r="I734" s="5">
        <f t="shared" si="1421"/>
        <v>133.00926254415003</v>
      </c>
      <c r="J734" s="5">
        <f t="shared" si="1421"/>
        <v>169.20397776109999</v>
      </c>
      <c r="K734" s="5">
        <f t="shared" si="1421"/>
        <v>28.087049005868998</v>
      </c>
      <c r="L734" s="5"/>
      <c r="M734" s="5">
        <f t="shared" si="1421"/>
        <v>76.200121400479986</v>
      </c>
      <c r="N734" s="5">
        <f t="shared" si="1421"/>
        <v>0</v>
      </c>
      <c r="O734" s="5">
        <f t="shared" si="1421"/>
        <v>0</v>
      </c>
      <c r="P734" s="5">
        <f t="shared" si="1421"/>
        <v>0</v>
      </c>
      <c r="Q734" s="5">
        <f t="shared" si="1421"/>
        <v>0</v>
      </c>
      <c r="R734" s="5">
        <f t="shared" si="1421"/>
        <v>0</v>
      </c>
      <c r="S734" s="5">
        <f t="shared" si="1421"/>
        <v>0</v>
      </c>
      <c r="T734" s="5"/>
      <c r="U734" s="5">
        <f t="shared" si="1421"/>
        <v>65.804699382099983</v>
      </c>
      <c r="V734" s="5">
        <f t="shared" si="1421"/>
        <v>0.48411494085000051</v>
      </c>
      <c r="W734" s="5">
        <f t="shared" si="1421"/>
        <v>3.6849186975000006</v>
      </c>
      <c r="X734" s="5">
        <f t="shared" si="1421"/>
        <v>14.65324302</v>
      </c>
      <c r="Y734" s="5">
        <f t="shared" si="1421"/>
        <v>10.855921801905</v>
      </c>
      <c r="Z734" s="5">
        <f t="shared" si="1421"/>
        <v>13.9405728636</v>
      </c>
      <c r="AA734" s="5">
        <f t="shared" si="1421"/>
        <v>1.8197167078050007</v>
      </c>
      <c r="AB734" s="5"/>
      <c r="AC734" s="5">
        <f t="shared" si="1421"/>
        <v>35.873375713559994</v>
      </c>
      <c r="AD734" s="5">
        <f t="shared" si="1421"/>
        <v>0.17643646109999978</v>
      </c>
      <c r="AE734" s="5">
        <f t="shared" si="1421"/>
        <v>1.3831681349999996</v>
      </c>
      <c r="AF734" s="5">
        <f t="shared" si="1421"/>
        <v>9.7017215100000005</v>
      </c>
      <c r="AG734" s="5">
        <f t="shared" si="1421"/>
        <v>13.781048020020005</v>
      </c>
      <c r="AH734" s="5">
        <f t="shared" si="1421"/>
        <v>9.8961729958499998</v>
      </c>
      <c r="AI734" s="5">
        <f t="shared" si="1421"/>
        <v>0</v>
      </c>
    </row>
    <row r="735" spans="2:35" x14ac:dyDescent="0.3">
      <c r="B735" s="86">
        <f t="shared" si="1410"/>
        <v>44651</v>
      </c>
      <c r="C735" s="3"/>
      <c r="D735" s="3"/>
      <c r="E735" s="5">
        <f t="shared" ref="E735:AI735" si="1422">E665-E700</f>
        <v>30.628889381033996</v>
      </c>
      <c r="F735" s="5">
        <f t="shared" si="1422"/>
        <v>1.4732079885719997</v>
      </c>
      <c r="G735" s="5">
        <f t="shared" si="1422"/>
        <v>11.127850409452499</v>
      </c>
      <c r="H735" s="5">
        <f t="shared" si="1422"/>
        <v>19.304141611950001</v>
      </c>
      <c r="I735" s="5">
        <f t="shared" si="1422"/>
        <v>28.671412160848497</v>
      </c>
      <c r="J735" s="5">
        <f t="shared" si="1422"/>
        <v>58.503578952971253</v>
      </c>
      <c r="K735" s="5">
        <f t="shared" si="1422"/>
        <v>8.277640875079058</v>
      </c>
      <c r="L735" s="5"/>
      <c r="M735" s="5">
        <f t="shared" si="1422"/>
        <v>18.495498074256002</v>
      </c>
      <c r="N735" s="5">
        <f t="shared" si="1422"/>
        <v>0</v>
      </c>
      <c r="O735" s="5">
        <f t="shared" si="1422"/>
        <v>0</v>
      </c>
      <c r="P735" s="5">
        <f t="shared" si="1422"/>
        <v>0</v>
      </c>
      <c r="Q735" s="5">
        <f t="shared" si="1422"/>
        <v>0</v>
      </c>
      <c r="R735" s="5">
        <f t="shared" si="1422"/>
        <v>0</v>
      </c>
      <c r="S735" s="5">
        <f t="shared" si="1422"/>
        <v>0</v>
      </c>
      <c r="T735" s="5"/>
      <c r="U735" s="5">
        <f t="shared" si="1422"/>
        <v>15.858878315332499</v>
      </c>
      <c r="V735" s="5">
        <f t="shared" si="1422"/>
        <v>0.32901086374199995</v>
      </c>
      <c r="W735" s="5">
        <f t="shared" si="1422"/>
        <v>2.4359698178212499</v>
      </c>
      <c r="X735" s="5">
        <f t="shared" si="1422"/>
        <v>3.0212533318500001</v>
      </c>
      <c r="Y735" s="5">
        <f t="shared" si="1422"/>
        <v>2.3397595572964498</v>
      </c>
      <c r="Z735" s="5">
        <f t="shared" si="1422"/>
        <v>4.7990603132212506</v>
      </c>
      <c r="AA735" s="5">
        <f t="shared" si="1422"/>
        <v>0.53380338414367468</v>
      </c>
      <c r="AB735" s="5"/>
      <c r="AC735" s="5">
        <f t="shared" si="1422"/>
        <v>8.5872484152945017</v>
      </c>
      <c r="AD735" s="5">
        <f t="shared" si="1422"/>
        <v>0.12174883364700007</v>
      </c>
      <c r="AE735" s="5">
        <f t="shared" si="1422"/>
        <v>0.95026200657749982</v>
      </c>
      <c r="AF735" s="5">
        <f t="shared" si="1422"/>
        <v>2.0026409159249994</v>
      </c>
      <c r="AG735" s="5">
        <f t="shared" si="1422"/>
        <v>2.9741363185517997</v>
      </c>
      <c r="AH735" s="5">
        <f t="shared" si="1422"/>
        <v>3.6932820234806254</v>
      </c>
      <c r="AI735" s="5">
        <f t="shared" si="1422"/>
        <v>0</v>
      </c>
    </row>
    <row r="736" spans="2:35" x14ac:dyDescent="0.3">
      <c r="B736" s="86">
        <f t="shared" si="1410"/>
        <v>45016</v>
      </c>
      <c r="C736" s="3"/>
      <c r="D736" s="3"/>
      <c r="E736" s="5">
        <f t="shared" ref="E736:AI736" si="1423">E666-E701</f>
        <v>30.782033827939166</v>
      </c>
      <c r="F736" s="5">
        <f t="shared" si="1423"/>
        <v>1.4805740285148588</v>
      </c>
      <c r="G736" s="5">
        <f t="shared" si="1423"/>
        <v>11.18348966149976</v>
      </c>
      <c r="H736" s="5">
        <f t="shared" si="1423"/>
        <v>19.400662320009747</v>
      </c>
      <c r="I736" s="5">
        <f t="shared" si="1423"/>
        <v>28.814769221652739</v>
      </c>
      <c r="J736" s="5">
        <f t="shared" si="1423"/>
        <v>58.796096847736095</v>
      </c>
      <c r="K736" s="5">
        <f t="shared" si="1423"/>
        <v>8.3190290794544595</v>
      </c>
      <c r="L736" s="5"/>
      <c r="M736" s="5">
        <f t="shared" si="1423"/>
        <v>18.587975564627278</v>
      </c>
      <c r="N736" s="5">
        <f t="shared" si="1423"/>
        <v>0</v>
      </c>
      <c r="O736" s="5">
        <f t="shared" si="1423"/>
        <v>0</v>
      </c>
      <c r="P736" s="5">
        <f t="shared" si="1423"/>
        <v>0</v>
      </c>
      <c r="Q736" s="5">
        <f t="shared" si="1423"/>
        <v>0</v>
      </c>
      <c r="R736" s="5">
        <f t="shared" si="1423"/>
        <v>0</v>
      </c>
      <c r="S736" s="5">
        <f t="shared" si="1423"/>
        <v>0</v>
      </c>
      <c r="T736" s="5"/>
      <c r="U736" s="5">
        <f t="shared" si="1423"/>
        <v>15.938172706909164</v>
      </c>
      <c r="V736" s="5">
        <f t="shared" si="1423"/>
        <v>0.33065591806071026</v>
      </c>
      <c r="W736" s="5">
        <f t="shared" si="1423"/>
        <v>2.4481496669103553</v>
      </c>
      <c r="X736" s="5">
        <f t="shared" si="1423"/>
        <v>3.0363595985092497</v>
      </c>
      <c r="Y736" s="5">
        <f t="shared" si="1423"/>
        <v>2.3514583550829324</v>
      </c>
      <c r="Z736" s="5">
        <f t="shared" si="1423"/>
        <v>4.8230556147873571</v>
      </c>
      <c r="AA736" s="5">
        <f t="shared" si="1423"/>
        <v>0.53647240106439353</v>
      </c>
      <c r="AB736" s="5"/>
      <c r="AC736" s="5">
        <f t="shared" si="1423"/>
        <v>8.63018465737097</v>
      </c>
      <c r="AD736" s="5">
        <f t="shared" si="1423"/>
        <v>0.12235757781523482</v>
      </c>
      <c r="AE736" s="5">
        <f t="shared" si="1423"/>
        <v>0.95501331661038735</v>
      </c>
      <c r="AF736" s="5">
        <f t="shared" si="1423"/>
        <v>2.0126541205046249</v>
      </c>
      <c r="AG736" s="5">
        <f t="shared" si="1423"/>
        <v>2.989007000144559</v>
      </c>
      <c r="AH736" s="5">
        <f t="shared" si="1423"/>
        <v>3.7117484335980278</v>
      </c>
      <c r="AI736" s="5">
        <f t="shared" si="1423"/>
        <v>0</v>
      </c>
    </row>
    <row r="737" spans="2:35" x14ac:dyDescent="0.3">
      <c r="B737" s="86">
        <f t="shared" si="1410"/>
        <v>45382</v>
      </c>
      <c r="C737" s="3"/>
      <c r="D737" s="3"/>
      <c r="E737" s="5">
        <f t="shared" ref="E737:AI737" si="1424">E667-E702</f>
        <v>30.935943997078851</v>
      </c>
      <c r="F737" s="5">
        <f t="shared" si="1424"/>
        <v>1.4879768986574362</v>
      </c>
      <c r="G737" s="5">
        <f t="shared" si="1424"/>
        <v>11.23940710980726</v>
      </c>
      <c r="H737" s="5">
        <f t="shared" si="1424"/>
        <v>19.497665631609792</v>
      </c>
      <c r="I737" s="5">
        <f t="shared" si="1424"/>
        <v>28.958843067761002</v>
      </c>
      <c r="J737" s="5">
        <f t="shared" si="1424"/>
        <v>59.090077331974783</v>
      </c>
      <c r="K737" s="5">
        <f t="shared" si="1424"/>
        <v>8.3606242248517333</v>
      </c>
      <c r="L737" s="5"/>
      <c r="M737" s="5">
        <f t="shared" si="1424"/>
        <v>18.680915442450413</v>
      </c>
      <c r="N737" s="5">
        <f t="shared" si="1424"/>
        <v>0</v>
      </c>
      <c r="O737" s="5">
        <f t="shared" si="1424"/>
        <v>0</v>
      </c>
      <c r="P737" s="5">
        <f t="shared" si="1424"/>
        <v>0</v>
      </c>
      <c r="Q737" s="5">
        <f t="shared" si="1424"/>
        <v>0</v>
      </c>
      <c r="R737" s="5">
        <f t="shared" si="1424"/>
        <v>0</v>
      </c>
      <c r="S737" s="5">
        <f t="shared" si="1424"/>
        <v>0</v>
      </c>
      <c r="T737" s="5"/>
      <c r="U737" s="5">
        <f t="shared" si="1424"/>
        <v>16.017863570443705</v>
      </c>
      <c r="V737" s="5">
        <f t="shared" si="1424"/>
        <v>0.3323091976510133</v>
      </c>
      <c r="W737" s="5">
        <f t="shared" si="1424"/>
        <v>2.4603904152449072</v>
      </c>
      <c r="X737" s="5">
        <f t="shared" si="1424"/>
        <v>3.0515413965017952</v>
      </c>
      <c r="Y737" s="5">
        <f t="shared" si="1424"/>
        <v>2.3632156468583467</v>
      </c>
      <c r="Z737" s="5">
        <f t="shared" si="1424"/>
        <v>4.8471708928612918</v>
      </c>
      <c r="AA737" s="5">
        <f t="shared" si="1424"/>
        <v>0.53915476306971599</v>
      </c>
      <c r="AB737" s="5"/>
      <c r="AC737" s="5">
        <f t="shared" si="1424"/>
        <v>8.6733355806578221</v>
      </c>
      <c r="AD737" s="5">
        <f t="shared" si="1424"/>
        <v>0.12296936570431116</v>
      </c>
      <c r="AE737" s="5">
        <f t="shared" si="1424"/>
        <v>0.95978838319343929</v>
      </c>
      <c r="AF737" s="5">
        <f t="shared" si="1424"/>
        <v>2.0227173911071477</v>
      </c>
      <c r="AG737" s="5">
        <f t="shared" si="1424"/>
        <v>3.0039520351452804</v>
      </c>
      <c r="AH737" s="5">
        <f t="shared" si="1424"/>
        <v>3.7303071757660176</v>
      </c>
      <c r="AI737" s="5">
        <f t="shared" si="1424"/>
        <v>0</v>
      </c>
    </row>
    <row r="738" spans="2:35" x14ac:dyDescent="0.3">
      <c r="B738" s="86">
        <f t="shared" si="1410"/>
        <v>45747</v>
      </c>
      <c r="C738" s="3"/>
      <c r="D738" s="3"/>
      <c r="E738" s="5">
        <f t="shared" ref="E738:AI738" si="1425">E668-E703</f>
        <v>31.090623717064251</v>
      </c>
      <c r="F738" s="5">
        <f t="shared" si="1425"/>
        <v>1.4954167831507235</v>
      </c>
      <c r="G738" s="5">
        <f t="shared" si="1425"/>
        <v>11.29560414535629</v>
      </c>
      <c r="H738" s="5">
        <f t="shared" si="1425"/>
        <v>19.595153959767842</v>
      </c>
      <c r="I738" s="5">
        <f t="shared" si="1425"/>
        <v>29.1036372830998</v>
      </c>
      <c r="J738" s="5">
        <f t="shared" si="1425"/>
        <v>59.385527718634648</v>
      </c>
      <c r="K738" s="5">
        <f t="shared" si="1425"/>
        <v>8.4024273459759922</v>
      </c>
      <c r="L738" s="5"/>
      <c r="M738" s="5">
        <f t="shared" si="1425"/>
        <v>18.77432001966266</v>
      </c>
      <c r="N738" s="5">
        <f t="shared" si="1425"/>
        <v>0</v>
      </c>
      <c r="O738" s="5">
        <f t="shared" si="1425"/>
        <v>0</v>
      </c>
      <c r="P738" s="5">
        <f t="shared" si="1425"/>
        <v>0</v>
      </c>
      <c r="Q738" s="5">
        <f t="shared" si="1425"/>
        <v>0</v>
      </c>
      <c r="R738" s="5">
        <f t="shared" si="1425"/>
        <v>0</v>
      </c>
      <c r="S738" s="5">
        <f t="shared" si="1425"/>
        <v>0</v>
      </c>
      <c r="T738" s="5"/>
      <c r="U738" s="5">
        <f t="shared" si="1425"/>
        <v>16.097952888295922</v>
      </c>
      <c r="V738" s="5">
        <f t="shared" si="1425"/>
        <v>0.33397074363926826</v>
      </c>
      <c r="W738" s="5">
        <f t="shared" si="1425"/>
        <v>2.4726923673211321</v>
      </c>
      <c r="X738" s="5">
        <f t="shared" si="1425"/>
        <v>3.0667991034843034</v>
      </c>
      <c r="Y738" s="5">
        <f t="shared" si="1425"/>
        <v>2.3750317250926383</v>
      </c>
      <c r="Z738" s="5">
        <f t="shared" si="1425"/>
        <v>4.8714067473255982</v>
      </c>
      <c r="AA738" s="5">
        <f t="shared" si="1425"/>
        <v>0.54185053688506424</v>
      </c>
      <c r="AB738" s="5"/>
      <c r="AC738" s="5">
        <f t="shared" si="1425"/>
        <v>8.71670225856111</v>
      </c>
      <c r="AD738" s="5">
        <f t="shared" si="1425"/>
        <v>0.1235842125328328</v>
      </c>
      <c r="AE738" s="5">
        <f t="shared" si="1425"/>
        <v>0.96458732510940637</v>
      </c>
      <c r="AF738" s="5">
        <f t="shared" si="1425"/>
        <v>2.0328309780626834</v>
      </c>
      <c r="AG738" s="5">
        <f t="shared" si="1425"/>
        <v>3.0189717953210078</v>
      </c>
      <c r="AH738" s="5">
        <f t="shared" si="1425"/>
        <v>3.7489587116448471</v>
      </c>
      <c r="AI738" s="5">
        <f t="shared" si="1425"/>
        <v>0</v>
      </c>
    </row>
    <row r="739" spans="2:35" x14ac:dyDescent="0.3">
      <c r="B739" s="86">
        <f t="shared" si="1410"/>
        <v>46112</v>
      </c>
      <c r="C739" s="3"/>
      <c r="D739" s="3"/>
      <c r="E739" s="5">
        <f t="shared" ref="E739:AI739" si="1426">E669-E704</f>
        <v>31.246076835649564</v>
      </c>
      <c r="F739" s="5">
        <f t="shared" si="1426"/>
        <v>1.5028938670664758</v>
      </c>
      <c r="G739" s="5">
        <f t="shared" si="1426"/>
        <v>11.352082166083072</v>
      </c>
      <c r="H739" s="5">
        <f t="shared" si="1426"/>
        <v>19.693129729566682</v>
      </c>
      <c r="I739" s="5">
        <f t="shared" si="1426"/>
        <v>29.249155469515301</v>
      </c>
      <c r="J739" s="5">
        <f t="shared" si="1426"/>
        <v>59.682455357227809</v>
      </c>
      <c r="K739" s="5">
        <f t="shared" si="1426"/>
        <v>8.4444394827058709</v>
      </c>
      <c r="L739" s="5"/>
      <c r="M739" s="5">
        <f t="shared" si="1426"/>
        <v>18.868191619760971</v>
      </c>
      <c r="N739" s="5">
        <f t="shared" si="1426"/>
        <v>0</v>
      </c>
      <c r="O739" s="5">
        <f t="shared" si="1426"/>
        <v>0</v>
      </c>
      <c r="P739" s="5">
        <f t="shared" si="1426"/>
        <v>0</v>
      </c>
      <c r="Q739" s="5">
        <f t="shared" si="1426"/>
        <v>0</v>
      </c>
      <c r="R739" s="5">
        <f t="shared" si="1426"/>
        <v>0</v>
      </c>
      <c r="S739" s="5">
        <f t="shared" si="1426"/>
        <v>0</v>
      </c>
      <c r="T739" s="5"/>
      <c r="U739" s="5">
        <f t="shared" si="1426"/>
        <v>16.178442652737399</v>
      </c>
      <c r="V739" s="5">
        <f t="shared" si="1426"/>
        <v>0.33564059735746454</v>
      </c>
      <c r="W739" s="5">
        <f t="shared" si="1426"/>
        <v>2.4850558291577372</v>
      </c>
      <c r="X739" s="5">
        <f t="shared" si="1426"/>
        <v>3.0821330990017248</v>
      </c>
      <c r="Y739" s="5">
        <f t="shared" si="1426"/>
        <v>2.3869068837181011</v>
      </c>
      <c r="Z739" s="5">
        <f t="shared" si="1426"/>
        <v>4.8957637810622252</v>
      </c>
      <c r="AA739" s="5">
        <f t="shared" si="1426"/>
        <v>0.54455978956948958</v>
      </c>
      <c r="AB739" s="5"/>
      <c r="AC739" s="5">
        <f t="shared" si="1426"/>
        <v>8.7602857698539154</v>
      </c>
      <c r="AD739" s="5">
        <f t="shared" si="1426"/>
        <v>0.12420213359549681</v>
      </c>
      <c r="AE739" s="5">
        <f t="shared" si="1426"/>
        <v>0.96941026173495315</v>
      </c>
      <c r="AF739" s="5">
        <f t="shared" si="1426"/>
        <v>2.0429951329529961</v>
      </c>
      <c r="AG739" s="5">
        <f t="shared" si="1426"/>
        <v>3.0340666542976118</v>
      </c>
      <c r="AH739" s="5">
        <f t="shared" si="1426"/>
        <v>3.7677035052030714</v>
      </c>
      <c r="AI739" s="5">
        <f t="shared" si="1426"/>
        <v>0</v>
      </c>
    </row>
    <row r="740" spans="2:35" x14ac:dyDescent="0.3">
      <c r="B740" s="86">
        <f t="shared" si="1410"/>
        <v>46477</v>
      </c>
      <c r="C740" s="3"/>
      <c r="D740" s="3"/>
      <c r="E740" s="5">
        <f t="shared" ref="E740:AI740" si="1427">E670-E705</f>
        <v>31.402307219827808</v>
      </c>
      <c r="F740" s="5">
        <f t="shared" si="1427"/>
        <v>1.5104083364018024</v>
      </c>
      <c r="G740" s="5">
        <f t="shared" si="1427"/>
        <v>11.408842576913482</v>
      </c>
      <c r="H740" s="5">
        <f t="shared" si="1427"/>
        <v>19.791595378214506</v>
      </c>
      <c r="I740" s="5">
        <f t="shared" si="1427"/>
        <v>29.395401246862875</v>
      </c>
      <c r="J740" s="5">
        <f t="shared" si="1427"/>
        <v>59.980867634013947</v>
      </c>
      <c r="K740" s="5">
        <f t="shared" si="1427"/>
        <v>8.4866616801194041</v>
      </c>
      <c r="L740" s="5"/>
      <c r="M740" s="5">
        <f t="shared" si="1427"/>
        <v>18.962532577859779</v>
      </c>
      <c r="N740" s="5">
        <f t="shared" si="1427"/>
        <v>0</v>
      </c>
      <c r="O740" s="5">
        <f t="shared" si="1427"/>
        <v>0</v>
      </c>
      <c r="P740" s="5">
        <f t="shared" si="1427"/>
        <v>0</v>
      </c>
      <c r="Q740" s="5">
        <f t="shared" si="1427"/>
        <v>0</v>
      </c>
      <c r="R740" s="5">
        <f t="shared" si="1427"/>
        <v>0</v>
      </c>
      <c r="S740" s="5">
        <f t="shared" si="1427"/>
        <v>0</v>
      </c>
      <c r="T740" s="5"/>
      <c r="U740" s="5">
        <f t="shared" si="1427"/>
        <v>16.259334866001083</v>
      </c>
      <c r="V740" s="5">
        <f t="shared" si="1427"/>
        <v>0.33731880034425199</v>
      </c>
      <c r="W740" s="5">
        <f t="shared" si="1427"/>
        <v>2.4974811083035249</v>
      </c>
      <c r="X740" s="5">
        <f t="shared" si="1427"/>
        <v>3.0975437644967334</v>
      </c>
      <c r="Y740" s="5">
        <f t="shared" si="1427"/>
        <v>2.3988414181366906</v>
      </c>
      <c r="Z740" s="5">
        <f t="shared" si="1427"/>
        <v>4.9202425999675343</v>
      </c>
      <c r="AA740" s="5">
        <f t="shared" si="1427"/>
        <v>0.54728258851733691</v>
      </c>
      <c r="AB740" s="5"/>
      <c r="AC740" s="5">
        <f t="shared" si="1427"/>
        <v>8.8040871987031828</v>
      </c>
      <c r="AD740" s="5">
        <f t="shared" si="1427"/>
        <v>0.12482314426347418</v>
      </c>
      <c r="AE740" s="5">
        <f t="shared" si="1427"/>
        <v>0.97425731304362762</v>
      </c>
      <c r="AF740" s="5">
        <f t="shared" si="1427"/>
        <v>2.0532101086177601</v>
      </c>
      <c r="AG740" s="5">
        <f t="shared" si="1427"/>
        <v>3.0492369875690999</v>
      </c>
      <c r="AH740" s="5">
        <f t="shared" si="1427"/>
        <v>3.7865420227290869</v>
      </c>
      <c r="AI740" s="5">
        <f t="shared" si="1427"/>
        <v>0</v>
      </c>
    </row>
    <row r="741" spans="2:35" x14ac:dyDescent="0.3">
      <c r="B741" s="86">
        <f t="shared" si="1410"/>
        <v>46843</v>
      </c>
      <c r="C741" s="3"/>
      <c r="D741" s="3"/>
      <c r="E741" s="5">
        <f t="shared" ref="E741:AI741" si="1428">E671-E706</f>
        <v>31.559318755926942</v>
      </c>
      <c r="F741" s="5">
        <f t="shared" si="1428"/>
        <v>1.5179603780838136</v>
      </c>
      <c r="G741" s="5">
        <f t="shared" si="1428"/>
        <v>11.465886789798049</v>
      </c>
      <c r="H741" s="5">
        <f t="shared" si="1428"/>
        <v>19.890553355105574</v>
      </c>
      <c r="I741" s="5">
        <f t="shared" si="1428"/>
        <v>29.542378253097183</v>
      </c>
      <c r="J741" s="5">
        <f t="shared" si="1428"/>
        <v>60.280771972183999</v>
      </c>
      <c r="K741" s="5">
        <f t="shared" si="1428"/>
        <v>8.5290949885200025</v>
      </c>
      <c r="L741" s="5"/>
      <c r="M741" s="5">
        <f t="shared" si="1428"/>
        <v>19.057345240749072</v>
      </c>
      <c r="N741" s="5">
        <f t="shared" si="1428"/>
        <v>0</v>
      </c>
      <c r="O741" s="5">
        <f t="shared" si="1428"/>
        <v>0</v>
      </c>
      <c r="P741" s="5">
        <f t="shared" si="1428"/>
        <v>0</v>
      </c>
      <c r="Q741" s="5">
        <f t="shared" si="1428"/>
        <v>0</v>
      </c>
      <c r="R741" s="5">
        <f t="shared" si="1428"/>
        <v>0</v>
      </c>
      <c r="S741" s="5">
        <f t="shared" si="1428"/>
        <v>0</v>
      </c>
      <c r="T741" s="5"/>
      <c r="U741" s="5">
        <f t="shared" si="1428"/>
        <v>16.340631540331088</v>
      </c>
      <c r="V741" s="5">
        <f t="shared" si="1428"/>
        <v>0.33900539434597299</v>
      </c>
      <c r="W741" s="5">
        <f t="shared" si="1428"/>
        <v>2.5099685138450418</v>
      </c>
      <c r="X741" s="5">
        <f t="shared" si="1428"/>
        <v>3.113031483319217</v>
      </c>
      <c r="Y741" s="5">
        <f t="shared" si="1428"/>
        <v>2.4108356252273744</v>
      </c>
      <c r="Z741" s="5">
        <f t="shared" si="1428"/>
        <v>4.9448438129673713</v>
      </c>
      <c r="AA741" s="5">
        <f t="shared" si="1428"/>
        <v>0.55001900145992333</v>
      </c>
      <c r="AB741" s="5"/>
      <c r="AC741" s="5">
        <f t="shared" si="1428"/>
        <v>8.8481076346966994</v>
      </c>
      <c r="AD741" s="5">
        <f t="shared" si="1428"/>
        <v>0.12544725998479178</v>
      </c>
      <c r="AE741" s="5">
        <f t="shared" si="1428"/>
        <v>0.97912859960884546</v>
      </c>
      <c r="AF741" s="5">
        <f t="shared" si="1428"/>
        <v>2.0634761591608495</v>
      </c>
      <c r="AG741" s="5">
        <f t="shared" si="1428"/>
        <v>3.0644831725069448</v>
      </c>
      <c r="AH741" s="5">
        <f t="shared" si="1428"/>
        <v>3.8054747328427316</v>
      </c>
      <c r="AI741" s="5">
        <f t="shared" si="1428"/>
        <v>0</v>
      </c>
    </row>
    <row r="742" spans="2:35" x14ac:dyDescent="0.3">
      <c r="B742" s="86">
        <f t="shared" si="1410"/>
        <v>47208</v>
      </c>
      <c r="C742" s="3"/>
      <c r="D742" s="3"/>
      <c r="E742" s="5">
        <f t="shared" ref="E742:AI742" si="1429">E672-E707</f>
        <v>31.717115349706571</v>
      </c>
      <c r="F742" s="5">
        <f t="shared" si="1429"/>
        <v>1.5255501799742319</v>
      </c>
      <c r="G742" s="5">
        <f t="shared" si="1429"/>
        <v>11.523216223747038</v>
      </c>
      <c r="H742" s="5">
        <f t="shared" si="1429"/>
        <v>19.990006121881102</v>
      </c>
      <c r="I742" s="5">
        <f t="shared" si="1429"/>
        <v>29.690090144362664</v>
      </c>
      <c r="J742" s="5">
        <f t="shared" si="1429"/>
        <v>60.582175832044925</v>
      </c>
      <c r="K742" s="5">
        <f t="shared" si="1429"/>
        <v>8.5717404634625947</v>
      </c>
      <c r="L742" s="5"/>
      <c r="M742" s="5">
        <f t="shared" si="1429"/>
        <v>19.152631966952818</v>
      </c>
      <c r="N742" s="5">
        <f t="shared" si="1429"/>
        <v>0</v>
      </c>
      <c r="O742" s="5">
        <f t="shared" si="1429"/>
        <v>0</v>
      </c>
      <c r="P742" s="5">
        <f t="shared" si="1429"/>
        <v>0</v>
      </c>
      <c r="Q742" s="5">
        <f t="shared" si="1429"/>
        <v>0</v>
      </c>
      <c r="R742" s="5">
        <f t="shared" si="1429"/>
        <v>0</v>
      </c>
      <c r="S742" s="5">
        <f t="shared" si="1429"/>
        <v>0</v>
      </c>
      <c r="T742" s="5"/>
      <c r="U742" s="5">
        <f t="shared" si="1429"/>
        <v>16.422334698032742</v>
      </c>
      <c r="V742" s="5">
        <f t="shared" si="1429"/>
        <v>0.34070042131770339</v>
      </c>
      <c r="W742" s="5">
        <f t="shared" si="1429"/>
        <v>2.5225183564142668</v>
      </c>
      <c r="X742" s="5">
        <f t="shared" si="1429"/>
        <v>3.1285966407358123</v>
      </c>
      <c r="Y742" s="5">
        <f t="shared" si="1429"/>
        <v>2.4228898033535113</v>
      </c>
      <c r="Z742" s="5">
        <f t="shared" si="1429"/>
        <v>4.9695680320322095</v>
      </c>
      <c r="AA742" s="5">
        <f t="shared" si="1429"/>
        <v>0.55276909646722328</v>
      </c>
      <c r="AB742" s="5"/>
      <c r="AC742" s="5">
        <f t="shared" si="1429"/>
        <v>8.8923481728701805</v>
      </c>
      <c r="AD742" s="5">
        <f t="shared" si="1429"/>
        <v>0.12607449628471556</v>
      </c>
      <c r="AE742" s="5">
        <f t="shared" si="1429"/>
        <v>0.98402424260688948</v>
      </c>
      <c r="AF742" s="5">
        <f t="shared" si="1429"/>
        <v>2.0737935399566529</v>
      </c>
      <c r="AG742" s="5">
        <f t="shared" si="1429"/>
        <v>3.0798055883694788</v>
      </c>
      <c r="AH742" s="5">
        <f t="shared" si="1429"/>
        <v>3.8245021065069444</v>
      </c>
      <c r="AI742" s="5">
        <f t="shared" si="1429"/>
        <v>0</v>
      </c>
    </row>
    <row r="743" spans="2:35" x14ac:dyDescent="0.3">
      <c r="B743" s="86">
        <f t="shared" si="1410"/>
        <v>47573</v>
      </c>
      <c r="C743" s="3"/>
      <c r="D743" s="3"/>
      <c r="E743" s="5">
        <f t="shared" ref="E743:AI743" si="1430">E673-E708</f>
        <v>31.875700926455099</v>
      </c>
      <c r="F743" s="5">
        <f t="shared" si="1430"/>
        <v>1.5331779308741034</v>
      </c>
      <c r="G743" s="5">
        <f t="shared" si="1430"/>
        <v>11.580832304865773</v>
      </c>
      <c r="H743" s="5">
        <f t="shared" si="1430"/>
        <v>20.089956152490505</v>
      </c>
      <c r="I743" s="5">
        <f t="shared" si="1430"/>
        <v>29.838540595084474</v>
      </c>
      <c r="J743" s="5">
        <f t="shared" si="1430"/>
        <v>60.885086711205133</v>
      </c>
      <c r="K743" s="5">
        <f t="shared" si="1430"/>
        <v>8.614599165779909</v>
      </c>
      <c r="L743" s="5"/>
      <c r="M743" s="5">
        <f t="shared" si="1430"/>
        <v>19.248395126787578</v>
      </c>
      <c r="N743" s="5">
        <f t="shared" si="1430"/>
        <v>0</v>
      </c>
      <c r="O743" s="5">
        <f t="shared" si="1430"/>
        <v>0</v>
      </c>
      <c r="P743" s="5">
        <f t="shared" si="1430"/>
        <v>0</v>
      </c>
      <c r="Q743" s="5">
        <f t="shared" si="1430"/>
        <v>0</v>
      </c>
      <c r="R743" s="5">
        <f t="shared" si="1430"/>
        <v>0</v>
      </c>
      <c r="S743" s="5">
        <f t="shared" si="1430"/>
        <v>0</v>
      </c>
      <c r="T743" s="5"/>
      <c r="U743" s="5">
        <f t="shared" si="1430"/>
        <v>16.504446371522899</v>
      </c>
      <c r="V743" s="5">
        <f t="shared" si="1430"/>
        <v>0.34240392342429171</v>
      </c>
      <c r="W743" s="5">
        <f t="shared" si="1430"/>
        <v>2.535130948196338</v>
      </c>
      <c r="X743" s="5">
        <f t="shared" si="1430"/>
        <v>3.144239623939491</v>
      </c>
      <c r="Y743" s="5">
        <f t="shared" si="1430"/>
        <v>2.4350042523702777</v>
      </c>
      <c r="Z743" s="5">
        <f t="shared" si="1430"/>
        <v>4.994415872192369</v>
      </c>
      <c r="AA743" s="5">
        <f t="shared" si="1430"/>
        <v>0.55553294194955871</v>
      </c>
      <c r="AB743" s="5"/>
      <c r="AC743" s="5">
        <f t="shared" si="1430"/>
        <v>8.9368099137345318</v>
      </c>
      <c r="AD743" s="5">
        <f t="shared" si="1430"/>
        <v>0.12670486876613918</v>
      </c>
      <c r="AE743" s="5">
        <f t="shared" si="1430"/>
        <v>0.98894436381992401</v>
      </c>
      <c r="AF743" s="5">
        <f t="shared" si="1430"/>
        <v>2.0841625076564361</v>
      </c>
      <c r="AG743" s="5">
        <f t="shared" si="1430"/>
        <v>3.0952046163113254</v>
      </c>
      <c r="AH743" s="5">
        <f t="shared" si="1430"/>
        <v>3.8436246170394783</v>
      </c>
      <c r="AI743" s="5">
        <f t="shared" si="1430"/>
        <v>0</v>
      </c>
    </row>
    <row r="744" spans="2:35" x14ac:dyDescent="0.3">
      <c r="B744" s="86">
        <f t="shared" si="1410"/>
        <v>47938</v>
      </c>
      <c r="C744" s="3"/>
      <c r="D744" s="3"/>
      <c r="E744" s="5">
        <f t="shared" ref="E744:AI744" si="1431">E674-E709</f>
        <v>32.035079431087368</v>
      </c>
      <c r="F744" s="5">
        <f t="shared" si="1431"/>
        <v>1.5408438205284725</v>
      </c>
      <c r="G744" s="5">
        <f t="shared" si="1431"/>
        <v>11.638736466390096</v>
      </c>
      <c r="H744" s="5">
        <f t="shared" si="1431"/>
        <v>20.190405933252951</v>
      </c>
      <c r="I744" s="5">
        <f t="shared" si="1431"/>
        <v>29.987733298059894</v>
      </c>
      <c r="J744" s="5">
        <f t="shared" si="1431"/>
        <v>61.189512144761153</v>
      </c>
      <c r="K744" s="5">
        <f t="shared" si="1431"/>
        <v>8.6576721616088044</v>
      </c>
      <c r="L744" s="5"/>
      <c r="M744" s="5">
        <f t="shared" si="1431"/>
        <v>19.344637102421508</v>
      </c>
      <c r="N744" s="5">
        <f t="shared" si="1431"/>
        <v>0</v>
      </c>
      <c r="O744" s="5">
        <f t="shared" si="1431"/>
        <v>0</v>
      </c>
      <c r="P744" s="5">
        <f t="shared" si="1431"/>
        <v>0</v>
      </c>
      <c r="Q744" s="5">
        <f t="shared" si="1431"/>
        <v>0</v>
      </c>
      <c r="R744" s="5">
        <f t="shared" si="1431"/>
        <v>0</v>
      </c>
      <c r="S744" s="5">
        <f t="shared" si="1431"/>
        <v>0</v>
      </c>
      <c r="T744" s="5"/>
      <c r="U744" s="5">
        <f t="shared" si="1431"/>
        <v>16.586968603380516</v>
      </c>
      <c r="V744" s="5">
        <f t="shared" si="1431"/>
        <v>0.34411594304141335</v>
      </c>
      <c r="W744" s="5">
        <f t="shared" si="1431"/>
        <v>2.5478066029373192</v>
      </c>
      <c r="X744" s="5">
        <f t="shared" si="1431"/>
        <v>3.1599608220591873</v>
      </c>
      <c r="Y744" s="5">
        <f t="shared" si="1431"/>
        <v>2.4471792736321292</v>
      </c>
      <c r="Z744" s="5">
        <f t="shared" si="1431"/>
        <v>5.0193879515533322</v>
      </c>
      <c r="AA744" s="5">
        <f t="shared" si="1431"/>
        <v>0.55831060665930654</v>
      </c>
      <c r="AB744" s="5"/>
      <c r="AC744" s="5">
        <f t="shared" si="1431"/>
        <v>8.9814939633032047</v>
      </c>
      <c r="AD744" s="5">
        <f t="shared" si="1431"/>
        <v>0.12733839310996986</v>
      </c>
      <c r="AE744" s="5">
        <f t="shared" si="1431"/>
        <v>0.99388908563902323</v>
      </c>
      <c r="AF744" s="5">
        <f t="shared" si="1431"/>
        <v>2.0945833201947179</v>
      </c>
      <c r="AG744" s="5">
        <f t="shared" si="1431"/>
        <v>3.1106806393928821</v>
      </c>
      <c r="AH744" s="5">
        <f t="shared" si="1431"/>
        <v>3.8628427401246759</v>
      </c>
      <c r="AI744" s="5">
        <f t="shared" si="1431"/>
        <v>0</v>
      </c>
    </row>
    <row r="745" spans="2:35" x14ac:dyDescent="0.3">
      <c r="B745" s="86">
        <f t="shared" si="1410"/>
        <v>48304</v>
      </c>
      <c r="C745" s="3"/>
      <c r="D745" s="3"/>
      <c r="E745" s="5">
        <f t="shared" ref="E745:AI745" si="1432">E675-E710</f>
        <v>32.195254828242803</v>
      </c>
      <c r="F745" s="5">
        <f t="shared" si="1432"/>
        <v>1.5485480396311146</v>
      </c>
      <c r="G745" s="5">
        <f t="shared" si="1432"/>
        <v>11.69693014872205</v>
      </c>
      <c r="H745" s="5">
        <f t="shared" si="1432"/>
        <v>20.291357962919211</v>
      </c>
      <c r="I745" s="5">
        <f t="shared" si="1432"/>
        <v>30.137671964550186</v>
      </c>
      <c r="J745" s="5">
        <f t="shared" si="1432"/>
        <v>61.495459705484947</v>
      </c>
      <c r="K745" s="5">
        <f t="shared" si="1432"/>
        <v>8.7009605224168514</v>
      </c>
      <c r="L745" s="5"/>
      <c r="M745" s="5">
        <f t="shared" si="1432"/>
        <v>19.441360287933612</v>
      </c>
      <c r="N745" s="5">
        <f t="shared" si="1432"/>
        <v>0</v>
      </c>
      <c r="O745" s="5">
        <f t="shared" si="1432"/>
        <v>0</v>
      </c>
      <c r="P745" s="5">
        <f t="shared" si="1432"/>
        <v>0</v>
      </c>
      <c r="Q745" s="5">
        <f t="shared" si="1432"/>
        <v>0</v>
      </c>
      <c r="R745" s="5">
        <f t="shared" si="1432"/>
        <v>0</v>
      </c>
      <c r="S745" s="5">
        <f t="shared" si="1432"/>
        <v>0</v>
      </c>
      <c r="T745" s="5"/>
      <c r="U745" s="5">
        <f t="shared" si="1432"/>
        <v>16.669903446397417</v>
      </c>
      <c r="V745" s="5">
        <f t="shared" si="1432"/>
        <v>0.34583652275661958</v>
      </c>
      <c r="W745" s="5">
        <f t="shared" si="1432"/>
        <v>2.560545635952006</v>
      </c>
      <c r="X745" s="5">
        <f t="shared" si="1432"/>
        <v>3.1757606261694833</v>
      </c>
      <c r="Y745" s="5">
        <f t="shared" si="1432"/>
        <v>2.4594151700002893</v>
      </c>
      <c r="Z745" s="5">
        <f t="shared" si="1432"/>
        <v>5.0444848913110976</v>
      </c>
      <c r="AA745" s="5">
        <f t="shared" si="1432"/>
        <v>0.56110215969260313</v>
      </c>
      <c r="AB745" s="5"/>
      <c r="AC745" s="5">
        <f t="shared" si="1432"/>
        <v>9.0264014331197195</v>
      </c>
      <c r="AD745" s="5">
        <f t="shared" si="1432"/>
        <v>0.12797508507551969</v>
      </c>
      <c r="AE745" s="5">
        <f t="shared" si="1432"/>
        <v>0.99885853106721845</v>
      </c>
      <c r="AF745" s="5">
        <f t="shared" si="1432"/>
        <v>2.1050562367956913</v>
      </c>
      <c r="AG745" s="5">
        <f t="shared" si="1432"/>
        <v>3.1262340425898456</v>
      </c>
      <c r="AH745" s="5">
        <f t="shared" si="1432"/>
        <v>3.8821569538252989</v>
      </c>
      <c r="AI745" s="5">
        <f t="shared" si="1432"/>
        <v>0</v>
      </c>
    </row>
    <row r="746" spans="2:35" x14ac:dyDescent="0.3">
      <c r="B746" s="86">
        <f t="shared" si="1410"/>
        <v>48669</v>
      </c>
      <c r="C746" s="3"/>
      <c r="D746" s="3"/>
      <c r="E746" s="5">
        <f t="shared" ref="E746:AI746" si="1433">E676-E711</f>
        <v>32.356231102384015</v>
      </c>
      <c r="F746" s="5">
        <f t="shared" si="1433"/>
        <v>1.5562907798292756</v>
      </c>
      <c r="G746" s="5">
        <f t="shared" si="1433"/>
        <v>11.755414799465658</v>
      </c>
      <c r="H746" s="5">
        <f t="shared" si="1433"/>
        <v>20.392814752733806</v>
      </c>
      <c r="I746" s="5">
        <f t="shared" si="1433"/>
        <v>30.288360324372938</v>
      </c>
      <c r="J746" s="5">
        <f t="shared" si="1433"/>
        <v>61.802937004012378</v>
      </c>
      <c r="K746" s="5">
        <f t="shared" si="1433"/>
        <v>8.744465325028937</v>
      </c>
      <c r="L746" s="5"/>
      <c r="M746" s="5">
        <f t="shared" si="1433"/>
        <v>19.538567089373281</v>
      </c>
      <c r="N746" s="5">
        <f t="shared" si="1433"/>
        <v>0</v>
      </c>
      <c r="O746" s="5">
        <f t="shared" si="1433"/>
        <v>0</v>
      </c>
      <c r="P746" s="5">
        <f t="shared" si="1433"/>
        <v>0</v>
      </c>
      <c r="Q746" s="5">
        <f t="shared" si="1433"/>
        <v>0</v>
      </c>
      <c r="R746" s="5">
        <f t="shared" si="1433"/>
        <v>0</v>
      </c>
      <c r="S746" s="5">
        <f t="shared" si="1433"/>
        <v>0</v>
      </c>
      <c r="T746" s="5"/>
      <c r="U746" s="5">
        <f t="shared" si="1433"/>
        <v>16.7532529636294</v>
      </c>
      <c r="V746" s="5">
        <f t="shared" si="1433"/>
        <v>0.34756570537040332</v>
      </c>
      <c r="W746" s="5">
        <f t="shared" si="1433"/>
        <v>2.5733483641317649</v>
      </c>
      <c r="X746" s="5">
        <f t="shared" si="1433"/>
        <v>3.1916394293003303</v>
      </c>
      <c r="Y746" s="5">
        <f t="shared" si="1433"/>
        <v>2.4717122458502905</v>
      </c>
      <c r="Z746" s="5">
        <f t="shared" si="1433"/>
        <v>5.0697073157676522</v>
      </c>
      <c r="AA746" s="5">
        <f t="shared" si="1433"/>
        <v>0.56390767049106616</v>
      </c>
      <c r="AB746" s="5"/>
      <c r="AC746" s="5">
        <f t="shared" si="1433"/>
        <v>9.0715334402853163</v>
      </c>
      <c r="AD746" s="5">
        <f t="shared" si="1433"/>
        <v>0.12861496050089727</v>
      </c>
      <c r="AE746" s="5">
        <f t="shared" si="1433"/>
        <v>1.0038528237225544</v>
      </c>
      <c r="AF746" s="5">
        <f t="shared" si="1433"/>
        <v>2.1155815179796695</v>
      </c>
      <c r="AG746" s="5">
        <f t="shared" si="1433"/>
        <v>3.1418652128027951</v>
      </c>
      <c r="AH746" s="5">
        <f t="shared" si="1433"/>
        <v>3.9015677385944247</v>
      </c>
      <c r="AI746" s="5">
        <f t="shared" si="1433"/>
        <v>0</v>
      </c>
    </row>
    <row r="747" spans="2:35" x14ac:dyDescent="0.3">
      <c r="B747" s="86">
        <f t="shared" si="1410"/>
        <v>49034</v>
      </c>
      <c r="C747" s="3"/>
      <c r="D747" s="3"/>
      <c r="E747" s="5">
        <f t="shared" ref="E747:AI747" si="1434">E677-E712</f>
        <v>32.518012257895933</v>
      </c>
      <c r="F747" s="5">
        <f t="shared" si="1434"/>
        <v>1.5640722337284174</v>
      </c>
      <c r="G747" s="5">
        <f t="shared" si="1434"/>
        <v>11.814191873462985</v>
      </c>
      <c r="H747" s="5">
        <f t="shared" si="1434"/>
        <v>20.494778826497477</v>
      </c>
      <c r="I747" s="5">
        <f t="shared" si="1434"/>
        <v>30.439802125994795</v>
      </c>
      <c r="J747" s="5">
        <f t="shared" si="1434"/>
        <v>62.111951689032438</v>
      </c>
      <c r="K747" s="5">
        <f t="shared" si="1434"/>
        <v>8.7881876516540753</v>
      </c>
      <c r="L747" s="5"/>
      <c r="M747" s="5">
        <f t="shared" si="1434"/>
        <v>19.636259924820145</v>
      </c>
      <c r="N747" s="5">
        <f t="shared" si="1434"/>
        <v>0</v>
      </c>
      <c r="O747" s="5">
        <f t="shared" si="1434"/>
        <v>0</v>
      </c>
      <c r="P747" s="5">
        <f t="shared" si="1434"/>
        <v>0</v>
      </c>
      <c r="Q747" s="5">
        <f t="shared" si="1434"/>
        <v>0</v>
      </c>
      <c r="R747" s="5">
        <f t="shared" si="1434"/>
        <v>0</v>
      </c>
      <c r="S747" s="5">
        <f t="shared" si="1434"/>
        <v>0</v>
      </c>
      <c r="T747" s="5"/>
      <c r="U747" s="5">
        <f t="shared" si="1434"/>
        <v>16.837019228447545</v>
      </c>
      <c r="V747" s="5">
        <f t="shared" si="1434"/>
        <v>0.34930353389725521</v>
      </c>
      <c r="W747" s="5">
        <f t="shared" si="1434"/>
        <v>2.5862151059524239</v>
      </c>
      <c r="X747" s="5">
        <f t="shared" si="1434"/>
        <v>3.207597626446832</v>
      </c>
      <c r="Y747" s="5">
        <f t="shared" si="1434"/>
        <v>2.4840708070795419</v>
      </c>
      <c r="Z747" s="5">
        <f t="shared" si="1434"/>
        <v>5.0950558523464906</v>
      </c>
      <c r="AA747" s="5">
        <f t="shared" si="1434"/>
        <v>0.56672720884352168</v>
      </c>
      <c r="AB747" s="5"/>
      <c r="AC747" s="5">
        <f t="shared" si="1434"/>
        <v>9.116891107486742</v>
      </c>
      <c r="AD747" s="5">
        <f t="shared" si="1434"/>
        <v>0.12925803530340163</v>
      </c>
      <c r="AE747" s="5">
        <f t="shared" si="1434"/>
        <v>1.008872087841167</v>
      </c>
      <c r="AF747" s="5">
        <f t="shared" si="1434"/>
        <v>2.1261594255695675</v>
      </c>
      <c r="AG747" s="5">
        <f t="shared" si="1434"/>
        <v>3.1575745388668084</v>
      </c>
      <c r="AH747" s="5">
        <f t="shared" si="1434"/>
        <v>3.9210755772873966</v>
      </c>
      <c r="AI747" s="5">
        <f t="shared" si="1434"/>
        <v>0</v>
      </c>
    </row>
    <row r="748" spans="2:35" x14ac:dyDescent="0.3">
      <c r="B748" s="86">
        <f t="shared" si="1410"/>
        <v>49399</v>
      </c>
      <c r="C748" s="3"/>
      <c r="D748" s="3"/>
      <c r="E748" s="5">
        <f t="shared" ref="E748:AI748" si="1435">E678-E713</f>
        <v>32.680602319185411</v>
      </c>
      <c r="F748" s="5">
        <f t="shared" si="1435"/>
        <v>1.5718925948970579</v>
      </c>
      <c r="G748" s="5">
        <f t="shared" si="1435"/>
        <v>11.873262832830296</v>
      </c>
      <c r="H748" s="5">
        <f t="shared" si="1435"/>
        <v>20.597252720629964</v>
      </c>
      <c r="I748" s="5">
        <f t="shared" si="1435"/>
        <v>30.592001136624766</v>
      </c>
      <c r="J748" s="5">
        <f t="shared" si="1435"/>
        <v>62.422511447477603</v>
      </c>
      <c r="K748" s="5">
        <f t="shared" si="1435"/>
        <v>8.8321285899123438</v>
      </c>
      <c r="L748" s="5"/>
      <c r="M748" s="5">
        <f t="shared" si="1435"/>
        <v>19.73444122444424</v>
      </c>
      <c r="N748" s="5">
        <f t="shared" si="1435"/>
        <v>0</v>
      </c>
      <c r="O748" s="5">
        <f t="shared" si="1435"/>
        <v>0</v>
      </c>
      <c r="P748" s="5">
        <f t="shared" si="1435"/>
        <v>0</v>
      </c>
      <c r="Q748" s="5">
        <f t="shared" si="1435"/>
        <v>0</v>
      </c>
      <c r="R748" s="5">
        <f t="shared" si="1435"/>
        <v>0</v>
      </c>
      <c r="S748" s="5">
        <f t="shared" si="1435"/>
        <v>0</v>
      </c>
      <c r="T748" s="5"/>
      <c r="U748" s="5">
        <f t="shared" si="1435"/>
        <v>16.92120432458978</v>
      </c>
      <c r="V748" s="5">
        <f t="shared" si="1435"/>
        <v>0.35105005156674096</v>
      </c>
      <c r="W748" s="5">
        <f t="shared" si="1435"/>
        <v>2.599146181482185</v>
      </c>
      <c r="X748" s="5">
        <f t="shared" si="1435"/>
        <v>3.2236356145790657</v>
      </c>
      <c r="Y748" s="5">
        <f t="shared" si="1435"/>
        <v>2.4964911611149385</v>
      </c>
      <c r="Z748" s="5">
        <f t="shared" si="1435"/>
        <v>5.1205311316082218</v>
      </c>
      <c r="AA748" s="5">
        <f t="shared" si="1435"/>
        <v>0.56956084488773895</v>
      </c>
      <c r="AB748" s="5"/>
      <c r="AC748" s="5">
        <f t="shared" si="1435"/>
        <v>9.1624755630241772</v>
      </c>
      <c r="AD748" s="5">
        <f t="shared" si="1435"/>
        <v>0.12990432547991881</v>
      </c>
      <c r="AE748" s="5">
        <f t="shared" si="1435"/>
        <v>1.0139164482803724</v>
      </c>
      <c r="AF748" s="5">
        <f t="shared" si="1435"/>
        <v>2.1367902226974151</v>
      </c>
      <c r="AG748" s="5">
        <f t="shared" si="1435"/>
        <v>3.1733624115611416</v>
      </c>
      <c r="AH748" s="5">
        <f t="shared" si="1435"/>
        <v>3.9406809551738347</v>
      </c>
      <c r="AI748" s="5">
        <f t="shared" si="1435"/>
        <v>0</v>
      </c>
    </row>
    <row r="749" spans="2:35" x14ac:dyDescent="0.3">
      <c r="B749" s="86">
        <f t="shared" si="1410"/>
        <v>49765</v>
      </c>
      <c r="C749" s="3"/>
      <c r="D749" s="3"/>
      <c r="E749" s="5">
        <f t="shared" ref="E749:AI749" si="1436">E679-E714</f>
        <v>32.844005330781343</v>
      </c>
      <c r="F749" s="5">
        <f t="shared" si="1436"/>
        <v>1.5797520578715449</v>
      </c>
      <c r="G749" s="5">
        <f t="shared" si="1436"/>
        <v>11.932629146994447</v>
      </c>
      <c r="H749" s="5">
        <f t="shared" si="1436"/>
        <v>20.700238984233106</v>
      </c>
      <c r="I749" s="5">
        <f t="shared" si="1436"/>
        <v>30.744961142307879</v>
      </c>
      <c r="J749" s="5">
        <f t="shared" si="1436"/>
        <v>62.734624004714973</v>
      </c>
      <c r="K749" s="5">
        <f t="shared" si="1436"/>
        <v>8.8762892328619056</v>
      </c>
      <c r="L749" s="5"/>
      <c r="M749" s="5">
        <f t="shared" si="1436"/>
        <v>19.833113430566463</v>
      </c>
      <c r="N749" s="5">
        <f t="shared" si="1436"/>
        <v>0</v>
      </c>
      <c r="O749" s="5">
        <f t="shared" si="1436"/>
        <v>0</v>
      </c>
      <c r="P749" s="5">
        <f t="shared" si="1436"/>
        <v>0</v>
      </c>
      <c r="Q749" s="5">
        <f t="shared" si="1436"/>
        <v>0</v>
      </c>
      <c r="R749" s="5">
        <f t="shared" si="1436"/>
        <v>0</v>
      </c>
      <c r="S749" s="5">
        <f t="shared" si="1436"/>
        <v>0</v>
      </c>
      <c r="T749" s="5"/>
      <c r="U749" s="5">
        <f t="shared" si="1436"/>
        <v>17.005810346212733</v>
      </c>
      <c r="V749" s="5">
        <f t="shared" si="1436"/>
        <v>0.35280530182457515</v>
      </c>
      <c r="W749" s="5">
        <f t="shared" si="1436"/>
        <v>2.6121419123895961</v>
      </c>
      <c r="X749" s="5">
        <f t="shared" si="1436"/>
        <v>3.2397537926519608</v>
      </c>
      <c r="Y749" s="5">
        <f t="shared" si="1436"/>
        <v>2.5089736169205139</v>
      </c>
      <c r="Z749" s="5">
        <f t="shared" si="1436"/>
        <v>5.1461337872662609</v>
      </c>
      <c r="AA749" s="5">
        <f t="shared" si="1436"/>
        <v>0.57240864911217748</v>
      </c>
      <c r="AB749" s="5"/>
      <c r="AC749" s="5">
        <f t="shared" si="1436"/>
        <v>9.2082879408392948</v>
      </c>
      <c r="AD749" s="5">
        <f t="shared" si="1436"/>
        <v>0.13055384710731843</v>
      </c>
      <c r="AE749" s="5">
        <f t="shared" si="1436"/>
        <v>1.0189860305217744</v>
      </c>
      <c r="AF749" s="5">
        <f t="shared" si="1436"/>
        <v>2.1474741738109024</v>
      </c>
      <c r="AG749" s="5">
        <f t="shared" si="1436"/>
        <v>3.1892292236189475</v>
      </c>
      <c r="AH749" s="5">
        <f t="shared" si="1436"/>
        <v>3.9603843599497024</v>
      </c>
      <c r="AI749" s="5">
        <f t="shared" si="1436"/>
        <v>0</v>
      </c>
    </row>
    <row r="750" spans="2:35" x14ac:dyDescent="0.3">
      <c r="B750" s="86">
        <f t="shared" si="1410"/>
        <v>50130</v>
      </c>
      <c r="C750" s="3"/>
      <c r="D750" s="3"/>
      <c r="E750" s="5">
        <f t="shared" ref="E750:AI750" si="1437">E680-E715</f>
        <v>33.008225357435236</v>
      </c>
      <c r="F750" s="5">
        <f t="shared" si="1437"/>
        <v>1.5876508181609026</v>
      </c>
      <c r="G750" s="5">
        <f t="shared" si="1437"/>
        <v>11.99229229272942</v>
      </c>
      <c r="H750" s="5">
        <f t="shared" si="1437"/>
        <v>20.803740179154275</v>
      </c>
      <c r="I750" s="5">
        <f t="shared" si="1437"/>
        <v>30.89868594801942</v>
      </c>
      <c r="J750" s="5">
        <f t="shared" si="1437"/>
        <v>63.048297124738525</v>
      </c>
      <c r="K750" s="5">
        <f t="shared" si="1437"/>
        <v>8.9206706790262125</v>
      </c>
      <c r="L750" s="5"/>
      <c r="M750" s="5">
        <f t="shared" si="1437"/>
        <v>19.932278997719294</v>
      </c>
      <c r="N750" s="5">
        <f t="shared" si="1437"/>
        <v>0</v>
      </c>
      <c r="O750" s="5">
        <f t="shared" si="1437"/>
        <v>0</v>
      </c>
      <c r="P750" s="5">
        <f t="shared" si="1437"/>
        <v>0</v>
      </c>
      <c r="Q750" s="5">
        <f t="shared" si="1437"/>
        <v>0</v>
      </c>
      <c r="R750" s="5">
        <f t="shared" si="1437"/>
        <v>0</v>
      </c>
      <c r="S750" s="5">
        <f t="shared" si="1437"/>
        <v>0</v>
      </c>
      <c r="T750" s="5"/>
      <c r="U750" s="5">
        <f t="shared" si="1437"/>
        <v>17.090839397943789</v>
      </c>
      <c r="V750" s="5">
        <f t="shared" si="1437"/>
        <v>0.3545693283336977</v>
      </c>
      <c r="W750" s="5">
        <f t="shared" si="1437"/>
        <v>2.6252026219515434</v>
      </c>
      <c r="X750" s="5">
        <f t="shared" si="1437"/>
        <v>3.2559525616152198</v>
      </c>
      <c r="Y750" s="5">
        <f t="shared" si="1437"/>
        <v>2.5215184850051151</v>
      </c>
      <c r="Z750" s="5">
        <f t="shared" si="1437"/>
        <v>5.1718644562025942</v>
      </c>
      <c r="AA750" s="5">
        <f t="shared" si="1437"/>
        <v>0.57527069235773853</v>
      </c>
      <c r="AB750" s="5"/>
      <c r="AC750" s="5">
        <f t="shared" si="1437"/>
        <v>9.2543293805434867</v>
      </c>
      <c r="AD750" s="5">
        <f t="shared" si="1437"/>
        <v>0.13120661634285469</v>
      </c>
      <c r="AE750" s="5">
        <f t="shared" si="1437"/>
        <v>1.0240809606743833</v>
      </c>
      <c r="AF750" s="5">
        <f t="shared" si="1437"/>
        <v>2.1582115446799568</v>
      </c>
      <c r="AG750" s="5">
        <f t="shared" si="1437"/>
        <v>3.2051753697370406</v>
      </c>
      <c r="AH750" s="5">
        <f t="shared" si="1437"/>
        <v>3.9801862817494502</v>
      </c>
      <c r="AI750" s="5">
        <f t="shared" si="1437"/>
        <v>0</v>
      </c>
    </row>
    <row r="751" spans="2:35" x14ac:dyDescent="0.3">
      <c r="B751" s="86">
        <f t="shared" si="1410"/>
        <v>50495</v>
      </c>
      <c r="C751" s="3"/>
      <c r="D751" s="3"/>
      <c r="E751" s="5">
        <f t="shared" ref="E751:AI751" si="1438">E681-E716</f>
        <v>33.17326648422241</v>
      </c>
      <c r="F751" s="5">
        <f t="shared" si="1438"/>
        <v>1.5955890722517054</v>
      </c>
      <c r="G751" s="5">
        <f t="shared" si="1438"/>
        <v>12.05225375419306</v>
      </c>
      <c r="H751" s="5">
        <f t="shared" si="1438"/>
        <v>20.907758880050046</v>
      </c>
      <c r="I751" s="5">
        <f t="shared" si="1438"/>
        <v>31.053179377759513</v>
      </c>
      <c r="J751" s="5">
        <f t="shared" si="1438"/>
        <v>63.363538610362227</v>
      </c>
      <c r="K751" s="5">
        <f t="shared" si="1438"/>
        <v>8.9652740324213447</v>
      </c>
      <c r="L751" s="5"/>
      <c r="M751" s="5">
        <f t="shared" si="1438"/>
        <v>20.031940392707888</v>
      </c>
      <c r="N751" s="5">
        <f t="shared" si="1438"/>
        <v>0</v>
      </c>
      <c r="O751" s="5">
        <f t="shared" si="1438"/>
        <v>0</v>
      </c>
      <c r="P751" s="5">
        <f t="shared" si="1438"/>
        <v>0</v>
      </c>
      <c r="Q751" s="5">
        <f t="shared" si="1438"/>
        <v>0</v>
      </c>
      <c r="R751" s="5">
        <f t="shared" si="1438"/>
        <v>0</v>
      </c>
      <c r="S751" s="5">
        <f t="shared" si="1438"/>
        <v>0</v>
      </c>
      <c r="T751" s="5"/>
      <c r="U751" s="5">
        <f t="shared" si="1438"/>
        <v>17.176293594933504</v>
      </c>
      <c r="V751" s="5">
        <f t="shared" si="1438"/>
        <v>0.35634217497536635</v>
      </c>
      <c r="W751" s="5">
        <f t="shared" si="1438"/>
        <v>2.6383286350613</v>
      </c>
      <c r="X751" s="5">
        <f t="shared" si="1438"/>
        <v>3.272232324423296</v>
      </c>
      <c r="Y751" s="5">
        <f t="shared" si="1438"/>
        <v>2.5341260774301406</v>
      </c>
      <c r="Z751" s="5">
        <f t="shared" si="1438"/>
        <v>5.1977237784836063</v>
      </c>
      <c r="AA751" s="5">
        <f t="shared" si="1438"/>
        <v>0.57814704581952714</v>
      </c>
      <c r="AB751" s="5"/>
      <c r="AC751" s="5">
        <f t="shared" si="1438"/>
        <v>9.3006010274462039</v>
      </c>
      <c r="AD751" s="5">
        <f t="shared" si="1438"/>
        <v>0.13186264942456916</v>
      </c>
      <c r="AE751" s="5">
        <f t="shared" si="1438"/>
        <v>1.0292013654777548</v>
      </c>
      <c r="AF751" s="5">
        <f t="shared" si="1438"/>
        <v>2.1690026024033564</v>
      </c>
      <c r="AG751" s="5">
        <f t="shared" si="1438"/>
        <v>3.2212012465857267</v>
      </c>
      <c r="AH751" s="5">
        <f t="shared" si="1438"/>
        <v>4.0000872131581957</v>
      </c>
      <c r="AI751" s="5">
        <f t="shared" si="1438"/>
        <v>0</v>
      </c>
    </row>
    <row r="752" spans="2:35" x14ac:dyDescent="0.3">
      <c r="B752" s="86">
        <f t="shared" si="1410"/>
        <v>50860</v>
      </c>
      <c r="C752" s="3"/>
      <c r="D752" s="3"/>
      <c r="E752" s="5">
        <f t="shared" ref="E752:AI752" si="1439">E682-E717</f>
        <v>33.339132816643513</v>
      </c>
      <c r="F752" s="5">
        <f t="shared" si="1439"/>
        <v>1.603567017612967</v>
      </c>
      <c r="G752" s="5">
        <f t="shared" si="1439"/>
        <v>12.112515022964029</v>
      </c>
      <c r="H752" s="5">
        <f t="shared" si="1439"/>
        <v>21.012297674450291</v>
      </c>
      <c r="I752" s="5">
        <f t="shared" si="1439"/>
        <v>31.208445274648312</v>
      </c>
      <c r="J752" s="5">
        <f t="shared" si="1439"/>
        <v>63.68035630341403</v>
      </c>
      <c r="K752" s="5">
        <f t="shared" si="1439"/>
        <v>9.0101004025834524</v>
      </c>
      <c r="L752" s="5"/>
      <c r="M752" s="5">
        <f t="shared" si="1439"/>
        <v>20.132100094671419</v>
      </c>
      <c r="N752" s="5">
        <f t="shared" si="1439"/>
        <v>0</v>
      </c>
      <c r="O752" s="5">
        <f t="shared" si="1439"/>
        <v>0</v>
      </c>
      <c r="P752" s="5">
        <f t="shared" si="1439"/>
        <v>0</v>
      </c>
      <c r="Q752" s="5">
        <f t="shared" si="1439"/>
        <v>0</v>
      </c>
      <c r="R752" s="5">
        <f t="shared" si="1439"/>
        <v>0</v>
      </c>
      <c r="S752" s="5">
        <f t="shared" si="1439"/>
        <v>0</v>
      </c>
      <c r="T752" s="5"/>
      <c r="U752" s="5">
        <f t="shared" si="1439"/>
        <v>17.262175062908163</v>
      </c>
      <c r="V752" s="5">
        <f t="shared" si="1439"/>
        <v>0.35812388585024291</v>
      </c>
      <c r="W752" s="5">
        <f t="shared" si="1439"/>
        <v>2.6515202782366067</v>
      </c>
      <c r="X752" s="5">
        <f t="shared" si="1439"/>
        <v>3.288593486045412</v>
      </c>
      <c r="Y752" s="5">
        <f t="shared" si="1439"/>
        <v>2.5467967078172911</v>
      </c>
      <c r="Z752" s="5">
        <f t="shared" si="1439"/>
        <v>5.2237123973760227</v>
      </c>
      <c r="AA752" s="5">
        <f t="shared" si="1439"/>
        <v>0.58103778104862469</v>
      </c>
      <c r="AB752" s="5"/>
      <c r="AC752" s="5">
        <f t="shared" si="1439"/>
        <v>9.3471040325834345</v>
      </c>
      <c r="AD752" s="5">
        <f t="shared" si="1439"/>
        <v>0.13252196267169181</v>
      </c>
      <c r="AE752" s="5">
        <f t="shared" si="1439"/>
        <v>1.0343473723051435</v>
      </c>
      <c r="AF752" s="5">
        <f t="shared" si="1439"/>
        <v>2.179847615415373</v>
      </c>
      <c r="AG752" s="5">
        <f t="shared" si="1439"/>
        <v>3.2373072528186544</v>
      </c>
      <c r="AH752" s="5">
        <f t="shared" si="1439"/>
        <v>4.0200876492239868</v>
      </c>
      <c r="AI752" s="5">
        <f t="shared" si="1439"/>
        <v>0</v>
      </c>
    </row>
    <row r="753" spans="2:35" x14ac:dyDescent="0.3">
      <c r="B753" s="86">
        <f t="shared" si="1410"/>
        <v>51226</v>
      </c>
      <c r="C753" s="3"/>
      <c r="D753" s="3"/>
      <c r="E753" s="5">
        <f t="shared" ref="E753:AI753" si="1440">E683-E718</f>
        <v>33.505828480726727</v>
      </c>
      <c r="F753" s="5">
        <f t="shared" si="1440"/>
        <v>1.6115848527010286</v>
      </c>
      <c r="G753" s="5">
        <f t="shared" si="1440"/>
        <v>12.173077598078844</v>
      </c>
      <c r="H753" s="5">
        <f t="shared" si="1440"/>
        <v>21.117359162822538</v>
      </c>
      <c r="I753" s="5">
        <f t="shared" si="1440"/>
        <v>31.364487501021543</v>
      </c>
      <c r="J753" s="5">
        <f t="shared" si="1440"/>
        <v>63.998758084931097</v>
      </c>
      <c r="K753" s="5">
        <f t="shared" si="1440"/>
        <v>9.0551509045963652</v>
      </c>
      <c r="L753" s="5"/>
      <c r="M753" s="5">
        <f t="shared" si="1440"/>
        <v>20.232760595144775</v>
      </c>
      <c r="N753" s="5">
        <f t="shared" si="1440"/>
        <v>0</v>
      </c>
      <c r="O753" s="5">
        <f t="shared" si="1440"/>
        <v>0</v>
      </c>
      <c r="P753" s="5">
        <f t="shared" si="1440"/>
        <v>0</v>
      </c>
      <c r="Q753" s="5">
        <f t="shared" si="1440"/>
        <v>0</v>
      </c>
      <c r="R753" s="5">
        <f t="shared" si="1440"/>
        <v>0</v>
      </c>
      <c r="S753" s="5">
        <f t="shared" si="1440"/>
        <v>0</v>
      </c>
      <c r="T753" s="5"/>
      <c r="U753" s="5">
        <f t="shared" si="1440"/>
        <v>17.348485938222709</v>
      </c>
      <c r="V753" s="5">
        <f t="shared" si="1440"/>
        <v>0.35991450527949453</v>
      </c>
      <c r="W753" s="5">
        <f t="shared" si="1440"/>
        <v>2.6647778796277892</v>
      </c>
      <c r="X753" s="5">
        <f t="shared" si="1440"/>
        <v>3.3050364534756387</v>
      </c>
      <c r="Y753" s="5">
        <f t="shared" si="1440"/>
        <v>2.5595306913563776</v>
      </c>
      <c r="Z753" s="5">
        <f t="shared" si="1440"/>
        <v>5.2498309593629031</v>
      </c>
      <c r="AA753" s="5">
        <f t="shared" si="1440"/>
        <v>0.58394296995386752</v>
      </c>
      <c r="AB753" s="5"/>
      <c r="AC753" s="5">
        <f t="shared" si="1440"/>
        <v>9.3938395527463499</v>
      </c>
      <c r="AD753" s="5">
        <f t="shared" si="1440"/>
        <v>0.13318457248505045</v>
      </c>
      <c r="AE753" s="5">
        <f t="shared" si="1440"/>
        <v>1.0395191091666693</v>
      </c>
      <c r="AF753" s="5">
        <f t="shared" si="1440"/>
        <v>2.190746853492449</v>
      </c>
      <c r="AG753" s="5">
        <f t="shared" si="1440"/>
        <v>3.2534937890827482</v>
      </c>
      <c r="AH753" s="5">
        <f t="shared" si="1440"/>
        <v>4.0401880874701073</v>
      </c>
      <c r="AI753" s="5">
        <f t="shared" si="1440"/>
        <v>0</v>
      </c>
    </row>
    <row r="754" spans="2:35" x14ac:dyDescent="0.3">
      <c r="B754" s="86">
        <f t="shared" si="1410"/>
        <v>51591</v>
      </c>
      <c r="C754" s="3"/>
      <c r="D754" s="3"/>
      <c r="E754" s="5">
        <f t="shared" ref="E754:AI754" si="1441">E684-E719</f>
        <v>25.223488856277417</v>
      </c>
      <c r="F754" s="5">
        <f t="shared" si="1441"/>
        <v>1.2132155632693156</v>
      </c>
      <c r="G754" s="5">
        <f t="shared" si="1441"/>
        <v>9.1640022367559837</v>
      </c>
      <c r="H754" s="5">
        <f t="shared" si="1441"/>
        <v>15.897337796731577</v>
      </c>
      <c r="I754" s="5">
        <f t="shared" si="1441"/>
        <v>23.611468118746551</v>
      </c>
      <c r="J754" s="5">
        <f t="shared" si="1441"/>
        <v>48.178840356071717</v>
      </c>
      <c r="K754" s="5">
        <f t="shared" si="1441"/>
        <v>6.8167989955950148</v>
      </c>
      <c r="L754" s="5"/>
      <c r="M754" s="5">
        <f t="shared" si="1441"/>
        <v>15.231404043535955</v>
      </c>
      <c r="N754" s="5">
        <f t="shared" si="1441"/>
        <v>0</v>
      </c>
      <c r="O754" s="5">
        <f t="shared" si="1441"/>
        <v>0</v>
      </c>
      <c r="P754" s="5">
        <f t="shared" si="1441"/>
        <v>0</v>
      </c>
      <c r="Q754" s="5">
        <f t="shared" si="1441"/>
        <v>0</v>
      </c>
      <c r="R754" s="5">
        <f t="shared" si="1441"/>
        <v>0</v>
      </c>
      <c r="S754" s="5">
        <f t="shared" si="1441"/>
        <v>0</v>
      </c>
      <c r="T754" s="5"/>
      <c r="U754" s="5">
        <f t="shared" si="1441"/>
        <v>13.060096155740691</v>
      </c>
      <c r="V754" s="5">
        <f t="shared" si="1441"/>
        <v>0.27094687476096713</v>
      </c>
      <c r="W754" s="5">
        <f t="shared" si="1441"/>
        <v>2.0060687408433919</v>
      </c>
      <c r="X754" s="5">
        <f t="shared" si="1441"/>
        <v>2.4880611503693011</v>
      </c>
      <c r="Y754" s="5">
        <f t="shared" si="1441"/>
        <v>1.9268377114705308</v>
      </c>
      <c r="Z754" s="5">
        <f t="shared" si="1441"/>
        <v>3.9521199357001642</v>
      </c>
      <c r="AA754" s="5">
        <f t="shared" si="1441"/>
        <v>0.43959751670684433</v>
      </c>
      <c r="AB754" s="5"/>
      <c r="AC754" s="5">
        <f t="shared" si="1441"/>
        <v>7.0717668543146672</v>
      </c>
      <c r="AD754" s="5">
        <f t="shared" si="1441"/>
        <v>0.10026254333144236</v>
      </c>
      <c r="AE754" s="5">
        <f t="shared" si="1441"/>
        <v>0.78255932937266093</v>
      </c>
      <c r="AF754" s="5">
        <f t="shared" si="1441"/>
        <v>1.649213923415664</v>
      </c>
      <c r="AG754" s="5">
        <f t="shared" si="1441"/>
        <v>2.4492593693094844</v>
      </c>
      <c r="AH754" s="5">
        <f t="shared" si="1441"/>
        <v>3.0414899085449116</v>
      </c>
      <c r="AI754" s="5">
        <f t="shared" si="1441"/>
        <v>0</v>
      </c>
    </row>
    <row r="755" spans="2:35" x14ac:dyDescent="0.3">
      <c r="E755" s="2"/>
      <c r="M755" s="2"/>
    </row>
    <row r="756" spans="2:35" s="78" customFormat="1" x14ac:dyDescent="0.3">
      <c r="B756" s="77" t="s">
        <v>250</v>
      </c>
      <c r="C756" s="77"/>
      <c r="D756" s="77"/>
    </row>
    <row r="757" spans="2:35" x14ac:dyDescent="0.3">
      <c r="E757" s="305" t="s">
        <v>89</v>
      </c>
      <c r="F757" s="305"/>
      <c r="G757" s="305"/>
      <c r="H757" s="305"/>
      <c r="I757" s="305"/>
      <c r="J757" s="305"/>
      <c r="K757" s="305"/>
      <c r="M757" s="305" t="s">
        <v>64</v>
      </c>
      <c r="N757" s="305"/>
      <c r="O757" s="305"/>
      <c r="P757" s="305"/>
      <c r="Q757" s="305"/>
      <c r="R757" s="305"/>
      <c r="S757" s="305"/>
      <c r="U757" s="305" t="s">
        <v>65</v>
      </c>
      <c r="V757" s="305"/>
      <c r="W757" s="305"/>
      <c r="X757" s="305"/>
      <c r="Y757" s="305"/>
      <c r="Z757" s="305"/>
      <c r="AA757" s="305"/>
      <c r="AC757" s="305" t="s">
        <v>66</v>
      </c>
      <c r="AD757" s="305"/>
      <c r="AE757" s="305"/>
      <c r="AF757" s="305"/>
      <c r="AG757" s="305"/>
      <c r="AH757" s="305"/>
      <c r="AI757" s="305"/>
    </row>
    <row r="758" spans="2:35" s="3" customFormat="1" x14ac:dyDescent="0.3">
      <c r="B758" s="4" t="s">
        <v>211</v>
      </c>
      <c r="C758" s="4"/>
      <c r="D758" s="4"/>
      <c r="E758" s="3" t="s">
        <v>70</v>
      </c>
      <c r="F758" s="3" t="s">
        <v>69</v>
      </c>
      <c r="G758" s="3" t="s">
        <v>61</v>
      </c>
      <c r="H758" s="3" t="s">
        <v>68</v>
      </c>
      <c r="I758" s="3" t="s">
        <v>71</v>
      </c>
      <c r="J758" s="3" t="s">
        <v>72</v>
      </c>
      <c r="K758" s="3" t="s">
        <v>62</v>
      </c>
      <c r="M758" s="3" t="s">
        <v>70</v>
      </c>
      <c r="N758" s="3" t="s">
        <v>69</v>
      </c>
      <c r="O758" s="3" t="s">
        <v>61</v>
      </c>
      <c r="P758" s="3" t="s">
        <v>68</v>
      </c>
      <c r="Q758" s="3" t="s">
        <v>71</v>
      </c>
      <c r="R758" s="3" t="s">
        <v>72</v>
      </c>
      <c r="S758" s="3" t="s">
        <v>62</v>
      </c>
      <c r="U758" s="3" t="s">
        <v>70</v>
      </c>
      <c r="V758" s="3" t="s">
        <v>69</v>
      </c>
      <c r="W758" s="3" t="s">
        <v>61</v>
      </c>
      <c r="X758" s="3" t="s">
        <v>68</v>
      </c>
      <c r="Y758" s="3" t="s">
        <v>71</v>
      </c>
      <c r="Z758" s="3" t="s">
        <v>72</v>
      </c>
      <c r="AA758" s="3" t="s">
        <v>62</v>
      </c>
      <c r="AC758" s="3" t="s">
        <v>70</v>
      </c>
      <c r="AD758" s="3" t="s">
        <v>69</v>
      </c>
      <c r="AE758" s="3" t="s">
        <v>61</v>
      </c>
      <c r="AF758" s="3" t="s">
        <v>68</v>
      </c>
      <c r="AG758" s="3" t="s">
        <v>71</v>
      </c>
      <c r="AH758" s="3" t="s">
        <v>72</v>
      </c>
      <c r="AI758" s="3" t="s">
        <v>62</v>
      </c>
    </row>
    <row r="759" spans="2:35" hidden="1" x14ac:dyDescent="0.3">
      <c r="B759" s="85">
        <f>B374</f>
        <v>40633</v>
      </c>
      <c r="C759" s="3"/>
      <c r="D759" s="3"/>
      <c r="E759" s="5">
        <f t="shared" ref="E759:K768" si="1442">E338*$E$40</f>
        <v>160.64500000000001</v>
      </c>
      <c r="F759" s="5">
        <f t="shared" si="1442"/>
        <v>14.417499999999999</v>
      </c>
      <c r="G759" s="5">
        <f t="shared" si="1442"/>
        <v>18.888749999999998</v>
      </c>
      <c r="H759" s="5">
        <f t="shared" si="1442"/>
        <v>57.927499999999988</v>
      </c>
      <c r="I759" s="5">
        <f t="shared" si="1442"/>
        <v>178.04249999999999</v>
      </c>
      <c r="J759" s="5">
        <f t="shared" si="1442"/>
        <v>312.3</v>
      </c>
      <c r="K759" s="5">
        <f t="shared" si="1442"/>
        <v>20.790000000000003</v>
      </c>
      <c r="L759" s="5"/>
      <c r="M759" s="5">
        <f t="shared" ref="M759:S768" si="1443">M338*$E$40</f>
        <v>67.64</v>
      </c>
      <c r="N759" s="5">
        <f t="shared" si="1443"/>
        <v>0</v>
      </c>
      <c r="O759" s="5">
        <f t="shared" si="1443"/>
        <v>0</v>
      </c>
      <c r="P759" s="5">
        <f t="shared" si="1443"/>
        <v>0</v>
      </c>
      <c r="Q759" s="5">
        <f t="shared" si="1443"/>
        <v>0</v>
      </c>
      <c r="R759" s="5">
        <f t="shared" si="1443"/>
        <v>0</v>
      </c>
      <c r="S759" s="5">
        <f t="shared" si="1443"/>
        <v>0</v>
      </c>
      <c r="T759" s="5"/>
      <c r="U759" s="5">
        <f t="shared" ref="U759:AA768" si="1444">U338*$E$40</f>
        <v>35.933750000000003</v>
      </c>
      <c r="V759" s="5">
        <f t="shared" si="1444"/>
        <v>1.7774999999999999</v>
      </c>
      <c r="W759" s="5">
        <f t="shared" si="1444"/>
        <v>2.3287499999999999</v>
      </c>
      <c r="X759" s="5">
        <f t="shared" si="1444"/>
        <v>20.336250000000003</v>
      </c>
      <c r="Y759" s="5">
        <f t="shared" si="1444"/>
        <v>11.941875000000001</v>
      </c>
      <c r="Z759" s="5">
        <f t="shared" si="1444"/>
        <v>25.374375000000001</v>
      </c>
      <c r="AA759" s="5">
        <f t="shared" si="1444"/>
        <v>1.6199999999999999</v>
      </c>
      <c r="AB759" s="5"/>
      <c r="AC759" s="5">
        <f t="shared" ref="AC759:AI768" si="1445">AC338*$E$40</f>
        <v>27.478750000000002</v>
      </c>
      <c r="AD759" s="5">
        <f t="shared" si="1445"/>
        <v>0.88874999999999993</v>
      </c>
      <c r="AE759" s="5">
        <f t="shared" si="1445"/>
        <v>1.1643749999999999</v>
      </c>
      <c r="AF759" s="5">
        <f t="shared" si="1445"/>
        <v>12.325000000000001</v>
      </c>
      <c r="AG759" s="5">
        <f t="shared" si="1445"/>
        <v>7.5993750000000011</v>
      </c>
      <c r="AH759" s="5">
        <f t="shared" si="1445"/>
        <v>13.663125000000001</v>
      </c>
      <c r="AI759" s="5">
        <f t="shared" si="1445"/>
        <v>1.4850000000000001</v>
      </c>
    </row>
    <row r="760" spans="2:35" hidden="1" x14ac:dyDescent="0.3">
      <c r="B760" s="85">
        <f t="shared" ref="B760:B789" si="1446">B375</f>
        <v>40999</v>
      </c>
      <c r="C760" s="3"/>
      <c r="D760" s="3"/>
      <c r="E760" s="5">
        <f t="shared" si="1442"/>
        <v>171.9025</v>
      </c>
      <c r="F760" s="5">
        <f t="shared" si="1442"/>
        <v>15.147500000000001</v>
      </c>
      <c r="G760" s="5">
        <f t="shared" si="1442"/>
        <v>19.983750000000001</v>
      </c>
      <c r="H760" s="5">
        <f t="shared" si="1442"/>
        <v>60.395000000000003</v>
      </c>
      <c r="I760" s="5">
        <f t="shared" si="1442"/>
        <v>190.13749999999996</v>
      </c>
      <c r="J760" s="5">
        <f t="shared" si="1442"/>
        <v>334.70000000000005</v>
      </c>
      <c r="K760" s="5">
        <f t="shared" si="1442"/>
        <v>22.33</v>
      </c>
      <c r="L760" s="5"/>
      <c r="M760" s="5">
        <f t="shared" si="1443"/>
        <v>72.38000000000001</v>
      </c>
      <c r="N760" s="5">
        <f t="shared" si="1443"/>
        <v>0</v>
      </c>
      <c r="O760" s="5">
        <f t="shared" si="1443"/>
        <v>0</v>
      </c>
      <c r="P760" s="5">
        <f t="shared" si="1443"/>
        <v>0</v>
      </c>
      <c r="Q760" s="5">
        <f t="shared" si="1443"/>
        <v>0</v>
      </c>
      <c r="R760" s="5">
        <f t="shared" si="1443"/>
        <v>0</v>
      </c>
      <c r="S760" s="5">
        <f t="shared" si="1443"/>
        <v>0</v>
      </c>
      <c r="T760" s="5"/>
      <c r="U760" s="5">
        <f t="shared" si="1444"/>
        <v>38.451875000000008</v>
      </c>
      <c r="V760" s="5">
        <f t="shared" si="1444"/>
        <v>1.8674999999999999</v>
      </c>
      <c r="W760" s="5">
        <f t="shared" si="1444"/>
        <v>2.4637499999999997</v>
      </c>
      <c r="X760" s="5">
        <f t="shared" si="1444"/>
        <v>21.202500000000004</v>
      </c>
      <c r="Y760" s="5">
        <f t="shared" si="1444"/>
        <v>12.753125000000002</v>
      </c>
      <c r="Z760" s="5">
        <f t="shared" si="1444"/>
        <v>27.194374999999997</v>
      </c>
      <c r="AA760" s="5">
        <f t="shared" si="1444"/>
        <v>1.74</v>
      </c>
      <c r="AB760" s="5"/>
      <c r="AC760" s="5">
        <f t="shared" si="1445"/>
        <v>29.404375000000002</v>
      </c>
      <c r="AD760" s="5">
        <f t="shared" si="1445"/>
        <v>0.93374999999999997</v>
      </c>
      <c r="AE760" s="5">
        <f t="shared" si="1445"/>
        <v>1.2318749999999998</v>
      </c>
      <c r="AF760" s="5">
        <f t="shared" si="1445"/>
        <v>12.850000000000001</v>
      </c>
      <c r="AG760" s="5">
        <f t="shared" si="1445"/>
        <v>8.1156250000000014</v>
      </c>
      <c r="AH760" s="5">
        <f t="shared" si="1445"/>
        <v>14.643125</v>
      </c>
      <c r="AI760" s="5">
        <f t="shared" si="1445"/>
        <v>1.595</v>
      </c>
    </row>
    <row r="761" spans="2:35" hidden="1" x14ac:dyDescent="0.3">
      <c r="B761" s="85">
        <f t="shared" si="1446"/>
        <v>41364</v>
      </c>
      <c r="C761" s="3"/>
      <c r="D761" s="3"/>
      <c r="E761" s="5">
        <f t="shared" si="1442"/>
        <v>188.90750000000003</v>
      </c>
      <c r="F761" s="5">
        <f t="shared" si="1442"/>
        <v>16.2425</v>
      </c>
      <c r="G761" s="5">
        <f t="shared" si="1442"/>
        <v>21.626249999999999</v>
      </c>
      <c r="H761" s="5">
        <f t="shared" si="1442"/>
        <v>64.801249999999996</v>
      </c>
      <c r="I761" s="5">
        <f t="shared" si="1442"/>
        <v>208.38250000000002</v>
      </c>
      <c r="J761" s="5">
        <f t="shared" si="1442"/>
        <v>368.8</v>
      </c>
      <c r="K761" s="5">
        <f t="shared" si="1442"/>
        <v>24.543749999999999</v>
      </c>
      <c r="L761" s="5"/>
      <c r="M761" s="5">
        <f t="shared" si="1443"/>
        <v>79.540000000000006</v>
      </c>
      <c r="N761" s="5">
        <f t="shared" si="1443"/>
        <v>0</v>
      </c>
      <c r="O761" s="5">
        <f t="shared" si="1443"/>
        <v>0</v>
      </c>
      <c r="P761" s="5">
        <f t="shared" si="1443"/>
        <v>0</v>
      </c>
      <c r="Q761" s="5">
        <f t="shared" si="1443"/>
        <v>0</v>
      </c>
      <c r="R761" s="5">
        <f t="shared" si="1443"/>
        <v>0</v>
      </c>
      <c r="S761" s="5">
        <f t="shared" si="1443"/>
        <v>0</v>
      </c>
      <c r="T761" s="5"/>
      <c r="U761" s="5">
        <f t="shared" si="1444"/>
        <v>42.255625000000002</v>
      </c>
      <c r="V761" s="5">
        <f t="shared" si="1444"/>
        <v>2.0024999999999999</v>
      </c>
      <c r="W761" s="5">
        <f t="shared" si="1444"/>
        <v>2.6662500000000002</v>
      </c>
      <c r="X761" s="5">
        <f t="shared" si="1444"/>
        <v>22.749375000000001</v>
      </c>
      <c r="Y761" s="5">
        <f t="shared" si="1444"/>
        <v>13.976875</v>
      </c>
      <c r="Z761" s="5">
        <f t="shared" si="1444"/>
        <v>29.965</v>
      </c>
      <c r="AA761" s="5">
        <f t="shared" si="1444"/>
        <v>1.9124999999999999</v>
      </c>
      <c r="AB761" s="5"/>
      <c r="AC761" s="5">
        <f t="shared" si="1445"/>
        <v>32.313125000000007</v>
      </c>
      <c r="AD761" s="5">
        <f t="shared" si="1445"/>
        <v>1.00125</v>
      </c>
      <c r="AE761" s="5">
        <f t="shared" si="1445"/>
        <v>1.3331250000000001</v>
      </c>
      <c r="AF761" s="5">
        <f t="shared" si="1445"/>
        <v>13.7875</v>
      </c>
      <c r="AG761" s="5">
        <f t="shared" si="1445"/>
        <v>8.8943750000000019</v>
      </c>
      <c r="AH761" s="5">
        <f t="shared" si="1445"/>
        <v>16.135000000000002</v>
      </c>
      <c r="AI761" s="5">
        <f t="shared" si="1445"/>
        <v>1.753125</v>
      </c>
    </row>
    <row r="762" spans="2:35" hidden="1" x14ac:dyDescent="0.3">
      <c r="B762" s="85">
        <f t="shared" si="1446"/>
        <v>41729</v>
      </c>
      <c r="C762" s="3"/>
      <c r="D762" s="3"/>
      <c r="E762" s="5">
        <f t="shared" si="1442"/>
        <v>216.74249999999998</v>
      </c>
      <c r="F762" s="5">
        <f t="shared" si="1442"/>
        <v>18.158749999999998</v>
      </c>
      <c r="G762" s="5">
        <f t="shared" si="1442"/>
        <v>24.36375</v>
      </c>
      <c r="H762" s="5">
        <f t="shared" si="1442"/>
        <v>72.497499999999988</v>
      </c>
      <c r="I762" s="5">
        <f t="shared" si="1442"/>
        <v>238.51750000000001</v>
      </c>
      <c r="J762" s="5">
        <f t="shared" si="1442"/>
        <v>425.5</v>
      </c>
      <c r="K762" s="5">
        <f t="shared" si="1442"/>
        <v>28.297499999999999</v>
      </c>
      <c r="L762" s="5"/>
      <c r="M762" s="5">
        <f t="shared" si="1443"/>
        <v>91.26</v>
      </c>
      <c r="N762" s="5">
        <f t="shared" si="1443"/>
        <v>0</v>
      </c>
      <c r="O762" s="5">
        <f t="shared" si="1443"/>
        <v>0</v>
      </c>
      <c r="P762" s="5">
        <f t="shared" si="1443"/>
        <v>0</v>
      </c>
      <c r="Q762" s="5">
        <f t="shared" si="1443"/>
        <v>0</v>
      </c>
      <c r="R762" s="5">
        <f t="shared" si="1443"/>
        <v>0</v>
      </c>
      <c r="S762" s="5">
        <f t="shared" si="1443"/>
        <v>0</v>
      </c>
      <c r="T762" s="5"/>
      <c r="U762" s="5">
        <f t="shared" si="1444"/>
        <v>48.481875000000002</v>
      </c>
      <c r="V762" s="5">
        <f t="shared" si="1444"/>
        <v>2.23875</v>
      </c>
      <c r="W762" s="5">
        <f t="shared" si="1444"/>
        <v>3.0037499999999997</v>
      </c>
      <c r="X762" s="5">
        <f t="shared" si="1444"/>
        <v>25.451250000000002</v>
      </c>
      <c r="Y762" s="5">
        <f t="shared" si="1444"/>
        <v>15.998125</v>
      </c>
      <c r="Z762" s="5">
        <f t="shared" si="1444"/>
        <v>34.571874999999999</v>
      </c>
      <c r="AA762" s="5">
        <f t="shared" si="1444"/>
        <v>2.2050000000000001</v>
      </c>
      <c r="AB762" s="5"/>
      <c r="AC762" s="5">
        <f t="shared" si="1445"/>
        <v>37.074375000000003</v>
      </c>
      <c r="AD762" s="5">
        <f t="shared" si="1445"/>
        <v>1.119375</v>
      </c>
      <c r="AE762" s="5">
        <f t="shared" si="1445"/>
        <v>1.5018749999999998</v>
      </c>
      <c r="AF762" s="5">
        <f t="shared" si="1445"/>
        <v>15.424999999999999</v>
      </c>
      <c r="AG762" s="5">
        <f t="shared" si="1445"/>
        <v>10.180625000000001</v>
      </c>
      <c r="AH762" s="5">
        <f t="shared" si="1445"/>
        <v>18.615625000000001</v>
      </c>
      <c r="AI762" s="5">
        <f t="shared" si="1445"/>
        <v>2.0212500000000002</v>
      </c>
    </row>
    <row r="763" spans="2:35" hidden="1" x14ac:dyDescent="0.3">
      <c r="B763" s="85">
        <f t="shared" si="1446"/>
        <v>42094</v>
      </c>
      <c r="C763" s="3"/>
      <c r="D763" s="3"/>
      <c r="E763" s="5">
        <f t="shared" si="1442"/>
        <v>231.99</v>
      </c>
      <c r="F763" s="5">
        <f t="shared" si="1442"/>
        <v>19.162499999999998</v>
      </c>
      <c r="G763" s="5">
        <f t="shared" si="1442"/>
        <v>25.55</v>
      </c>
      <c r="H763" s="5">
        <f t="shared" si="1442"/>
        <v>75.787499999999994</v>
      </c>
      <c r="I763" s="5">
        <f t="shared" si="1442"/>
        <v>254.81499999999997</v>
      </c>
      <c r="J763" s="5">
        <f t="shared" si="1442"/>
        <v>456.09999999999997</v>
      </c>
      <c r="K763" s="5">
        <f t="shared" si="1442"/>
        <v>30.51125</v>
      </c>
      <c r="L763" s="5"/>
      <c r="M763" s="5">
        <f t="shared" si="1443"/>
        <v>97.679999999999993</v>
      </c>
      <c r="N763" s="5">
        <f t="shared" si="1443"/>
        <v>0</v>
      </c>
      <c r="O763" s="5">
        <f t="shared" si="1443"/>
        <v>0</v>
      </c>
      <c r="P763" s="5">
        <f t="shared" si="1443"/>
        <v>0</v>
      </c>
      <c r="Q763" s="5">
        <f t="shared" si="1443"/>
        <v>0</v>
      </c>
      <c r="R763" s="5">
        <f t="shared" si="1443"/>
        <v>0</v>
      </c>
      <c r="S763" s="5">
        <f t="shared" si="1443"/>
        <v>0</v>
      </c>
      <c r="T763" s="5"/>
      <c r="U763" s="5">
        <f t="shared" si="1444"/>
        <v>51.892500000000005</v>
      </c>
      <c r="V763" s="5">
        <f t="shared" si="1444"/>
        <v>2.3624999999999998</v>
      </c>
      <c r="W763" s="5">
        <f t="shared" si="1444"/>
        <v>3.15</v>
      </c>
      <c r="X763" s="5">
        <f t="shared" si="1444"/>
        <v>26.606250000000003</v>
      </c>
      <c r="Y763" s="5">
        <f t="shared" si="1444"/>
        <v>17.091249999999999</v>
      </c>
      <c r="Z763" s="5">
        <f t="shared" si="1444"/>
        <v>37.058124999999997</v>
      </c>
      <c r="AA763" s="5">
        <f t="shared" si="1444"/>
        <v>2.3774999999999999</v>
      </c>
      <c r="AB763" s="5"/>
      <c r="AC763" s="5">
        <f t="shared" si="1445"/>
        <v>39.682499999999997</v>
      </c>
      <c r="AD763" s="5">
        <f t="shared" si="1445"/>
        <v>1.1812499999999999</v>
      </c>
      <c r="AE763" s="5">
        <f t="shared" si="1445"/>
        <v>1.575</v>
      </c>
      <c r="AF763" s="5">
        <f t="shared" si="1445"/>
        <v>16.125</v>
      </c>
      <c r="AG763" s="5">
        <f t="shared" si="1445"/>
        <v>10.876249999999999</v>
      </c>
      <c r="AH763" s="5">
        <f t="shared" si="1445"/>
        <v>19.954375000000002</v>
      </c>
      <c r="AI763" s="5">
        <f t="shared" si="1445"/>
        <v>2.1793749999999998</v>
      </c>
    </row>
    <row r="764" spans="2:35" hidden="1" x14ac:dyDescent="0.3">
      <c r="B764" s="85">
        <f t="shared" si="1446"/>
        <v>42460</v>
      </c>
      <c r="C764" s="3"/>
      <c r="D764" s="3"/>
      <c r="E764" s="5">
        <f t="shared" si="1442"/>
        <v>248.61500000000001</v>
      </c>
      <c r="F764" s="5">
        <f t="shared" si="1442"/>
        <v>19.892500000000002</v>
      </c>
      <c r="G764" s="5">
        <f t="shared" si="1442"/>
        <v>27.01</v>
      </c>
      <c r="H764" s="5">
        <f t="shared" si="1442"/>
        <v>79.136250000000004</v>
      </c>
      <c r="I764" s="5">
        <f t="shared" si="1442"/>
        <v>272.44499999999999</v>
      </c>
      <c r="J764" s="5">
        <f t="shared" si="1442"/>
        <v>489.5</v>
      </c>
      <c r="K764" s="5">
        <f t="shared" si="1442"/>
        <v>32.532500000000006</v>
      </c>
      <c r="L764" s="5"/>
      <c r="M764" s="5">
        <f t="shared" si="1443"/>
        <v>104.68</v>
      </c>
      <c r="N764" s="5">
        <f t="shared" si="1443"/>
        <v>0</v>
      </c>
      <c r="O764" s="5">
        <f t="shared" si="1443"/>
        <v>0</v>
      </c>
      <c r="P764" s="5">
        <f t="shared" si="1443"/>
        <v>0</v>
      </c>
      <c r="Q764" s="5">
        <f t="shared" si="1443"/>
        <v>0</v>
      </c>
      <c r="R764" s="5">
        <f t="shared" si="1443"/>
        <v>0</v>
      </c>
      <c r="S764" s="5">
        <f t="shared" si="1443"/>
        <v>0</v>
      </c>
      <c r="T764" s="5"/>
      <c r="U764" s="5">
        <f t="shared" si="1444"/>
        <v>55.611250000000005</v>
      </c>
      <c r="V764" s="5">
        <f t="shared" si="1444"/>
        <v>2.4525000000000001</v>
      </c>
      <c r="W764" s="5">
        <f t="shared" si="1444"/>
        <v>3.3299999999999996</v>
      </c>
      <c r="X764" s="5">
        <f t="shared" si="1444"/>
        <v>27.781874999999999</v>
      </c>
      <c r="Y764" s="5">
        <f t="shared" si="1444"/>
        <v>18.273750000000003</v>
      </c>
      <c r="Z764" s="5">
        <f t="shared" si="1444"/>
        <v>39.771875000000001</v>
      </c>
      <c r="AA764" s="5">
        <f t="shared" si="1444"/>
        <v>2.5349999999999997</v>
      </c>
      <c r="AB764" s="5"/>
      <c r="AC764" s="5">
        <f t="shared" si="1445"/>
        <v>42.526250000000005</v>
      </c>
      <c r="AD764" s="5">
        <f t="shared" si="1445"/>
        <v>1.2262500000000001</v>
      </c>
      <c r="AE764" s="5">
        <f t="shared" si="1445"/>
        <v>1.6649999999999998</v>
      </c>
      <c r="AF764" s="5">
        <f t="shared" si="1445"/>
        <v>16.837500000000002</v>
      </c>
      <c r="AG764" s="5">
        <f t="shared" si="1445"/>
        <v>11.628750000000002</v>
      </c>
      <c r="AH764" s="5">
        <f t="shared" si="1445"/>
        <v>21.415625000000006</v>
      </c>
      <c r="AI764" s="5">
        <f t="shared" si="1445"/>
        <v>2.32375</v>
      </c>
    </row>
    <row r="765" spans="2:35" hidden="1" x14ac:dyDescent="0.3">
      <c r="B765" s="85">
        <f t="shared" si="1446"/>
        <v>42825</v>
      </c>
      <c r="C765" s="3"/>
      <c r="D765" s="3"/>
      <c r="E765" s="5">
        <f t="shared" si="1442"/>
        <v>267.52</v>
      </c>
      <c r="F765" s="5">
        <f t="shared" si="1442"/>
        <v>20.713750000000001</v>
      </c>
      <c r="G765" s="5">
        <f t="shared" si="1442"/>
        <v>28.561250000000001</v>
      </c>
      <c r="H765" s="5">
        <f t="shared" si="1442"/>
        <v>82.72</v>
      </c>
      <c r="I765" s="5">
        <f t="shared" si="1442"/>
        <v>291.8175</v>
      </c>
      <c r="J765" s="5">
        <f t="shared" si="1442"/>
        <v>526.70000000000005</v>
      </c>
      <c r="K765" s="5">
        <f t="shared" si="1442"/>
        <v>34.938749999999999</v>
      </c>
      <c r="L765" s="5"/>
      <c r="M765" s="5">
        <f t="shared" si="1443"/>
        <v>112.63999999999999</v>
      </c>
      <c r="N765" s="5">
        <f t="shared" si="1443"/>
        <v>0</v>
      </c>
      <c r="O765" s="5">
        <f t="shared" si="1443"/>
        <v>0</v>
      </c>
      <c r="P765" s="5">
        <f t="shared" si="1443"/>
        <v>0</v>
      </c>
      <c r="Q765" s="5">
        <f t="shared" si="1443"/>
        <v>0</v>
      </c>
      <c r="R765" s="5">
        <f t="shared" si="1443"/>
        <v>0</v>
      </c>
      <c r="S765" s="5">
        <f t="shared" si="1443"/>
        <v>0</v>
      </c>
      <c r="T765" s="5"/>
      <c r="U765" s="5">
        <f t="shared" si="1444"/>
        <v>59.84</v>
      </c>
      <c r="V765" s="5">
        <f t="shared" si="1444"/>
        <v>2.55375</v>
      </c>
      <c r="W765" s="5">
        <f t="shared" si="1444"/>
        <v>3.5212499999999998</v>
      </c>
      <c r="X765" s="5">
        <f t="shared" si="1444"/>
        <v>29.040000000000003</v>
      </c>
      <c r="Y765" s="5">
        <f t="shared" si="1444"/>
        <v>19.573125000000001</v>
      </c>
      <c r="Z765" s="5">
        <f t="shared" si="1444"/>
        <v>42.794375000000002</v>
      </c>
      <c r="AA765" s="5">
        <f t="shared" si="1444"/>
        <v>2.7225000000000001</v>
      </c>
      <c r="AB765" s="5"/>
      <c r="AC765" s="5">
        <f t="shared" si="1445"/>
        <v>45.76</v>
      </c>
      <c r="AD765" s="5">
        <f t="shared" si="1445"/>
        <v>1.276875</v>
      </c>
      <c r="AE765" s="5">
        <f t="shared" si="1445"/>
        <v>1.7606249999999999</v>
      </c>
      <c r="AF765" s="5">
        <f t="shared" si="1445"/>
        <v>17.600000000000001</v>
      </c>
      <c r="AG765" s="5">
        <f t="shared" si="1445"/>
        <v>12.455625000000003</v>
      </c>
      <c r="AH765" s="5">
        <f t="shared" si="1445"/>
        <v>23.043125000000003</v>
      </c>
      <c r="AI765" s="5">
        <f t="shared" si="1445"/>
        <v>2.4956250000000004</v>
      </c>
    </row>
    <row r="766" spans="2:35" hidden="1" x14ac:dyDescent="0.3">
      <c r="B766" s="85">
        <f t="shared" si="1446"/>
        <v>43190</v>
      </c>
      <c r="C766" s="3"/>
      <c r="D766" s="3"/>
      <c r="E766" s="5">
        <f t="shared" si="1442"/>
        <v>287.70749999999998</v>
      </c>
      <c r="F766" s="5">
        <f t="shared" si="1442"/>
        <v>21.80875</v>
      </c>
      <c r="G766" s="5">
        <f t="shared" si="1442"/>
        <v>30.38625</v>
      </c>
      <c r="H766" s="5">
        <f t="shared" si="1442"/>
        <v>86.538749999999993</v>
      </c>
      <c r="I766" s="5">
        <f t="shared" si="1442"/>
        <v>312.93249999999995</v>
      </c>
      <c r="J766" s="5">
        <f t="shared" si="1442"/>
        <v>566.9</v>
      </c>
      <c r="K766" s="5">
        <f t="shared" si="1442"/>
        <v>37.729999999999997</v>
      </c>
      <c r="L766" s="5"/>
      <c r="M766" s="5">
        <f t="shared" si="1443"/>
        <v>121.14</v>
      </c>
      <c r="N766" s="5">
        <f t="shared" si="1443"/>
        <v>0</v>
      </c>
      <c r="O766" s="5">
        <f t="shared" si="1443"/>
        <v>0</v>
      </c>
      <c r="P766" s="5">
        <f t="shared" si="1443"/>
        <v>0</v>
      </c>
      <c r="Q766" s="5">
        <f t="shared" si="1443"/>
        <v>0</v>
      </c>
      <c r="R766" s="5">
        <f t="shared" si="1443"/>
        <v>0</v>
      </c>
      <c r="S766" s="5">
        <f t="shared" si="1443"/>
        <v>0</v>
      </c>
      <c r="T766" s="5"/>
      <c r="U766" s="5">
        <f t="shared" si="1444"/>
        <v>64.355625000000003</v>
      </c>
      <c r="V766" s="5">
        <f t="shared" si="1444"/>
        <v>2.6887500000000002</v>
      </c>
      <c r="W766" s="5">
        <f t="shared" si="1444"/>
        <v>3.7462499999999999</v>
      </c>
      <c r="X766" s="5">
        <f t="shared" si="1444"/>
        <v>30.380624999999998</v>
      </c>
      <c r="Y766" s="5">
        <f t="shared" si="1444"/>
        <v>20.989374999999999</v>
      </c>
      <c r="Z766" s="5">
        <f t="shared" si="1444"/>
        <v>46.060624999999995</v>
      </c>
      <c r="AA766" s="5">
        <f t="shared" si="1444"/>
        <v>2.94</v>
      </c>
      <c r="AB766" s="5"/>
      <c r="AC766" s="5">
        <f t="shared" si="1445"/>
        <v>49.213124999999998</v>
      </c>
      <c r="AD766" s="5">
        <f t="shared" si="1445"/>
        <v>1.3443750000000001</v>
      </c>
      <c r="AE766" s="5">
        <f t="shared" si="1445"/>
        <v>1.8731249999999999</v>
      </c>
      <c r="AF766" s="5">
        <f t="shared" si="1445"/>
        <v>18.412499999999998</v>
      </c>
      <c r="AG766" s="5">
        <f t="shared" si="1445"/>
        <v>13.356875000000002</v>
      </c>
      <c r="AH766" s="5">
        <f t="shared" si="1445"/>
        <v>24.801874999999999</v>
      </c>
      <c r="AI766" s="5">
        <f t="shared" si="1445"/>
        <v>2.6950000000000003</v>
      </c>
    </row>
    <row r="767" spans="2:35" hidden="1" x14ac:dyDescent="0.3">
      <c r="B767" s="85">
        <f t="shared" si="1446"/>
        <v>43555</v>
      </c>
      <c r="C767" s="3"/>
      <c r="D767" s="3"/>
      <c r="E767" s="5">
        <f t="shared" si="1442"/>
        <v>309.5575</v>
      </c>
      <c r="F767" s="5">
        <f t="shared" si="1442"/>
        <v>22.903749999999999</v>
      </c>
      <c r="G767" s="5">
        <f t="shared" si="1442"/>
        <v>32.119999999999997</v>
      </c>
      <c r="H767" s="5">
        <f t="shared" si="1442"/>
        <v>90.592499999999987</v>
      </c>
      <c r="I767" s="5">
        <f t="shared" si="1442"/>
        <v>335.17499999999995</v>
      </c>
      <c r="J767" s="5">
        <f t="shared" si="1442"/>
        <v>609.79999999999995</v>
      </c>
      <c r="K767" s="5">
        <f t="shared" si="1442"/>
        <v>40.713749999999997</v>
      </c>
      <c r="L767" s="5"/>
      <c r="M767" s="5">
        <f t="shared" si="1443"/>
        <v>130.34</v>
      </c>
      <c r="N767" s="5">
        <f t="shared" si="1443"/>
        <v>0</v>
      </c>
      <c r="O767" s="5">
        <f t="shared" si="1443"/>
        <v>0</v>
      </c>
      <c r="P767" s="5">
        <f t="shared" si="1443"/>
        <v>0</v>
      </c>
      <c r="Q767" s="5">
        <f t="shared" si="1443"/>
        <v>0</v>
      </c>
      <c r="R767" s="5">
        <f t="shared" si="1443"/>
        <v>0</v>
      </c>
      <c r="S767" s="5">
        <f t="shared" si="1443"/>
        <v>0</v>
      </c>
      <c r="T767" s="5"/>
      <c r="U767" s="5">
        <f t="shared" si="1444"/>
        <v>69.243125000000006</v>
      </c>
      <c r="V767" s="5">
        <f t="shared" si="1444"/>
        <v>2.82375</v>
      </c>
      <c r="W767" s="5">
        <f t="shared" si="1444"/>
        <v>3.9599999999999995</v>
      </c>
      <c r="X767" s="5">
        <f t="shared" si="1444"/>
        <v>31.803749999999997</v>
      </c>
      <c r="Y767" s="5">
        <f t="shared" si="1444"/>
        <v>22.481249999999999</v>
      </c>
      <c r="Z767" s="5">
        <f t="shared" si="1444"/>
        <v>49.546250000000008</v>
      </c>
      <c r="AA767" s="5">
        <f t="shared" si="1444"/>
        <v>3.1724999999999999</v>
      </c>
      <c r="AB767" s="5"/>
      <c r="AC767" s="5">
        <f t="shared" si="1445"/>
        <v>52.950625000000002</v>
      </c>
      <c r="AD767" s="5">
        <f t="shared" si="1445"/>
        <v>1.411875</v>
      </c>
      <c r="AE767" s="5">
        <f t="shared" si="1445"/>
        <v>1.9799999999999998</v>
      </c>
      <c r="AF767" s="5">
        <f t="shared" si="1445"/>
        <v>19.275000000000002</v>
      </c>
      <c r="AG767" s="5">
        <f t="shared" si="1445"/>
        <v>14.30625</v>
      </c>
      <c r="AH767" s="5">
        <f t="shared" si="1445"/>
        <v>26.678750000000004</v>
      </c>
      <c r="AI767" s="5">
        <f t="shared" si="1445"/>
        <v>2.9081250000000001</v>
      </c>
    </row>
    <row r="768" spans="2:35" hidden="1" x14ac:dyDescent="0.3">
      <c r="B768" s="85">
        <f t="shared" si="1446"/>
        <v>43921</v>
      </c>
      <c r="C768" s="3"/>
      <c r="D768" s="3"/>
      <c r="E768" s="5">
        <f t="shared" si="1442"/>
        <v>332.97500000000002</v>
      </c>
      <c r="F768" s="5">
        <f t="shared" si="1442"/>
        <v>23.998750000000001</v>
      </c>
      <c r="G768" s="5">
        <f t="shared" si="1442"/>
        <v>33.762499999999996</v>
      </c>
      <c r="H768" s="5">
        <f t="shared" si="1442"/>
        <v>94.88124999999998</v>
      </c>
      <c r="I768" s="5">
        <f t="shared" si="1442"/>
        <v>359.36500000000001</v>
      </c>
      <c r="J768" s="5">
        <f t="shared" si="1442"/>
        <v>656.30000000000007</v>
      </c>
      <c r="K768" s="5">
        <f t="shared" si="1442"/>
        <v>43.60125</v>
      </c>
      <c r="L768" s="5"/>
      <c r="M768" s="5">
        <f t="shared" si="1443"/>
        <v>140.19999999999999</v>
      </c>
      <c r="N768" s="5">
        <f t="shared" si="1443"/>
        <v>0</v>
      </c>
      <c r="O768" s="5">
        <f t="shared" si="1443"/>
        <v>0</v>
      </c>
      <c r="P768" s="5">
        <f t="shared" si="1443"/>
        <v>0</v>
      </c>
      <c r="Q768" s="5">
        <f t="shared" si="1443"/>
        <v>0</v>
      </c>
      <c r="R768" s="5">
        <f t="shared" si="1443"/>
        <v>0</v>
      </c>
      <c r="S768" s="5">
        <f t="shared" si="1443"/>
        <v>0</v>
      </c>
      <c r="T768" s="5"/>
      <c r="U768" s="5">
        <f t="shared" si="1444"/>
        <v>74.481250000000003</v>
      </c>
      <c r="V768" s="5">
        <f t="shared" si="1444"/>
        <v>2.9587499999999998</v>
      </c>
      <c r="W768" s="5">
        <f t="shared" si="1444"/>
        <v>4.1624999999999996</v>
      </c>
      <c r="X768" s="5">
        <f t="shared" si="1444"/>
        <v>33.309375000000003</v>
      </c>
      <c r="Y768" s="5">
        <f t="shared" si="1444"/>
        <v>24.103750000000002</v>
      </c>
      <c r="Z768" s="5">
        <f t="shared" si="1444"/>
        <v>53.324375000000003</v>
      </c>
      <c r="AA768" s="5">
        <f t="shared" si="1444"/>
        <v>3.3974999999999995</v>
      </c>
      <c r="AB768" s="5"/>
      <c r="AC768" s="5">
        <f t="shared" si="1445"/>
        <v>56.95624999999999</v>
      </c>
      <c r="AD768" s="5">
        <f t="shared" si="1445"/>
        <v>1.4793749999999999</v>
      </c>
      <c r="AE768" s="5">
        <f t="shared" si="1445"/>
        <v>2.0812499999999998</v>
      </c>
      <c r="AF768" s="5">
        <f t="shared" si="1445"/>
        <v>20.1875</v>
      </c>
      <c r="AG768" s="5">
        <f t="shared" si="1445"/>
        <v>15.338749999999999</v>
      </c>
      <c r="AH768" s="5">
        <f t="shared" si="1445"/>
        <v>28.713125000000005</v>
      </c>
      <c r="AI768" s="5">
        <f t="shared" si="1445"/>
        <v>3.1143750000000003</v>
      </c>
    </row>
    <row r="769" spans="2:35" hidden="1" x14ac:dyDescent="0.3">
      <c r="B769" s="85">
        <f t="shared" si="1446"/>
        <v>44286</v>
      </c>
      <c r="C769" s="3"/>
      <c r="D769" s="3"/>
      <c r="E769" s="5">
        <f t="shared" ref="E769:K778" si="1447">E348*$E$40</f>
        <v>276.59250000000003</v>
      </c>
      <c r="F769" s="5">
        <f t="shared" si="1447"/>
        <v>25.367499999999996</v>
      </c>
      <c r="G769" s="5">
        <f t="shared" si="1447"/>
        <v>36.408749999999998</v>
      </c>
      <c r="H769" s="5">
        <f t="shared" si="1447"/>
        <v>76.14</v>
      </c>
      <c r="I769" s="5">
        <f t="shared" si="1447"/>
        <v>293.86749999999995</v>
      </c>
      <c r="J769" s="5">
        <f t="shared" si="1447"/>
        <v>574.6</v>
      </c>
      <c r="K769" s="5">
        <f t="shared" si="1447"/>
        <v>38.307499999999997</v>
      </c>
      <c r="L769" s="5"/>
      <c r="M769" s="5">
        <f t="shared" ref="M769:S778" si="1448">M348*$E$40</f>
        <v>116.46</v>
      </c>
      <c r="N769" s="5">
        <f t="shared" si="1448"/>
        <v>0</v>
      </c>
      <c r="O769" s="5">
        <f t="shared" si="1448"/>
        <v>0</v>
      </c>
      <c r="P769" s="5">
        <f t="shared" si="1448"/>
        <v>0</v>
      </c>
      <c r="Q769" s="5">
        <f t="shared" si="1448"/>
        <v>0</v>
      </c>
      <c r="R769" s="5">
        <f t="shared" si="1448"/>
        <v>0</v>
      </c>
      <c r="S769" s="5">
        <f t="shared" si="1448"/>
        <v>0</v>
      </c>
      <c r="T769" s="5"/>
      <c r="U769" s="5">
        <f t="shared" ref="U769:AA778" si="1449">U348*$E$40</f>
        <v>61.869374999999998</v>
      </c>
      <c r="V769" s="5">
        <f t="shared" si="1449"/>
        <v>3.1274999999999999</v>
      </c>
      <c r="W769" s="5">
        <f t="shared" si="1449"/>
        <v>4.4887500000000005</v>
      </c>
      <c r="X769" s="5">
        <f t="shared" si="1449"/>
        <v>26.73</v>
      </c>
      <c r="Y769" s="5">
        <f t="shared" si="1449"/>
        <v>19.710625</v>
      </c>
      <c r="Z769" s="5">
        <f t="shared" si="1449"/>
        <v>46.686250000000001</v>
      </c>
      <c r="AA769" s="5">
        <f t="shared" si="1449"/>
        <v>2.9849999999999999</v>
      </c>
      <c r="AB769" s="5"/>
      <c r="AC769" s="5">
        <f t="shared" ref="AC769:AI778" si="1450">AC348*$E$40</f>
        <v>47.311874999999993</v>
      </c>
      <c r="AD769" s="5">
        <f t="shared" si="1450"/>
        <v>1.56375</v>
      </c>
      <c r="AE769" s="5">
        <f t="shared" si="1450"/>
        <v>2.2443750000000002</v>
      </c>
      <c r="AF769" s="5">
        <f t="shared" si="1450"/>
        <v>16.200000000000003</v>
      </c>
      <c r="AG769" s="5">
        <f t="shared" si="1450"/>
        <v>12.543125000000002</v>
      </c>
      <c r="AH769" s="5">
        <f t="shared" si="1450"/>
        <v>25.138750000000005</v>
      </c>
      <c r="AI769" s="5">
        <f t="shared" si="1450"/>
        <v>2.7362500000000001</v>
      </c>
    </row>
    <row r="770" spans="2:35" x14ac:dyDescent="0.3">
      <c r="B770" s="85">
        <f t="shared" si="1446"/>
        <v>44651</v>
      </c>
      <c r="C770" s="3"/>
      <c r="D770" s="3"/>
      <c r="E770" s="5">
        <f t="shared" si="1447"/>
        <v>51.934837499999993</v>
      </c>
      <c r="F770" s="5">
        <f t="shared" si="1447"/>
        <v>27.043762499999996</v>
      </c>
      <c r="G770" s="5">
        <f t="shared" si="1447"/>
        <v>39.469275000000003</v>
      </c>
      <c r="H770" s="5">
        <f t="shared" si="1447"/>
        <v>9.8823375000000002</v>
      </c>
      <c r="I770" s="5">
        <f t="shared" si="1447"/>
        <v>40.230224999999997</v>
      </c>
      <c r="J770" s="5">
        <f t="shared" si="1447"/>
        <v>219.0735</v>
      </c>
      <c r="K770" s="5">
        <f t="shared" si="1447"/>
        <v>14.6482875</v>
      </c>
      <c r="L770" s="5"/>
      <c r="M770" s="5">
        <f t="shared" si="1448"/>
        <v>21.8673</v>
      </c>
      <c r="N770" s="5">
        <f t="shared" si="1448"/>
        <v>0</v>
      </c>
      <c r="O770" s="5">
        <f t="shared" si="1448"/>
        <v>0</v>
      </c>
      <c r="P770" s="5">
        <f t="shared" si="1448"/>
        <v>0</v>
      </c>
      <c r="Q770" s="5">
        <f t="shared" si="1448"/>
        <v>0</v>
      </c>
      <c r="R770" s="5">
        <f t="shared" si="1448"/>
        <v>0</v>
      </c>
      <c r="S770" s="5">
        <f t="shared" si="1448"/>
        <v>0</v>
      </c>
      <c r="T770" s="5"/>
      <c r="U770" s="5">
        <f t="shared" si="1449"/>
        <v>11.617003125000002</v>
      </c>
      <c r="V770" s="5">
        <f t="shared" si="1449"/>
        <v>3.3341624999999997</v>
      </c>
      <c r="W770" s="5">
        <f t="shared" si="1449"/>
        <v>4.8660749999999995</v>
      </c>
      <c r="X770" s="5">
        <f t="shared" si="1449"/>
        <v>3.4693312499999998</v>
      </c>
      <c r="Y770" s="5">
        <f t="shared" si="1449"/>
        <v>2.6983687500000002</v>
      </c>
      <c r="Z770" s="5">
        <f t="shared" si="1449"/>
        <v>17.799721874999999</v>
      </c>
      <c r="AA770" s="5">
        <f t="shared" si="1449"/>
        <v>1.1414249999999999</v>
      </c>
      <c r="AB770" s="5"/>
      <c r="AC770" s="5">
        <f t="shared" si="1450"/>
        <v>8.8835906250000001</v>
      </c>
      <c r="AD770" s="5">
        <f t="shared" si="1450"/>
        <v>1.6670812499999998</v>
      </c>
      <c r="AE770" s="5">
        <f t="shared" si="1450"/>
        <v>2.4330374999999997</v>
      </c>
      <c r="AF770" s="5">
        <f t="shared" si="1450"/>
        <v>2.1026250000000002</v>
      </c>
      <c r="AG770" s="5">
        <f t="shared" si="1450"/>
        <v>1.71714375</v>
      </c>
      <c r="AH770" s="5">
        <f t="shared" si="1450"/>
        <v>9.5844656250000018</v>
      </c>
      <c r="AI770" s="5">
        <f t="shared" si="1450"/>
        <v>1.04630625</v>
      </c>
    </row>
    <row r="771" spans="2:35" x14ac:dyDescent="0.3">
      <c r="B771" s="85">
        <f t="shared" si="1446"/>
        <v>45016</v>
      </c>
      <c r="C771" s="3"/>
      <c r="D771" s="3"/>
      <c r="E771" s="5">
        <f t="shared" si="1447"/>
        <v>52.194511687499983</v>
      </c>
      <c r="F771" s="5">
        <f t="shared" si="1447"/>
        <v>27.178981312499996</v>
      </c>
      <c r="G771" s="5">
        <f t="shared" si="1447"/>
        <v>39.666621374999998</v>
      </c>
      <c r="H771" s="5">
        <f t="shared" si="1447"/>
        <v>9.9317491874999977</v>
      </c>
      <c r="I771" s="5">
        <f t="shared" si="1447"/>
        <v>40.431376124999993</v>
      </c>
      <c r="J771" s="5">
        <f t="shared" si="1447"/>
        <v>220.16886749999995</v>
      </c>
      <c r="K771" s="5">
        <f t="shared" si="1447"/>
        <v>14.721528937499999</v>
      </c>
      <c r="L771" s="5"/>
      <c r="M771" s="5">
        <f t="shared" si="1448"/>
        <v>21.976636499999994</v>
      </c>
      <c r="N771" s="5">
        <f t="shared" si="1448"/>
        <v>0</v>
      </c>
      <c r="O771" s="5">
        <f t="shared" si="1448"/>
        <v>0</v>
      </c>
      <c r="P771" s="5">
        <f t="shared" si="1448"/>
        <v>0</v>
      </c>
      <c r="Q771" s="5">
        <f t="shared" si="1448"/>
        <v>0</v>
      </c>
      <c r="R771" s="5">
        <f t="shared" si="1448"/>
        <v>0</v>
      </c>
      <c r="S771" s="5">
        <f t="shared" si="1448"/>
        <v>0</v>
      </c>
      <c r="T771" s="5"/>
      <c r="U771" s="5">
        <f t="shared" si="1449"/>
        <v>11.675088140624998</v>
      </c>
      <c r="V771" s="5">
        <f t="shared" si="1449"/>
        <v>3.3508333124999994</v>
      </c>
      <c r="W771" s="5">
        <f t="shared" si="1449"/>
        <v>4.8904053749999994</v>
      </c>
      <c r="X771" s="5">
        <f t="shared" si="1449"/>
        <v>3.4866779062499993</v>
      </c>
      <c r="Y771" s="5">
        <f t="shared" si="1449"/>
        <v>2.71186059375</v>
      </c>
      <c r="Z771" s="5">
        <f t="shared" si="1449"/>
        <v>17.888720484374996</v>
      </c>
      <c r="AA771" s="5">
        <f t="shared" si="1449"/>
        <v>1.1471321249999999</v>
      </c>
      <c r="AB771" s="5"/>
      <c r="AC771" s="5">
        <f t="shared" si="1450"/>
        <v>8.9280085781249969</v>
      </c>
      <c r="AD771" s="5">
        <f t="shared" si="1450"/>
        <v>1.6754166562499997</v>
      </c>
      <c r="AE771" s="5">
        <f t="shared" si="1450"/>
        <v>2.4452026874999997</v>
      </c>
      <c r="AF771" s="5">
        <f t="shared" si="1450"/>
        <v>2.1131381249999994</v>
      </c>
      <c r="AG771" s="5">
        <f t="shared" si="1450"/>
        <v>1.72572946875</v>
      </c>
      <c r="AH771" s="5">
        <f t="shared" si="1450"/>
        <v>9.632387953124999</v>
      </c>
      <c r="AI771" s="5">
        <f t="shared" si="1450"/>
        <v>1.0515377812499997</v>
      </c>
    </row>
    <row r="772" spans="2:35" x14ac:dyDescent="0.3">
      <c r="B772" s="85">
        <f t="shared" si="1446"/>
        <v>45382</v>
      </c>
      <c r="C772" s="3"/>
      <c r="D772" s="3"/>
      <c r="E772" s="5">
        <f t="shared" si="1447"/>
        <v>52.455484245937477</v>
      </c>
      <c r="F772" s="5">
        <f t="shared" si="1447"/>
        <v>27.314876219062494</v>
      </c>
      <c r="G772" s="5">
        <f t="shared" si="1447"/>
        <v>39.864954481874989</v>
      </c>
      <c r="H772" s="5">
        <f t="shared" si="1447"/>
        <v>9.981407933437497</v>
      </c>
      <c r="I772" s="5">
        <f t="shared" si="1447"/>
        <v>40.63353300562499</v>
      </c>
      <c r="J772" s="5">
        <f t="shared" si="1447"/>
        <v>221.26971183749993</v>
      </c>
      <c r="K772" s="5">
        <f t="shared" si="1447"/>
        <v>14.795136582187496</v>
      </c>
      <c r="L772" s="5"/>
      <c r="M772" s="5">
        <f t="shared" si="1448"/>
        <v>22.086519682499993</v>
      </c>
      <c r="N772" s="5">
        <f t="shared" si="1448"/>
        <v>0</v>
      </c>
      <c r="O772" s="5">
        <f t="shared" si="1448"/>
        <v>0</v>
      </c>
      <c r="P772" s="5">
        <f t="shared" si="1448"/>
        <v>0</v>
      </c>
      <c r="Q772" s="5">
        <f t="shared" si="1448"/>
        <v>0</v>
      </c>
      <c r="R772" s="5">
        <f t="shared" si="1448"/>
        <v>0</v>
      </c>
      <c r="S772" s="5">
        <f t="shared" si="1448"/>
        <v>0</v>
      </c>
      <c r="T772" s="5"/>
      <c r="U772" s="5">
        <f t="shared" si="1449"/>
        <v>11.733463581328119</v>
      </c>
      <c r="V772" s="5">
        <f t="shared" si="1449"/>
        <v>3.3675874790624989</v>
      </c>
      <c r="W772" s="5">
        <f t="shared" si="1449"/>
        <v>4.9148574018749986</v>
      </c>
      <c r="X772" s="5">
        <f t="shared" si="1449"/>
        <v>3.5041112957812488</v>
      </c>
      <c r="Y772" s="5">
        <f t="shared" si="1449"/>
        <v>2.7254198967187495</v>
      </c>
      <c r="Z772" s="5">
        <f t="shared" si="1449"/>
        <v>17.97816408679687</v>
      </c>
      <c r="AA772" s="5">
        <f t="shared" si="1449"/>
        <v>1.1528677856249996</v>
      </c>
      <c r="AB772" s="5"/>
      <c r="AC772" s="5">
        <f t="shared" si="1450"/>
        <v>8.9726486210156207</v>
      </c>
      <c r="AD772" s="5">
        <f t="shared" si="1450"/>
        <v>1.6837937395312494</v>
      </c>
      <c r="AE772" s="5">
        <f t="shared" si="1450"/>
        <v>2.4574287009374993</v>
      </c>
      <c r="AF772" s="5">
        <f t="shared" si="1450"/>
        <v>2.123703815624999</v>
      </c>
      <c r="AG772" s="5">
        <f t="shared" si="1450"/>
        <v>1.73435811609375</v>
      </c>
      <c r="AH772" s="5">
        <f t="shared" si="1450"/>
        <v>9.6805498928906228</v>
      </c>
      <c r="AI772" s="5">
        <f t="shared" si="1450"/>
        <v>1.0567954701562499</v>
      </c>
    </row>
    <row r="773" spans="2:35" x14ac:dyDescent="0.3">
      <c r="B773" s="85">
        <f t="shared" si="1446"/>
        <v>45747</v>
      </c>
      <c r="C773" s="3"/>
      <c r="D773" s="3"/>
      <c r="E773" s="5">
        <f t="shared" si="1447"/>
        <v>52.71776166716716</v>
      </c>
      <c r="F773" s="5">
        <f t="shared" si="1447"/>
        <v>27.451450600157802</v>
      </c>
      <c r="G773" s="5">
        <f t="shared" si="1447"/>
        <v>40.064279254284365</v>
      </c>
      <c r="H773" s="5">
        <f t="shared" si="1447"/>
        <v>10.031314973104683</v>
      </c>
      <c r="I773" s="5">
        <f t="shared" si="1447"/>
        <v>40.836700670653109</v>
      </c>
      <c r="J773" s="5">
        <f t="shared" si="1447"/>
        <v>222.37606039668742</v>
      </c>
      <c r="K773" s="5">
        <f t="shared" si="1447"/>
        <v>14.869112265098432</v>
      </c>
      <c r="L773" s="5"/>
      <c r="M773" s="5">
        <f t="shared" si="1448"/>
        <v>22.196952280912488</v>
      </c>
      <c r="N773" s="5">
        <f t="shared" si="1448"/>
        <v>0</v>
      </c>
      <c r="O773" s="5">
        <f t="shared" si="1448"/>
        <v>0</v>
      </c>
      <c r="P773" s="5">
        <f t="shared" si="1448"/>
        <v>0</v>
      </c>
      <c r="Q773" s="5">
        <f t="shared" si="1448"/>
        <v>0</v>
      </c>
      <c r="R773" s="5">
        <f t="shared" si="1448"/>
        <v>0</v>
      </c>
      <c r="S773" s="5">
        <f t="shared" si="1448"/>
        <v>0</v>
      </c>
      <c r="T773" s="5"/>
      <c r="U773" s="5">
        <f t="shared" si="1449"/>
        <v>11.792130899234758</v>
      </c>
      <c r="V773" s="5">
        <f t="shared" si="1449"/>
        <v>3.3844254164578111</v>
      </c>
      <c r="W773" s="5">
        <f t="shared" si="1449"/>
        <v>4.9394316888843735</v>
      </c>
      <c r="X773" s="5">
        <f t="shared" si="1449"/>
        <v>3.5216318522601546</v>
      </c>
      <c r="Y773" s="5">
        <f t="shared" si="1449"/>
        <v>2.7390469962023425</v>
      </c>
      <c r="Z773" s="5">
        <f t="shared" si="1449"/>
        <v>18.068054907230849</v>
      </c>
      <c r="AA773" s="5">
        <f t="shared" si="1449"/>
        <v>1.1586321245531248</v>
      </c>
      <c r="AB773" s="5"/>
      <c r="AC773" s="5">
        <f t="shared" si="1450"/>
        <v>9.0175118641206975</v>
      </c>
      <c r="AD773" s="5">
        <f t="shared" si="1450"/>
        <v>1.6922127082289056</v>
      </c>
      <c r="AE773" s="5">
        <f t="shared" si="1450"/>
        <v>2.4697158444421867</v>
      </c>
      <c r="AF773" s="5">
        <f t="shared" si="1450"/>
        <v>2.1343223347031244</v>
      </c>
      <c r="AG773" s="5">
        <f t="shared" si="1450"/>
        <v>1.7430299066742183</v>
      </c>
      <c r="AH773" s="5">
        <f t="shared" si="1450"/>
        <v>9.7289526423550736</v>
      </c>
      <c r="AI773" s="5">
        <f t="shared" si="1450"/>
        <v>1.062079447507031</v>
      </c>
    </row>
    <row r="774" spans="2:35" x14ac:dyDescent="0.3">
      <c r="B774" s="85">
        <f t="shared" si="1446"/>
        <v>46112</v>
      </c>
      <c r="C774" s="3"/>
      <c r="D774" s="3"/>
      <c r="E774" s="5">
        <f t="shared" si="1447"/>
        <v>52.981350475502985</v>
      </c>
      <c r="F774" s="5">
        <f t="shared" si="1447"/>
        <v>27.588707853158585</v>
      </c>
      <c r="G774" s="5">
        <f t="shared" si="1447"/>
        <v>40.264600650555771</v>
      </c>
      <c r="H774" s="5">
        <f t="shared" si="1447"/>
        <v>10.081471547970205</v>
      </c>
      <c r="I774" s="5">
        <f t="shared" si="1447"/>
        <v>41.040884174006372</v>
      </c>
      <c r="J774" s="5">
        <f t="shared" si="1447"/>
        <v>223.48794069867085</v>
      </c>
      <c r="K774" s="5">
        <f t="shared" si="1447"/>
        <v>14.943457826423924</v>
      </c>
      <c r="L774" s="5"/>
      <c r="M774" s="5">
        <f t="shared" si="1448"/>
        <v>22.307937042317047</v>
      </c>
      <c r="N774" s="5">
        <f t="shared" si="1448"/>
        <v>0</v>
      </c>
      <c r="O774" s="5">
        <f t="shared" si="1448"/>
        <v>0</v>
      </c>
      <c r="P774" s="5">
        <f t="shared" si="1448"/>
        <v>0</v>
      </c>
      <c r="Q774" s="5">
        <f t="shared" si="1448"/>
        <v>0</v>
      </c>
      <c r="R774" s="5">
        <f t="shared" si="1448"/>
        <v>0</v>
      </c>
      <c r="S774" s="5">
        <f t="shared" si="1448"/>
        <v>0</v>
      </c>
      <c r="T774" s="5"/>
      <c r="U774" s="5">
        <f t="shared" si="1449"/>
        <v>11.851091553730933</v>
      </c>
      <c r="V774" s="5">
        <f t="shared" si="1449"/>
        <v>3.4013475435400995</v>
      </c>
      <c r="W774" s="5">
        <f t="shared" si="1449"/>
        <v>4.9641288473287943</v>
      </c>
      <c r="X774" s="5">
        <f t="shared" si="1449"/>
        <v>3.5392400115214553</v>
      </c>
      <c r="Y774" s="5">
        <f t="shared" si="1449"/>
        <v>2.7527422311833547</v>
      </c>
      <c r="Z774" s="5">
        <f t="shared" si="1449"/>
        <v>18.158395181767006</v>
      </c>
      <c r="AA774" s="5">
        <f t="shared" si="1449"/>
        <v>1.1644252851758903</v>
      </c>
      <c r="AB774" s="5"/>
      <c r="AC774" s="5">
        <f t="shared" si="1450"/>
        <v>9.0625994234413003</v>
      </c>
      <c r="AD774" s="5">
        <f t="shared" si="1450"/>
        <v>1.7006737717700497</v>
      </c>
      <c r="AE774" s="5">
        <f t="shared" si="1450"/>
        <v>2.4820644236643972</v>
      </c>
      <c r="AF774" s="5">
        <f t="shared" si="1450"/>
        <v>2.1449939463766392</v>
      </c>
      <c r="AG774" s="5">
        <f t="shared" si="1450"/>
        <v>1.7517450562075894</v>
      </c>
      <c r="AH774" s="5">
        <f t="shared" si="1450"/>
        <v>9.7775974055668495</v>
      </c>
      <c r="AI774" s="5">
        <f t="shared" si="1450"/>
        <v>1.067389844744566</v>
      </c>
    </row>
    <row r="775" spans="2:35" x14ac:dyDescent="0.3">
      <c r="B775" s="85">
        <f t="shared" si="1446"/>
        <v>46477</v>
      </c>
      <c r="C775" s="3"/>
      <c r="D775" s="3"/>
      <c r="E775" s="5">
        <f t="shared" si="1447"/>
        <v>53.246257227880506</v>
      </c>
      <c r="F775" s="5">
        <f t="shared" si="1447"/>
        <v>27.726651392424372</v>
      </c>
      <c r="G775" s="5">
        <f t="shared" si="1447"/>
        <v>40.465923653808552</v>
      </c>
      <c r="H775" s="5">
        <f t="shared" si="1447"/>
        <v>10.131878905710053</v>
      </c>
      <c r="I775" s="5">
        <f t="shared" si="1447"/>
        <v>41.246088594876404</v>
      </c>
      <c r="J775" s="5">
        <f t="shared" si="1447"/>
        <v>224.60538040216417</v>
      </c>
      <c r="K775" s="5">
        <f t="shared" si="1447"/>
        <v>15.018175115556042</v>
      </c>
      <c r="L775" s="5"/>
      <c r="M775" s="5">
        <f t="shared" si="1448"/>
        <v>22.419476727528632</v>
      </c>
      <c r="N775" s="5">
        <f t="shared" si="1448"/>
        <v>0</v>
      </c>
      <c r="O775" s="5">
        <f t="shared" si="1448"/>
        <v>0</v>
      </c>
      <c r="P775" s="5">
        <f t="shared" si="1448"/>
        <v>0</v>
      </c>
      <c r="Q775" s="5">
        <f t="shared" si="1448"/>
        <v>0</v>
      </c>
      <c r="R775" s="5">
        <f t="shared" si="1448"/>
        <v>0</v>
      </c>
      <c r="S775" s="5">
        <f t="shared" si="1448"/>
        <v>0</v>
      </c>
      <c r="T775" s="5"/>
      <c r="U775" s="5">
        <f t="shared" si="1449"/>
        <v>11.910347011499587</v>
      </c>
      <c r="V775" s="5">
        <f t="shared" si="1449"/>
        <v>3.4183542812577996</v>
      </c>
      <c r="W775" s="5">
        <f t="shared" si="1449"/>
        <v>4.988949491565438</v>
      </c>
      <c r="X775" s="5">
        <f t="shared" si="1449"/>
        <v>3.5569362115790621</v>
      </c>
      <c r="Y775" s="5">
        <f t="shared" si="1449"/>
        <v>2.7665059423392706</v>
      </c>
      <c r="Z775" s="5">
        <f t="shared" si="1449"/>
        <v>18.249187157675838</v>
      </c>
      <c r="AA775" s="5">
        <f t="shared" si="1449"/>
        <v>1.1702474116017694</v>
      </c>
      <c r="AB775" s="5"/>
      <c r="AC775" s="5">
        <f t="shared" si="1450"/>
        <v>9.107912420558506</v>
      </c>
      <c r="AD775" s="5">
        <f t="shared" si="1450"/>
        <v>1.7091771406288998</v>
      </c>
      <c r="AE775" s="5">
        <f t="shared" si="1450"/>
        <v>2.494474745782719</v>
      </c>
      <c r="AF775" s="5">
        <f t="shared" si="1450"/>
        <v>2.1557189161085222</v>
      </c>
      <c r="AG775" s="5">
        <f t="shared" si="1450"/>
        <v>1.7605037814886273</v>
      </c>
      <c r="AH775" s="5">
        <f t="shared" si="1450"/>
        <v>9.826485392594682</v>
      </c>
      <c r="AI775" s="5">
        <f t="shared" si="1450"/>
        <v>1.0727267939682887</v>
      </c>
    </row>
    <row r="776" spans="2:35" x14ac:dyDescent="0.3">
      <c r="B776" s="85">
        <f t="shared" si="1446"/>
        <v>46843</v>
      </c>
      <c r="C776" s="3"/>
      <c r="D776" s="3"/>
      <c r="E776" s="5">
        <f t="shared" si="1447"/>
        <v>53.5124885140199</v>
      </c>
      <c r="F776" s="5">
        <f t="shared" si="1447"/>
        <v>27.865284649386492</v>
      </c>
      <c r="G776" s="5">
        <f t="shared" si="1447"/>
        <v>40.668253272077585</v>
      </c>
      <c r="H776" s="5">
        <f t="shared" si="1447"/>
        <v>10.182538300238603</v>
      </c>
      <c r="I776" s="5">
        <f t="shared" si="1447"/>
        <v>41.452319037850778</v>
      </c>
      <c r="J776" s="5">
        <f t="shared" si="1447"/>
        <v>225.72840730417497</v>
      </c>
      <c r="K776" s="5">
        <f t="shared" si="1447"/>
        <v>15.093265991133819</v>
      </c>
      <c r="L776" s="5"/>
      <c r="M776" s="5">
        <f t="shared" si="1448"/>
        <v>22.531574111166275</v>
      </c>
      <c r="N776" s="5">
        <f t="shared" si="1448"/>
        <v>0</v>
      </c>
      <c r="O776" s="5">
        <f t="shared" si="1448"/>
        <v>0</v>
      </c>
      <c r="P776" s="5">
        <f t="shared" si="1448"/>
        <v>0</v>
      </c>
      <c r="Q776" s="5">
        <f t="shared" si="1448"/>
        <v>0</v>
      </c>
      <c r="R776" s="5">
        <f t="shared" si="1448"/>
        <v>0</v>
      </c>
      <c r="S776" s="5">
        <f t="shared" si="1448"/>
        <v>0</v>
      </c>
      <c r="T776" s="5"/>
      <c r="U776" s="5">
        <f t="shared" si="1449"/>
        <v>11.969898746557083</v>
      </c>
      <c r="V776" s="5">
        <f t="shared" si="1449"/>
        <v>3.4354460526640884</v>
      </c>
      <c r="W776" s="5">
        <f t="shared" si="1449"/>
        <v>5.0138942390232648</v>
      </c>
      <c r="X776" s="5">
        <f t="shared" si="1449"/>
        <v>3.5747208926369569</v>
      </c>
      <c r="Y776" s="5">
        <f t="shared" si="1449"/>
        <v>2.7803384720509672</v>
      </c>
      <c r="Z776" s="5">
        <f t="shared" si="1449"/>
        <v>18.340433093464217</v>
      </c>
      <c r="AA776" s="5">
        <f t="shared" si="1449"/>
        <v>1.1760986486597782</v>
      </c>
      <c r="AB776" s="5"/>
      <c r="AC776" s="5">
        <f t="shared" si="1450"/>
        <v>9.1534519826612986</v>
      </c>
      <c r="AD776" s="5">
        <f t="shared" si="1450"/>
        <v>1.7177230263320442</v>
      </c>
      <c r="AE776" s="5">
        <f t="shared" si="1450"/>
        <v>2.5069471195116324</v>
      </c>
      <c r="AF776" s="5">
        <f t="shared" si="1450"/>
        <v>2.1664975106890645</v>
      </c>
      <c r="AG776" s="5">
        <f t="shared" si="1450"/>
        <v>1.7693063003960701</v>
      </c>
      <c r="AH776" s="5">
        <f t="shared" si="1450"/>
        <v>9.8756178195576556</v>
      </c>
      <c r="AI776" s="5">
        <f t="shared" si="1450"/>
        <v>1.07809042793813</v>
      </c>
    </row>
    <row r="777" spans="2:35" x14ac:dyDescent="0.3">
      <c r="B777" s="85">
        <f t="shared" si="1446"/>
        <v>47208</v>
      </c>
      <c r="C777" s="3"/>
      <c r="D777" s="3"/>
      <c r="E777" s="5">
        <f t="shared" si="1447"/>
        <v>53.780050956589996</v>
      </c>
      <c r="F777" s="5">
        <f t="shared" si="1447"/>
        <v>28.00461107263342</v>
      </c>
      <c r="G777" s="5">
        <f t="shared" si="1447"/>
        <v>40.871594538437968</v>
      </c>
      <c r="H777" s="5">
        <f t="shared" si="1447"/>
        <v>10.233450991739796</v>
      </c>
      <c r="I777" s="5">
        <f t="shared" si="1447"/>
        <v>41.659580633040029</v>
      </c>
      <c r="J777" s="5">
        <f t="shared" si="1447"/>
        <v>226.8570493406958</v>
      </c>
      <c r="K777" s="5">
        <f t="shared" si="1447"/>
        <v>15.168732321089488</v>
      </c>
      <c r="L777" s="5"/>
      <c r="M777" s="5">
        <f t="shared" si="1448"/>
        <v>22.6442319817221</v>
      </c>
      <c r="N777" s="5">
        <f t="shared" si="1448"/>
        <v>0</v>
      </c>
      <c r="O777" s="5">
        <f t="shared" si="1448"/>
        <v>0</v>
      </c>
      <c r="P777" s="5">
        <f t="shared" si="1448"/>
        <v>0</v>
      </c>
      <c r="Q777" s="5">
        <f t="shared" si="1448"/>
        <v>0</v>
      </c>
      <c r="R777" s="5">
        <f t="shared" si="1448"/>
        <v>0</v>
      </c>
      <c r="S777" s="5">
        <f t="shared" si="1448"/>
        <v>0</v>
      </c>
      <c r="T777" s="5"/>
      <c r="U777" s="5">
        <f t="shared" si="1449"/>
        <v>12.029748240289868</v>
      </c>
      <c r="V777" s="5">
        <f t="shared" si="1449"/>
        <v>3.4526232829274073</v>
      </c>
      <c r="W777" s="5">
        <f t="shared" si="1449"/>
        <v>5.03896371021838</v>
      </c>
      <c r="X777" s="5">
        <f t="shared" si="1449"/>
        <v>3.5925944971001411</v>
      </c>
      <c r="Y777" s="5">
        <f t="shared" si="1449"/>
        <v>2.7942401644112222</v>
      </c>
      <c r="Z777" s="5">
        <f t="shared" si="1449"/>
        <v>18.432135258931535</v>
      </c>
      <c r="AA777" s="5">
        <f t="shared" si="1449"/>
        <v>1.1819791419030767</v>
      </c>
      <c r="AB777" s="5"/>
      <c r="AC777" s="5">
        <f t="shared" si="1450"/>
        <v>9.1992192425746051</v>
      </c>
      <c r="AD777" s="5">
        <f t="shared" si="1450"/>
        <v>1.7263116414637036</v>
      </c>
      <c r="AE777" s="5">
        <f t="shared" si="1450"/>
        <v>2.51948185510919</v>
      </c>
      <c r="AF777" s="5">
        <f t="shared" si="1450"/>
        <v>2.1773299982425094</v>
      </c>
      <c r="AG777" s="5">
        <f t="shared" si="1450"/>
        <v>1.7781528318980502</v>
      </c>
      <c r="AH777" s="5">
        <f t="shared" si="1450"/>
        <v>9.9249959086554416</v>
      </c>
      <c r="AI777" s="5">
        <f t="shared" si="1450"/>
        <v>1.0834808800778206</v>
      </c>
    </row>
    <row r="778" spans="2:35" x14ac:dyDescent="0.3">
      <c r="B778" s="85">
        <f t="shared" si="1446"/>
        <v>47573</v>
      </c>
      <c r="C778" s="3"/>
      <c r="D778" s="3"/>
      <c r="E778" s="5">
        <f t="shared" si="1447"/>
        <v>54.048951211372945</v>
      </c>
      <c r="F778" s="5">
        <f t="shared" si="1447"/>
        <v>28.144634127996579</v>
      </c>
      <c r="G778" s="5">
        <f t="shared" si="1447"/>
        <v>41.075952511130154</v>
      </c>
      <c r="H778" s="5">
        <f t="shared" si="1447"/>
        <v>10.284618246698493</v>
      </c>
      <c r="I778" s="5">
        <f t="shared" si="1447"/>
        <v>41.867878536205225</v>
      </c>
      <c r="J778" s="5">
        <f t="shared" si="1447"/>
        <v>227.99133458739925</v>
      </c>
      <c r="K778" s="5">
        <f t="shared" si="1447"/>
        <v>15.244575982694935</v>
      </c>
      <c r="L778" s="5"/>
      <c r="M778" s="5">
        <f t="shared" si="1448"/>
        <v>22.757453141630716</v>
      </c>
      <c r="N778" s="5">
        <f t="shared" si="1448"/>
        <v>0</v>
      </c>
      <c r="O778" s="5">
        <f t="shared" si="1448"/>
        <v>0</v>
      </c>
      <c r="P778" s="5">
        <f t="shared" si="1448"/>
        <v>0</v>
      </c>
      <c r="Q778" s="5">
        <f t="shared" si="1448"/>
        <v>0</v>
      </c>
      <c r="R778" s="5">
        <f t="shared" si="1448"/>
        <v>0</v>
      </c>
      <c r="S778" s="5">
        <f t="shared" si="1448"/>
        <v>0</v>
      </c>
      <c r="T778" s="5"/>
      <c r="U778" s="5">
        <f t="shared" si="1449"/>
        <v>12.089896981491316</v>
      </c>
      <c r="V778" s="5">
        <f t="shared" si="1449"/>
        <v>3.4698863993420446</v>
      </c>
      <c r="W778" s="5">
        <f t="shared" si="1449"/>
        <v>5.0641585287694717</v>
      </c>
      <c r="X778" s="5">
        <f t="shared" si="1449"/>
        <v>3.6105574695856415</v>
      </c>
      <c r="Y778" s="5">
        <f t="shared" si="1449"/>
        <v>2.808211365233277</v>
      </c>
      <c r="Z778" s="5">
        <f t="shared" si="1449"/>
        <v>18.524295935226188</v>
      </c>
      <c r="AA778" s="5">
        <f t="shared" si="1449"/>
        <v>1.1878890376125921</v>
      </c>
      <c r="AB778" s="5"/>
      <c r="AC778" s="5">
        <f t="shared" si="1450"/>
        <v>9.2452153387874763</v>
      </c>
      <c r="AD778" s="5">
        <f t="shared" si="1450"/>
        <v>1.7349431996710223</v>
      </c>
      <c r="AE778" s="5">
        <f t="shared" si="1450"/>
        <v>2.5320792643847359</v>
      </c>
      <c r="AF778" s="5">
        <f t="shared" si="1450"/>
        <v>2.188216648233722</v>
      </c>
      <c r="AG778" s="5">
        <f t="shared" si="1450"/>
        <v>1.7870435960575402</v>
      </c>
      <c r="AH778" s="5">
        <f t="shared" si="1450"/>
        <v>9.9746208881987179</v>
      </c>
      <c r="AI778" s="5">
        <f t="shared" si="1450"/>
        <v>1.0888982844782096</v>
      </c>
    </row>
    <row r="779" spans="2:35" x14ac:dyDescent="0.3">
      <c r="B779" s="85">
        <f t="shared" si="1446"/>
        <v>47938</v>
      </c>
      <c r="C779" s="3"/>
      <c r="D779" s="3"/>
      <c r="E779" s="5">
        <f t="shared" ref="E779:K788" si="1451">E358*$E$40</f>
        <v>54.319195967429799</v>
      </c>
      <c r="F779" s="5">
        <f t="shared" si="1451"/>
        <v>28.285357298636558</v>
      </c>
      <c r="G779" s="5">
        <f t="shared" si="1451"/>
        <v>41.281332273685798</v>
      </c>
      <c r="H779" s="5">
        <f t="shared" si="1451"/>
        <v>10.336041337931986</v>
      </c>
      <c r="I779" s="5">
        <f t="shared" si="1451"/>
        <v>42.077217928886249</v>
      </c>
      <c r="J779" s="5">
        <f t="shared" si="1451"/>
        <v>229.13129126033627</v>
      </c>
      <c r="K779" s="5">
        <f t="shared" si="1451"/>
        <v>15.320798862608408</v>
      </c>
      <c r="L779" s="5"/>
      <c r="M779" s="5">
        <f t="shared" ref="M779:S788" si="1452">M358*$E$40</f>
        <v>22.871240407338863</v>
      </c>
      <c r="N779" s="5">
        <f t="shared" si="1452"/>
        <v>0</v>
      </c>
      <c r="O779" s="5">
        <f t="shared" si="1452"/>
        <v>0</v>
      </c>
      <c r="P779" s="5">
        <f t="shared" si="1452"/>
        <v>0</v>
      </c>
      <c r="Q779" s="5">
        <f t="shared" si="1452"/>
        <v>0</v>
      </c>
      <c r="R779" s="5">
        <f t="shared" si="1452"/>
        <v>0</v>
      </c>
      <c r="S779" s="5">
        <f t="shared" si="1452"/>
        <v>0</v>
      </c>
      <c r="T779" s="5"/>
      <c r="U779" s="5">
        <f t="shared" ref="U779:AA788" si="1453">U358*$E$40</f>
        <v>12.150346466398773</v>
      </c>
      <c r="V779" s="5">
        <f t="shared" si="1453"/>
        <v>3.4872358313387544</v>
      </c>
      <c r="W779" s="5">
        <f t="shared" si="1453"/>
        <v>5.089479321413318</v>
      </c>
      <c r="X779" s="5">
        <f t="shared" si="1453"/>
        <v>3.6286102569335692</v>
      </c>
      <c r="Y779" s="5">
        <f t="shared" si="1453"/>
        <v>2.8222524220594436</v>
      </c>
      <c r="Z779" s="5">
        <f t="shared" si="1453"/>
        <v>18.616917414902318</v>
      </c>
      <c r="AA779" s="5">
        <f t="shared" si="1453"/>
        <v>1.1938284828006553</v>
      </c>
      <c r="AB779" s="5"/>
      <c r="AC779" s="5">
        <f t="shared" ref="AC779:AI788" si="1454">AC358*$E$40</f>
        <v>9.2914414154814136</v>
      </c>
      <c r="AD779" s="5">
        <f t="shared" si="1454"/>
        <v>1.7436179156693772</v>
      </c>
      <c r="AE779" s="5">
        <f t="shared" si="1454"/>
        <v>2.544739660706659</v>
      </c>
      <c r="AF779" s="5">
        <f t="shared" si="1454"/>
        <v>2.1991577314748905</v>
      </c>
      <c r="AG779" s="5">
        <f t="shared" si="1454"/>
        <v>1.7959788140378279</v>
      </c>
      <c r="AH779" s="5">
        <f t="shared" si="1454"/>
        <v>10.024493992639711</v>
      </c>
      <c r="AI779" s="5">
        <f t="shared" si="1454"/>
        <v>1.0943427759006006</v>
      </c>
    </row>
    <row r="780" spans="2:35" x14ac:dyDescent="0.3">
      <c r="B780" s="85">
        <f t="shared" si="1446"/>
        <v>48304</v>
      </c>
      <c r="C780" s="3"/>
      <c r="D780" s="3"/>
      <c r="E780" s="5">
        <f t="shared" si="1451"/>
        <v>54.590791947266943</v>
      </c>
      <c r="F780" s="5">
        <f t="shared" si="1451"/>
        <v>28.426784085129743</v>
      </c>
      <c r="G780" s="5">
        <f t="shared" si="1451"/>
        <v>41.487738935054224</v>
      </c>
      <c r="H780" s="5">
        <f t="shared" si="1451"/>
        <v>10.387721544621643</v>
      </c>
      <c r="I780" s="5">
        <f t="shared" si="1451"/>
        <v>42.287604018530665</v>
      </c>
      <c r="J780" s="5">
        <f t="shared" si="1451"/>
        <v>230.27694771663789</v>
      </c>
      <c r="K780" s="5">
        <f t="shared" si="1451"/>
        <v>15.397402856921451</v>
      </c>
      <c r="L780" s="5"/>
      <c r="M780" s="5">
        <f t="shared" si="1452"/>
        <v>22.985596609375552</v>
      </c>
      <c r="N780" s="5">
        <f t="shared" si="1452"/>
        <v>0</v>
      </c>
      <c r="O780" s="5">
        <f t="shared" si="1452"/>
        <v>0</v>
      </c>
      <c r="P780" s="5">
        <f t="shared" si="1452"/>
        <v>0</v>
      </c>
      <c r="Q780" s="5">
        <f t="shared" si="1452"/>
        <v>0</v>
      </c>
      <c r="R780" s="5">
        <f t="shared" si="1452"/>
        <v>0</v>
      </c>
      <c r="S780" s="5">
        <f t="shared" si="1452"/>
        <v>0</v>
      </c>
      <c r="T780" s="5"/>
      <c r="U780" s="5">
        <f t="shared" si="1453"/>
        <v>12.211098198730765</v>
      </c>
      <c r="V780" s="5">
        <f t="shared" si="1453"/>
        <v>3.5046720104954474</v>
      </c>
      <c r="W780" s="5">
        <f t="shared" si="1453"/>
        <v>5.1149267180203841</v>
      </c>
      <c r="X780" s="5">
        <f t="shared" si="1453"/>
        <v>3.6467533082182371</v>
      </c>
      <c r="Y780" s="5">
        <f t="shared" si="1453"/>
        <v>2.8363636841697399</v>
      </c>
      <c r="Z780" s="5">
        <f t="shared" si="1453"/>
        <v>18.710002001976829</v>
      </c>
      <c r="AA780" s="5">
        <f t="shared" si="1453"/>
        <v>1.1997976252146583</v>
      </c>
      <c r="AB780" s="5"/>
      <c r="AC780" s="5">
        <f t="shared" si="1454"/>
        <v>9.3378986225588196</v>
      </c>
      <c r="AD780" s="5">
        <f t="shared" si="1454"/>
        <v>1.7523360052477237</v>
      </c>
      <c r="AE780" s="5">
        <f t="shared" si="1454"/>
        <v>2.5574633590101921</v>
      </c>
      <c r="AF780" s="5">
        <f t="shared" si="1454"/>
        <v>2.2101535201322648</v>
      </c>
      <c r="AG780" s="5">
        <f t="shared" si="1454"/>
        <v>1.8049587081080165</v>
      </c>
      <c r="AH780" s="5">
        <f t="shared" si="1454"/>
        <v>10.07461646260291</v>
      </c>
      <c r="AI780" s="5">
        <f t="shared" si="1454"/>
        <v>1.0998144897801037</v>
      </c>
    </row>
    <row r="781" spans="2:35" x14ac:dyDescent="0.3">
      <c r="B781" s="85">
        <f t="shared" si="1446"/>
        <v>48669</v>
      </c>
      <c r="C781" s="3"/>
      <c r="D781" s="3"/>
      <c r="E781" s="5">
        <f t="shared" si="1451"/>
        <v>54.86374590700327</v>
      </c>
      <c r="F781" s="5">
        <f t="shared" si="1451"/>
        <v>28.568918005555389</v>
      </c>
      <c r="G781" s="5">
        <f t="shared" si="1451"/>
        <v>41.695177629729493</v>
      </c>
      <c r="H781" s="5">
        <f t="shared" si="1451"/>
        <v>10.43966015234475</v>
      </c>
      <c r="I781" s="5">
        <f t="shared" si="1451"/>
        <v>42.499042038623315</v>
      </c>
      <c r="J781" s="5">
        <f t="shared" si="1451"/>
        <v>231.42833245522107</v>
      </c>
      <c r="K781" s="5">
        <f t="shared" si="1451"/>
        <v>15.474389871206055</v>
      </c>
      <c r="L781" s="5"/>
      <c r="M781" s="5">
        <f t="shared" si="1452"/>
        <v>23.100524592422431</v>
      </c>
      <c r="N781" s="5">
        <f t="shared" si="1452"/>
        <v>0</v>
      </c>
      <c r="O781" s="5">
        <f t="shared" si="1452"/>
        <v>0</v>
      </c>
      <c r="P781" s="5">
        <f t="shared" si="1452"/>
        <v>0</v>
      </c>
      <c r="Q781" s="5">
        <f t="shared" si="1452"/>
        <v>0</v>
      </c>
      <c r="R781" s="5">
        <f t="shared" si="1452"/>
        <v>0</v>
      </c>
      <c r="S781" s="5">
        <f t="shared" si="1452"/>
        <v>0</v>
      </c>
      <c r="T781" s="5"/>
      <c r="U781" s="5">
        <f t="shared" si="1453"/>
        <v>12.272153689724417</v>
      </c>
      <c r="V781" s="5">
        <f t="shared" si="1453"/>
        <v>3.5221953705479243</v>
      </c>
      <c r="W781" s="5">
        <f t="shared" si="1453"/>
        <v>5.1405013516104852</v>
      </c>
      <c r="X781" s="5">
        <f t="shared" si="1453"/>
        <v>3.6649870747593276</v>
      </c>
      <c r="Y781" s="5">
        <f t="shared" si="1453"/>
        <v>2.8505455025905881</v>
      </c>
      <c r="Z781" s="5">
        <f t="shared" si="1453"/>
        <v>18.80355201198671</v>
      </c>
      <c r="AA781" s="5">
        <f t="shared" si="1453"/>
        <v>1.2057966133407314</v>
      </c>
      <c r="AB781" s="5"/>
      <c r="AC781" s="5">
        <f t="shared" si="1454"/>
        <v>9.3845881156716118</v>
      </c>
      <c r="AD781" s="5">
        <f t="shared" si="1454"/>
        <v>1.7610976852739622</v>
      </c>
      <c r="AE781" s="5">
        <f t="shared" si="1454"/>
        <v>2.5702506758052426</v>
      </c>
      <c r="AF781" s="5">
        <f t="shared" si="1454"/>
        <v>2.2212042877329261</v>
      </c>
      <c r="AG781" s="5">
        <f t="shared" si="1454"/>
        <v>1.8139835016485566</v>
      </c>
      <c r="AH781" s="5">
        <f t="shared" si="1454"/>
        <v>10.124989544915922</v>
      </c>
      <c r="AI781" s="5">
        <f t="shared" si="1454"/>
        <v>1.105313562229004</v>
      </c>
    </row>
    <row r="782" spans="2:35" x14ac:dyDescent="0.3">
      <c r="B782" s="85">
        <f t="shared" si="1446"/>
        <v>49034</v>
      </c>
      <c r="C782" s="3"/>
      <c r="D782" s="3"/>
      <c r="E782" s="5">
        <f t="shared" si="1451"/>
        <v>55.138064636538274</v>
      </c>
      <c r="F782" s="5">
        <f t="shared" si="1451"/>
        <v>28.711762595583156</v>
      </c>
      <c r="G782" s="5">
        <f t="shared" si="1451"/>
        <v>41.903653517878134</v>
      </c>
      <c r="H782" s="5">
        <f t="shared" si="1451"/>
        <v>10.491858453106472</v>
      </c>
      <c r="I782" s="5">
        <f t="shared" si="1451"/>
        <v>42.711537248816427</v>
      </c>
      <c r="J782" s="5">
        <f t="shared" si="1451"/>
        <v>232.58547411749714</v>
      </c>
      <c r="K782" s="5">
        <f t="shared" si="1451"/>
        <v>15.551761820562083</v>
      </c>
      <c r="L782" s="5"/>
      <c r="M782" s="5">
        <f t="shared" si="1452"/>
        <v>23.216027215384543</v>
      </c>
      <c r="N782" s="5">
        <f t="shared" si="1452"/>
        <v>0</v>
      </c>
      <c r="O782" s="5">
        <f t="shared" si="1452"/>
        <v>0</v>
      </c>
      <c r="P782" s="5">
        <f t="shared" si="1452"/>
        <v>0</v>
      </c>
      <c r="Q782" s="5">
        <f t="shared" si="1452"/>
        <v>0</v>
      </c>
      <c r="R782" s="5">
        <f t="shared" si="1452"/>
        <v>0</v>
      </c>
      <c r="S782" s="5">
        <f t="shared" si="1452"/>
        <v>0</v>
      </c>
      <c r="T782" s="5"/>
      <c r="U782" s="5">
        <f t="shared" si="1453"/>
        <v>12.333514458173036</v>
      </c>
      <c r="V782" s="5">
        <f t="shared" si="1453"/>
        <v>3.5398063474006634</v>
      </c>
      <c r="W782" s="5">
        <f t="shared" si="1453"/>
        <v>5.1662038583685366</v>
      </c>
      <c r="X782" s="5">
        <f t="shared" si="1453"/>
        <v>3.683312010133124</v>
      </c>
      <c r="Y782" s="5">
        <f t="shared" si="1453"/>
        <v>2.8647982301035415</v>
      </c>
      <c r="Z782" s="5">
        <f t="shared" si="1453"/>
        <v>18.897569772046644</v>
      </c>
      <c r="AA782" s="5">
        <f t="shared" si="1453"/>
        <v>1.2118255964074349</v>
      </c>
      <c r="AB782" s="5"/>
      <c r="AC782" s="5">
        <f t="shared" si="1454"/>
        <v>9.4315110562499687</v>
      </c>
      <c r="AD782" s="5">
        <f t="shared" si="1454"/>
        <v>1.7699031737003317</v>
      </c>
      <c r="AE782" s="5">
        <f t="shared" si="1454"/>
        <v>2.5831019291842683</v>
      </c>
      <c r="AF782" s="5">
        <f t="shared" si="1454"/>
        <v>2.2323103091715901</v>
      </c>
      <c r="AG782" s="5">
        <f t="shared" si="1454"/>
        <v>1.8230534191567991</v>
      </c>
      <c r="AH782" s="5">
        <f t="shared" si="1454"/>
        <v>10.1756144926405</v>
      </c>
      <c r="AI782" s="5">
        <f t="shared" si="1454"/>
        <v>1.1108401300401487</v>
      </c>
    </row>
    <row r="783" spans="2:35" x14ac:dyDescent="0.3">
      <c r="B783" s="85">
        <f t="shared" si="1446"/>
        <v>49399</v>
      </c>
      <c r="C783" s="3"/>
      <c r="D783" s="3"/>
      <c r="E783" s="5">
        <f t="shared" si="1451"/>
        <v>55.413754959720961</v>
      </c>
      <c r="F783" s="5">
        <f t="shared" si="1451"/>
        <v>28.855321408561078</v>
      </c>
      <c r="G783" s="5">
        <f t="shared" si="1451"/>
        <v>42.113171785467522</v>
      </c>
      <c r="H783" s="5">
        <f t="shared" si="1451"/>
        <v>10.544317745372004</v>
      </c>
      <c r="I783" s="5">
        <f t="shared" si="1451"/>
        <v>42.925094935060514</v>
      </c>
      <c r="J783" s="5">
        <f t="shared" si="1451"/>
        <v>233.7484014880846</v>
      </c>
      <c r="K783" s="5">
        <f t="shared" si="1451"/>
        <v>15.62952062966489</v>
      </c>
      <c r="L783" s="5"/>
      <c r="M783" s="5">
        <f t="shared" si="1452"/>
        <v>23.33210735146146</v>
      </c>
      <c r="N783" s="5">
        <f t="shared" si="1452"/>
        <v>0</v>
      </c>
      <c r="O783" s="5">
        <f t="shared" si="1452"/>
        <v>0</v>
      </c>
      <c r="P783" s="5">
        <f t="shared" si="1452"/>
        <v>0</v>
      </c>
      <c r="Q783" s="5">
        <f t="shared" si="1452"/>
        <v>0</v>
      </c>
      <c r="R783" s="5">
        <f t="shared" si="1452"/>
        <v>0</v>
      </c>
      <c r="S783" s="5">
        <f t="shared" si="1452"/>
        <v>0</v>
      </c>
      <c r="T783" s="5"/>
      <c r="U783" s="5">
        <f t="shared" si="1453"/>
        <v>12.3951820304639</v>
      </c>
      <c r="V783" s="5">
        <f t="shared" si="1453"/>
        <v>3.5575053791376665</v>
      </c>
      <c r="W783" s="5">
        <f t="shared" si="1453"/>
        <v>5.1920348776603795</v>
      </c>
      <c r="X783" s="5">
        <f t="shared" si="1453"/>
        <v>3.7017285701837892</v>
      </c>
      <c r="Y783" s="5">
        <f t="shared" si="1453"/>
        <v>2.8791222212540588</v>
      </c>
      <c r="Z783" s="5">
        <f t="shared" si="1453"/>
        <v>18.992057620906873</v>
      </c>
      <c r="AA783" s="5">
        <f t="shared" si="1453"/>
        <v>1.2178847243894719</v>
      </c>
      <c r="AB783" s="5"/>
      <c r="AC783" s="5">
        <f t="shared" si="1454"/>
        <v>9.4786686115312175</v>
      </c>
      <c r="AD783" s="5">
        <f t="shared" si="1454"/>
        <v>1.7787526895688333</v>
      </c>
      <c r="AE783" s="5">
        <f t="shared" si="1454"/>
        <v>2.5960174388301898</v>
      </c>
      <c r="AF783" s="5">
        <f t="shared" si="1454"/>
        <v>2.243471860717448</v>
      </c>
      <c r="AG783" s="5">
        <f t="shared" si="1454"/>
        <v>1.832168686252583</v>
      </c>
      <c r="AH783" s="5">
        <f t="shared" si="1454"/>
        <v>10.226492565103703</v>
      </c>
      <c r="AI783" s="5">
        <f t="shared" si="1454"/>
        <v>1.1163943306903494</v>
      </c>
    </row>
    <row r="784" spans="2:35" x14ac:dyDescent="0.3">
      <c r="B784" s="85">
        <f t="shared" si="1446"/>
        <v>49765</v>
      </c>
      <c r="C784" s="3"/>
      <c r="D784" s="3"/>
      <c r="E784" s="5">
        <f t="shared" si="1451"/>
        <v>55.690823734519562</v>
      </c>
      <c r="F784" s="5">
        <f t="shared" si="1451"/>
        <v>28.99959801560388</v>
      </c>
      <c r="G784" s="5">
        <f t="shared" si="1451"/>
        <v>42.323737644394846</v>
      </c>
      <c r="H784" s="5">
        <f t="shared" si="1451"/>
        <v>10.597039334098863</v>
      </c>
      <c r="I784" s="5">
        <f t="shared" si="1451"/>
        <v>43.139720409735808</v>
      </c>
      <c r="J784" s="5">
        <f t="shared" si="1451"/>
        <v>234.91714349552504</v>
      </c>
      <c r="K784" s="5">
        <f t="shared" si="1451"/>
        <v>15.707668232813214</v>
      </c>
      <c r="L784" s="5"/>
      <c r="M784" s="5">
        <f t="shared" si="1452"/>
        <v>23.448767888218764</v>
      </c>
      <c r="N784" s="5">
        <f t="shared" si="1452"/>
        <v>0</v>
      </c>
      <c r="O784" s="5">
        <f t="shared" si="1452"/>
        <v>0</v>
      </c>
      <c r="P784" s="5">
        <f t="shared" si="1452"/>
        <v>0</v>
      </c>
      <c r="Q784" s="5">
        <f t="shared" si="1452"/>
        <v>0</v>
      </c>
      <c r="R784" s="5">
        <f t="shared" si="1452"/>
        <v>0</v>
      </c>
      <c r="S784" s="5">
        <f t="shared" si="1452"/>
        <v>0</v>
      </c>
      <c r="T784" s="5"/>
      <c r="U784" s="5">
        <f t="shared" si="1453"/>
        <v>12.457157940616218</v>
      </c>
      <c r="V784" s="5">
        <f t="shared" si="1453"/>
        <v>3.5752929060333543</v>
      </c>
      <c r="W784" s="5">
        <f t="shared" si="1453"/>
        <v>5.2179950520486802</v>
      </c>
      <c r="X784" s="5">
        <f t="shared" si="1453"/>
        <v>3.7202372130347072</v>
      </c>
      <c r="Y784" s="5">
        <f t="shared" si="1453"/>
        <v>2.8935178323603292</v>
      </c>
      <c r="Z784" s="5">
        <f t="shared" si="1453"/>
        <v>19.087017909011411</v>
      </c>
      <c r="AA784" s="5">
        <f t="shared" si="1453"/>
        <v>1.223974148011419</v>
      </c>
      <c r="AB784" s="5"/>
      <c r="AC784" s="5">
        <f t="shared" si="1454"/>
        <v>9.5260619545888741</v>
      </c>
      <c r="AD784" s="5">
        <f t="shared" si="1454"/>
        <v>1.7876464530166771</v>
      </c>
      <c r="AE784" s="5">
        <f t="shared" si="1454"/>
        <v>2.6089975260243401</v>
      </c>
      <c r="AF784" s="5">
        <f t="shared" si="1454"/>
        <v>2.2546892200210351</v>
      </c>
      <c r="AG784" s="5">
        <f t="shared" si="1454"/>
        <v>1.8413295296838459</v>
      </c>
      <c r="AH784" s="5">
        <f t="shared" si="1454"/>
        <v>10.27762502792922</v>
      </c>
      <c r="AI784" s="5">
        <f t="shared" si="1454"/>
        <v>1.121976302343801</v>
      </c>
    </row>
    <row r="785" spans="2:35" x14ac:dyDescent="0.3">
      <c r="B785" s="85">
        <f t="shared" si="1446"/>
        <v>50130</v>
      </c>
      <c r="C785" s="3"/>
      <c r="D785" s="3"/>
      <c r="E785" s="5">
        <f t="shared" si="1451"/>
        <v>55.969277853192153</v>
      </c>
      <c r="F785" s="5">
        <f t="shared" si="1451"/>
        <v>29.144596005681894</v>
      </c>
      <c r="G785" s="5">
        <f t="shared" si="1451"/>
        <v>42.535356332616821</v>
      </c>
      <c r="H785" s="5">
        <f t="shared" si="1451"/>
        <v>10.650024530769356</v>
      </c>
      <c r="I785" s="5">
        <f t="shared" si="1451"/>
        <v>43.355419011784477</v>
      </c>
      <c r="J785" s="5">
        <f t="shared" si="1451"/>
        <v>236.09172921300262</v>
      </c>
      <c r="K785" s="5">
        <f t="shared" si="1451"/>
        <v>15.78620657397728</v>
      </c>
      <c r="L785" s="5"/>
      <c r="M785" s="5">
        <f t="shared" si="1452"/>
        <v>23.566011727659856</v>
      </c>
      <c r="N785" s="5">
        <f t="shared" si="1452"/>
        <v>0</v>
      </c>
      <c r="O785" s="5">
        <f t="shared" si="1452"/>
        <v>0</v>
      </c>
      <c r="P785" s="5">
        <f t="shared" si="1452"/>
        <v>0</v>
      </c>
      <c r="Q785" s="5">
        <f t="shared" si="1452"/>
        <v>0</v>
      </c>
      <c r="R785" s="5">
        <f t="shared" si="1452"/>
        <v>0</v>
      </c>
      <c r="S785" s="5">
        <f t="shared" si="1452"/>
        <v>0</v>
      </c>
      <c r="T785" s="5"/>
      <c r="U785" s="5">
        <f t="shared" si="1453"/>
        <v>12.519443730319297</v>
      </c>
      <c r="V785" s="5">
        <f t="shared" si="1453"/>
        <v>3.5931693705635213</v>
      </c>
      <c r="W785" s="5">
        <f t="shared" si="1453"/>
        <v>5.2440850273089232</v>
      </c>
      <c r="X785" s="5">
        <f t="shared" si="1453"/>
        <v>3.738838399099881</v>
      </c>
      <c r="Y785" s="5">
        <f t="shared" si="1453"/>
        <v>2.9079854215221297</v>
      </c>
      <c r="Z785" s="5">
        <f t="shared" si="1453"/>
        <v>19.182452998556464</v>
      </c>
      <c r="AA785" s="5">
        <f t="shared" si="1453"/>
        <v>1.2300940187514762</v>
      </c>
      <c r="AB785" s="5"/>
      <c r="AC785" s="5">
        <f t="shared" si="1454"/>
        <v>9.5736922643618154</v>
      </c>
      <c r="AD785" s="5">
        <f t="shared" si="1454"/>
        <v>1.7965846852817606</v>
      </c>
      <c r="AE785" s="5">
        <f t="shared" si="1454"/>
        <v>2.6220425136544616</v>
      </c>
      <c r="AF785" s="5">
        <f t="shared" si="1454"/>
        <v>2.2659626661211401</v>
      </c>
      <c r="AG785" s="5">
        <f t="shared" si="1454"/>
        <v>1.8505361773322651</v>
      </c>
      <c r="AH785" s="5">
        <f t="shared" si="1454"/>
        <v>10.329013153068866</v>
      </c>
      <c r="AI785" s="5">
        <f t="shared" si="1454"/>
        <v>1.1275861838555199</v>
      </c>
    </row>
    <row r="786" spans="2:35" x14ac:dyDescent="0.3">
      <c r="B786" s="85">
        <f t="shared" si="1446"/>
        <v>50495</v>
      </c>
      <c r="C786" s="3"/>
      <c r="D786" s="3"/>
      <c r="E786" s="5">
        <f t="shared" si="1451"/>
        <v>56.249124242458116</v>
      </c>
      <c r="F786" s="5">
        <f t="shared" si="1451"/>
        <v>29.290318985710297</v>
      </c>
      <c r="G786" s="5">
        <f t="shared" si="1451"/>
        <v>42.748033114279899</v>
      </c>
      <c r="H786" s="5">
        <f t="shared" si="1451"/>
        <v>10.703274653423202</v>
      </c>
      <c r="I786" s="5">
        <f t="shared" si="1451"/>
        <v>43.5721961068434</v>
      </c>
      <c r="J786" s="5">
        <f t="shared" si="1451"/>
        <v>237.2721878590676</v>
      </c>
      <c r="K786" s="5">
        <f t="shared" si="1451"/>
        <v>15.865137606847162</v>
      </c>
      <c r="L786" s="5"/>
      <c r="M786" s="5">
        <f t="shared" si="1452"/>
        <v>23.683841786298149</v>
      </c>
      <c r="N786" s="5">
        <f t="shared" si="1452"/>
        <v>0</v>
      </c>
      <c r="O786" s="5">
        <f t="shared" si="1452"/>
        <v>0</v>
      </c>
      <c r="P786" s="5">
        <f t="shared" si="1452"/>
        <v>0</v>
      </c>
      <c r="Q786" s="5">
        <f t="shared" si="1452"/>
        <v>0</v>
      </c>
      <c r="R786" s="5">
        <f t="shared" si="1452"/>
        <v>0</v>
      </c>
      <c r="S786" s="5">
        <f t="shared" si="1452"/>
        <v>0</v>
      </c>
      <c r="T786" s="5"/>
      <c r="U786" s="5">
        <f t="shared" si="1453"/>
        <v>12.582040948970894</v>
      </c>
      <c r="V786" s="5">
        <f t="shared" si="1453"/>
        <v>3.6111352174163378</v>
      </c>
      <c r="W786" s="5">
        <f t="shared" si="1453"/>
        <v>5.2703054524454673</v>
      </c>
      <c r="X786" s="5">
        <f t="shared" si="1453"/>
        <v>3.7575325910953801</v>
      </c>
      <c r="Y786" s="5">
        <f t="shared" si="1453"/>
        <v>2.9225253486297404</v>
      </c>
      <c r="Z786" s="5">
        <f t="shared" si="1453"/>
        <v>19.278365263549244</v>
      </c>
      <c r="AA786" s="5">
        <f t="shared" si="1453"/>
        <v>1.2362444888452335</v>
      </c>
      <c r="AB786" s="5"/>
      <c r="AC786" s="5">
        <f t="shared" si="1454"/>
        <v>9.621560725683624</v>
      </c>
      <c r="AD786" s="5">
        <f t="shared" si="1454"/>
        <v>1.8055676087081689</v>
      </c>
      <c r="AE786" s="5">
        <f t="shared" si="1454"/>
        <v>2.6351527262227337</v>
      </c>
      <c r="AF786" s="5">
        <f t="shared" si="1454"/>
        <v>2.2772924794517451</v>
      </c>
      <c r="AG786" s="5">
        <f t="shared" si="1454"/>
        <v>1.8597888582189259</v>
      </c>
      <c r="AH786" s="5">
        <f t="shared" si="1454"/>
        <v>10.38065821883421</v>
      </c>
      <c r="AI786" s="5">
        <f t="shared" si="1454"/>
        <v>1.1332241147747972</v>
      </c>
    </row>
    <row r="787" spans="2:35" x14ac:dyDescent="0.3">
      <c r="B787" s="85">
        <f t="shared" si="1446"/>
        <v>50860</v>
      </c>
      <c r="C787" s="3"/>
      <c r="D787" s="3"/>
      <c r="E787" s="5">
        <f t="shared" si="1451"/>
        <v>56.530369863670394</v>
      </c>
      <c r="F787" s="5">
        <f t="shared" si="1451"/>
        <v>29.436770580638846</v>
      </c>
      <c r="G787" s="5">
        <f t="shared" si="1451"/>
        <v>42.961773279851286</v>
      </c>
      <c r="H787" s="5">
        <f t="shared" si="1451"/>
        <v>10.756791026690316</v>
      </c>
      <c r="I787" s="5">
        <f t="shared" si="1451"/>
        <v>43.790057087377612</v>
      </c>
      <c r="J787" s="5">
        <f t="shared" si="1451"/>
        <v>238.45854879836293</v>
      </c>
      <c r="K787" s="5">
        <f t="shared" si="1451"/>
        <v>15.944463294881396</v>
      </c>
      <c r="L787" s="5"/>
      <c r="M787" s="5">
        <f t="shared" si="1452"/>
        <v>23.802260995229641</v>
      </c>
      <c r="N787" s="5">
        <f t="shared" si="1452"/>
        <v>0</v>
      </c>
      <c r="O787" s="5">
        <f t="shared" si="1452"/>
        <v>0</v>
      </c>
      <c r="P787" s="5">
        <f t="shared" si="1452"/>
        <v>0</v>
      </c>
      <c r="Q787" s="5">
        <f t="shared" si="1452"/>
        <v>0</v>
      </c>
      <c r="R787" s="5">
        <f t="shared" si="1452"/>
        <v>0</v>
      </c>
      <c r="S787" s="5">
        <f t="shared" si="1452"/>
        <v>0</v>
      </c>
      <c r="T787" s="5"/>
      <c r="U787" s="5">
        <f t="shared" si="1453"/>
        <v>12.644951153715747</v>
      </c>
      <c r="V787" s="5">
        <f t="shared" si="1453"/>
        <v>3.6291908935034196</v>
      </c>
      <c r="W787" s="5">
        <f t="shared" si="1453"/>
        <v>5.2966569797076941</v>
      </c>
      <c r="X787" s="5">
        <f t="shared" si="1453"/>
        <v>3.7763202540508565</v>
      </c>
      <c r="Y787" s="5">
        <f t="shared" si="1453"/>
        <v>2.9371379753728886</v>
      </c>
      <c r="Z787" s="5">
        <f t="shared" si="1453"/>
        <v>19.374757089866986</v>
      </c>
      <c r="AA787" s="5">
        <f t="shared" si="1453"/>
        <v>1.2424257112894594</v>
      </c>
      <c r="AB787" s="5"/>
      <c r="AC787" s="5">
        <f t="shared" si="1454"/>
        <v>9.6696685293120428</v>
      </c>
      <c r="AD787" s="5">
        <f t="shared" si="1454"/>
        <v>1.8145954467517098</v>
      </c>
      <c r="AE787" s="5">
        <f t="shared" si="1454"/>
        <v>2.6483284898538471</v>
      </c>
      <c r="AF787" s="5">
        <f t="shared" si="1454"/>
        <v>2.2886789418490037</v>
      </c>
      <c r="AG787" s="5">
        <f t="shared" si="1454"/>
        <v>1.8690878025100204</v>
      </c>
      <c r="AH787" s="5">
        <f t="shared" si="1454"/>
        <v>10.432561509928378</v>
      </c>
      <c r="AI787" s="5">
        <f t="shared" si="1454"/>
        <v>1.1388902353486712</v>
      </c>
    </row>
    <row r="788" spans="2:35" x14ac:dyDescent="0.3">
      <c r="B788" s="85">
        <f t="shared" si="1446"/>
        <v>51226</v>
      </c>
      <c r="C788" s="3"/>
      <c r="D788" s="3"/>
      <c r="E788" s="5">
        <f t="shared" si="1451"/>
        <v>56.813021712988736</v>
      </c>
      <c r="F788" s="5">
        <f t="shared" si="1451"/>
        <v>29.583954433542036</v>
      </c>
      <c r="G788" s="5">
        <f t="shared" si="1451"/>
        <v>43.176582146250546</v>
      </c>
      <c r="H788" s="5">
        <f t="shared" si="1451"/>
        <v>10.810574981823768</v>
      </c>
      <c r="I788" s="5">
        <f t="shared" si="1451"/>
        <v>44.009007372814494</v>
      </c>
      <c r="J788" s="5">
        <f t="shared" si="1451"/>
        <v>239.6508415423547</v>
      </c>
      <c r="K788" s="5">
        <f t="shared" si="1451"/>
        <v>16.024185611355804</v>
      </c>
      <c r="L788" s="5"/>
      <c r="M788" s="5">
        <f t="shared" si="1452"/>
        <v>23.921272300205789</v>
      </c>
      <c r="N788" s="5">
        <f t="shared" si="1452"/>
        <v>0</v>
      </c>
      <c r="O788" s="5">
        <f t="shared" si="1452"/>
        <v>0</v>
      </c>
      <c r="P788" s="5">
        <f t="shared" si="1452"/>
        <v>0</v>
      </c>
      <c r="Q788" s="5">
        <f t="shared" si="1452"/>
        <v>0</v>
      </c>
      <c r="R788" s="5">
        <f t="shared" si="1452"/>
        <v>0</v>
      </c>
      <c r="S788" s="5">
        <f t="shared" si="1452"/>
        <v>0</v>
      </c>
      <c r="T788" s="5"/>
      <c r="U788" s="5">
        <f t="shared" si="1453"/>
        <v>12.708175909484325</v>
      </c>
      <c r="V788" s="5">
        <f t="shared" si="1453"/>
        <v>3.6473368479709358</v>
      </c>
      <c r="W788" s="5">
        <f t="shared" si="1453"/>
        <v>5.3231402646062316</v>
      </c>
      <c r="X788" s="5">
        <f t="shared" si="1453"/>
        <v>3.79520185532111</v>
      </c>
      <c r="Y788" s="5">
        <f t="shared" si="1453"/>
        <v>2.9518236652497531</v>
      </c>
      <c r="Z788" s="5">
        <f t="shared" si="1453"/>
        <v>19.471630875316318</v>
      </c>
      <c r="AA788" s="5">
        <f t="shared" si="1453"/>
        <v>1.2486378398459064</v>
      </c>
      <c r="AB788" s="5"/>
      <c r="AC788" s="5">
        <f t="shared" si="1454"/>
        <v>9.7180168719586018</v>
      </c>
      <c r="AD788" s="5">
        <f t="shared" si="1454"/>
        <v>1.8236684239854679</v>
      </c>
      <c r="AE788" s="5">
        <f t="shared" si="1454"/>
        <v>2.6615701323031158</v>
      </c>
      <c r="AF788" s="5">
        <f t="shared" si="1454"/>
        <v>2.3001223365582484</v>
      </c>
      <c r="AG788" s="5">
        <f t="shared" si="1454"/>
        <v>1.87843324152257</v>
      </c>
      <c r="AH788" s="5">
        <f t="shared" si="1454"/>
        <v>10.484724317478019</v>
      </c>
      <c r="AI788" s="5">
        <f t="shared" si="1454"/>
        <v>1.1445846865254146</v>
      </c>
    </row>
    <row r="789" spans="2:35" x14ac:dyDescent="0.3">
      <c r="B789" s="85">
        <f t="shared" si="1446"/>
        <v>51591</v>
      </c>
      <c r="C789" s="3"/>
      <c r="D789" s="3"/>
      <c r="E789" s="5">
        <f t="shared" ref="E789:K789" si="1455">E368*$E$40</f>
        <v>42.769353424384782</v>
      </c>
      <c r="F789" s="5">
        <f t="shared" si="1455"/>
        <v>22.271066820756364</v>
      </c>
      <c r="G789" s="5">
        <f t="shared" si="1455"/>
        <v>32.503719143806592</v>
      </c>
      <c r="H789" s="5">
        <f t="shared" si="1455"/>
        <v>8.1382980200246315</v>
      </c>
      <c r="I789" s="5">
        <f t="shared" si="1455"/>
        <v>33.130376336837877</v>
      </c>
      <c r="J789" s="5">
        <f t="shared" si="1455"/>
        <v>180.41130767795241</v>
      </c>
      <c r="K789" s="5">
        <f t="shared" si="1455"/>
        <v>12.063150965852122</v>
      </c>
      <c r="L789" s="5"/>
      <c r="M789" s="5">
        <f t="shared" ref="M789:S789" si="1456">M368*$E$40</f>
        <v>18.008148810267279</v>
      </c>
      <c r="N789" s="5">
        <f t="shared" si="1456"/>
        <v>0</v>
      </c>
      <c r="O789" s="5">
        <f t="shared" si="1456"/>
        <v>0</v>
      </c>
      <c r="P789" s="5">
        <f t="shared" si="1456"/>
        <v>0</v>
      </c>
      <c r="Q789" s="5">
        <f t="shared" si="1456"/>
        <v>0</v>
      </c>
      <c r="R789" s="5">
        <f t="shared" si="1456"/>
        <v>0</v>
      </c>
      <c r="S789" s="5">
        <f t="shared" si="1456"/>
        <v>0</v>
      </c>
      <c r="T789" s="5"/>
      <c r="U789" s="5">
        <f t="shared" ref="U789:AA789" si="1457">U368*$E$40</f>
        <v>9.5668290554544928</v>
      </c>
      <c r="V789" s="5">
        <f t="shared" si="1457"/>
        <v>2.7457479642028395</v>
      </c>
      <c r="W789" s="5">
        <f t="shared" si="1457"/>
        <v>4.007307839647388</v>
      </c>
      <c r="X789" s="5">
        <f t="shared" si="1457"/>
        <v>2.8570620708597114</v>
      </c>
      <c r="Y789" s="5">
        <f t="shared" si="1457"/>
        <v>2.222159388446443</v>
      </c>
      <c r="Z789" s="5">
        <f t="shared" si="1457"/>
        <v>14.658418748833633</v>
      </c>
      <c r="AA789" s="5">
        <f t="shared" si="1457"/>
        <v>0.93998578954691825</v>
      </c>
      <c r="AB789" s="5"/>
      <c r="AC789" s="5">
        <f t="shared" ref="AC789:AI789" si="1458">AC368*$E$40</f>
        <v>7.315810454171082</v>
      </c>
      <c r="AD789" s="5">
        <f t="shared" si="1458"/>
        <v>1.3728739821014198</v>
      </c>
      <c r="AE789" s="5">
        <f t="shared" si="1458"/>
        <v>2.003653919823694</v>
      </c>
      <c r="AF789" s="5">
        <f t="shared" si="1458"/>
        <v>1.7315527702180071</v>
      </c>
      <c r="AG789" s="5">
        <f t="shared" si="1458"/>
        <v>1.4141014290113729</v>
      </c>
      <c r="AH789" s="5">
        <f t="shared" si="1458"/>
        <v>7.8929947109104184</v>
      </c>
      <c r="AI789" s="5">
        <f t="shared" si="1458"/>
        <v>0.86165364041800852</v>
      </c>
    </row>
    <row r="791" spans="2:35" s="93" customFormat="1" x14ac:dyDescent="0.3">
      <c r="B791" s="92" t="s">
        <v>244</v>
      </c>
      <c r="C791" s="92"/>
      <c r="D791" s="92"/>
    </row>
    <row r="792" spans="2:35" x14ac:dyDescent="0.3">
      <c r="E792" s="305" t="s">
        <v>89</v>
      </c>
      <c r="F792" s="305"/>
      <c r="G792" s="305"/>
      <c r="H792" s="305"/>
      <c r="I792" s="305"/>
      <c r="J792" s="305"/>
      <c r="K792" s="305"/>
      <c r="M792" s="305" t="s">
        <v>64</v>
      </c>
      <c r="N792" s="305"/>
      <c r="O792" s="305"/>
      <c r="P792" s="305"/>
      <c r="Q792" s="305"/>
      <c r="R792" s="305"/>
      <c r="S792" s="305"/>
      <c r="U792" s="305" t="s">
        <v>65</v>
      </c>
      <c r="V792" s="305"/>
      <c r="W792" s="305"/>
      <c r="X792" s="305"/>
      <c r="Y792" s="305"/>
      <c r="Z792" s="305"/>
      <c r="AA792" s="305"/>
      <c r="AC792" s="305" t="s">
        <v>66</v>
      </c>
      <c r="AD792" s="305"/>
      <c r="AE792" s="305"/>
      <c r="AF792" s="305"/>
      <c r="AG792" s="305"/>
      <c r="AH792" s="305"/>
      <c r="AI792" s="305"/>
    </row>
    <row r="793" spans="2:35" s="3" customFormat="1" x14ac:dyDescent="0.3">
      <c r="B793" s="4" t="s">
        <v>211</v>
      </c>
      <c r="C793" s="4"/>
      <c r="D793" s="4"/>
      <c r="E793" s="3" t="s">
        <v>70</v>
      </c>
      <c r="F793" s="3" t="s">
        <v>69</v>
      </c>
      <c r="G793" s="3" t="s">
        <v>61</v>
      </c>
      <c r="H793" s="3" t="s">
        <v>68</v>
      </c>
      <c r="I793" s="3" t="s">
        <v>71</v>
      </c>
      <c r="J793" s="3" t="s">
        <v>72</v>
      </c>
      <c r="K793" s="3" t="s">
        <v>62</v>
      </c>
      <c r="M793" s="3" t="s">
        <v>70</v>
      </c>
      <c r="N793" s="3" t="s">
        <v>69</v>
      </c>
      <c r="O793" s="3" t="s">
        <v>61</v>
      </c>
      <c r="P793" s="3" t="s">
        <v>68</v>
      </c>
      <c r="Q793" s="3" t="s">
        <v>71</v>
      </c>
      <c r="R793" s="3" t="s">
        <v>72</v>
      </c>
      <c r="S793" s="3" t="s">
        <v>62</v>
      </c>
      <c r="U793" s="3" t="s">
        <v>70</v>
      </c>
      <c r="V793" s="3" t="s">
        <v>69</v>
      </c>
      <c r="W793" s="3" t="s">
        <v>61</v>
      </c>
      <c r="X793" s="3" t="s">
        <v>68</v>
      </c>
      <c r="Y793" s="3" t="s">
        <v>71</v>
      </c>
      <c r="Z793" s="3" t="s">
        <v>72</v>
      </c>
      <c r="AA793" s="3" t="s">
        <v>62</v>
      </c>
      <c r="AC793" s="3" t="s">
        <v>70</v>
      </c>
      <c r="AD793" s="3" t="s">
        <v>69</v>
      </c>
      <c r="AE793" s="3" t="s">
        <v>61</v>
      </c>
      <c r="AF793" s="3" t="s">
        <v>68</v>
      </c>
      <c r="AG793" s="3" t="s">
        <v>71</v>
      </c>
      <c r="AH793" s="3" t="s">
        <v>72</v>
      </c>
      <c r="AI793" s="3" t="s">
        <v>62</v>
      </c>
    </row>
    <row r="794" spans="2:35" hidden="1" x14ac:dyDescent="0.3">
      <c r="B794" s="86">
        <f t="shared" ref="B794:B824" si="1459">DATE(IF(MONTH(B689)&lt;=3,YEAR(B689),YEAR(B689)+1), 3, 31)</f>
        <v>40633</v>
      </c>
      <c r="C794" s="3"/>
      <c r="D794" s="3"/>
      <c r="E794" s="5">
        <f>MAX(E759-E724,0)</f>
        <v>89.011892162800009</v>
      </c>
      <c r="F794" s="5">
        <f t="shared" ref="F794:K794" si="1460">MAX(F759-F724,0)</f>
        <v>13.007822583099999</v>
      </c>
      <c r="G794" s="5">
        <f t="shared" si="1460"/>
        <v>8.9618492355000008</v>
      </c>
      <c r="H794" s="5">
        <f t="shared" si="1460"/>
        <v>0</v>
      </c>
      <c r="I794" s="5">
        <f t="shared" si="1460"/>
        <v>99.098730178649987</v>
      </c>
      <c r="J794" s="5">
        <f t="shared" si="1460"/>
        <v>219.38844872265</v>
      </c>
      <c r="K794" s="5">
        <f t="shared" si="1460"/>
        <v>4.9463844611790115</v>
      </c>
      <c r="L794" s="5"/>
      <c r="M794" s="5">
        <f t="shared" ref="M794:S794" si="1461">MAX(M759-M724,0)</f>
        <v>24.019417530199995</v>
      </c>
      <c r="N794" s="5">
        <f t="shared" si="1461"/>
        <v>0</v>
      </c>
      <c r="O794" s="5">
        <f t="shared" si="1461"/>
        <v>0</v>
      </c>
      <c r="P794" s="5">
        <f t="shared" si="1461"/>
        <v>0</v>
      </c>
      <c r="Q794" s="5">
        <f t="shared" si="1461"/>
        <v>0</v>
      </c>
      <c r="R794" s="5">
        <f t="shared" si="1461"/>
        <v>0</v>
      </c>
      <c r="S794" s="5">
        <f t="shared" si="1461"/>
        <v>0</v>
      </c>
      <c r="T794" s="5"/>
      <c r="U794" s="5">
        <f t="shared" ref="U794:AA794" si="1462">MAX(U759-U724,0)</f>
        <v>0</v>
      </c>
      <c r="V794" s="5">
        <f t="shared" si="1462"/>
        <v>1.4612200303499998</v>
      </c>
      <c r="W794" s="5">
        <f t="shared" si="1462"/>
        <v>0.12451899674999956</v>
      </c>
      <c r="X794" s="5">
        <f t="shared" si="1462"/>
        <v>9.4116454000000012</v>
      </c>
      <c r="Y794" s="5">
        <f t="shared" si="1462"/>
        <v>5.4986094710550013</v>
      </c>
      <c r="Z794" s="5">
        <f t="shared" si="1462"/>
        <v>17.716281607650004</v>
      </c>
      <c r="AA794" s="5">
        <f t="shared" si="1462"/>
        <v>0.59223591550499943</v>
      </c>
      <c r="AB794" s="5"/>
      <c r="AC794" s="5">
        <f t="shared" ref="AC794:AI794" si="1463">MAX(AC759-AC724,0)</f>
        <v>6.9247969594000054</v>
      </c>
      <c r="AD794" s="5">
        <f t="shared" si="1463"/>
        <v>0.77383746809999998</v>
      </c>
      <c r="AE794" s="5">
        <f t="shared" si="1463"/>
        <v>0.34351396049999994</v>
      </c>
      <c r="AF794" s="5">
        <f t="shared" si="1463"/>
        <v>5.0920977000000009</v>
      </c>
      <c r="AG794" s="5">
        <f t="shared" si="1463"/>
        <v>0</v>
      </c>
      <c r="AH794" s="5">
        <f t="shared" si="1463"/>
        <v>8.2805750000000007</v>
      </c>
      <c r="AI794" s="5">
        <f t="shared" si="1463"/>
        <v>1.4850000000000001</v>
      </c>
    </row>
    <row r="795" spans="2:35" hidden="1" x14ac:dyDescent="0.3">
      <c r="B795" s="86">
        <f t="shared" si="1459"/>
        <v>40999</v>
      </c>
      <c r="C795" s="3"/>
      <c r="D795" s="3"/>
      <c r="E795" s="5">
        <f t="shared" ref="E795:K795" si="1464">MAX(E760-E725,0)</f>
        <v>95.243135142400007</v>
      </c>
      <c r="F795" s="5">
        <f t="shared" si="1464"/>
        <v>13.682436338599999</v>
      </c>
      <c r="G795" s="5">
        <f t="shared" si="1464"/>
        <v>9.5065356630000011</v>
      </c>
      <c r="H795" s="5">
        <f t="shared" si="1464"/>
        <v>0</v>
      </c>
      <c r="I795" s="5">
        <f t="shared" si="1464"/>
        <v>105.76910994874994</v>
      </c>
      <c r="J795" s="5">
        <f t="shared" si="1464"/>
        <v>235.12458759630002</v>
      </c>
      <c r="K795" s="5">
        <f t="shared" si="1464"/>
        <v>5.4370858676259957</v>
      </c>
      <c r="L795" s="5"/>
      <c r="M795" s="5">
        <f t="shared" ref="M795:S795" si="1465">MAX(M760-M725,0)</f>
        <v>25.699779971600009</v>
      </c>
      <c r="N795" s="5">
        <f t="shared" si="1465"/>
        <v>0</v>
      </c>
      <c r="O795" s="5">
        <f t="shared" si="1465"/>
        <v>0</v>
      </c>
      <c r="P795" s="5">
        <f t="shared" si="1465"/>
        <v>0</v>
      </c>
      <c r="Q795" s="5">
        <f t="shared" si="1465"/>
        <v>0</v>
      </c>
      <c r="R795" s="5">
        <f t="shared" si="1465"/>
        <v>0</v>
      </c>
      <c r="S795" s="5">
        <f t="shared" si="1465"/>
        <v>0</v>
      </c>
      <c r="T795" s="5"/>
      <c r="U795" s="5">
        <f t="shared" ref="U795:AA795" si="1466">MAX(U760-U725,0)</f>
        <v>0</v>
      </c>
      <c r="V795" s="5">
        <f t="shared" si="1466"/>
        <v>1.5387973221</v>
      </c>
      <c r="W795" s="5">
        <f t="shared" si="1466"/>
        <v>0.13725290550000002</v>
      </c>
      <c r="X795" s="5">
        <f t="shared" si="1466"/>
        <v>9.7896403600000035</v>
      </c>
      <c r="Y795" s="5">
        <f t="shared" si="1466"/>
        <v>5.8670895466250013</v>
      </c>
      <c r="Z795" s="5">
        <f t="shared" si="1466"/>
        <v>18.987125516299997</v>
      </c>
      <c r="AA795" s="5">
        <f t="shared" si="1466"/>
        <v>0.6446340884699997</v>
      </c>
      <c r="AB795" s="5"/>
      <c r="AC795" s="5">
        <f t="shared" ref="AC795:AI795" si="1467">MAX(AC760-AC725,0)</f>
        <v>7.4086715227000006</v>
      </c>
      <c r="AD795" s="5">
        <f t="shared" si="1467"/>
        <v>0.81432012360000006</v>
      </c>
      <c r="AE795" s="5">
        <f t="shared" si="1467"/>
        <v>0.3655772129999999</v>
      </c>
      <c r="AF795" s="5">
        <f t="shared" si="1467"/>
        <v>5.2939951800000014</v>
      </c>
      <c r="AG795" s="5">
        <f t="shared" si="1467"/>
        <v>0</v>
      </c>
      <c r="AH795" s="5">
        <f t="shared" si="1467"/>
        <v>8.8725499999999986</v>
      </c>
      <c r="AI795" s="5">
        <f t="shared" si="1467"/>
        <v>1.595</v>
      </c>
    </row>
    <row r="796" spans="2:35" hidden="1" x14ac:dyDescent="0.3">
      <c r="B796" s="86">
        <f t="shared" si="1459"/>
        <v>41364</v>
      </c>
      <c r="C796" s="3"/>
      <c r="D796" s="3"/>
      <c r="E796" s="5">
        <f t="shared" ref="E796:K796" si="1468">MAX(E761-E726,0)</f>
        <v>104.67155460388003</v>
      </c>
      <c r="F796" s="5">
        <f t="shared" si="1468"/>
        <v>14.669363050699999</v>
      </c>
      <c r="G796" s="5">
        <f t="shared" si="1468"/>
        <v>10.300875017999999</v>
      </c>
      <c r="H796" s="5">
        <f t="shared" si="1468"/>
        <v>0</v>
      </c>
      <c r="I796" s="5">
        <f t="shared" si="1468"/>
        <v>115.91147762830001</v>
      </c>
      <c r="J796" s="5">
        <f t="shared" si="1468"/>
        <v>259.05535491734997</v>
      </c>
      <c r="K796" s="5">
        <f t="shared" si="1468"/>
        <v>5.9568030462569972</v>
      </c>
      <c r="L796" s="5"/>
      <c r="M796" s="5">
        <f t="shared" ref="M796:S796" si="1469">MAX(M761-M726,0)</f>
        <v>28.246299139919998</v>
      </c>
      <c r="N796" s="5">
        <f t="shared" si="1469"/>
        <v>0</v>
      </c>
      <c r="O796" s="5">
        <f t="shared" si="1469"/>
        <v>0</v>
      </c>
      <c r="P796" s="5">
        <f t="shared" si="1469"/>
        <v>0</v>
      </c>
      <c r="Q796" s="5">
        <f t="shared" si="1469"/>
        <v>0</v>
      </c>
      <c r="R796" s="5">
        <f t="shared" si="1469"/>
        <v>0</v>
      </c>
      <c r="S796" s="5">
        <f t="shared" si="1469"/>
        <v>0</v>
      </c>
      <c r="T796" s="5"/>
      <c r="U796" s="5">
        <f t="shared" ref="U796:AA796" si="1470">MAX(U761-U726,0)</f>
        <v>0</v>
      </c>
      <c r="V796" s="5">
        <f t="shared" si="1470"/>
        <v>1.6495349839500002</v>
      </c>
      <c r="W796" s="5">
        <f t="shared" si="1470"/>
        <v>0.15136362300000128</v>
      </c>
      <c r="X796" s="5">
        <f t="shared" si="1470"/>
        <v>10.52291842</v>
      </c>
      <c r="Y796" s="5">
        <f t="shared" si="1470"/>
        <v>6.4295346055599989</v>
      </c>
      <c r="Z796" s="5">
        <f t="shared" si="1470"/>
        <v>20.919475051100001</v>
      </c>
      <c r="AA796" s="5">
        <f t="shared" si="1470"/>
        <v>0.70767871516499992</v>
      </c>
      <c r="AB796" s="5"/>
      <c r="AC796" s="5">
        <f t="shared" ref="AC796:AI796" si="1471">MAX(AC761-AC726,0)</f>
        <v>8.1434873527400065</v>
      </c>
      <c r="AD796" s="5">
        <f t="shared" si="1471"/>
        <v>0.87300774570000006</v>
      </c>
      <c r="AE796" s="5">
        <f t="shared" si="1471"/>
        <v>0.3966100680000002</v>
      </c>
      <c r="AF796" s="5">
        <f t="shared" si="1471"/>
        <v>5.6930717099999981</v>
      </c>
      <c r="AG796" s="5">
        <f t="shared" si="1471"/>
        <v>0</v>
      </c>
      <c r="AH796" s="5">
        <f t="shared" si="1471"/>
        <v>9.7772000000000023</v>
      </c>
      <c r="AI796" s="5">
        <f t="shared" si="1471"/>
        <v>1.753125</v>
      </c>
    </row>
    <row r="797" spans="2:35" hidden="1" x14ac:dyDescent="0.3">
      <c r="B797" s="86">
        <f t="shared" si="1459"/>
        <v>41729</v>
      </c>
      <c r="C797" s="3"/>
      <c r="D797" s="3"/>
      <c r="E797" s="5">
        <f t="shared" ref="E797:K797" si="1472">MAX(E762-E727,0)</f>
        <v>120.10786266327997</v>
      </c>
      <c r="F797" s="5">
        <f t="shared" si="1472"/>
        <v>16.389811268300001</v>
      </c>
      <c r="G797" s="5">
        <f t="shared" si="1472"/>
        <v>11.582112615000003</v>
      </c>
      <c r="H797" s="5">
        <f t="shared" si="1472"/>
        <v>0</v>
      </c>
      <c r="I797" s="5">
        <f t="shared" si="1472"/>
        <v>132.68437189195001</v>
      </c>
      <c r="J797" s="5">
        <f t="shared" si="1472"/>
        <v>298.92504608989998</v>
      </c>
      <c r="K797" s="5">
        <f t="shared" si="1472"/>
        <v>6.892802294721001</v>
      </c>
      <c r="L797" s="5"/>
      <c r="M797" s="5">
        <f t="shared" ref="M797:S797" si="1473">MAX(M762-M727,0)</f>
        <v>32.417109399520008</v>
      </c>
      <c r="N797" s="5">
        <f t="shared" si="1473"/>
        <v>0</v>
      </c>
      <c r="O797" s="5">
        <f t="shared" si="1473"/>
        <v>0</v>
      </c>
      <c r="P797" s="5">
        <f t="shared" si="1473"/>
        <v>0</v>
      </c>
      <c r="Q797" s="5">
        <f t="shared" si="1473"/>
        <v>0</v>
      </c>
      <c r="R797" s="5">
        <f t="shared" si="1473"/>
        <v>0</v>
      </c>
      <c r="S797" s="5">
        <f t="shared" si="1473"/>
        <v>0</v>
      </c>
      <c r="T797" s="5"/>
      <c r="U797" s="5">
        <f t="shared" ref="U797:AA797" si="1474">MAX(U762-U727,0)</f>
        <v>0</v>
      </c>
      <c r="V797" s="5">
        <f t="shared" si="1474"/>
        <v>1.8418528375500007</v>
      </c>
      <c r="W797" s="5">
        <f t="shared" si="1474"/>
        <v>0.16582992749999947</v>
      </c>
      <c r="X797" s="5">
        <f t="shared" si="1474"/>
        <v>11.77614518</v>
      </c>
      <c r="Y797" s="5">
        <f t="shared" si="1474"/>
        <v>7.3602061261149991</v>
      </c>
      <c r="Z797" s="5">
        <f t="shared" si="1474"/>
        <v>24.139135556149995</v>
      </c>
      <c r="AA797" s="5">
        <f t="shared" si="1474"/>
        <v>0.81710603149500072</v>
      </c>
      <c r="AB797" s="5"/>
      <c r="AC797" s="5">
        <f t="shared" ref="AC797:AI797" si="1475">MAX(AC762-AC727,0)</f>
        <v>9.3475770614400027</v>
      </c>
      <c r="AD797" s="5">
        <f t="shared" si="1475"/>
        <v>0.97517562329999996</v>
      </c>
      <c r="AE797" s="5">
        <f t="shared" si="1475"/>
        <v>0.44489101499999983</v>
      </c>
      <c r="AF797" s="5">
        <f t="shared" si="1475"/>
        <v>6.3712725899999985</v>
      </c>
      <c r="AG797" s="5">
        <f t="shared" si="1475"/>
        <v>0</v>
      </c>
      <c r="AH797" s="5">
        <f t="shared" si="1475"/>
        <v>11.282575</v>
      </c>
      <c r="AI797" s="5">
        <f t="shared" si="1475"/>
        <v>2.0212500000000002</v>
      </c>
    </row>
    <row r="798" spans="2:35" hidden="1" x14ac:dyDescent="0.3">
      <c r="B798" s="86">
        <f t="shared" si="1459"/>
        <v>42094</v>
      </c>
      <c r="C798" s="3"/>
      <c r="D798" s="3"/>
      <c r="E798" s="5">
        <f t="shared" ref="E798:K798" si="1476">MAX(E763-E728,0)</f>
        <v>128.52778183804003</v>
      </c>
      <c r="F798" s="5">
        <f t="shared" si="1476"/>
        <v>17.315359273800002</v>
      </c>
      <c r="G798" s="5">
        <f t="shared" si="1476"/>
        <v>12.104760599000002</v>
      </c>
      <c r="H798" s="5">
        <f t="shared" si="1476"/>
        <v>0</v>
      </c>
      <c r="I798" s="5">
        <f t="shared" si="1476"/>
        <v>141.78836045634995</v>
      </c>
      <c r="J798" s="5">
        <f t="shared" si="1476"/>
        <v>320.48716426239992</v>
      </c>
      <c r="K798" s="5">
        <f t="shared" si="1476"/>
        <v>7.5472213826240058</v>
      </c>
      <c r="L798" s="5"/>
      <c r="M798" s="5">
        <f t="shared" ref="M798:S798" si="1477">MAX(M763-M728,0)</f>
        <v>34.678428517359976</v>
      </c>
      <c r="N798" s="5">
        <f t="shared" si="1477"/>
        <v>0</v>
      </c>
      <c r="O798" s="5">
        <f t="shared" si="1477"/>
        <v>0</v>
      </c>
      <c r="P798" s="5">
        <f t="shared" si="1477"/>
        <v>0</v>
      </c>
      <c r="Q798" s="5">
        <f t="shared" si="1477"/>
        <v>0</v>
      </c>
      <c r="R798" s="5">
        <f t="shared" si="1477"/>
        <v>0</v>
      </c>
      <c r="S798" s="5">
        <f t="shared" si="1477"/>
        <v>0</v>
      </c>
      <c r="T798" s="5"/>
      <c r="U798" s="5">
        <f t="shared" ref="U798:AA798" si="1478">MAX(U763-U728,0)</f>
        <v>0</v>
      </c>
      <c r="V798" s="5">
        <f t="shared" si="1478"/>
        <v>1.9480601792999996</v>
      </c>
      <c r="W798" s="5">
        <f t="shared" si="1478"/>
        <v>0.16473900149999965</v>
      </c>
      <c r="X798" s="5">
        <f t="shared" si="1478"/>
        <v>12.324055450000003</v>
      </c>
      <c r="Y798" s="5">
        <f t="shared" si="1478"/>
        <v>7.8661974859449977</v>
      </c>
      <c r="Z798" s="5">
        <f t="shared" si="1478"/>
        <v>25.880492822399994</v>
      </c>
      <c r="AA798" s="5">
        <f t="shared" si="1478"/>
        <v>0.88837259027999904</v>
      </c>
      <c r="AB798" s="5"/>
      <c r="AC798" s="5">
        <f t="shared" ref="AC798:AI798" si="1479">MAX(AC763-AC728,0)</f>
        <v>9.996438052919995</v>
      </c>
      <c r="AD798" s="5">
        <f t="shared" si="1479"/>
        <v>1.0306823538000001</v>
      </c>
      <c r="AE798" s="5">
        <f t="shared" si="1479"/>
        <v>0.46304604900000013</v>
      </c>
      <c r="AF798" s="5">
        <f t="shared" si="1479"/>
        <v>6.6692527250000015</v>
      </c>
      <c r="AG798" s="5">
        <f t="shared" si="1479"/>
        <v>0</v>
      </c>
      <c r="AH798" s="5">
        <f t="shared" si="1479"/>
        <v>12.096350000000001</v>
      </c>
      <c r="AI798" s="5">
        <f t="shared" si="1479"/>
        <v>2.1793749999999998</v>
      </c>
    </row>
    <row r="799" spans="2:35" hidden="1" x14ac:dyDescent="0.3">
      <c r="B799" s="86">
        <f t="shared" si="1459"/>
        <v>42460</v>
      </c>
      <c r="C799" s="3"/>
      <c r="D799" s="3"/>
      <c r="E799" s="5">
        <f t="shared" ref="E799:K799" si="1480">MAX(E764-E729,0)</f>
        <v>137.71276415784001</v>
      </c>
      <c r="F799" s="5">
        <f t="shared" si="1480"/>
        <v>17.963727382600002</v>
      </c>
      <c r="G799" s="5">
        <f t="shared" si="1480"/>
        <v>12.805500583000004</v>
      </c>
      <c r="H799" s="5">
        <f t="shared" si="1480"/>
        <v>0</v>
      </c>
      <c r="I799" s="5">
        <f t="shared" si="1480"/>
        <v>151.65067871894999</v>
      </c>
      <c r="J799" s="5">
        <f t="shared" si="1480"/>
        <v>343.92700194759999</v>
      </c>
      <c r="K799" s="5">
        <f t="shared" si="1480"/>
        <v>7.9483992599480047</v>
      </c>
      <c r="L799" s="5"/>
      <c r="M799" s="5">
        <f t="shared" ref="M799:S799" si="1481">MAX(M764-M729,0)</f>
        <v>37.14796168556002</v>
      </c>
      <c r="N799" s="5">
        <f t="shared" si="1481"/>
        <v>0</v>
      </c>
      <c r="O799" s="5">
        <f t="shared" si="1481"/>
        <v>0</v>
      </c>
      <c r="P799" s="5">
        <f t="shared" si="1481"/>
        <v>0</v>
      </c>
      <c r="Q799" s="5">
        <f t="shared" si="1481"/>
        <v>0</v>
      </c>
      <c r="R799" s="5">
        <f t="shared" si="1481"/>
        <v>0</v>
      </c>
      <c r="S799" s="5">
        <f t="shared" si="1481"/>
        <v>0</v>
      </c>
      <c r="T799" s="5"/>
      <c r="U799" s="5">
        <f t="shared" ref="U799:AA799" si="1482">MAX(U764-U729,0)</f>
        <v>0</v>
      </c>
      <c r="V799" s="5">
        <f t="shared" si="1482"/>
        <v>2.0197437561</v>
      </c>
      <c r="W799" s="5">
        <f t="shared" si="1482"/>
        <v>0.17595527549999934</v>
      </c>
      <c r="X799" s="5">
        <f t="shared" si="1482"/>
        <v>12.856374149999997</v>
      </c>
      <c r="Y799" s="5">
        <f t="shared" si="1482"/>
        <v>8.4147165450150023</v>
      </c>
      <c r="Z799" s="5">
        <f t="shared" si="1482"/>
        <v>27.773200443850001</v>
      </c>
      <c r="AA799" s="5">
        <f t="shared" si="1482"/>
        <v>0.94135021580999934</v>
      </c>
      <c r="AB799" s="5"/>
      <c r="AC799" s="5">
        <f t="shared" ref="AC799:AI799" si="1483">MAX(AC764-AC729,0)</f>
        <v>10.705351098320008</v>
      </c>
      <c r="AD799" s="5">
        <f t="shared" si="1483"/>
        <v>1.0690240176000001</v>
      </c>
      <c r="AE799" s="5">
        <f t="shared" si="1483"/>
        <v>0.49030788300000006</v>
      </c>
      <c r="AF799" s="5">
        <f t="shared" si="1483"/>
        <v>6.9557745750000013</v>
      </c>
      <c r="AG799" s="5">
        <f t="shared" si="1483"/>
        <v>0</v>
      </c>
      <c r="AH799" s="5">
        <f t="shared" si="1483"/>
        <v>12.982825000000005</v>
      </c>
      <c r="AI799" s="5">
        <f t="shared" si="1483"/>
        <v>2.32375</v>
      </c>
    </row>
    <row r="800" spans="2:35" hidden="1" x14ac:dyDescent="0.3">
      <c r="B800" s="86">
        <f t="shared" si="1459"/>
        <v>42825</v>
      </c>
      <c r="C800" s="3"/>
      <c r="D800" s="3"/>
      <c r="E800" s="5">
        <f t="shared" ref="E800:K800" si="1484">MAX(E765-E730,0)</f>
        <v>148.23859831272</v>
      </c>
      <c r="F800" s="5">
        <f t="shared" si="1484"/>
        <v>18.693818991400004</v>
      </c>
      <c r="G800" s="5">
        <f t="shared" si="1484"/>
        <v>13.534414067000004</v>
      </c>
      <c r="H800" s="5">
        <f t="shared" si="1484"/>
        <v>0</v>
      </c>
      <c r="I800" s="5">
        <f t="shared" si="1484"/>
        <v>162.35067682230002</v>
      </c>
      <c r="J800" s="5">
        <f t="shared" si="1484"/>
        <v>370.05051093475004</v>
      </c>
      <c r="K800" s="5">
        <f t="shared" si="1484"/>
        <v>8.5500802078859977</v>
      </c>
      <c r="L800" s="5"/>
      <c r="M800" s="5">
        <f t="shared" ref="M800:S800" si="1485">MAX(M765-M730,0)</f>
        <v>40.006264879479971</v>
      </c>
      <c r="N800" s="5">
        <f t="shared" si="1485"/>
        <v>0</v>
      </c>
      <c r="O800" s="5">
        <f t="shared" si="1485"/>
        <v>0</v>
      </c>
      <c r="P800" s="5">
        <f t="shared" si="1485"/>
        <v>0</v>
      </c>
      <c r="Q800" s="5">
        <f t="shared" si="1485"/>
        <v>0</v>
      </c>
      <c r="R800" s="5">
        <f t="shared" si="1485"/>
        <v>0</v>
      </c>
      <c r="S800" s="5">
        <f t="shared" si="1485"/>
        <v>0</v>
      </c>
      <c r="T800" s="5"/>
      <c r="U800" s="5">
        <f t="shared" ref="U800:AA800" si="1486">MAX(U765-U730,0)</f>
        <v>0</v>
      </c>
      <c r="V800" s="5">
        <f t="shared" si="1486"/>
        <v>2.1005501829000002</v>
      </c>
      <c r="W800" s="5">
        <f t="shared" si="1486"/>
        <v>0.18465064949999954</v>
      </c>
      <c r="X800" s="5">
        <f t="shared" si="1486"/>
        <v>13.409460660000001</v>
      </c>
      <c r="Y800" s="5">
        <f t="shared" si="1486"/>
        <v>9.0062618576099993</v>
      </c>
      <c r="Z800" s="5">
        <f t="shared" si="1486"/>
        <v>29.8828132035</v>
      </c>
      <c r="AA800" s="5">
        <f t="shared" si="1486"/>
        <v>1.0118493056699998</v>
      </c>
      <c r="AB800" s="5"/>
      <c r="AC800" s="5">
        <f t="shared" ref="AC800:AI800" si="1487">MAX(AC765-AC730,0)</f>
        <v>11.535021139059999</v>
      </c>
      <c r="AD800" s="5">
        <f t="shared" si="1487"/>
        <v>1.1122142064</v>
      </c>
      <c r="AE800" s="5">
        <f t="shared" si="1487"/>
        <v>0.51794636699999974</v>
      </c>
      <c r="AF800" s="5">
        <f t="shared" si="1487"/>
        <v>7.2516803299999992</v>
      </c>
      <c r="AG800" s="5">
        <f t="shared" si="1487"/>
        <v>0</v>
      </c>
      <c r="AH800" s="5">
        <f t="shared" si="1487"/>
        <v>13.967075000000001</v>
      </c>
      <c r="AI800" s="5">
        <f t="shared" si="1487"/>
        <v>2.4956250000000004</v>
      </c>
    </row>
    <row r="801" spans="2:35" hidden="1" x14ac:dyDescent="0.3">
      <c r="B801" s="86">
        <f t="shared" si="1459"/>
        <v>43190</v>
      </c>
      <c r="C801" s="3"/>
      <c r="D801" s="3"/>
      <c r="E801" s="5">
        <f t="shared" ref="E801:K801" si="1488">MAX(E766-E731,0)</f>
        <v>159.37651031099998</v>
      </c>
      <c r="F801" s="5">
        <f t="shared" si="1488"/>
        <v>19.697660600199999</v>
      </c>
      <c r="G801" s="5">
        <f t="shared" si="1488"/>
        <v>14.514126051000002</v>
      </c>
      <c r="H801" s="5">
        <f t="shared" si="1488"/>
        <v>0</v>
      </c>
      <c r="I801" s="5">
        <f t="shared" si="1488"/>
        <v>174.1825562366499</v>
      </c>
      <c r="J801" s="5">
        <f t="shared" si="1488"/>
        <v>398.23441714369994</v>
      </c>
      <c r="K801" s="5">
        <f t="shared" si="1488"/>
        <v>9.260474399666009</v>
      </c>
      <c r="L801" s="5"/>
      <c r="M801" s="5">
        <f t="shared" ref="M801:S801" si="1489">MAX(M766-M731,0)</f>
        <v>42.995090723999979</v>
      </c>
      <c r="N801" s="5">
        <f t="shared" si="1489"/>
        <v>0</v>
      </c>
      <c r="O801" s="5">
        <f t="shared" si="1489"/>
        <v>0</v>
      </c>
      <c r="P801" s="5">
        <f t="shared" si="1489"/>
        <v>0</v>
      </c>
      <c r="Q801" s="5">
        <f t="shared" si="1489"/>
        <v>0</v>
      </c>
      <c r="R801" s="5">
        <f t="shared" si="1489"/>
        <v>0</v>
      </c>
      <c r="S801" s="5">
        <f t="shared" si="1489"/>
        <v>0</v>
      </c>
      <c r="T801" s="5"/>
      <c r="U801" s="5">
        <f t="shared" ref="U801:AA801" si="1490">MAX(U766-U731,0)</f>
        <v>0</v>
      </c>
      <c r="V801" s="5">
        <f t="shared" si="1490"/>
        <v>2.2151066097000007</v>
      </c>
      <c r="W801" s="5">
        <f t="shared" si="1490"/>
        <v>0.22199212349999975</v>
      </c>
      <c r="X801" s="5">
        <f t="shared" si="1490"/>
        <v>14.021830599999998</v>
      </c>
      <c r="Y801" s="5">
        <f t="shared" si="1490"/>
        <v>9.6648236466549982</v>
      </c>
      <c r="Z801" s="5">
        <f t="shared" si="1490"/>
        <v>32.158547586199987</v>
      </c>
      <c r="AA801" s="5">
        <f t="shared" si="1490"/>
        <v>1.0947130765199995</v>
      </c>
      <c r="AB801" s="5"/>
      <c r="AC801" s="5">
        <f t="shared" ref="AC801:AI801" si="1491">MAX(AC766-AC731,0)</f>
        <v>12.391450015499991</v>
      </c>
      <c r="AD801" s="5">
        <f t="shared" si="1491"/>
        <v>1.1722793952000001</v>
      </c>
      <c r="AE801" s="5">
        <f t="shared" si="1491"/>
        <v>0.56058200099999977</v>
      </c>
      <c r="AF801" s="5">
        <f t="shared" si="1491"/>
        <v>7.5820777999999969</v>
      </c>
      <c r="AG801" s="5">
        <f t="shared" si="1491"/>
        <v>0</v>
      </c>
      <c r="AH801" s="5">
        <f t="shared" si="1491"/>
        <v>15.032774999999997</v>
      </c>
      <c r="AI801" s="5">
        <f t="shared" si="1491"/>
        <v>2.6950000000000003</v>
      </c>
    </row>
    <row r="802" spans="2:35" hidden="1" x14ac:dyDescent="0.3">
      <c r="B802" s="86">
        <f t="shared" si="1459"/>
        <v>43555</v>
      </c>
      <c r="C802" s="3"/>
      <c r="D802" s="3"/>
      <c r="E802" s="5">
        <f t="shared" ref="E802:K802" si="1492">MAX(E767-E732,0)</f>
        <v>171.52919288932</v>
      </c>
      <c r="F802" s="5">
        <f t="shared" si="1492"/>
        <v>20.698130959</v>
      </c>
      <c r="G802" s="5">
        <f t="shared" si="1492"/>
        <v>15.3342232205</v>
      </c>
      <c r="H802" s="5">
        <f t="shared" si="1492"/>
        <v>0</v>
      </c>
      <c r="I802" s="5">
        <f t="shared" si="1492"/>
        <v>186.45048396734995</v>
      </c>
      <c r="J802" s="5">
        <f t="shared" si="1492"/>
        <v>428.33400876874998</v>
      </c>
      <c r="K802" s="5">
        <f t="shared" si="1492"/>
        <v>10.225290325446011</v>
      </c>
      <c r="L802" s="5"/>
      <c r="M802" s="5">
        <f t="shared" ref="M802:S802" si="1493">MAX(M767-M732,0)</f>
        <v>46.29012795637999</v>
      </c>
      <c r="N802" s="5">
        <f t="shared" si="1493"/>
        <v>0</v>
      </c>
      <c r="O802" s="5">
        <f t="shared" si="1493"/>
        <v>0</v>
      </c>
      <c r="P802" s="5">
        <f t="shared" si="1493"/>
        <v>0</v>
      </c>
      <c r="Q802" s="5">
        <f t="shared" si="1493"/>
        <v>0</v>
      </c>
      <c r="R802" s="5">
        <f t="shared" si="1493"/>
        <v>0</v>
      </c>
      <c r="S802" s="5">
        <f t="shared" si="1493"/>
        <v>0</v>
      </c>
      <c r="T802" s="5"/>
      <c r="U802" s="5">
        <f t="shared" ref="U802:AA802" si="1494">MAX(U767-U732,0)</f>
        <v>0</v>
      </c>
      <c r="V802" s="5">
        <f t="shared" si="1494"/>
        <v>2.3289017865000008</v>
      </c>
      <c r="W802" s="5">
        <f t="shared" si="1494"/>
        <v>0.23292011924999967</v>
      </c>
      <c r="X802" s="5">
        <f t="shared" si="1494"/>
        <v>14.687710539999994</v>
      </c>
      <c r="Y802" s="5">
        <f t="shared" si="1494"/>
        <v>10.342567098644999</v>
      </c>
      <c r="Z802" s="5">
        <f t="shared" si="1494"/>
        <v>34.589160818750003</v>
      </c>
      <c r="AA802" s="5">
        <f t="shared" si="1494"/>
        <v>1.1969998283700001</v>
      </c>
      <c r="AB802" s="5"/>
      <c r="AC802" s="5">
        <f t="shared" ref="AC802:AI802" si="1495">MAX(AC767-AC732,0)</f>
        <v>13.346305108359999</v>
      </c>
      <c r="AD802" s="5">
        <f t="shared" si="1495"/>
        <v>1.2320727089999999</v>
      </c>
      <c r="AE802" s="5">
        <f t="shared" si="1495"/>
        <v>0.59191109549999976</v>
      </c>
      <c r="AF802" s="5">
        <f t="shared" si="1495"/>
        <v>7.943105270000002</v>
      </c>
      <c r="AG802" s="5">
        <f t="shared" si="1495"/>
        <v>0</v>
      </c>
      <c r="AH802" s="5">
        <f t="shared" si="1495"/>
        <v>16.166800000000002</v>
      </c>
      <c r="AI802" s="5">
        <f t="shared" si="1495"/>
        <v>2.9081250000000001</v>
      </c>
    </row>
    <row r="803" spans="2:35" hidden="1" x14ac:dyDescent="0.3">
      <c r="B803" s="86">
        <f t="shared" si="1459"/>
        <v>43921</v>
      </c>
      <c r="C803" s="3"/>
      <c r="D803" s="3"/>
      <c r="E803" s="5">
        <f t="shared" ref="E803:K803" si="1496">MAX(E768-E733,0)</f>
        <v>184.49457870772</v>
      </c>
      <c r="F803" s="5">
        <f t="shared" si="1496"/>
        <v>21.688487567800003</v>
      </c>
      <c r="G803" s="5">
        <f t="shared" si="1496"/>
        <v>16.041098260999995</v>
      </c>
      <c r="H803" s="5">
        <f t="shared" si="1496"/>
        <v>0</v>
      </c>
      <c r="I803" s="5">
        <f t="shared" si="1496"/>
        <v>200.02150554564994</v>
      </c>
      <c r="J803" s="5">
        <f t="shared" si="1496"/>
        <v>461.11535643720003</v>
      </c>
      <c r="K803" s="5">
        <f t="shared" si="1496"/>
        <v>10.748940321839996</v>
      </c>
      <c r="L803" s="5"/>
      <c r="M803" s="5">
        <f t="shared" ref="M803:S803" si="1497">MAX(M768-M733,0)</f>
        <v>49.78490516447998</v>
      </c>
      <c r="N803" s="5">
        <f t="shared" si="1497"/>
        <v>0</v>
      </c>
      <c r="O803" s="5">
        <f t="shared" si="1497"/>
        <v>0</v>
      </c>
      <c r="P803" s="5">
        <f t="shared" si="1497"/>
        <v>0</v>
      </c>
      <c r="Q803" s="5">
        <f t="shared" si="1497"/>
        <v>0</v>
      </c>
      <c r="R803" s="5">
        <f t="shared" si="1497"/>
        <v>0</v>
      </c>
      <c r="S803" s="5">
        <f t="shared" si="1497"/>
        <v>0</v>
      </c>
      <c r="T803" s="5"/>
      <c r="U803" s="5">
        <f t="shared" ref="U803:AA803" si="1498">MAX(U768-U733,0)</f>
        <v>0</v>
      </c>
      <c r="V803" s="5">
        <f t="shared" si="1498"/>
        <v>2.4404132133000007</v>
      </c>
      <c r="W803" s="5">
        <f t="shared" si="1498"/>
        <v>0.22779065850000002</v>
      </c>
      <c r="X803" s="5">
        <f t="shared" si="1498"/>
        <v>15.392980789999999</v>
      </c>
      <c r="Y803" s="5">
        <f t="shared" si="1498"/>
        <v>11.098396767954998</v>
      </c>
      <c r="Z803" s="5">
        <f t="shared" si="1498"/>
        <v>37.236597954700002</v>
      </c>
      <c r="AA803" s="5">
        <f t="shared" si="1498"/>
        <v>1.2678495445499998</v>
      </c>
      <c r="AB803" s="5"/>
      <c r="AC803" s="5">
        <f t="shared" ref="AC803:AI803" si="1499">MAX(AC768-AC733,0)</f>
        <v>14.352804434059998</v>
      </c>
      <c r="AD803" s="5">
        <f t="shared" si="1499"/>
        <v>1.2910503978000001</v>
      </c>
      <c r="AE803" s="5">
        <f t="shared" si="1499"/>
        <v>0.61564136100000022</v>
      </c>
      <c r="AF803" s="5">
        <f t="shared" si="1499"/>
        <v>8.3257528949999973</v>
      </c>
      <c r="AG803" s="5">
        <f t="shared" si="1499"/>
        <v>0</v>
      </c>
      <c r="AH803" s="5">
        <f t="shared" si="1499"/>
        <v>17.404375000000002</v>
      </c>
      <c r="AI803" s="5">
        <f t="shared" si="1499"/>
        <v>3.1143750000000003</v>
      </c>
    </row>
    <row r="804" spans="2:35" hidden="1" x14ac:dyDescent="0.3">
      <c r="B804" s="86">
        <f t="shared" si="1459"/>
        <v>44286</v>
      </c>
      <c r="C804" s="3"/>
      <c r="D804" s="3"/>
      <c r="E804" s="5">
        <f t="shared" ref="E804:K804" si="1500">MAX(E769-E734,0)</f>
        <v>151.39057702828001</v>
      </c>
      <c r="F804" s="5">
        <f t="shared" si="1500"/>
        <v>23.208099073899998</v>
      </c>
      <c r="G804" s="5">
        <f t="shared" si="1500"/>
        <v>19.773363164999999</v>
      </c>
      <c r="H804" s="5">
        <f t="shared" si="1500"/>
        <v>0</v>
      </c>
      <c r="I804" s="5">
        <f t="shared" si="1500"/>
        <v>160.85823745584992</v>
      </c>
      <c r="J804" s="5">
        <f t="shared" si="1500"/>
        <v>405.39602223890006</v>
      </c>
      <c r="K804" s="5">
        <f t="shared" si="1500"/>
        <v>10.220450994130999</v>
      </c>
      <c r="L804" s="5"/>
      <c r="M804" s="5">
        <f t="shared" ref="M804:S804" si="1501">MAX(M769-M734,0)</f>
        <v>40.259878599520007</v>
      </c>
      <c r="N804" s="5">
        <f t="shared" si="1501"/>
        <v>0</v>
      </c>
      <c r="O804" s="5">
        <f t="shared" si="1501"/>
        <v>0</v>
      </c>
      <c r="P804" s="5">
        <f t="shared" si="1501"/>
        <v>0</v>
      </c>
      <c r="Q804" s="5">
        <f t="shared" si="1501"/>
        <v>0</v>
      </c>
      <c r="R804" s="5">
        <f t="shared" si="1501"/>
        <v>0</v>
      </c>
      <c r="S804" s="5">
        <f t="shared" si="1501"/>
        <v>0</v>
      </c>
      <c r="T804" s="5"/>
      <c r="U804" s="5">
        <f t="shared" ref="U804:AA804" si="1502">MAX(U769-U734,0)</f>
        <v>0</v>
      </c>
      <c r="V804" s="5">
        <f t="shared" si="1502"/>
        <v>2.6433850591499994</v>
      </c>
      <c r="W804" s="5">
        <f t="shared" si="1502"/>
        <v>0.8038313024999999</v>
      </c>
      <c r="X804" s="5">
        <f t="shared" si="1502"/>
        <v>12.076756980000001</v>
      </c>
      <c r="Y804" s="5">
        <f t="shared" si="1502"/>
        <v>8.8547031980950006</v>
      </c>
      <c r="Z804" s="5">
        <f t="shared" si="1502"/>
        <v>32.745677136400005</v>
      </c>
      <c r="AA804" s="5">
        <f t="shared" si="1502"/>
        <v>1.1652832921949992</v>
      </c>
      <c r="AB804" s="5"/>
      <c r="AC804" s="5">
        <f t="shared" ref="AC804:AI804" si="1503">MAX(AC769-AC734,0)</f>
        <v>11.438499286439999</v>
      </c>
      <c r="AD804" s="5">
        <f t="shared" si="1503"/>
        <v>1.3873135389000002</v>
      </c>
      <c r="AE804" s="5">
        <f t="shared" si="1503"/>
        <v>0.86120686500000065</v>
      </c>
      <c r="AF804" s="5">
        <f t="shared" si="1503"/>
        <v>6.4982784900000023</v>
      </c>
      <c r="AG804" s="5">
        <f t="shared" si="1503"/>
        <v>0</v>
      </c>
      <c r="AH804" s="5">
        <f t="shared" si="1503"/>
        <v>15.242577004150005</v>
      </c>
      <c r="AI804" s="5">
        <f t="shared" si="1503"/>
        <v>2.7362500000000001</v>
      </c>
    </row>
    <row r="805" spans="2:35" x14ac:dyDescent="0.3">
      <c r="B805" s="86">
        <f t="shared" si="1459"/>
        <v>44651</v>
      </c>
      <c r="C805" s="3"/>
      <c r="D805" s="3"/>
      <c r="E805" s="5">
        <f t="shared" ref="E805:K805" si="1504">MAX(E770-E735,0)</f>
        <v>21.305948118965997</v>
      </c>
      <c r="F805" s="5">
        <f t="shared" si="1504"/>
        <v>25.570554511427996</v>
      </c>
      <c r="G805" s="5">
        <f t="shared" si="1504"/>
        <v>28.341424590547504</v>
      </c>
      <c r="H805" s="5">
        <f t="shared" si="1504"/>
        <v>0</v>
      </c>
      <c r="I805" s="5">
        <f t="shared" si="1504"/>
        <v>11.5588128391515</v>
      </c>
      <c r="J805" s="5">
        <f t="shared" si="1504"/>
        <v>160.56992104702874</v>
      </c>
      <c r="K805" s="5">
        <f t="shared" si="1504"/>
        <v>6.3706466249209424</v>
      </c>
      <c r="L805" s="5"/>
      <c r="M805" s="5">
        <f t="shared" ref="M805:S805" si="1505">MAX(M770-M735,0)</f>
        <v>3.3718019257439984</v>
      </c>
      <c r="N805" s="5">
        <f t="shared" si="1505"/>
        <v>0</v>
      </c>
      <c r="O805" s="5">
        <f t="shared" si="1505"/>
        <v>0</v>
      </c>
      <c r="P805" s="5">
        <f t="shared" si="1505"/>
        <v>0</v>
      </c>
      <c r="Q805" s="5">
        <f t="shared" si="1505"/>
        <v>0</v>
      </c>
      <c r="R805" s="5">
        <f t="shared" si="1505"/>
        <v>0</v>
      </c>
      <c r="S805" s="5">
        <f t="shared" si="1505"/>
        <v>0</v>
      </c>
      <c r="T805" s="5"/>
      <c r="U805" s="5">
        <f t="shared" ref="U805:AA805" si="1506">MAX(U770-U735,0)</f>
        <v>0</v>
      </c>
      <c r="V805" s="5">
        <f t="shared" si="1506"/>
        <v>3.0051516362579997</v>
      </c>
      <c r="W805" s="5">
        <f t="shared" si="1506"/>
        <v>2.4301051821787496</v>
      </c>
      <c r="X805" s="5">
        <f t="shared" si="1506"/>
        <v>0.44807791814999964</v>
      </c>
      <c r="Y805" s="5">
        <f t="shared" si="1506"/>
        <v>0.35860919270355041</v>
      </c>
      <c r="Z805" s="5">
        <f t="shared" si="1506"/>
        <v>13.000661561778749</v>
      </c>
      <c r="AA805" s="5">
        <f t="shared" si="1506"/>
        <v>0.60762161585632524</v>
      </c>
      <c r="AB805" s="5"/>
      <c r="AC805" s="5">
        <f t="shared" ref="AC805:AI805" si="1507">MAX(AC770-AC735,0)</f>
        <v>0.29634220970549841</v>
      </c>
      <c r="AD805" s="5">
        <f t="shared" si="1507"/>
        <v>1.5453324163529998</v>
      </c>
      <c r="AE805" s="5">
        <f t="shared" si="1507"/>
        <v>1.4827754934224999</v>
      </c>
      <c r="AF805" s="5">
        <f t="shared" si="1507"/>
        <v>9.9984084075000812E-2</v>
      </c>
      <c r="AG805" s="5">
        <f t="shared" si="1507"/>
        <v>0</v>
      </c>
      <c r="AH805" s="5">
        <f t="shared" si="1507"/>
        <v>5.8911836015193764</v>
      </c>
      <c r="AI805" s="5">
        <f t="shared" si="1507"/>
        <v>1.04630625</v>
      </c>
    </row>
    <row r="806" spans="2:35" x14ac:dyDescent="0.3">
      <c r="B806" s="86">
        <f t="shared" si="1459"/>
        <v>45016</v>
      </c>
      <c r="C806" s="3"/>
      <c r="D806" s="3"/>
      <c r="E806" s="5">
        <f t="shared" ref="E806:K806" si="1508">MAX(E771-E736,0)</f>
        <v>21.412477859560816</v>
      </c>
      <c r="F806" s="5">
        <f t="shared" si="1508"/>
        <v>25.698407283985137</v>
      </c>
      <c r="G806" s="5">
        <f t="shared" si="1508"/>
        <v>28.483131713500239</v>
      </c>
      <c r="H806" s="5">
        <f t="shared" si="1508"/>
        <v>0</v>
      </c>
      <c r="I806" s="5">
        <f t="shared" si="1508"/>
        <v>11.616606903347254</v>
      </c>
      <c r="J806" s="5">
        <f t="shared" si="1508"/>
        <v>161.37277065226385</v>
      </c>
      <c r="K806" s="5">
        <f t="shared" si="1508"/>
        <v>6.4024998580455392</v>
      </c>
      <c r="L806" s="5"/>
      <c r="M806" s="5">
        <f t="shared" ref="M806:S806" si="1509">MAX(M771-M736,0)</f>
        <v>3.388660935372716</v>
      </c>
      <c r="N806" s="5">
        <f t="shared" si="1509"/>
        <v>0</v>
      </c>
      <c r="O806" s="5">
        <f t="shared" si="1509"/>
        <v>0</v>
      </c>
      <c r="P806" s="5">
        <f t="shared" si="1509"/>
        <v>0</v>
      </c>
      <c r="Q806" s="5">
        <f t="shared" si="1509"/>
        <v>0</v>
      </c>
      <c r="R806" s="5">
        <f t="shared" si="1509"/>
        <v>0</v>
      </c>
      <c r="S806" s="5">
        <f t="shared" si="1509"/>
        <v>0</v>
      </c>
      <c r="T806" s="5"/>
      <c r="U806" s="5">
        <f t="shared" ref="U806:AA806" si="1510">MAX(U771-U736,0)</f>
        <v>0</v>
      </c>
      <c r="V806" s="5">
        <f t="shared" si="1510"/>
        <v>3.0201773944392891</v>
      </c>
      <c r="W806" s="5">
        <f t="shared" si="1510"/>
        <v>2.4422557080896441</v>
      </c>
      <c r="X806" s="5">
        <f t="shared" si="1510"/>
        <v>0.45031830774074955</v>
      </c>
      <c r="Y806" s="5">
        <f t="shared" si="1510"/>
        <v>0.36040223866706755</v>
      </c>
      <c r="Z806" s="5">
        <f t="shared" si="1510"/>
        <v>13.065664869587639</v>
      </c>
      <c r="AA806" s="5">
        <f t="shared" si="1510"/>
        <v>0.61065972393560641</v>
      </c>
      <c r="AB806" s="5"/>
      <c r="AC806" s="5">
        <f t="shared" ref="AC806:AI806" si="1511">MAX(AC771-AC736,0)</f>
        <v>0.29782392075402697</v>
      </c>
      <c r="AD806" s="5">
        <f t="shared" si="1511"/>
        <v>1.5530590784347649</v>
      </c>
      <c r="AE806" s="5">
        <f t="shared" si="1511"/>
        <v>1.4901893708896123</v>
      </c>
      <c r="AF806" s="5">
        <f t="shared" si="1511"/>
        <v>0.10048400449537453</v>
      </c>
      <c r="AG806" s="5">
        <f t="shared" si="1511"/>
        <v>0</v>
      </c>
      <c r="AH806" s="5">
        <f t="shared" si="1511"/>
        <v>5.9206395195269712</v>
      </c>
      <c r="AI806" s="5">
        <f t="shared" si="1511"/>
        <v>1.0515377812499997</v>
      </c>
    </row>
    <row r="807" spans="2:35" x14ac:dyDescent="0.3">
      <c r="B807" s="86">
        <f t="shared" si="1459"/>
        <v>45382</v>
      </c>
      <c r="C807" s="3"/>
      <c r="D807" s="3"/>
      <c r="E807" s="5">
        <f t="shared" ref="E807:K807" si="1512">MAX(E772-E737,0)</f>
        <v>21.519540248858625</v>
      </c>
      <c r="F807" s="5">
        <f t="shared" si="1512"/>
        <v>25.826899320405058</v>
      </c>
      <c r="G807" s="5">
        <f t="shared" si="1512"/>
        <v>28.625547372067729</v>
      </c>
      <c r="H807" s="5">
        <f t="shared" si="1512"/>
        <v>0</v>
      </c>
      <c r="I807" s="5">
        <f t="shared" si="1512"/>
        <v>11.674689937863988</v>
      </c>
      <c r="J807" s="5">
        <f t="shared" si="1512"/>
        <v>162.17963450552514</v>
      </c>
      <c r="K807" s="5">
        <f t="shared" si="1512"/>
        <v>6.4345123573357625</v>
      </c>
      <c r="L807" s="5"/>
      <c r="M807" s="5">
        <f t="shared" ref="M807:S807" si="1513">MAX(M772-M737,0)</f>
        <v>3.4056042400495805</v>
      </c>
      <c r="N807" s="5">
        <f t="shared" si="1513"/>
        <v>0</v>
      </c>
      <c r="O807" s="5">
        <f t="shared" si="1513"/>
        <v>0</v>
      </c>
      <c r="P807" s="5">
        <f t="shared" si="1513"/>
        <v>0</v>
      </c>
      <c r="Q807" s="5">
        <f t="shared" si="1513"/>
        <v>0</v>
      </c>
      <c r="R807" s="5">
        <f t="shared" si="1513"/>
        <v>0</v>
      </c>
      <c r="S807" s="5">
        <f t="shared" si="1513"/>
        <v>0</v>
      </c>
      <c r="T807" s="5"/>
      <c r="U807" s="5">
        <f t="shared" ref="U807:AA807" si="1514">MAX(U772-U737,0)</f>
        <v>0</v>
      </c>
      <c r="V807" s="5">
        <f t="shared" si="1514"/>
        <v>3.0352782814114856</v>
      </c>
      <c r="W807" s="5">
        <f t="shared" si="1514"/>
        <v>2.4544669866300914</v>
      </c>
      <c r="X807" s="5">
        <f t="shared" si="1514"/>
        <v>0.45256989927945357</v>
      </c>
      <c r="Y807" s="5">
        <f t="shared" si="1514"/>
        <v>0.36220424986040278</v>
      </c>
      <c r="Z807" s="5">
        <f t="shared" si="1514"/>
        <v>13.130993193935577</v>
      </c>
      <c r="AA807" s="5">
        <f t="shared" si="1514"/>
        <v>0.61371302255528359</v>
      </c>
      <c r="AB807" s="5"/>
      <c r="AC807" s="5">
        <f t="shared" ref="AC807:AI807" si="1515">MAX(AC772-AC737,0)</f>
        <v>0.2993130403577986</v>
      </c>
      <c r="AD807" s="5">
        <f t="shared" si="1515"/>
        <v>1.5608243738269383</v>
      </c>
      <c r="AE807" s="5">
        <f t="shared" si="1515"/>
        <v>1.49764031774406</v>
      </c>
      <c r="AF807" s="5">
        <f t="shared" si="1515"/>
        <v>0.10098642451785134</v>
      </c>
      <c r="AG807" s="5">
        <f t="shared" si="1515"/>
        <v>0</v>
      </c>
      <c r="AH807" s="5">
        <f t="shared" si="1515"/>
        <v>5.9502427171246053</v>
      </c>
      <c r="AI807" s="5">
        <f t="shared" si="1515"/>
        <v>1.0567954701562499</v>
      </c>
    </row>
    <row r="808" spans="2:35" x14ac:dyDescent="0.3">
      <c r="B808" s="86">
        <f t="shared" si="1459"/>
        <v>45747</v>
      </c>
      <c r="C808" s="3"/>
      <c r="D808" s="3"/>
      <c r="E808" s="5">
        <f t="shared" ref="E808:K808" si="1516">MAX(E773-E738,0)</f>
        <v>21.62713795010291</v>
      </c>
      <c r="F808" s="5">
        <f t="shared" si="1516"/>
        <v>25.956033817007079</v>
      </c>
      <c r="G808" s="5">
        <f t="shared" si="1516"/>
        <v>28.768675108928075</v>
      </c>
      <c r="H808" s="5">
        <f t="shared" si="1516"/>
        <v>0</v>
      </c>
      <c r="I808" s="5">
        <f t="shared" si="1516"/>
        <v>11.733063387553308</v>
      </c>
      <c r="J808" s="5">
        <f t="shared" si="1516"/>
        <v>162.99053267805277</v>
      </c>
      <c r="K808" s="5">
        <f t="shared" si="1516"/>
        <v>6.4666849191224394</v>
      </c>
      <c r="L808" s="5"/>
      <c r="M808" s="5">
        <f t="shared" ref="M808:S808" si="1517">MAX(M773-M738,0)</f>
        <v>3.4226322612498272</v>
      </c>
      <c r="N808" s="5">
        <f t="shared" si="1517"/>
        <v>0</v>
      </c>
      <c r="O808" s="5">
        <f t="shared" si="1517"/>
        <v>0</v>
      </c>
      <c r="P808" s="5">
        <f t="shared" si="1517"/>
        <v>0</v>
      </c>
      <c r="Q808" s="5">
        <f t="shared" si="1517"/>
        <v>0</v>
      </c>
      <c r="R808" s="5">
        <f t="shared" si="1517"/>
        <v>0</v>
      </c>
      <c r="S808" s="5">
        <f t="shared" si="1517"/>
        <v>0</v>
      </c>
      <c r="T808" s="5"/>
      <c r="U808" s="5">
        <f t="shared" ref="U808:AA808" si="1518">MAX(U773-U738,0)</f>
        <v>0</v>
      </c>
      <c r="V808" s="5">
        <f t="shared" si="1518"/>
        <v>3.0504546728185429</v>
      </c>
      <c r="W808" s="5">
        <f t="shared" si="1518"/>
        <v>2.4667393215632414</v>
      </c>
      <c r="X808" s="5">
        <f t="shared" si="1518"/>
        <v>0.45483274877585123</v>
      </c>
      <c r="Y808" s="5">
        <f t="shared" si="1518"/>
        <v>0.36401527110970422</v>
      </c>
      <c r="Z808" s="5">
        <f t="shared" si="1518"/>
        <v>13.196648159905251</v>
      </c>
      <c r="AA808" s="5">
        <f t="shared" si="1518"/>
        <v>0.61678158766806057</v>
      </c>
      <c r="AB808" s="5"/>
      <c r="AC808" s="5">
        <f t="shared" ref="AC808:AI808" si="1519">MAX(AC773-AC738,0)</f>
        <v>0.30080960555958747</v>
      </c>
      <c r="AD808" s="5">
        <f t="shared" si="1519"/>
        <v>1.5686284956960728</v>
      </c>
      <c r="AE808" s="5">
        <f t="shared" si="1519"/>
        <v>1.5051285193327804</v>
      </c>
      <c r="AF808" s="5">
        <f t="shared" si="1519"/>
        <v>0.10149135664044096</v>
      </c>
      <c r="AG808" s="5">
        <f t="shared" si="1519"/>
        <v>0</v>
      </c>
      <c r="AH808" s="5">
        <f t="shared" si="1519"/>
        <v>5.9799939307102266</v>
      </c>
      <c r="AI808" s="5">
        <f t="shared" si="1519"/>
        <v>1.062079447507031</v>
      </c>
    </row>
    <row r="809" spans="2:35" x14ac:dyDescent="0.3">
      <c r="B809" s="86">
        <f t="shared" si="1459"/>
        <v>46112</v>
      </c>
      <c r="C809" s="3"/>
      <c r="D809" s="3"/>
      <c r="E809" s="5">
        <f t="shared" ref="E809:K809" si="1520">MAX(E774-E739,0)</f>
        <v>21.735273639853421</v>
      </c>
      <c r="F809" s="5">
        <f t="shared" si="1520"/>
        <v>26.085813986092109</v>
      </c>
      <c r="G809" s="5">
        <f t="shared" si="1520"/>
        <v>28.912518484472699</v>
      </c>
      <c r="H809" s="5">
        <f t="shared" si="1520"/>
        <v>0</v>
      </c>
      <c r="I809" s="5">
        <f t="shared" si="1520"/>
        <v>11.791728704491071</v>
      </c>
      <c r="J809" s="5">
        <f t="shared" si="1520"/>
        <v>163.80548534144305</v>
      </c>
      <c r="K809" s="5">
        <f t="shared" si="1520"/>
        <v>6.4990183437180526</v>
      </c>
      <c r="L809" s="5"/>
      <c r="M809" s="5">
        <f t="shared" ref="M809:S809" si="1521">MAX(M774-M739,0)</f>
        <v>3.4397454225560757</v>
      </c>
      <c r="N809" s="5">
        <f t="shared" si="1521"/>
        <v>0</v>
      </c>
      <c r="O809" s="5">
        <f t="shared" si="1521"/>
        <v>0</v>
      </c>
      <c r="P809" s="5">
        <f t="shared" si="1521"/>
        <v>0</v>
      </c>
      <c r="Q809" s="5">
        <f t="shared" si="1521"/>
        <v>0</v>
      </c>
      <c r="R809" s="5">
        <f t="shared" si="1521"/>
        <v>0</v>
      </c>
      <c r="S809" s="5">
        <f t="shared" si="1521"/>
        <v>0</v>
      </c>
      <c r="T809" s="5"/>
      <c r="U809" s="5">
        <f t="shared" ref="U809:AA809" si="1522">MAX(U774-U739,0)</f>
        <v>0</v>
      </c>
      <c r="V809" s="5">
        <f t="shared" si="1522"/>
        <v>3.065706946182635</v>
      </c>
      <c r="W809" s="5">
        <f t="shared" si="1522"/>
        <v>2.4790730181710572</v>
      </c>
      <c r="X809" s="5">
        <f t="shared" si="1522"/>
        <v>0.45710691251973046</v>
      </c>
      <c r="Y809" s="5">
        <f t="shared" si="1522"/>
        <v>0.36583534746525359</v>
      </c>
      <c r="Z809" s="5">
        <f t="shared" si="1522"/>
        <v>13.26263140070478</v>
      </c>
      <c r="AA809" s="5">
        <f t="shared" si="1522"/>
        <v>0.6198654956064007</v>
      </c>
      <c r="AB809" s="5"/>
      <c r="AC809" s="5">
        <f t="shared" ref="AC809:AI809" si="1523">MAX(AC774-AC739,0)</f>
        <v>0.30231365358738493</v>
      </c>
      <c r="AD809" s="5">
        <f t="shared" si="1523"/>
        <v>1.5764716381745529</v>
      </c>
      <c r="AE809" s="5">
        <f t="shared" si="1523"/>
        <v>1.512654161929444</v>
      </c>
      <c r="AF809" s="5">
        <f t="shared" si="1523"/>
        <v>0.10199881342364314</v>
      </c>
      <c r="AG809" s="5">
        <f t="shared" si="1523"/>
        <v>0</v>
      </c>
      <c r="AH809" s="5">
        <f t="shared" si="1523"/>
        <v>6.0098939003637781</v>
      </c>
      <c r="AI809" s="5">
        <f t="shared" si="1523"/>
        <v>1.067389844744566</v>
      </c>
    </row>
    <row r="810" spans="2:35" x14ac:dyDescent="0.3">
      <c r="B810" s="86">
        <f t="shared" si="1459"/>
        <v>46477</v>
      </c>
      <c r="C810" s="3"/>
      <c r="D810" s="3"/>
      <c r="E810" s="5">
        <f t="shared" ref="E810:K810" si="1524">MAX(E775-E740,0)</f>
        <v>21.843950008052698</v>
      </c>
      <c r="F810" s="5">
        <f t="shared" si="1524"/>
        <v>26.21624305602257</v>
      </c>
      <c r="G810" s="5">
        <f t="shared" si="1524"/>
        <v>29.05708107689507</v>
      </c>
      <c r="H810" s="5">
        <f t="shared" si="1524"/>
        <v>0</v>
      </c>
      <c r="I810" s="5">
        <f t="shared" si="1524"/>
        <v>11.85068734801353</v>
      </c>
      <c r="J810" s="5">
        <f t="shared" si="1524"/>
        <v>164.62451276815023</v>
      </c>
      <c r="K810" s="5">
        <f t="shared" si="1524"/>
        <v>6.5315134354366382</v>
      </c>
      <c r="L810" s="5"/>
      <c r="M810" s="5">
        <f t="shared" ref="M810:S810" si="1525">MAX(M775-M740,0)</f>
        <v>3.4569441496688533</v>
      </c>
      <c r="N810" s="5">
        <f t="shared" si="1525"/>
        <v>0</v>
      </c>
      <c r="O810" s="5">
        <f t="shared" si="1525"/>
        <v>0</v>
      </c>
      <c r="P810" s="5">
        <f t="shared" si="1525"/>
        <v>0</v>
      </c>
      <c r="Q810" s="5">
        <f t="shared" si="1525"/>
        <v>0</v>
      </c>
      <c r="R810" s="5">
        <f t="shared" si="1525"/>
        <v>0</v>
      </c>
      <c r="S810" s="5">
        <f t="shared" si="1525"/>
        <v>0</v>
      </c>
      <c r="T810" s="5"/>
      <c r="U810" s="5">
        <f t="shared" ref="U810:AA810" si="1526">MAX(U775-U740,0)</f>
        <v>0</v>
      </c>
      <c r="V810" s="5">
        <f t="shared" si="1526"/>
        <v>3.0810354809135476</v>
      </c>
      <c r="W810" s="5">
        <f t="shared" si="1526"/>
        <v>2.4914683832619131</v>
      </c>
      <c r="X810" s="5">
        <f t="shared" si="1526"/>
        <v>0.45939244708232874</v>
      </c>
      <c r="Y810" s="5">
        <f t="shared" si="1526"/>
        <v>0.36766452420258</v>
      </c>
      <c r="Z810" s="5">
        <f t="shared" si="1526"/>
        <v>13.328944557708304</v>
      </c>
      <c r="AA810" s="5">
        <f t="shared" si="1526"/>
        <v>0.62296482308443246</v>
      </c>
      <c r="AB810" s="5"/>
      <c r="AC810" s="5">
        <f t="shared" ref="AC810:AI810" si="1527">MAX(AC775-AC740,0)</f>
        <v>0.30382522185532324</v>
      </c>
      <c r="AD810" s="5">
        <f t="shared" si="1527"/>
        <v>1.5843539963654256</v>
      </c>
      <c r="AE810" s="5">
        <f t="shared" si="1527"/>
        <v>1.5202174327390914</v>
      </c>
      <c r="AF810" s="5">
        <f t="shared" si="1527"/>
        <v>0.10250880749076208</v>
      </c>
      <c r="AG810" s="5">
        <f t="shared" si="1527"/>
        <v>0</v>
      </c>
      <c r="AH810" s="5">
        <f t="shared" si="1527"/>
        <v>6.0399433698655951</v>
      </c>
      <c r="AI810" s="5">
        <f t="shared" si="1527"/>
        <v>1.0727267939682887</v>
      </c>
    </row>
    <row r="811" spans="2:35" x14ac:dyDescent="0.3">
      <c r="B811" s="86">
        <f t="shared" si="1459"/>
        <v>46843</v>
      </c>
      <c r="C811" s="3"/>
      <c r="D811" s="3"/>
      <c r="E811" s="5">
        <f t="shared" ref="E811:K811" si="1528">MAX(E776-E741,0)</f>
        <v>21.953169758092958</v>
      </c>
      <c r="F811" s="5">
        <f t="shared" si="1528"/>
        <v>26.347324271302679</v>
      </c>
      <c r="G811" s="5">
        <f t="shared" si="1528"/>
        <v>29.202366482279537</v>
      </c>
      <c r="H811" s="5">
        <f t="shared" si="1528"/>
        <v>0</v>
      </c>
      <c r="I811" s="5">
        <f t="shared" si="1528"/>
        <v>11.909940784753594</v>
      </c>
      <c r="J811" s="5">
        <f t="shared" si="1528"/>
        <v>165.44763533199097</v>
      </c>
      <c r="K811" s="5">
        <f t="shared" si="1528"/>
        <v>6.5641710026138167</v>
      </c>
      <c r="L811" s="5"/>
      <c r="M811" s="5">
        <f t="shared" ref="M811:S811" si="1529">MAX(M776-M741,0)</f>
        <v>3.4742288704172033</v>
      </c>
      <c r="N811" s="5">
        <f t="shared" si="1529"/>
        <v>0</v>
      </c>
      <c r="O811" s="5">
        <f t="shared" si="1529"/>
        <v>0</v>
      </c>
      <c r="P811" s="5">
        <f t="shared" si="1529"/>
        <v>0</v>
      </c>
      <c r="Q811" s="5">
        <f t="shared" si="1529"/>
        <v>0</v>
      </c>
      <c r="R811" s="5">
        <f t="shared" si="1529"/>
        <v>0</v>
      </c>
      <c r="S811" s="5">
        <f t="shared" si="1529"/>
        <v>0</v>
      </c>
      <c r="T811" s="5"/>
      <c r="U811" s="5">
        <f t="shared" ref="U811:AA811" si="1530">MAX(U776-U741,0)</f>
        <v>0</v>
      </c>
      <c r="V811" s="5">
        <f t="shared" si="1530"/>
        <v>3.0964406583181154</v>
      </c>
      <c r="W811" s="5">
        <f t="shared" si="1530"/>
        <v>2.503925725178223</v>
      </c>
      <c r="X811" s="5">
        <f t="shared" si="1530"/>
        <v>0.46168940931773994</v>
      </c>
      <c r="Y811" s="5">
        <f t="shared" si="1530"/>
        <v>0.3695028468235928</v>
      </c>
      <c r="Z811" s="5">
        <f t="shared" si="1530"/>
        <v>13.395589280496846</v>
      </c>
      <c r="AA811" s="5">
        <f t="shared" si="1530"/>
        <v>0.62607964719985487</v>
      </c>
      <c r="AB811" s="5"/>
      <c r="AC811" s="5">
        <f t="shared" ref="AC811:AI811" si="1531">MAX(AC776-AC741,0)</f>
        <v>0.30534434796459919</v>
      </c>
      <c r="AD811" s="5">
        <f t="shared" si="1531"/>
        <v>1.5922757663472524</v>
      </c>
      <c r="AE811" s="5">
        <f t="shared" si="1531"/>
        <v>1.5278185199027869</v>
      </c>
      <c r="AF811" s="5">
        <f t="shared" si="1531"/>
        <v>0.10302135152821501</v>
      </c>
      <c r="AG811" s="5">
        <f t="shared" si="1531"/>
        <v>0</v>
      </c>
      <c r="AH811" s="5">
        <f t="shared" si="1531"/>
        <v>6.070143086714924</v>
      </c>
      <c r="AI811" s="5">
        <f t="shared" si="1531"/>
        <v>1.07809042793813</v>
      </c>
    </row>
    <row r="812" spans="2:35" x14ac:dyDescent="0.3">
      <c r="B812" s="86">
        <f t="shared" si="1459"/>
        <v>47208</v>
      </c>
      <c r="C812" s="3"/>
      <c r="D812" s="3"/>
      <c r="E812" s="5">
        <f t="shared" ref="E812:K812" si="1532">MAX(E777-E742,0)</f>
        <v>22.062935606883425</v>
      </c>
      <c r="F812" s="5">
        <f t="shared" si="1532"/>
        <v>26.479060892659188</v>
      </c>
      <c r="G812" s="5">
        <f t="shared" si="1532"/>
        <v>29.34837831469093</v>
      </c>
      <c r="H812" s="5">
        <f t="shared" si="1532"/>
        <v>0</v>
      </c>
      <c r="I812" s="5">
        <f t="shared" si="1532"/>
        <v>11.969490488677366</v>
      </c>
      <c r="J812" s="5">
        <f t="shared" si="1532"/>
        <v>166.27487350865087</v>
      </c>
      <c r="K812" s="5">
        <f t="shared" si="1532"/>
        <v>6.5969918576268931</v>
      </c>
      <c r="L812" s="5"/>
      <c r="M812" s="5">
        <f t="shared" ref="M812:S812" si="1533">MAX(M777-M742,0)</f>
        <v>3.4916000147692827</v>
      </c>
      <c r="N812" s="5">
        <f t="shared" si="1533"/>
        <v>0</v>
      </c>
      <c r="O812" s="5">
        <f t="shared" si="1533"/>
        <v>0</v>
      </c>
      <c r="P812" s="5">
        <f t="shared" si="1533"/>
        <v>0</v>
      </c>
      <c r="Q812" s="5">
        <f t="shared" si="1533"/>
        <v>0</v>
      </c>
      <c r="R812" s="5">
        <f t="shared" si="1533"/>
        <v>0</v>
      </c>
      <c r="S812" s="5">
        <f t="shared" si="1533"/>
        <v>0</v>
      </c>
      <c r="T812" s="5"/>
      <c r="U812" s="5">
        <f t="shared" ref="U812:AA812" si="1534">MAX(U777-U742,0)</f>
        <v>0</v>
      </c>
      <c r="V812" s="5">
        <f t="shared" si="1534"/>
        <v>3.1119228616097039</v>
      </c>
      <c r="W812" s="5">
        <f t="shared" si="1534"/>
        <v>2.5164453538041132</v>
      </c>
      <c r="X812" s="5">
        <f t="shared" si="1534"/>
        <v>0.46399785636432878</v>
      </c>
      <c r="Y812" s="5">
        <f t="shared" si="1534"/>
        <v>0.37135036105771091</v>
      </c>
      <c r="Z812" s="5">
        <f t="shared" si="1534"/>
        <v>13.462567226899324</v>
      </c>
      <c r="AA812" s="5">
        <f t="shared" si="1534"/>
        <v>0.62921004543585346</v>
      </c>
      <c r="AB812" s="5"/>
      <c r="AC812" s="5">
        <f t="shared" ref="AC812:AI812" si="1535">MAX(AC777-AC742,0)</f>
        <v>0.30687106970442457</v>
      </c>
      <c r="AD812" s="5">
        <f t="shared" si="1535"/>
        <v>1.6002371451789881</v>
      </c>
      <c r="AE812" s="5">
        <f t="shared" si="1535"/>
        <v>1.5354576125023005</v>
      </c>
      <c r="AF812" s="5">
        <f t="shared" si="1535"/>
        <v>0.10353645828585645</v>
      </c>
      <c r="AG812" s="5">
        <f t="shared" si="1535"/>
        <v>0</v>
      </c>
      <c r="AH812" s="5">
        <f t="shared" si="1535"/>
        <v>6.1004938021484971</v>
      </c>
      <c r="AI812" s="5">
        <f t="shared" si="1535"/>
        <v>1.0834808800778206</v>
      </c>
    </row>
    <row r="813" spans="2:35" x14ac:dyDescent="0.3">
      <c r="B813" s="86">
        <f t="shared" si="1459"/>
        <v>47573</v>
      </c>
      <c r="C813" s="3"/>
      <c r="D813" s="3"/>
      <c r="E813" s="5">
        <f t="shared" ref="E813:K813" si="1536">MAX(E778-E743,0)</f>
        <v>22.173250284917845</v>
      </c>
      <c r="F813" s="5">
        <f t="shared" si="1536"/>
        <v>26.611456197122475</v>
      </c>
      <c r="G813" s="5">
        <f t="shared" si="1536"/>
        <v>29.495120206264382</v>
      </c>
      <c r="H813" s="5">
        <f t="shared" si="1536"/>
        <v>0</v>
      </c>
      <c r="I813" s="5">
        <f t="shared" si="1536"/>
        <v>12.029337941120751</v>
      </c>
      <c r="J813" s="5">
        <f t="shared" si="1536"/>
        <v>167.10624787619412</v>
      </c>
      <c r="K813" s="5">
        <f t="shared" si="1536"/>
        <v>6.6299768169150255</v>
      </c>
      <c r="L813" s="5"/>
      <c r="M813" s="5">
        <f t="shared" ref="M813:S813" si="1537">MAX(M778-M743,0)</f>
        <v>3.5090580148431378</v>
      </c>
      <c r="N813" s="5">
        <f t="shared" si="1537"/>
        <v>0</v>
      </c>
      <c r="O813" s="5">
        <f t="shared" si="1537"/>
        <v>0</v>
      </c>
      <c r="P813" s="5">
        <f t="shared" si="1537"/>
        <v>0</v>
      </c>
      <c r="Q813" s="5">
        <f t="shared" si="1537"/>
        <v>0</v>
      </c>
      <c r="R813" s="5">
        <f t="shared" si="1537"/>
        <v>0</v>
      </c>
      <c r="S813" s="5">
        <f t="shared" si="1537"/>
        <v>0</v>
      </c>
      <c r="T813" s="5"/>
      <c r="U813" s="5">
        <f t="shared" ref="U813:AA813" si="1538">MAX(U778-U743,0)</f>
        <v>0</v>
      </c>
      <c r="V813" s="5">
        <f t="shared" si="1538"/>
        <v>3.1274824759177529</v>
      </c>
      <c r="W813" s="5">
        <f t="shared" si="1538"/>
        <v>2.5290275805731337</v>
      </c>
      <c r="X813" s="5">
        <f t="shared" si="1538"/>
        <v>0.46631784564615053</v>
      </c>
      <c r="Y813" s="5">
        <f t="shared" si="1538"/>
        <v>0.37320711286299924</v>
      </c>
      <c r="Z813" s="5">
        <f t="shared" si="1538"/>
        <v>13.529880063033819</v>
      </c>
      <c r="AA813" s="5">
        <f t="shared" si="1538"/>
        <v>0.63235609566303341</v>
      </c>
      <c r="AB813" s="5"/>
      <c r="AC813" s="5">
        <f t="shared" ref="AC813:AI813" si="1539">MAX(AC778-AC743,0)</f>
        <v>0.30840542505294444</v>
      </c>
      <c r="AD813" s="5">
        <f t="shared" si="1539"/>
        <v>1.6082383309048831</v>
      </c>
      <c r="AE813" s="5">
        <f t="shared" si="1539"/>
        <v>1.5431349005648118</v>
      </c>
      <c r="AF813" s="5">
        <f t="shared" si="1539"/>
        <v>0.1040541405772859</v>
      </c>
      <c r="AG813" s="5">
        <f t="shared" si="1539"/>
        <v>0</v>
      </c>
      <c r="AH813" s="5">
        <f t="shared" si="1539"/>
        <v>6.1309962711592396</v>
      </c>
      <c r="AI813" s="5">
        <f t="shared" si="1539"/>
        <v>1.0888982844782096</v>
      </c>
    </row>
    <row r="814" spans="2:35" x14ac:dyDescent="0.3">
      <c r="B814" s="86">
        <f t="shared" si="1459"/>
        <v>47938</v>
      </c>
      <c r="C814" s="3"/>
      <c r="D814" s="3"/>
      <c r="E814" s="5">
        <f t="shared" ref="E814:K814" si="1540">MAX(E779-E744,0)</f>
        <v>22.284116536342431</v>
      </c>
      <c r="F814" s="5">
        <f t="shared" si="1540"/>
        <v>26.744513478108086</v>
      </c>
      <c r="G814" s="5">
        <f t="shared" si="1540"/>
        <v>29.642595807295702</v>
      </c>
      <c r="H814" s="5">
        <f t="shared" si="1540"/>
        <v>0</v>
      </c>
      <c r="I814" s="5">
        <f t="shared" si="1540"/>
        <v>12.089484630826355</v>
      </c>
      <c r="J814" s="5">
        <f t="shared" si="1540"/>
        <v>167.94177911557512</v>
      </c>
      <c r="K814" s="5">
        <f t="shared" si="1540"/>
        <v>6.6631267009996034</v>
      </c>
      <c r="L814" s="5"/>
      <c r="M814" s="5">
        <f t="shared" ref="M814:S814" si="1541">MAX(M779-M744,0)</f>
        <v>3.5266033049173551</v>
      </c>
      <c r="N814" s="5">
        <f t="shared" si="1541"/>
        <v>0</v>
      </c>
      <c r="O814" s="5">
        <f t="shared" si="1541"/>
        <v>0</v>
      </c>
      <c r="P814" s="5">
        <f t="shared" si="1541"/>
        <v>0</v>
      </c>
      <c r="Q814" s="5">
        <f t="shared" si="1541"/>
        <v>0</v>
      </c>
      <c r="R814" s="5">
        <f t="shared" si="1541"/>
        <v>0</v>
      </c>
      <c r="S814" s="5">
        <f t="shared" si="1541"/>
        <v>0</v>
      </c>
      <c r="T814" s="5"/>
      <c r="U814" s="5">
        <f t="shared" ref="U814:AA814" si="1542">MAX(U779-U744,0)</f>
        <v>0</v>
      </c>
      <c r="V814" s="5">
        <f t="shared" si="1542"/>
        <v>3.143119888297341</v>
      </c>
      <c r="W814" s="5">
        <f t="shared" si="1542"/>
        <v>2.5416727184759988</v>
      </c>
      <c r="X814" s="5">
        <f t="shared" si="1542"/>
        <v>0.46864943487438193</v>
      </c>
      <c r="Y814" s="5">
        <f t="shared" si="1542"/>
        <v>0.37507314842731443</v>
      </c>
      <c r="Z814" s="5">
        <f t="shared" si="1542"/>
        <v>13.597529463348986</v>
      </c>
      <c r="AA814" s="5">
        <f t="shared" si="1542"/>
        <v>0.6355178761413488</v>
      </c>
      <c r="AB814" s="5"/>
      <c r="AC814" s="5">
        <f t="shared" ref="AC814:AI814" si="1543">MAX(AC779-AC744,0)</f>
        <v>0.30994745217820885</v>
      </c>
      <c r="AD814" s="5">
        <f t="shared" si="1543"/>
        <v>1.6162795225594073</v>
      </c>
      <c r="AE814" s="5">
        <f t="shared" si="1543"/>
        <v>1.5508505750676358</v>
      </c>
      <c r="AF814" s="5">
        <f t="shared" si="1543"/>
        <v>0.10457441128017253</v>
      </c>
      <c r="AG814" s="5">
        <f t="shared" si="1543"/>
        <v>0</v>
      </c>
      <c r="AH814" s="5">
        <f t="shared" si="1543"/>
        <v>6.1616512525150346</v>
      </c>
      <c r="AI814" s="5">
        <f t="shared" si="1543"/>
        <v>1.0943427759006006</v>
      </c>
    </row>
    <row r="815" spans="2:35" x14ac:dyDescent="0.3">
      <c r="B815" s="86">
        <f t="shared" si="1459"/>
        <v>48304</v>
      </c>
      <c r="C815" s="3"/>
      <c r="D815" s="3"/>
      <c r="E815" s="5">
        <f t="shared" ref="E815:K815" si="1544">MAX(E780-E745,0)</f>
        <v>22.395537119024141</v>
      </c>
      <c r="F815" s="5">
        <f t="shared" si="1544"/>
        <v>26.878236045498628</v>
      </c>
      <c r="G815" s="5">
        <f t="shared" si="1544"/>
        <v>29.790808786332175</v>
      </c>
      <c r="H815" s="5">
        <f t="shared" si="1544"/>
        <v>0</v>
      </c>
      <c r="I815" s="5">
        <f t="shared" si="1544"/>
        <v>12.149932053980478</v>
      </c>
      <c r="J815" s="5">
        <f t="shared" si="1544"/>
        <v>168.78148801115293</v>
      </c>
      <c r="K815" s="5">
        <f t="shared" si="1544"/>
        <v>6.6964423345045994</v>
      </c>
      <c r="L815" s="5"/>
      <c r="M815" s="5">
        <f t="shared" ref="M815:S815" si="1545">MAX(M780-M745,0)</f>
        <v>3.5442363214419395</v>
      </c>
      <c r="N815" s="5">
        <f t="shared" si="1545"/>
        <v>0</v>
      </c>
      <c r="O815" s="5">
        <f t="shared" si="1545"/>
        <v>0</v>
      </c>
      <c r="P815" s="5">
        <f t="shared" si="1545"/>
        <v>0</v>
      </c>
      <c r="Q815" s="5">
        <f t="shared" si="1545"/>
        <v>0</v>
      </c>
      <c r="R815" s="5">
        <f t="shared" si="1545"/>
        <v>0</v>
      </c>
      <c r="S815" s="5">
        <f t="shared" si="1545"/>
        <v>0</v>
      </c>
      <c r="T815" s="5"/>
      <c r="U815" s="5">
        <f t="shared" ref="U815:AA815" si="1546">MAX(U780-U745,0)</f>
        <v>0</v>
      </c>
      <c r="V815" s="5">
        <f t="shared" si="1546"/>
        <v>3.1588354877388278</v>
      </c>
      <c r="W815" s="5">
        <f t="shared" si="1546"/>
        <v>2.5543810820683781</v>
      </c>
      <c r="X815" s="5">
        <f t="shared" si="1546"/>
        <v>0.47099268204875377</v>
      </c>
      <c r="Y815" s="5">
        <f t="shared" si="1546"/>
        <v>0.37694851416945063</v>
      </c>
      <c r="Z815" s="5">
        <f t="shared" si="1546"/>
        <v>13.665517110665732</v>
      </c>
      <c r="AA815" s="5">
        <f t="shared" si="1546"/>
        <v>0.63869546552205514</v>
      </c>
      <c r="AB815" s="5"/>
      <c r="AC815" s="5">
        <f t="shared" ref="AC815:AI815" si="1547">MAX(AC780-AC745,0)</f>
        <v>0.3114971894391001</v>
      </c>
      <c r="AD815" s="5">
        <f t="shared" si="1547"/>
        <v>1.624360920172204</v>
      </c>
      <c r="AE815" s="5">
        <f t="shared" si="1547"/>
        <v>1.5586048279429736</v>
      </c>
      <c r="AF815" s="5">
        <f t="shared" si="1547"/>
        <v>0.10509728333657353</v>
      </c>
      <c r="AG815" s="5">
        <f t="shared" si="1547"/>
        <v>0</v>
      </c>
      <c r="AH815" s="5">
        <f t="shared" si="1547"/>
        <v>6.1924595087776106</v>
      </c>
      <c r="AI815" s="5">
        <f t="shared" si="1547"/>
        <v>1.0998144897801037</v>
      </c>
    </row>
    <row r="816" spans="2:35" x14ac:dyDescent="0.3">
      <c r="B816" s="86">
        <f t="shared" si="1459"/>
        <v>48669</v>
      </c>
      <c r="C816" s="3"/>
      <c r="D816" s="3"/>
      <c r="E816" s="5">
        <f t="shared" ref="E816:K816" si="1548">MAX(E781-E746,0)</f>
        <v>22.507514804619255</v>
      </c>
      <c r="F816" s="5">
        <f t="shared" si="1548"/>
        <v>27.012627225726114</v>
      </c>
      <c r="G816" s="5">
        <f t="shared" si="1548"/>
        <v>29.939762830263835</v>
      </c>
      <c r="H816" s="5">
        <f t="shared" si="1548"/>
        <v>0</v>
      </c>
      <c r="I816" s="5">
        <f t="shared" si="1548"/>
        <v>12.210681714250377</v>
      </c>
      <c r="J816" s="5">
        <f t="shared" si="1548"/>
        <v>169.6253954512087</v>
      </c>
      <c r="K816" s="5">
        <f t="shared" si="1548"/>
        <v>6.7299245461771182</v>
      </c>
      <c r="L816" s="5"/>
      <c r="M816" s="5">
        <f t="shared" ref="M816:S816" si="1549">MAX(M781-M746,0)</f>
        <v>3.5619575030491504</v>
      </c>
      <c r="N816" s="5">
        <f t="shared" si="1549"/>
        <v>0</v>
      </c>
      <c r="O816" s="5">
        <f t="shared" si="1549"/>
        <v>0</v>
      </c>
      <c r="P816" s="5">
        <f t="shared" si="1549"/>
        <v>0</v>
      </c>
      <c r="Q816" s="5">
        <f t="shared" si="1549"/>
        <v>0</v>
      </c>
      <c r="R816" s="5">
        <f t="shared" si="1549"/>
        <v>0</v>
      </c>
      <c r="S816" s="5">
        <f t="shared" si="1549"/>
        <v>0</v>
      </c>
      <c r="T816" s="5"/>
      <c r="U816" s="5">
        <f t="shared" ref="U816:AA816" si="1550">MAX(U781-U746,0)</f>
        <v>0</v>
      </c>
      <c r="V816" s="5">
        <f t="shared" si="1550"/>
        <v>3.174629665177521</v>
      </c>
      <c r="W816" s="5">
        <f t="shared" si="1550"/>
        <v>2.5671529874787202</v>
      </c>
      <c r="X816" s="5">
        <f t="shared" si="1550"/>
        <v>0.47334764545899732</v>
      </c>
      <c r="Y816" s="5">
        <f t="shared" si="1550"/>
        <v>0.37883325674029766</v>
      </c>
      <c r="Z816" s="5">
        <f t="shared" si="1550"/>
        <v>13.733844696219059</v>
      </c>
      <c r="AA816" s="5">
        <f t="shared" si="1550"/>
        <v>0.64188894284966524</v>
      </c>
      <c r="AB816" s="5"/>
      <c r="AC816" s="5">
        <f t="shared" ref="AC816:AI816" si="1551">MAX(AC781-AC746,0)</f>
        <v>0.3130546753862955</v>
      </c>
      <c r="AD816" s="5">
        <f t="shared" si="1551"/>
        <v>1.6324827247730649</v>
      </c>
      <c r="AE816" s="5">
        <f t="shared" si="1551"/>
        <v>1.5663978520826882</v>
      </c>
      <c r="AF816" s="5">
        <f t="shared" si="1551"/>
        <v>0.10562276975325657</v>
      </c>
      <c r="AG816" s="5">
        <f t="shared" si="1551"/>
        <v>0</v>
      </c>
      <c r="AH816" s="5">
        <f t="shared" si="1551"/>
        <v>6.2234218063214968</v>
      </c>
      <c r="AI816" s="5">
        <f t="shared" si="1551"/>
        <v>1.105313562229004</v>
      </c>
    </row>
    <row r="817" spans="2:35" x14ac:dyDescent="0.3">
      <c r="B817" s="86">
        <f t="shared" si="1459"/>
        <v>49034</v>
      </c>
      <c r="C817" s="3"/>
      <c r="D817" s="3"/>
      <c r="E817" s="5">
        <f t="shared" ref="E817:K817" si="1552">MAX(E782-E747,0)</f>
        <v>22.620052378642342</v>
      </c>
      <c r="F817" s="5">
        <f t="shared" si="1552"/>
        <v>27.147690361854739</v>
      </c>
      <c r="G817" s="5">
        <f t="shared" si="1552"/>
        <v>30.089461644415149</v>
      </c>
      <c r="H817" s="5">
        <f t="shared" si="1552"/>
        <v>0</v>
      </c>
      <c r="I817" s="5">
        <f t="shared" si="1552"/>
        <v>12.271735122821632</v>
      </c>
      <c r="J817" s="5">
        <f t="shared" si="1552"/>
        <v>170.47352242846472</v>
      </c>
      <c r="K817" s="5">
        <f t="shared" si="1552"/>
        <v>6.7635741689080078</v>
      </c>
      <c r="L817" s="5"/>
      <c r="M817" s="5">
        <f t="shared" ref="M817:S817" si="1553">MAX(M782-M747,0)</f>
        <v>3.5797672905643978</v>
      </c>
      <c r="N817" s="5">
        <f t="shared" si="1553"/>
        <v>0</v>
      </c>
      <c r="O817" s="5">
        <f t="shared" si="1553"/>
        <v>0</v>
      </c>
      <c r="P817" s="5">
        <f t="shared" si="1553"/>
        <v>0</v>
      </c>
      <c r="Q817" s="5">
        <f t="shared" si="1553"/>
        <v>0</v>
      </c>
      <c r="R817" s="5">
        <f t="shared" si="1553"/>
        <v>0</v>
      </c>
      <c r="S817" s="5">
        <f t="shared" si="1553"/>
        <v>0</v>
      </c>
      <c r="T817" s="5"/>
      <c r="U817" s="5">
        <f t="shared" ref="U817:AA817" si="1554">MAX(U782-U747,0)</f>
        <v>0</v>
      </c>
      <c r="V817" s="5">
        <f t="shared" si="1554"/>
        <v>3.1905028135034081</v>
      </c>
      <c r="W817" s="5">
        <f t="shared" si="1554"/>
        <v>2.5799887524161127</v>
      </c>
      <c r="X817" s="5">
        <f t="shared" si="1554"/>
        <v>0.47571438368629204</v>
      </c>
      <c r="Y817" s="5">
        <f t="shared" si="1554"/>
        <v>0.38072742302399964</v>
      </c>
      <c r="Z817" s="5">
        <f t="shared" si="1554"/>
        <v>13.802513919700154</v>
      </c>
      <c r="AA817" s="5">
        <f t="shared" si="1554"/>
        <v>0.64509838756391324</v>
      </c>
      <c r="AB817" s="5"/>
      <c r="AC817" s="5">
        <f t="shared" ref="AC817:AI817" si="1555">MAX(AC782-AC747,0)</f>
        <v>0.31461994876322663</v>
      </c>
      <c r="AD817" s="5">
        <f t="shared" si="1555"/>
        <v>1.64064513839693</v>
      </c>
      <c r="AE817" s="5">
        <f t="shared" si="1555"/>
        <v>1.5742298413431013</v>
      </c>
      <c r="AF817" s="5">
        <f t="shared" si="1555"/>
        <v>0.10615088360202263</v>
      </c>
      <c r="AG817" s="5">
        <f t="shared" si="1555"/>
        <v>0</v>
      </c>
      <c r="AH817" s="5">
        <f t="shared" si="1555"/>
        <v>6.2545389153531037</v>
      </c>
      <c r="AI817" s="5">
        <f t="shared" si="1555"/>
        <v>1.1108401300401487</v>
      </c>
    </row>
    <row r="818" spans="2:35" x14ac:dyDescent="0.3">
      <c r="B818" s="86">
        <f t="shared" si="1459"/>
        <v>49399</v>
      </c>
      <c r="C818" s="3"/>
      <c r="D818" s="3"/>
      <c r="E818" s="5">
        <f t="shared" ref="E818:K818" si="1556">MAX(E783-E748,0)</f>
        <v>22.73315264053555</v>
      </c>
      <c r="F818" s="5">
        <f t="shared" si="1556"/>
        <v>27.28342881366402</v>
      </c>
      <c r="G818" s="5">
        <f t="shared" si="1556"/>
        <v>30.239908952637226</v>
      </c>
      <c r="H818" s="5">
        <f t="shared" si="1556"/>
        <v>0</v>
      </c>
      <c r="I818" s="5">
        <f t="shared" si="1556"/>
        <v>12.333093798435748</v>
      </c>
      <c r="J818" s="5">
        <f t="shared" si="1556"/>
        <v>171.32589004060699</v>
      </c>
      <c r="K818" s="5">
        <f t="shared" si="1556"/>
        <v>6.7973920397525465</v>
      </c>
      <c r="L818" s="5"/>
      <c r="M818" s="5">
        <f t="shared" ref="M818:S818" si="1557">MAX(M783-M748,0)</f>
        <v>3.5976661270172201</v>
      </c>
      <c r="N818" s="5">
        <f t="shared" si="1557"/>
        <v>0</v>
      </c>
      <c r="O818" s="5">
        <f t="shared" si="1557"/>
        <v>0</v>
      </c>
      <c r="P818" s="5">
        <f t="shared" si="1557"/>
        <v>0</v>
      </c>
      <c r="Q818" s="5">
        <f t="shared" si="1557"/>
        <v>0</v>
      </c>
      <c r="R818" s="5">
        <f t="shared" si="1557"/>
        <v>0</v>
      </c>
      <c r="S818" s="5">
        <f t="shared" si="1557"/>
        <v>0</v>
      </c>
      <c r="T818" s="5"/>
      <c r="U818" s="5">
        <f t="shared" ref="U818:AA818" si="1558">MAX(U783-U748,0)</f>
        <v>0</v>
      </c>
      <c r="V818" s="5">
        <f t="shared" si="1558"/>
        <v>3.2064553275709256</v>
      </c>
      <c r="W818" s="5">
        <f t="shared" si="1558"/>
        <v>2.5928886961781945</v>
      </c>
      <c r="X818" s="5">
        <f t="shared" si="1558"/>
        <v>0.47809295560472354</v>
      </c>
      <c r="Y818" s="5">
        <f t="shared" si="1558"/>
        <v>0.38263106013912029</v>
      </c>
      <c r="Z818" s="5">
        <f t="shared" si="1558"/>
        <v>13.871526489298653</v>
      </c>
      <c r="AA818" s="5">
        <f t="shared" si="1558"/>
        <v>0.64832387950173298</v>
      </c>
      <c r="AB818" s="5"/>
      <c r="AC818" s="5">
        <f t="shared" ref="AC818:AI818" si="1559">MAX(AC783-AC748,0)</f>
        <v>0.31619304850704033</v>
      </c>
      <c r="AD818" s="5">
        <f t="shared" si="1559"/>
        <v>1.6488483640889144</v>
      </c>
      <c r="AE818" s="5">
        <f t="shared" si="1559"/>
        <v>1.5821009905498173</v>
      </c>
      <c r="AF818" s="5">
        <f t="shared" si="1559"/>
        <v>0.10668163802003283</v>
      </c>
      <c r="AG818" s="5">
        <f t="shared" si="1559"/>
        <v>0</v>
      </c>
      <c r="AH818" s="5">
        <f t="shared" si="1559"/>
        <v>6.2858116099298682</v>
      </c>
      <c r="AI818" s="5">
        <f t="shared" si="1559"/>
        <v>1.1163943306903494</v>
      </c>
    </row>
    <row r="819" spans="2:35" x14ac:dyDescent="0.3">
      <c r="B819" s="86">
        <f t="shared" si="1459"/>
        <v>49765</v>
      </c>
      <c r="C819" s="3"/>
      <c r="D819" s="3"/>
      <c r="E819" s="5">
        <f t="shared" ref="E819:K819" si="1560">MAX(E784-E749,0)</f>
        <v>22.846818403738219</v>
      </c>
      <c r="F819" s="5">
        <f t="shared" si="1560"/>
        <v>27.419845957732335</v>
      </c>
      <c r="G819" s="5">
        <f t="shared" si="1560"/>
        <v>30.391108497400399</v>
      </c>
      <c r="H819" s="5">
        <f t="shared" si="1560"/>
        <v>0</v>
      </c>
      <c r="I819" s="5">
        <f t="shared" si="1560"/>
        <v>12.394759267427929</v>
      </c>
      <c r="J819" s="5">
        <f t="shared" si="1560"/>
        <v>172.18251949081008</v>
      </c>
      <c r="K819" s="5">
        <f t="shared" si="1560"/>
        <v>6.8313789999513084</v>
      </c>
      <c r="L819" s="5"/>
      <c r="M819" s="5">
        <f t="shared" ref="M819:S819" si="1561">MAX(M784-M749,0)</f>
        <v>3.6156544576523011</v>
      </c>
      <c r="N819" s="5">
        <f t="shared" si="1561"/>
        <v>0</v>
      </c>
      <c r="O819" s="5">
        <f t="shared" si="1561"/>
        <v>0</v>
      </c>
      <c r="P819" s="5">
        <f t="shared" si="1561"/>
        <v>0</v>
      </c>
      <c r="Q819" s="5">
        <f t="shared" si="1561"/>
        <v>0</v>
      </c>
      <c r="R819" s="5">
        <f t="shared" si="1561"/>
        <v>0</v>
      </c>
      <c r="S819" s="5">
        <f t="shared" si="1561"/>
        <v>0</v>
      </c>
      <c r="T819" s="5"/>
      <c r="U819" s="5">
        <f t="shared" ref="U819:AA819" si="1562">MAX(U784-U749,0)</f>
        <v>0</v>
      </c>
      <c r="V819" s="5">
        <f t="shared" si="1562"/>
        <v>3.2224876042087791</v>
      </c>
      <c r="W819" s="5">
        <f t="shared" si="1562"/>
        <v>2.6058531396590841</v>
      </c>
      <c r="X819" s="5">
        <f t="shared" si="1562"/>
        <v>0.48048342038274638</v>
      </c>
      <c r="Y819" s="5">
        <f t="shared" si="1562"/>
        <v>0.38454421543981532</v>
      </c>
      <c r="Z819" s="5">
        <f t="shared" si="1562"/>
        <v>13.94088412174515</v>
      </c>
      <c r="AA819" s="5">
        <f t="shared" si="1562"/>
        <v>0.65156549889924154</v>
      </c>
      <c r="AB819" s="5"/>
      <c r="AC819" s="5">
        <f t="shared" ref="AC819:AI819" si="1563">MAX(AC784-AC749,0)</f>
        <v>0.31777401374957925</v>
      </c>
      <c r="AD819" s="5">
        <f t="shared" si="1563"/>
        <v>1.6570926059093587</v>
      </c>
      <c r="AE819" s="5">
        <f t="shared" si="1563"/>
        <v>1.5900114955025657</v>
      </c>
      <c r="AF819" s="5">
        <f t="shared" si="1563"/>
        <v>0.10721504621013267</v>
      </c>
      <c r="AG819" s="5">
        <f t="shared" si="1563"/>
        <v>0</v>
      </c>
      <c r="AH819" s="5">
        <f t="shared" si="1563"/>
        <v>6.3172406679795179</v>
      </c>
      <c r="AI819" s="5">
        <f t="shared" si="1563"/>
        <v>1.121976302343801</v>
      </c>
    </row>
    <row r="820" spans="2:35" x14ac:dyDescent="0.3">
      <c r="B820" s="86">
        <f t="shared" si="1459"/>
        <v>50130</v>
      </c>
      <c r="C820" s="3"/>
      <c r="D820" s="3"/>
      <c r="E820" s="5">
        <f t="shared" ref="E820:K820" si="1564">MAX(E785-E750,0)</f>
        <v>22.961052495756917</v>
      </c>
      <c r="F820" s="5">
        <f t="shared" si="1564"/>
        <v>27.556945187520991</v>
      </c>
      <c r="G820" s="5">
        <f t="shared" si="1564"/>
        <v>30.543064039887401</v>
      </c>
      <c r="H820" s="5">
        <f t="shared" si="1564"/>
        <v>0</v>
      </c>
      <c r="I820" s="5">
        <f t="shared" si="1564"/>
        <v>12.456733063765057</v>
      </c>
      <c r="J820" s="5">
        <f t="shared" si="1564"/>
        <v>173.0434320882641</v>
      </c>
      <c r="K820" s="5">
        <f t="shared" si="1564"/>
        <v>6.8655358949510674</v>
      </c>
      <c r="L820" s="5"/>
      <c r="M820" s="5">
        <f t="shared" ref="M820:S820" si="1565">MAX(M785-M750,0)</f>
        <v>3.6337327299405615</v>
      </c>
      <c r="N820" s="5">
        <f t="shared" si="1565"/>
        <v>0</v>
      </c>
      <c r="O820" s="5">
        <f t="shared" si="1565"/>
        <v>0</v>
      </c>
      <c r="P820" s="5">
        <f t="shared" si="1565"/>
        <v>0</v>
      </c>
      <c r="Q820" s="5">
        <f t="shared" si="1565"/>
        <v>0</v>
      </c>
      <c r="R820" s="5">
        <f t="shared" si="1565"/>
        <v>0</v>
      </c>
      <c r="S820" s="5">
        <f t="shared" si="1565"/>
        <v>0</v>
      </c>
      <c r="T820" s="5"/>
      <c r="U820" s="5">
        <f t="shared" ref="U820:AA820" si="1566">MAX(U785-U750,0)</f>
        <v>0</v>
      </c>
      <c r="V820" s="5">
        <f t="shared" si="1566"/>
        <v>3.2386000422298236</v>
      </c>
      <c r="W820" s="5">
        <f t="shared" si="1566"/>
        <v>2.6188824053573798</v>
      </c>
      <c r="X820" s="5">
        <f t="shared" si="1566"/>
        <v>0.48288583748466118</v>
      </c>
      <c r="Y820" s="5">
        <f t="shared" si="1566"/>
        <v>0.38646693651701458</v>
      </c>
      <c r="Z820" s="5">
        <f t="shared" si="1566"/>
        <v>14.010588542353869</v>
      </c>
      <c r="AA820" s="5">
        <f t="shared" si="1566"/>
        <v>0.65482332639373764</v>
      </c>
      <c r="AB820" s="5"/>
      <c r="AC820" s="5">
        <f t="shared" ref="AC820:AI820" si="1567">MAX(AC785-AC750,0)</f>
        <v>0.31936288381832867</v>
      </c>
      <c r="AD820" s="5">
        <f t="shared" si="1567"/>
        <v>1.6653780689389059</v>
      </c>
      <c r="AE820" s="5">
        <f t="shared" si="1567"/>
        <v>1.5979615529800784</v>
      </c>
      <c r="AF820" s="5">
        <f t="shared" si="1567"/>
        <v>0.10775112144118326</v>
      </c>
      <c r="AG820" s="5">
        <f t="shared" si="1567"/>
        <v>0</v>
      </c>
      <c r="AH820" s="5">
        <f t="shared" si="1567"/>
        <v>6.3488268713194156</v>
      </c>
      <c r="AI820" s="5">
        <f t="shared" si="1567"/>
        <v>1.1275861838555199</v>
      </c>
    </row>
    <row r="821" spans="2:35" x14ac:dyDescent="0.3">
      <c r="B821" s="86">
        <f t="shared" si="1459"/>
        <v>50495</v>
      </c>
      <c r="C821" s="3"/>
      <c r="D821" s="3"/>
      <c r="E821" s="5">
        <f t="shared" ref="E821:K821" si="1568">MAX(E786-E751,0)</f>
        <v>23.075857758235706</v>
      </c>
      <c r="F821" s="5">
        <f t="shared" si="1568"/>
        <v>27.694729913458591</v>
      </c>
      <c r="G821" s="5">
        <f t="shared" si="1568"/>
        <v>30.695779360086838</v>
      </c>
      <c r="H821" s="5">
        <f t="shared" si="1568"/>
        <v>0</v>
      </c>
      <c r="I821" s="5">
        <f t="shared" si="1568"/>
        <v>12.519016729083887</v>
      </c>
      <c r="J821" s="5">
        <f t="shared" si="1568"/>
        <v>173.90864924870539</v>
      </c>
      <c r="K821" s="5">
        <f t="shared" si="1568"/>
        <v>6.899863574425817</v>
      </c>
      <c r="L821" s="5"/>
      <c r="M821" s="5">
        <f t="shared" ref="M821:S821" si="1569">MAX(M786-M751,0)</f>
        <v>3.6519013935902613</v>
      </c>
      <c r="N821" s="5">
        <f t="shared" si="1569"/>
        <v>0</v>
      </c>
      <c r="O821" s="5">
        <f t="shared" si="1569"/>
        <v>0</v>
      </c>
      <c r="P821" s="5">
        <f t="shared" si="1569"/>
        <v>0</v>
      </c>
      <c r="Q821" s="5">
        <f t="shared" si="1569"/>
        <v>0</v>
      </c>
      <c r="R821" s="5">
        <f t="shared" si="1569"/>
        <v>0</v>
      </c>
      <c r="S821" s="5">
        <f t="shared" si="1569"/>
        <v>0</v>
      </c>
      <c r="T821" s="5"/>
      <c r="U821" s="5">
        <f t="shared" ref="U821:AA821" si="1570">MAX(U786-U751,0)</f>
        <v>0</v>
      </c>
      <c r="V821" s="5">
        <f t="shared" si="1570"/>
        <v>3.2547930424409715</v>
      </c>
      <c r="W821" s="5">
        <f t="shared" si="1570"/>
        <v>2.6319768173841673</v>
      </c>
      <c r="X821" s="5">
        <f t="shared" si="1570"/>
        <v>0.48530026667208404</v>
      </c>
      <c r="Y821" s="5">
        <f t="shared" si="1570"/>
        <v>0.38839927119959983</v>
      </c>
      <c r="Z821" s="5">
        <f t="shared" si="1570"/>
        <v>14.080641485065637</v>
      </c>
      <c r="AA821" s="5">
        <f t="shared" si="1570"/>
        <v>0.65809744302570639</v>
      </c>
      <c r="AB821" s="5"/>
      <c r="AC821" s="5">
        <f t="shared" ref="AC821:AI821" si="1571">MAX(AC786-AC751,0)</f>
        <v>0.3209596982374201</v>
      </c>
      <c r="AD821" s="5">
        <f t="shared" si="1571"/>
        <v>1.6737049592835997</v>
      </c>
      <c r="AE821" s="5">
        <f t="shared" si="1571"/>
        <v>1.6059513607449789</v>
      </c>
      <c r="AF821" s="5">
        <f t="shared" si="1571"/>
        <v>0.10828987704838866</v>
      </c>
      <c r="AG821" s="5">
        <f t="shared" si="1571"/>
        <v>0</v>
      </c>
      <c r="AH821" s="5">
        <f t="shared" si="1571"/>
        <v>6.3805710056760141</v>
      </c>
      <c r="AI821" s="5">
        <f t="shared" si="1571"/>
        <v>1.1332241147747972</v>
      </c>
    </row>
    <row r="822" spans="2:35" x14ac:dyDescent="0.3">
      <c r="B822" s="86">
        <f t="shared" si="1459"/>
        <v>50860</v>
      </c>
      <c r="C822" s="3"/>
      <c r="D822" s="3"/>
      <c r="E822" s="5">
        <f t="shared" ref="E822:K822" si="1572">MAX(E787-E752,0)</f>
        <v>23.191237047026881</v>
      </c>
      <c r="F822" s="5">
        <f t="shared" si="1572"/>
        <v>27.833203563025879</v>
      </c>
      <c r="G822" s="5">
        <f t="shared" si="1572"/>
        <v>30.849258256887257</v>
      </c>
      <c r="H822" s="5">
        <f t="shared" si="1572"/>
        <v>0</v>
      </c>
      <c r="I822" s="5">
        <f t="shared" si="1572"/>
        <v>12.5816118127293</v>
      </c>
      <c r="J822" s="5">
        <f t="shared" si="1572"/>
        <v>174.77819249494888</v>
      </c>
      <c r="K822" s="5">
        <f t="shared" si="1572"/>
        <v>6.9343628922979441</v>
      </c>
      <c r="L822" s="5"/>
      <c r="M822" s="5">
        <f t="shared" ref="M822:S822" si="1573">MAX(M787-M752,0)</f>
        <v>3.6701609005582227</v>
      </c>
      <c r="N822" s="5">
        <f t="shared" si="1573"/>
        <v>0</v>
      </c>
      <c r="O822" s="5">
        <f t="shared" si="1573"/>
        <v>0</v>
      </c>
      <c r="P822" s="5">
        <f t="shared" si="1573"/>
        <v>0</v>
      </c>
      <c r="Q822" s="5">
        <f t="shared" si="1573"/>
        <v>0</v>
      </c>
      <c r="R822" s="5">
        <f t="shared" si="1573"/>
        <v>0</v>
      </c>
      <c r="S822" s="5">
        <f t="shared" si="1573"/>
        <v>0</v>
      </c>
      <c r="T822" s="5"/>
      <c r="U822" s="5">
        <f t="shared" ref="U822:AA822" si="1574">MAX(U787-U752,0)</f>
        <v>0</v>
      </c>
      <c r="V822" s="5">
        <f t="shared" si="1574"/>
        <v>3.2710670076531767</v>
      </c>
      <c r="W822" s="5">
        <f t="shared" si="1574"/>
        <v>2.6451367014710874</v>
      </c>
      <c r="X822" s="5">
        <f t="shared" si="1574"/>
        <v>0.48772676800544446</v>
      </c>
      <c r="Y822" s="5">
        <f t="shared" si="1574"/>
        <v>0.3903412675555975</v>
      </c>
      <c r="Z822" s="5">
        <f t="shared" si="1574"/>
        <v>14.151044692490963</v>
      </c>
      <c r="AA822" s="5">
        <f t="shared" si="1574"/>
        <v>0.66138793024083475</v>
      </c>
      <c r="AB822" s="5"/>
      <c r="AC822" s="5">
        <f t="shared" ref="AC822:AI822" si="1575">MAX(AC787-AC752,0)</f>
        <v>0.32256449672860832</v>
      </c>
      <c r="AD822" s="5">
        <f t="shared" si="1575"/>
        <v>1.682073484080018</v>
      </c>
      <c r="AE822" s="5">
        <f t="shared" si="1575"/>
        <v>1.6139811175487035</v>
      </c>
      <c r="AF822" s="5">
        <f t="shared" si="1575"/>
        <v>0.10883132643363069</v>
      </c>
      <c r="AG822" s="5">
        <f t="shared" si="1575"/>
        <v>0</v>
      </c>
      <c r="AH822" s="5">
        <f t="shared" si="1575"/>
        <v>6.4124738607043916</v>
      </c>
      <c r="AI822" s="5">
        <f t="shared" si="1575"/>
        <v>1.1388902353486712</v>
      </c>
    </row>
    <row r="823" spans="2:35" x14ac:dyDescent="0.3">
      <c r="B823" s="86">
        <f t="shared" si="1459"/>
        <v>51226</v>
      </c>
      <c r="C823" s="3"/>
      <c r="D823" s="3"/>
      <c r="E823" s="5">
        <f t="shared" ref="E823:K823" si="1576">MAX(E788-E753,0)</f>
        <v>23.307193232262009</v>
      </c>
      <c r="F823" s="5">
        <f t="shared" si="1576"/>
        <v>27.972369580841008</v>
      </c>
      <c r="G823" s="5">
        <f t="shared" si="1576"/>
        <v>31.003504548171701</v>
      </c>
      <c r="H823" s="5">
        <f t="shared" si="1576"/>
        <v>0</v>
      </c>
      <c r="I823" s="5">
        <f t="shared" si="1576"/>
        <v>12.644519871792951</v>
      </c>
      <c r="J823" s="5">
        <f t="shared" si="1576"/>
        <v>175.6520834574236</v>
      </c>
      <c r="K823" s="5">
        <f t="shared" si="1576"/>
        <v>6.9690347067594391</v>
      </c>
      <c r="L823" s="5"/>
      <c r="M823" s="5">
        <f t="shared" ref="M823:S823" si="1577">MAX(M788-M753,0)</f>
        <v>3.6885117050610141</v>
      </c>
      <c r="N823" s="5">
        <f t="shared" si="1577"/>
        <v>0</v>
      </c>
      <c r="O823" s="5">
        <f t="shared" si="1577"/>
        <v>0</v>
      </c>
      <c r="P823" s="5">
        <f t="shared" si="1577"/>
        <v>0</v>
      </c>
      <c r="Q823" s="5">
        <f t="shared" si="1577"/>
        <v>0</v>
      </c>
      <c r="R823" s="5">
        <f t="shared" si="1577"/>
        <v>0</v>
      </c>
      <c r="S823" s="5">
        <f t="shared" si="1577"/>
        <v>0</v>
      </c>
      <c r="T823" s="5"/>
      <c r="U823" s="5">
        <f t="shared" ref="U823:AA823" si="1578">MAX(U788-U753,0)</f>
        <v>0</v>
      </c>
      <c r="V823" s="5">
        <f t="shared" si="1578"/>
        <v>3.2874223426914413</v>
      </c>
      <c r="W823" s="5">
        <f t="shared" si="1578"/>
        <v>2.6583623849784423</v>
      </c>
      <c r="X823" s="5">
        <f t="shared" si="1578"/>
        <v>0.4901654018454713</v>
      </c>
      <c r="Y823" s="5">
        <f t="shared" si="1578"/>
        <v>0.39229297389337558</v>
      </c>
      <c r="Z823" s="5">
        <f t="shared" si="1578"/>
        <v>14.221799915953415</v>
      </c>
      <c r="AA823" s="5">
        <f t="shared" si="1578"/>
        <v>0.66469486989203885</v>
      </c>
      <c r="AB823" s="5"/>
      <c r="AC823" s="5">
        <f t="shared" ref="AC823:AI823" si="1579">MAX(AC788-AC753,0)</f>
        <v>0.3241773192122519</v>
      </c>
      <c r="AD823" s="5">
        <f t="shared" si="1579"/>
        <v>1.6904838515004175</v>
      </c>
      <c r="AE823" s="5">
        <f t="shared" si="1579"/>
        <v>1.6220510231364464</v>
      </c>
      <c r="AF823" s="5">
        <f t="shared" si="1579"/>
        <v>0.10937548306579936</v>
      </c>
      <c r="AG823" s="5">
        <f t="shared" si="1579"/>
        <v>0</v>
      </c>
      <c r="AH823" s="5">
        <f t="shared" si="1579"/>
        <v>6.4445362300079116</v>
      </c>
      <c r="AI823" s="5">
        <f t="shared" si="1579"/>
        <v>1.1445846865254146</v>
      </c>
    </row>
    <row r="824" spans="2:35" x14ac:dyDescent="0.3">
      <c r="B824" s="86">
        <f t="shared" si="1459"/>
        <v>51591</v>
      </c>
      <c r="C824" s="3"/>
      <c r="D824" s="3"/>
      <c r="E824" s="5">
        <f t="shared" ref="E824:K824" si="1580">MAX(E789-E754,0)</f>
        <v>17.545864568107365</v>
      </c>
      <c r="F824" s="5">
        <f t="shared" si="1580"/>
        <v>21.057851257487048</v>
      </c>
      <c r="G824" s="5">
        <f t="shared" si="1580"/>
        <v>23.339716907050608</v>
      </c>
      <c r="H824" s="5">
        <f t="shared" si="1580"/>
        <v>0</v>
      </c>
      <c r="I824" s="5">
        <f t="shared" si="1580"/>
        <v>9.518908218091326</v>
      </c>
      <c r="J824" s="5">
        <f t="shared" si="1580"/>
        <v>132.23246732188068</v>
      </c>
      <c r="K824" s="5">
        <f t="shared" si="1580"/>
        <v>5.2463519702571073</v>
      </c>
      <c r="L824" s="5"/>
      <c r="M824" s="5">
        <f t="shared" ref="M824:S824" si="1581">MAX(M789-M754,0)</f>
        <v>2.7767447667313245</v>
      </c>
      <c r="N824" s="5">
        <f t="shared" si="1581"/>
        <v>0</v>
      </c>
      <c r="O824" s="5">
        <f t="shared" si="1581"/>
        <v>0</v>
      </c>
      <c r="P824" s="5">
        <f t="shared" si="1581"/>
        <v>0</v>
      </c>
      <c r="Q824" s="5">
        <f t="shared" si="1581"/>
        <v>0</v>
      </c>
      <c r="R824" s="5">
        <f t="shared" si="1581"/>
        <v>0</v>
      </c>
      <c r="S824" s="5">
        <f t="shared" si="1581"/>
        <v>0</v>
      </c>
      <c r="T824" s="5"/>
      <c r="U824" s="5">
        <f t="shared" ref="U824:AA824" si="1582">MAX(U789-U754,0)</f>
        <v>0</v>
      </c>
      <c r="V824" s="5">
        <f t="shared" si="1582"/>
        <v>2.4748010894418724</v>
      </c>
      <c r="W824" s="5">
        <f t="shared" si="1582"/>
        <v>2.0012390988039961</v>
      </c>
      <c r="X824" s="5">
        <f t="shared" si="1582"/>
        <v>0.36900092049041033</v>
      </c>
      <c r="Y824" s="5">
        <f t="shared" si="1582"/>
        <v>0.29532167697591216</v>
      </c>
      <c r="Z824" s="5">
        <f t="shared" si="1582"/>
        <v>10.706298813133468</v>
      </c>
      <c r="AA824" s="5">
        <f t="shared" si="1582"/>
        <v>0.50038827284007392</v>
      </c>
      <c r="AB824" s="5"/>
      <c r="AC824" s="5">
        <f t="shared" ref="AC824:AI824" si="1583">MAX(AC789-AC754,0)</f>
        <v>0.24404359985641477</v>
      </c>
      <c r="AD824" s="5">
        <f t="shared" si="1583"/>
        <v>1.2726114387699774</v>
      </c>
      <c r="AE824" s="5">
        <f t="shared" si="1583"/>
        <v>1.2210945904510331</v>
      </c>
      <c r="AF824" s="5">
        <f t="shared" si="1583"/>
        <v>8.2338846802343157E-2</v>
      </c>
      <c r="AG824" s="5">
        <f t="shared" si="1583"/>
        <v>0</v>
      </c>
      <c r="AH824" s="5">
        <f t="shared" si="1583"/>
        <v>4.8515048023655067</v>
      </c>
      <c r="AI824" s="5">
        <f t="shared" si="1583"/>
        <v>0.86165364041800852</v>
      </c>
    </row>
    <row r="825" spans="2:35" x14ac:dyDescent="0.3">
      <c r="E825" s="2"/>
      <c r="M825" s="2"/>
    </row>
    <row r="826" spans="2:35" s="93" customFormat="1" x14ac:dyDescent="0.3">
      <c r="B826" s="92" t="s">
        <v>245</v>
      </c>
      <c r="C826" s="92"/>
      <c r="D826" s="92"/>
    </row>
    <row r="827" spans="2:35" x14ac:dyDescent="0.3">
      <c r="E827" s="305" t="s">
        <v>89</v>
      </c>
      <c r="F827" s="305"/>
      <c r="G827" s="305"/>
      <c r="H827" s="305"/>
      <c r="I827" s="305"/>
      <c r="J827" s="305"/>
      <c r="K827" s="305"/>
      <c r="M827" s="305" t="s">
        <v>64</v>
      </c>
      <c r="N827" s="305"/>
      <c r="O827" s="305"/>
      <c r="P827" s="305"/>
      <c r="Q827" s="305"/>
      <c r="R827" s="305"/>
      <c r="S827" s="305"/>
      <c r="U827" s="305" t="s">
        <v>65</v>
      </c>
      <c r="V827" s="305"/>
      <c r="W827" s="305"/>
      <c r="X827" s="305"/>
      <c r="Y827" s="305"/>
      <c r="Z827" s="305"/>
      <c r="AA827" s="305"/>
      <c r="AC827" s="305" t="s">
        <v>66</v>
      </c>
      <c r="AD827" s="305"/>
      <c r="AE827" s="305"/>
      <c r="AF827" s="305"/>
      <c r="AG827" s="305"/>
      <c r="AH827" s="305"/>
      <c r="AI827" s="305"/>
    </row>
    <row r="828" spans="2:35" s="3" customFormat="1" x14ac:dyDescent="0.3">
      <c r="B828" s="4" t="s">
        <v>211</v>
      </c>
      <c r="C828" s="4"/>
      <c r="D828" s="4"/>
      <c r="E828" s="3" t="s">
        <v>70</v>
      </c>
      <c r="F828" s="3" t="s">
        <v>69</v>
      </c>
      <c r="G828" s="3" t="s">
        <v>61</v>
      </c>
      <c r="H828" s="3" t="s">
        <v>68</v>
      </c>
      <c r="I828" s="3" t="s">
        <v>71</v>
      </c>
      <c r="J828" s="3" t="s">
        <v>72</v>
      </c>
      <c r="K828" s="3" t="s">
        <v>62</v>
      </c>
      <c r="M828" s="3" t="s">
        <v>70</v>
      </c>
      <c r="N828" s="3" t="s">
        <v>69</v>
      </c>
      <c r="O828" s="3" t="s">
        <v>61</v>
      </c>
      <c r="P828" s="3" t="s">
        <v>68</v>
      </c>
      <c r="Q828" s="3" t="s">
        <v>71</v>
      </c>
      <c r="R828" s="3" t="s">
        <v>72</v>
      </c>
      <c r="S828" s="3" t="s">
        <v>62</v>
      </c>
      <c r="U828" s="3" t="s">
        <v>70</v>
      </c>
      <c r="V828" s="3" t="s">
        <v>69</v>
      </c>
      <c r="W828" s="3" t="s">
        <v>61</v>
      </c>
      <c r="X828" s="3" t="s">
        <v>68</v>
      </c>
      <c r="Y828" s="3" t="s">
        <v>71</v>
      </c>
      <c r="Z828" s="3" t="s">
        <v>72</v>
      </c>
      <c r="AA828" s="3" t="s">
        <v>62</v>
      </c>
      <c r="AC828" s="3" t="s">
        <v>70</v>
      </c>
      <c r="AD828" s="3" t="s">
        <v>69</v>
      </c>
      <c r="AE828" s="3" t="s">
        <v>61</v>
      </c>
      <c r="AF828" s="3" t="s">
        <v>68</v>
      </c>
      <c r="AG828" s="3" t="s">
        <v>71</v>
      </c>
      <c r="AH828" s="3" t="s">
        <v>72</v>
      </c>
      <c r="AI828" s="3" t="s">
        <v>62</v>
      </c>
    </row>
    <row r="829" spans="2:35" hidden="1" x14ac:dyDescent="0.3">
      <c r="B829" s="86">
        <f t="shared" ref="B829:B859" si="1584">DATE(IF(MONTH(B724)&lt;=3,YEAR(B724),YEAR(B724)+1), 3, 31)</f>
        <v>40633</v>
      </c>
      <c r="C829" s="3"/>
      <c r="D829" s="3"/>
      <c r="E829" s="5">
        <f>E794*(1-E$45)</f>
        <v>89.011892162800009</v>
      </c>
      <c r="F829" s="5">
        <f t="shared" ref="F829:K829" si="1585">F794*(1-F$45)</f>
        <v>13.007822583099999</v>
      </c>
      <c r="G829" s="5">
        <f t="shared" si="1585"/>
        <v>8.9618492355000008</v>
      </c>
      <c r="H829" s="5">
        <f t="shared" si="1585"/>
        <v>0</v>
      </c>
      <c r="I829" s="5">
        <f t="shared" si="1585"/>
        <v>99.098730178649987</v>
      </c>
      <c r="J829" s="5">
        <f t="shared" si="1585"/>
        <v>219.38844872265</v>
      </c>
      <c r="K829" s="5">
        <f t="shared" si="1585"/>
        <v>4.9463844611790115</v>
      </c>
      <c r="L829" s="5"/>
      <c r="M829" s="5">
        <f>M794*(1-E$45)</f>
        <v>24.019417530199995</v>
      </c>
      <c r="N829" s="5">
        <f t="shared" ref="N829:S829" si="1586">N794*(1-F$45)</f>
        <v>0</v>
      </c>
      <c r="O829" s="5">
        <f t="shared" si="1586"/>
        <v>0</v>
      </c>
      <c r="P829" s="5">
        <f t="shared" si="1586"/>
        <v>0</v>
      </c>
      <c r="Q829" s="5">
        <f t="shared" si="1586"/>
        <v>0</v>
      </c>
      <c r="R829" s="5">
        <f t="shared" si="1586"/>
        <v>0</v>
      </c>
      <c r="S829" s="5">
        <f t="shared" si="1586"/>
        <v>0</v>
      </c>
      <c r="T829" s="5"/>
      <c r="U829" s="5">
        <f>U794*(1-E$45)</f>
        <v>0</v>
      </c>
      <c r="V829" s="5">
        <f t="shared" ref="V829:AA829" si="1587">V794*(1-F$45)</f>
        <v>1.4612200303499998</v>
      </c>
      <c r="W829" s="5">
        <f t="shared" si="1587"/>
        <v>0.12451899674999956</v>
      </c>
      <c r="X829" s="5">
        <f t="shared" si="1587"/>
        <v>9.4116454000000012</v>
      </c>
      <c r="Y829" s="5">
        <f t="shared" si="1587"/>
        <v>5.4986094710550013</v>
      </c>
      <c r="Z829" s="5">
        <f t="shared" si="1587"/>
        <v>17.716281607650004</v>
      </c>
      <c r="AA829" s="5">
        <f t="shared" si="1587"/>
        <v>0.59223591550499943</v>
      </c>
      <c r="AB829" s="5"/>
      <c r="AC829" s="5">
        <f>AC794*(1-E$45)</f>
        <v>6.9247969594000054</v>
      </c>
      <c r="AD829" s="5">
        <f t="shared" ref="AD829:AI829" si="1588">AD794*(1-F$45)</f>
        <v>0.77383746809999998</v>
      </c>
      <c r="AE829" s="5">
        <f t="shared" si="1588"/>
        <v>0.34351396049999994</v>
      </c>
      <c r="AF829" s="5">
        <f t="shared" si="1588"/>
        <v>5.0920977000000009</v>
      </c>
      <c r="AG829" s="5">
        <f t="shared" si="1588"/>
        <v>0</v>
      </c>
      <c r="AH829" s="5">
        <f t="shared" si="1588"/>
        <v>8.2805750000000007</v>
      </c>
      <c r="AI829" s="5">
        <f t="shared" si="1588"/>
        <v>1.4850000000000001</v>
      </c>
    </row>
    <row r="830" spans="2:35" hidden="1" x14ac:dyDescent="0.3">
      <c r="B830" s="86">
        <f t="shared" si="1584"/>
        <v>40999</v>
      </c>
      <c r="C830" s="3"/>
      <c r="D830" s="3"/>
      <c r="E830" s="5">
        <f t="shared" ref="E830:K830" si="1589">E795*(1-E$45)</f>
        <v>95.243135142400007</v>
      </c>
      <c r="F830" s="5">
        <f t="shared" si="1589"/>
        <v>13.682436338599999</v>
      </c>
      <c r="G830" s="5">
        <f t="shared" si="1589"/>
        <v>9.5065356630000011</v>
      </c>
      <c r="H830" s="5">
        <f t="shared" si="1589"/>
        <v>0</v>
      </c>
      <c r="I830" s="5">
        <f t="shared" si="1589"/>
        <v>105.76910994874994</v>
      </c>
      <c r="J830" s="5">
        <f t="shared" si="1589"/>
        <v>235.12458759630002</v>
      </c>
      <c r="K830" s="5">
        <f t="shared" si="1589"/>
        <v>5.4370858676259957</v>
      </c>
      <c r="L830" s="5"/>
      <c r="M830" s="5">
        <f t="shared" ref="M830:S830" si="1590">M795*(1-E$45)</f>
        <v>25.699779971600009</v>
      </c>
      <c r="N830" s="5">
        <f t="shared" si="1590"/>
        <v>0</v>
      </c>
      <c r="O830" s="5">
        <f t="shared" si="1590"/>
        <v>0</v>
      </c>
      <c r="P830" s="5">
        <f t="shared" si="1590"/>
        <v>0</v>
      </c>
      <c r="Q830" s="5">
        <f t="shared" si="1590"/>
        <v>0</v>
      </c>
      <c r="R830" s="5">
        <f t="shared" si="1590"/>
        <v>0</v>
      </c>
      <c r="S830" s="5">
        <f t="shared" si="1590"/>
        <v>0</v>
      </c>
      <c r="T830" s="5"/>
      <c r="U830" s="5">
        <f t="shared" ref="U830:AA830" si="1591">U795*(1-E$45)</f>
        <v>0</v>
      </c>
      <c r="V830" s="5">
        <f t="shared" si="1591"/>
        <v>1.5387973221</v>
      </c>
      <c r="W830" s="5">
        <f t="shared" si="1591"/>
        <v>0.13725290550000002</v>
      </c>
      <c r="X830" s="5">
        <f t="shared" si="1591"/>
        <v>9.7896403600000035</v>
      </c>
      <c r="Y830" s="5">
        <f t="shared" si="1591"/>
        <v>5.8670895466250013</v>
      </c>
      <c r="Z830" s="5">
        <f t="shared" si="1591"/>
        <v>18.987125516299997</v>
      </c>
      <c r="AA830" s="5">
        <f t="shared" si="1591"/>
        <v>0.6446340884699997</v>
      </c>
      <c r="AB830" s="5"/>
      <c r="AC830" s="5">
        <f t="shared" ref="AC830:AI830" si="1592">AC795*(1-E$45)</f>
        <v>7.4086715227000006</v>
      </c>
      <c r="AD830" s="5">
        <f t="shared" si="1592"/>
        <v>0.81432012360000006</v>
      </c>
      <c r="AE830" s="5">
        <f t="shared" si="1592"/>
        <v>0.3655772129999999</v>
      </c>
      <c r="AF830" s="5">
        <f t="shared" si="1592"/>
        <v>5.2939951800000014</v>
      </c>
      <c r="AG830" s="5">
        <f t="shared" si="1592"/>
        <v>0</v>
      </c>
      <c r="AH830" s="5">
        <f t="shared" si="1592"/>
        <v>8.8725499999999986</v>
      </c>
      <c r="AI830" s="5">
        <f t="shared" si="1592"/>
        <v>1.595</v>
      </c>
    </row>
    <row r="831" spans="2:35" hidden="1" x14ac:dyDescent="0.3">
      <c r="B831" s="86">
        <f t="shared" si="1584"/>
        <v>41364</v>
      </c>
      <c r="C831" s="3"/>
      <c r="D831" s="3"/>
      <c r="E831" s="5">
        <f t="shared" ref="E831:K831" si="1593">E796*(1-E$45)</f>
        <v>104.67155460388003</v>
      </c>
      <c r="F831" s="5">
        <f t="shared" si="1593"/>
        <v>14.669363050699999</v>
      </c>
      <c r="G831" s="5">
        <f t="shared" si="1593"/>
        <v>10.300875017999999</v>
      </c>
      <c r="H831" s="5">
        <f t="shared" si="1593"/>
        <v>0</v>
      </c>
      <c r="I831" s="5">
        <f t="shared" si="1593"/>
        <v>115.91147762830001</v>
      </c>
      <c r="J831" s="5">
        <f t="shared" si="1593"/>
        <v>259.05535491734997</v>
      </c>
      <c r="K831" s="5">
        <f t="shared" si="1593"/>
        <v>5.9568030462569972</v>
      </c>
      <c r="L831" s="5"/>
      <c r="M831" s="5">
        <f t="shared" ref="M831:S831" si="1594">M796*(1-E$45)</f>
        <v>28.246299139919998</v>
      </c>
      <c r="N831" s="5">
        <f t="shared" si="1594"/>
        <v>0</v>
      </c>
      <c r="O831" s="5">
        <f t="shared" si="1594"/>
        <v>0</v>
      </c>
      <c r="P831" s="5">
        <f t="shared" si="1594"/>
        <v>0</v>
      </c>
      <c r="Q831" s="5">
        <f t="shared" si="1594"/>
        <v>0</v>
      </c>
      <c r="R831" s="5">
        <f t="shared" si="1594"/>
        <v>0</v>
      </c>
      <c r="S831" s="5">
        <f t="shared" si="1594"/>
        <v>0</v>
      </c>
      <c r="T831" s="5"/>
      <c r="U831" s="5">
        <f t="shared" ref="U831:AA831" si="1595">U796*(1-E$45)</f>
        <v>0</v>
      </c>
      <c r="V831" s="5">
        <f t="shared" si="1595"/>
        <v>1.6495349839500002</v>
      </c>
      <c r="W831" s="5">
        <f t="shared" si="1595"/>
        <v>0.15136362300000128</v>
      </c>
      <c r="X831" s="5">
        <f t="shared" si="1595"/>
        <v>10.52291842</v>
      </c>
      <c r="Y831" s="5">
        <f t="shared" si="1595"/>
        <v>6.4295346055599989</v>
      </c>
      <c r="Z831" s="5">
        <f t="shared" si="1595"/>
        <v>20.919475051100001</v>
      </c>
      <c r="AA831" s="5">
        <f t="shared" si="1595"/>
        <v>0.70767871516499992</v>
      </c>
      <c r="AB831" s="5"/>
      <c r="AC831" s="5">
        <f t="shared" ref="AC831:AI831" si="1596">AC796*(1-E$45)</f>
        <v>8.1434873527400065</v>
      </c>
      <c r="AD831" s="5">
        <f t="shared" si="1596"/>
        <v>0.87300774570000006</v>
      </c>
      <c r="AE831" s="5">
        <f t="shared" si="1596"/>
        <v>0.3966100680000002</v>
      </c>
      <c r="AF831" s="5">
        <f t="shared" si="1596"/>
        <v>5.6930717099999981</v>
      </c>
      <c r="AG831" s="5">
        <f t="shared" si="1596"/>
        <v>0</v>
      </c>
      <c r="AH831" s="5">
        <f t="shared" si="1596"/>
        <v>9.7772000000000023</v>
      </c>
      <c r="AI831" s="5">
        <f t="shared" si="1596"/>
        <v>1.753125</v>
      </c>
    </row>
    <row r="832" spans="2:35" hidden="1" x14ac:dyDescent="0.3">
      <c r="B832" s="86">
        <f t="shared" si="1584"/>
        <v>41729</v>
      </c>
      <c r="C832" s="3"/>
      <c r="D832" s="3"/>
      <c r="E832" s="5">
        <f t="shared" ref="E832:K832" si="1597">E797*(1-E$45)</f>
        <v>120.10786266327997</v>
      </c>
      <c r="F832" s="5">
        <f t="shared" si="1597"/>
        <v>16.389811268300001</v>
      </c>
      <c r="G832" s="5">
        <f t="shared" si="1597"/>
        <v>11.582112615000003</v>
      </c>
      <c r="H832" s="5">
        <f t="shared" si="1597"/>
        <v>0</v>
      </c>
      <c r="I832" s="5">
        <f t="shared" si="1597"/>
        <v>132.68437189195001</v>
      </c>
      <c r="J832" s="5">
        <f t="shared" si="1597"/>
        <v>298.92504608989998</v>
      </c>
      <c r="K832" s="5">
        <f t="shared" si="1597"/>
        <v>6.892802294721001</v>
      </c>
      <c r="L832" s="5"/>
      <c r="M832" s="5">
        <f t="shared" ref="M832:S832" si="1598">M797*(1-E$45)</f>
        <v>32.417109399520008</v>
      </c>
      <c r="N832" s="5">
        <f t="shared" si="1598"/>
        <v>0</v>
      </c>
      <c r="O832" s="5">
        <f t="shared" si="1598"/>
        <v>0</v>
      </c>
      <c r="P832" s="5">
        <f t="shared" si="1598"/>
        <v>0</v>
      </c>
      <c r="Q832" s="5">
        <f t="shared" si="1598"/>
        <v>0</v>
      </c>
      <c r="R832" s="5">
        <f t="shared" si="1598"/>
        <v>0</v>
      </c>
      <c r="S832" s="5">
        <f t="shared" si="1598"/>
        <v>0</v>
      </c>
      <c r="T832" s="5"/>
      <c r="U832" s="5">
        <f t="shared" ref="U832:AA832" si="1599">U797*(1-E$45)</f>
        <v>0</v>
      </c>
      <c r="V832" s="5">
        <f t="shared" si="1599"/>
        <v>1.8418528375500007</v>
      </c>
      <c r="W832" s="5">
        <f t="shared" si="1599"/>
        <v>0.16582992749999947</v>
      </c>
      <c r="X832" s="5">
        <f t="shared" si="1599"/>
        <v>11.77614518</v>
      </c>
      <c r="Y832" s="5">
        <f t="shared" si="1599"/>
        <v>7.3602061261149991</v>
      </c>
      <c r="Z832" s="5">
        <f t="shared" si="1599"/>
        <v>24.139135556149995</v>
      </c>
      <c r="AA832" s="5">
        <f t="shared" si="1599"/>
        <v>0.81710603149500072</v>
      </c>
      <c r="AB832" s="5"/>
      <c r="AC832" s="5">
        <f t="shared" ref="AC832:AI832" si="1600">AC797*(1-E$45)</f>
        <v>9.3475770614400027</v>
      </c>
      <c r="AD832" s="5">
        <f t="shared" si="1600"/>
        <v>0.97517562329999996</v>
      </c>
      <c r="AE832" s="5">
        <f t="shared" si="1600"/>
        <v>0.44489101499999983</v>
      </c>
      <c r="AF832" s="5">
        <f t="shared" si="1600"/>
        <v>6.3712725899999985</v>
      </c>
      <c r="AG832" s="5">
        <f t="shared" si="1600"/>
        <v>0</v>
      </c>
      <c r="AH832" s="5">
        <f t="shared" si="1600"/>
        <v>11.282575</v>
      </c>
      <c r="AI832" s="5">
        <f t="shared" si="1600"/>
        <v>2.0212500000000002</v>
      </c>
    </row>
    <row r="833" spans="2:35" hidden="1" x14ac:dyDescent="0.3">
      <c r="B833" s="86">
        <f t="shared" si="1584"/>
        <v>42094</v>
      </c>
      <c r="C833" s="3"/>
      <c r="D833" s="3"/>
      <c r="E833" s="5">
        <f t="shared" ref="E833:K833" si="1601">E798*(1-E$45)</f>
        <v>128.52778183804003</v>
      </c>
      <c r="F833" s="5">
        <f t="shared" si="1601"/>
        <v>17.315359273800002</v>
      </c>
      <c r="G833" s="5">
        <f t="shared" si="1601"/>
        <v>12.104760599000002</v>
      </c>
      <c r="H833" s="5">
        <f t="shared" si="1601"/>
        <v>0</v>
      </c>
      <c r="I833" s="5">
        <f t="shared" si="1601"/>
        <v>141.78836045634995</v>
      </c>
      <c r="J833" s="5">
        <f t="shared" si="1601"/>
        <v>320.48716426239992</v>
      </c>
      <c r="K833" s="5">
        <f t="shared" si="1601"/>
        <v>7.5472213826240058</v>
      </c>
      <c r="L833" s="5"/>
      <c r="M833" s="5">
        <f t="shared" ref="M833:S833" si="1602">M798*(1-E$45)</f>
        <v>34.678428517359976</v>
      </c>
      <c r="N833" s="5">
        <f t="shared" si="1602"/>
        <v>0</v>
      </c>
      <c r="O833" s="5">
        <f t="shared" si="1602"/>
        <v>0</v>
      </c>
      <c r="P833" s="5">
        <f t="shared" si="1602"/>
        <v>0</v>
      </c>
      <c r="Q833" s="5">
        <f t="shared" si="1602"/>
        <v>0</v>
      </c>
      <c r="R833" s="5">
        <f t="shared" si="1602"/>
        <v>0</v>
      </c>
      <c r="S833" s="5">
        <f t="shared" si="1602"/>
        <v>0</v>
      </c>
      <c r="T833" s="5"/>
      <c r="U833" s="5">
        <f t="shared" ref="U833:AA833" si="1603">U798*(1-E$45)</f>
        <v>0</v>
      </c>
      <c r="V833" s="5">
        <f t="shared" si="1603"/>
        <v>1.9480601792999996</v>
      </c>
      <c r="W833" s="5">
        <f t="shared" si="1603"/>
        <v>0.16473900149999965</v>
      </c>
      <c r="X833" s="5">
        <f t="shared" si="1603"/>
        <v>12.324055450000003</v>
      </c>
      <c r="Y833" s="5">
        <f t="shared" si="1603"/>
        <v>7.8661974859449977</v>
      </c>
      <c r="Z833" s="5">
        <f t="shared" si="1603"/>
        <v>25.880492822399994</v>
      </c>
      <c r="AA833" s="5">
        <f t="shared" si="1603"/>
        <v>0.88837259027999904</v>
      </c>
      <c r="AB833" s="5"/>
      <c r="AC833" s="5">
        <f t="shared" ref="AC833:AI833" si="1604">AC798*(1-E$45)</f>
        <v>9.996438052919995</v>
      </c>
      <c r="AD833" s="5">
        <f t="shared" si="1604"/>
        <v>1.0306823538000001</v>
      </c>
      <c r="AE833" s="5">
        <f t="shared" si="1604"/>
        <v>0.46304604900000013</v>
      </c>
      <c r="AF833" s="5">
        <f t="shared" si="1604"/>
        <v>6.6692527250000015</v>
      </c>
      <c r="AG833" s="5">
        <f t="shared" si="1604"/>
        <v>0</v>
      </c>
      <c r="AH833" s="5">
        <f t="shared" si="1604"/>
        <v>12.096350000000001</v>
      </c>
      <c r="AI833" s="5">
        <f t="shared" si="1604"/>
        <v>2.1793749999999998</v>
      </c>
    </row>
    <row r="834" spans="2:35" hidden="1" x14ac:dyDescent="0.3">
      <c r="B834" s="86">
        <f t="shared" si="1584"/>
        <v>42460</v>
      </c>
      <c r="C834" s="3"/>
      <c r="D834" s="3"/>
      <c r="E834" s="5">
        <f t="shared" ref="E834:K834" si="1605">E799*(1-E$45)</f>
        <v>137.71276415784001</v>
      </c>
      <c r="F834" s="5">
        <f t="shared" si="1605"/>
        <v>17.963727382600002</v>
      </c>
      <c r="G834" s="5">
        <f t="shared" si="1605"/>
        <v>12.805500583000004</v>
      </c>
      <c r="H834" s="5">
        <f t="shared" si="1605"/>
        <v>0</v>
      </c>
      <c r="I834" s="5">
        <f t="shared" si="1605"/>
        <v>151.65067871894999</v>
      </c>
      <c r="J834" s="5">
        <f t="shared" si="1605"/>
        <v>343.92700194759999</v>
      </c>
      <c r="K834" s="5">
        <f t="shared" si="1605"/>
        <v>7.9483992599480047</v>
      </c>
      <c r="L834" s="5"/>
      <c r="M834" s="5">
        <f t="shared" ref="M834:S834" si="1606">M799*(1-E$45)</f>
        <v>37.14796168556002</v>
      </c>
      <c r="N834" s="5">
        <f t="shared" si="1606"/>
        <v>0</v>
      </c>
      <c r="O834" s="5">
        <f t="shared" si="1606"/>
        <v>0</v>
      </c>
      <c r="P834" s="5">
        <f t="shared" si="1606"/>
        <v>0</v>
      </c>
      <c r="Q834" s="5">
        <f t="shared" si="1606"/>
        <v>0</v>
      </c>
      <c r="R834" s="5">
        <f t="shared" si="1606"/>
        <v>0</v>
      </c>
      <c r="S834" s="5">
        <f t="shared" si="1606"/>
        <v>0</v>
      </c>
      <c r="T834" s="5"/>
      <c r="U834" s="5">
        <f t="shared" ref="U834:AA834" si="1607">U799*(1-E$45)</f>
        <v>0</v>
      </c>
      <c r="V834" s="5">
        <f t="shared" si="1607"/>
        <v>2.0197437561</v>
      </c>
      <c r="W834" s="5">
        <f t="shared" si="1607"/>
        <v>0.17595527549999934</v>
      </c>
      <c r="X834" s="5">
        <f t="shared" si="1607"/>
        <v>12.856374149999997</v>
      </c>
      <c r="Y834" s="5">
        <f t="shared" si="1607"/>
        <v>8.4147165450150023</v>
      </c>
      <c r="Z834" s="5">
        <f t="shared" si="1607"/>
        <v>27.773200443850001</v>
      </c>
      <c r="AA834" s="5">
        <f t="shared" si="1607"/>
        <v>0.94135021580999934</v>
      </c>
      <c r="AB834" s="5"/>
      <c r="AC834" s="5">
        <f t="shared" ref="AC834:AI834" si="1608">AC799*(1-E$45)</f>
        <v>10.705351098320008</v>
      </c>
      <c r="AD834" s="5">
        <f t="shared" si="1608"/>
        <v>1.0690240176000001</v>
      </c>
      <c r="AE834" s="5">
        <f t="shared" si="1608"/>
        <v>0.49030788300000006</v>
      </c>
      <c r="AF834" s="5">
        <f t="shared" si="1608"/>
        <v>6.9557745750000013</v>
      </c>
      <c r="AG834" s="5">
        <f t="shared" si="1608"/>
        <v>0</v>
      </c>
      <c r="AH834" s="5">
        <f t="shared" si="1608"/>
        <v>12.982825000000005</v>
      </c>
      <c r="AI834" s="5">
        <f t="shared" si="1608"/>
        <v>2.32375</v>
      </c>
    </row>
    <row r="835" spans="2:35" hidden="1" x14ac:dyDescent="0.3">
      <c r="B835" s="86">
        <f t="shared" si="1584"/>
        <v>42825</v>
      </c>
      <c r="C835" s="3"/>
      <c r="D835" s="3"/>
      <c r="E835" s="5">
        <f t="shared" ref="E835:K835" si="1609">E800*(1-E$45)</f>
        <v>148.23859831272</v>
      </c>
      <c r="F835" s="5">
        <f t="shared" si="1609"/>
        <v>18.693818991400004</v>
      </c>
      <c r="G835" s="5">
        <f t="shared" si="1609"/>
        <v>13.534414067000004</v>
      </c>
      <c r="H835" s="5">
        <f t="shared" si="1609"/>
        <v>0</v>
      </c>
      <c r="I835" s="5">
        <f t="shared" si="1609"/>
        <v>162.35067682230002</v>
      </c>
      <c r="J835" s="5">
        <f t="shared" si="1609"/>
        <v>370.05051093475004</v>
      </c>
      <c r="K835" s="5">
        <f t="shared" si="1609"/>
        <v>8.5500802078859977</v>
      </c>
      <c r="L835" s="5"/>
      <c r="M835" s="5">
        <f t="shared" ref="M835:S835" si="1610">M800*(1-E$45)</f>
        <v>40.006264879479971</v>
      </c>
      <c r="N835" s="5">
        <f t="shared" si="1610"/>
        <v>0</v>
      </c>
      <c r="O835" s="5">
        <f t="shared" si="1610"/>
        <v>0</v>
      </c>
      <c r="P835" s="5">
        <f t="shared" si="1610"/>
        <v>0</v>
      </c>
      <c r="Q835" s="5">
        <f t="shared" si="1610"/>
        <v>0</v>
      </c>
      <c r="R835" s="5">
        <f t="shared" si="1610"/>
        <v>0</v>
      </c>
      <c r="S835" s="5">
        <f t="shared" si="1610"/>
        <v>0</v>
      </c>
      <c r="T835" s="5"/>
      <c r="U835" s="5">
        <f t="shared" ref="U835:AA835" si="1611">U800*(1-E$45)</f>
        <v>0</v>
      </c>
      <c r="V835" s="5">
        <f t="shared" si="1611"/>
        <v>2.1005501829000002</v>
      </c>
      <c r="W835" s="5">
        <f t="shared" si="1611"/>
        <v>0.18465064949999954</v>
      </c>
      <c r="X835" s="5">
        <f t="shared" si="1611"/>
        <v>13.409460660000001</v>
      </c>
      <c r="Y835" s="5">
        <f t="shared" si="1611"/>
        <v>9.0062618576099993</v>
      </c>
      <c r="Z835" s="5">
        <f t="shared" si="1611"/>
        <v>29.8828132035</v>
      </c>
      <c r="AA835" s="5">
        <f t="shared" si="1611"/>
        <v>1.0118493056699998</v>
      </c>
      <c r="AB835" s="5"/>
      <c r="AC835" s="5">
        <f t="shared" ref="AC835:AI835" si="1612">AC800*(1-E$45)</f>
        <v>11.535021139059999</v>
      </c>
      <c r="AD835" s="5">
        <f t="shared" si="1612"/>
        <v>1.1122142064</v>
      </c>
      <c r="AE835" s="5">
        <f t="shared" si="1612"/>
        <v>0.51794636699999974</v>
      </c>
      <c r="AF835" s="5">
        <f t="shared" si="1612"/>
        <v>7.2516803299999992</v>
      </c>
      <c r="AG835" s="5">
        <f t="shared" si="1612"/>
        <v>0</v>
      </c>
      <c r="AH835" s="5">
        <f t="shared" si="1612"/>
        <v>13.967075000000001</v>
      </c>
      <c r="AI835" s="5">
        <f t="shared" si="1612"/>
        <v>2.4956250000000004</v>
      </c>
    </row>
    <row r="836" spans="2:35" hidden="1" x14ac:dyDescent="0.3">
      <c r="B836" s="86">
        <f t="shared" si="1584"/>
        <v>43190</v>
      </c>
      <c r="C836" s="3"/>
      <c r="D836" s="3"/>
      <c r="E836" s="5">
        <f t="shared" ref="E836:K836" si="1613">E801*(1-E$45)</f>
        <v>159.37651031099998</v>
      </c>
      <c r="F836" s="5">
        <f t="shared" si="1613"/>
        <v>19.697660600199999</v>
      </c>
      <c r="G836" s="5">
        <f t="shared" si="1613"/>
        <v>14.514126051000002</v>
      </c>
      <c r="H836" s="5">
        <f t="shared" si="1613"/>
        <v>0</v>
      </c>
      <c r="I836" s="5">
        <f t="shared" si="1613"/>
        <v>174.1825562366499</v>
      </c>
      <c r="J836" s="5">
        <f t="shared" si="1613"/>
        <v>398.23441714369994</v>
      </c>
      <c r="K836" s="5">
        <f t="shared" si="1613"/>
        <v>9.260474399666009</v>
      </c>
      <c r="L836" s="5"/>
      <c r="M836" s="5">
        <f t="shared" ref="M836:S836" si="1614">M801*(1-E$45)</f>
        <v>42.995090723999979</v>
      </c>
      <c r="N836" s="5">
        <f t="shared" si="1614"/>
        <v>0</v>
      </c>
      <c r="O836" s="5">
        <f t="shared" si="1614"/>
        <v>0</v>
      </c>
      <c r="P836" s="5">
        <f t="shared" si="1614"/>
        <v>0</v>
      </c>
      <c r="Q836" s="5">
        <f t="shared" si="1614"/>
        <v>0</v>
      </c>
      <c r="R836" s="5">
        <f t="shared" si="1614"/>
        <v>0</v>
      </c>
      <c r="S836" s="5">
        <f t="shared" si="1614"/>
        <v>0</v>
      </c>
      <c r="T836" s="5"/>
      <c r="U836" s="5">
        <f t="shared" ref="U836:AA836" si="1615">U801*(1-E$45)</f>
        <v>0</v>
      </c>
      <c r="V836" s="5">
        <f t="shared" si="1615"/>
        <v>2.2151066097000007</v>
      </c>
      <c r="W836" s="5">
        <f t="shared" si="1615"/>
        <v>0.22199212349999975</v>
      </c>
      <c r="X836" s="5">
        <f t="shared" si="1615"/>
        <v>14.021830599999998</v>
      </c>
      <c r="Y836" s="5">
        <f t="shared" si="1615"/>
        <v>9.6648236466549982</v>
      </c>
      <c r="Z836" s="5">
        <f t="shared" si="1615"/>
        <v>32.158547586199987</v>
      </c>
      <c r="AA836" s="5">
        <f t="shared" si="1615"/>
        <v>1.0947130765199995</v>
      </c>
      <c r="AB836" s="5"/>
      <c r="AC836" s="5">
        <f t="shared" ref="AC836:AI836" si="1616">AC801*(1-E$45)</f>
        <v>12.391450015499991</v>
      </c>
      <c r="AD836" s="5">
        <f t="shared" si="1616"/>
        <v>1.1722793952000001</v>
      </c>
      <c r="AE836" s="5">
        <f t="shared" si="1616"/>
        <v>0.56058200099999977</v>
      </c>
      <c r="AF836" s="5">
        <f t="shared" si="1616"/>
        <v>7.5820777999999969</v>
      </c>
      <c r="AG836" s="5">
        <f t="shared" si="1616"/>
        <v>0</v>
      </c>
      <c r="AH836" s="5">
        <f t="shared" si="1616"/>
        <v>15.032774999999997</v>
      </c>
      <c r="AI836" s="5">
        <f t="shared" si="1616"/>
        <v>2.6950000000000003</v>
      </c>
    </row>
    <row r="837" spans="2:35" hidden="1" x14ac:dyDescent="0.3">
      <c r="B837" s="86">
        <f t="shared" si="1584"/>
        <v>43555</v>
      </c>
      <c r="C837" s="3"/>
      <c r="D837" s="3"/>
      <c r="E837" s="5">
        <f t="shared" ref="E837:K837" si="1617">E802*(1-E$45)</f>
        <v>171.52919288932</v>
      </c>
      <c r="F837" s="5">
        <f t="shared" si="1617"/>
        <v>20.698130959</v>
      </c>
      <c r="G837" s="5">
        <f t="shared" si="1617"/>
        <v>15.3342232205</v>
      </c>
      <c r="H837" s="5">
        <f t="shared" si="1617"/>
        <v>0</v>
      </c>
      <c r="I837" s="5">
        <f t="shared" si="1617"/>
        <v>186.45048396734995</v>
      </c>
      <c r="J837" s="5">
        <f t="shared" si="1617"/>
        <v>428.33400876874998</v>
      </c>
      <c r="K837" s="5">
        <f t="shared" si="1617"/>
        <v>10.225290325446011</v>
      </c>
      <c r="L837" s="5"/>
      <c r="M837" s="5">
        <f t="shared" ref="M837:S837" si="1618">M802*(1-E$45)</f>
        <v>46.29012795637999</v>
      </c>
      <c r="N837" s="5">
        <f t="shared" si="1618"/>
        <v>0</v>
      </c>
      <c r="O837" s="5">
        <f t="shared" si="1618"/>
        <v>0</v>
      </c>
      <c r="P837" s="5">
        <f t="shared" si="1618"/>
        <v>0</v>
      </c>
      <c r="Q837" s="5">
        <f t="shared" si="1618"/>
        <v>0</v>
      </c>
      <c r="R837" s="5">
        <f t="shared" si="1618"/>
        <v>0</v>
      </c>
      <c r="S837" s="5">
        <f t="shared" si="1618"/>
        <v>0</v>
      </c>
      <c r="T837" s="5"/>
      <c r="U837" s="5">
        <f t="shared" ref="U837:AA837" si="1619">U802*(1-E$45)</f>
        <v>0</v>
      </c>
      <c r="V837" s="5">
        <f t="shared" si="1619"/>
        <v>2.3289017865000008</v>
      </c>
      <c r="W837" s="5">
        <f t="shared" si="1619"/>
        <v>0.23292011924999967</v>
      </c>
      <c r="X837" s="5">
        <f t="shared" si="1619"/>
        <v>14.687710539999994</v>
      </c>
      <c r="Y837" s="5">
        <f t="shared" si="1619"/>
        <v>10.342567098644999</v>
      </c>
      <c r="Z837" s="5">
        <f t="shared" si="1619"/>
        <v>34.589160818750003</v>
      </c>
      <c r="AA837" s="5">
        <f t="shared" si="1619"/>
        <v>1.1969998283700001</v>
      </c>
      <c r="AB837" s="5"/>
      <c r="AC837" s="5">
        <f t="shared" ref="AC837:AI837" si="1620">AC802*(1-E$45)</f>
        <v>13.346305108359999</v>
      </c>
      <c r="AD837" s="5">
        <f t="shared" si="1620"/>
        <v>1.2320727089999999</v>
      </c>
      <c r="AE837" s="5">
        <f t="shared" si="1620"/>
        <v>0.59191109549999976</v>
      </c>
      <c r="AF837" s="5">
        <f t="shared" si="1620"/>
        <v>7.943105270000002</v>
      </c>
      <c r="AG837" s="5">
        <f t="shared" si="1620"/>
        <v>0</v>
      </c>
      <c r="AH837" s="5">
        <f t="shared" si="1620"/>
        <v>16.166800000000002</v>
      </c>
      <c r="AI837" s="5">
        <f t="shared" si="1620"/>
        <v>2.9081250000000001</v>
      </c>
    </row>
    <row r="838" spans="2:35" hidden="1" x14ac:dyDescent="0.3">
      <c r="B838" s="86">
        <f t="shared" si="1584"/>
        <v>43921</v>
      </c>
      <c r="C838" s="3"/>
      <c r="D838" s="3"/>
      <c r="E838" s="5">
        <f t="shared" ref="E838:K838" si="1621">E803*(1-E$45)</f>
        <v>184.49457870772</v>
      </c>
      <c r="F838" s="5">
        <f t="shared" si="1621"/>
        <v>21.688487567800003</v>
      </c>
      <c r="G838" s="5">
        <f t="shared" si="1621"/>
        <v>16.041098260999995</v>
      </c>
      <c r="H838" s="5">
        <f t="shared" si="1621"/>
        <v>0</v>
      </c>
      <c r="I838" s="5">
        <f t="shared" si="1621"/>
        <v>200.02150554564994</v>
      </c>
      <c r="J838" s="5">
        <f t="shared" si="1621"/>
        <v>461.11535643720003</v>
      </c>
      <c r="K838" s="5">
        <f t="shared" si="1621"/>
        <v>10.748940321839996</v>
      </c>
      <c r="L838" s="5"/>
      <c r="M838" s="5">
        <f t="shared" ref="M838:S838" si="1622">M803*(1-E$45)</f>
        <v>49.78490516447998</v>
      </c>
      <c r="N838" s="5">
        <f t="shared" si="1622"/>
        <v>0</v>
      </c>
      <c r="O838" s="5">
        <f t="shared" si="1622"/>
        <v>0</v>
      </c>
      <c r="P838" s="5">
        <f t="shared" si="1622"/>
        <v>0</v>
      </c>
      <c r="Q838" s="5">
        <f t="shared" si="1622"/>
        <v>0</v>
      </c>
      <c r="R838" s="5">
        <f t="shared" si="1622"/>
        <v>0</v>
      </c>
      <c r="S838" s="5">
        <f t="shared" si="1622"/>
        <v>0</v>
      </c>
      <c r="T838" s="5"/>
      <c r="U838" s="5">
        <f t="shared" ref="U838:AA838" si="1623">U803*(1-E$45)</f>
        <v>0</v>
      </c>
      <c r="V838" s="5">
        <f t="shared" si="1623"/>
        <v>2.4404132133000007</v>
      </c>
      <c r="W838" s="5">
        <f t="shared" si="1623"/>
        <v>0.22779065850000002</v>
      </c>
      <c r="X838" s="5">
        <f t="shared" si="1623"/>
        <v>15.392980789999999</v>
      </c>
      <c r="Y838" s="5">
        <f t="shared" si="1623"/>
        <v>11.098396767954998</v>
      </c>
      <c r="Z838" s="5">
        <f t="shared" si="1623"/>
        <v>37.236597954700002</v>
      </c>
      <c r="AA838" s="5">
        <f t="shared" si="1623"/>
        <v>1.2678495445499998</v>
      </c>
      <c r="AB838" s="5"/>
      <c r="AC838" s="5">
        <f t="shared" ref="AC838:AI838" si="1624">AC803*(1-E$45)</f>
        <v>14.352804434059998</v>
      </c>
      <c r="AD838" s="5">
        <f t="shared" si="1624"/>
        <v>1.2910503978000001</v>
      </c>
      <c r="AE838" s="5">
        <f t="shared" si="1624"/>
        <v>0.61564136100000022</v>
      </c>
      <c r="AF838" s="5">
        <f t="shared" si="1624"/>
        <v>8.3257528949999973</v>
      </c>
      <c r="AG838" s="5">
        <f t="shared" si="1624"/>
        <v>0</v>
      </c>
      <c r="AH838" s="5">
        <f t="shared" si="1624"/>
        <v>17.404375000000002</v>
      </c>
      <c r="AI838" s="5">
        <f t="shared" si="1624"/>
        <v>3.1143750000000003</v>
      </c>
    </row>
    <row r="839" spans="2:35" hidden="1" x14ac:dyDescent="0.3">
      <c r="B839" s="86">
        <f t="shared" si="1584"/>
        <v>44286</v>
      </c>
      <c r="C839" s="3"/>
      <c r="D839" s="3"/>
      <c r="E839" s="5">
        <f t="shared" ref="E839:K839" si="1625">E804*(1-E$45)</f>
        <v>151.39057702828001</v>
      </c>
      <c r="F839" s="5">
        <f t="shared" si="1625"/>
        <v>23.208099073899998</v>
      </c>
      <c r="G839" s="5">
        <f t="shared" si="1625"/>
        <v>19.773363164999999</v>
      </c>
      <c r="H839" s="5">
        <f t="shared" si="1625"/>
        <v>0</v>
      </c>
      <c r="I839" s="5">
        <f t="shared" si="1625"/>
        <v>160.85823745584992</v>
      </c>
      <c r="J839" s="5">
        <f t="shared" si="1625"/>
        <v>405.39602223890006</v>
      </c>
      <c r="K839" s="5">
        <f t="shared" si="1625"/>
        <v>10.220450994130999</v>
      </c>
      <c r="L839" s="5"/>
      <c r="M839" s="5">
        <f t="shared" ref="M839:S839" si="1626">M804*(1-E$45)</f>
        <v>40.259878599520007</v>
      </c>
      <c r="N839" s="5">
        <f t="shared" si="1626"/>
        <v>0</v>
      </c>
      <c r="O839" s="5">
        <f t="shared" si="1626"/>
        <v>0</v>
      </c>
      <c r="P839" s="5">
        <f t="shared" si="1626"/>
        <v>0</v>
      </c>
      <c r="Q839" s="5">
        <f t="shared" si="1626"/>
        <v>0</v>
      </c>
      <c r="R839" s="5">
        <f t="shared" si="1626"/>
        <v>0</v>
      </c>
      <c r="S839" s="5">
        <f t="shared" si="1626"/>
        <v>0</v>
      </c>
      <c r="T839" s="5"/>
      <c r="U839" s="5">
        <f t="shared" ref="U839:AA839" si="1627">U804*(1-E$45)</f>
        <v>0</v>
      </c>
      <c r="V839" s="5">
        <f t="shared" si="1627"/>
        <v>2.6433850591499994</v>
      </c>
      <c r="W839" s="5">
        <f t="shared" si="1627"/>
        <v>0.8038313024999999</v>
      </c>
      <c r="X839" s="5">
        <f t="shared" si="1627"/>
        <v>12.076756980000001</v>
      </c>
      <c r="Y839" s="5">
        <f t="shared" si="1627"/>
        <v>8.8547031980950006</v>
      </c>
      <c r="Z839" s="5">
        <f t="shared" si="1627"/>
        <v>32.745677136400005</v>
      </c>
      <c r="AA839" s="5">
        <f t="shared" si="1627"/>
        <v>1.1652832921949992</v>
      </c>
      <c r="AB839" s="5"/>
      <c r="AC839" s="5">
        <f t="shared" ref="AC839:AI839" si="1628">AC804*(1-E$45)</f>
        <v>11.438499286439999</v>
      </c>
      <c r="AD839" s="5">
        <f t="shared" si="1628"/>
        <v>1.3873135389000002</v>
      </c>
      <c r="AE839" s="5">
        <f t="shared" si="1628"/>
        <v>0.86120686500000065</v>
      </c>
      <c r="AF839" s="5">
        <f t="shared" si="1628"/>
        <v>6.4982784900000023</v>
      </c>
      <c r="AG839" s="5">
        <f t="shared" si="1628"/>
        <v>0</v>
      </c>
      <c r="AH839" s="5">
        <f t="shared" si="1628"/>
        <v>15.242577004150005</v>
      </c>
      <c r="AI839" s="5">
        <f t="shared" si="1628"/>
        <v>2.7362500000000001</v>
      </c>
    </row>
    <row r="840" spans="2:35" x14ac:dyDescent="0.3">
      <c r="B840" s="86">
        <f t="shared" si="1584"/>
        <v>44651</v>
      </c>
      <c r="C840" s="3"/>
      <c r="D840" s="3"/>
      <c r="E840" s="5">
        <f t="shared" ref="E840:K840" si="1629">E805*(1-E$45)</f>
        <v>21.305948118965997</v>
      </c>
      <c r="F840" s="5">
        <f t="shared" si="1629"/>
        <v>25.570554511427996</v>
      </c>
      <c r="G840" s="5">
        <f t="shared" si="1629"/>
        <v>28.341424590547504</v>
      </c>
      <c r="H840" s="5">
        <f t="shared" si="1629"/>
        <v>0</v>
      </c>
      <c r="I840" s="5">
        <f t="shared" si="1629"/>
        <v>11.5588128391515</v>
      </c>
      <c r="J840" s="5">
        <f t="shared" si="1629"/>
        <v>160.56992104702874</v>
      </c>
      <c r="K840" s="5">
        <f t="shared" si="1629"/>
        <v>6.3706466249209424</v>
      </c>
      <c r="L840" s="5"/>
      <c r="M840" s="5">
        <f t="shared" ref="M840:S840" si="1630">M805*(1-E$45)</f>
        <v>3.3718019257439984</v>
      </c>
      <c r="N840" s="5">
        <f t="shared" si="1630"/>
        <v>0</v>
      </c>
      <c r="O840" s="5">
        <f t="shared" si="1630"/>
        <v>0</v>
      </c>
      <c r="P840" s="5">
        <f t="shared" si="1630"/>
        <v>0</v>
      </c>
      <c r="Q840" s="5">
        <f t="shared" si="1630"/>
        <v>0</v>
      </c>
      <c r="R840" s="5">
        <f t="shared" si="1630"/>
        <v>0</v>
      </c>
      <c r="S840" s="5">
        <f t="shared" si="1630"/>
        <v>0</v>
      </c>
      <c r="T840" s="5"/>
      <c r="U840" s="5">
        <f t="shared" ref="U840:AA840" si="1631">U805*(1-E$45)</f>
        <v>0</v>
      </c>
      <c r="V840" s="5">
        <f t="shared" si="1631"/>
        <v>3.0051516362579997</v>
      </c>
      <c r="W840" s="5">
        <f t="shared" si="1631"/>
        <v>2.4301051821787496</v>
      </c>
      <c r="X840" s="5">
        <f t="shared" si="1631"/>
        <v>0.44807791814999964</v>
      </c>
      <c r="Y840" s="5">
        <f t="shared" si="1631"/>
        <v>0.35860919270355041</v>
      </c>
      <c r="Z840" s="5">
        <f t="shared" si="1631"/>
        <v>13.000661561778749</v>
      </c>
      <c r="AA840" s="5">
        <f t="shared" si="1631"/>
        <v>0.60762161585632524</v>
      </c>
      <c r="AB840" s="5"/>
      <c r="AC840" s="5">
        <f t="shared" ref="AC840:AI840" si="1632">AC805*(1-E$45)</f>
        <v>0.29634220970549841</v>
      </c>
      <c r="AD840" s="5">
        <f t="shared" si="1632"/>
        <v>1.5453324163529998</v>
      </c>
      <c r="AE840" s="5">
        <f t="shared" si="1632"/>
        <v>1.4827754934224999</v>
      </c>
      <c r="AF840" s="5">
        <f t="shared" si="1632"/>
        <v>9.9984084075000812E-2</v>
      </c>
      <c r="AG840" s="5">
        <f t="shared" si="1632"/>
        <v>0</v>
      </c>
      <c r="AH840" s="5">
        <f t="shared" si="1632"/>
        <v>5.8911836015193764</v>
      </c>
      <c r="AI840" s="5">
        <f t="shared" si="1632"/>
        <v>1.04630625</v>
      </c>
    </row>
    <row r="841" spans="2:35" x14ac:dyDescent="0.3">
      <c r="B841" s="86">
        <f t="shared" si="1584"/>
        <v>45016</v>
      </c>
      <c r="C841" s="3"/>
      <c r="D841" s="3"/>
      <c r="E841" s="5">
        <f t="shared" ref="E841:K841" si="1633">E806*(1-E$45)</f>
        <v>21.412477859560816</v>
      </c>
      <c r="F841" s="5">
        <f t="shared" si="1633"/>
        <v>25.698407283985137</v>
      </c>
      <c r="G841" s="5">
        <f t="shared" si="1633"/>
        <v>28.483131713500239</v>
      </c>
      <c r="H841" s="5">
        <f t="shared" si="1633"/>
        <v>0</v>
      </c>
      <c r="I841" s="5">
        <f t="shared" si="1633"/>
        <v>11.616606903347254</v>
      </c>
      <c r="J841" s="5">
        <f t="shared" si="1633"/>
        <v>161.37277065226385</v>
      </c>
      <c r="K841" s="5">
        <f t="shared" si="1633"/>
        <v>6.4024998580455392</v>
      </c>
      <c r="L841" s="5"/>
      <c r="M841" s="5">
        <f t="shared" ref="M841:S841" si="1634">M806*(1-E$45)</f>
        <v>3.388660935372716</v>
      </c>
      <c r="N841" s="5">
        <f t="shared" si="1634"/>
        <v>0</v>
      </c>
      <c r="O841" s="5">
        <f t="shared" si="1634"/>
        <v>0</v>
      </c>
      <c r="P841" s="5">
        <f t="shared" si="1634"/>
        <v>0</v>
      </c>
      <c r="Q841" s="5">
        <f t="shared" si="1634"/>
        <v>0</v>
      </c>
      <c r="R841" s="5">
        <f t="shared" si="1634"/>
        <v>0</v>
      </c>
      <c r="S841" s="5">
        <f t="shared" si="1634"/>
        <v>0</v>
      </c>
      <c r="T841" s="5"/>
      <c r="U841" s="5">
        <f t="shared" ref="U841:AA841" si="1635">U806*(1-E$45)</f>
        <v>0</v>
      </c>
      <c r="V841" s="5">
        <f t="shared" si="1635"/>
        <v>3.0201773944392891</v>
      </c>
      <c r="W841" s="5">
        <f t="shared" si="1635"/>
        <v>2.4422557080896441</v>
      </c>
      <c r="X841" s="5">
        <f t="shared" si="1635"/>
        <v>0.45031830774074955</v>
      </c>
      <c r="Y841" s="5">
        <f t="shared" si="1635"/>
        <v>0.36040223866706755</v>
      </c>
      <c r="Z841" s="5">
        <f t="shared" si="1635"/>
        <v>13.065664869587639</v>
      </c>
      <c r="AA841" s="5">
        <f t="shared" si="1635"/>
        <v>0.61065972393560641</v>
      </c>
      <c r="AB841" s="5"/>
      <c r="AC841" s="5">
        <f t="shared" ref="AC841:AI841" si="1636">AC806*(1-E$45)</f>
        <v>0.29782392075402697</v>
      </c>
      <c r="AD841" s="5">
        <f t="shared" si="1636"/>
        <v>1.5530590784347649</v>
      </c>
      <c r="AE841" s="5">
        <f t="shared" si="1636"/>
        <v>1.4901893708896123</v>
      </c>
      <c r="AF841" s="5">
        <f t="shared" si="1636"/>
        <v>0.10048400449537453</v>
      </c>
      <c r="AG841" s="5">
        <f t="shared" si="1636"/>
        <v>0</v>
      </c>
      <c r="AH841" s="5">
        <f t="shared" si="1636"/>
        <v>5.9206395195269712</v>
      </c>
      <c r="AI841" s="5">
        <f t="shared" si="1636"/>
        <v>1.0515377812499997</v>
      </c>
    </row>
    <row r="842" spans="2:35" x14ac:dyDescent="0.3">
      <c r="B842" s="86">
        <f t="shared" si="1584"/>
        <v>45382</v>
      </c>
      <c r="C842" s="3"/>
      <c r="D842" s="3"/>
      <c r="E842" s="5">
        <f t="shared" ref="E842:K842" si="1637">E807*(1-E$45)</f>
        <v>21.519540248858625</v>
      </c>
      <c r="F842" s="5">
        <f t="shared" si="1637"/>
        <v>25.826899320405058</v>
      </c>
      <c r="G842" s="5">
        <f t="shared" si="1637"/>
        <v>28.625547372067729</v>
      </c>
      <c r="H842" s="5">
        <f t="shared" si="1637"/>
        <v>0</v>
      </c>
      <c r="I842" s="5">
        <f t="shared" si="1637"/>
        <v>11.674689937863988</v>
      </c>
      <c r="J842" s="5">
        <f t="shared" si="1637"/>
        <v>162.17963450552514</v>
      </c>
      <c r="K842" s="5">
        <f t="shared" si="1637"/>
        <v>6.4345123573357625</v>
      </c>
      <c r="L842" s="5"/>
      <c r="M842" s="5">
        <f t="shared" ref="M842:S842" si="1638">M807*(1-E$45)</f>
        <v>3.4056042400495805</v>
      </c>
      <c r="N842" s="5">
        <f t="shared" si="1638"/>
        <v>0</v>
      </c>
      <c r="O842" s="5">
        <f t="shared" si="1638"/>
        <v>0</v>
      </c>
      <c r="P842" s="5">
        <f t="shared" si="1638"/>
        <v>0</v>
      </c>
      <c r="Q842" s="5">
        <f t="shared" si="1638"/>
        <v>0</v>
      </c>
      <c r="R842" s="5">
        <f t="shared" si="1638"/>
        <v>0</v>
      </c>
      <c r="S842" s="5">
        <f t="shared" si="1638"/>
        <v>0</v>
      </c>
      <c r="T842" s="5"/>
      <c r="U842" s="5">
        <f t="shared" ref="U842:AA842" si="1639">U807*(1-E$45)</f>
        <v>0</v>
      </c>
      <c r="V842" s="5">
        <f t="shared" si="1639"/>
        <v>3.0352782814114856</v>
      </c>
      <c r="W842" s="5">
        <f t="shared" si="1639"/>
        <v>2.4544669866300914</v>
      </c>
      <c r="X842" s="5">
        <f t="shared" si="1639"/>
        <v>0.45256989927945357</v>
      </c>
      <c r="Y842" s="5">
        <f t="shared" si="1639"/>
        <v>0.36220424986040278</v>
      </c>
      <c r="Z842" s="5">
        <f t="shared" si="1639"/>
        <v>13.130993193935577</v>
      </c>
      <c r="AA842" s="5">
        <f t="shared" si="1639"/>
        <v>0.61371302255528359</v>
      </c>
      <c r="AB842" s="5"/>
      <c r="AC842" s="5">
        <f t="shared" ref="AC842:AI842" si="1640">AC807*(1-E$45)</f>
        <v>0.2993130403577986</v>
      </c>
      <c r="AD842" s="5">
        <f t="shared" si="1640"/>
        <v>1.5608243738269383</v>
      </c>
      <c r="AE842" s="5">
        <f t="shared" si="1640"/>
        <v>1.49764031774406</v>
      </c>
      <c r="AF842" s="5">
        <f t="shared" si="1640"/>
        <v>0.10098642451785134</v>
      </c>
      <c r="AG842" s="5">
        <f t="shared" si="1640"/>
        <v>0</v>
      </c>
      <c r="AH842" s="5">
        <f t="shared" si="1640"/>
        <v>5.9502427171246053</v>
      </c>
      <c r="AI842" s="5">
        <f t="shared" si="1640"/>
        <v>1.0567954701562499</v>
      </c>
    </row>
    <row r="843" spans="2:35" x14ac:dyDescent="0.3">
      <c r="B843" s="86">
        <f t="shared" si="1584"/>
        <v>45747</v>
      </c>
      <c r="C843" s="3"/>
      <c r="D843" s="3"/>
      <c r="E843" s="5">
        <f t="shared" ref="E843:K843" si="1641">E808*(1-E$45)</f>
        <v>21.62713795010291</v>
      </c>
      <c r="F843" s="5">
        <f t="shared" si="1641"/>
        <v>25.956033817007079</v>
      </c>
      <c r="G843" s="5">
        <f t="shared" si="1641"/>
        <v>28.768675108928075</v>
      </c>
      <c r="H843" s="5">
        <f t="shared" si="1641"/>
        <v>0</v>
      </c>
      <c r="I843" s="5">
        <f t="shared" si="1641"/>
        <v>11.733063387553308</v>
      </c>
      <c r="J843" s="5">
        <f t="shared" si="1641"/>
        <v>162.99053267805277</v>
      </c>
      <c r="K843" s="5">
        <f t="shared" si="1641"/>
        <v>6.4666849191224394</v>
      </c>
      <c r="L843" s="5"/>
      <c r="M843" s="5">
        <f t="shared" ref="M843:S843" si="1642">M808*(1-E$45)</f>
        <v>3.4226322612498272</v>
      </c>
      <c r="N843" s="5">
        <f t="shared" si="1642"/>
        <v>0</v>
      </c>
      <c r="O843" s="5">
        <f t="shared" si="1642"/>
        <v>0</v>
      </c>
      <c r="P843" s="5">
        <f t="shared" si="1642"/>
        <v>0</v>
      </c>
      <c r="Q843" s="5">
        <f t="shared" si="1642"/>
        <v>0</v>
      </c>
      <c r="R843" s="5">
        <f t="shared" si="1642"/>
        <v>0</v>
      </c>
      <c r="S843" s="5">
        <f t="shared" si="1642"/>
        <v>0</v>
      </c>
      <c r="T843" s="5"/>
      <c r="U843" s="5">
        <f t="shared" ref="U843:AA843" si="1643">U808*(1-E$45)</f>
        <v>0</v>
      </c>
      <c r="V843" s="5">
        <f t="shared" si="1643"/>
        <v>3.0504546728185429</v>
      </c>
      <c r="W843" s="5">
        <f t="shared" si="1643"/>
        <v>2.4667393215632414</v>
      </c>
      <c r="X843" s="5">
        <f t="shared" si="1643"/>
        <v>0.45483274877585123</v>
      </c>
      <c r="Y843" s="5">
        <f t="shared" si="1643"/>
        <v>0.36401527110970422</v>
      </c>
      <c r="Z843" s="5">
        <f t="shared" si="1643"/>
        <v>13.196648159905251</v>
      </c>
      <c r="AA843" s="5">
        <f t="shared" si="1643"/>
        <v>0.61678158766806057</v>
      </c>
      <c r="AB843" s="5"/>
      <c r="AC843" s="5">
        <f t="shared" ref="AC843:AI843" si="1644">AC808*(1-E$45)</f>
        <v>0.30080960555958747</v>
      </c>
      <c r="AD843" s="5">
        <f t="shared" si="1644"/>
        <v>1.5686284956960728</v>
      </c>
      <c r="AE843" s="5">
        <f t="shared" si="1644"/>
        <v>1.5051285193327804</v>
      </c>
      <c r="AF843" s="5">
        <f t="shared" si="1644"/>
        <v>0.10149135664044096</v>
      </c>
      <c r="AG843" s="5">
        <f t="shared" si="1644"/>
        <v>0</v>
      </c>
      <c r="AH843" s="5">
        <f t="shared" si="1644"/>
        <v>5.9799939307102266</v>
      </c>
      <c r="AI843" s="5">
        <f t="shared" si="1644"/>
        <v>1.062079447507031</v>
      </c>
    </row>
    <row r="844" spans="2:35" x14ac:dyDescent="0.3">
      <c r="B844" s="86">
        <f t="shared" si="1584"/>
        <v>46112</v>
      </c>
      <c r="C844" s="3"/>
      <c r="D844" s="3"/>
      <c r="E844" s="5">
        <f t="shared" ref="E844:K844" si="1645">E809*(1-E$45)</f>
        <v>21.735273639853421</v>
      </c>
      <c r="F844" s="5">
        <f t="shared" si="1645"/>
        <v>26.085813986092109</v>
      </c>
      <c r="G844" s="5">
        <f t="shared" si="1645"/>
        <v>28.912518484472699</v>
      </c>
      <c r="H844" s="5">
        <f t="shared" si="1645"/>
        <v>0</v>
      </c>
      <c r="I844" s="5">
        <f t="shared" si="1645"/>
        <v>11.791728704491071</v>
      </c>
      <c r="J844" s="5">
        <f t="shared" si="1645"/>
        <v>163.80548534144305</v>
      </c>
      <c r="K844" s="5">
        <f t="shared" si="1645"/>
        <v>6.4990183437180526</v>
      </c>
      <c r="L844" s="5"/>
      <c r="M844" s="5">
        <f t="shared" ref="M844:S844" si="1646">M809*(1-E$45)</f>
        <v>3.4397454225560757</v>
      </c>
      <c r="N844" s="5">
        <f t="shared" si="1646"/>
        <v>0</v>
      </c>
      <c r="O844" s="5">
        <f t="shared" si="1646"/>
        <v>0</v>
      </c>
      <c r="P844" s="5">
        <f t="shared" si="1646"/>
        <v>0</v>
      </c>
      <c r="Q844" s="5">
        <f t="shared" si="1646"/>
        <v>0</v>
      </c>
      <c r="R844" s="5">
        <f t="shared" si="1646"/>
        <v>0</v>
      </c>
      <c r="S844" s="5">
        <f t="shared" si="1646"/>
        <v>0</v>
      </c>
      <c r="T844" s="5"/>
      <c r="U844" s="5">
        <f t="shared" ref="U844:AA844" si="1647">U809*(1-E$45)</f>
        <v>0</v>
      </c>
      <c r="V844" s="5">
        <f t="shared" si="1647"/>
        <v>3.065706946182635</v>
      </c>
      <c r="W844" s="5">
        <f t="shared" si="1647"/>
        <v>2.4790730181710572</v>
      </c>
      <c r="X844" s="5">
        <f t="shared" si="1647"/>
        <v>0.45710691251973046</v>
      </c>
      <c r="Y844" s="5">
        <f t="shared" si="1647"/>
        <v>0.36583534746525359</v>
      </c>
      <c r="Z844" s="5">
        <f t="shared" si="1647"/>
        <v>13.26263140070478</v>
      </c>
      <c r="AA844" s="5">
        <f t="shared" si="1647"/>
        <v>0.6198654956064007</v>
      </c>
      <c r="AB844" s="5"/>
      <c r="AC844" s="5">
        <f t="shared" ref="AC844:AI844" si="1648">AC809*(1-E$45)</f>
        <v>0.30231365358738493</v>
      </c>
      <c r="AD844" s="5">
        <f t="shared" si="1648"/>
        <v>1.5764716381745529</v>
      </c>
      <c r="AE844" s="5">
        <f t="shared" si="1648"/>
        <v>1.512654161929444</v>
      </c>
      <c r="AF844" s="5">
        <f t="shared" si="1648"/>
        <v>0.10199881342364314</v>
      </c>
      <c r="AG844" s="5">
        <f t="shared" si="1648"/>
        <v>0</v>
      </c>
      <c r="AH844" s="5">
        <f t="shared" si="1648"/>
        <v>6.0098939003637781</v>
      </c>
      <c r="AI844" s="5">
        <f t="shared" si="1648"/>
        <v>1.067389844744566</v>
      </c>
    </row>
    <row r="845" spans="2:35" x14ac:dyDescent="0.3">
      <c r="B845" s="86">
        <f t="shared" si="1584"/>
        <v>46477</v>
      </c>
      <c r="C845" s="3"/>
      <c r="D845" s="3"/>
      <c r="E845" s="5">
        <f t="shared" ref="E845:K845" si="1649">E810*(1-E$45)</f>
        <v>21.843950008052698</v>
      </c>
      <c r="F845" s="5">
        <f t="shared" si="1649"/>
        <v>26.21624305602257</v>
      </c>
      <c r="G845" s="5">
        <f t="shared" si="1649"/>
        <v>29.05708107689507</v>
      </c>
      <c r="H845" s="5">
        <f t="shared" si="1649"/>
        <v>0</v>
      </c>
      <c r="I845" s="5">
        <f t="shared" si="1649"/>
        <v>11.85068734801353</v>
      </c>
      <c r="J845" s="5">
        <f t="shared" si="1649"/>
        <v>164.62451276815023</v>
      </c>
      <c r="K845" s="5">
        <f t="shared" si="1649"/>
        <v>6.5315134354366382</v>
      </c>
      <c r="L845" s="5"/>
      <c r="M845" s="5">
        <f t="shared" ref="M845:S845" si="1650">M810*(1-E$45)</f>
        <v>3.4569441496688533</v>
      </c>
      <c r="N845" s="5">
        <f t="shared" si="1650"/>
        <v>0</v>
      </c>
      <c r="O845" s="5">
        <f t="shared" si="1650"/>
        <v>0</v>
      </c>
      <c r="P845" s="5">
        <f t="shared" si="1650"/>
        <v>0</v>
      </c>
      <c r="Q845" s="5">
        <f t="shared" si="1650"/>
        <v>0</v>
      </c>
      <c r="R845" s="5">
        <f t="shared" si="1650"/>
        <v>0</v>
      </c>
      <c r="S845" s="5">
        <f t="shared" si="1650"/>
        <v>0</v>
      </c>
      <c r="T845" s="5"/>
      <c r="U845" s="5">
        <f t="shared" ref="U845:AA845" si="1651">U810*(1-E$45)</f>
        <v>0</v>
      </c>
      <c r="V845" s="5">
        <f t="shared" si="1651"/>
        <v>3.0810354809135476</v>
      </c>
      <c r="W845" s="5">
        <f t="shared" si="1651"/>
        <v>2.4914683832619131</v>
      </c>
      <c r="X845" s="5">
        <f t="shared" si="1651"/>
        <v>0.45939244708232874</v>
      </c>
      <c r="Y845" s="5">
        <f t="shared" si="1651"/>
        <v>0.36766452420258</v>
      </c>
      <c r="Z845" s="5">
        <f t="shared" si="1651"/>
        <v>13.328944557708304</v>
      </c>
      <c r="AA845" s="5">
        <f t="shared" si="1651"/>
        <v>0.62296482308443246</v>
      </c>
      <c r="AB845" s="5"/>
      <c r="AC845" s="5">
        <f t="shared" ref="AC845:AI845" si="1652">AC810*(1-E$45)</f>
        <v>0.30382522185532324</v>
      </c>
      <c r="AD845" s="5">
        <f t="shared" si="1652"/>
        <v>1.5843539963654256</v>
      </c>
      <c r="AE845" s="5">
        <f t="shared" si="1652"/>
        <v>1.5202174327390914</v>
      </c>
      <c r="AF845" s="5">
        <f t="shared" si="1652"/>
        <v>0.10250880749076208</v>
      </c>
      <c r="AG845" s="5">
        <f t="shared" si="1652"/>
        <v>0</v>
      </c>
      <c r="AH845" s="5">
        <f t="shared" si="1652"/>
        <v>6.0399433698655951</v>
      </c>
      <c r="AI845" s="5">
        <f t="shared" si="1652"/>
        <v>1.0727267939682887</v>
      </c>
    </row>
    <row r="846" spans="2:35" x14ac:dyDescent="0.3">
      <c r="B846" s="86">
        <f t="shared" si="1584"/>
        <v>46843</v>
      </c>
      <c r="C846" s="3"/>
      <c r="D846" s="3"/>
      <c r="E846" s="5">
        <f t="shared" ref="E846:K846" si="1653">E811*(1-E$45)</f>
        <v>21.953169758092958</v>
      </c>
      <c r="F846" s="5">
        <f t="shared" si="1653"/>
        <v>26.347324271302679</v>
      </c>
      <c r="G846" s="5">
        <f t="shared" si="1653"/>
        <v>29.202366482279537</v>
      </c>
      <c r="H846" s="5">
        <f t="shared" si="1653"/>
        <v>0</v>
      </c>
      <c r="I846" s="5">
        <f t="shared" si="1653"/>
        <v>11.909940784753594</v>
      </c>
      <c r="J846" s="5">
        <f t="shared" si="1653"/>
        <v>165.44763533199097</v>
      </c>
      <c r="K846" s="5">
        <f t="shared" si="1653"/>
        <v>6.5641710026138167</v>
      </c>
      <c r="L846" s="5"/>
      <c r="M846" s="5">
        <f t="shared" ref="M846:S846" si="1654">M811*(1-E$45)</f>
        <v>3.4742288704172033</v>
      </c>
      <c r="N846" s="5">
        <f t="shared" si="1654"/>
        <v>0</v>
      </c>
      <c r="O846" s="5">
        <f t="shared" si="1654"/>
        <v>0</v>
      </c>
      <c r="P846" s="5">
        <f t="shared" si="1654"/>
        <v>0</v>
      </c>
      <c r="Q846" s="5">
        <f t="shared" si="1654"/>
        <v>0</v>
      </c>
      <c r="R846" s="5">
        <f t="shared" si="1654"/>
        <v>0</v>
      </c>
      <c r="S846" s="5">
        <f t="shared" si="1654"/>
        <v>0</v>
      </c>
      <c r="T846" s="5"/>
      <c r="U846" s="5">
        <f t="shared" ref="U846:AA846" si="1655">U811*(1-E$45)</f>
        <v>0</v>
      </c>
      <c r="V846" s="5">
        <f t="shared" si="1655"/>
        <v>3.0964406583181154</v>
      </c>
      <c r="W846" s="5">
        <f t="shared" si="1655"/>
        <v>2.503925725178223</v>
      </c>
      <c r="X846" s="5">
        <f t="shared" si="1655"/>
        <v>0.46168940931773994</v>
      </c>
      <c r="Y846" s="5">
        <f t="shared" si="1655"/>
        <v>0.3695028468235928</v>
      </c>
      <c r="Z846" s="5">
        <f t="shared" si="1655"/>
        <v>13.395589280496846</v>
      </c>
      <c r="AA846" s="5">
        <f t="shared" si="1655"/>
        <v>0.62607964719985487</v>
      </c>
      <c r="AB846" s="5"/>
      <c r="AC846" s="5">
        <f t="shared" ref="AC846:AI846" si="1656">AC811*(1-E$45)</f>
        <v>0.30534434796459919</v>
      </c>
      <c r="AD846" s="5">
        <f t="shared" si="1656"/>
        <v>1.5922757663472524</v>
      </c>
      <c r="AE846" s="5">
        <f t="shared" si="1656"/>
        <v>1.5278185199027869</v>
      </c>
      <c r="AF846" s="5">
        <f t="shared" si="1656"/>
        <v>0.10302135152821501</v>
      </c>
      <c r="AG846" s="5">
        <f t="shared" si="1656"/>
        <v>0</v>
      </c>
      <c r="AH846" s="5">
        <f t="shared" si="1656"/>
        <v>6.070143086714924</v>
      </c>
      <c r="AI846" s="5">
        <f t="shared" si="1656"/>
        <v>1.07809042793813</v>
      </c>
    </row>
    <row r="847" spans="2:35" x14ac:dyDescent="0.3">
      <c r="B847" s="86">
        <f t="shared" si="1584"/>
        <v>47208</v>
      </c>
      <c r="C847" s="3"/>
      <c r="D847" s="3"/>
      <c r="E847" s="5">
        <f t="shared" ref="E847:K847" si="1657">E812*(1-E$45)</f>
        <v>22.062935606883425</v>
      </c>
      <c r="F847" s="5">
        <f t="shared" si="1657"/>
        <v>26.479060892659188</v>
      </c>
      <c r="G847" s="5">
        <f t="shared" si="1657"/>
        <v>29.34837831469093</v>
      </c>
      <c r="H847" s="5">
        <f t="shared" si="1657"/>
        <v>0</v>
      </c>
      <c r="I847" s="5">
        <f t="shared" si="1657"/>
        <v>11.969490488677366</v>
      </c>
      <c r="J847" s="5">
        <f t="shared" si="1657"/>
        <v>166.27487350865087</v>
      </c>
      <c r="K847" s="5">
        <f t="shared" si="1657"/>
        <v>6.5969918576268931</v>
      </c>
      <c r="L847" s="5"/>
      <c r="M847" s="5">
        <f t="shared" ref="M847:S847" si="1658">M812*(1-E$45)</f>
        <v>3.4916000147692827</v>
      </c>
      <c r="N847" s="5">
        <f t="shared" si="1658"/>
        <v>0</v>
      </c>
      <c r="O847" s="5">
        <f t="shared" si="1658"/>
        <v>0</v>
      </c>
      <c r="P847" s="5">
        <f t="shared" si="1658"/>
        <v>0</v>
      </c>
      <c r="Q847" s="5">
        <f t="shared" si="1658"/>
        <v>0</v>
      </c>
      <c r="R847" s="5">
        <f t="shared" si="1658"/>
        <v>0</v>
      </c>
      <c r="S847" s="5">
        <f t="shared" si="1658"/>
        <v>0</v>
      </c>
      <c r="T847" s="5"/>
      <c r="U847" s="5">
        <f t="shared" ref="U847:AA847" si="1659">U812*(1-E$45)</f>
        <v>0</v>
      </c>
      <c r="V847" s="5">
        <f t="shared" si="1659"/>
        <v>3.1119228616097039</v>
      </c>
      <c r="W847" s="5">
        <f t="shared" si="1659"/>
        <v>2.5164453538041132</v>
      </c>
      <c r="X847" s="5">
        <f t="shared" si="1659"/>
        <v>0.46399785636432878</v>
      </c>
      <c r="Y847" s="5">
        <f t="shared" si="1659"/>
        <v>0.37135036105771091</v>
      </c>
      <c r="Z847" s="5">
        <f t="shared" si="1659"/>
        <v>13.462567226899324</v>
      </c>
      <c r="AA847" s="5">
        <f t="shared" si="1659"/>
        <v>0.62921004543585346</v>
      </c>
      <c r="AB847" s="5"/>
      <c r="AC847" s="5">
        <f t="shared" ref="AC847:AI847" si="1660">AC812*(1-E$45)</f>
        <v>0.30687106970442457</v>
      </c>
      <c r="AD847" s="5">
        <f t="shared" si="1660"/>
        <v>1.6002371451789881</v>
      </c>
      <c r="AE847" s="5">
        <f t="shared" si="1660"/>
        <v>1.5354576125023005</v>
      </c>
      <c r="AF847" s="5">
        <f t="shared" si="1660"/>
        <v>0.10353645828585645</v>
      </c>
      <c r="AG847" s="5">
        <f t="shared" si="1660"/>
        <v>0</v>
      </c>
      <c r="AH847" s="5">
        <f t="shared" si="1660"/>
        <v>6.1004938021484971</v>
      </c>
      <c r="AI847" s="5">
        <f t="shared" si="1660"/>
        <v>1.0834808800778206</v>
      </c>
    </row>
    <row r="848" spans="2:35" x14ac:dyDescent="0.3">
      <c r="B848" s="86">
        <f t="shared" si="1584"/>
        <v>47573</v>
      </c>
      <c r="C848" s="3"/>
      <c r="D848" s="3"/>
      <c r="E848" s="5">
        <f t="shared" ref="E848:K848" si="1661">E813*(1-E$45)</f>
        <v>22.173250284917845</v>
      </c>
      <c r="F848" s="5">
        <f t="shared" si="1661"/>
        <v>26.611456197122475</v>
      </c>
      <c r="G848" s="5">
        <f t="shared" si="1661"/>
        <v>29.495120206264382</v>
      </c>
      <c r="H848" s="5">
        <f t="shared" si="1661"/>
        <v>0</v>
      </c>
      <c r="I848" s="5">
        <f t="shared" si="1661"/>
        <v>12.029337941120751</v>
      </c>
      <c r="J848" s="5">
        <f t="shared" si="1661"/>
        <v>167.10624787619412</v>
      </c>
      <c r="K848" s="5">
        <f t="shared" si="1661"/>
        <v>6.6299768169150255</v>
      </c>
      <c r="L848" s="5"/>
      <c r="M848" s="5">
        <f t="shared" ref="M848:S848" si="1662">M813*(1-E$45)</f>
        <v>3.5090580148431378</v>
      </c>
      <c r="N848" s="5">
        <f t="shared" si="1662"/>
        <v>0</v>
      </c>
      <c r="O848" s="5">
        <f t="shared" si="1662"/>
        <v>0</v>
      </c>
      <c r="P848" s="5">
        <f t="shared" si="1662"/>
        <v>0</v>
      </c>
      <c r="Q848" s="5">
        <f t="shared" si="1662"/>
        <v>0</v>
      </c>
      <c r="R848" s="5">
        <f t="shared" si="1662"/>
        <v>0</v>
      </c>
      <c r="S848" s="5">
        <f t="shared" si="1662"/>
        <v>0</v>
      </c>
      <c r="T848" s="5"/>
      <c r="U848" s="5">
        <f t="shared" ref="U848:AA848" si="1663">U813*(1-E$45)</f>
        <v>0</v>
      </c>
      <c r="V848" s="5">
        <f t="shared" si="1663"/>
        <v>3.1274824759177529</v>
      </c>
      <c r="W848" s="5">
        <f t="shared" si="1663"/>
        <v>2.5290275805731337</v>
      </c>
      <c r="X848" s="5">
        <f t="shared" si="1663"/>
        <v>0.46631784564615053</v>
      </c>
      <c r="Y848" s="5">
        <f t="shared" si="1663"/>
        <v>0.37320711286299924</v>
      </c>
      <c r="Z848" s="5">
        <f t="shared" si="1663"/>
        <v>13.529880063033819</v>
      </c>
      <c r="AA848" s="5">
        <f t="shared" si="1663"/>
        <v>0.63235609566303341</v>
      </c>
      <c r="AB848" s="5"/>
      <c r="AC848" s="5">
        <f t="shared" ref="AC848:AI848" si="1664">AC813*(1-E$45)</f>
        <v>0.30840542505294444</v>
      </c>
      <c r="AD848" s="5">
        <f t="shared" si="1664"/>
        <v>1.6082383309048831</v>
      </c>
      <c r="AE848" s="5">
        <f t="shared" si="1664"/>
        <v>1.5431349005648118</v>
      </c>
      <c r="AF848" s="5">
        <f t="shared" si="1664"/>
        <v>0.1040541405772859</v>
      </c>
      <c r="AG848" s="5">
        <f t="shared" si="1664"/>
        <v>0</v>
      </c>
      <c r="AH848" s="5">
        <f t="shared" si="1664"/>
        <v>6.1309962711592396</v>
      </c>
      <c r="AI848" s="5">
        <f t="shared" si="1664"/>
        <v>1.0888982844782096</v>
      </c>
    </row>
    <row r="849" spans="2:35" x14ac:dyDescent="0.3">
      <c r="B849" s="86">
        <f t="shared" si="1584"/>
        <v>47938</v>
      </c>
      <c r="C849" s="3"/>
      <c r="D849" s="3"/>
      <c r="E849" s="5">
        <f t="shared" ref="E849:K849" si="1665">E814*(1-E$45)</f>
        <v>22.284116536342431</v>
      </c>
      <c r="F849" s="5">
        <f t="shared" si="1665"/>
        <v>26.744513478108086</v>
      </c>
      <c r="G849" s="5">
        <f t="shared" si="1665"/>
        <v>29.642595807295702</v>
      </c>
      <c r="H849" s="5">
        <f t="shared" si="1665"/>
        <v>0</v>
      </c>
      <c r="I849" s="5">
        <f t="shared" si="1665"/>
        <v>12.089484630826355</v>
      </c>
      <c r="J849" s="5">
        <f t="shared" si="1665"/>
        <v>167.94177911557512</v>
      </c>
      <c r="K849" s="5">
        <f t="shared" si="1665"/>
        <v>6.6631267009996034</v>
      </c>
      <c r="L849" s="5"/>
      <c r="M849" s="5">
        <f t="shared" ref="M849:S849" si="1666">M814*(1-E$45)</f>
        <v>3.5266033049173551</v>
      </c>
      <c r="N849" s="5">
        <f t="shared" si="1666"/>
        <v>0</v>
      </c>
      <c r="O849" s="5">
        <f t="shared" si="1666"/>
        <v>0</v>
      </c>
      <c r="P849" s="5">
        <f t="shared" si="1666"/>
        <v>0</v>
      </c>
      <c r="Q849" s="5">
        <f t="shared" si="1666"/>
        <v>0</v>
      </c>
      <c r="R849" s="5">
        <f t="shared" si="1666"/>
        <v>0</v>
      </c>
      <c r="S849" s="5">
        <f t="shared" si="1666"/>
        <v>0</v>
      </c>
      <c r="T849" s="5"/>
      <c r="U849" s="5">
        <f t="shared" ref="U849:AA849" si="1667">U814*(1-E$45)</f>
        <v>0</v>
      </c>
      <c r="V849" s="5">
        <f t="shared" si="1667"/>
        <v>3.143119888297341</v>
      </c>
      <c r="W849" s="5">
        <f t="shared" si="1667"/>
        <v>2.5416727184759988</v>
      </c>
      <c r="X849" s="5">
        <f t="shared" si="1667"/>
        <v>0.46864943487438193</v>
      </c>
      <c r="Y849" s="5">
        <f t="shared" si="1667"/>
        <v>0.37507314842731443</v>
      </c>
      <c r="Z849" s="5">
        <f t="shared" si="1667"/>
        <v>13.597529463348986</v>
      </c>
      <c r="AA849" s="5">
        <f t="shared" si="1667"/>
        <v>0.6355178761413488</v>
      </c>
      <c r="AB849" s="5"/>
      <c r="AC849" s="5">
        <f t="shared" ref="AC849:AI849" si="1668">AC814*(1-E$45)</f>
        <v>0.30994745217820885</v>
      </c>
      <c r="AD849" s="5">
        <f t="shared" si="1668"/>
        <v>1.6162795225594073</v>
      </c>
      <c r="AE849" s="5">
        <f t="shared" si="1668"/>
        <v>1.5508505750676358</v>
      </c>
      <c r="AF849" s="5">
        <f t="shared" si="1668"/>
        <v>0.10457441128017253</v>
      </c>
      <c r="AG849" s="5">
        <f t="shared" si="1668"/>
        <v>0</v>
      </c>
      <c r="AH849" s="5">
        <f t="shared" si="1668"/>
        <v>6.1616512525150346</v>
      </c>
      <c r="AI849" s="5">
        <f t="shared" si="1668"/>
        <v>1.0943427759006006</v>
      </c>
    </row>
    <row r="850" spans="2:35" x14ac:dyDescent="0.3">
      <c r="B850" s="86">
        <f t="shared" si="1584"/>
        <v>48304</v>
      </c>
      <c r="C850" s="3"/>
      <c r="D850" s="3"/>
      <c r="E850" s="5">
        <f t="shared" ref="E850:K850" si="1669">E815*(1-E$45)</f>
        <v>22.395537119024141</v>
      </c>
      <c r="F850" s="5">
        <f t="shared" si="1669"/>
        <v>26.878236045498628</v>
      </c>
      <c r="G850" s="5">
        <f t="shared" si="1669"/>
        <v>29.790808786332175</v>
      </c>
      <c r="H850" s="5">
        <f t="shared" si="1669"/>
        <v>0</v>
      </c>
      <c r="I850" s="5">
        <f t="shared" si="1669"/>
        <v>12.149932053980478</v>
      </c>
      <c r="J850" s="5">
        <f t="shared" si="1669"/>
        <v>168.78148801115293</v>
      </c>
      <c r="K850" s="5">
        <f t="shared" si="1669"/>
        <v>6.6964423345045994</v>
      </c>
      <c r="L850" s="5"/>
      <c r="M850" s="5">
        <f t="shared" ref="M850:S850" si="1670">M815*(1-E$45)</f>
        <v>3.5442363214419395</v>
      </c>
      <c r="N850" s="5">
        <f t="shared" si="1670"/>
        <v>0</v>
      </c>
      <c r="O850" s="5">
        <f t="shared" si="1670"/>
        <v>0</v>
      </c>
      <c r="P850" s="5">
        <f t="shared" si="1670"/>
        <v>0</v>
      </c>
      <c r="Q850" s="5">
        <f t="shared" si="1670"/>
        <v>0</v>
      </c>
      <c r="R850" s="5">
        <f t="shared" si="1670"/>
        <v>0</v>
      </c>
      <c r="S850" s="5">
        <f t="shared" si="1670"/>
        <v>0</v>
      </c>
      <c r="T850" s="5"/>
      <c r="U850" s="5">
        <f t="shared" ref="U850:AA850" si="1671">U815*(1-E$45)</f>
        <v>0</v>
      </c>
      <c r="V850" s="5">
        <f t="shared" si="1671"/>
        <v>3.1588354877388278</v>
      </c>
      <c r="W850" s="5">
        <f t="shared" si="1671"/>
        <v>2.5543810820683781</v>
      </c>
      <c r="X850" s="5">
        <f t="shared" si="1671"/>
        <v>0.47099268204875377</v>
      </c>
      <c r="Y850" s="5">
        <f t="shared" si="1671"/>
        <v>0.37694851416945063</v>
      </c>
      <c r="Z850" s="5">
        <f t="shared" si="1671"/>
        <v>13.665517110665732</v>
      </c>
      <c r="AA850" s="5">
        <f t="shared" si="1671"/>
        <v>0.63869546552205514</v>
      </c>
      <c r="AB850" s="5"/>
      <c r="AC850" s="5">
        <f t="shared" ref="AC850:AI850" si="1672">AC815*(1-E$45)</f>
        <v>0.3114971894391001</v>
      </c>
      <c r="AD850" s="5">
        <f t="shared" si="1672"/>
        <v>1.624360920172204</v>
      </c>
      <c r="AE850" s="5">
        <f t="shared" si="1672"/>
        <v>1.5586048279429736</v>
      </c>
      <c r="AF850" s="5">
        <f t="shared" si="1672"/>
        <v>0.10509728333657353</v>
      </c>
      <c r="AG850" s="5">
        <f t="shared" si="1672"/>
        <v>0</v>
      </c>
      <c r="AH850" s="5">
        <f t="shared" si="1672"/>
        <v>6.1924595087776106</v>
      </c>
      <c r="AI850" s="5">
        <f t="shared" si="1672"/>
        <v>1.0998144897801037</v>
      </c>
    </row>
    <row r="851" spans="2:35" x14ac:dyDescent="0.3">
      <c r="B851" s="86">
        <f t="shared" si="1584"/>
        <v>48669</v>
      </c>
      <c r="C851" s="3"/>
      <c r="D851" s="3"/>
      <c r="E851" s="5">
        <f t="shared" ref="E851:K851" si="1673">E816*(1-E$45)</f>
        <v>22.507514804619255</v>
      </c>
      <c r="F851" s="5">
        <f t="shared" si="1673"/>
        <v>27.012627225726114</v>
      </c>
      <c r="G851" s="5">
        <f t="shared" si="1673"/>
        <v>29.939762830263835</v>
      </c>
      <c r="H851" s="5">
        <f t="shared" si="1673"/>
        <v>0</v>
      </c>
      <c r="I851" s="5">
        <f t="shared" si="1673"/>
        <v>12.210681714250377</v>
      </c>
      <c r="J851" s="5">
        <f t="shared" si="1673"/>
        <v>169.6253954512087</v>
      </c>
      <c r="K851" s="5">
        <f t="shared" si="1673"/>
        <v>6.7299245461771182</v>
      </c>
      <c r="L851" s="5"/>
      <c r="M851" s="5">
        <f t="shared" ref="M851:S851" si="1674">M816*(1-E$45)</f>
        <v>3.5619575030491504</v>
      </c>
      <c r="N851" s="5">
        <f t="shared" si="1674"/>
        <v>0</v>
      </c>
      <c r="O851" s="5">
        <f t="shared" si="1674"/>
        <v>0</v>
      </c>
      <c r="P851" s="5">
        <f t="shared" si="1674"/>
        <v>0</v>
      </c>
      <c r="Q851" s="5">
        <f t="shared" si="1674"/>
        <v>0</v>
      </c>
      <c r="R851" s="5">
        <f t="shared" si="1674"/>
        <v>0</v>
      </c>
      <c r="S851" s="5">
        <f t="shared" si="1674"/>
        <v>0</v>
      </c>
      <c r="T851" s="5"/>
      <c r="U851" s="5">
        <f t="shared" ref="U851:AA851" si="1675">U816*(1-E$45)</f>
        <v>0</v>
      </c>
      <c r="V851" s="5">
        <f t="shared" si="1675"/>
        <v>3.174629665177521</v>
      </c>
      <c r="W851" s="5">
        <f t="shared" si="1675"/>
        <v>2.5671529874787202</v>
      </c>
      <c r="X851" s="5">
        <f t="shared" si="1675"/>
        <v>0.47334764545899732</v>
      </c>
      <c r="Y851" s="5">
        <f t="shared" si="1675"/>
        <v>0.37883325674029766</v>
      </c>
      <c r="Z851" s="5">
        <f t="shared" si="1675"/>
        <v>13.733844696219059</v>
      </c>
      <c r="AA851" s="5">
        <f t="shared" si="1675"/>
        <v>0.64188894284966524</v>
      </c>
      <c r="AB851" s="5"/>
      <c r="AC851" s="5">
        <f t="shared" ref="AC851:AI851" si="1676">AC816*(1-E$45)</f>
        <v>0.3130546753862955</v>
      </c>
      <c r="AD851" s="5">
        <f t="shared" si="1676"/>
        <v>1.6324827247730649</v>
      </c>
      <c r="AE851" s="5">
        <f t="shared" si="1676"/>
        <v>1.5663978520826882</v>
      </c>
      <c r="AF851" s="5">
        <f t="shared" si="1676"/>
        <v>0.10562276975325657</v>
      </c>
      <c r="AG851" s="5">
        <f t="shared" si="1676"/>
        <v>0</v>
      </c>
      <c r="AH851" s="5">
        <f t="shared" si="1676"/>
        <v>6.2234218063214968</v>
      </c>
      <c r="AI851" s="5">
        <f t="shared" si="1676"/>
        <v>1.105313562229004</v>
      </c>
    </row>
    <row r="852" spans="2:35" x14ac:dyDescent="0.3">
      <c r="B852" s="86">
        <f t="shared" si="1584"/>
        <v>49034</v>
      </c>
      <c r="C852" s="3"/>
      <c r="D852" s="3"/>
      <c r="E852" s="5">
        <f t="shared" ref="E852:K852" si="1677">E817*(1-E$45)</f>
        <v>22.620052378642342</v>
      </c>
      <c r="F852" s="5">
        <f t="shared" si="1677"/>
        <v>27.147690361854739</v>
      </c>
      <c r="G852" s="5">
        <f t="shared" si="1677"/>
        <v>30.089461644415149</v>
      </c>
      <c r="H852" s="5">
        <f t="shared" si="1677"/>
        <v>0</v>
      </c>
      <c r="I852" s="5">
        <f t="shared" si="1677"/>
        <v>12.271735122821632</v>
      </c>
      <c r="J852" s="5">
        <f t="shared" si="1677"/>
        <v>170.47352242846472</v>
      </c>
      <c r="K852" s="5">
        <f t="shared" si="1677"/>
        <v>6.7635741689080078</v>
      </c>
      <c r="L852" s="5"/>
      <c r="M852" s="5">
        <f t="shared" ref="M852:S852" si="1678">M817*(1-E$45)</f>
        <v>3.5797672905643978</v>
      </c>
      <c r="N852" s="5">
        <f t="shared" si="1678"/>
        <v>0</v>
      </c>
      <c r="O852" s="5">
        <f t="shared" si="1678"/>
        <v>0</v>
      </c>
      <c r="P852" s="5">
        <f t="shared" si="1678"/>
        <v>0</v>
      </c>
      <c r="Q852" s="5">
        <f t="shared" si="1678"/>
        <v>0</v>
      </c>
      <c r="R852" s="5">
        <f t="shared" si="1678"/>
        <v>0</v>
      </c>
      <c r="S852" s="5">
        <f t="shared" si="1678"/>
        <v>0</v>
      </c>
      <c r="T852" s="5"/>
      <c r="U852" s="5">
        <f t="shared" ref="U852:AA852" si="1679">U817*(1-E$45)</f>
        <v>0</v>
      </c>
      <c r="V852" s="5">
        <f t="shared" si="1679"/>
        <v>3.1905028135034081</v>
      </c>
      <c r="W852" s="5">
        <f t="shared" si="1679"/>
        <v>2.5799887524161127</v>
      </c>
      <c r="X852" s="5">
        <f t="shared" si="1679"/>
        <v>0.47571438368629204</v>
      </c>
      <c r="Y852" s="5">
        <f t="shared" si="1679"/>
        <v>0.38072742302399964</v>
      </c>
      <c r="Z852" s="5">
        <f t="shared" si="1679"/>
        <v>13.802513919700154</v>
      </c>
      <c r="AA852" s="5">
        <f t="shared" si="1679"/>
        <v>0.64509838756391324</v>
      </c>
      <c r="AB852" s="5"/>
      <c r="AC852" s="5">
        <f t="shared" ref="AC852:AI852" si="1680">AC817*(1-E$45)</f>
        <v>0.31461994876322663</v>
      </c>
      <c r="AD852" s="5">
        <f t="shared" si="1680"/>
        <v>1.64064513839693</v>
      </c>
      <c r="AE852" s="5">
        <f t="shared" si="1680"/>
        <v>1.5742298413431013</v>
      </c>
      <c r="AF852" s="5">
        <f t="shared" si="1680"/>
        <v>0.10615088360202263</v>
      </c>
      <c r="AG852" s="5">
        <f t="shared" si="1680"/>
        <v>0</v>
      </c>
      <c r="AH852" s="5">
        <f t="shared" si="1680"/>
        <v>6.2545389153531037</v>
      </c>
      <c r="AI852" s="5">
        <f t="shared" si="1680"/>
        <v>1.1108401300401487</v>
      </c>
    </row>
    <row r="853" spans="2:35" x14ac:dyDescent="0.3">
      <c r="B853" s="86">
        <f t="shared" si="1584"/>
        <v>49399</v>
      </c>
      <c r="C853" s="3"/>
      <c r="D853" s="3"/>
      <c r="E853" s="5">
        <f t="shared" ref="E853:K853" si="1681">E818*(1-E$45)</f>
        <v>22.73315264053555</v>
      </c>
      <c r="F853" s="5">
        <f t="shared" si="1681"/>
        <v>27.28342881366402</v>
      </c>
      <c r="G853" s="5">
        <f t="shared" si="1681"/>
        <v>30.239908952637226</v>
      </c>
      <c r="H853" s="5">
        <f t="shared" si="1681"/>
        <v>0</v>
      </c>
      <c r="I853" s="5">
        <f t="shared" si="1681"/>
        <v>12.333093798435748</v>
      </c>
      <c r="J853" s="5">
        <f t="shared" si="1681"/>
        <v>171.32589004060699</v>
      </c>
      <c r="K853" s="5">
        <f t="shared" si="1681"/>
        <v>6.7973920397525465</v>
      </c>
      <c r="L853" s="5"/>
      <c r="M853" s="5">
        <f t="shared" ref="M853:S853" si="1682">M818*(1-E$45)</f>
        <v>3.5976661270172201</v>
      </c>
      <c r="N853" s="5">
        <f t="shared" si="1682"/>
        <v>0</v>
      </c>
      <c r="O853" s="5">
        <f t="shared" si="1682"/>
        <v>0</v>
      </c>
      <c r="P853" s="5">
        <f t="shared" si="1682"/>
        <v>0</v>
      </c>
      <c r="Q853" s="5">
        <f t="shared" si="1682"/>
        <v>0</v>
      </c>
      <c r="R853" s="5">
        <f t="shared" si="1682"/>
        <v>0</v>
      </c>
      <c r="S853" s="5">
        <f t="shared" si="1682"/>
        <v>0</v>
      </c>
      <c r="T853" s="5"/>
      <c r="U853" s="5">
        <f t="shared" ref="U853:AA853" si="1683">U818*(1-E$45)</f>
        <v>0</v>
      </c>
      <c r="V853" s="5">
        <f t="shared" si="1683"/>
        <v>3.2064553275709256</v>
      </c>
      <c r="W853" s="5">
        <f t="shared" si="1683"/>
        <v>2.5928886961781945</v>
      </c>
      <c r="X853" s="5">
        <f t="shared" si="1683"/>
        <v>0.47809295560472354</v>
      </c>
      <c r="Y853" s="5">
        <f t="shared" si="1683"/>
        <v>0.38263106013912029</v>
      </c>
      <c r="Z853" s="5">
        <f t="shared" si="1683"/>
        <v>13.871526489298653</v>
      </c>
      <c r="AA853" s="5">
        <f t="shared" si="1683"/>
        <v>0.64832387950173298</v>
      </c>
      <c r="AB853" s="5"/>
      <c r="AC853" s="5">
        <f t="shared" ref="AC853:AI853" si="1684">AC818*(1-E$45)</f>
        <v>0.31619304850704033</v>
      </c>
      <c r="AD853" s="5">
        <f t="shared" si="1684"/>
        <v>1.6488483640889144</v>
      </c>
      <c r="AE853" s="5">
        <f t="shared" si="1684"/>
        <v>1.5821009905498173</v>
      </c>
      <c r="AF853" s="5">
        <f t="shared" si="1684"/>
        <v>0.10668163802003283</v>
      </c>
      <c r="AG853" s="5">
        <f t="shared" si="1684"/>
        <v>0</v>
      </c>
      <c r="AH853" s="5">
        <f t="shared" si="1684"/>
        <v>6.2858116099298682</v>
      </c>
      <c r="AI853" s="5">
        <f t="shared" si="1684"/>
        <v>1.1163943306903494</v>
      </c>
    </row>
    <row r="854" spans="2:35" x14ac:dyDescent="0.3">
      <c r="B854" s="86">
        <f t="shared" si="1584"/>
        <v>49765</v>
      </c>
      <c r="C854" s="3"/>
      <c r="D854" s="3"/>
      <c r="E854" s="5">
        <f t="shared" ref="E854:K854" si="1685">E819*(1-E$45)</f>
        <v>22.846818403738219</v>
      </c>
      <c r="F854" s="5">
        <f t="shared" si="1685"/>
        <v>27.419845957732335</v>
      </c>
      <c r="G854" s="5">
        <f t="shared" si="1685"/>
        <v>30.391108497400399</v>
      </c>
      <c r="H854" s="5">
        <f t="shared" si="1685"/>
        <v>0</v>
      </c>
      <c r="I854" s="5">
        <f t="shared" si="1685"/>
        <v>12.394759267427929</v>
      </c>
      <c r="J854" s="5">
        <f t="shared" si="1685"/>
        <v>172.18251949081008</v>
      </c>
      <c r="K854" s="5">
        <f t="shared" si="1685"/>
        <v>6.8313789999513084</v>
      </c>
      <c r="L854" s="5"/>
      <c r="M854" s="5">
        <f t="shared" ref="M854:S854" si="1686">M819*(1-E$45)</f>
        <v>3.6156544576523011</v>
      </c>
      <c r="N854" s="5">
        <f t="shared" si="1686"/>
        <v>0</v>
      </c>
      <c r="O854" s="5">
        <f t="shared" si="1686"/>
        <v>0</v>
      </c>
      <c r="P854" s="5">
        <f t="shared" si="1686"/>
        <v>0</v>
      </c>
      <c r="Q854" s="5">
        <f t="shared" si="1686"/>
        <v>0</v>
      </c>
      <c r="R854" s="5">
        <f t="shared" si="1686"/>
        <v>0</v>
      </c>
      <c r="S854" s="5">
        <f t="shared" si="1686"/>
        <v>0</v>
      </c>
      <c r="T854" s="5"/>
      <c r="U854" s="5">
        <f t="shared" ref="U854:AA854" si="1687">U819*(1-E$45)</f>
        <v>0</v>
      </c>
      <c r="V854" s="5">
        <f t="shared" si="1687"/>
        <v>3.2224876042087791</v>
      </c>
      <c r="W854" s="5">
        <f t="shared" si="1687"/>
        <v>2.6058531396590841</v>
      </c>
      <c r="X854" s="5">
        <f t="shared" si="1687"/>
        <v>0.48048342038274638</v>
      </c>
      <c r="Y854" s="5">
        <f t="shared" si="1687"/>
        <v>0.38454421543981532</v>
      </c>
      <c r="Z854" s="5">
        <f t="shared" si="1687"/>
        <v>13.94088412174515</v>
      </c>
      <c r="AA854" s="5">
        <f t="shared" si="1687"/>
        <v>0.65156549889924154</v>
      </c>
      <c r="AB854" s="5"/>
      <c r="AC854" s="5">
        <f t="shared" ref="AC854:AI854" si="1688">AC819*(1-E$45)</f>
        <v>0.31777401374957925</v>
      </c>
      <c r="AD854" s="5">
        <f t="shared" si="1688"/>
        <v>1.6570926059093587</v>
      </c>
      <c r="AE854" s="5">
        <f t="shared" si="1688"/>
        <v>1.5900114955025657</v>
      </c>
      <c r="AF854" s="5">
        <f t="shared" si="1688"/>
        <v>0.10721504621013267</v>
      </c>
      <c r="AG854" s="5">
        <f t="shared" si="1688"/>
        <v>0</v>
      </c>
      <c r="AH854" s="5">
        <f t="shared" si="1688"/>
        <v>6.3172406679795179</v>
      </c>
      <c r="AI854" s="5">
        <f t="shared" si="1688"/>
        <v>1.121976302343801</v>
      </c>
    </row>
    <row r="855" spans="2:35" x14ac:dyDescent="0.3">
      <c r="B855" s="86">
        <f t="shared" si="1584"/>
        <v>50130</v>
      </c>
      <c r="C855" s="3"/>
      <c r="D855" s="3"/>
      <c r="E855" s="5">
        <f t="shared" ref="E855:K855" si="1689">E820*(1-E$45)</f>
        <v>22.961052495756917</v>
      </c>
      <c r="F855" s="5">
        <f t="shared" si="1689"/>
        <v>27.556945187520991</v>
      </c>
      <c r="G855" s="5">
        <f t="shared" si="1689"/>
        <v>30.543064039887401</v>
      </c>
      <c r="H855" s="5">
        <f t="shared" si="1689"/>
        <v>0</v>
      </c>
      <c r="I855" s="5">
        <f t="shared" si="1689"/>
        <v>12.456733063765057</v>
      </c>
      <c r="J855" s="5">
        <f t="shared" si="1689"/>
        <v>173.0434320882641</v>
      </c>
      <c r="K855" s="5">
        <f t="shared" si="1689"/>
        <v>6.8655358949510674</v>
      </c>
      <c r="L855" s="5"/>
      <c r="M855" s="5">
        <f t="shared" ref="M855:S855" si="1690">M820*(1-E$45)</f>
        <v>3.6337327299405615</v>
      </c>
      <c r="N855" s="5">
        <f t="shared" si="1690"/>
        <v>0</v>
      </c>
      <c r="O855" s="5">
        <f t="shared" si="1690"/>
        <v>0</v>
      </c>
      <c r="P855" s="5">
        <f t="shared" si="1690"/>
        <v>0</v>
      </c>
      <c r="Q855" s="5">
        <f t="shared" si="1690"/>
        <v>0</v>
      </c>
      <c r="R855" s="5">
        <f t="shared" si="1690"/>
        <v>0</v>
      </c>
      <c r="S855" s="5">
        <f t="shared" si="1690"/>
        <v>0</v>
      </c>
      <c r="T855" s="5"/>
      <c r="U855" s="5">
        <f t="shared" ref="U855:AA855" si="1691">U820*(1-E$45)</f>
        <v>0</v>
      </c>
      <c r="V855" s="5">
        <f t="shared" si="1691"/>
        <v>3.2386000422298236</v>
      </c>
      <c r="W855" s="5">
        <f t="shared" si="1691"/>
        <v>2.6188824053573798</v>
      </c>
      <c r="X855" s="5">
        <f t="shared" si="1691"/>
        <v>0.48288583748466118</v>
      </c>
      <c r="Y855" s="5">
        <f t="shared" si="1691"/>
        <v>0.38646693651701458</v>
      </c>
      <c r="Z855" s="5">
        <f t="shared" si="1691"/>
        <v>14.010588542353869</v>
      </c>
      <c r="AA855" s="5">
        <f t="shared" si="1691"/>
        <v>0.65482332639373764</v>
      </c>
      <c r="AB855" s="5"/>
      <c r="AC855" s="5">
        <f t="shared" ref="AC855:AI855" si="1692">AC820*(1-E$45)</f>
        <v>0.31936288381832867</v>
      </c>
      <c r="AD855" s="5">
        <f t="shared" si="1692"/>
        <v>1.6653780689389059</v>
      </c>
      <c r="AE855" s="5">
        <f t="shared" si="1692"/>
        <v>1.5979615529800784</v>
      </c>
      <c r="AF855" s="5">
        <f t="shared" si="1692"/>
        <v>0.10775112144118326</v>
      </c>
      <c r="AG855" s="5">
        <f t="shared" si="1692"/>
        <v>0</v>
      </c>
      <c r="AH855" s="5">
        <f t="shared" si="1692"/>
        <v>6.3488268713194156</v>
      </c>
      <c r="AI855" s="5">
        <f t="shared" si="1692"/>
        <v>1.1275861838555199</v>
      </c>
    </row>
    <row r="856" spans="2:35" x14ac:dyDescent="0.3">
      <c r="B856" s="86">
        <f t="shared" si="1584"/>
        <v>50495</v>
      </c>
      <c r="C856" s="3"/>
      <c r="D856" s="3"/>
      <c r="E856" s="5">
        <f t="shared" ref="E856:K856" si="1693">E821*(1-E$45)</f>
        <v>23.075857758235706</v>
      </c>
      <c r="F856" s="5">
        <f t="shared" si="1693"/>
        <v>27.694729913458591</v>
      </c>
      <c r="G856" s="5">
        <f t="shared" si="1693"/>
        <v>30.695779360086838</v>
      </c>
      <c r="H856" s="5">
        <f t="shared" si="1693"/>
        <v>0</v>
      </c>
      <c r="I856" s="5">
        <f t="shared" si="1693"/>
        <v>12.519016729083887</v>
      </c>
      <c r="J856" s="5">
        <f t="shared" si="1693"/>
        <v>173.90864924870539</v>
      </c>
      <c r="K856" s="5">
        <f t="shared" si="1693"/>
        <v>6.899863574425817</v>
      </c>
      <c r="L856" s="5"/>
      <c r="M856" s="5">
        <f t="shared" ref="M856:S856" si="1694">M821*(1-E$45)</f>
        <v>3.6519013935902613</v>
      </c>
      <c r="N856" s="5">
        <f t="shared" si="1694"/>
        <v>0</v>
      </c>
      <c r="O856" s="5">
        <f t="shared" si="1694"/>
        <v>0</v>
      </c>
      <c r="P856" s="5">
        <f t="shared" si="1694"/>
        <v>0</v>
      </c>
      <c r="Q856" s="5">
        <f t="shared" si="1694"/>
        <v>0</v>
      </c>
      <c r="R856" s="5">
        <f t="shared" si="1694"/>
        <v>0</v>
      </c>
      <c r="S856" s="5">
        <f t="shared" si="1694"/>
        <v>0</v>
      </c>
      <c r="T856" s="5"/>
      <c r="U856" s="5">
        <f t="shared" ref="U856:AA856" si="1695">U821*(1-E$45)</f>
        <v>0</v>
      </c>
      <c r="V856" s="5">
        <f t="shared" si="1695"/>
        <v>3.2547930424409715</v>
      </c>
      <c r="W856" s="5">
        <f t="shared" si="1695"/>
        <v>2.6319768173841673</v>
      </c>
      <c r="X856" s="5">
        <f t="shared" si="1695"/>
        <v>0.48530026667208404</v>
      </c>
      <c r="Y856" s="5">
        <f t="shared" si="1695"/>
        <v>0.38839927119959983</v>
      </c>
      <c r="Z856" s="5">
        <f t="shared" si="1695"/>
        <v>14.080641485065637</v>
      </c>
      <c r="AA856" s="5">
        <f t="shared" si="1695"/>
        <v>0.65809744302570639</v>
      </c>
      <c r="AB856" s="5"/>
      <c r="AC856" s="5">
        <f t="shared" ref="AC856:AI856" si="1696">AC821*(1-E$45)</f>
        <v>0.3209596982374201</v>
      </c>
      <c r="AD856" s="5">
        <f t="shared" si="1696"/>
        <v>1.6737049592835997</v>
      </c>
      <c r="AE856" s="5">
        <f t="shared" si="1696"/>
        <v>1.6059513607449789</v>
      </c>
      <c r="AF856" s="5">
        <f t="shared" si="1696"/>
        <v>0.10828987704838866</v>
      </c>
      <c r="AG856" s="5">
        <f t="shared" si="1696"/>
        <v>0</v>
      </c>
      <c r="AH856" s="5">
        <f t="shared" si="1696"/>
        <v>6.3805710056760141</v>
      </c>
      <c r="AI856" s="5">
        <f t="shared" si="1696"/>
        <v>1.1332241147747972</v>
      </c>
    </row>
    <row r="857" spans="2:35" x14ac:dyDescent="0.3">
      <c r="B857" s="86">
        <f t="shared" si="1584"/>
        <v>50860</v>
      </c>
      <c r="C857" s="3"/>
      <c r="D857" s="3"/>
      <c r="E857" s="5">
        <f t="shared" ref="E857:K857" si="1697">E822*(1-E$45)</f>
        <v>23.191237047026881</v>
      </c>
      <c r="F857" s="5">
        <f t="shared" si="1697"/>
        <v>27.833203563025879</v>
      </c>
      <c r="G857" s="5">
        <f t="shared" si="1697"/>
        <v>30.849258256887257</v>
      </c>
      <c r="H857" s="5">
        <f t="shared" si="1697"/>
        <v>0</v>
      </c>
      <c r="I857" s="5">
        <f t="shared" si="1697"/>
        <v>12.5816118127293</v>
      </c>
      <c r="J857" s="5">
        <f t="shared" si="1697"/>
        <v>174.77819249494888</v>
      </c>
      <c r="K857" s="5">
        <f t="shared" si="1697"/>
        <v>6.9343628922979441</v>
      </c>
      <c r="L857" s="5"/>
      <c r="M857" s="5">
        <f t="shared" ref="M857:S857" si="1698">M822*(1-E$45)</f>
        <v>3.6701609005582227</v>
      </c>
      <c r="N857" s="5">
        <f t="shared" si="1698"/>
        <v>0</v>
      </c>
      <c r="O857" s="5">
        <f t="shared" si="1698"/>
        <v>0</v>
      </c>
      <c r="P857" s="5">
        <f t="shared" si="1698"/>
        <v>0</v>
      </c>
      <c r="Q857" s="5">
        <f t="shared" si="1698"/>
        <v>0</v>
      </c>
      <c r="R857" s="5">
        <f t="shared" si="1698"/>
        <v>0</v>
      </c>
      <c r="S857" s="5">
        <f t="shared" si="1698"/>
        <v>0</v>
      </c>
      <c r="T857" s="5"/>
      <c r="U857" s="5">
        <f t="shared" ref="U857:AA857" si="1699">U822*(1-E$45)</f>
        <v>0</v>
      </c>
      <c r="V857" s="5">
        <f t="shared" si="1699"/>
        <v>3.2710670076531767</v>
      </c>
      <c r="W857" s="5">
        <f t="shared" si="1699"/>
        <v>2.6451367014710874</v>
      </c>
      <c r="X857" s="5">
        <f t="shared" si="1699"/>
        <v>0.48772676800544446</v>
      </c>
      <c r="Y857" s="5">
        <f t="shared" si="1699"/>
        <v>0.3903412675555975</v>
      </c>
      <c r="Z857" s="5">
        <f t="shared" si="1699"/>
        <v>14.151044692490963</v>
      </c>
      <c r="AA857" s="5">
        <f t="shared" si="1699"/>
        <v>0.66138793024083475</v>
      </c>
      <c r="AB857" s="5"/>
      <c r="AC857" s="5">
        <f t="shared" ref="AC857:AI857" si="1700">AC822*(1-E$45)</f>
        <v>0.32256449672860832</v>
      </c>
      <c r="AD857" s="5">
        <f t="shared" si="1700"/>
        <v>1.682073484080018</v>
      </c>
      <c r="AE857" s="5">
        <f t="shared" si="1700"/>
        <v>1.6139811175487035</v>
      </c>
      <c r="AF857" s="5">
        <f t="shared" si="1700"/>
        <v>0.10883132643363069</v>
      </c>
      <c r="AG857" s="5">
        <f t="shared" si="1700"/>
        <v>0</v>
      </c>
      <c r="AH857" s="5">
        <f t="shared" si="1700"/>
        <v>6.4124738607043916</v>
      </c>
      <c r="AI857" s="5">
        <f t="shared" si="1700"/>
        <v>1.1388902353486712</v>
      </c>
    </row>
    <row r="858" spans="2:35" x14ac:dyDescent="0.3">
      <c r="B858" s="86">
        <f t="shared" si="1584"/>
        <v>51226</v>
      </c>
      <c r="C858" s="3"/>
      <c r="D858" s="3"/>
      <c r="E858" s="5">
        <f t="shared" ref="E858:K858" si="1701">E823*(1-E$45)</f>
        <v>23.307193232262009</v>
      </c>
      <c r="F858" s="5">
        <f t="shared" si="1701"/>
        <v>27.972369580841008</v>
      </c>
      <c r="G858" s="5">
        <f t="shared" si="1701"/>
        <v>31.003504548171701</v>
      </c>
      <c r="H858" s="5">
        <f t="shared" si="1701"/>
        <v>0</v>
      </c>
      <c r="I858" s="5">
        <f t="shared" si="1701"/>
        <v>12.644519871792951</v>
      </c>
      <c r="J858" s="5">
        <f t="shared" si="1701"/>
        <v>175.6520834574236</v>
      </c>
      <c r="K858" s="5">
        <f t="shared" si="1701"/>
        <v>6.9690347067594391</v>
      </c>
      <c r="L858" s="5"/>
      <c r="M858" s="5">
        <f t="shared" ref="M858:S858" si="1702">M823*(1-E$45)</f>
        <v>3.6885117050610141</v>
      </c>
      <c r="N858" s="5">
        <f t="shared" si="1702"/>
        <v>0</v>
      </c>
      <c r="O858" s="5">
        <f t="shared" si="1702"/>
        <v>0</v>
      </c>
      <c r="P858" s="5">
        <f t="shared" si="1702"/>
        <v>0</v>
      </c>
      <c r="Q858" s="5">
        <f t="shared" si="1702"/>
        <v>0</v>
      </c>
      <c r="R858" s="5">
        <f t="shared" si="1702"/>
        <v>0</v>
      </c>
      <c r="S858" s="5">
        <f t="shared" si="1702"/>
        <v>0</v>
      </c>
      <c r="T858" s="5"/>
      <c r="U858" s="5">
        <f t="shared" ref="U858:AA858" si="1703">U823*(1-E$45)</f>
        <v>0</v>
      </c>
      <c r="V858" s="5">
        <f t="shared" si="1703"/>
        <v>3.2874223426914413</v>
      </c>
      <c r="W858" s="5">
        <f t="shared" si="1703"/>
        <v>2.6583623849784423</v>
      </c>
      <c r="X858" s="5">
        <f t="shared" si="1703"/>
        <v>0.4901654018454713</v>
      </c>
      <c r="Y858" s="5">
        <f t="shared" si="1703"/>
        <v>0.39229297389337558</v>
      </c>
      <c r="Z858" s="5">
        <f t="shared" si="1703"/>
        <v>14.221799915953415</v>
      </c>
      <c r="AA858" s="5">
        <f t="shared" si="1703"/>
        <v>0.66469486989203885</v>
      </c>
      <c r="AB858" s="5"/>
      <c r="AC858" s="5">
        <f t="shared" ref="AC858:AI858" si="1704">AC823*(1-E$45)</f>
        <v>0.3241773192122519</v>
      </c>
      <c r="AD858" s="5">
        <f t="shared" si="1704"/>
        <v>1.6904838515004175</v>
      </c>
      <c r="AE858" s="5">
        <f t="shared" si="1704"/>
        <v>1.6220510231364464</v>
      </c>
      <c r="AF858" s="5">
        <f t="shared" si="1704"/>
        <v>0.10937548306579936</v>
      </c>
      <c r="AG858" s="5">
        <f t="shared" si="1704"/>
        <v>0</v>
      </c>
      <c r="AH858" s="5">
        <f t="shared" si="1704"/>
        <v>6.4445362300079116</v>
      </c>
      <c r="AI858" s="5">
        <f t="shared" si="1704"/>
        <v>1.1445846865254146</v>
      </c>
    </row>
    <row r="859" spans="2:35" x14ac:dyDescent="0.3">
      <c r="B859" s="86">
        <f t="shared" si="1584"/>
        <v>51591</v>
      </c>
      <c r="C859" s="3"/>
      <c r="D859" s="3"/>
      <c r="E859" s="5">
        <f t="shared" ref="E859:K859" si="1705">E824*(1-E$45)</f>
        <v>17.545864568107365</v>
      </c>
      <c r="F859" s="5">
        <f t="shared" si="1705"/>
        <v>21.057851257487048</v>
      </c>
      <c r="G859" s="5">
        <f t="shared" si="1705"/>
        <v>23.339716907050608</v>
      </c>
      <c r="H859" s="5">
        <f t="shared" si="1705"/>
        <v>0</v>
      </c>
      <c r="I859" s="5">
        <f t="shared" si="1705"/>
        <v>9.518908218091326</v>
      </c>
      <c r="J859" s="5">
        <f t="shared" si="1705"/>
        <v>132.23246732188068</v>
      </c>
      <c r="K859" s="5">
        <f t="shared" si="1705"/>
        <v>5.2463519702571073</v>
      </c>
      <c r="L859" s="5"/>
      <c r="M859" s="5">
        <f t="shared" ref="M859:S859" si="1706">M824*(1-E$45)</f>
        <v>2.7767447667313245</v>
      </c>
      <c r="N859" s="5">
        <f t="shared" si="1706"/>
        <v>0</v>
      </c>
      <c r="O859" s="5">
        <f t="shared" si="1706"/>
        <v>0</v>
      </c>
      <c r="P859" s="5">
        <f t="shared" si="1706"/>
        <v>0</v>
      </c>
      <c r="Q859" s="5">
        <f t="shared" si="1706"/>
        <v>0</v>
      </c>
      <c r="R859" s="5">
        <f t="shared" si="1706"/>
        <v>0</v>
      </c>
      <c r="S859" s="5">
        <f t="shared" si="1706"/>
        <v>0</v>
      </c>
      <c r="T859" s="5"/>
      <c r="U859" s="5">
        <f t="shared" ref="U859:AA859" si="1707">U824*(1-E$45)</f>
        <v>0</v>
      </c>
      <c r="V859" s="5">
        <f t="shared" si="1707"/>
        <v>2.4748010894418724</v>
      </c>
      <c r="W859" s="5">
        <f t="shared" si="1707"/>
        <v>2.0012390988039961</v>
      </c>
      <c r="X859" s="5">
        <f t="shared" si="1707"/>
        <v>0.36900092049041033</v>
      </c>
      <c r="Y859" s="5">
        <f t="shared" si="1707"/>
        <v>0.29532167697591216</v>
      </c>
      <c r="Z859" s="5">
        <f t="shared" si="1707"/>
        <v>10.706298813133468</v>
      </c>
      <c r="AA859" s="5">
        <f t="shared" si="1707"/>
        <v>0.50038827284007392</v>
      </c>
      <c r="AB859" s="5"/>
      <c r="AC859" s="5">
        <f t="shared" ref="AC859:AI859" si="1708">AC824*(1-E$45)</f>
        <v>0.24404359985641477</v>
      </c>
      <c r="AD859" s="5">
        <f t="shared" si="1708"/>
        <v>1.2726114387699774</v>
      </c>
      <c r="AE859" s="5">
        <f t="shared" si="1708"/>
        <v>1.2210945904510331</v>
      </c>
      <c r="AF859" s="5">
        <f t="shared" si="1708"/>
        <v>8.2338846802343157E-2</v>
      </c>
      <c r="AG859" s="5">
        <f t="shared" si="1708"/>
        <v>0</v>
      </c>
      <c r="AH859" s="5">
        <f t="shared" si="1708"/>
        <v>4.8515048023655067</v>
      </c>
      <c r="AI859" s="5">
        <f t="shared" si="1708"/>
        <v>0.86165364041800852</v>
      </c>
    </row>
    <row r="860" spans="2:35" x14ac:dyDescent="0.3">
      <c r="E860" s="2"/>
      <c r="M860" s="2"/>
    </row>
    <row r="861" spans="2:35" s="93" customFormat="1" x14ac:dyDescent="0.3">
      <c r="B861" s="92" t="s">
        <v>246</v>
      </c>
      <c r="C861" s="92"/>
      <c r="D861" s="92"/>
    </row>
    <row r="862" spans="2:35" x14ac:dyDescent="0.3">
      <c r="E862" s="305" t="s">
        <v>89</v>
      </c>
      <c r="F862" s="305"/>
      <c r="G862" s="305"/>
      <c r="H862" s="305"/>
      <c r="I862" s="305"/>
      <c r="J862" s="305"/>
      <c r="K862" s="305"/>
      <c r="M862" s="305" t="s">
        <v>64</v>
      </c>
      <c r="N862" s="305"/>
      <c r="O862" s="305"/>
      <c r="P862" s="305"/>
      <c r="Q862" s="305"/>
      <c r="R862" s="305"/>
      <c r="S862" s="305"/>
      <c r="U862" s="305" t="s">
        <v>65</v>
      </c>
      <c r="V862" s="305"/>
      <c r="W862" s="305"/>
      <c r="X862" s="305"/>
      <c r="Y862" s="305"/>
      <c r="Z862" s="305"/>
      <c r="AA862" s="305"/>
      <c r="AC862" s="305" t="s">
        <v>66</v>
      </c>
      <c r="AD862" s="305"/>
      <c r="AE862" s="305"/>
      <c r="AF862" s="305"/>
      <c r="AG862" s="305"/>
      <c r="AH862" s="305"/>
      <c r="AI862" s="305"/>
    </row>
    <row r="863" spans="2:35" s="3" customFormat="1" x14ac:dyDescent="0.3">
      <c r="B863" s="4" t="s">
        <v>211</v>
      </c>
      <c r="C863" s="4"/>
      <c r="D863" s="4"/>
      <c r="E863" s="3" t="s">
        <v>70</v>
      </c>
      <c r="F863" s="3" t="s">
        <v>69</v>
      </c>
      <c r="G863" s="3" t="s">
        <v>61</v>
      </c>
      <c r="H863" s="3" t="s">
        <v>68</v>
      </c>
      <c r="I863" s="3" t="s">
        <v>71</v>
      </c>
      <c r="J863" s="3" t="s">
        <v>72</v>
      </c>
      <c r="K863" s="3" t="s">
        <v>62</v>
      </c>
      <c r="M863" s="3" t="s">
        <v>70</v>
      </c>
      <c r="N863" s="3" t="s">
        <v>69</v>
      </c>
      <c r="O863" s="3" t="s">
        <v>61</v>
      </c>
      <c r="P863" s="3" t="s">
        <v>68</v>
      </c>
      <c r="Q863" s="3" t="s">
        <v>71</v>
      </c>
      <c r="R863" s="3" t="s">
        <v>72</v>
      </c>
      <c r="S863" s="3" t="s">
        <v>62</v>
      </c>
      <c r="U863" s="3" t="s">
        <v>70</v>
      </c>
      <c r="V863" s="3" t="s">
        <v>69</v>
      </c>
      <c r="W863" s="3" t="s">
        <v>61</v>
      </c>
      <c r="X863" s="3" t="s">
        <v>68</v>
      </c>
      <c r="Y863" s="3" t="s">
        <v>71</v>
      </c>
      <c r="Z863" s="3" t="s">
        <v>72</v>
      </c>
      <c r="AA863" s="3" t="s">
        <v>62</v>
      </c>
      <c r="AC863" s="3" t="s">
        <v>70</v>
      </c>
      <c r="AD863" s="3" t="s">
        <v>69</v>
      </c>
      <c r="AE863" s="3" t="s">
        <v>61</v>
      </c>
      <c r="AF863" s="3" t="s">
        <v>68</v>
      </c>
      <c r="AG863" s="3" t="s">
        <v>71</v>
      </c>
      <c r="AH863" s="3" t="s">
        <v>72</v>
      </c>
      <c r="AI863" s="3" t="s">
        <v>62</v>
      </c>
    </row>
    <row r="864" spans="2:35" hidden="1" x14ac:dyDescent="0.3">
      <c r="B864" s="86">
        <f t="shared" ref="B864:B894" si="1709">DATE(IF(MONTH(B759)&lt;=3,YEAR(B759),YEAR(B759)+1), 3, 31)</f>
        <v>40633</v>
      </c>
      <c r="C864" s="3"/>
      <c r="D864" s="3"/>
      <c r="E864" s="5">
        <f>E794-E829</f>
        <v>0</v>
      </c>
      <c r="F864" s="5">
        <f t="shared" ref="F864:AI864" si="1710">F794-F829</f>
        <v>0</v>
      </c>
      <c r="G864" s="5">
        <f t="shared" si="1710"/>
        <v>0</v>
      </c>
      <c r="H864" s="5">
        <f t="shared" si="1710"/>
        <v>0</v>
      </c>
      <c r="I864" s="5">
        <f t="shared" si="1710"/>
        <v>0</v>
      </c>
      <c r="J864" s="5">
        <f t="shared" si="1710"/>
        <v>0</v>
      </c>
      <c r="K864" s="5">
        <f t="shared" si="1710"/>
        <v>0</v>
      </c>
      <c r="L864" s="5"/>
      <c r="M864" s="5">
        <f t="shared" si="1710"/>
        <v>0</v>
      </c>
      <c r="N864" s="5">
        <f t="shared" si="1710"/>
        <v>0</v>
      </c>
      <c r="O864" s="5">
        <f t="shared" si="1710"/>
        <v>0</v>
      </c>
      <c r="P864" s="5">
        <f t="shared" si="1710"/>
        <v>0</v>
      </c>
      <c r="Q864" s="5">
        <f t="shared" si="1710"/>
        <v>0</v>
      </c>
      <c r="R864" s="5">
        <f t="shared" si="1710"/>
        <v>0</v>
      </c>
      <c r="S864" s="5">
        <f t="shared" si="1710"/>
        <v>0</v>
      </c>
      <c r="T864" s="5"/>
      <c r="U864" s="5">
        <f t="shared" si="1710"/>
        <v>0</v>
      </c>
      <c r="V864" s="5">
        <f t="shared" si="1710"/>
        <v>0</v>
      </c>
      <c r="W864" s="5">
        <f t="shared" si="1710"/>
        <v>0</v>
      </c>
      <c r="X864" s="5">
        <f t="shared" si="1710"/>
        <v>0</v>
      </c>
      <c r="Y864" s="5">
        <f t="shared" si="1710"/>
        <v>0</v>
      </c>
      <c r="Z864" s="5">
        <f t="shared" si="1710"/>
        <v>0</v>
      </c>
      <c r="AA864" s="5">
        <f t="shared" si="1710"/>
        <v>0</v>
      </c>
      <c r="AB864" s="5"/>
      <c r="AC864" s="5">
        <f t="shared" si="1710"/>
        <v>0</v>
      </c>
      <c r="AD864" s="5">
        <f t="shared" si="1710"/>
        <v>0</v>
      </c>
      <c r="AE864" s="5">
        <f t="shared" si="1710"/>
        <v>0</v>
      </c>
      <c r="AF864" s="5">
        <f t="shared" si="1710"/>
        <v>0</v>
      </c>
      <c r="AG864" s="5">
        <f t="shared" si="1710"/>
        <v>0</v>
      </c>
      <c r="AH864" s="5">
        <f t="shared" si="1710"/>
        <v>0</v>
      </c>
      <c r="AI864" s="5">
        <f t="shared" si="1710"/>
        <v>0</v>
      </c>
    </row>
    <row r="865" spans="2:35" hidden="1" x14ac:dyDescent="0.3">
      <c r="B865" s="86">
        <f t="shared" si="1709"/>
        <v>40999</v>
      </c>
      <c r="C865" s="3"/>
      <c r="D865" s="3"/>
      <c r="E865" s="5">
        <f t="shared" ref="E865:AI865" si="1711">E795-E830</f>
        <v>0</v>
      </c>
      <c r="F865" s="5">
        <f t="shared" si="1711"/>
        <v>0</v>
      </c>
      <c r="G865" s="5">
        <f t="shared" si="1711"/>
        <v>0</v>
      </c>
      <c r="H865" s="5">
        <f t="shared" si="1711"/>
        <v>0</v>
      </c>
      <c r="I865" s="5">
        <f t="shared" si="1711"/>
        <v>0</v>
      </c>
      <c r="J865" s="5">
        <f t="shared" si="1711"/>
        <v>0</v>
      </c>
      <c r="K865" s="5">
        <f t="shared" si="1711"/>
        <v>0</v>
      </c>
      <c r="L865" s="5"/>
      <c r="M865" s="5">
        <f t="shared" si="1711"/>
        <v>0</v>
      </c>
      <c r="N865" s="5">
        <f t="shared" si="1711"/>
        <v>0</v>
      </c>
      <c r="O865" s="5">
        <f t="shared" si="1711"/>
        <v>0</v>
      </c>
      <c r="P865" s="5">
        <f t="shared" si="1711"/>
        <v>0</v>
      </c>
      <c r="Q865" s="5">
        <f t="shared" si="1711"/>
        <v>0</v>
      </c>
      <c r="R865" s="5">
        <f t="shared" si="1711"/>
        <v>0</v>
      </c>
      <c r="S865" s="5">
        <f t="shared" si="1711"/>
        <v>0</v>
      </c>
      <c r="T865" s="5"/>
      <c r="U865" s="5">
        <f t="shared" si="1711"/>
        <v>0</v>
      </c>
      <c r="V865" s="5">
        <f t="shared" si="1711"/>
        <v>0</v>
      </c>
      <c r="W865" s="5">
        <f t="shared" si="1711"/>
        <v>0</v>
      </c>
      <c r="X865" s="5">
        <f t="shared" si="1711"/>
        <v>0</v>
      </c>
      <c r="Y865" s="5">
        <f t="shared" si="1711"/>
        <v>0</v>
      </c>
      <c r="Z865" s="5">
        <f t="shared" si="1711"/>
        <v>0</v>
      </c>
      <c r="AA865" s="5">
        <f t="shared" si="1711"/>
        <v>0</v>
      </c>
      <c r="AB865" s="5"/>
      <c r="AC865" s="5">
        <f t="shared" si="1711"/>
        <v>0</v>
      </c>
      <c r="AD865" s="5">
        <f t="shared" si="1711"/>
        <v>0</v>
      </c>
      <c r="AE865" s="5">
        <f t="shared" si="1711"/>
        <v>0</v>
      </c>
      <c r="AF865" s="5">
        <f t="shared" si="1711"/>
        <v>0</v>
      </c>
      <c r="AG865" s="5">
        <f t="shared" si="1711"/>
        <v>0</v>
      </c>
      <c r="AH865" s="5">
        <f t="shared" si="1711"/>
        <v>0</v>
      </c>
      <c r="AI865" s="5">
        <f t="shared" si="1711"/>
        <v>0</v>
      </c>
    </row>
    <row r="866" spans="2:35" hidden="1" x14ac:dyDescent="0.3">
      <c r="B866" s="86">
        <f t="shared" si="1709"/>
        <v>41364</v>
      </c>
      <c r="C866" s="3"/>
      <c r="D866" s="3"/>
      <c r="E866" s="5">
        <f t="shared" ref="E866:AI866" si="1712">E796-E831</f>
        <v>0</v>
      </c>
      <c r="F866" s="5">
        <f t="shared" si="1712"/>
        <v>0</v>
      </c>
      <c r="G866" s="5">
        <f t="shared" si="1712"/>
        <v>0</v>
      </c>
      <c r="H866" s="5">
        <f t="shared" si="1712"/>
        <v>0</v>
      </c>
      <c r="I866" s="5">
        <f t="shared" si="1712"/>
        <v>0</v>
      </c>
      <c r="J866" s="5">
        <f t="shared" si="1712"/>
        <v>0</v>
      </c>
      <c r="K866" s="5">
        <f t="shared" si="1712"/>
        <v>0</v>
      </c>
      <c r="L866" s="5"/>
      <c r="M866" s="5">
        <f t="shared" si="1712"/>
        <v>0</v>
      </c>
      <c r="N866" s="5">
        <f t="shared" si="1712"/>
        <v>0</v>
      </c>
      <c r="O866" s="5">
        <f t="shared" si="1712"/>
        <v>0</v>
      </c>
      <c r="P866" s="5">
        <f t="shared" si="1712"/>
        <v>0</v>
      </c>
      <c r="Q866" s="5">
        <f t="shared" si="1712"/>
        <v>0</v>
      </c>
      <c r="R866" s="5">
        <f t="shared" si="1712"/>
        <v>0</v>
      </c>
      <c r="S866" s="5">
        <f t="shared" si="1712"/>
        <v>0</v>
      </c>
      <c r="T866" s="5"/>
      <c r="U866" s="5">
        <f t="shared" si="1712"/>
        <v>0</v>
      </c>
      <c r="V866" s="5">
        <f t="shared" si="1712"/>
        <v>0</v>
      </c>
      <c r="W866" s="5">
        <f t="shared" si="1712"/>
        <v>0</v>
      </c>
      <c r="X866" s="5">
        <f t="shared" si="1712"/>
        <v>0</v>
      </c>
      <c r="Y866" s="5">
        <f t="shared" si="1712"/>
        <v>0</v>
      </c>
      <c r="Z866" s="5">
        <f t="shared" si="1712"/>
        <v>0</v>
      </c>
      <c r="AA866" s="5">
        <f t="shared" si="1712"/>
        <v>0</v>
      </c>
      <c r="AB866" s="5"/>
      <c r="AC866" s="5">
        <f t="shared" si="1712"/>
        <v>0</v>
      </c>
      <c r="AD866" s="5">
        <f t="shared" si="1712"/>
        <v>0</v>
      </c>
      <c r="AE866" s="5">
        <f t="shared" si="1712"/>
        <v>0</v>
      </c>
      <c r="AF866" s="5">
        <f t="shared" si="1712"/>
        <v>0</v>
      </c>
      <c r="AG866" s="5">
        <f t="shared" si="1712"/>
        <v>0</v>
      </c>
      <c r="AH866" s="5">
        <f t="shared" si="1712"/>
        <v>0</v>
      </c>
      <c r="AI866" s="5">
        <f t="shared" si="1712"/>
        <v>0</v>
      </c>
    </row>
    <row r="867" spans="2:35" hidden="1" x14ac:dyDescent="0.3">
      <c r="B867" s="86">
        <f t="shared" si="1709"/>
        <v>41729</v>
      </c>
      <c r="C867" s="3"/>
      <c r="D867" s="3"/>
      <c r="E867" s="5">
        <f t="shared" ref="E867:AI867" si="1713">E797-E832</f>
        <v>0</v>
      </c>
      <c r="F867" s="5">
        <f t="shared" si="1713"/>
        <v>0</v>
      </c>
      <c r="G867" s="5">
        <f t="shared" si="1713"/>
        <v>0</v>
      </c>
      <c r="H867" s="5">
        <f t="shared" si="1713"/>
        <v>0</v>
      </c>
      <c r="I867" s="5">
        <f t="shared" si="1713"/>
        <v>0</v>
      </c>
      <c r="J867" s="5">
        <f t="shared" si="1713"/>
        <v>0</v>
      </c>
      <c r="K867" s="5">
        <f t="shared" si="1713"/>
        <v>0</v>
      </c>
      <c r="L867" s="5"/>
      <c r="M867" s="5">
        <f t="shared" si="1713"/>
        <v>0</v>
      </c>
      <c r="N867" s="5">
        <f t="shared" si="1713"/>
        <v>0</v>
      </c>
      <c r="O867" s="5">
        <f t="shared" si="1713"/>
        <v>0</v>
      </c>
      <c r="P867" s="5">
        <f t="shared" si="1713"/>
        <v>0</v>
      </c>
      <c r="Q867" s="5">
        <f t="shared" si="1713"/>
        <v>0</v>
      </c>
      <c r="R867" s="5">
        <f t="shared" si="1713"/>
        <v>0</v>
      </c>
      <c r="S867" s="5">
        <f t="shared" si="1713"/>
        <v>0</v>
      </c>
      <c r="T867" s="5"/>
      <c r="U867" s="5">
        <f t="shared" si="1713"/>
        <v>0</v>
      </c>
      <c r="V867" s="5">
        <f t="shared" si="1713"/>
        <v>0</v>
      </c>
      <c r="W867" s="5">
        <f t="shared" si="1713"/>
        <v>0</v>
      </c>
      <c r="X867" s="5">
        <f t="shared" si="1713"/>
        <v>0</v>
      </c>
      <c r="Y867" s="5">
        <f t="shared" si="1713"/>
        <v>0</v>
      </c>
      <c r="Z867" s="5">
        <f t="shared" si="1713"/>
        <v>0</v>
      </c>
      <c r="AA867" s="5">
        <f t="shared" si="1713"/>
        <v>0</v>
      </c>
      <c r="AB867" s="5"/>
      <c r="AC867" s="5">
        <f t="shared" si="1713"/>
        <v>0</v>
      </c>
      <c r="AD867" s="5">
        <f t="shared" si="1713"/>
        <v>0</v>
      </c>
      <c r="AE867" s="5">
        <f t="shared" si="1713"/>
        <v>0</v>
      </c>
      <c r="AF867" s="5">
        <f t="shared" si="1713"/>
        <v>0</v>
      </c>
      <c r="AG867" s="5">
        <f t="shared" si="1713"/>
        <v>0</v>
      </c>
      <c r="AH867" s="5">
        <f t="shared" si="1713"/>
        <v>0</v>
      </c>
      <c r="AI867" s="5">
        <f t="shared" si="1713"/>
        <v>0</v>
      </c>
    </row>
    <row r="868" spans="2:35" hidden="1" x14ac:dyDescent="0.3">
      <c r="B868" s="86">
        <f t="shared" si="1709"/>
        <v>42094</v>
      </c>
      <c r="C868" s="3"/>
      <c r="D868" s="3"/>
      <c r="E868" s="5">
        <f t="shared" ref="E868:AI868" si="1714">E798-E833</f>
        <v>0</v>
      </c>
      <c r="F868" s="5">
        <f t="shared" si="1714"/>
        <v>0</v>
      </c>
      <c r="G868" s="5">
        <f t="shared" si="1714"/>
        <v>0</v>
      </c>
      <c r="H868" s="5">
        <f t="shared" si="1714"/>
        <v>0</v>
      </c>
      <c r="I868" s="5">
        <f t="shared" si="1714"/>
        <v>0</v>
      </c>
      <c r="J868" s="5">
        <f t="shared" si="1714"/>
        <v>0</v>
      </c>
      <c r="K868" s="5">
        <f t="shared" si="1714"/>
        <v>0</v>
      </c>
      <c r="L868" s="5"/>
      <c r="M868" s="5">
        <f t="shared" si="1714"/>
        <v>0</v>
      </c>
      <c r="N868" s="5">
        <f t="shared" si="1714"/>
        <v>0</v>
      </c>
      <c r="O868" s="5">
        <f t="shared" si="1714"/>
        <v>0</v>
      </c>
      <c r="P868" s="5">
        <f t="shared" si="1714"/>
        <v>0</v>
      </c>
      <c r="Q868" s="5">
        <f t="shared" si="1714"/>
        <v>0</v>
      </c>
      <c r="R868" s="5">
        <f t="shared" si="1714"/>
        <v>0</v>
      </c>
      <c r="S868" s="5">
        <f t="shared" si="1714"/>
        <v>0</v>
      </c>
      <c r="T868" s="5"/>
      <c r="U868" s="5">
        <f t="shared" si="1714"/>
        <v>0</v>
      </c>
      <c r="V868" s="5">
        <f t="shared" si="1714"/>
        <v>0</v>
      </c>
      <c r="W868" s="5">
        <f t="shared" si="1714"/>
        <v>0</v>
      </c>
      <c r="X868" s="5">
        <f t="shared" si="1714"/>
        <v>0</v>
      </c>
      <c r="Y868" s="5">
        <f t="shared" si="1714"/>
        <v>0</v>
      </c>
      <c r="Z868" s="5">
        <f t="shared" si="1714"/>
        <v>0</v>
      </c>
      <c r="AA868" s="5">
        <f t="shared" si="1714"/>
        <v>0</v>
      </c>
      <c r="AB868" s="5"/>
      <c r="AC868" s="5">
        <f t="shared" si="1714"/>
        <v>0</v>
      </c>
      <c r="AD868" s="5">
        <f t="shared" si="1714"/>
        <v>0</v>
      </c>
      <c r="AE868" s="5">
        <f t="shared" si="1714"/>
        <v>0</v>
      </c>
      <c r="AF868" s="5">
        <f t="shared" si="1714"/>
        <v>0</v>
      </c>
      <c r="AG868" s="5">
        <f t="shared" si="1714"/>
        <v>0</v>
      </c>
      <c r="AH868" s="5">
        <f t="shared" si="1714"/>
        <v>0</v>
      </c>
      <c r="AI868" s="5">
        <f t="shared" si="1714"/>
        <v>0</v>
      </c>
    </row>
    <row r="869" spans="2:35" hidden="1" x14ac:dyDescent="0.3">
      <c r="B869" s="86">
        <f t="shared" si="1709"/>
        <v>42460</v>
      </c>
      <c r="C869" s="3"/>
      <c r="D869" s="3"/>
      <c r="E869" s="5">
        <f t="shared" ref="E869:AI869" si="1715">E799-E834</f>
        <v>0</v>
      </c>
      <c r="F869" s="5">
        <f t="shared" si="1715"/>
        <v>0</v>
      </c>
      <c r="G869" s="5">
        <f t="shared" si="1715"/>
        <v>0</v>
      </c>
      <c r="H869" s="5">
        <f t="shared" si="1715"/>
        <v>0</v>
      </c>
      <c r="I869" s="5">
        <f t="shared" si="1715"/>
        <v>0</v>
      </c>
      <c r="J869" s="5">
        <f t="shared" si="1715"/>
        <v>0</v>
      </c>
      <c r="K869" s="5">
        <f t="shared" si="1715"/>
        <v>0</v>
      </c>
      <c r="L869" s="5"/>
      <c r="M869" s="5">
        <f t="shared" si="1715"/>
        <v>0</v>
      </c>
      <c r="N869" s="5">
        <f t="shared" si="1715"/>
        <v>0</v>
      </c>
      <c r="O869" s="5">
        <f t="shared" si="1715"/>
        <v>0</v>
      </c>
      <c r="P869" s="5">
        <f t="shared" si="1715"/>
        <v>0</v>
      </c>
      <c r="Q869" s="5">
        <f t="shared" si="1715"/>
        <v>0</v>
      </c>
      <c r="R869" s="5">
        <f t="shared" si="1715"/>
        <v>0</v>
      </c>
      <c r="S869" s="5">
        <f t="shared" si="1715"/>
        <v>0</v>
      </c>
      <c r="T869" s="5"/>
      <c r="U869" s="5">
        <f t="shared" si="1715"/>
        <v>0</v>
      </c>
      <c r="V869" s="5">
        <f t="shared" si="1715"/>
        <v>0</v>
      </c>
      <c r="W869" s="5">
        <f t="shared" si="1715"/>
        <v>0</v>
      </c>
      <c r="X869" s="5">
        <f t="shared" si="1715"/>
        <v>0</v>
      </c>
      <c r="Y869" s="5">
        <f t="shared" si="1715"/>
        <v>0</v>
      </c>
      <c r="Z869" s="5">
        <f t="shared" si="1715"/>
        <v>0</v>
      </c>
      <c r="AA869" s="5">
        <f t="shared" si="1715"/>
        <v>0</v>
      </c>
      <c r="AB869" s="5"/>
      <c r="AC869" s="5">
        <f t="shared" si="1715"/>
        <v>0</v>
      </c>
      <c r="AD869" s="5">
        <f t="shared" si="1715"/>
        <v>0</v>
      </c>
      <c r="AE869" s="5">
        <f t="shared" si="1715"/>
        <v>0</v>
      </c>
      <c r="AF869" s="5">
        <f t="shared" si="1715"/>
        <v>0</v>
      </c>
      <c r="AG869" s="5">
        <f t="shared" si="1715"/>
        <v>0</v>
      </c>
      <c r="AH869" s="5">
        <f t="shared" si="1715"/>
        <v>0</v>
      </c>
      <c r="AI869" s="5">
        <f t="shared" si="1715"/>
        <v>0</v>
      </c>
    </row>
    <row r="870" spans="2:35" hidden="1" x14ac:dyDescent="0.3">
      <c r="B870" s="86">
        <f t="shared" si="1709"/>
        <v>42825</v>
      </c>
      <c r="C870" s="3"/>
      <c r="D870" s="3"/>
      <c r="E870" s="5">
        <f t="shared" ref="E870:AI870" si="1716">E800-E835</f>
        <v>0</v>
      </c>
      <c r="F870" s="5">
        <f t="shared" si="1716"/>
        <v>0</v>
      </c>
      <c r="G870" s="5">
        <f t="shared" si="1716"/>
        <v>0</v>
      </c>
      <c r="H870" s="5">
        <f t="shared" si="1716"/>
        <v>0</v>
      </c>
      <c r="I870" s="5">
        <f t="shared" si="1716"/>
        <v>0</v>
      </c>
      <c r="J870" s="5">
        <f t="shared" si="1716"/>
        <v>0</v>
      </c>
      <c r="K870" s="5">
        <f t="shared" si="1716"/>
        <v>0</v>
      </c>
      <c r="L870" s="5"/>
      <c r="M870" s="5">
        <f t="shared" si="1716"/>
        <v>0</v>
      </c>
      <c r="N870" s="5">
        <f t="shared" si="1716"/>
        <v>0</v>
      </c>
      <c r="O870" s="5">
        <f t="shared" si="1716"/>
        <v>0</v>
      </c>
      <c r="P870" s="5">
        <f t="shared" si="1716"/>
        <v>0</v>
      </c>
      <c r="Q870" s="5">
        <f t="shared" si="1716"/>
        <v>0</v>
      </c>
      <c r="R870" s="5">
        <f t="shared" si="1716"/>
        <v>0</v>
      </c>
      <c r="S870" s="5">
        <f t="shared" si="1716"/>
        <v>0</v>
      </c>
      <c r="T870" s="5"/>
      <c r="U870" s="5">
        <f t="shared" si="1716"/>
        <v>0</v>
      </c>
      <c r="V870" s="5">
        <f t="shared" si="1716"/>
        <v>0</v>
      </c>
      <c r="W870" s="5">
        <f t="shared" si="1716"/>
        <v>0</v>
      </c>
      <c r="X870" s="5">
        <f t="shared" si="1716"/>
        <v>0</v>
      </c>
      <c r="Y870" s="5">
        <f t="shared" si="1716"/>
        <v>0</v>
      </c>
      <c r="Z870" s="5">
        <f t="shared" si="1716"/>
        <v>0</v>
      </c>
      <c r="AA870" s="5">
        <f t="shared" si="1716"/>
        <v>0</v>
      </c>
      <c r="AB870" s="5"/>
      <c r="AC870" s="5">
        <f t="shared" si="1716"/>
        <v>0</v>
      </c>
      <c r="AD870" s="5">
        <f t="shared" si="1716"/>
        <v>0</v>
      </c>
      <c r="AE870" s="5">
        <f t="shared" si="1716"/>
        <v>0</v>
      </c>
      <c r="AF870" s="5">
        <f t="shared" si="1716"/>
        <v>0</v>
      </c>
      <c r="AG870" s="5">
        <f t="shared" si="1716"/>
        <v>0</v>
      </c>
      <c r="AH870" s="5">
        <f t="shared" si="1716"/>
        <v>0</v>
      </c>
      <c r="AI870" s="5">
        <f t="shared" si="1716"/>
        <v>0</v>
      </c>
    </row>
    <row r="871" spans="2:35" hidden="1" x14ac:dyDescent="0.3">
      <c r="B871" s="86">
        <f t="shared" si="1709"/>
        <v>43190</v>
      </c>
      <c r="C871" s="3"/>
      <c r="D871" s="3"/>
      <c r="E871" s="5">
        <f t="shared" ref="E871:AI871" si="1717">E801-E836</f>
        <v>0</v>
      </c>
      <c r="F871" s="5">
        <f t="shared" si="1717"/>
        <v>0</v>
      </c>
      <c r="G871" s="5">
        <f t="shared" si="1717"/>
        <v>0</v>
      </c>
      <c r="H871" s="5">
        <f t="shared" si="1717"/>
        <v>0</v>
      </c>
      <c r="I871" s="5">
        <f t="shared" si="1717"/>
        <v>0</v>
      </c>
      <c r="J871" s="5">
        <f t="shared" si="1717"/>
        <v>0</v>
      </c>
      <c r="K871" s="5">
        <f t="shared" si="1717"/>
        <v>0</v>
      </c>
      <c r="L871" s="5"/>
      <c r="M871" s="5">
        <f t="shared" si="1717"/>
        <v>0</v>
      </c>
      <c r="N871" s="5">
        <f t="shared" si="1717"/>
        <v>0</v>
      </c>
      <c r="O871" s="5">
        <f t="shared" si="1717"/>
        <v>0</v>
      </c>
      <c r="P871" s="5">
        <f t="shared" si="1717"/>
        <v>0</v>
      </c>
      <c r="Q871" s="5">
        <f t="shared" si="1717"/>
        <v>0</v>
      </c>
      <c r="R871" s="5">
        <f t="shared" si="1717"/>
        <v>0</v>
      </c>
      <c r="S871" s="5">
        <f t="shared" si="1717"/>
        <v>0</v>
      </c>
      <c r="T871" s="5"/>
      <c r="U871" s="5">
        <f t="shared" si="1717"/>
        <v>0</v>
      </c>
      <c r="V871" s="5">
        <f t="shared" si="1717"/>
        <v>0</v>
      </c>
      <c r="W871" s="5">
        <f t="shared" si="1717"/>
        <v>0</v>
      </c>
      <c r="X871" s="5">
        <f t="shared" si="1717"/>
        <v>0</v>
      </c>
      <c r="Y871" s="5">
        <f t="shared" si="1717"/>
        <v>0</v>
      </c>
      <c r="Z871" s="5">
        <f t="shared" si="1717"/>
        <v>0</v>
      </c>
      <c r="AA871" s="5">
        <f t="shared" si="1717"/>
        <v>0</v>
      </c>
      <c r="AB871" s="5"/>
      <c r="AC871" s="5">
        <f t="shared" si="1717"/>
        <v>0</v>
      </c>
      <c r="AD871" s="5">
        <f t="shared" si="1717"/>
        <v>0</v>
      </c>
      <c r="AE871" s="5">
        <f t="shared" si="1717"/>
        <v>0</v>
      </c>
      <c r="AF871" s="5">
        <f t="shared" si="1717"/>
        <v>0</v>
      </c>
      <c r="AG871" s="5">
        <f t="shared" si="1717"/>
        <v>0</v>
      </c>
      <c r="AH871" s="5">
        <f t="shared" si="1717"/>
        <v>0</v>
      </c>
      <c r="AI871" s="5">
        <f t="shared" si="1717"/>
        <v>0</v>
      </c>
    </row>
    <row r="872" spans="2:35" hidden="1" x14ac:dyDescent="0.3">
      <c r="B872" s="86">
        <f t="shared" si="1709"/>
        <v>43555</v>
      </c>
      <c r="C872" s="3"/>
      <c r="D872" s="3"/>
      <c r="E872" s="5">
        <f t="shared" ref="E872:AI872" si="1718">E802-E837</f>
        <v>0</v>
      </c>
      <c r="F872" s="5">
        <f t="shared" si="1718"/>
        <v>0</v>
      </c>
      <c r="G872" s="5">
        <f t="shared" si="1718"/>
        <v>0</v>
      </c>
      <c r="H872" s="5">
        <f t="shared" si="1718"/>
        <v>0</v>
      </c>
      <c r="I872" s="5">
        <f t="shared" si="1718"/>
        <v>0</v>
      </c>
      <c r="J872" s="5">
        <f t="shared" si="1718"/>
        <v>0</v>
      </c>
      <c r="K872" s="5">
        <f t="shared" si="1718"/>
        <v>0</v>
      </c>
      <c r="L872" s="5"/>
      <c r="M872" s="5">
        <f t="shared" si="1718"/>
        <v>0</v>
      </c>
      <c r="N872" s="5">
        <f t="shared" si="1718"/>
        <v>0</v>
      </c>
      <c r="O872" s="5">
        <f t="shared" si="1718"/>
        <v>0</v>
      </c>
      <c r="P872" s="5">
        <f t="shared" si="1718"/>
        <v>0</v>
      </c>
      <c r="Q872" s="5">
        <f t="shared" si="1718"/>
        <v>0</v>
      </c>
      <c r="R872" s="5">
        <f t="shared" si="1718"/>
        <v>0</v>
      </c>
      <c r="S872" s="5">
        <f t="shared" si="1718"/>
        <v>0</v>
      </c>
      <c r="T872" s="5"/>
      <c r="U872" s="5">
        <f t="shared" si="1718"/>
        <v>0</v>
      </c>
      <c r="V872" s="5">
        <f t="shared" si="1718"/>
        <v>0</v>
      </c>
      <c r="W872" s="5">
        <f t="shared" si="1718"/>
        <v>0</v>
      </c>
      <c r="X872" s="5">
        <f t="shared" si="1718"/>
        <v>0</v>
      </c>
      <c r="Y872" s="5">
        <f t="shared" si="1718"/>
        <v>0</v>
      </c>
      <c r="Z872" s="5">
        <f t="shared" si="1718"/>
        <v>0</v>
      </c>
      <c r="AA872" s="5">
        <f t="shared" si="1718"/>
        <v>0</v>
      </c>
      <c r="AB872" s="5"/>
      <c r="AC872" s="5">
        <f t="shared" si="1718"/>
        <v>0</v>
      </c>
      <c r="AD872" s="5">
        <f t="shared" si="1718"/>
        <v>0</v>
      </c>
      <c r="AE872" s="5">
        <f t="shared" si="1718"/>
        <v>0</v>
      </c>
      <c r="AF872" s="5">
        <f t="shared" si="1718"/>
        <v>0</v>
      </c>
      <c r="AG872" s="5">
        <f t="shared" si="1718"/>
        <v>0</v>
      </c>
      <c r="AH872" s="5">
        <f t="shared" si="1718"/>
        <v>0</v>
      </c>
      <c r="AI872" s="5">
        <f t="shared" si="1718"/>
        <v>0</v>
      </c>
    </row>
    <row r="873" spans="2:35" hidden="1" x14ac:dyDescent="0.3">
      <c r="B873" s="86">
        <f t="shared" si="1709"/>
        <v>43921</v>
      </c>
      <c r="C873" s="3"/>
      <c r="D873" s="3"/>
      <c r="E873" s="5">
        <f t="shared" ref="E873:AI873" si="1719">E803-E838</f>
        <v>0</v>
      </c>
      <c r="F873" s="5">
        <f t="shared" si="1719"/>
        <v>0</v>
      </c>
      <c r="G873" s="5">
        <f t="shared" si="1719"/>
        <v>0</v>
      </c>
      <c r="H873" s="5">
        <f t="shared" si="1719"/>
        <v>0</v>
      </c>
      <c r="I873" s="5">
        <f t="shared" si="1719"/>
        <v>0</v>
      </c>
      <c r="J873" s="5">
        <f t="shared" si="1719"/>
        <v>0</v>
      </c>
      <c r="K873" s="5">
        <f t="shared" si="1719"/>
        <v>0</v>
      </c>
      <c r="L873" s="5"/>
      <c r="M873" s="5">
        <f t="shared" si="1719"/>
        <v>0</v>
      </c>
      <c r="N873" s="5">
        <f t="shared" si="1719"/>
        <v>0</v>
      </c>
      <c r="O873" s="5">
        <f t="shared" si="1719"/>
        <v>0</v>
      </c>
      <c r="P873" s="5">
        <f t="shared" si="1719"/>
        <v>0</v>
      </c>
      <c r="Q873" s="5">
        <f t="shared" si="1719"/>
        <v>0</v>
      </c>
      <c r="R873" s="5">
        <f t="shared" si="1719"/>
        <v>0</v>
      </c>
      <c r="S873" s="5">
        <f t="shared" si="1719"/>
        <v>0</v>
      </c>
      <c r="T873" s="5"/>
      <c r="U873" s="5">
        <f t="shared" si="1719"/>
        <v>0</v>
      </c>
      <c r="V873" s="5">
        <f t="shared" si="1719"/>
        <v>0</v>
      </c>
      <c r="W873" s="5">
        <f t="shared" si="1719"/>
        <v>0</v>
      </c>
      <c r="X873" s="5">
        <f t="shared" si="1719"/>
        <v>0</v>
      </c>
      <c r="Y873" s="5">
        <f t="shared" si="1719"/>
        <v>0</v>
      </c>
      <c r="Z873" s="5">
        <f t="shared" si="1719"/>
        <v>0</v>
      </c>
      <c r="AA873" s="5">
        <f t="shared" si="1719"/>
        <v>0</v>
      </c>
      <c r="AB873" s="5"/>
      <c r="AC873" s="5">
        <f t="shared" si="1719"/>
        <v>0</v>
      </c>
      <c r="AD873" s="5">
        <f t="shared" si="1719"/>
        <v>0</v>
      </c>
      <c r="AE873" s="5">
        <f t="shared" si="1719"/>
        <v>0</v>
      </c>
      <c r="AF873" s="5">
        <f t="shared" si="1719"/>
        <v>0</v>
      </c>
      <c r="AG873" s="5">
        <f t="shared" si="1719"/>
        <v>0</v>
      </c>
      <c r="AH873" s="5">
        <f t="shared" si="1719"/>
        <v>0</v>
      </c>
      <c r="AI873" s="5">
        <f t="shared" si="1719"/>
        <v>0</v>
      </c>
    </row>
    <row r="874" spans="2:35" hidden="1" x14ac:dyDescent="0.3">
      <c r="B874" s="86">
        <f t="shared" si="1709"/>
        <v>44286</v>
      </c>
      <c r="C874" s="3"/>
      <c r="D874" s="3"/>
      <c r="E874" s="5">
        <f t="shared" ref="E874:AI874" si="1720">E804-E839</f>
        <v>0</v>
      </c>
      <c r="F874" s="5">
        <f t="shared" si="1720"/>
        <v>0</v>
      </c>
      <c r="G874" s="5">
        <f t="shared" si="1720"/>
        <v>0</v>
      </c>
      <c r="H874" s="5">
        <f t="shared" si="1720"/>
        <v>0</v>
      </c>
      <c r="I874" s="5">
        <f t="shared" si="1720"/>
        <v>0</v>
      </c>
      <c r="J874" s="5">
        <f t="shared" si="1720"/>
        <v>0</v>
      </c>
      <c r="K874" s="5">
        <f t="shared" si="1720"/>
        <v>0</v>
      </c>
      <c r="L874" s="5"/>
      <c r="M874" s="5">
        <f t="shared" si="1720"/>
        <v>0</v>
      </c>
      <c r="N874" s="5">
        <f t="shared" si="1720"/>
        <v>0</v>
      </c>
      <c r="O874" s="5">
        <f t="shared" si="1720"/>
        <v>0</v>
      </c>
      <c r="P874" s="5">
        <f t="shared" si="1720"/>
        <v>0</v>
      </c>
      <c r="Q874" s="5">
        <f t="shared" si="1720"/>
        <v>0</v>
      </c>
      <c r="R874" s="5">
        <f t="shared" si="1720"/>
        <v>0</v>
      </c>
      <c r="S874" s="5">
        <f t="shared" si="1720"/>
        <v>0</v>
      </c>
      <c r="T874" s="5"/>
      <c r="U874" s="5">
        <f t="shared" si="1720"/>
        <v>0</v>
      </c>
      <c r="V874" s="5">
        <f t="shared" si="1720"/>
        <v>0</v>
      </c>
      <c r="W874" s="5">
        <f t="shared" si="1720"/>
        <v>0</v>
      </c>
      <c r="X874" s="5">
        <f t="shared" si="1720"/>
        <v>0</v>
      </c>
      <c r="Y874" s="5">
        <f t="shared" si="1720"/>
        <v>0</v>
      </c>
      <c r="Z874" s="5">
        <f t="shared" si="1720"/>
        <v>0</v>
      </c>
      <c r="AA874" s="5">
        <f t="shared" si="1720"/>
        <v>0</v>
      </c>
      <c r="AB874" s="5"/>
      <c r="AC874" s="5">
        <f t="shared" si="1720"/>
        <v>0</v>
      </c>
      <c r="AD874" s="5">
        <f t="shared" si="1720"/>
        <v>0</v>
      </c>
      <c r="AE874" s="5">
        <f t="shared" si="1720"/>
        <v>0</v>
      </c>
      <c r="AF874" s="5">
        <f t="shared" si="1720"/>
        <v>0</v>
      </c>
      <c r="AG874" s="5">
        <f t="shared" si="1720"/>
        <v>0</v>
      </c>
      <c r="AH874" s="5">
        <f t="shared" si="1720"/>
        <v>0</v>
      </c>
      <c r="AI874" s="5">
        <f t="shared" si="1720"/>
        <v>0</v>
      </c>
    </row>
    <row r="875" spans="2:35" x14ac:dyDescent="0.3">
      <c r="B875" s="86">
        <f t="shared" si="1709"/>
        <v>44651</v>
      </c>
      <c r="C875" s="3"/>
      <c r="D875" s="3"/>
      <c r="E875" s="5">
        <f t="shared" ref="E875:AI875" si="1721">E805-E840</f>
        <v>0</v>
      </c>
      <c r="F875" s="5">
        <f t="shared" si="1721"/>
        <v>0</v>
      </c>
      <c r="G875" s="5">
        <f t="shared" si="1721"/>
        <v>0</v>
      </c>
      <c r="H875" s="5">
        <f t="shared" si="1721"/>
        <v>0</v>
      </c>
      <c r="I875" s="5">
        <f t="shared" si="1721"/>
        <v>0</v>
      </c>
      <c r="J875" s="5">
        <f t="shared" si="1721"/>
        <v>0</v>
      </c>
      <c r="K875" s="5">
        <f t="shared" si="1721"/>
        <v>0</v>
      </c>
      <c r="L875" s="5"/>
      <c r="M875" s="5">
        <f t="shared" si="1721"/>
        <v>0</v>
      </c>
      <c r="N875" s="5">
        <f t="shared" si="1721"/>
        <v>0</v>
      </c>
      <c r="O875" s="5">
        <f t="shared" si="1721"/>
        <v>0</v>
      </c>
      <c r="P875" s="5">
        <f t="shared" si="1721"/>
        <v>0</v>
      </c>
      <c r="Q875" s="5">
        <f t="shared" si="1721"/>
        <v>0</v>
      </c>
      <c r="R875" s="5">
        <f t="shared" si="1721"/>
        <v>0</v>
      </c>
      <c r="S875" s="5">
        <f t="shared" si="1721"/>
        <v>0</v>
      </c>
      <c r="T875" s="5"/>
      <c r="U875" s="5">
        <f t="shared" si="1721"/>
        <v>0</v>
      </c>
      <c r="V875" s="5">
        <f t="shared" si="1721"/>
        <v>0</v>
      </c>
      <c r="W875" s="5">
        <f t="shared" si="1721"/>
        <v>0</v>
      </c>
      <c r="X875" s="5">
        <f t="shared" si="1721"/>
        <v>0</v>
      </c>
      <c r="Y875" s="5">
        <f t="shared" si="1721"/>
        <v>0</v>
      </c>
      <c r="Z875" s="5">
        <f t="shared" si="1721"/>
        <v>0</v>
      </c>
      <c r="AA875" s="5">
        <f t="shared" si="1721"/>
        <v>0</v>
      </c>
      <c r="AB875" s="5"/>
      <c r="AC875" s="5">
        <f t="shared" si="1721"/>
        <v>0</v>
      </c>
      <c r="AD875" s="5">
        <f t="shared" si="1721"/>
        <v>0</v>
      </c>
      <c r="AE875" s="5">
        <f t="shared" si="1721"/>
        <v>0</v>
      </c>
      <c r="AF875" s="5">
        <f t="shared" si="1721"/>
        <v>0</v>
      </c>
      <c r="AG875" s="5">
        <f t="shared" si="1721"/>
        <v>0</v>
      </c>
      <c r="AH875" s="5">
        <f t="shared" si="1721"/>
        <v>0</v>
      </c>
      <c r="AI875" s="5">
        <f t="shared" si="1721"/>
        <v>0</v>
      </c>
    </row>
    <row r="876" spans="2:35" x14ac:dyDescent="0.3">
      <c r="B876" s="86">
        <f t="shared" si="1709"/>
        <v>45016</v>
      </c>
      <c r="C876" s="3"/>
      <c r="D876" s="3"/>
      <c r="E876" s="5">
        <f t="shared" ref="E876:AI876" si="1722">E806-E841</f>
        <v>0</v>
      </c>
      <c r="F876" s="5">
        <f t="shared" si="1722"/>
        <v>0</v>
      </c>
      <c r="G876" s="5">
        <f t="shared" si="1722"/>
        <v>0</v>
      </c>
      <c r="H876" s="5">
        <f t="shared" si="1722"/>
        <v>0</v>
      </c>
      <c r="I876" s="5">
        <f t="shared" si="1722"/>
        <v>0</v>
      </c>
      <c r="J876" s="5">
        <f t="shared" si="1722"/>
        <v>0</v>
      </c>
      <c r="K876" s="5">
        <f t="shared" si="1722"/>
        <v>0</v>
      </c>
      <c r="L876" s="5"/>
      <c r="M876" s="5">
        <f t="shared" si="1722"/>
        <v>0</v>
      </c>
      <c r="N876" s="5">
        <f t="shared" si="1722"/>
        <v>0</v>
      </c>
      <c r="O876" s="5">
        <f t="shared" si="1722"/>
        <v>0</v>
      </c>
      <c r="P876" s="5">
        <f t="shared" si="1722"/>
        <v>0</v>
      </c>
      <c r="Q876" s="5">
        <f t="shared" si="1722"/>
        <v>0</v>
      </c>
      <c r="R876" s="5">
        <f t="shared" si="1722"/>
        <v>0</v>
      </c>
      <c r="S876" s="5">
        <f t="shared" si="1722"/>
        <v>0</v>
      </c>
      <c r="T876" s="5"/>
      <c r="U876" s="5">
        <f t="shared" si="1722"/>
        <v>0</v>
      </c>
      <c r="V876" s="5">
        <f t="shared" si="1722"/>
        <v>0</v>
      </c>
      <c r="W876" s="5">
        <f t="shared" si="1722"/>
        <v>0</v>
      </c>
      <c r="X876" s="5">
        <f t="shared" si="1722"/>
        <v>0</v>
      </c>
      <c r="Y876" s="5">
        <f t="shared" si="1722"/>
        <v>0</v>
      </c>
      <c r="Z876" s="5">
        <f t="shared" si="1722"/>
        <v>0</v>
      </c>
      <c r="AA876" s="5">
        <f t="shared" si="1722"/>
        <v>0</v>
      </c>
      <c r="AB876" s="5"/>
      <c r="AC876" s="5">
        <f t="shared" si="1722"/>
        <v>0</v>
      </c>
      <c r="AD876" s="5">
        <f t="shared" si="1722"/>
        <v>0</v>
      </c>
      <c r="AE876" s="5">
        <f t="shared" si="1722"/>
        <v>0</v>
      </c>
      <c r="AF876" s="5">
        <f t="shared" si="1722"/>
        <v>0</v>
      </c>
      <c r="AG876" s="5">
        <f t="shared" si="1722"/>
        <v>0</v>
      </c>
      <c r="AH876" s="5">
        <f t="shared" si="1722"/>
        <v>0</v>
      </c>
      <c r="AI876" s="5">
        <f t="shared" si="1722"/>
        <v>0</v>
      </c>
    </row>
    <row r="877" spans="2:35" x14ac:dyDescent="0.3">
      <c r="B877" s="86">
        <f t="shared" si="1709"/>
        <v>45382</v>
      </c>
      <c r="C877" s="3"/>
      <c r="D877" s="3"/>
      <c r="E877" s="5">
        <f t="shared" ref="E877:AI877" si="1723">E807-E842</f>
        <v>0</v>
      </c>
      <c r="F877" s="5">
        <f t="shared" si="1723"/>
        <v>0</v>
      </c>
      <c r="G877" s="5">
        <f t="shared" si="1723"/>
        <v>0</v>
      </c>
      <c r="H877" s="5">
        <f t="shared" si="1723"/>
        <v>0</v>
      </c>
      <c r="I877" s="5">
        <f t="shared" si="1723"/>
        <v>0</v>
      </c>
      <c r="J877" s="5">
        <f t="shared" si="1723"/>
        <v>0</v>
      </c>
      <c r="K877" s="5">
        <f t="shared" si="1723"/>
        <v>0</v>
      </c>
      <c r="L877" s="5"/>
      <c r="M877" s="5">
        <f t="shared" si="1723"/>
        <v>0</v>
      </c>
      <c r="N877" s="5">
        <f t="shared" si="1723"/>
        <v>0</v>
      </c>
      <c r="O877" s="5">
        <f t="shared" si="1723"/>
        <v>0</v>
      </c>
      <c r="P877" s="5">
        <f t="shared" si="1723"/>
        <v>0</v>
      </c>
      <c r="Q877" s="5">
        <f t="shared" si="1723"/>
        <v>0</v>
      </c>
      <c r="R877" s="5">
        <f t="shared" si="1723"/>
        <v>0</v>
      </c>
      <c r="S877" s="5">
        <f t="shared" si="1723"/>
        <v>0</v>
      </c>
      <c r="T877" s="5"/>
      <c r="U877" s="5">
        <f t="shared" si="1723"/>
        <v>0</v>
      </c>
      <c r="V877" s="5">
        <f t="shared" si="1723"/>
        <v>0</v>
      </c>
      <c r="W877" s="5">
        <f t="shared" si="1723"/>
        <v>0</v>
      </c>
      <c r="X877" s="5">
        <f t="shared" si="1723"/>
        <v>0</v>
      </c>
      <c r="Y877" s="5">
        <f t="shared" si="1723"/>
        <v>0</v>
      </c>
      <c r="Z877" s="5">
        <f t="shared" si="1723"/>
        <v>0</v>
      </c>
      <c r="AA877" s="5">
        <f t="shared" si="1723"/>
        <v>0</v>
      </c>
      <c r="AB877" s="5"/>
      <c r="AC877" s="5">
        <f t="shared" si="1723"/>
        <v>0</v>
      </c>
      <c r="AD877" s="5">
        <f t="shared" si="1723"/>
        <v>0</v>
      </c>
      <c r="AE877" s="5">
        <f t="shared" si="1723"/>
        <v>0</v>
      </c>
      <c r="AF877" s="5">
        <f t="shared" si="1723"/>
        <v>0</v>
      </c>
      <c r="AG877" s="5">
        <f t="shared" si="1723"/>
        <v>0</v>
      </c>
      <c r="AH877" s="5">
        <f t="shared" si="1723"/>
        <v>0</v>
      </c>
      <c r="AI877" s="5">
        <f t="shared" si="1723"/>
        <v>0</v>
      </c>
    </row>
    <row r="878" spans="2:35" x14ac:dyDescent="0.3">
      <c r="B878" s="86">
        <f t="shared" si="1709"/>
        <v>45747</v>
      </c>
      <c r="C878" s="3"/>
      <c r="D878" s="3"/>
      <c r="E878" s="5">
        <f t="shared" ref="E878:AI878" si="1724">E808-E843</f>
        <v>0</v>
      </c>
      <c r="F878" s="5">
        <f t="shared" si="1724"/>
        <v>0</v>
      </c>
      <c r="G878" s="5">
        <f t="shared" si="1724"/>
        <v>0</v>
      </c>
      <c r="H878" s="5">
        <f t="shared" si="1724"/>
        <v>0</v>
      </c>
      <c r="I878" s="5">
        <f t="shared" si="1724"/>
        <v>0</v>
      </c>
      <c r="J878" s="5">
        <f t="shared" si="1724"/>
        <v>0</v>
      </c>
      <c r="K878" s="5">
        <f t="shared" si="1724"/>
        <v>0</v>
      </c>
      <c r="L878" s="5"/>
      <c r="M878" s="5">
        <f t="shared" si="1724"/>
        <v>0</v>
      </c>
      <c r="N878" s="5">
        <f t="shared" si="1724"/>
        <v>0</v>
      </c>
      <c r="O878" s="5">
        <f t="shared" si="1724"/>
        <v>0</v>
      </c>
      <c r="P878" s="5">
        <f t="shared" si="1724"/>
        <v>0</v>
      </c>
      <c r="Q878" s="5">
        <f t="shared" si="1724"/>
        <v>0</v>
      </c>
      <c r="R878" s="5">
        <f t="shared" si="1724"/>
        <v>0</v>
      </c>
      <c r="S878" s="5">
        <f t="shared" si="1724"/>
        <v>0</v>
      </c>
      <c r="T878" s="5"/>
      <c r="U878" s="5">
        <f t="shared" si="1724"/>
        <v>0</v>
      </c>
      <c r="V878" s="5">
        <f t="shared" si="1724"/>
        <v>0</v>
      </c>
      <c r="W878" s="5">
        <f t="shared" si="1724"/>
        <v>0</v>
      </c>
      <c r="X878" s="5">
        <f t="shared" si="1724"/>
        <v>0</v>
      </c>
      <c r="Y878" s="5">
        <f t="shared" si="1724"/>
        <v>0</v>
      </c>
      <c r="Z878" s="5">
        <f t="shared" si="1724"/>
        <v>0</v>
      </c>
      <c r="AA878" s="5">
        <f t="shared" si="1724"/>
        <v>0</v>
      </c>
      <c r="AB878" s="5"/>
      <c r="AC878" s="5">
        <f t="shared" si="1724"/>
        <v>0</v>
      </c>
      <c r="AD878" s="5">
        <f t="shared" si="1724"/>
        <v>0</v>
      </c>
      <c r="AE878" s="5">
        <f t="shared" si="1724"/>
        <v>0</v>
      </c>
      <c r="AF878" s="5">
        <f t="shared" si="1724"/>
        <v>0</v>
      </c>
      <c r="AG878" s="5">
        <f t="shared" si="1724"/>
        <v>0</v>
      </c>
      <c r="AH878" s="5">
        <f t="shared" si="1724"/>
        <v>0</v>
      </c>
      <c r="AI878" s="5">
        <f t="shared" si="1724"/>
        <v>0</v>
      </c>
    </row>
    <row r="879" spans="2:35" x14ac:dyDescent="0.3">
      <c r="B879" s="86">
        <f t="shared" si="1709"/>
        <v>46112</v>
      </c>
      <c r="C879" s="3"/>
      <c r="D879" s="3"/>
      <c r="E879" s="5">
        <f t="shared" ref="E879:AI879" si="1725">E809-E844</f>
        <v>0</v>
      </c>
      <c r="F879" s="5">
        <f t="shared" si="1725"/>
        <v>0</v>
      </c>
      <c r="G879" s="5">
        <f t="shared" si="1725"/>
        <v>0</v>
      </c>
      <c r="H879" s="5">
        <f t="shared" si="1725"/>
        <v>0</v>
      </c>
      <c r="I879" s="5">
        <f t="shared" si="1725"/>
        <v>0</v>
      </c>
      <c r="J879" s="5">
        <f t="shared" si="1725"/>
        <v>0</v>
      </c>
      <c r="K879" s="5">
        <f t="shared" si="1725"/>
        <v>0</v>
      </c>
      <c r="L879" s="5"/>
      <c r="M879" s="5">
        <f t="shared" si="1725"/>
        <v>0</v>
      </c>
      <c r="N879" s="5">
        <f t="shared" si="1725"/>
        <v>0</v>
      </c>
      <c r="O879" s="5">
        <f t="shared" si="1725"/>
        <v>0</v>
      </c>
      <c r="P879" s="5">
        <f t="shared" si="1725"/>
        <v>0</v>
      </c>
      <c r="Q879" s="5">
        <f t="shared" si="1725"/>
        <v>0</v>
      </c>
      <c r="R879" s="5">
        <f t="shared" si="1725"/>
        <v>0</v>
      </c>
      <c r="S879" s="5">
        <f t="shared" si="1725"/>
        <v>0</v>
      </c>
      <c r="T879" s="5"/>
      <c r="U879" s="5">
        <f t="shared" si="1725"/>
        <v>0</v>
      </c>
      <c r="V879" s="5">
        <f t="shared" si="1725"/>
        <v>0</v>
      </c>
      <c r="W879" s="5">
        <f t="shared" si="1725"/>
        <v>0</v>
      </c>
      <c r="X879" s="5">
        <f t="shared" si="1725"/>
        <v>0</v>
      </c>
      <c r="Y879" s="5">
        <f t="shared" si="1725"/>
        <v>0</v>
      </c>
      <c r="Z879" s="5">
        <f t="shared" si="1725"/>
        <v>0</v>
      </c>
      <c r="AA879" s="5">
        <f t="shared" si="1725"/>
        <v>0</v>
      </c>
      <c r="AB879" s="5"/>
      <c r="AC879" s="5">
        <f t="shared" si="1725"/>
        <v>0</v>
      </c>
      <c r="AD879" s="5">
        <f t="shared" si="1725"/>
        <v>0</v>
      </c>
      <c r="AE879" s="5">
        <f t="shared" si="1725"/>
        <v>0</v>
      </c>
      <c r="AF879" s="5">
        <f t="shared" si="1725"/>
        <v>0</v>
      </c>
      <c r="AG879" s="5">
        <f t="shared" si="1725"/>
        <v>0</v>
      </c>
      <c r="AH879" s="5">
        <f t="shared" si="1725"/>
        <v>0</v>
      </c>
      <c r="AI879" s="5">
        <f t="shared" si="1725"/>
        <v>0</v>
      </c>
    </row>
    <row r="880" spans="2:35" x14ac:dyDescent="0.3">
      <c r="B880" s="86">
        <f t="shared" si="1709"/>
        <v>46477</v>
      </c>
      <c r="C880" s="3"/>
      <c r="D880" s="3"/>
      <c r="E880" s="5">
        <f t="shared" ref="E880:AI880" si="1726">E810-E845</f>
        <v>0</v>
      </c>
      <c r="F880" s="5">
        <f t="shared" si="1726"/>
        <v>0</v>
      </c>
      <c r="G880" s="5">
        <f t="shared" si="1726"/>
        <v>0</v>
      </c>
      <c r="H880" s="5">
        <f t="shared" si="1726"/>
        <v>0</v>
      </c>
      <c r="I880" s="5">
        <f t="shared" si="1726"/>
        <v>0</v>
      </c>
      <c r="J880" s="5">
        <f t="shared" si="1726"/>
        <v>0</v>
      </c>
      <c r="K880" s="5">
        <f t="shared" si="1726"/>
        <v>0</v>
      </c>
      <c r="L880" s="5"/>
      <c r="M880" s="5">
        <f t="shared" si="1726"/>
        <v>0</v>
      </c>
      <c r="N880" s="5">
        <f t="shared" si="1726"/>
        <v>0</v>
      </c>
      <c r="O880" s="5">
        <f t="shared" si="1726"/>
        <v>0</v>
      </c>
      <c r="P880" s="5">
        <f t="shared" si="1726"/>
        <v>0</v>
      </c>
      <c r="Q880" s="5">
        <f t="shared" si="1726"/>
        <v>0</v>
      </c>
      <c r="R880" s="5">
        <f t="shared" si="1726"/>
        <v>0</v>
      </c>
      <c r="S880" s="5">
        <f t="shared" si="1726"/>
        <v>0</v>
      </c>
      <c r="T880" s="5"/>
      <c r="U880" s="5">
        <f t="shared" si="1726"/>
        <v>0</v>
      </c>
      <c r="V880" s="5">
        <f t="shared" si="1726"/>
        <v>0</v>
      </c>
      <c r="W880" s="5">
        <f t="shared" si="1726"/>
        <v>0</v>
      </c>
      <c r="X880" s="5">
        <f t="shared" si="1726"/>
        <v>0</v>
      </c>
      <c r="Y880" s="5">
        <f t="shared" si="1726"/>
        <v>0</v>
      </c>
      <c r="Z880" s="5">
        <f t="shared" si="1726"/>
        <v>0</v>
      </c>
      <c r="AA880" s="5">
        <f t="shared" si="1726"/>
        <v>0</v>
      </c>
      <c r="AB880" s="5"/>
      <c r="AC880" s="5">
        <f t="shared" si="1726"/>
        <v>0</v>
      </c>
      <c r="AD880" s="5">
        <f t="shared" si="1726"/>
        <v>0</v>
      </c>
      <c r="AE880" s="5">
        <f t="shared" si="1726"/>
        <v>0</v>
      </c>
      <c r="AF880" s="5">
        <f t="shared" si="1726"/>
        <v>0</v>
      </c>
      <c r="AG880" s="5">
        <f t="shared" si="1726"/>
        <v>0</v>
      </c>
      <c r="AH880" s="5">
        <f t="shared" si="1726"/>
        <v>0</v>
      </c>
      <c r="AI880" s="5">
        <f t="shared" si="1726"/>
        <v>0</v>
      </c>
    </row>
    <row r="881" spans="2:35" x14ac:dyDescent="0.3">
      <c r="B881" s="86">
        <f t="shared" si="1709"/>
        <v>46843</v>
      </c>
      <c r="C881" s="3"/>
      <c r="D881" s="3"/>
      <c r="E881" s="5">
        <f t="shared" ref="E881:AI881" si="1727">E811-E846</f>
        <v>0</v>
      </c>
      <c r="F881" s="5">
        <f t="shared" si="1727"/>
        <v>0</v>
      </c>
      <c r="G881" s="5">
        <f t="shared" si="1727"/>
        <v>0</v>
      </c>
      <c r="H881" s="5">
        <f t="shared" si="1727"/>
        <v>0</v>
      </c>
      <c r="I881" s="5">
        <f t="shared" si="1727"/>
        <v>0</v>
      </c>
      <c r="J881" s="5">
        <f t="shared" si="1727"/>
        <v>0</v>
      </c>
      <c r="K881" s="5">
        <f t="shared" si="1727"/>
        <v>0</v>
      </c>
      <c r="L881" s="5"/>
      <c r="M881" s="5">
        <f t="shared" si="1727"/>
        <v>0</v>
      </c>
      <c r="N881" s="5">
        <f t="shared" si="1727"/>
        <v>0</v>
      </c>
      <c r="O881" s="5">
        <f t="shared" si="1727"/>
        <v>0</v>
      </c>
      <c r="P881" s="5">
        <f t="shared" si="1727"/>
        <v>0</v>
      </c>
      <c r="Q881" s="5">
        <f t="shared" si="1727"/>
        <v>0</v>
      </c>
      <c r="R881" s="5">
        <f t="shared" si="1727"/>
        <v>0</v>
      </c>
      <c r="S881" s="5">
        <f t="shared" si="1727"/>
        <v>0</v>
      </c>
      <c r="T881" s="5"/>
      <c r="U881" s="5">
        <f t="shared" si="1727"/>
        <v>0</v>
      </c>
      <c r="V881" s="5">
        <f t="shared" si="1727"/>
        <v>0</v>
      </c>
      <c r="W881" s="5">
        <f t="shared" si="1727"/>
        <v>0</v>
      </c>
      <c r="X881" s="5">
        <f t="shared" si="1727"/>
        <v>0</v>
      </c>
      <c r="Y881" s="5">
        <f t="shared" si="1727"/>
        <v>0</v>
      </c>
      <c r="Z881" s="5">
        <f t="shared" si="1727"/>
        <v>0</v>
      </c>
      <c r="AA881" s="5">
        <f t="shared" si="1727"/>
        <v>0</v>
      </c>
      <c r="AB881" s="5"/>
      <c r="AC881" s="5">
        <f t="shared" si="1727"/>
        <v>0</v>
      </c>
      <c r="AD881" s="5">
        <f t="shared" si="1727"/>
        <v>0</v>
      </c>
      <c r="AE881" s="5">
        <f t="shared" si="1727"/>
        <v>0</v>
      </c>
      <c r="AF881" s="5">
        <f t="shared" si="1727"/>
        <v>0</v>
      </c>
      <c r="AG881" s="5">
        <f t="shared" si="1727"/>
        <v>0</v>
      </c>
      <c r="AH881" s="5">
        <f t="shared" si="1727"/>
        <v>0</v>
      </c>
      <c r="AI881" s="5">
        <f t="shared" si="1727"/>
        <v>0</v>
      </c>
    </row>
    <row r="882" spans="2:35" x14ac:dyDescent="0.3">
      <c r="B882" s="86">
        <f t="shared" si="1709"/>
        <v>47208</v>
      </c>
      <c r="C882" s="3"/>
      <c r="D882" s="3"/>
      <c r="E882" s="5">
        <f t="shared" ref="E882:AI882" si="1728">E812-E847</f>
        <v>0</v>
      </c>
      <c r="F882" s="5">
        <f t="shared" si="1728"/>
        <v>0</v>
      </c>
      <c r="G882" s="5">
        <f t="shared" si="1728"/>
        <v>0</v>
      </c>
      <c r="H882" s="5">
        <f t="shared" si="1728"/>
        <v>0</v>
      </c>
      <c r="I882" s="5">
        <f t="shared" si="1728"/>
        <v>0</v>
      </c>
      <c r="J882" s="5">
        <f t="shared" si="1728"/>
        <v>0</v>
      </c>
      <c r="K882" s="5">
        <f t="shared" si="1728"/>
        <v>0</v>
      </c>
      <c r="L882" s="5"/>
      <c r="M882" s="5">
        <f t="shared" si="1728"/>
        <v>0</v>
      </c>
      <c r="N882" s="5">
        <f t="shared" si="1728"/>
        <v>0</v>
      </c>
      <c r="O882" s="5">
        <f t="shared" si="1728"/>
        <v>0</v>
      </c>
      <c r="P882" s="5">
        <f t="shared" si="1728"/>
        <v>0</v>
      </c>
      <c r="Q882" s="5">
        <f t="shared" si="1728"/>
        <v>0</v>
      </c>
      <c r="R882" s="5">
        <f t="shared" si="1728"/>
        <v>0</v>
      </c>
      <c r="S882" s="5">
        <f t="shared" si="1728"/>
        <v>0</v>
      </c>
      <c r="T882" s="5"/>
      <c r="U882" s="5">
        <f t="shared" si="1728"/>
        <v>0</v>
      </c>
      <c r="V882" s="5">
        <f t="shared" si="1728"/>
        <v>0</v>
      </c>
      <c r="W882" s="5">
        <f t="shared" si="1728"/>
        <v>0</v>
      </c>
      <c r="X882" s="5">
        <f t="shared" si="1728"/>
        <v>0</v>
      </c>
      <c r="Y882" s="5">
        <f t="shared" si="1728"/>
        <v>0</v>
      </c>
      <c r="Z882" s="5">
        <f t="shared" si="1728"/>
        <v>0</v>
      </c>
      <c r="AA882" s="5">
        <f t="shared" si="1728"/>
        <v>0</v>
      </c>
      <c r="AB882" s="5"/>
      <c r="AC882" s="5">
        <f t="shared" si="1728"/>
        <v>0</v>
      </c>
      <c r="AD882" s="5">
        <f t="shared" si="1728"/>
        <v>0</v>
      </c>
      <c r="AE882" s="5">
        <f t="shared" si="1728"/>
        <v>0</v>
      </c>
      <c r="AF882" s="5">
        <f t="shared" si="1728"/>
        <v>0</v>
      </c>
      <c r="AG882" s="5">
        <f t="shared" si="1728"/>
        <v>0</v>
      </c>
      <c r="AH882" s="5">
        <f t="shared" si="1728"/>
        <v>0</v>
      </c>
      <c r="AI882" s="5">
        <f t="shared" si="1728"/>
        <v>0</v>
      </c>
    </row>
    <row r="883" spans="2:35" x14ac:dyDescent="0.3">
      <c r="B883" s="86">
        <f t="shared" si="1709"/>
        <v>47573</v>
      </c>
      <c r="C883" s="3"/>
      <c r="D883" s="3"/>
      <c r="E883" s="5">
        <f t="shared" ref="E883:AI883" si="1729">E813-E848</f>
        <v>0</v>
      </c>
      <c r="F883" s="5">
        <f t="shared" si="1729"/>
        <v>0</v>
      </c>
      <c r="G883" s="5">
        <f t="shared" si="1729"/>
        <v>0</v>
      </c>
      <c r="H883" s="5">
        <f t="shared" si="1729"/>
        <v>0</v>
      </c>
      <c r="I883" s="5">
        <f t="shared" si="1729"/>
        <v>0</v>
      </c>
      <c r="J883" s="5">
        <f t="shared" si="1729"/>
        <v>0</v>
      </c>
      <c r="K883" s="5">
        <f t="shared" si="1729"/>
        <v>0</v>
      </c>
      <c r="L883" s="5"/>
      <c r="M883" s="5">
        <f t="shared" si="1729"/>
        <v>0</v>
      </c>
      <c r="N883" s="5">
        <f t="shared" si="1729"/>
        <v>0</v>
      </c>
      <c r="O883" s="5">
        <f t="shared" si="1729"/>
        <v>0</v>
      </c>
      <c r="P883" s="5">
        <f t="shared" si="1729"/>
        <v>0</v>
      </c>
      <c r="Q883" s="5">
        <f t="shared" si="1729"/>
        <v>0</v>
      </c>
      <c r="R883" s="5">
        <f t="shared" si="1729"/>
        <v>0</v>
      </c>
      <c r="S883" s="5">
        <f t="shared" si="1729"/>
        <v>0</v>
      </c>
      <c r="T883" s="5"/>
      <c r="U883" s="5">
        <f t="shared" si="1729"/>
        <v>0</v>
      </c>
      <c r="V883" s="5">
        <f t="shared" si="1729"/>
        <v>0</v>
      </c>
      <c r="W883" s="5">
        <f t="shared" si="1729"/>
        <v>0</v>
      </c>
      <c r="X883" s="5">
        <f t="shared" si="1729"/>
        <v>0</v>
      </c>
      <c r="Y883" s="5">
        <f t="shared" si="1729"/>
        <v>0</v>
      </c>
      <c r="Z883" s="5">
        <f t="shared" si="1729"/>
        <v>0</v>
      </c>
      <c r="AA883" s="5">
        <f t="shared" si="1729"/>
        <v>0</v>
      </c>
      <c r="AB883" s="5"/>
      <c r="AC883" s="5">
        <f t="shared" si="1729"/>
        <v>0</v>
      </c>
      <c r="AD883" s="5">
        <f t="shared" si="1729"/>
        <v>0</v>
      </c>
      <c r="AE883" s="5">
        <f t="shared" si="1729"/>
        <v>0</v>
      </c>
      <c r="AF883" s="5">
        <f t="shared" si="1729"/>
        <v>0</v>
      </c>
      <c r="AG883" s="5">
        <f t="shared" si="1729"/>
        <v>0</v>
      </c>
      <c r="AH883" s="5">
        <f t="shared" si="1729"/>
        <v>0</v>
      </c>
      <c r="AI883" s="5">
        <f t="shared" si="1729"/>
        <v>0</v>
      </c>
    </row>
    <row r="884" spans="2:35" x14ac:dyDescent="0.3">
      <c r="B884" s="86">
        <f t="shared" si="1709"/>
        <v>47938</v>
      </c>
      <c r="C884" s="3"/>
      <c r="D884" s="3"/>
      <c r="E884" s="5">
        <f t="shared" ref="E884:AI884" si="1730">E814-E849</f>
        <v>0</v>
      </c>
      <c r="F884" s="5">
        <f t="shared" si="1730"/>
        <v>0</v>
      </c>
      <c r="G884" s="5">
        <f t="shared" si="1730"/>
        <v>0</v>
      </c>
      <c r="H884" s="5">
        <f t="shared" si="1730"/>
        <v>0</v>
      </c>
      <c r="I884" s="5">
        <f t="shared" si="1730"/>
        <v>0</v>
      </c>
      <c r="J884" s="5">
        <f t="shared" si="1730"/>
        <v>0</v>
      </c>
      <c r="K884" s="5">
        <f t="shared" si="1730"/>
        <v>0</v>
      </c>
      <c r="L884" s="5"/>
      <c r="M884" s="5">
        <f t="shared" si="1730"/>
        <v>0</v>
      </c>
      <c r="N884" s="5">
        <f t="shared" si="1730"/>
        <v>0</v>
      </c>
      <c r="O884" s="5">
        <f t="shared" si="1730"/>
        <v>0</v>
      </c>
      <c r="P884" s="5">
        <f t="shared" si="1730"/>
        <v>0</v>
      </c>
      <c r="Q884" s="5">
        <f t="shared" si="1730"/>
        <v>0</v>
      </c>
      <c r="R884" s="5">
        <f t="shared" si="1730"/>
        <v>0</v>
      </c>
      <c r="S884" s="5">
        <f t="shared" si="1730"/>
        <v>0</v>
      </c>
      <c r="T884" s="5"/>
      <c r="U884" s="5">
        <f t="shared" si="1730"/>
        <v>0</v>
      </c>
      <c r="V884" s="5">
        <f t="shared" si="1730"/>
        <v>0</v>
      </c>
      <c r="W884" s="5">
        <f t="shared" si="1730"/>
        <v>0</v>
      </c>
      <c r="X884" s="5">
        <f t="shared" si="1730"/>
        <v>0</v>
      </c>
      <c r="Y884" s="5">
        <f t="shared" si="1730"/>
        <v>0</v>
      </c>
      <c r="Z884" s="5">
        <f t="shared" si="1730"/>
        <v>0</v>
      </c>
      <c r="AA884" s="5">
        <f t="shared" si="1730"/>
        <v>0</v>
      </c>
      <c r="AB884" s="5"/>
      <c r="AC884" s="5">
        <f t="shared" si="1730"/>
        <v>0</v>
      </c>
      <c r="AD884" s="5">
        <f t="shared" si="1730"/>
        <v>0</v>
      </c>
      <c r="AE884" s="5">
        <f t="shared" si="1730"/>
        <v>0</v>
      </c>
      <c r="AF884" s="5">
        <f t="shared" si="1730"/>
        <v>0</v>
      </c>
      <c r="AG884" s="5">
        <f t="shared" si="1730"/>
        <v>0</v>
      </c>
      <c r="AH884" s="5">
        <f t="shared" si="1730"/>
        <v>0</v>
      </c>
      <c r="AI884" s="5">
        <f t="shared" si="1730"/>
        <v>0</v>
      </c>
    </row>
    <row r="885" spans="2:35" x14ac:dyDescent="0.3">
      <c r="B885" s="86">
        <f t="shared" si="1709"/>
        <v>48304</v>
      </c>
      <c r="C885" s="3"/>
      <c r="D885" s="3"/>
      <c r="E885" s="5">
        <f t="shared" ref="E885:AI885" si="1731">E815-E850</f>
        <v>0</v>
      </c>
      <c r="F885" s="5">
        <f t="shared" si="1731"/>
        <v>0</v>
      </c>
      <c r="G885" s="5">
        <f t="shared" si="1731"/>
        <v>0</v>
      </c>
      <c r="H885" s="5">
        <f t="shared" si="1731"/>
        <v>0</v>
      </c>
      <c r="I885" s="5">
        <f t="shared" si="1731"/>
        <v>0</v>
      </c>
      <c r="J885" s="5">
        <f t="shared" si="1731"/>
        <v>0</v>
      </c>
      <c r="K885" s="5">
        <f t="shared" si="1731"/>
        <v>0</v>
      </c>
      <c r="L885" s="5"/>
      <c r="M885" s="5">
        <f t="shared" si="1731"/>
        <v>0</v>
      </c>
      <c r="N885" s="5">
        <f t="shared" si="1731"/>
        <v>0</v>
      </c>
      <c r="O885" s="5">
        <f t="shared" si="1731"/>
        <v>0</v>
      </c>
      <c r="P885" s="5">
        <f t="shared" si="1731"/>
        <v>0</v>
      </c>
      <c r="Q885" s="5">
        <f t="shared" si="1731"/>
        <v>0</v>
      </c>
      <c r="R885" s="5">
        <f t="shared" si="1731"/>
        <v>0</v>
      </c>
      <c r="S885" s="5">
        <f t="shared" si="1731"/>
        <v>0</v>
      </c>
      <c r="T885" s="5"/>
      <c r="U885" s="5">
        <f t="shared" si="1731"/>
        <v>0</v>
      </c>
      <c r="V885" s="5">
        <f t="shared" si="1731"/>
        <v>0</v>
      </c>
      <c r="W885" s="5">
        <f t="shared" si="1731"/>
        <v>0</v>
      </c>
      <c r="X885" s="5">
        <f t="shared" si="1731"/>
        <v>0</v>
      </c>
      <c r="Y885" s="5">
        <f t="shared" si="1731"/>
        <v>0</v>
      </c>
      <c r="Z885" s="5">
        <f t="shared" si="1731"/>
        <v>0</v>
      </c>
      <c r="AA885" s="5">
        <f t="shared" si="1731"/>
        <v>0</v>
      </c>
      <c r="AB885" s="5"/>
      <c r="AC885" s="5">
        <f t="shared" si="1731"/>
        <v>0</v>
      </c>
      <c r="AD885" s="5">
        <f t="shared" si="1731"/>
        <v>0</v>
      </c>
      <c r="AE885" s="5">
        <f t="shared" si="1731"/>
        <v>0</v>
      </c>
      <c r="AF885" s="5">
        <f t="shared" si="1731"/>
        <v>0</v>
      </c>
      <c r="AG885" s="5">
        <f t="shared" si="1731"/>
        <v>0</v>
      </c>
      <c r="AH885" s="5">
        <f t="shared" si="1731"/>
        <v>0</v>
      </c>
      <c r="AI885" s="5">
        <f t="shared" si="1731"/>
        <v>0</v>
      </c>
    </row>
    <row r="886" spans="2:35" x14ac:dyDescent="0.3">
      <c r="B886" s="86">
        <f t="shared" si="1709"/>
        <v>48669</v>
      </c>
      <c r="C886" s="3"/>
      <c r="D886" s="3"/>
      <c r="E886" s="5">
        <f t="shared" ref="E886:AI886" si="1732">E816-E851</f>
        <v>0</v>
      </c>
      <c r="F886" s="5">
        <f t="shared" si="1732"/>
        <v>0</v>
      </c>
      <c r="G886" s="5">
        <f t="shared" si="1732"/>
        <v>0</v>
      </c>
      <c r="H886" s="5">
        <f t="shared" si="1732"/>
        <v>0</v>
      </c>
      <c r="I886" s="5">
        <f t="shared" si="1732"/>
        <v>0</v>
      </c>
      <c r="J886" s="5">
        <f t="shared" si="1732"/>
        <v>0</v>
      </c>
      <c r="K886" s="5">
        <f t="shared" si="1732"/>
        <v>0</v>
      </c>
      <c r="L886" s="5"/>
      <c r="M886" s="5">
        <f t="shared" si="1732"/>
        <v>0</v>
      </c>
      <c r="N886" s="5">
        <f t="shared" si="1732"/>
        <v>0</v>
      </c>
      <c r="O886" s="5">
        <f t="shared" si="1732"/>
        <v>0</v>
      </c>
      <c r="P886" s="5">
        <f t="shared" si="1732"/>
        <v>0</v>
      </c>
      <c r="Q886" s="5">
        <f t="shared" si="1732"/>
        <v>0</v>
      </c>
      <c r="R886" s="5">
        <f t="shared" si="1732"/>
        <v>0</v>
      </c>
      <c r="S886" s="5">
        <f t="shared" si="1732"/>
        <v>0</v>
      </c>
      <c r="T886" s="5"/>
      <c r="U886" s="5">
        <f t="shared" si="1732"/>
        <v>0</v>
      </c>
      <c r="V886" s="5">
        <f t="shared" si="1732"/>
        <v>0</v>
      </c>
      <c r="W886" s="5">
        <f t="shared" si="1732"/>
        <v>0</v>
      </c>
      <c r="X886" s="5">
        <f t="shared" si="1732"/>
        <v>0</v>
      </c>
      <c r="Y886" s="5">
        <f t="shared" si="1732"/>
        <v>0</v>
      </c>
      <c r="Z886" s="5">
        <f t="shared" si="1732"/>
        <v>0</v>
      </c>
      <c r="AA886" s="5">
        <f t="shared" si="1732"/>
        <v>0</v>
      </c>
      <c r="AB886" s="5"/>
      <c r="AC886" s="5">
        <f t="shared" si="1732"/>
        <v>0</v>
      </c>
      <c r="AD886" s="5">
        <f t="shared" si="1732"/>
        <v>0</v>
      </c>
      <c r="AE886" s="5">
        <f t="shared" si="1732"/>
        <v>0</v>
      </c>
      <c r="AF886" s="5">
        <f t="shared" si="1732"/>
        <v>0</v>
      </c>
      <c r="AG886" s="5">
        <f t="shared" si="1732"/>
        <v>0</v>
      </c>
      <c r="AH886" s="5">
        <f t="shared" si="1732"/>
        <v>0</v>
      </c>
      <c r="AI886" s="5">
        <f t="shared" si="1732"/>
        <v>0</v>
      </c>
    </row>
    <row r="887" spans="2:35" x14ac:dyDescent="0.3">
      <c r="B887" s="86">
        <f t="shared" si="1709"/>
        <v>49034</v>
      </c>
      <c r="C887" s="3"/>
      <c r="D887" s="3"/>
      <c r="E887" s="5">
        <f t="shared" ref="E887:AI887" si="1733">E817-E852</f>
        <v>0</v>
      </c>
      <c r="F887" s="5">
        <f t="shared" si="1733"/>
        <v>0</v>
      </c>
      <c r="G887" s="5">
        <f t="shared" si="1733"/>
        <v>0</v>
      </c>
      <c r="H887" s="5">
        <f t="shared" si="1733"/>
        <v>0</v>
      </c>
      <c r="I887" s="5">
        <f t="shared" si="1733"/>
        <v>0</v>
      </c>
      <c r="J887" s="5">
        <f t="shared" si="1733"/>
        <v>0</v>
      </c>
      <c r="K887" s="5">
        <f t="shared" si="1733"/>
        <v>0</v>
      </c>
      <c r="L887" s="5"/>
      <c r="M887" s="5">
        <f t="shared" si="1733"/>
        <v>0</v>
      </c>
      <c r="N887" s="5">
        <f t="shared" si="1733"/>
        <v>0</v>
      </c>
      <c r="O887" s="5">
        <f t="shared" si="1733"/>
        <v>0</v>
      </c>
      <c r="P887" s="5">
        <f t="shared" si="1733"/>
        <v>0</v>
      </c>
      <c r="Q887" s="5">
        <f t="shared" si="1733"/>
        <v>0</v>
      </c>
      <c r="R887" s="5">
        <f t="shared" si="1733"/>
        <v>0</v>
      </c>
      <c r="S887" s="5">
        <f t="shared" si="1733"/>
        <v>0</v>
      </c>
      <c r="T887" s="5"/>
      <c r="U887" s="5">
        <f t="shared" si="1733"/>
        <v>0</v>
      </c>
      <c r="V887" s="5">
        <f t="shared" si="1733"/>
        <v>0</v>
      </c>
      <c r="W887" s="5">
        <f t="shared" si="1733"/>
        <v>0</v>
      </c>
      <c r="X887" s="5">
        <f t="shared" si="1733"/>
        <v>0</v>
      </c>
      <c r="Y887" s="5">
        <f t="shared" si="1733"/>
        <v>0</v>
      </c>
      <c r="Z887" s="5">
        <f t="shared" si="1733"/>
        <v>0</v>
      </c>
      <c r="AA887" s="5">
        <f t="shared" si="1733"/>
        <v>0</v>
      </c>
      <c r="AB887" s="5"/>
      <c r="AC887" s="5">
        <f t="shared" si="1733"/>
        <v>0</v>
      </c>
      <c r="AD887" s="5">
        <f t="shared" si="1733"/>
        <v>0</v>
      </c>
      <c r="AE887" s="5">
        <f t="shared" si="1733"/>
        <v>0</v>
      </c>
      <c r="AF887" s="5">
        <f t="shared" si="1733"/>
        <v>0</v>
      </c>
      <c r="AG887" s="5">
        <f t="shared" si="1733"/>
        <v>0</v>
      </c>
      <c r="AH887" s="5">
        <f t="shared" si="1733"/>
        <v>0</v>
      </c>
      <c r="AI887" s="5">
        <f t="shared" si="1733"/>
        <v>0</v>
      </c>
    </row>
    <row r="888" spans="2:35" x14ac:dyDescent="0.3">
      <c r="B888" s="86">
        <f t="shared" si="1709"/>
        <v>49399</v>
      </c>
      <c r="C888" s="3"/>
      <c r="D888" s="3"/>
      <c r="E888" s="5">
        <f t="shared" ref="E888:AI888" si="1734">E818-E853</f>
        <v>0</v>
      </c>
      <c r="F888" s="5">
        <f t="shared" si="1734"/>
        <v>0</v>
      </c>
      <c r="G888" s="5">
        <f t="shared" si="1734"/>
        <v>0</v>
      </c>
      <c r="H888" s="5">
        <f t="shared" si="1734"/>
        <v>0</v>
      </c>
      <c r="I888" s="5">
        <f t="shared" si="1734"/>
        <v>0</v>
      </c>
      <c r="J888" s="5">
        <f t="shared" si="1734"/>
        <v>0</v>
      </c>
      <c r="K888" s="5">
        <f t="shared" si="1734"/>
        <v>0</v>
      </c>
      <c r="L888" s="5"/>
      <c r="M888" s="5">
        <f t="shared" si="1734"/>
        <v>0</v>
      </c>
      <c r="N888" s="5">
        <f t="shared" si="1734"/>
        <v>0</v>
      </c>
      <c r="O888" s="5">
        <f t="shared" si="1734"/>
        <v>0</v>
      </c>
      <c r="P888" s="5">
        <f t="shared" si="1734"/>
        <v>0</v>
      </c>
      <c r="Q888" s="5">
        <f t="shared" si="1734"/>
        <v>0</v>
      </c>
      <c r="R888" s="5">
        <f t="shared" si="1734"/>
        <v>0</v>
      </c>
      <c r="S888" s="5">
        <f t="shared" si="1734"/>
        <v>0</v>
      </c>
      <c r="T888" s="5"/>
      <c r="U888" s="5">
        <f t="shared" si="1734"/>
        <v>0</v>
      </c>
      <c r="V888" s="5">
        <f t="shared" si="1734"/>
        <v>0</v>
      </c>
      <c r="W888" s="5">
        <f t="shared" si="1734"/>
        <v>0</v>
      </c>
      <c r="X888" s="5">
        <f t="shared" si="1734"/>
        <v>0</v>
      </c>
      <c r="Y888" s="5">
        <f t="shared" si="1734"/>
        <v>0</v>
      </c>
      <c r="Z888" s="5">
        <f t="shared" si="1734"/>
        <v>0</v>
      </c>
      <c r="AA888" s="5">
        <f t="shared" si="1734"/>
        <v>0</v>
      </c>
      <c r="AB888" s="5"/>
      <c r="AC888" s="5">
        <f t="shared" si="1734"/>
        <v>0</v>
      </c>
      <c r="AD888" s="5">
        <f t="shared" si="1734"/>
        <v>0</v>
      </c>
      <c r="AE888" s="5">
        <f t="shared" si="1734"/>
        <v>0</v>
      </c>
      <c r="AF888" s="5">
        <f t="shared" si="1734"/>
        <v>0</v>
      </c>
      <c r="AG888" s="5">
        <f t="shared" si="1734"/>
        <v>0</v>
      </c>
      <c r="AH888" s="5">
        <f t="shared" si="1734"/>
        <v>0</v>
      </c>
      <c r="AI888" s="5">
        <f t="shared" si="1734"/>
        <v>0</v>
      </c>
    </row>
    <row r="889" spans="2:35" x14ac:dyDescent="0.3">
      <c r="B889" s="86">
        <f t="shared" si="1709"/>
        <v>49765</v>
      </c>
      <c r="C889" s="3"/>
      <c r="D889" s="3"/>
      <c r="E889" s="5">
        <f t="shared" ref="E889:AI889" si="1735">E819-E854</f>
        <v>0</v>
      </c>
      <c r="F889" s="5">
        <f t="shared" si="1735"/>
        <v>0</v>
      </c>
      <c r="G889" s="5">
        <f t="shared" si="1735"/>
        <v>0</v>
      </c>
      <c r="H889" s="5">
        <f t="shared" si="1735"/>
        <v>0</v>
      </c>
      <c r="I889" s="5">
        <f t="shared" si="1735"/>
        <v>0</v>
      </c>
      <c r="J889" s="5">
        <f t="shared" si="1735"/>
        <v>0</v>
      </c>
      <c r="K889" s="5">
        <f t="shared" si="1735"/>
        <v>0</v>
      </c>
      <c r="L889" s="5"/>
      <c r="M889" s="5">
        <f t="shared" si="1735"/>
        <v>0</v>
      </c>
      <c r="N889" s="5">
        <f t="shared" si="1735"/>
        <v>0</v>
      </c>
      <c r="O889" s="5">
        <f t="shared" si="1735"/>
        <v>0</v>
      </c>
      <c r="P889" s="5">
        <f t="shared" si="1735"/>
        <v>0</v>
      </c>
      <c r="Q889" s="5">
        <f t="shared" si="1735"/>
        <v>0</v>
      </c>
      <c r="R889" s="5">
        <f t="shared" si="1735"/>
        <v>0</v>
      </c>
      <c r="S889" s="5">
        <f t="shared" si="1735"/>
        <v>0</v>
      </c>
      <c r="T889" s="5"/>
      <c r="U889" s="5">
        <f t="shared" si="1735"/>
        <v>0</v>
      </c>
      <c r="V889" s="5">
        <f t="shared" si="1735"/>
        <v>0</v>
      </c>
      <c r="W889" s="5">
        <f t="shared" si="1735"/>
        <v>0</v>
      </c>
      <c r="X889" s="5">
        <f t="shared" si="1735"/>
        <v>0</v>
      </c>
      <c r="Y889" s="5">
        <f t="shared" si="1735"/>
        <v>0</v>
      </c>
      <c r="Z889" s="5">
        <f t="shared" si="1735"/>
        <v>0</v>
      </c>
      <c r="AA889" s="5">
        <f t="shared" si="1735"/>
        <v>0</v>
      </c>
      <c r="AB889" s="5"/>
      <c r="AC889" s="5">
        <f t="shared" si="1735"/>
        <v>0</v>
      </c>
      <c r="AD889" s="5">
        <f t="shared" si="1735"/>
        <v>0</v>
      </c>
      <c r="AE889" s="5">
        <f t="shared" si="1735"/>
        <v>0</v>
      </c>
      <c r="AF889" s="5">
        <f t="shared" si="1735"/>
        <v>0</v>
      </c>
      <c r="AG889" s="5">
        <f t="shared" si="1735"/>
        <v>0</v>
      </c>
      <c r="AH889" s="5">
        <f t="shared" si="1735"/>
        <v>0</v>
      </c>
      <c r="AI889" s="5">
        <f t="shared" si="1735"/>
        <v>0</v>
      </c>
    </row>
    <row r="890" spans="2:35" x14ac:dyDescent="0.3">
      <c r="B890" s="86">
        <f t="shared" si="1709"/>
        <v>50130</v>
      </c>
      <c r="C890" s="3"/>
      <c r="D890" s="3"/>
      <c r="E890" s="5">
        <f t="shared" ref="E890:AI890" si="1736">E820-E855</f>
        <v>0</v>
      </c>
      <c r="F890" s="5">
        <f t="shared" si="1736"/>
        <v>0</v>
      </c>
      <c r="G890" s="5">
        <f t="shared" si="1736"/>
        <v>0</v>
      </c>
      <c r="H890" s="5">
        <f t="shared" si="1736"/>
        <v>0</v>
      </c>
      <c r="I890" s="5">
        <f t="shared" si="1736"/>
        <v>0</v>
      </c>
      <c r="J890" s="5">
        <f t="shared" si="1736"/>
        <v>0</v>
      </c>
      <c r="K890" s="5">
        <f t="shared" si="1736"/>
        <v>0</v>
      </c>
      <c r="L890" s="5"/>
      <c r="M890" s="5">
        <f t="shared" si="1736"/>
        <v>0</v>
      </c>
      <c r="N890" s="5">
        <f t="shared" si="1736"/>
        <v>0</v>
      </c>
      <c r="O890" s="5">
        <f t="shared" si="1736"/>
        <v>0</v>
      </c>
      <c r="P890" s="5">
        <f t="shared" si="1736"/>
        <v>0</v>
      </c>
      <c r="Q890" s="5">
        <f t="shared" si="1736"/>
        <v>0</v>
      </c>
      <c r="R890" s="5">
        <f t="shared" si="1736"/>
        <v>0</v>
      </c>
      <c r="S890" s="5">
        <f t="shared" si="1736"/>
        <v>0</v>
      </c>
      <c r="T890" s="5"/>
      <c r="U890" s="5">
        <f t="shared" si="1736"/>
        <v>0</v>
      </c>
      <c r="V890" s="5">
        <f t="shared" si="1736"/>
        <v>0</v>
      </c>
      <c r="W890" s="5">
        <f t="shared" si="1736"/>
        <v>0</v>
      </c>
      <c r="X890" s="5">
        <f t="shared" si="1736"/>
        <v>0</v>
      </c>
      <c r="Y890" s="5">
        <f t="shared" si="1736"/>
        <v>0</v>
      </c>
      <c r="Z890" s="5">
        <f t="shared" si="1736"/>
        <v>0</v>
      </c>
      <c r="AA890" s="5">
        <f t="shared" si="1736"/>
        <v>0</v>
      </c>
      <c r="AB890" s="5"/>
      <c r="AC890" s="5">
        <f t="shared" si="1736"/>
        <v>0</v>
      </c>
      <c r="AD890" s="5">
        <f t="shared" si="1736"/>
        <v>0</v>
      </c>
      <c r="AE890" s="5">
        <f t="shared" si="1736"/>
        <v>0</v>
      </c>
      <c r="AF890" s="5">
        <f t="shared" si="1736"/>
        <v>0</v>
      </c>
      <c r="AG890" s="5">
        <f t="shared" si="1736"/>
        <v>0</v>
      </c>
      <c r="AH890" s="5">
        <f t="shared" si="1736"/>
        <v>0</v>
      </c>
      <c r="AI890" s="5">
        <f t="shared" si="1736"/>
        <v>0</v>
      </c>
    </row>
    <row r="891" spans="2:35" x14ac:dyDescent="0.3">
      <c r="B891" s="86">
        <f t="shared" si="1709"/>
        <v>50495</v>
      </c>
      <c r="C891" s="3"/>
      <c r="D891" s="3"/>
      <c r="E891" s="5">
        <f t="shared" ref="E891:AI891" si="1737">E821-E856</f>
        <v>0</v>
      </c>
      <c r="F891" s="5">
        <f t="shared" si="1737"/>
        <v>0</v>
      </c>
      <c r="G891" s="5">
        <f t="shared" si="1737"/>
        <v>0</v>
      </c>
      <c r="H891" s="5">
        <f t="shared" si="1737"/>
        <v>0</v>
      </c>
      <c r="I891" s="5">
        <f t="shared" si="1737"/>
        <v>0</v>
      </c>
      <c r="J891" s="5">
        <f t="shared" si="1737"/>
        <v>0</v>
      </c>
      <c r="K891" s="5">
        <f t="shared" si="1737"/>
        <v>0</v>
      </c>
      <c r="L891" s="5"/>
      <c r="M891" s="5">
        <f t="shared" si="1737"/>
        <v>0</v>
      </c>
      <c r="N891" s="5">
        <f t="shared" si="1737"/>
        <v>0</v>
      </c>
      <c r="O891" s="5">
        <f t="shared" si="1737"/>
        <v>0</v>
      </c>
      <c r="P891" s="5">
        <f t="shared" si="1737"/>
        <v>0</v>
      </c>
      <c r="Q891" s="5">
        <f t="shared" si="1737"/>
        <v>0</v>
      </c>
      <c r="R891" s="5">
        <f t="shared" si="1737"/>
        <v>0</v>
      </c>
      <c r="S891" s="5">
        <f t="shared" si="1737"/>
        <v>0</v>
      </c>
      <c r="T891" s="5"/>
      <c r="U891" s="5">
        <f t="shared" si="1737"/>
        <v>0</v>
      </c>
      <c r="V891" s="5">
        <f t="shared" si="1737"/>
        <v>0</v>
      </c>
      <c r="W891" s="5">
        <f t="shared" si="1737"/>
        <v>0</v>
      </c>
      <c r="X891" s="5">
        <f t="shared" si="1737"/>
        <v>0</v>
      </c>
      <c r="Y891" s="5">
        <f t="shared" si="1737"/>
        <v>0</v>
      </c>
      <c r="Z891" s="5">
        <f t="shared" si="1737"/>
        <v>0</v>
      </c>
      <c r="AA891" s="5">
        <f t="shared" si="1737"/>
        <v>0</v>
      </c>
      <c r="AB891" s="5"/>
      <c r="AC891" s="5">
        <f t="shared" si="1737"/>
        <v>0</v>
      </c>
      <c r="AD891" s="5">
        <f t="shared" si="1737"/>
        <v>0</v>
      </c>
      <c r="AE891" s="5">
        <f t="shared" si="1737"/>
        <v>0</v>
      </c>
      <c r="AF891" s="5">
        <f t="shared" si="1737"/>
        <v>0</v>
      </c>
      <c r="AG891" s="5">
        <f t="shared" si="1737"/>
        <v>0</v>
      </c>
      <c r="AH891" s="5">
        <f t="shared" si="1737"/>
        <v>0</v>
      </c>
      <c r="AI891" s="5">
        <f t="shared" si="1737"/>
        <v>0</v>
      </c>
    </row>
    <row r="892" spans="2:35" x14ac:dyDescent="0.3">
      <c r="B892" s="86">
        <f t="shared" si="1709"/>
        <v>50860</v>
      </c>
      <c r="C892" s="3"/>
      <c r="D892" s="3"/>
      <c r="E892" s="5">
        <f t="shared" ref="E892:AI892" si="1738">E822-E857</f>
        <v>0</v>
      </c>
      <c r="F892" s="5">
        <f t="shared" si="1738"/>
        <v>0</v>
      </c>
      <c r="G892" s="5">
        <f t="shared" si="1738"/>
        <v>0</v>
      </c>
      <c r="H892" s="5">
        <f t="shared" si="1738"/>
        <v>0</v>
      </c>
      <c r="I892" s="5">
        <f t="shared" si="1738"/>
        <v>0</v>
      </c>
      <c r="J892" s="5">
        <f t="shared" si="1738"/>
        <v>0</v>
      </c>
      <c r="K892" s="5">
        <f t="shared" si="1738"/>
        <v>0</v>
      </c>
      <c r="L892" s="5"/>
      <c r="M892" s="5">
        <f t="shared" si="1738"/>
        <v>0</v>
      </c>
      <c r="N892" s="5">
        <f t="shared" si="1738"/>
        <v>0</v>
      </c>
      <c r="O892" s="5">
        <f t="shared" si="1738"/>
        <v>0</v>
      </c>
      <c r="P892" s="5">
        <f t="shared" si="1738"/>
        <v>0</v>
      </c>
      <c r="Q892" s="5">
        <f t="shared" si="1738"/>
        <v>0</v>
      </c>
      <c r="R892" s="5">
        <f t="shared" si="1738"/>
        <v>0</v>
      </c>
      <c r="S892" s="5">
        <f t="shared" si="1738"/>
        <v>0</v>
      </c>
      <c r="T892" s="5"/>
      <c r="U892" s="5">
        <f t="shared" si="1738"/>
        <v>0</v>
      </c>
      <c r="V892" s="5">
        <f t="shared" si="1738"/>
        <v>0</v>
      </c>
      <c r="W892" s="5">
        <f t="shared" si="1738"/>
        <v>0</v>
      </c>
      <c r="X892" s="5">
        <f t="shared" si="1738"/>
        <v>0</v>
      </c>
      <c r="Y892" s="5">
        <f t="shared" si="1738"/>
        <v>0</v>
      </c>
      <c r="Z892" s="5">
        <f t="shared" si="1738"/>
        <v>0</v>
      </c>
      <c r="AA892" s="5">
        <f t="shared" si="1738"/>
        <v>0</v>
      </c>
      <c r="AB892" s="5"/>
      <c r="AC892" s="5">
        <f t="shared" si="1738"/>
        <v>0</v>
      </c>
      <c r="AD892" s="5">
        <f t="shared" si="1738"/>
        <v>0</v>
      </c>
      <c r="AE892" s="5">
        <f t="shared" si="1738"/>
        <v>0</v>
      </c>
      <c r="AF892" s="5">
        <f t="shared" si="1738"/>
        <v>0</v>
      </c>
      <c r="AG892" s="5">
        <f t="shared" si="1738"/>
        <v>0</v>
      </c>
      <c r="AH892" s="5">
        <f t="shared" si="1738"/>
        <v>0</v>
      </c>
      <c r="AI892" s="5">
        <f t="shared" si="1738"/>
        <v>0</v>
      </c>
    </row>
    <row r="893" spans="2:35" x14ac:dyDescent="0.3">
      <c r="B893" s="86">
        <f t="shared" si="1709"/>
        <v>51226</v>
      </c>
      <c r="C893" s="3"/>
      <c r="D893" s="3"/>
      <c r="E893" s="5">
        <f t="shared" ref="E893:AI893" si="1739">E823-E858</f>
        <v>0</v>
      </c>
      <c r="F893" s="5">
        <f t="shared" si="1739"/>
        <v>0</v>
      </c>
      <c r="G893" s="5">
        <f t="shared" si="1739"/>
        <v>0</v>
      </c>
      <c r="H893" s="5">
        <f t="shared" si="1739"/>
        <v>0</v>
      </c>
      <c r="I893" s="5">
        <f t="shared" si="1739"/>
        <v>0</v>
      </c>
      <c r="J893" s="5">
        <f t="shared" si="1739"/>
        <v>0</v>
      </c>
      <c r="K893" s="5">
        <f t="shared" si="1739"/>
        <v>0</v>
      </c>
      <c r="L893" s="5"/>
      <c r="M893" s="5">
        <f t="shared" si="1739"/>
        <v>0</v>
      </c>
      <c r="N893" s="5">
        <f t="shared" si="1739"/>
        <v>0</v>
      </c>
      <c r="O893" s="5">
        <f t="shared" si="1739"/>
        <v>0</v>
      </c>
      <c r="P893" s="5">
        <f t="shared" si="1739"/>
        <v>0</v>
      </c>
      <c r="Q893" s="5">
        <f t="shared" si="1739"/>
        <v>0</v>
      </c>
      <c r="R893" s="5">
        <f t="shared" si="1739"/>
        <v>0</v>
      </c>
      <c r="S893" s="5">
        <f t="shared" si="1739"/>
        <v>0</v>
      </c>
      <c r="T893" s="5"/>
      <c r="U893" s="5">
        <f t="shared" si="1739"/>
        <v>0</v>
      </c>
      <c r="V893" s="5">
        <f t="shared" si="1739"/>
        <v>0</v>
      </c>
      <c r="W893" s="5">
        <f t="shared" si="1739"/>
        <v>0</v>
      </c>
      <c r="X893" s="5">
        <f t="shared" si="1739"/>
        <v>0</v>
      </c>
      <c r="Y893" s="5">
        <f t="shared" si="1739"/>
        <v>0</v>
      </c>
      <c r="Z893" s="5">
        <f t="shared" si="1739"/>
        <v>0</v>
      </c>
      <c r="AA893" s="5">
        <f t="shared" si="1739"/>
        <v>0</v>
      </c>
      <c r="AB893" s="5"/>
      <c r="AC893" s="5">
        <f t="shared" si="1739"/>
        <v>0</v>
      </c>
      <c r="AD893" s="5">
        <f t="shared" si="1739"/>
        <v>0</v>
      </c>
      <c r="AE893" s="5">
        <f t="shared" si="1739"/>
        <v>0</v>
      </c>
      <c r="AF893" s="5">
        <f t="shared" si="1739"/>
        <v>0</v>
      </c>
      <c r="AG893" s="5">
        <f t="shared" si="1739"/>
        <v>0</v>
      </c>
      <c r="AH893" s="5">
        <f t="shared" si="1739"/>
        <v>0</v>
      </c>
      <c r="AI893" s="5">
        <f t="shared" si="1739"/>
        <v>0</v>
      </c>
    </row>
    <row r="894" spans="2:35" x14ac:dyDescent="0.3">
      <c r="B894" s="86">
        <f t="shared" si="1709"/>
        <v>51591</v>
      </c>
      <c r="C894" s="3"/>
      <c r="D894" s="3"/>
      <c r="E894" s="5">
        <f t="shared" ref="E894:AI894" si="1740">E824-E859</f>
        <v>0</v>
      </c>
      <c r="F894" s="5">
        <f t="shared" si="1740"/>
        <v>0</v>
      </c>
      <c r="G894" s="5">
        <f t="shared" si="1740"/>
        <v>0</v>
      </c>
      <c r="H894" s="5">
        <f t="shared" si="1740"/>
        <v>0</v>
      </c>
      <c r="I894" s="5">
        <f t="shared" si="1740"/>
        <v>0</v>
      </c>
      <c r="J894" s="5">
        <f t="shared" si="1740"/>
        <v>0</v>
      </c>
      <c r="K894" s="5">
        <f t="shared" si="1740"/>
        <v>0</v>
      </c>
      <c r="L894" s="5"/>
      <c r="M894" s="5">
        <f t="shared" si="1740"/>
        <v>0</v>
      </c>
      <c r="N894" s="5">
        <f t="shared" si="1740"/>
        <v>0</v>
      </c>
      <c r="O894" s="5">
        <f t="shared" si="1740"/>
        <v>0</v>
      </c>
      <c r="P894" s="5">
        <f t="shared" si="1740"/>
        <v>0</v>
      </c>
      <c r="Q894" s="5">
        <f t="shared" si="1740"/>
        <v>0</v>
      </c>
      <c r="R894" s="5">
        <f t="shared" si="1740"/>
        <v>0</v>
      </c>
      <c r="S894" s="5">
        <f t="shared" si="1740"/>
        <v>0</v>
      </c>
      <c r="T894" s="5"/>
      <c r="U894" s="5">
        <f t="shared" si="1740"/>
        <v>0</v>
      </c>
      <c r="V894" s="5">
        <f t="shared" si="1740"/>
        <v>0</v>
      </c>
      <c r="W894" s="5">
        <f t="shared" si="1740"/>
        <v>0</v>
      </c>
      <c r="X894" s="5">
        <f t="shared" si="1740"/>
        <v>0</v>
      </c>
      <c r="Y894" s="5">
        <f t="shared" si="1740"/>
        <v>0</v>
      </c>
      <c r="Z894" s="5">
        <f t="shared" si="1740"/>
        <v>0</v>
      </c>
      <c r="AA894" s="5">
        <f t="shared" si="1740"/>
        <v>0</v>
      </c>
      <c r="AB894" s="5"/>
      <c r="AC894" s="5">
        <f t="shared" si="1740"/>
        <v>0</v>
      </c>
      <c r="AD894" s="5">
        <f t="shared" si="1740"/>
        <v>0</v>
      </c>
      <c r="AE894" s="5">
        <f t="shared" si="1740"/>
        <v>0</v>
      </c>
      <c r="AF894" s="5">
        <f t="shared" si="1740"/>
        <v>0</v>
      </c>
      <c r="AG894" s="5">
        <f t="shared" si="1740"/>
        <v>0</v>
      </c>
      <c r="AH894" s="5">
        <f t="shared" si="1740"/>
        <v>0</v>
      </c>
      <c r="AI894" s="5">
        <f t="shared" si="1740"/>
        <v>0</v>
      </c>
    </row>
    <row r="895" spans="2:35" x14ac:dyDescent="0.3">
      <c r="E895" s="2"/>
      <c r="M895" s="2"/>
    </row>
    <row r="896" spans="2:35" x14ac:dyDescent="0.3">
      <c r="B896" s="85"/>
      <c r="C896" s="3"/>
      <c r="D896" s="3"/>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row>
    <row r="897" spans="2:35" s="10" customFormat="1" x14ac:dyDescent="0.3">
      <c r="B897" s="11" t="s">
        <v>229</v>
      </c>
      <c r="C897" s="11"/>
      <c r="D897" s="11"/>
    </row>
    <row r="898" spans="2:35" s="78" customFormat="1" x14ac:dyDescent="0.3">
      <c r="B898" s="77" t="s">
        <v>251</v>
      </c>
      <c r="C898" s="77"/>
      <c r="D898" s="77"/>
    </row>
    <row r="899" spans="2:35" x14ac:dyDescent="0.3">
      <c r="E899" s="305" t="s">
        <v>89</v>
      </c>
      <c r="F899" s="305"/>
      <c r="G899" s="305"/>
      <c r="H899" s="305"/>
      <c r="I899" s="305"/>
      <c r="J899" s="305"/>
      <c r="K899" s="305"/>
      <c r="M899" s="305" t="s">
        <v>64</v>
      </c>
      <c r="N899" s="305"/>
      <c r="O899" s="305"/>
      <c r="P899" s="305"/>
      <c r="Q899" s="305"/>
      <c r="R899" s="305"/>
      <c r="S899" s="305"/>
      <c r="U899" s="305" t="s">
        <v>65</v>
      </c>
      <c r="V899" s="305"/>
      <c r="W899" s="305"/>
      <c r="X899" s="305"/>
      <c r="Y899" s="305"/>
      <c r="Z899" s="305"/>
      <c r="AA899" s="305"/>
      <c r="AC899" s="305" t="s">
        <v>66</v>
      </c>
      <c r="AD899" s="305"/>
      <c r="AE899" s="305"/>
      <c r="AF899" s="305"/>
      <c r="AG899" s="305"/>
      <c r="AH899" s="305"/>
      <c r="AI899" s="305"/>
    </row>
    <row r="900" spans="2:35" s="3" customFormat="1" x14ac:dyDescent="0.3">
      <c r="B900" s="4" t="s">
        <v>211</v>
      </c>
      <c r="C900" s="4"/>
      <c r="D900" s="4"/>
      <c r="E900" s="3" t="s">
        <v>70</v>
      </c>
      <c r="F900" s="3" t="s">
        <v>69</v>
      </c>
      <c r="G900" s="3" t="s">
        <v>61</v>
      </c>
      <c r="H900" s="3" t="s">
        <v>68</v>
      </c>
      <c r="I900" s="3" t="s">
        <v>71</v>
      </c>
      <c r="J900" s="3" t="s">
        <v>72</v>
      </c>
      <c r="K900" s="3" t="s">
        <v>62</v>
      </c>
      <c r="M900" s="3" t="s">
        <v>70</v>
      </c>
      <c r="N900" s="3" t="s">
        <v>69</v>
      </c>
      <c r="O900" s="3" t="s">
        <v>61</v>
      </c>
      <c r="P900" s="3" t="s">
        <v>68</v>
      </c>
      <c r="Q900" s="3" t="s">
        <v>71</v>
      </c>
      <c r="R900" s="3" t="s">
        <v>72</v>
      </c>
      <c r="S900" s="3" t="s">
        <v>62</v>
      </c>
      <c r="U900" s="3" t="s">
        <v>70</v>
      </c>
      <c r="V900" s="3" t="s">
        <v>69</v>
      </c>
      <c r="W900" s="3" t="s">
        <v>61</v>
      </c>
      <c r="X900" s="3" t="s">
        <v>68</v>
      </c>
      <c r="Y900" s="3" t="s">
        <v>71</v>
      </c>
      <c r="Z900" s="3" t="s">
        <v>72</v>
      </c>
      <c r="AA900" s="3" t="s">
        <v>62</v>
      </c>
      <c r="AC900" s="3" t="s">
        <v>70</v>
      </c>
      <c r="AD900" s="3" t="s">
        <v>69</v>
      </c>
      <c r="AE900" s="3" t="s">
        <v>61</v>
      </c>
      <c r="AF900" s="3" t="s">
        <v>68</v>
      </c>
      <c r="AG900" s="3" t="s">
        <v>71</v>
      </c>
      <c r="AH900" s="3" t="s">
        <v>72</v>
      </c>
      <c r="AI900" s="3" t="s">
        <v>62</v>
      </c>
    </row>
    <row r="901" spans="2:35" hidden="1" x14ac:dyDescent="0.3">
      <c r="B901" s="86">
        <f>DATE(IF(MONTH(B724)&lt;=3,YEAR(B724),YEAR(B724)+1), 3, 31)</f>
        <v>40633</v>
      </c>
      <c r="C901" s="3"/>
      <c r="D901" s="3"/>
      <c r="E901" s="5">
        <f>E338-E759</f>
        <v>160.64500000000001</v>
      </c>
      <c r="F901" s="5">
        <f t="shared" ref="F901:AI901" si="1741">F338-F759</f>
        <v>14.417499999999999</v>
      </c>
      <c r="G901" s="5">
        <f t="shared" si="1741"/>
        <v>18.888749999999998</v>
      </c>
      <c r="H901" s="5">
        <f t="shared" si="1741"/>
        <v>57.927499999999988</v>
      </c>
      <c r="I901" s="5">
        <f t="shared" si="1741"/>
        <v>178.04249999999999</v>
      </c>
      <c r="J901" s="5">
        <f t="shared" si="1741"/>
        <v>312.3</v>
      </c>
      <c r="K901" s="5">
        <f t="shared" si="1741"/>
        <v>20.790000000000003</v>
      </c>
      <c r="L901" s="5"/>
      <c r="M901" s="5">
        <f t="shared" si="1741"/>
        <v>67.64</v>
      </c>
      <c r="N901" s="5">
        <f t="shared" si="1741"/>
        <v>0</v>
      </c>
      <c r="O901" s="5">
        <f t="shared" si="1741"/>
        <v>0</v>
      </c>
      <c r="P901" s="5">
        <f t="shared" si="1741"/>
        <v>0</v>
      </c>
      <c r="Q901" s="5">
        <f t="shared" si="1741"/>
        <v>0</v>
      </c>
      <c r="R901" s="5">
        <f t="shared" si="1741"/>
        <v>0</v>
      </c>
      <c r="S901" s="5">
        <f t="shared" si="1741"/>
        <v>0</v>
      </c>
      <c r="T901" s="5"/>
      <c r="U901" s="5">
        <f t="shared" si="1741"/>
        <v>35.933750000000003</v>
      </c>
      <c r="V901" s="5">
        <f t="shared" si="1741"/>
        <v>1.7774999999999999</v>
      </c>
      <c r="W901" s="5">
        <f t="shared" si="1741"/>
        <v>2.3287499999999999</v>
      </c>
      <c r="X901" s="5">
        <f t="shared" si="1741"/>
        <v>20.336250000000003</v>
      </c>
      <c r="Y901" s="5">
        <f t="shared" si="1741"/>
        <v>11.941875000000001</v>
      </c>
      <c r="Z901" s="5">
        <f t="shared" si="1741"/>
        <v>25.374375000000001</v>
      </c>
      <c r="AA901" s="5">
        <f t="shared" si="1741"/>
        <v>1.6199999999999999</v>
      </c>
      <c r="AB901" s="5"/>
      <c r="AC901" s="5">
        <f t="shared" si="1741"/>
        <v>27.478750000000002</v>
      </c>
      <c r="AD901" s="5">
        <f t="shared" si="1741"/>
        <v>0.88874999999999993</v>
      </c>
      <c r="AE901" s="5">
        <f t="shared" si="1741"/>
        <v>1.1643749999999999</v>
      </c>
      <c r="AF901" s="5">
        <f t="shared" si="1741"/>
        <v>12.325000000000001</v>
      </c>
      <c r="AG901" s="5">
        <f t="shared" si="1741"/>
        <v>7.5993750000000011</v>
      </c>
      <c r="AH901" s="5">
        <f t="shared" si="1741"/>
        <v>13.663125000000001</v>
      </c>
      <c r="AI901" s="5">
        <f t="shared" si="1741"/>
        <v>1.4850000000000001</v>
      </c>
    </row>
    <row r="902" spans="2:35" hidden="1" x14ac:dyDescent="0.3">
      <c r="B902" s="86">
        <f t="shared" ref="B902:B931" si="1742">DATE(IF(MONTH(B725)&lt;=3,YEAR(B725),YEAR(B725)+1), 3, 31)</f>
        <v>40999</v>
      </c>
      <c r="C902" s="3"/>
      <c r="D902" s="3"/>
      <c r="E902" s="5">
        <f t="shared" ref="E902:AI902" si="1743">E339-E760</f>
        <v>171.9025</v>
      </c>
      <c r="F902" s="5">
        <f t="shared" si="1743"/>
        <v>15.147500000000001</v>
      </c>
      <c r="G902" s="5">
        <f t="shared" si="1743"/>
        <v>19.983750000000001</v>
      </c>
      <c r="H902" s="5">
        <f t="shared" si="1743"/>
        <v>60.395000000000003</v>
      </c>
      <c r="I902" s="5">
        <f t="shared" si="1743"/>
        <v>190.13749999999996</v>
      </c>
      <c r="J902" s="5">
        <f t="shared" si="1743"/>
        <v>334.70000000000005</v>
      </c>
      <c r="K902" s="5">
        <f t="shared" si="1743"/>
        <v>22.33</v>
      </c>
      <c r="L902" s="5"/>
      <c r="M902" s="5">
        <f t="shared" si="1743"/>
        <v>72.38000000000001</v>
      </c>
      <c r="N902" s="5">
        <f t="shared" si="1743"/>
        <v>0</v>
      </c>
      <c r="O902" s="5">
        <f t="shared" si="1743"/>
        <v>0</v>
      </c>
      <c r="P902" s="5">
        <f t="shared" si="1743"/>
        <v>0</v>
      </c>
      <c r="Q902" s="5">
        <f t="shared" si="1743"/>
        <v>0</v>
      </c>
      <c r="R902" s="5">
        <f t="shared" si="1743"/>
        <v>0</v>
      </c>
      <c r="S902" s="5">
        <f t="shared" si="1743"/>
        <v>0</v>
      </c>
      <c r="T902" s="5"/>
      <c r="U902" s="5">
        <f t="shared" si="1743"/>
        <v>38.451875000000008</v>
      </c>
      <c r="V902" s="5">
        <f t="shared" si="1743"/>
        <v>1.8674999999999999</v>
      </c>
      <c r="W902" s="5">
        <f t="shared" si="1743"/>
        <v>2.4637499999999997</v>
      </c>
      <c r="X902" s="5">
        <f t="shared" si="1743"/>
        <v>21.202500000000004</v>
      </c>
      <c r="Y902" s="5">
        <f t="shared" si="1743"/>
        <v>12.753125000000002</v>
      </c>
      <c r="Z902" s="5">
        <f t="shared" si="1743"/>
        <v>27.194374999999997</v>
      </c>
      <c r="AA902" s="5">
        <f t="shared" si="1743"/>
        <v>1.74</v>
      </c>
      <c r="AB902" s="5"/>
      <c r="AC902" s="5">
        <f t="shared" si="1743"/>
        <v>29.404375000000002</v>
      </c>
      <c r="AD902" s="5">
        <f t="shared" si="1743"/>
        <v>0.93374999999999997</v>
      </c>
      <c r="AE902" s="5">
        <f t="shared" si="1743"/>
        <v>1.2318749999999998</v>
      </c>
      <c r="AF902" s="5">
        <f t="shared" si="1743"/>
        <v>12.850000000000001</v>
      </c>
      <c r="AG902" s="5">
        <f t="shared" si="1743"/>
        <v>8.1156250000000014</v>
      </c>
      <c r="AH902" s="5">
        <f t="shared" si="1743"/>
        <v>14.643125</v>
      </c>
      <c r="AI902" s="5">
        <f t="shared" si="1743"/>
        <v>1.595</v>
      </c>
    </row>
    <row r="903" spans="2:35" hidden="1" x14ac:dyDescent="0.3">
      <c r="B903" s="86">
        <f t="shared" si="1742"/>
        <v>41364</v>
      </c>
      <c r="C903" s="3"/>
      <c r="D903" s="3"/>
      <c r="E903" s="5">
        <f t="shared" ref="E903:AI903" si="1744">E340-E761</f>
        <v>188.90750000000003</v>
      </c>
      <c r="F903" s="5">
        <f t="shared" si="1744"/>
        <v>16.2425</v>
      </c>
      <c r="G903" s="5">
        <f t="shared" si="1744"/>
        <v>21.626249999999999</v>
      </c>
      <c r="H903" s="5">
        <f t="shared" si="1744"/>
        <v>64.801249999999996</v>
      </c>
      <c r="I903" s="5">
        <f t="shared" si="1744"/>
        <v>208.38250000000002</v>
      </c>
      <c r="J903" s="5">
        <f t="shared" si="1744"/>
        <v>368.8</v>
      </c>
      <c r="K903" s="5">
        <f t="shared" si="1744"/>
        <v>24.543749999999999</v>
      </c>
      <c r="L903" s="5"/>
      <c r="M903" s="5">
        <f t="shared" si="1744"/>
        <v>79.540000000000006</v>
      </c>
      <c r="N903" s="5">
        <f t="shared" si="1744"/>
        <v>0</v>
      </c>
      <c r="O903" s="5">
        <f t="shared" si="1744"/>
        <v>0</v>
      </c>
      <c r="P903" s="5">
        <f t="shared" si="1744"/>
        <v>0</v>
      </c>
      <c r="Q903" s="5">
        <f t="shared" si="1744"/>
        <v>0</v>
      </c>
      <c r="R903" s="5">
        <f t="shared" si="1744"/>
        <v>0</v>
      </c>
      <c r="S903" s="5">
        <f t="shared" si="1744"/>
        <v>0</v>
      </c>
      <c r="T903" s="5"/>
      <c r="U903" s="5">
        <f t="shared" si="1744"/>
        <v>42.255625000000002</v>
      </c>
      <c r="V903" s="5">
        <f t="shared" si="1744"/>
        <v>2.0024999999999999</v>
      </c>
      <c r="W903" s="5">
        <f t="shared" si="1744"/>
        <v>2.6662500000000002</v>
      </c>
      <c r="X903" s="5">
        <f t="shared" si="1744"/>
        <v>22.749375000000001</v>
      </c>
      <c r="Y903" s="5">
        <f t="shared" si="1744"/>
        <v>13.976875</v>
      </c>
      <c r="Z903" s="5">
        <f t="shared" si="1744"/>
        <v>29.965</v>
      </c>
      <c r="AA903" s="5">
        <f t="shared" si="1744"/>
        <v>1.9124999999999999</v>
      </c>
      <c r="AB903" s="5"/>
      <c r="AC903" s="5">
        <f t="shared" si="1744"/>
        <v>32.313125000000007</v>
      </c>
      <c r="AD903" s="5">
        <f t="shared" si="1744"/>
        <v>1.00125</v>
      </c>
      <c r="AE903" s="5">
        <f t="shared" si="1744"/>
        <v>1.3331250000000001</v>
      </c>
      <c r="AF903" s="5">
        <f t="shared" si="1744"/>
        <v>13.7875</v>
      </c>
      <c r="AG903" s="5">
        <f t="shared" si="1744"/>
        <v>8.8943750000000019</v>
      </c>
      <c r="AH903" s="5">
        <f t="shared" si="1744"/>
        <v>16.135000000000002</v>
      </c>
      <c r="AI903" s="5">
        <f t="shared" si="1744"/>
        <v>1.753125</v>
      </c>
    </row>
    <row r="904" spans="2:35" hidden="1" x14ac:dyDescent="0.3">
      <c r="B904" s="86">
        <f t="shared" si="1742"/>
        <v>41729</v>
      </c>
      <c r="C904" s="3"/>
      <c r="D904" s="3"/>
      <c r="E904" s="5">
        <f t="shared" ref="E904:AI904" si="1745">E341-E762</f>
        <v>216.74249999999998</v>
      </c>
      <c r="F904" s="5">
        <f t="shared" si="1745"/>
        <v>18.158749999999998</v>
      </c>
      <c r="G904" s="5">
        <f t="shared" si="1745"/>
        <v>24.36375</v>
      </c>
      <c r="H904" s="5">
        <f t="shared" si="1745"/>
        <v>72.497499999999988</v>
      </c>
      <c r="I904" s="5">
        <f t="shared" si="1745"/>
        <v>238.51750000000001</v>
      </c>
      <c r="J904" s="5">
        <f t="shared" si="1745"/>
        <v>425.5</v>
      </c>
      <c r="K904" s="5">
        <f t="shared" si="1745"/>
        <v>28.297499999999999</v>
      </c>
      <c r="L904" s="5"/>
      <c r="M904" s="5">
        <f t="shared" si="1745"/>
        <v>91.26</v>
      </c>
      <c r="N904" s="5">
        <f t="shared" si="1745"/>
        <v>0</v>
      </c>
      <c r="O904" s="5">
        <f t="shared" si="1745"/>
        <v>0</v>
      </c>
      <c r="P904" s="5">
        <f t="shared" si="1745"/>
        <v>0</v>
      </c>
      <c r="Q904" s="5">
        <f t="shared" si="1745"/>
        <v>0</v>
      </c>
      <c r="R904" s="5">
        <f t="shared" si="1745"/>
        <v>0</v>
      </c>
      <c r="S904" s="5">
        <f t="shared" si="1745"/>
        <v>0</v>
      </c>
      <c r="T904" s="5"/>
      <c r="U904" s="5">
        <f t="shared" si="1745"/>
        <v>48.481875000000002</v>
      </c>
      <c r="V904" s="5">
        <f t="shared" si="1745"/>
        <v>2.23875</v>
      </c>
      <c r="W904" s="5">
        <f t="shared" si="1745"/>
        <v>3.0037499999999997</v>
      </c>
      <c r="X904" s="5">
        <f t="shared" si="1745"/>
        <v>25.451250000000002</v>
      </c>
      <c r="Y904" s="5">
        <f t="shared" si="1745"/>
        <v>15.998125</v>
      </c>
      <c r="Z904" s="5">
        <f t="shared" si="1745"/>
        <v>34.571874999999999</v>
      </c>
      <c r="AA904" s="5">
        <f t="shared" si="1745"/>
        <v>2.2050000000000001</v>
      </c>
      <c r="AB904" s="5"/>
      <c r="AC904" s="5">
        <f t="shared" si="1745"/>
        <v>37.074375000000003</v>
      </c>
      <c r="AD904" s="5">
        <f t="shared" si="1745"/>
        <v>1.119375</v>
      </c>
      <c r="AE904" s="5">
        <f t="shared" si="1745"/>
        <v>1.5018749999999998</v>
      </c>
      <c r="AF904" s="5">
        <f t="shared" si="1745"/>
        <v>15.424999999999999</v>
      </c>
      <c r="AG904" s="5">
        <f t="shared" si="1745"/>
        <v>10.180625000000001</v>
      </c>
      <c r="AH904" s="5">
        <f t="shared" si="1745"/>
        <v>18.615625000000001</v>
      </c>
      <c r="AI904" s="5">
        <f t="shared" si="1745"/>
        <v>2.0212500000000002</v>
      </c>
    </row>
    <row r="905" spans="2:35" hidden="1" x14ac:dyDescent="0.3">
      <c r="B905" s="86">
        <f t="shared" si="1742"/>
        <v>42094</v>
      </c>
      <c r="C905" s="3"/>
      <c r="D905" s="3"/>
      <c r="E905" s="5">
        <f t="shared" ref="E905:AI905" si="1746">E342-E763</f>
        <v>231.99</v>
      </c>
      <c r="F905" s="5">
        <f t="shared" si="1746"/>
        <v>19.162499999999998</v>
      </c>
      <c r="G905" s="5">
        <f t="shared" si="1746"/>
        <v>25.55</v>
      </c>
      <c r="H905" s="5">
        <f t="shared" si="1746"/>
        <v>75.787499999999994</v>
      </c>
      <c r="I905" s="5">
        <f t="shared" si="1746"/>
        <v>254.81499999999997</v>
      </c>
      <c r="J905" s="5">
        <f t="shared" si="1746"/>
        <v>456.09999999999997</v>
      </c>
      <c r="K905" s="5">
        <f t="shared" si="1746"/>
        <v>30.51125</v>
      </c>
      <c r="L905" s="5"/>
      <c r="M905" s="5">
        <f t="shared" si="1746"/>
        <v>97.679999999999993</v>
      </c>
      <c r="N905" s="5">
        <f t="shared" si="1746"/>
        <v>0</v>
      </c>
      <c r="O905" s="5">
        <f t="shared" si="1746"/>
        <v>0</v>
      </c>
      <c r="P905" s="5">
        <f t="shared" si="1746"/>
        <v>0</v>
      </c>
      <c r="Q905" s="5">
        <f t="shared" si="1746"/>
        <v>0</v>
      </c>
      <c r="R905" s="5">
        <f t="shared" si="1746"/>
        <v>0</v>
      </c>
      <c r="S905" s="5">
        <f t="shared" si="1746"/>
        <v>0</v>
      </c>
      <c r="T905" s="5"/>
      <c r="U905" s="5">
        <f t="shared" si="1746"/>
        <v>51.892500000000005</v>
      </c>
      <c r="V905" s="5">
        <f t="shared" si="1746"/>
        <v>2.3624999999999998</v>
      </c>
      <c r="W905" s="5">
        <f t="shared" si="1746"/>
        <v>3.15</v>
      </c>
      <c r="X905" s="5">
        <f t="shared" si="1746"/>
        <v>26.606250000000003</v>
      </c>
      <c r="Y905" s="5">
        <f t="shared" si="1746"/>
        <v>17.091249999999999</v>
      </c>
      <c r="Z905" s="5">
        <f t="shared" si="1746"/>
        <v>37.058124999999997</v>
      </c>
      <c r="AA905" s="5">
        <f t="shared" si="1746"/>
        <v>2.3774999999999999</v>
      </c>
      <c r="AB905" s="5"/>
      <c r="AC905" s="5">
        <f t="shared" si="1746"/>
        <v>39.682499999999997</v>
      </c>
      <c r="AD905" s="5">
        <f t="shared" si="1746"/>
        <v>1.1812499999999999</v>
      </c>
      <c r="AE905" s="5">
        <f t="shared" si="1746"/>
        <v>1.575</v>
      </c>
      <c r="AF905" s="5">
        <f t="shared" si="1746"/>
        <v>16.125</v>
      </c>
      <c r="AG905" s="5">
        <f t="shared" si="1746"/>
        <v>10.876249999999999</v>
      </c>
      <c r="AH905" s="5">
        <f t="shared" si="1746"/>
        <v>19.954375000000002</v>
      </c>
      <c r="AI905" s="5">
        <f t="shared" si="1746"/>
        <v>2.1793749999999998</v>
      </c>
    </row>
    <row r="906" spans="2:35" hidden="1" x14ac:dyDescent="0.3">
      <c r="B906" s="86">
        <f t="shared" si="1742"/>
        <v>42460</v>
      </c>
      <c r="C906" s="3"/>
      <c r="D906" s="3"/>
      <c r="E906" s="5">
        <f t="shared" ref="E906:AI906" si="1747">E343-E764</f>
        <v>248.61500000000001</v>
      </c>
      <c r="F906" s="5">
        <f t="shared" si="1747"/>
        <v>19.892500000000002</v>
      </c>
      <c r="G906" s="5">
        <f t="shared" si="1747"/>
        <v>27.01</v>
      </c>
      <c r="H906" s="5">
        <f t="shared" si="1747"/>
        <v>79.136250000000004</v>
      </c>
      <c r="I906" s="5">
        <f t="shared" si="1747"/>
        <v>272.44499999999999</v>
      </c>
      <c r="J906" s="5">
        <f t="shared" si="1747"/>
        <v>489.5</v>
      </c>
      <c r="K906" s="5">
        <f t="shared" si="1747"/>
        <v>32.532500000000006</v>
      </c>
      <c r="L906" s="5"/>
      <c r="M906" s="5">
        <f t="shared" si="1747"/>
        <v>104.68</v>
      </c>
      <c r="N906" s="5">
        <f t="shared" si="1747"/>
        <v>0</v>
      </c>
      <c r="O906" s="5">
        <f t="shared" si="1747"/>
        <v>0</v>
      </c>
      <c r="P906" s="5">
        <f t="shared" si="1747"/>
        <v>0</v>
      </c>
      <c r="Q906" s="5">
        <f t="shared" si="1747"/>
        <v>0</v>
      </c>
      <c r="R906" s="5">
        <f t="shared" si="1747"/>
        <v>0</v>
      </c>
      <c r="S906" s="5">
        <f t="shared" si="1747"/>
        <v>0</v>
      </c>
      <c r="T906" s="5"/>
      <c r="U906" s="5">
        <f t="shared" si="1747"/>
        <v>55.611250000000005</v>
      </c>
      <c r="V906" s="5">
        <f t="shared" si="1747"/>
        <v>2.4525000000000001</v>
      </c>
      <c r="W906" s="5">
        <f t="shared" si="1747"/>
        <v>3.3299999999999996</v>
      </c>
      <c r="X906" s="5">
        <f t="shared" si="1747"/>
        <v>27.781874999999999</v>
      </c>
      <c r="Y906" s="5">
        <f t="shared" si="1747"/>
        <v>18.273750000000003</v>
      </c>
      <c r="Z906" s="5">
        <f t="shared" si="1747"/>
        <v>39.771875000000001</v>
      </c>
      <c r="AA906" s="5">
        <f t="shared" si="1747"/>
        <v>2.5349999999999997</v>
      </c>
      <c r="AB906" s="5"/>
      <c r="AC906" s="5">
        <f t="shared" si="1747"/>
        <v>42.526250000000005</v>
      </c>
      <c r="AD906" s="5">
        <f t="shared" si="1747"/>
        <v>1.2262500000000001</v>
      </c>
      <c r="AE906" s="5">
        <f t="shared" si="1747"/>
        <v>1.6649999999999998</v>
      </c>
      <c r="AF906" s="5">
        <f t="shared" si="1747"/>
        <v>16.837500000000002</v>
      </c>
      <c r="AG906" s="5">
        <f t="shared" si="1747"/>
        <v>11.628750000000002</v>
      </c>
      <c r="AH906" s="5">
        <f t="shared" si="1747"/>
        <v>21.415625000000006</v>
      </c>
      <c r="AI906" s="5">
        <f t="shared" si="1747"/>
        <v>2.32375</v>
      </c>
    </row>
    <row r="907" spans="2:35" hidden="1" x14ac:dyDescent="0.3">
      <c r="B907" s="86">
        <f t="shared" si="1742"/>
        <v>42825</v>
      </c>
      <c r="C907" s="3"/>
      <c r="D907" s="3"/>
      <c r="E907" s="5">
        <f t="shared" ref="E907:AI907" si="1748">E344-E765</f>
        <v>267.52</v>
      </c>
      <c r="F907" s="5">
        <f t="shared" si="1748"/>
        <v>20.713750000000001</v>
      </c>
      <c r="G907" s="5">
        <f t="shared" si="1748"/>
        <v>28.561250000000001</v>
      </c>
      <c r="H907" s="5">
        <f t="shared" si="1748"/>
        <v>82.72</v>
      </c>
      <c r="I907" s="5">
        <f t="shared" si="1748"/>
        <v>291.8175</v>
      </c>
      <c r="J907" s="5">
        <f t="shared" si="1748"/>
        <v>526.70000000000005</v>
      </c>
      <c r="K907" s="5">
        <f t="shared" si="1748"/>
        <v>34.938749999999999</v>
      </c>
      <c r="L907" s="5"/>
      <c r="M907" s="5">
        <f t="shared" si="1748"/>
        <v>112.63999999999999</v>
      </c>
      <c r="N907" s="5">
        <f t="shared" si="1748"/>
        <v>0</v>
      </c>
      <c r="O907" s="5">
        <f t="shared" si="1748"/>
        <v>0</v>
      </c>
      <c r="P907" s="5">
        <f t="shared" si="1748"/>
        <v>0</v>
      </c>
      <c r="Q907" s="5">
        <f t="shared" si="1748"/>
        <v>0</v>
      </c>
      <c r="R907" s="5">
        <f t="shared" si="1748"/>
        <v>0</v>
      </c>
      <c r="S907" s="5">
        <f t="shared" si="1748"/>
        <v>0</v>
      </c>
      <c r="T907" s="5"/>
      <c r="U907" s="5">
        <f t="shared" si="1748"/>
        <v>59.84</v>
      </c>
      <c r="V907" s="5">
        <f t="shared" si="1748"/>
        <v>2.55375</v>
      </c>
      <c r="W907" s="5">
        <f t="shared" si="1748"/>
        <v>3.5212499999999998</v>
      </c>
      <c r="X907" s="5">
        <f t="shared" si="1748"/>
        <v>29.040000000000003</v>
      </c>
      <c r="Y907" s="5">
        <f t="shared" si="1748"/>
        <v>19.573125000000001</v>
      </c>
      <c r="Z907" s="5">
        <f t="shared" si="1748"/>
        <v>42.794375000000002</v>
      </c>
      <c r="AA907" s="5">
        <f t="shared" si="1748"/>
        <v>2.7225000000000001</v>
      </c>
      <c r="AB907" s="5"/>
      <c r="AC907" s="5">
        <f t="shared" si="1748"/>
        <v>45.76</v>
      </c>
      <c r="AD907" s="5">
        <f t="shared" si="1748"/>
        <v>1.276875</v>
      </c>
      <c r="AE907" s="5">
        <f t="shared" si="1748"/>
        <v>1.7606249999999999</v>
      </c>
      <c r="AF907" s="5">
        <f t="shared" si="1748"/>
        <v>17.600000000000001</v>
      </c>
      <c r="AG907" s="5">
        <f t="shared" si="1748"/>
        <v>12.455625000000003</v>
      </c>
      <c r="AH907" s="5">
        <f t="shared" si="1748"/>
        <v>23.043125000000003</v>
      </c>
      <c r="AI907" s="5">
        <f t="shared" si="1748"/>
        <v>2.4956250000000004</v>
      </c>
    </row>
    <row r="908" spans="2:35" hidden="1" x14ac:dyDescent="0.3">
      <c r="B908" s="86">
        <f t="shared" si="1742"/>
        <v>43190</v>
      </c>
      <c r="C908" s="3"/>
      <c r="D908" s="3"/>
      <c r="E908" s="5">
        <f t="shared" ref="E908:AI908" si="1749">E345-E766</f>
        <v>287.70749999999998</v>
      </c>
      <c r="F908" s="5">
        <f t="shared" si="1749"/>
        <v>21.80875</v>
      </c>
      <c r="G908" s="5">
        <f t="shared" si="1749"/>
        <v>30.38625</v>
      </c>
      <c r="H908" s="5">
        <f t="shared" si="1749"/>
        <v>86.538749999999993</v>
      </c>
      <c r="I908" s="5">
        <f t="shared" si="1749"/>
        <v>312.93249999999995</v>
      </c>
      <c r="J908" s="5">
        <f t="shared" si="1749"/>
        <v>566.9</v>
      </c>
      <c r="K908" s="5">
        <f t="shared" si="1749"/>
        <v>37.729999999999997</v>
      </c>
      <c r="L908" s="5"/>
      <c r="M908" s="5">
        <f t="shared" si="1749"/>
        <v>121.14</v>
      </c>
      <c r="N908" s="5">
        <f t="shared" si="1749"/>
        <v>0</v>
      </c>
      <c r="O908" s="5">
        <f t="shared" si="1749"/>
        <v>0</v>
      </c>
      <c r="P908" s="5">
        <f t="shared" si="1749"/>
        <v>0</v>
      </c>
      <c r="Q908" s="5">
        <f t="shared" si="1749"/>
        <v>0</v>
      </c>
      <c r="R908" s="5">
        <f t="shared" si="1749"/>
        <v>0</v>
      </c>
      <c r="S908" s="5">
        <f t="shared" si="1749"/>
        <v>0</v>
      </c>
      <c r="T908" s="5"/>
      <c r="U908" s="5">
        <f t="shared" si="1749"/>
        <v>64.355625000000003</v>
      </c>
      <c r="V908" s="5">
        <f t="shared" si="1749"/>
        <v>2.6887500000000002</v>
      </c>
      <c r="W908" s="5">
        <f t="shared" si="1749"/>
        <v>3.7462499999999999</v>
      </c>
      <c r="X908" s="5">
        <f t="shared" si="1749"/>
        <v>30.380624999999998</v>
      </c>
      <c r="Y908" s="5">
        <f t="shared" si="1749"/>
        <v>20.989374999999999</v>
      </c>
      <c r="Z908" s="5">
        <f t="shared" si="1749"/>
        <v>46.060624999999995</v>
      </c>
      <c r="AA908" s="5">
        <f t="shared" si="1749"/>
        <v>2.94</v>
      </c>
      <c r="AB908" s="5"/>
      <c r="AC908" s="5">
        <f t="shared" si="1749"/>
        <v>49.213124999999998</v>
      </c>
      <c r="AD908" s="5">
        <f t="shared" si="1749"/>
        <v>1.3443750000000001</v>
      </c>
      <c r="AE908" s="5">
        <f t="shared" si="1749"/>
        <v>1.8731249999999999</v>
      </c>
      <c r="AF908" s="5">
        <f t="shared" si="1749"/>
        <v>18.412499999999998</v>
      </c>
      <c r="AG908" s="5">
        <f t="shared" si="1749"/>
        <v>13.356875000000002</v>
      </c>
      <c r="AH908" s="5">
        <f t="shared" si="1749"/>
        <v>24.801874999999999</v>
      </c>
      <c r="AI908" s="5">
        <f t="shared" si="1749"/>
        <v>2.6950000000000003</v>
      </c>
    </row>
    <row r="909" spans="2:35" hidden="1" x14ac:dyDescent="0.3">
      <c r="B909" s="86">
        <f t="shared" si="1742"/>
        <v>43555</v>
      </c>
      <c r="C909" s="3"/>
      <c r="D909" s="3"/>
      <c r="E909" s="5">
        <f t="shared" ref="E909:AI909" si="1750">E346-E767</f>
        <v>309.5575</v>
      </c>
      <c r="F909" s="5">
        <f t="shared" si="1750"/>
        <v>22.903749999999999</v>
      </c>
      <c r="G909" s="5">
        <f t="shared" si="1750"/>
        <v>32.119999999999997</v>
      </c>
      <c r="H909" s="5">
        <f t="shared" si="1750"/>
        <v>90.592499999999987</v>
      </c>
      <c r="I909" s="5">
        <f t="shared" si="1750"/>
        <v>335.17499999999995</v>
      </c>
      <c r="J909" s="5">
        <f t="shared" si="1750"/>
        <v>609.79999999999995</v>
      </c>
      <c r="K909" s="5">
        <f t="shared" si="1750"/>
        <v>40.713749999999997</v>
      </c>
      <c r="L909" s="5"/>
      <c r="M909" s="5">
        <f t="shared" si="1750"/>
        <v>130.34</v>
      </c>
      <c r="N909" s="5">
        <f t="shared" si="1750"/>
        <v>0</v>
      </c>
      <c r="O909" s="5">
        <f t="shared" si="1750"/>
        <v>0</v>
      </c>
      <c r="P909" s="5">
        <f t="shared" si="1750"/>
        <v>0</v>
      </c>
      <c r="Q909" s="5">
        <f t="shared" si="1750"/>
        <v>0</v>
      </c>
      <c r="R909" s="5">
        <f t="shared" si="1750"/>
        <v>0</v>
      </c>
      <c r="S909" s="5">
        <f t="shared" si="1750"/>
        <v>0</v>
      </c>
      <c r="T909" s="5"/>
      <c r="U909" s="5">
        <f t="shared" si="1750"/>
        <v>69.243125000000006</v>
      </c>
      <c r="V909" s="5">
        <f t="shared" si="1750"/>
        <v>2.82375</v>
      </c>
      <c r="W909" s="5">
        <f t="shared" si="1750"/>
        <v>3.9599999999999995</v>
      </c>
      <c r="X909" s="5">
        <f t="shared" si="1750"/>
        <v>31.803749999999997</v>
      </c>
      <c r="Y909" s="5">
        <f t="shared" si="1750"/>
        <v>22.481249999999999</v>
      </c>
      <c r="Z909" s="5">
        <f t="shared" si="1750"/>
        <v>49.546250000000008</v>
      </c>
      <c r="AA909" s="5">
        <f t="shared" si="1750"/>
        <v>3.1724999999999999</v>
      </c>
      <c r="AB909" s="5"/>
      <c r="AC909" s="5">
        <f t="shared" si="1750"/>
        <v>52.950625000000002</v>
      </c>
      <c r="AD909" s="5">
        <f t="shared" si="1750"/>
        <v>1.411875</v>
      </c>
      <c r="AE909" s="5">
        <f t="shared" si="1750"/>
        <v>1.9799999999999998</v>
      </c>
      <c r="AF909" s="5">
        <f t="shared" si="1750"/>
        <v>19.275000000000002</v>
      </c>
      <c r="AG909" s="5">
        <f t="shared" si="1750"/>
        <v>14.30625</v>
      </c>
      <c r="AH909" s="5">
        <f t="shared" si="1750"/>
        <v>26.678750000000004</v>
      </c>
      <c r="AI909" s="5">
        <f t="shared" si="1750"/>
        <v>2.9081250000000001</v>
      </c>
    </row>
    <row r="910" spans="2:35" hidden="1" x14ac:dyDescent="0.3">
      <c r="B910" s="86">
        <f t="shared" si="1742"/>
        <v>43921</v>
      </c>
      <c r="C910" s="3"/>
      <c r="D910" s="3"/>
      <c r="E910" s="5">
        <f t="shared" ref="E910:AI910" si="1751">E347-E768</f>
        <v>332.97500000000002</v>
      </c>
      <c r="F910" s="5">
        <f t="shared" si="1751"/>
        <v>23.998750000000001</v>
      </c>
      <c r="G910" s="5">
        <f t="shared" si="1751"/>
        <v>33.762499999999996</v>
      </c>
      <c r="H910" s="5">
        <f t="shared" si="1751"/>
        <v>94.88124999999998</v>
      </c>
      <c r="I910" s="5">
        <f t="shared" si="1751"/>
        <v>359.36500000000001</v>
      </c>
      <c r="J910" s="5">
        <f t="shared" si="1751"/>
        <v>656.30000000000007</v>
      </c>
      <c r="K910" s="5">
        <f t="shared" si="1751"/>
        <v>43.60125</v>
      </c>
      <c r="L910" s="5"/>
      <c r="M910" s="5">
        <f t="shared" si="1751"/>
        <v>140.19999999999999</v>
      </c>
      <c r="N910" s="5">
        <f t="shared" si="1751"/>
        <v>0</v>
      </c>
      <c r="O910" s="5">
        <f t="shared" si="1751"/>
        <v>0</v>
      </c>
      <c r="P910" s="5">
        <f t="shared" si="1751"/>
        <v>0</v>
      </c>
      <c r="Q910" s="5">
        <f t="shared" si="1751"/>
        <v>0</v>
      </c>
      <c r="R910" s="5">
        <f t="shared" si="1751"/>
        <v>0</v>
      </c>
      <c r="S910" s="5">
        <f t="shared" si="1751"/>
        <v>0</v>
      </c>
      <c r="T910" s="5"/>
      <c r="U910" s="5">
        <f t="shared" si="1751"/>
        <v>74.481250000000003</v>
      </c>
      <c r="V910" s="5">
        <f t="shared" si="1751"/>
        <v>2.9587499999999998</v>
      </c>
      <c r="W910" s="5">
        <f t="shared" si="1751"/>
        <v>4.1624999999999996</v>
      </c>
      <c r="X910" s="5">
        <f t="shared" si="1751"/>
        <v>33.309375000000003</v>
      </c>
      <c r="Y910" s="5">
        <f t="shared" si="1751"/>
        <v>24.103750000000002</v>
      </c>
      <c r="Z910" s="5">
        <f t="shared" si="1751"/>
        <v>53.324375000000003</v>
      </c>
      <c r="AA910" s="5">
        <f t="shared" si="1751"/>
        <v>3.3974999999999995</v>
      </c>
      <c r="AB910" s="5"/>
      <c r="AC910" s="5">
        <f t="shared" si="1751"/>
        <v>56.95624999999999</v>
      </c>
      <c r="AD910" s="5">
        <f t="shared" si="1751"/>
        <v>1.4793749999999999</v>
      </c>
      <c r="AE910" s="5">
        <f t="shared" si="1751"/>
        <v>2.0812499999999998</v>
      </c>
      <c r="AF910" s="5">
        <f t="shared" si="1751"/>
        <v>20.1875</v>
      </c>
      <c r="AG910" s="5">
        <f t="shared" si="1751"/>
        <v>15.338749999999999</v>
      </c>
      <c r="AH910" s="5">
        <f t="shared" si="1751"/>
        <v>28.713125000000005</v>
      </c>
      <c r="AI910" s="5">
        <f t="shared" si="1751"/>
        <v>3.1143750000000003</v>
      </c>
    </row>
    <row r="911" spans="2:35" hidden="1" x14ac:dyDescent="0.3">
      <c r="B911" s="86">
        <f t="shared" si="1742"/>
        <v>44286</v>
      </c>
      <c r="C911" s="3"/>
      <c r="D911" s="3"/>
      <c r="E911" s="5">
        <f t="shared" ref="E911:AI911" si="1752">E348-E769</f>
        <v>276.59250000000003</v>
      </c>
      <c r="F911" s="5">
        <f t="shared" si="1752"/>
        <v>25.367499999999996</v>
      </c>
      <c r="G911" s="5">
        <f t="shared" si="1752"/>
        <v>36.408749999999998</v>
      </c>
      <c r="H911" s="5">
        <f t="shared" si="1752"/>
        <v>76.14</v>
      </c>
      <c r="I911" s="5">
        <f t="shared" si="1752"/>
        <v>293.86749999999995</v>
      </c>
      <c r="J911" s="5">
        <f t="shared" si="1752"/>
        <v>574.6</v>
      </c>
      <c r="K911" s="5">
        <f t="shared" si="1752"/>
        <v>38.307499999999997</v>
      </c>
      <c r="L911" s="5"/>
      <c r="M911" s="5">
        <f t="shared" si="1752"/>
        <v>116.46</v>
      </c>
      <c r="N911" s="5">
        <f t="shared" si="1752"/>
        <v>0</v>
      </c>
      <c r="O911" s="5">
        <f t="shared" si="1752"/>
        <v>0</v>
      </c>
      <c r="P911" s="5">
        <f t="shared" si="1752"/>
        <v>0</v>
      </c>
      <c r="Q911" s="5">
        <f t="shared" si="1752"/>
        <v>0</v>
      </c>
      <c r="R911" s="5">
        <f t="shared" si="1752"/>
        <v>0</v>
      </c>
      <c r="S911" s="5">
        <f t="shared" si="1752"/>
        <v>0</v>
      </c>
      <c r="T911" s="5"/>
      <c r="U911" s="5">
        <f t="shared" si="1752"/>
        <v>61.869374999999998</v>
      </c>
      <c r="V911" s="5">
        <f t="shared" si="1752"/>
        <v>3.1274999999999999</v>
      </c>
      <c r="W911" s="5">
        <f t="shared" si="1752"/>
        <v>4.4887500000000005</v>
      </c>
      <c r="X911" s="5">
        <f t="shared" si="1752"/>
        <v>26.73</v>
      </c>
      <c r="Y911" s="5">
        <f t="shared" si="1752"/>
        <v>19.710625</v>
      </c>
      <c r="Z911" s="5">
        <f t="shared" si="1752"/>
        <v>46.686250000000001</v>
      </c>
      <c r="AA911" s="5">
        <f t="shared" si="1752"/>
        <v>2.9849999999999999</v>
      </c>
      <c r="AB911" s="5"/>
      <c r="AC911" s="5">
        <f t="shared" si="1752"/>
        <v>47.311874999999993</v>
      </c>
      <c r="AD911" s="5">
        <f t="shared" si="1752"/>
        <v>1.56375</v>
      </c>
      <c r="AE911" s="5">
        <f t="shared" si="1752"/>
        <v>2.2443750000000002</v>
      </c>
      <c r="AF911" s="5">
        <f t="shared" si="1752"/>
        <v>16.200000000000003</v>
      </c>
      <c r="AG911" s="5">
        <f t="shared" si="1752"/>
        <v>12.543125000000002</v>
      </c>
      <c r="AH911" s="5">
        <f t="shared" si="1752"/>
        <v>25.138750000000005</v>
      </c>
      <c r="AI911" s="5">
        <f t="shared" si="1752"/>
        <v>2.7362500000000001</v>
      </c>
    </row>
    <row r="912" spans="2:35" x14ac:dyDescent="0.3">
      <c r="B912" s="86">
        <f t="shared" si="1742"/>
        <v>44651</v>
      </c>
      <c r="C912" s="3"/>
      <c r="D912" s="3"/>
      <c r="E912" s="5">
        <f t="shared" ref="E912:AI912" si="1753">E349-E770</f>
        <v>51.934837499999993</v>
      </c>
      <c r="F912" s="5">
        <f t="shared" si="1753"/>
        <v>27.043762499999996</v>
      </c>
      <c r="G912" s="5">
        <f t="shared" si="1753"/>
        <v>39.469275000000003</v>
      </c>
      <c r="H912" s="5">
        <f t="shared" si="1753"/>
        <v>9.8823375000000002</v>
      </c>
      <c r="I912" s="5">
        <f t="shared" si="1753"/>
        <v>40.230224999999997</v>
      </c>
      <c r="J912" s="5">
        <f t="shared" si="1753"/>
        <v>219.0735</v>
      </c>
      <c r="K912" s="5">
        <f t="shared" si="1753"/>
        <v>14.6482875</v>
      </c>
      <c r="L912" s="5"/>
      <c r="M912" s="5">
        <f t="shared" si="1753"/>
        <v>21.8673</v>
      </c>
      <c r="N912" s="5">
        <f t="shared" si="1753"/>
        <v>0</v>
      </c>
      <c r="O912" s="5">
        <f t="shared" si="1753"/>
        <v>0</v>
      </c>
      <c r="P912" s="5">
        <f t="shared" si="1753"/>
        <v>0</v>
      </c>
      <c r="Q912" s="5">
        <f t="shared" si="1753"/>
        <v>0</v>
      </c>
      <c r="R912" s="5">
        <f t="shared" si="1753"/>
        <v>0</v>
      </c>
      <c r="S912" s="5">
        <f t="shared" si="1753"/>
        <v>0</v>
      </c>
      <c r="T912" s="5"/>
      <c r="U912" s="5">
        <f t="shared" si="1753"/>
        <v>11.617003125000002</v>
      </c>
      <c r="V912" s="5">
        <f t="shared" si="1753"/>
        <v>3.3341624999999997</v>
      </c>
      <c r="W912" s="5">
        <f t="shared" si="1753"/>
        <v>4.8660749999999995</v>
      </c>
      <c r="X912" s="5">
        <f t="shared" si="1753"/>
        <v>3.4693312499999998</v>
      </c>
      <c r="Y912" s="5">
        <f t="shared" si="1753"/>
        <v>2.6983687500000002</v>
      </c>
      <c r="Z912" s="5">
        <f t="shared" si="1753"/>
        <v>17.799721874999999</v>
      </c>
      <c r="AA912" s="5">
        <f t="shared" si="1753"/>
        <v>1.1414249999999999</v>
      </c>
      <c r="AB912" s="5"/>
      <c r="AC912" s="5">
        <f t="shared" si="1753"/>
        <v>8.8835906250000001</v>
      </c>
      <c r="AD912" s="5">
        <f t="shared" si="1753"/>
        <v>1.6670812499999998</v>
      </c>
      <c r="AE912" s="5">
        <f t="shared" si="1753"/>
        <v>2.4330374999999997</v>
      </c>
      <c r="AF912" s="5">
        <f t="shared" si="1753"/>
        <v>2.1026250000000002</v>
      </c>
      <c r="AG912" s="5">
        <f t="shared" si="1753"/>
        <v>1.71714375</v>
      </c>
      <c r="AH912" s="5">
        <f t="shared" si="1753"/>
        <v>9.5844656250000018</v>
      </c>
      <c r="AI912" s="5">
        <f t="shared" si="1753"/>
        <v>1.04630625</v>
      </c>
    </row>
    <row r="913" spans="2:35" x14ac:dyDescent="0.3">
      <c r="B913" s="86">
        <f t="shared" si="1742"/>
        <v>45016</v>
      </c>
      <c r="C913" s="3"/>
      <c r="D913" s="3"/>
      <c r="E913" s="5">
        <f t="shared" ref="E913:AI913" si="1754">E350-E771</f>
        <v>52.194511687499983</v>
      </c>
      <c r="F913" s="5">
        <f t="shared" si="1754"/>
        <v>27.178981312499996</v>
      </c>
      <c r="G913" s="5">
        <f t="shared" si="1754"/>
        <v>39.666621374999998</v>
      </c>
      <c r="H913" s="5">
        <f t="shared" si="1754"/>
        <v>9.9317491874999977</v>
      </c>
      <c r="I913" s="5">
        <f t="shared" si="1754"/>
        <v>40.431376124999993</v>
      </c>
      <c r="J913" s="5">
        <f t="shared" si="1754"/>
        <v>220.16886749999995</v>
      </c>
      <c r="K913" s="5">
        <f t="shared" si="1754"/>
        <v>14.721528937499999</v>
      </c>
      <c r="L913" s="5"/>
      <c r="M913" s="5">
        <f t="shared" si="1754"/>
        <v>21.976636499999994</v>
      </c>
      <c r="N913" s="5">
        <f t="shared" si="1754"/>
        <v>0</v>
      </c>
      <c r="O913" s="5">
        <f t="shared" si="1754"/>
        <v>0</v>
      </c>
      <c r="P913" s="5">
        <f t="shared" si="1754"/>
        <v>0</v>
      </c>
      <c r="Q913" s="5">
        <f t="shared" si="1754"/>
        <v>0</v>
      </c>
      <c r="R913" s="5">
        <f t="shared" si="1754"/>
        <v>0</v>
      </c>
      <c r="S913" s="5">
        <f t="shared" si="1754"/>
        <v>0</v>
      </c>
      <c r="T913" s="5"/>
      <c r="U913" s="5">
        <f t="shared" si="1754"/>
        <v>11.675088140624998</v>
      </c>
      <c r="V913" s="5">
        <f t="shared" si="1754"/>
        <v>3.3508333124999994</v>
      </c>
      <c r="W913" s="5">
        <f t="shared" si="1754"/>
        <v>4.8904053749999994</v>
      </c>
      <c r="X913" s="5">
        <f t="shared" si="1754"/>
        <v>3.4866779062499993</v>
      </c>
      <c r="Y913" s="5">
        <f t="shared" si="1754"/>
        <v>2.71186059375</v>
      </c>
      <c r="Z913" s="5">
        <f t="shared" si="1754"/>
        <v>17.888720484374996</v>
      </c>
      <c r="AA913" s="5">
        <f t="shared" si="1754"/>
        <v>1.1471321249999999</v>
      </c>
      <c r="AB913" s="5"/>
      <c r="AC913" s="5">
        <f t="shared" si="1754"/>
        <v>8.9280085781249969</v>
      </c>
      <c r="AD913" s="5">
        <f t="shared" si="1754"/>
        <v>1.6754166562499997</v>
      </c>
      <c r="AE913" s="5">
        <f t="shared" si="1754"/>
        <v>2.4452026874999997</v>
      </c>
      <c r="AF913" s="5">
        <f t="shared" si="1754"/>
        <v>2.1131381249999994</v>
      </c>
      <c r="AG913" s="5">
        <f t="shared" si="1754"/>
        <v>1.72572946875</v>
      </c>
      <c r="AH913" s="5">
        <f t="shared" si="1754"/>
        <v>9.632387953124999</v>
      </c>
      <c r="AI913" s="5">
        <f t="shared" si="1754"/>
        <v>1.0515377812499997</v>
      </c>
    </row>
    <row r="914" spans="2:35" x14ac:dyDescent="0.3">
      <c r="B914" s="86">
        <f t="shared" si="1742"/>
        <v>45382</v>
      </c>
      <c r="C914" s="3"/>
      <c r="D914" s="3"/>
      <c r="E914" s="5">
        <f t="shared" ref="E914:AI914" si="1755">E351-E772</f>
        <v>52.455484245937477</v>
      </c>
      <c r="F914" s="5">
        <f t="shared" si="1755"/>
        <v>27.314876219062494</v>
      </c>
      <c r="G914" s="5">
        <f t="shared" si="1755"/>
        <v>39.864954481874989</v>
      </c>
      <c r="H914" s="5">
        <f t="shared" si="1755"/>
        <v>9.981407933437497</v>
      </c>
      <c r="I914" s="5">
        <f t="shared" si="1755"/>
        <v>40.63353300562499</v>
      </c>
      <c r="J914" s="5">
        <f t="shared" si="1755"/>
        <v>221.26971183749993</v>
      </c>
      <c r="K914" s="5">
        <f t="shared" si="1755"/>
        <v>14.795136582187496</v>
      </c>
      <c r="L914" s="5"/>
      <c r="M914" s="5">
        <f t="shared" si="1755"/>
        <v>22.086519682499993</v>
      </c>
      <c r="N914" s="5">
        <f t="shared" si="1755"/>
        <v>0</v>
      </c>
      <c r="O914" s="5">
        <f t="shared" si="1755"/>
        <v>0</v>
      </c>
      <c r="P914" s="5">
        <f t="shared" si="1755"/>
        <v>0</v>
      </c>
      <c r="Q914" s="5">
        <f t="shared" si="1755"/>
        <v>0</v>
      </c>
      <c r="R914" s="5">
        <f t="shared" si="1755"/>
        <v>0</v>
      </c>
      <c r="S914" s="5">
        <f t="shared" si="1755"/>
        <v>0</v>
      </c>
      <c r="T914" s="5"/>
      <c r="U914" s="5">
        <f t="shared" si="1755"/>
        <v>11.733463581328119</v>
      </c>
      <c r="V914" s="5">
        <f t="shared" si="1755"/>
        <v>3.3675874790624989</v>
      </c>
      <c r="W914" s="5">
        <f t="shared" si="1755"/>
        <v>4.9148574018749986</v>
      </c>
      <c r="X914" s="5">
        <f t="shared" si="1755"/>
        <v>3.5041112957812488</v>
      </c>
      <c r="Y914" s="5">
        <f t="shared" si="1755"/>
        <v>2.7254198967187495</v>
      </c>
      <c r="Z914" s="5">
        <f t="shared" si="1755"/>
        <v>17.97816408679687</v>
      </c>
      <c r="AA914" s="5">
        <f t="shared" si="1755"/>
        <v>1.1528677856249996</v>
      </c>
      <c r="AB914" s="5"/>
      <c r="AC914" s="5">
        <f t="shared" si="1755"/>
        <v>8.9726486210156207</v>
      </c>
      <c r="AD914" s="5">
        <f t="shared" si="1755"/>
        <v>1.6837937395312494</v>
      </c>
      <c r="AE914" s="5">
        <f t="shared" si="1755"/>
        <v>2.4574287009374993</v>
      </c>
      <c r="AF914" s="5">
        <f t="shared" si="1755"/>
        <v>2.123703815624999</v>
      </c>
      <c r="AG914" s="5">
        <f t="shared" si="1755"/>
        <v>1.73435811609375</v>
      </c>
      <c r="AH914" s="5">
        <f t="shared" si="1755"/>
        <v>9.6805498928906228</v>
      </c>
      <c r="AI914" s="5">
        <f t="shared" si="1755"/>
        <v>1.0567954701562499</v>
      </c>
    </row>
    <row r="915" spans="2:35" x14ac:dyDescent="0.3">
      <c r="B915" s="86">
        <f t="shared" si="1742"/>
        <v>45747</v>
      </c>
      <c r="C915" s="3"/>
      <c r="D915" s="3"/>
      <c r="E915" s="5">
        <f t="shared" ref="E915:AI915" si="1756">E352-E773</f>
        <v>52.71776166716716</v>
      </c>
      <c r="F915" s="5">
        <f t="shared" si="1756"/>
        <v>27.451450600157802</v>
      </c>
      <c r="G915" s="5">
        <f t="shared" si="1756"/>
        <v>40.064279254284365</v>
      </c>
      <c r="H915" s="5">
        <f t="shared" si="1756"/>
        <v>10.031314973104683</v>
      </c>
      <c r="I915" s="5">
        <f t="shared" si="1756"/>
        <v>40.836700670653109</v>
      </c>
      <c r="J915" s="5">
        <f t="shared" si="1756"/>
        <v>222.37606039668742</v>
      </c>
      <c r="K915" s="5">
        <f t="shared" si="1756"/>
        <v>14.869112265098432</v>
      </c>
      <c r="L915" s="5"/>
      <c r="M915" s="5">
        <f t="shared" si="1756"/>
        <v>22.196952280912488</v>
      </c>
      <c r="N915" s="5">
        <f t="shared" si="1756"/>
        <v>0</v>
      </c>
      <c r="O915" s="5">
        <f t="shared" si="1756"/>
        <v>0</v>
      </c>
      <c r="P915" s="5">
        <f t="shared" si="1756"/>
        <v>0</v>
      </c>
      <c r="Q915" s="5">
        <f t="shared" si="1756"/>
        <v>0</v>
      </c>
      <c r="R915" s="5">
        <f t="shared" si="1756"/>
        <v>0</v>
      </c>
      <c r="S915" s="5">
        <f t="shared" si="1756"/>
        <v>0</v>
      </c>
      <c r="T915" s="5"/>
      <c r="U915" s="5">
        <f t="shared" si="1756"/>
        <v>11.792130899234758</v>
      </c>
      <c r="V915" s="5">
        <f t="shared" si="1756"/>
        <v>3.3844254164578111</v>
      </c>
      <c r="W915" s="5">
        <f t="shared" si="1756"/>
        <v>4.9394316888843735</v>
      </c>
      <c r="X915" s="5">
        <f t="shared" si="1756"/>
        <v>3.5216318522601546</v>
      </c>
      <c r="Y915" s="5">
        <f t="shared" si="1756"/>
        <v>2.7390469962023425</v>
      </c>
      <c r="Z915" s="5">
        <f t="shared" si="1756"/>
        <v>18.068054907230849</v>
      </c>
      <c r="AA915" s="5">
        <f t="shared" si="1756"/>
        <v>1.1586321245531248</v>
      </c>
      <c r="AB915" s="5"/>
      <c r="AC915" s="5">
        <f t="shared" si="1756"/>
        <v>9.0175118641206975</v>
      </c>
      <c r="AD915" s="5">
        <f t="shared" si="1756"/>
        <v>1.6922127082289056</v>
      </c>
      <c r="AE915" s="5">
        <f t="shared" si="1756"/>
        <v>2.4697158444421867</v>
      </c>
      <c r="AF915" s="5">
        <f t="shared" si="1756"/>
        <v>2.1343223347031244</v>
      </c>
      <c r="AG915" s="5">
        <f t="shared" si="1756"/>
        <v>1.7430299066742183</v>
      </c>
      <c r="AH915" s="5">
        <f t="shared" si="1756"/>
        <v>9.7289526423550736</v>
      </c>
      <c r="AI915" s="5">
        <f t="shared" si="1756"/>
        <v>1.062079447507031</v>
      </c>
    </row>
    <row r="916" spans="2:35" x14ac:dyDescent="0.3">
      <c r="B916" s="86">
        <f t="shared" si="1742"/>
        <v>46112</v>
      </c>
      <c r="C916" s="3"/>
      <c r="D916" s="3"/>
      <c r="E916" s="5">
        <f t="shared" ref="E916:AI916" si="1757">E353-E774</f>
        <v>52.981350475502985</v>
      </c>
      <c r="F916" s="5">
        <f t="shared" si="1757"/>
        <v>27.588707853158585</v>
      </c>
      <c r="G916" s="5">
        <f t="shared" si="1757"/>
        <v>40.264600650555771</v>
      </c>
      <c r="H916" s="5">
        <f t="shared" si="1757"/>
        <v>10.081471547970205</v>
      </c>
      <c r="I916" s="5">
        <f t="shared" si="1757"/>
        <v>41.040884174006372</v>
      </c>
      <c r="J916" s="5">
        <f t="shared" si="1757"/>
        <v>223.48794069867085</v>
      </c>
      <c r="K916" s="5">
        <f t="shared" si="1757"/>
        <v>14.943457826423924</v>
      </c>
      <c r="L916" s="5"/>
      <c r="M916" s="5">
        <f t="shared" si="1757"/>
        <v>22.307937042317047</v>
      </c>
      <c r="N916" s="5">
        <f t="shared" si="1757"/>
        <v>0</v>
      </c>
      <c r="O916" s="5">
        <f t="shared" si="1757"/>
        <v>0</v>
      </c>
      <c r="P916" s="5">
        <f t="shared" si="1757"/>
        <v>0</v>
      </c>
      <c r="Q916" s="5">
        <f t="shared" si="1757"/>
        <v>0</v>
      </c>
      <c r="R916" s="5">
        <f t="shared" si="1757"/>
        <v>0</v>
      </c>
      <c r="S916" s="5">
        <f t="shared" si="1757"/>
        <v>0</v>
      </c>
      <c r="T916" s="5"/>
      <c r="U916" s="5">
        <f t="shared" si="1757"/>
        <v>11.851091553730933</v>
      </c>
      <c r="V916" s="5">
        <f t="shared" si="1757"/>
        <v>3.4013475435400995</v>
      </c>
      <c r="W916" s="5">
        <f t="shared" si="1757"/>
        <v>4.9641288473287943</v>
      </c>
      <c r="X916" s="5">
        <f t="shared" si="1757"/>
        <v>3.5392400115214553</v>
      </c>
      <c r="Y916" s="5">
        <f t="shared" si="1757"/>
        <v>2.7527422311833547</v>
      </c>
      <c r="Z916" s="5">
        <f t="shared" si="1757"/>
        <v>18.158395181767006</v>
      </c>
      <c r="AA916" s="5">
        <f t="shared" si="1757"/>
        <v>1.1644252851758903</v>
      </c>
      <c r="AB916" s="5"/>
      <c r="AC916" s="5">
        <f t="shared" si="1757"/>
        <v>9.0625994234413003</v>
      </c>
      <c r="AD916" s="5">
        <f t="shared" si="1757"/>
        <v>1.7006737717700497</v>
      </c>
      <c r="AE916" s="5">
        <f t="shared" si="1757"/>
        <v>2.4820644236643972</v>
      </c>
      <c r="AF916" s="5">
        <f t="shared" si="1757"/>
        <v>2.1449939463766392</v>
      </c>
      <c r="AG916" s="5">
        <f t="shared" si="1757"/>
        <v>1.7517450562075894</v>
      </c>
      <c r="AH916" s="5">
        <f t="shared" si="1757"/>
        <v>9.7775974055668495</v>
      </c>
      <c r="AI916" s="5">
        <f t="shared" si="1757"/>
        <v>1.067389844744566</v>
      </c>
    </row>
    <row r="917" spans="2:35" x14ac:dyDescent="0.3">
      <c r="B917" s="86">
        <f t="shared" si="1742"/>
        <v>46477</v>
      </c>
      <c r="C917" s="3"/>
      <c r="D917" s="3"/>
      <c r="E917" s="5">
        <f t="shared" ref="E917:AI917" si="1758">E354-E775</f>
        <v>53.246257227880506</v>
      </c>
      <c r="F917" s="5">
        <f t="shared" si="1758"/>
        <v>27.726651392424372</v>
      </c>
      <c r="G917" s="5">
        <f t="shared" si="1758"/>
        <v>40.465923653808552</v>
      </c>
      <c r="H917" s="5">
        <f t="shared" si="1758"/>
        <v>10.131878905710053</v>
      </c>
      <c r="I917" s="5">
        <f t="shared" si="1758"/>
        <v>41.246088594876404</v>
      </c>
      <c r="J917" s="5">
        <f t="shared" si="1758"/>
        <v>224.60538040216417</v>
      </c>
      <c r="K917" s="5">
        <f t="shared" si="1758"/>
        <v>15.018175115556042</v>
      </c>
      <c r="L917" s="5"/>
      <c r="M917" s="5">
        <f t="shared" si="1758"/>
        <v>22.419476727528632</v>
      </c>
      <c r="N917" s="5">
        <f t="shared" si="1758"/>
        <v>0</v>
      </c>
      <c r="O917" s="5">
        <f t="shared" si="1758"/>
        <v>0</v>
      </c>
      <c r="P917" s="5">
        <f t="shared" si="1758"/>
        <v>0</v>
      </c>
      <c r="Q917" s="5">
        <f t="shared" si="1758"/>
        <v>0</v>
      </c>
      <c r="R917" s="5">
        <f t="shared" si="1758"/>
        <v>0</v>
      </c>
      <c r="S917" s="5">
        <f t="shared" si="1758"/>
        <v>0</v>
      </c>
      <c r="T917" s="5"/>
      <c r="U917" s="5">
        <f t="shared" si="1758"/>
        <v>11.910347011499587</v>
      </c>
      <c r="V917" s="5">
        <f t="shared" si="1758"/>
        <v>3.4183542812577996</v>
      </c>
      <c r="W917" s="5">
        <f t="shared" si="1758"/>
        <v>4.988949491565438</v>
      </c>
      <c r="X917" s="5">
        <f t="shared" si="1758"/>
        <v>3.5569362115790621</v>
      </c>
      <c r="Y917" s="5">
        <f t="shared" si="1758"/>
        <v>2.7665059423392706</v>
      </c>
      <c r="Z917" s="5">
        <f t="shared" si="1758"/>
        <v>18.249187157675838</v>
      </c>
      <c r="AA917" s="5">
        <f t="shared" si="1758"/>
        <v>1.1702474116017694</v>
      </c>
      <c r="AB917" s="5"/>
      <c r="AC917" s="5">
        <f t="shared" si="1758"/>
        <v>9.107912420558506</v>
      </c>
      <c r="AD917" s="5">
        <f t="shared" si="1758"/>
        <v>1.7091771406288998</v>
      </c>
      <c r="AE917" s="5">
        <f t="shared" si="1758"/>
        <v>2.494474745782719</v>
      </c>
      <c r="AF917" s="5">
        <f t="shared" si="1758"/>
        <v>2.1557189161085222</v>
      </c>
      <c r="AG917" s="5">
        <f t="shared" si="1758"/>
        <v>1.7605037814886273</v>
      </c>
      <c r="AH917" s="5">
        <f t="shared" si="1758"/>
        <v>9.826485392594682</v>
      </c>
      <c r="AI917" s="5">
        <f t="shared" si="1758"/>
        <v>1.0727267939682887</v>
      </c>
    </row>
    <row r="918" spans="2:35" x14ac:dyDescent="0.3">
      <c r="B918" s="86">
        <f t="shared" si="1742"/>
        <v>46843</v>
      </c>
      <c r="C918" s="3"/>
      <c r="D918" s="3"/>
      <c r="E918" s="5">
        <f t="shared" ref="E918:AI918" si="1759">E355-E776</f>
        <v>53.5124885140199</v>
      </c>
      <c r="F918" s="5">
        <f t="shared" si="1759"/>
        <v>27.865284649386492</v>
      </c>
      <c r="G918" s="5">
        <f t="shared" si="1759"/>
        <v>40.668253272077585</v>
      </c>
      <c r="H918" s="5">
        <f t="shared" si="1759"/>
        <v>10.182538300238603</v>
      </c>
      <c r="I918" s="5">
        <f t="shared" si="1759"/>
        <v>41.452319037850778</v>
      </c>
      <c r="J918" s="5">
        <f t="shared" si="1759"/>
        <v>225.72840730417497</v>
      </c>
      <c r="K918" s="5">
        <f t="shared" si="1759"/>
        <v>15.093265991133819</v>
      </c>
      <c r="L918" s="5"/>
      <c r="M918" s="5">
        <f t="shared" si="1759"/>
        <v>22.531574111166275</v>
      </c>
      <c r="N918" s="5">
        <f t="shared" si="1759"/>
        <v>0</v>
      </c>
      <c r="O918" s="5">
        <f t="shared" si="1759"/>
        <v>0</v>
      </c>
      <c r="P918" s="5">
        <f t="shared" si="1759"/>
        <v>0</v>
      </c>
      <c r="Q918" s="5">
        <f t="shared" si="1759"/>
        <v>0</v>
      </c>
      <c r="R918" s="5">
        <f t="shared" si="1759"/>
        <v>0</v>
      </c>
      <c r="S918" s="5">
        <f t="shared" si="1759"/>
        <v>0</v>
      </c>
      <c r="T918" s="5"/>
      <c r="U918" s="5">
        <f t="shared" si="1759"/>
        <v>11.969898746557083</v>
      </c>
      <c r="V918" s="5">
        <f t="shared" si="1759"/>
        <v>3.4354460526640884</v>
      </c>
      <c r="W918" s="5">
        <f t="shared" si="1759"/>
        <v>5.0138942390232648</v>
      </c>
      <c r="X918" s="5">
        <f t="shared" si="1759"/>
        <v>3.5747208926369569</v>
      </c>
      <c r="Y918" s="5">
        <f t="shared" si="1759"/>
        <v>2.7803384720509672</v>
      </c>
      <c r="Z918" s="5">
        <f t="shared" si="1759"/>
        <v>18.340433093464217</v>
      </c>
      <c r="AA918" s="5">
        <f t="shared" si="1759"/>
        <v>1.1760986486597782</v>
      </c>
      <c r="AB918" s="5"/>
      <c r="AC918" s="5">
        <f t="shared" si="1759"/>
        <v>9.1534519826612986</v>
      </c>
      <c r="AD918" s="5">
        <f t="shared" si="1759"/>
        <v>1.7177230263320442</v>
      </c>
      <c r="AE918" s="5">
        <f t="shared" si="1759"/>
        <v>2.5069471195116324</v>
      </c>
      <c r="AF918" s="5">
        <f t="shared" si="1759"/>
        <v>2.1664975106890645</v>
      </c>
      <c r="AG918" s="5">
        <f t="shared" si="1759"/>
        <v>1.7693063003960701</v>
      </c>
      <c r="AH918" s="5">
        <f t="shared" si="1759"/>
        <v>9.8756178195576556</v>
      </c>
      <c r="AI918" s="5">
        <f t="shared" si="1759"/>
        <v>1.07809042793813</v>
      </c>
    </row>
    <row r="919" spans="2:35" x14ac:dyDescent="0.3">
      <c r="B919" s="86">
        <f t="shared" si="1742"/>
        <v>47208</v>
      </c>
      <c r="C919" s="3"/>
      <c r="D919" s="3"/>
      <c r="E919" s="5">
        <f t="shared" ref="E919:AI919" si="1760">E356-E777</f>
        <v>53.780050956589996</v>
      </c>
      <c r="F919" s="5">
        <f t="shared" si="1760"/>
        <v>28.00461107263342</v>
      </c>
      <c r="G919" s="5">
        <f t="shared" si="1760"/>
        <v>40.871594538437968</v>
      </c>
      <c r="H919" s="5">
        <f t="shared" si="1760"/>
        <v>10.233450991739796</v>
      </c>
      <c r="I919" s="5">
        <f t="shared" si="1760"/>
        <v>41.659580633040029</v>
      </c>
      <c r="J919" s="5">
        <f t="shared" si="1760"/>
        <v>226.8570493406958</v>
      </c>
      <c r="K919" s="5">
        <f t="shared" si="1760"/>
        <v>15.168732321089488</v>
      </c>
      <c r="L919" s="5"/>
      <c r="M919" s="5">
        <f t="shared" si="1760"/>
        <v>22.6442319817221</v>
      </c>
      <c r="N919" s="5">
        <f t="shared" si="1760"/>
        <v>0</v>
      </c>
      <c r="O919" s="5">
        <f t="shared" si="1760"/>
        <v>0</v>
      </c>
      <c r="P919" s="5">
        <f t="shared" si="1760"/>
        <v>0</v>
      </c>
      <c r="Q919" s="5">
        <f t="shared" si="1760"/>
        <v>0</v>
      </c>
      <c r="R919" s="5">
        <f t="shared" si="1760"/>
        <v>0</v>
      </c>
      <c r="S919" s="5">
        <f t="shared" si="1760"/>
        <v>0</v>
      </c>
      <c r="T919" s="5"/>
      <c r="U919" s="5">
        <f t="shared" si="1760"/>
        <v>12.029748240289868</v>
      </c>
      <c r="V919" s="5">
        <f t="shared" si="1760"/>
        <v>3.4526232829274073</v>
      </c>
      <c r="W919" s="5">
        <f t="shared" si="1760"/>
        <v>5.03896371021838</v>
      </c>
      <c r="X919" s="5">
        <f t="shared" si="1760"/>
        <v>3.5925944971001411</v>
      </c>
      <c r="Y919" s="5">
        <f t="shared" si="1760"/>
        <v>2.7942401644112222</v>
      </c>
      <c r="Z919" s="5">
        <f t="shared" si="1760"/>
        <v>18.432135258931535</v>
      </c>
      <c r="AA919" s="5">
        <f t="shared" si="1760"/>
        <v>1.1819791419030767</v>
      </c>
      <c r="AB919" s="5"/>
      <c r="AC919" s="5">
        <f t="shared" si="1760"/>
        <v>9.1992192425746051</v>
      </c>
      <c r="AD919" s="5">
        <f t="shared" si="1760"/>
        <v>1.7263116414637036</v>
      </c>
      <c r="AE919" s="5">
        <f t="shared" si="1760"/>
        <v>2.51948185510919</v>
      </c>
      <c r="AF919" s="5">
        <f t="shared" si="1760"/>
        <v>2.1773299982425094</v>
      </c>
      <c r="AG919" s="5">
        <f t="shared" si="1760"/>
        <v>1.7781528318980502</v>
      </c>
      <c r="AH919" s="5">
        <f t="shared" si="1760"/>
        <v>9.9249959086554416</v>
      </c>
      <c r="AI919" s="5">
        <f t="shared" si="1760"/>
        <v>1.0834808800778206</v>
      </c>
    </row>
    <row r="920" spans="2:35" x14ac:dyDescent="0.3">
      <c r="B920" s="86">
        <f t="shared" si="1742"/>
        <v>47573</v>
      </c>
      <c r="C920" s="3"/>
      <c r="D920" s="3"/>
      <c r="E920" s="5">
        <f t="shared" ref="E920:AI920" si="1761">E357-E778</f>
        <v>54.048951211372945</v>
      </c>
      <c r="F920" s="5">
        <f t="shared" si="1761"/>
        <v>28.144634127996579</v>
      </c>
      <c r="G920" s="5">
        <f t="shared" si="1761"/>
        <v>41.075952511130154</v>
      </c>
      <c r="H920" s="5">
        <f t="shared" si="1761"/>
        <v>10.284618246698493</v>
      </c>
      <c r="I920" s="5">
        <f t="shared" si="1761"/>
        <v>41.867878536205225</v>
      </c>
      <c r="J920" s="5">
        <f t="shared" si="1761"/>
        <v>227.99133458739925</v>
      </c>
      <c r="K920" s="5">
        <f t="shared" si="1761"/>
        <v>15.244575982694935</v>
      </c>
      <c r="L920" s="5"/>
      <c r="M920" s="5">
        <f t="shared" si="1761"/>
        <v>22.757453141630716</v>
      </c>
      <c r="N920" s="5">
        <f t="shared" si="1761"/>
        <v>0</v>
      </c>
      <c r="O920" s="5">
        <f t="shared" si="1761"/>
        <v>0</v>
      </c>
      <c r="P920" s="5">
        <f t="shared" si="1761"/>
        <v>0</v>
      </c>
      <c r="Q920" s="5">
        <f t="shared" si="1761"/>
        <v>0</v>
      </c>
      <c r="R920" s="5">
        <f t="shared" si="1761"/>
        <v>0</v>
      </c>
      <c r="S920" s="5">
        <f t="shared" si="1761"/>
        <v>0</v>
      </c>
      <c r="T920" s="5"/>
      <c r="U920" s="5">
        <f t="shared" si="1761"/>
        <v>12.089896981491316</v>
      </c>
      <c r="V920" s="5">
        <f t="shared" si="1761"/>
        <v>3.4698863993420446</v>
      </c>
      <c r="W920" s="5">
        <f t="shared" si="1761"/>
        <v>5.0641585287694717</v>
      </c>
      <c r="X920" s="5">
        <f t="shared" si="1761"/>
        <v>3.6105574695856415</v>
      </c>
      <c r="Y920" s="5">
        <f t="shared" si="1761"/>
        <v>2.808211365233277</v>
      </c>
      <c r="Z920" s="5">
        <f t="shared" si="1761"/>
        <v>18.524295935226188</v>
      </c>
      <c r="AA920" s="5">
        <f t="shared" si="1761"/>
        <v>1.1878890376125921</v>
      </c>
      <c r="AB920" s="5"/>
      <c r="AC920" s="5">
        <f t="shared" si="1761"/>
        <v>9.2452153387874763</v>
      </c>
      <c r="AD920" s="5">
        <f t="shared" si="1761"/>
        <v>1.7349431996710223</v>
      </c>
      <c r="AE920" s="5">
        <f t="shared" si="1761"/>
        <v>2.5320792643847359</v>
      </c>
      <c r="AF920" s="5">
        <f t="shared" si="1761"/>
        <v>2.188216648233722</v>
      </c>
      <c r="AG920" s="5">
        <f t="shared" si="1761"/>
        <v>1.7870435960575402</v>
      </c>
      <c r="AH920" s="5">
        <f t="shared" si="1761"/>
        <v>9.9746208881987179</v>
      </c>
      <c r="AI920" s="5">
        <f t="shared" si="1761"/>
        <v>1.0888982844782096</v>
      </c>
    </row>
    <row r="921" spans="2:35" x14ac:dyDescent="0.3">
      <c r="B921" s="86">
        <f t="shared" si="1742"/>
        <v>47938</v>
      </c>
      <c r="C921" s="3"/>
      <c r="D921" s="3"/>
      <c r="E921" s="5">
        <f t="shared" ref="E921:AI921" si="1762">E358-E779</f>
        <v>54.319195967429799</v>
      </c>
      <c r="F921" s="5">
        <f t="shared" si="1762"/>
        <v>28.285357298636558</v>
      </c>
      <c r="G921" s="5">
        <f t="shared" si="1762"/>
        <v>41.281332273685798</v>
      </c>
      <c r="H921" s="5">
        <f t="shared" si="1762"/>
        <v>10.336041337931986</v>
      </c>
      <c r="I921" s="5">
        <f t="shared" si="1762"/>
        <v>42.077217928886249</v>
      </c>
      <c r="J921" s="5">
        <f t="shared" si="1762"/>
        <v>229.13129126033627</v>
      </c>
      <c r="K921" s="5">
        <f t="shared" si="1762"/>
        <v>15.320798862608408</v>
      </c>
      <c r="L921" s="5"/>
      <c r="M921" s="5">
        <f t="shared" si="1762"/>
        <v>22.871240407338863</v>
      </c>
      <c r="N921" s="5">
        <f t="shared" si="1762"/>
        <v>0</v>
      </c>
      <c r="O921" s="5">
        <f t="shared" si="1762"/>
        <v>0</v>
      </c>
      <c r="P921" s="5">
        <f t="shared" si="1762"/>
        <v>0</v>
      </c>
      <c r="Q921" s="5">
        <f t="shared" si="1762"/>
        <v>0</v>
      </c>
      <c r="R921" s="5">
        <f t="shared" si="1762"/>
        <v>0</v>
      </c>
      <c r="S921" s="5">
        <f t="shared" si="1762"/>
        <v>0</v>
      </c>
      <c r="T921" s="5"/>
      <c r="U921" s="5">
        <f t="shared" si="1762"/>
        <v>12.150346466398773</v>
      </c>
      <c r="V921" s="5">
        <f t="shared" si="1762"/>
        <v>3.4872358313387544</v>
      </c>
      <c r="W921" s="5">
        <f t="shared" si="1762"/>
        <v>5.089479321413318</v>
      </c>
      <c r="X921" s="5">
        <f t="shared" si="1762"/>
        <v>3.6286102569335692</v>
      </c>
      <c r="Y921" s="5">
        <f t="shared" si="1762"/>
        <v>2.8222524220594436</v>
      </c>
      <c r="Z921" s="5">
        <f t="shared" si="1762"/>
        <v>18.616917414902318</v>
      </c>
      <c r="AA921" s="5">
        <f t="shared" si="1762"/>
        <v>1.1938284828006553</v>
      </c>
      <c r="AB921" s="5"/>
      <c r="AC921" s="5">
        <f t="shared" si="1762"/>
        <v>9.2914414154814136</v>
      </c>
      <c r="AD921" s="5">
        <f t="shared" si="1762"/>
        <v>1.7436179156693772</v>
      </c>
      <c r="AE921" s="5">
        <f t="shared" si="1762"/>
        <v>2.544739660706659</v>
      </c>
      <c r="AF921" s="5">
        <f t="shared" si="1762"/>
        <v>2.1991577314748905</v>
      </c>
      <c r="AG921" s="5">
        <f t="shared" si="1762"/>
        <v>1.7959788140378279</v>
      </c>
      <c r="AH921" s="5">
        <f t="shared" si="1762"/>
        <v>10.024493992639711</v>
      </c>
      <c r="AI921" s="5">
        <f t="shared" si="1762"/>
        <v>1.0943427759006006</v>
      </c>
    </row>
    <row r="922" spans="2:35" x14ac:dyDescent="0.3">
      <c r="B922" s="86">
        <f t="shared" si="1742"/>
        <v>48304</v>
      </c>
      <c r="C922" s="3"/>
      <c r="D922" s="3"/>
      <c r="E922" s="5">
        <f t="shared" ref="E922:AI922" si="1763">E359-E780</f>
        <v>54.590791947266943</v>
      </c>
      <c r="F922" s="5">
        <f t="shared" si="1763"/>
        <v>28.426784085129743</v>
      </c>
      <c r="G922" s="5">
        <f t="shared" si="1763"/>
        <v>41.487738935054224</v>
      </c>
      <c r="H922" s="5">
        <f t="shared" si="1763"/>
        <v>10.387721544621643</v>
      </c>
      <c r="I922" s="5">
        <f t="shared" si="1763"/>
        <v>42.287604018530665</v>
      </c>
      <c r="J922" s="5">
        <f t="shared" si="1763"/>
        <v>230.27694771663789</v>
      </c>
      <c r="K922" s="5">
        <f t="shared" si="1763"/>
        <v>15.397402856921451</v>
      </c>
      <c r="L922" s="5"/>
      <c r="M922" s="5">
        <f t="shared" si="1763"/>
        <v>22.985596609375552</v>
      </c>
      <c r="N922" s="5">
        <f t="shared" si="1763"/>
        <v>0</v>
      </c>
      <c r="O922" s="5">
        <f t="shared" si="1763"/>
        <v>0</v>
      </c>
      <c r="P922" s="5">
        <f t="shared" si="1763"/>
        <v>0</v>
      </c>
      <c r="Q922" s="5">
        <f t="shared" si="1763"/>
        <v>0</v>
      </c>
      <c r="R922" s="5">
        <f t="shared" si="1763"/>
        <v>0</v>
      </c>
      <c r="S922" s="5">
        <f t="shared" si="1763"/>
        <v>0</v>
      </c>
      <c r="T922" s="5"/>
      <c r="U922" s="5">
        <f t="shared" si="1763"/>
        <v>12.211098198730765</v>
      </c>
      <c r="V922" s="5">
        <f t="shared" si="1763"/>
        <v>3.5046720104954474</v>
      </c>
      <c r="W922" s="5">
        <f t="shared" si="1763"/>
        <v>5.1149267180203841</v>
      </c>
      <c r="X922" s="5">
        <f t="shared" si="1763"/>
        <v>3.6467533082182371</v>
      </c>
      <c r="Y922" s="5">
        <f t="shared" si="1763"/>
        <v>2.8363636841697399</v>
      </c>
      <c r="Z922" s="5">
        <f t="shared" si="1763"/>
        <v>18.710002001976829</v>
      </c>
      <c r="AA922" s="5">
        <f t="shared" si="1763"/>
        <v>1.1997976252146583</v>
      </c>
      <c r="AB922" s="5"/>
      <c r="AC922" s="5">
        <f t="shared" si="1763"/>
        <v>9.3378986225588196</v>
      </c>
      <c r="AD922" s="5">
        <f t="shared" si="1763"/>
        <v>1.7523360052477237</v>
      </c>
      <c r="AE922" s="5">
        <f t="shared" si="1763"/>
        <v>2.5574633590101921</v>
      </c>
      <c r="AF922" s="5">
        <f t="shared" si="1763"/>
        <v>2.2101535201322648</v>
      </c>
      <c r="AG922" s="5">
        <f t="shared" si="1763"/>
        <v>1.8049587081080165</v>
      </c>
      <c r="AH922" s="5">
        <f t="shared" si="1763"/>
        <v>10.07461646260291</v>
      </c>
      <c r="AI922" s="5">
        <f t="shared" si="1763"/>
        <v>1.0998144897801037</v>
      </c>
    </row>
    <row r="923" spans="2:35" x14ac:dyDescent="0.3">
      <c r="B923" s="86">
        <f t="shared" si="1742"/>
        <v>48669</v>
      </c>
      <c r="C923" s="3"/>
      <c r="D923" s="3"/>
      <c r="E923" s="5">
        <f t="shared" ref="E923:AI923" si="1764">E360-E781</f>
        <v>54.86374590700327</v>
      </c>
      <c r="F923" s="5">
        <f t="shared" si="1764"/>
        <v>28.568918005555389</v>
      </c>
      <c r="G923" s="5">
        <f t="shared" si="1764"/>
        <v>41.695177629729493</v>
      </c>
      <c r="H923" s="5">
        <f t="shared" si="1764"/>
        <v>10.43966015234475</v>
      </c>
      <c r="I923" s="5">
        <f t="shared" si="1764"/>
        <v>42.499042038623315</v>
      </c>
      <c r="J923" s="5">
        <f t="shared" si="1764"/>
        <v>231.42833245522107</v>
      </c>
      <c r="K923" s="5">
        <f t="shared" si="1764"/>
        <v>15.474389871206055</v>
      </c>
      <c r="L923" s="5"/>
      <c r="M923" s="5">
        <f t="shared" si="1764"/>
        <v>23.100524592422431</v>
      </c>
      <c r="N923" s="5">
        <f t="shared" si="1764"/>
        <v>0</v>
      </c>
      <c r="O923" s="5">
        <f t="shared" si="1764"/>
        <v>0</v>
      </c>
      <c r="P923" s="5">
        <f t="shared" si="1764"/>
        <v>0</v>
      </c>
      <c r="Q923" s="5">
        <f t="shared" si="1764"/>
        <v>0</v>
      </c>
      <c r="R923" s="5">
        <f t="shared" si="1764"/>
        <v>0</v>
      </c>
      <c r="S923" s="5">
        <f t="shared" si="1764"/>
        <v>0</v>
      </c>
      <c r="T923" s="5"/>
      <c r="U923" s="5">
        <f t="shared" si="1764"/>
        <v>12.272153689724417</v>
      </c>
      <c r="V923" s="5">
        <f t="shared" si="1764"/>
        <v>3.5221953705479243</v>
      </c>
      <c r="W923" s="5">
        <f t="shared" si="1764"/>
        <v>5.1405013516104852</v>
      </c>
      <c r="X923" s="5">
        <f t="shared" si="1764"/>
        <v>3.6649870747593276</v>
      </c>
      <c r="Y923" s="5">
        <f t="shared" si="1764"/>
        <v>2.8505455025905881</v>
      </c>
      <c r="Z923" s="5">
        <f t="shared" si="1764"/>
        <v>18.80355201198671</v>
      </c>
      <c r="AA923" s="5">
        <f t="shared" si="1764"/>
        <v>1.2057966133407314</v>
      </c>
      <c r="AB923" s="5"/>
      <c r="AC923" s="5">
        <f t="shared" si="1764"/>
        <v>9.3845881156716118</v>
      </c>
      <c r="AD923" s="5">
        <f t="shared" si="1764"/>
        <v>1.7610976852739622</v>
      </c>
      <c r="AE923" s="5">
        <f t="shared" si="1764"/>
        <v>2.5702506758052426</v>
      </c>
      <c r="AF923" s="5">
        <f t="shared" si="1764"/>
        <v>2.2212042877329261</v>
      </c>
      <c r="AG923" s="5">
        <f t="shared" si="1764"/>
        <v>1.8139835016485566</v>
      </c>
      <c r="AH923" s="5">
        <f t="shared" si="1764"/>
        <v>10.124989544915922</v>
      </c>
      <c r="AI923" s="5">
        <f t="shared" si="1764"/>
        <v>1.105313562229004</v>
      </c>
    </row>
    <row r="924" spans="2:35" x14ac:dyDescent="0.3">
      <c r="B924" s="86">
        <f t="shared" si="1742"/>
        <v>49034</v>
      </c>
      <c r="C924" s="3"/>
      <c r="D924" s="3"/>
      <c r="E924" s="5">
        <f t="shared" ref="E924:AI924" si="1765">E361-E782</f>
        <v>55.138064636538274</v>
      </c>
      <c r="F924" s="5">
        <f t="shared" si="1765"/>
        <v>28.711762595583156</v>
      </c>
      <c r="G924" s="5">
        <f t="shared" si="1765"/>
        <v>41.903653517878134</v>
      </c>
      <c r="H924" s="5">
        <f t="shared" si="1765"/>
        <v>10.491858453106472</v>
      </c>
      <c r="I924" s="5">
        <f t="shared" si="1765"/>
        <v>42.711537248816427</v>
      </c>
      <c r="J924" s="5">
        <f t="shared" si="1765"/>
        <v>232.58547411749714</v>
      </c>
      <c r="K924" s="5">
        <f t="shared" si="1765"/>
        <v>15.551761820562083</v>
      </c>
      <c r="L924" s="5"/>
      <c r="M924" s="5">
        <f t="shared" si="1765"/>
        <v>23.216027215384543</v>
      </c>
      <c r="N924" s="5">
        <f t="shared" si="1765"/>
        <v>0</v>
      </c>
      <c r="O924" s="5">
        <f t="shared" si="1765"/>
        <v>0</v>
      </c>
      <c r="P924" s="5">
        <f t="shared" si="1765"/>
        <v>0</v>
      </c>
      <c r="Q924" s="5">
        <f t="shared" si="1765"/>
        <v>0</v>
      </c>
      <c r="R924" s="5">
        <f t="shared" si="1765"/>
        <v>0</v>
      </c>
      <c r="S924" s="5">
        <f t="shared" si="1765"/>
        <v>0</v>
      </c>
      <c r="T924" s="5"/>
      <c r="U924" s="5">
        <f t="shared" si="1765"/>
        <v>12.333514458173036</v>
      </c>
      <c r="V924" s="5">
        <f t="shared" si="1765"/>
        <v>3.5398063474006634</v>
      </c>
      <c r="W924" s="5">
        <f t="shared" si="1765"/>
        <v>5.1662038583685366</v>
      </c>
      <c r="X924" s="5">
        <f t="shared" si="1765"/>
        <v>3.683312010133124</v>
      </c>
      <c r="Y924" s="5">
        <f t="shared" si="1765"/>
        <v>2.8647982301035415</v>
      </c>
      <c r="Z924" s="5">
        <f t="shared" si="1765"/>
        <v>18.897569772046644</v>
      </c>
      <c r="AA924" s="5">
        <f t="shared" si="1765"/>
        <v>1.2118255964074349</v>
      </c>
      <c r="AB924" s="5"/>
      <c r="AC924" s="5">
        <f t="shared" si="1765"/>
        <v>9.4315110562499687</v>
      </c>
      <c r="AD924" s="5">
        <f t="shared" si="1765"/>
        <v>1.7699031737003317</v>
      </c>
      <c r="AE924" s="5">
        <f t="shared" si="1765"/>
        <v>2.5831019291842683</v>
      </c>
      <c r="AF924" s="5">
        <f t="shared" si="1765"/>
        <v>2.2323103091715901</v>
      </c>
      <c r="AG924" s="5">
        <f t="shared" si="1765"/>
        <v>1.8230534191567991</v>
      </c>
      <c r="AH924" s="5">
        <f t="shared" si="1765"/>
        <v>10.1756144926405</v>
      </c>
      <c r="AI924" s="5">
        <f t="shared" si="1765"/>
        <v>1.1108401300401487</v>
      </c>
    </row>
    <row r="925" spans="2:35" x14ac:dyDescent="0.3">
      <c r="B925" s="86">
        <f t="shared" si="1742"/>
        <v>49399</v>
      </c>
      <c r="C925" s="3"/>
      <c r="D925" s="3"/>
      <c r="E925" s="5">
        <f t="shared" ref="E925:AI925" si="1766">E362-E783</f>
        <v>55.413754959720961</v>
      </c>
      <c r="F925" s="5">
        <f t="shared" si="1766"/>
        <v>28.855321408561078</v>
      </c>
      <c r="G925" s="5">
        <f t="shared" si="1766"/>
        <v>42.113171785467522</v>
      </c>
      <c r="H925" s="5">
        <f t="shared" si="1766"/>
        <v>10.544317745372004</v>
      </c>
      <c r="I925" s="5">
        <f t="shared" si="1766"/>
        <v>42.925094935060514</v>
      </c>
      <c r="J925" s="5">
        <f t="shared" si="1766"/>
        <v>233.7484014880846</v>
      </c>
      <c r="K925" s="5">
        <f t="shared" si="1766"/>
        <v>15.62952062966489</v>
      </c>
      <c r="L925" s="5"/>
      <c r="M925" s="5">
        <f t="shared" si="1766"/>
        <v>23.33210735146146</v>
      </c>
      <c r="N925" s="5">
        <f t="shared" si="1766"/>
        <v>0</v>
      </c>
      <c r="O925" s="5">
        <f t="shared" si="1766"/>
        <v>0</v>
      </c>
      <c r="P925" s="5">
        <f t="shared" si="1766"/>
        <v>0</v>
      </c>
      <c r="Q925" s="5">
        <f t="shared" si="1766"/>
        <v>0</v>
      </c>
      <c r="R925" s="5">
        <f t="shared" si="1766"/>
        <v>0</v>
      </c>
      <c r="S925" s="5">
        <f t="shared" si="1766"/>
        <v>0</v>
      </c>
      <c r="T925" s="5"/>
      <c r="U925" s="5">
        <f t="shared" si="1766"/>
        <v>12.3951820304639</v>
      </c>
      <c r="V925" s="5">
        <f t="shared" si="1766"/>
        <v>3.5575053791376665</v>
      </c>
      <c r="W925" s="5">
        <f t="shared" si="1766"/>
        <v>5.1920348776603795</v>
      </c>
      <c r="X925" s="5">
        <f t="shared" si="1766"/>
        <v>3.7017285701837892</v>
      </c>
      <c r="Y925" s="5">
        <f t="shared" si="1766"/>
        <v>2.8791222212540588</v>
      </c>
      <c r="Z925" s="5">
        <f t="shared" si="1766"/>
        <v>18.992057620906873</v>
      </c>
      <c r="AA925" s="5">
        <f t="shared" si="1766"/>
        <v>1.2178847243894719</v>
      </c>
      <c r="AB925" s="5"/>
      <c r="AC925" s="5">
        <f t="shared" si="1766"/>
        <v>9.4786686115312175</v>
      </c>
      <c r="AD925" s="5">
        <f t="shared" si="1766"/>
        <v>1.7787526895688333</v>
      </c>
      <c r="AE925" s="5">
        <f t="shared" si="1766"/>
        <v>2.5960174388301898</v>
      </c>
      <c r="AF925" s="5">
        <f t="shared" si="1766"/>
        <v>2.243471860717448</v>
      </c>
      <c r="AG925" s="5">
        <f t="shared" si="1766"/>
        <v>1.832168686252583</v>
      </c>
      <c r="AH925" s="5">
        <f t="shared" si="1766"/>
        <v>10.226492565103703</v>
      </c>
      <c r="AI925" s="5">
        <f t="shared" si="1766"/>
        <v>1.1163943306903494</v>
      </c>
    </row>
    <row r="926" spans="2:35" x14ac:dyDescent="0.3">
      <c r="B926" s="86">
        <f t="shared" si="1742"/>
        <v>49765</v>
      </c>
      <c r="C926" s="3"/>
      <c r="D926" s="3"/>
      <c r="E926" s="5">
        <f t="shared" ref="E926:AI926" si="1767">E363-E784</f>
        <v>55.690823734519562</v>
      </c>
      <c r="F926" s="5">
        <f t="shared" si="1767"/>
        <v>28.99959801560388</v>
      </c>
      <c r="G926" s="5">
        <f t="shared" si="1767"/>
        <v>42.323737644394846</v>
      </c>
      <c r="H926" s="5">
        <f t="shared" si="1767"/>
        <v>10.597039334098863</v>
      </c>
      <c r="I926" s="5">
        <f t="shared" si="1767"/>
        <v>43.139720409735808</v>
      </c>
      <c r="J926" s="5">
        <f t="shared" si="1767"/>
        <v>234.91714349552504</v>
      </c>
      <c r="K926" s="5">
        <f t="shared" si="1767"/>
        <v>15.707668232813214</v>
      </c>
      <c r="L926" s="5"/>
      <c r="M926" s="5">
        <f t="shared" si="1767"/>
        <v>23.448767888218764</v>
      </c>
      <c r="N926" s="5">
        <f t="shared" si="1767"/>
        <v>0</v>
      </c>
      <c r="O926" s="5">
        <f t="shared" si="1767"/>
        <v>0</v>
      </c>
      <c r="P926" s="5">
        <f t="shared" si="1767"/>
        <v>0</v>
      </c>
      <c r="Q926" s="5">
        <f t="shared" si="1767"/>
        <v>0</v>
      </c>
      <c r="R926" s="5">
        <f t="shared" si="1767"/>
        <v>0</v>
      </c>
      <c r="S926" s="5">
        <f t="shared" si="1767"/>
        <v>0</v>
      </c>
      <c r="T926" s="5"/>
      <c r="U926" s="5">
        <f t="shared" si="1767"/>
        <v>12.457157940616218</v>
      </c>
      <c r="V926" s="5">
        <f t="shared" si="1767"/>
        <v>3.5752929060333543</v>
      </c>
      <c r="W926" s="5">
        <f t="shared" si="1767"/>
        <v>5.2179950520486802</v>
      </c>
      <c r="X926" s="5">
        <f t="shared" si="1767"/>
        <v>3.7202372130347072</v>
      </c>
      <c r="Y926" s="5">
        <f t="shared" si="1767"/>
        <v>2.8935178323603292</v>
      </c>
      <c r="Z926" s="5">
        <f t="shared" si="1767"/>
        <v>19.087017909011411</v>
      </c>
      <c r="AA926" s="5">
        <f t="shared" si="1767"/>
        <v>1.223974148011419</v>
      </c>
      <c r="AB926" s="5"/>
      <c r="AC926" s="5">
        <f t="shared" si="1767"/>
        <v>9.5260619545888741</v>
      </c>
      <c r="AD926" s="5">
        <f t="shared" si="1767"/>
        <v>1.7876464530166771</v>
      </c>
      <c r="AE926" s="5">
        <f t="shared" si="1767"/>
        <v>2.6089975260243401</v>
      </c>
      <c r="AF926" s="5">
        <f t="shared" si="1767"/>
        <v>2.2546892200210351</v>
      </c>
      <c r="AG926" s="5">
        <f t="shared" si="1767"/>
        <v>1.8413295296838459</v>
      </c>
      <c r="AH926" s="5">
        <f t="shared" si="1767"/>
        <v>10.27762502792922</v>
      </c>
      <c r="AI926" s="5">
        <f t="shared" si="1767"/>
        <v>1.121976302343801</v>
      </c>
    </row>
    <row r="927" spans="2:35" x14ac:dyDescent="0.3">
      <c r="B927" s="86">
        <f t="shared" si="1742"/>
        <v>50130</v>
      </c>
      <c r="C927" s="3"/>
      <c r="D927" s="3"/>
      <c r="E927" s="5">
        <f t="shared" ref="E927:AI927" si="1768">E364-E785</f>
        <v>55.969277853192153</v>
      </c>
      <c r="F927" s="5">
        <f t="shared" si="1768"/>
        <v>29.144596005681894</v>
      </c>
      <c r="G927" s="5">
        <f t="shared" si="1768"/>
        <v>42.535356332616821</v>
      </c>
      <c r="H927" s="5">
        <f t="shared" si="1768"/>
        <v>10.650024530769356</v>
      </c>
      <c r="I927" s="5">
        <f t="shared" si="1768"/>
        <v>43.355419011784477</v>
      </c>
      <c r="J927" s="5">
        <f t="shared" si="1768"/>
        <v>236.09172921300262</v>
      </c>
      <c r="K927" s="5">
        <f t="shared" si="1768"/>
        <v>15.78620657397728</v>
      </c>
      <c r="L927" s="5"/>
      <c r="M927" s="5">
        <f t="shared" si="1768"/>
        <v>23.566011727659856</v>
      </c>
      <c r="N927" s="5">
        <f t="shared" si="1768"/>
        <v>0</v>
      </c>
      <c r="O927" s="5">
        <f t="shared" si="1768"/>
        <v>0</v>
      </c>
      <c r="P927" s="5">
        <f t="shared" si="1768"/>
        <v>0</v>
      </c>
      <c r="Q927" s="5">
        <f t="shared" si="1768"/>
        <v>0</v>
      </c>
      <c r="R927" s="5">
        <f t="shared" si="1768"/>
        <v>0</v>
      </c>
      <c r="S927" s="5">
        <f t="shared" si="1768"/>
        <v>0</v>
      </c>
      <c r="T927" s="5"/>
      <c r="U927" s="5">
        <f t="shared" si="1768"/>
        <v>12.519443730319297</v>
      </c>
      <c r="V927" s="5">
        <f t="shared" si="1768"/>
        <v>3.5931693705635213</v>
      </c>
      <c r="W927" s="5">
        <f t="shared" si="1768"/>
        <v>5.2440850273089232</v>
      </c>
      <c r="X927" s="5">
        <f t="shared" si="1768"/>
        <v>3.738838399099881</v>
      </c>
      <c r="Y927" s="5">
        <f t="shared" si="1768"/>
        <v>2.9079854215221297</v>
      </c>
      <c r="Z927" s="5">
        <f t="shared" si="1768"/>
        <v>19.182452998556464</v>
      </c>
      <c r="AA927" s="5">
        <f t="shared" si="1768"/>
        <v>1.2300940187514762</v>
      </c>
      <c r="AB927" s="5"/>
      <c r="AC927" s="5">
        <f t="shared" si="1768"/>
        <v>9.5736922643618154</v>
      </c>
      <c r="AD927" s="5">
        <f t="shared" si="1768"/>
        <v>1.7965846852817606</v>
      </c>
      <c r="AE927" s="5">
        <f t="shared" si="1768"/>
        <v>2.6220425136544616</v>
      </c>
      <c r="AF927" s="5">
        <f t="shared" si="1768"/>
        <v>2.2659626661211401</v>
      </c>
      <c r="AG927" s="5">
        <f t="shared" si="1768"/>
        <v>1.8505361773322651</v>
      </c>
      <c r="AH927" s="5">
        <f t="shared" si="1768"/>
        <v>10.329013153068866</v>
      </c>
      <c r="AI927" s="5">
        <f t="shared" si="1768"/>
        <v>1.1275861838555199</v>
      </c>
    </row>
    <row r="928" spans="2:35" x14ac:dyDescent="0.3">
      <c r="B928" s="86">
        <f t="shared" si="1742"/>
        <v>50495</v>
      </c>
      <c r="C928" s="3"/>
      <c r="D928" s="3"/>
      <c r="E928" s="5">
        <f t="shared" ref="E928:AI928" si="1769">E365-E786</f>
        <v>56.249124242458116</v>
      </c>
      <c r="F928" s="5">
        <f t="shared" si="1769"/>
        <v>29.290318985710297</v>
      </c>
      <c r="G928" s="5">
        <f t="shared" si="1769"/>
        <v>42.748033114279899</v>
      </c>
      <c r="H928" s="5">
        <f t="shared" si="1769"/>
        <v>10.703274653423202</v>
      </c>
      <c r="I928" s="5">
        <f t="shared" si="1769"/>
        <v>43.5721961068434</v>
      </c>
      <c r="J928" s="5">
        <f t="shared" si="1769"/>
        <v>237.2721878590676</v>
      </c>
      <c r="K928" s="5">
        <f t="shared" si="1769"/>
        <v>15.865137606847162</v>
      </c>
      <c r="L928" s="5"/>
      <c r="M928" s="5">
        <f t="shared" si="1769"/>
        <v>23.683841786298149</v>
      </c>
      <c r="N928" s="5">
        <f t="shared" si="1769"/>
        <v>0</v>
      </c>
      <c r="O928" s="5">
        <f t="shared" si="1769"/>
        <v>0</v>
      </c>
      <c r="P928" s="5">
        <f t="shared" si="1769"/>
        <v>0</v>
      </c>
      <c r="Q928" s="5">
        <f t="shared" si="1769"/>
        <v>0</v>
      </c>
      <c r="R928" s="5">
        <f t="shared" si="1769"/>
        <v>0</v>
      </c>
      <c r="S928" s="5">
        <f t="shared" si="1769"/>
        <v>0</v>
      </c>
      <c r="T928" s="5"/>
      <c r="U928" s="5">
        <f t="shared" si="1769"/>
        <v>12.582040948970894</v>
      </c>
      <c r="V928" s="5">
        <f t="shared" si="1769"/>
        <v>3.6111352174163378</v>
      </c>
      <c r="W928" s="5">
        <f t="shared" si="1769"/>
        <v>5.2703054524454673</v>
      </c>
      <c r="X928" s="5">
        <f t="shared" si="1769"/>
        <v>3.7575325910953801</v>
      </c>
      <c r="Y928" s="5">
        <f t="shared" si="1769"/>
        <v>2.9225253486297404</v>
      </c>
      <c r="Z928" s="5">
        <f t="shared" si="1769"/>
        <v>19.278365263549244</v>
      </c>
      <c r="AA928" s="5">
        <f t="shared" si="1769"/>
        <v>1.2362444888452335</v>
      </c>
      <c r="AB928" s="5"/>
      <c r="AC928" s="5">
        <f t="shared" si="1769"/>
        <v>9.621560725683624</v>
      </c>
      <c r="AD928" s="5">
        <f t="shared" si="1769"/>
        <v>1.8055676087081689</v>
      </c>
      <c r="AE928" s="5">
        <f t="shared" si="1769"/>
        <v>2.6351527262227337</v>
      </c>
      <c r="AF928" s="5">
        <f t="shared" si="1769"/>
        <v>2.2772924794517451</v>
      </c>
      <c r="AG928" s="5">
        <f t="shared" si="1769"/>
        <v>1.8597888582189259</v>
      </c>
      <c r="AH928" s="5">
        <f t="shared" si="1769"/>
        <v>10.38065821883421</v>
      </c>
      <c r="AI928" s="5">
        <f t="shared" si="1769"/>
        <v>1.1332241147747972</v>
      </c>
    </row>
    <row r="929" spans="2:35" x14ac:dyDescent="0.3">
      <c r="B929" s="86">
        <f t="shared" si="1742"/>
        <v>50860</v>
      </c>
      <c r="C929" s="3"/>
      <c r="D929" s="3"/>
      <c r="E929" s="5">
        <f t="shared" ref="E929:AI929" si="1770">E366-E787</f>
        <v>56.530369863670394</v>
      </c>
      <c r="F929" s="5">
        <f t="shared" si="1770"/>
        <v>29.436770580638846</v>
      </c>
      <c r="G929" s="5">
        <f t="shared" si="1770"/>
        <v>42.961773279851286</v>
      </c>
      <c r="H929" s="5">
        <f t="shared" si="1770"/>
        <v>10.756791026690316</v>
      </c>
      <c r="I929" s="5">
        <f t="shared" si="1770"/>
        <v>43.790057087377612</v>
      </c>
      <c r="J929" s="5">
        <f t="shared" si="1770"/>
        <v>238.45854879836293</v>
      </c>
      <c r="K929" s="5">
        <f t="shared" si="1770"/>
        <v>15.944463294881396</v>
      </c>
      <c r="L929" s="5"/>
      <c r="M929" s="5">
        <f t="shared" si="1770"/>
        <v>23.802260995229641</v>
      </c>
      <c r="N929" s="5">
        <f t="shared" si="1770"/>
        <v>0</v>
      </c>
      <c r="O929" s="5">
        <f t="shared" si="1770"/>
        <v>0</v>
      </c>
      <c r="P929" s="5">
        <f t="shared" si="1770"/>
        <v>0</v>
      </c>
      <c r="Q929" s="5">
        <f t="shared" si="1770"/>
        <v>0</v>
      </c>
      <c r="R929" s="5">
        <f t="shared" si="1770"/>
        <v>0</v>
      </c>
      <c r="S929" s="5">
        <f t="shared" si="1770"/>
        <v>0</v>
      </c>
      <c r="T929" s="5"/>
      <c r="U929" s="5">
        <f t="shared" si="1770"/>
        <v>12.644951153715747</v>
      </c>
      <c r="V929" s="5">
        <f t="shared" si="1770"/>
        <v>3.6291908935034196</v>
      </c>
      <c r="W929" s="5">
        <f t="shared" si="1770"/>
        <v>5.2966569797076941</v>
      </c>
      <c r="X929" s="5">
        <f t="shared" si="1770"/>
        <v>3.7763202540508565</v>
      </c>
      <c r="Y929" s="5">
        <f t="shared" si="1770"/>
        <v>2.9371379753728886</v>
      </c>
      <c r="Z929" s="5">
        <f t="shared" si="1770"/>
        <v>19.374757089866986</v>
      </c>
      <c r="AA929" s="5">
        <f t="shared" si="1770"/>
        <v>1.2424257112894594</v>
      </c>
      <c r="AB929" s="5"/>
      <c r="AC929" s="5">
        <f t="shared" si="1770"/>
        <v>9.6696685293120428</v>
      </c>
      <c r="AD929" s="5">
        <f t="shared" si="1770"/>
        <v>1.8145954467517098</v>
      </c>
      <c r="AE929" s="5">
        <f t="shared" si="1770"/>
        <v>2.6483284898538471</v>
      </c>
      <c r="AF929" s="5">
        <f t="shared" si="1770"/>
        <v>2.2886789418490037</v>
      </c>
      <c r="AG929" s="5">
        <f t="shared" si="1770"/>
        <v>1.8690878025100204</v>
      </c>
      <c r="AH929" s="5">
        <f t="shared" si="1770"/>
        <v>10.432561509928378</v>
      </c>
      <c r="AI929" s="5">
        <f t="shared" si="1770"/>
        <v>1.1388902353486712</v>
      </c>
    </row>
    <row r="930" spans="2:35" x14ac:dyDescent="0.3">
      <c r="B930" s="86">
        <f t="shared" si="1742"/>
        <v>51226</v>
      </c>
      <c r="C930" s="3"/>
      <c r="D930" s="3"/>
      <c r="E930" s="5">
        <f t="shared" ref="E930:AI930" si="1771">E367-E788</f>
        <v>56.813021712988736</v>
      </c>
      <c r="F930" s="5">
        <f t="shared" si="1771"/>
        <v>29.583954433542036</v>
      </c>
      <c r="G930" s="5">
        <f t="shared" si="1771"/>
        <v>43.176582146250546</v>
      </c>
      <c r="H930" s="5">
        <f t="shared" si="1771"/>
        <v>10.810574981823768</v>
      </c>
      <c r="I930" s="5">
        <f t="shared" si="1771"/>
        <v>44.009007372814494</v>
      </c>
      <c r="J930" s="5">
        <f t="shared" si="1771"/>
        <v>239.6508415423547</v>
      </c>
      <c r="K930" s="5">
        <f t="shared" si="1771"/>
        <v>16.024185611355804</v>
      </c>
      <c r="L930" s="5"/>
      <c r="M930" s="5">
        <f t="shared" si="1771"/>
        <v>23.921272300205789</v>
      </c>
      <c r="N930" s="5">
        <f t="shared" si="1771"/>
        <v>0</v>
      </c>
      <c r="O930" s="5">
        <f t="shared" si="1771"/>
        <v>0</v>
      </c>
      <c r="P930" s="5">
        <f t="shared" si="1771"/>
        <v>0</v>
      </c>
      <c r="Q930" s="5">
        <f t="shared" si="1771"/>
        <v>0</v>
      </c>
      <c r="R930" s="5">
        <f t="shared" si="1771"/>
        <v>0</v>
      </c>
      <c r="S930" s="5">
        <f t="shared" si="1771"/>
        <v>0</v>
      </c>
      <c r="T930" s="5"/>
      <c r="U930" s="5">
        <f t="shared" si="1771"/>
        <v>12.708175909484325</v>
      </c>
      <c r="V930" s="5">
        <f t="shared" si="1771"/>
        <v>3.6473368479709358</v>
      </c>
      <c r="W930" s="5">
        <f t="shared" si="1771"/>
        <v>5.3231402646062316</v>
      </c>
      <c r="X930" s="5">
        <f t="shared" si="1771"/>
        <v>3.79520185532111</v>
      </c>
      <c r="Y930" s="5">
        <f t="shared" si="1771"/>
        <v>2.9518236652497531</v>
      </c>
      <c r="Z930" s="5">
        <f t="shared" si="1771"/>
        <v>19.471630875316318</v>
      </c>
      <c r="AA930" s="5">
        <f t="shared" si="1771"/>
        <v>1.2486378398459064</v>
      </c>
      <c r="AB930" s="5"/>
      <c r="AC930" s="5">
        <f t="shared" si="1771"/>
        <v>9.7180168719586018</v>
      </c>
      <c r="AD930" s="5">
        <f t="shared" si="1771"/>
        <v>1.8236684239854679</v>
      </c>
      <c r="AE930" s="5">
        <f t="shared" si="1771"/>
        <v>2.6615701323031158</v>
      </c>
      <c r="AF930" s="5">
        <f t="shared" si="1771"/>
        <v>2.3001223365582484</v>
      </c>
      <c r="AG930" s="5">
        <f t="shared" si="1771"/>
        <v>1.87843324152257</v>
      </c>
      <c r="AH930" s="5">
        <f t="shared" si="1771"/>
        <v>10.484724317478019</v>
      </c>
      <c r="AI930" s="5">
        <f t="shared" si="1771"/>
        <v>1.1445846865254146</v>
      </c>
    </row>
    <row r="931" spans="2:35" x14ac:dyDescent="0.3">
      <c r="B931" s="86">
        <f t="shared" si="1742"/>
        <v>51591</v>
      </c>
      <c r="C931" s="3"/>
      <c r="D931" s="3"/>
      <c r="E931" s="5">
        <f t="shared" ref="E931:AI931" si="1772">E368-E789</f>
        <v>42.769353424384782</v>
      </c>
      <c r="F931" s="5">
        <f t="shared" si="1772"/>
        <v>22.271066820756364</v>
      </c>
      <c r="G931" s="5">
        <f t="shared" si="1772"/>
        <v>32.503719143806592</v>
      </c>
      <c r="H931" s="5">
        <f t="shared" si="1772"/>
        <v>8.1382980200246315</v>
      </c>
      <c r="I931" s="5">
        <f t="shared" si="1772"/>
        <v>33.130376336837877</v>
      </c>
      <c r="J931" s="5">
        <f t="shared" si="1772"/>
        <v>180.41130767795241</v>
      </c>
      <c r="K931" s="5">
        <f t="shared" si="1772"/>
        <v>12.063150965852122</v>
      </c>
      <c r="L931" s="5"/>
      <c r="M931" s="5">
        <f t="shared" si="1772"/>
        <v>18.008148810267279</v>
      </c>
      <c r="N931" s="5">
        <f t="shared" si="1772"/>
        <v>0</v>
      </c>
      <c r="O931" s="5">
        <f t="shared" si="1772"/>
        <v>0</v>
      </c>
      <c r="P931" s="5">
        <f t="shared" si="1772"/>
        <v>0</v>
      </c>
      <c r="Q931" s="5">
        <f t="shared" si="1772"/>
        <v>0</v>
      </c>
      <c r="R931" s="5">
        <f t="shared" si="1772"/>
        <v>0</v>
      </c>
      <c r="S931" s="5">
        <f t="shared" si="1772"/>
        <v>0</v>
      </c>
      <c r="T931" s="5"/>
      <c r="U931" s="5">
        <f t="shared" si="1772"/>
        <v>9.5668290554544928</v>
      </c>
      <c r="V931" s="5">
        <f t="shared" si="1772"/>
        <v>2.7457479642028395</v>
      </c>
      <c r="W931" s="5">
        <f t="shared" si="1772"/>
        <v>4.007307839647388</v>
      </c>
      <c r="X931" s="5">
        <f t="shared" si="1772"/>
        <v>2.8570620708597114</v>
      </c>
      <c r="Y931" s="5">
        <f t="shared" si="1772"/>
        <v>2.222159388446443</v>
      </c>
      <c r="Z931" s="5">
        <f t="shared" si="1772"/>
        <v>14.658418748833633</v>
      </c>
      <c r="AA931" s="5">
        <f t="shared" si="1772"/>
        <v>0.93998578954691825</v>
      </c>
      <c r="AB931" s="5"/>
      <c r="AC931" s="5">
        <f t="shared" si="1772"/>
        <v>7.315810454171082</v>
      </c>
      <c r="AD931" s="5">
        <f t="shared" si="1772"/>
        <v>1.3728739821014198</v>
      </c>
      <c r="AE931" s="5">
        <f t="shared" si="1772"/>
        <v>2.003653919823694</v>
      </c>
      <c r="AF931" s="5">
        <f t="shared" si="1772"/>
        <v>1.7315527702180071</v>
      </c>
      <c r="AG931" s="5">
        <f t="shared" si="1772"/>
        <v>1.4141014290113729</v>
      </c>
      <c r="AH931" s="5">
        <f t="shared" si="1772"/>
        <v>7.8929947109104184</v>
      </c>
      <c r="AI931" s="5">
        <f t="shared" si="1772"/>
        <v>0.86165364041800852</v>
      </c>
    </row>
    <row r="932" spans="2:35" x14ac:dyDescent="0.3">
      <c r="E932" s="2"/>
      <c r="M932" s="2"/>
    </row>
    <row r="933" spans="2:35" s="97" customFormat="1" x14ac:dyDescent="0.3">
      <c r="B933" s="96" t="s">
        <v>252</v>
      </c>
      <c r="C933" s="96"/>
      <c r="D933" s="96"/>
    </row>
    <row r="934" spans="2:35" x14ac:dyDescent="0.3">
      <c r="E934" s="305" t="s">
        <v>89</v>
      </c>
      <c r="F934" s="305"/>
      <c r="G934" s="305"/>
      <c r="H934" s="305"/>
      <c r="I934" s="305"/>
      <c r="J934" s="305"/>
      <c r="K934" s="305"/>
      <c r="M934" s="305" t="s">
        <v>64</v>
      </c>
      <c r="N934" s="305"/>
      <c r="O934" s="305"/>
      <c r="P934" s="305"/>
      <c r="Q934" s="305"/>
      <c r="R934" s="305"/>
      <c r="S934" s="305"/>
      <c r="U934" s="305" t="s">
        <v>65</v>
      </c>
      <c r="V934" s="305"/>
      <c r="W934" s="305"/>
      <c r="X934" s="305"/>
      <c r="Y934" s="305"/>
      <c r="Z934" s="305"/>
      <c r="AA934" s="305"/>
      <c r="AC934" s="305" t="s">
        <v>66</v>
      </c>
      <c r="AD934" s="305"/>
      <c r="AE934" s="305"/>
      <c r="AF934" s="305"/>
      <c r="AG934" s="305"/>
      <c r="AH934" s="305"/>
      <c r="AI934" s="305"/>
    </row>
    <row r="935" spans="2:35" s="3" customFormat="1" x14ac:dyDescent="0.3">
      <c r="B935" s="4" t="s">
        <v>211</v>
      </c>
      <c r="C935" s="4"/>
      <c r="D935" s="4"/>
      <c r="E935" s="3" t="s">
        <v>70</v>
      </c>
      <c r="F935" s="3" t="s">
        <v>69</v>
      </c>
      <c r="G935" s="3" t="s">
        <v>61</v>
      </c>
      <c r="H935" s="3" t="s">
        <v>68</v>
      </c>
      <c r="I935" s="3" t="s">
        <v>71</v>
      </c>
      <c r="J935" s="3" t="s">
        <v>72</v>
      </c>
      <c r="K935" s="3" t="s">
        <v>62</v>
      </c>
      <c r="M935" s="3" t="s">
        <v>70</v>
      </c>
      <c r="N935" s="3" t="s">
        <v>69</v>
      </c>
      <c r="O935" s="3" t="s">
        <v>61</v>
      </c>
      <c r="P935" s="3" t="s">
        <v>68</v>
      </c>
      <c r="Q935" s="3" t="s">
        <v>71</v>
      </c>
      <c r="R935" s="3" t="s">
        <v>72</v>
      </c>
      <c r="S935" s="3" t="s">
        <v>62</v>
      </c>
      <c r="U935" s="3" t="s">
        <v>70</v>
      </c>
      <c r="V935" s="3" t="s">
        <v>69</v>
      </c>
      <c r="W935" s="3" t="s">
        <v>61</v>
      </c>
      <c r="X935" s="3" t="s">
        <v>68</v>
      </c>
      <c r="Y935" s="3" t="s">
        <v>71</v>
      </c>
      <c r="Z935" s="3" t="s">
        <v>72</v>
      </c>
      <c r="AA935" s="3" t="s">
        <v>62</v>
      </c>
      <c r="AC935" s="3" t="s">
        <v>70</v>
      </c>
      <c r="AD935" s="3" t="s">
        <v>69</v>
      </c>
      <c r="AE935" s="3" t="s">
        <v>61</v>
      </c>
      <c r="AF935" s="3" t="s">
        <v>68</v>
      </c>
      <c r="AG935" s="3" t="s">
        <v>71</v>
      </c>
      <c r="AH935" s="3" t="s">
        <v>72</v>
      </c>
      <c r="AI935" s="3" t="s">
        <v>62</v>
      </c>
    </row>
    <row r="936" spans="2:35" hidden="1" x14ac:dyDescent="0.3">
      <c r="B936" s="86">
        <f>B901</f>
        <v>40633</v>
      </c>
      <c r="C936" s="3"/>
      <c r="D936" s="3"/>
      <c r="E936" s="5">
        <f>E901*(1-E$51)</f>
        <v>132.37148000000002</v>
      </c>
      <c r="F936" s="5">
        <f t="shared" ref="F936:K936" si="1773">F901*(1-F$51)</f>
        <v>10.294094999999999</v>
      </c>
      <c r="G936" s="5">
        <f t="shared" si="1773"/>
        <v>16.792098749999997</v>
      </c>
      <c r="H936" s="5">
        <f t="shared" si="1773"/>
        <v>35.277847499999993</v>
      </c>
      <c r="I936" s="5">
        <f t="shared" si="1773"/>
        <v>118.75434749999999</v>
      </c>
      <c r="J936" s="5">
        <f t="shared" si="1773"/>
        <v>161.14680000000001</v>
      </c>
      <c r="K936" s="5">
        <f t="shared" si="1773"/>
        <v>5.5883520000000013</v>
      </c>
      <c r="L936" s="5"/>
      <c r="M936" s="5">
        <f>M901*(1-E$51)</f>
        <v>55.735360000000007</v>
      </c>
      <c r="N936" s="5">
        <f t="shared" ref="N936:S936" si="1774">N901*(1-F$51)</f>
        <v>0</v>
      </c>
      <c r="O936" s="5">
        <f t="shared" si="1774"/>
        <v>0</v>
      </c>
      <c r="P936" s="5">
        <f t="shared" si="1774"/>
        <v>0</v>
      </c>
      <c r="Q936" s="5">
        <f t="shared" si="1774"/>
        <v>0</v>
      </c>
      <c r="R936" s="5">
        <f t="shared" si="1774"/>
        <v>0</v>
      </c>
      <c r="S936" s="5">
        <f t="shared" si="1774"/>
        <v>0</v>
      </c>
      <c r="T936" s="5"/>
      <c r="U936" s="5">
        <f>U901*(1-E$51)</f>
        <v>29.609410000000004</v>
      </c>
      <c r="V936" s="5">
        <f t="shared" ref="V936:AA936" si="1775">V901*(1-F$51)</f>
        <v>1.2691349999999999</v>
      </c>
      <c r="W936" s="5">
        <f t="shared" si="1775"/>
        <v>2.0702587499999998</v>
      </c>
      <c r="X936" s="5">
        <f t="shared" si="1775"/>
        <v>12.384776250000002</v>
      </c>
      <c r="Y936" s="5">
        <f t="shared" si="1775"/>
        <v>7.9652306250000011</v>
      </c>
      <c r="Z936" s="5">
        <f t="shared" si="1775"/>
        <v>13.093177500000001</v>
      </c>
      <c r="AA936" s="5">
        <f t="shared" si="1775"/>
        <v>0.43545600000000001</v>
      </c>
      <c r="AB936" s="5"/>
      <c r="AC936" s="5">
        <f>AC901*(1-E$51)</f>
        <v>22.642490000000002</v>
      </c>
      <c r="AD936" s="5">
        <f t="shared" ref="AD936:AI936" si="1776">AD901*(1-F$51)</f>
        <v>0.63456749999999995</v>
      </c>
      <c r="AE936" s="5">
        <f t="shared" si="1776"/>
        <v>1.0351293749999999</v>
      </c>
      <c r="AF936" s="5">
        <f t="shared" si="1776"/>
        <v>7.5059250000000004</v>
      </c>
      <c r="AG936" s="5">
        <f t="shared" si="1776"/>
        <v>5.0687831250000013</v>
      </c>
      <c r="AH936" s="5">
        <f t="shared" si="1776"/>
        <v>7.0501725000000004</v>
      </c>
      <c r="AI936" s="5">
        <f t="shared" si="1776"/>
        <v>0.39916800000000008</v>
      </c>
    </row>
    <row r="937" spans="2:35" hidden="1" x14ac:dyDescent="0.3">
      <c r="B937" s="86">
        <f t="shared" ref="B937:B966" si="1777">B902</f>
        <v>40999</v>
      </c>
      <c r="C937" s="3"/>
      <c r="D937" s="3"/>
      <c r="E937" s="5">
        <f t="shared" ref="E937:K937" si="1778">E902*(1-E$51)</f>
        <v>141.64766</v>
      </c>
      <c r="F937" s="5">
        <f t="shared" si="1778"/>
        <v>10.815315</v>
      </c>
      <c r="G937" s="5">
        <f t="shared" si="1778"/>
        <v>17.765553750000002</v>
      </c>
      <c r="H937" s="5">
        <f t="shared" si="1778"/>
        <v>36.780555</v>
      </c>
      <c r="I937" s="5">
        <f t="shared" si="1778"/>
        <v>126.82171249999998</v>
      </c>
      <c r="J937" s="5">
        <f t="shared" si="1778"/>
        <v>172.70520000000002</v>
      </c>
      <c r="K937" s="5">
        <f t="shared" si="1778"/>
        <v>6.0023040000000005</v>
      </c>
      <c r="L937" s="5"/>
      <c r="M937" s="5">
        <f t="shared" ref="M937:S937" si="1779">M902*(1-E$51)</f>
        <v>59.641120000000015</v>
      </c>
      <c r="N937" s="5">
        <f t="shared" si="1779"/>
        <v>0</v>
      </c>
      <c r="O937" s="5">
        <f t="shared" si="1779"/>
        <v>0</v>
      </c>
      <c r="P937" s="5">
        <f t="shared" si="1779"/>
        <v>0</v>
      </c>
      <c r="Q937" s="5">
        <f t="shared" si="1779"/>
        <v>0</v>
      </c>
      <c r="R937" s="5">
        <f t="shared" si="1779"/>
        <v>0</v>
      </c>
      <c r="S937" s="5">
        <f t="shared" si="1779"/>
        <v>0</v>
      </c>
      <c r="T937" s="5"/>
      <c r="U937" s="5">
        <f t="shared" ref="U937:AA937" si="1780">U902*(1-E$51)</f>
        <v>31.684345000000011</v>
      </c>
      <c r="V937" s="5">
        <f t="shared" si="1780"/>
        <v>1.3333949999999999</v>
      </c>
      <c r="W937" s="5">
        <f t="shared" si="1780"/>
        <v>2.1902737499999998</v>
      </c>
      <c r="X937" s="5">
        <f t="shared" si="1780"/>
        <v>12.912322500000002</v>
      </c>
      <c r="Y937" s="5">
        <f t="shared" si="1780"/>
        <v>8.5063343750000016</v>
      </c>
      <c r="Z937" s="5">
        <f t="shared" si="1780"/>
        <v>14.032297499999999</v>
      </c>
      <c r="AA937" s="5">
        <f t="shared" si="1780"/>
        <v>0.46771200000000007</v>
      </c>
      <c r="AB937" s="5"/>
      <c r="AC937" s="5">
        <f t="shared" ref="AC937:AI937" si="1781">AC902*(1-E$51)</f>
        <v>24.229205000000004</v>
      </c>
      <c r="AD937" s="5">
        <f t="shared" si="1781"/>
        <v>0.66669749999999994</v>
      </c>
      <c r="AE937" s="5">
        <f t="shared" si="1781"/>
        <v>1.0951368749999999</v>
      </c>
      <c r="AF937" s="5">
        <f t="shared" si="1781"/>
        <v>7.8256500000000004</v>
      </c>
      <c r="AG937" s="5">
        <f t="shared" si="1781"/>
        <v>5.4131218750000016</v>
      </c>
      <c r="AH937" s="5">
        <f t="shared" si="1781"/>
        <v>7.5558525000000003</v>
      </c>
      <c r="AI937" s="5">
        <f t="shared" si="1781"/>
        <v>0.42873600000000006</v>
      </c>
    </row>
    <row r="938" spans="2:35" hidden="1" x14ac:dyDescent="0.3">
      <c r="B938" s="86">
        <f t="shared" si="1777"/>
        <v>41364</v>
      </c>
      <c r="C938" s="3"/>
      <c r="D938" s="3"/>
      <c r="E938" s="5">
        <f t="shared" ref="E938:K938" si="1782">E903*(1-E$51)</f>
        <v>155.65978000000004</v>
      </c>
      <c r="F938" s="5">
        <f t="shared" si="1782"/>
        <v>11.597144999999999</v>
      </c>
      <c r="G938" s="5">
        <f t="shared" si="1782"/>
        <v>19.225736250000001</v>
      </c>
      <c r="H938" s="5">
        <f t="shared" si="1782"/>
        <v>39.463961249999997</v>
      </c>
      <c r="I938" s="5">
        <f t="shared" si="1782"/>
        <v>138.99112750000003</v>
      </c>
      <c r="J938" s="5">
        <f t="shared" si="1782"/>
        <v>190.30080000000001</v>
      </c>
      <c r="K938" s="5">
        <f t="shared" si="1782"/>
        <v>6.597360000000001</v>
      </c>
      <c r="L938" s="5"/>
      <c r="M938" s="5">
        <f t="shared" ref="M938:S938" si="1783">M903*(1-E$51)</f>
        <v>65.540960000000013</v>
      </c>
      <c r="N938" s="5">
        <f t="shared" si="1783"/>
        <v>0</v>
      </c>
      <c r="O938" s="5">
        <f t="shared" si="1783"/>
        <v>0</v>
      </c>
      <c r="P938" s="5">
        <f t="shared" si="1783"/>
        <v>0</v>
      </c>
      <c r="Q938" s="5">
        <f t="shared" si="1783"/>
        <v>0</v>
      </c>
      <c r="R938" s="5">
        <f t="shared" si="1783"/>
        <v>0</v>
      </c>
      <c r="S938" s="5">
        <f t="shared" si="1783"/>
        <v>0</v>
      </c>
      <c r="T938" s="5"/>
      <c r="U938" s="5">
        <f t="shared" ref="U938:AA938" si="1784">U903*(1-E$51)</f>
        <v>34.818635000000008</v>
      </c>
      <c r="V938" s="5">
        <f t="shared" si="1784"/>
        <v>1.4297849999999999</v>
      </c>
      <c r="W938" s="5">
        <f t="shared" si="1784"/>
        <v>2.3702962500000004</v>
      </c>
      <c r="X938" s="5">
        <f t="shared" si="1784"/>
        <v>13.854369374999999</v>
      </c>
      <c r="Y938" s="5">
        <f t="shared" si="1784"/>
        <v>9.3225756250000007</v>
      </c>
      <c r="Z938" s="5">
        <f t="shared" si="1784"/>
        <v>15.46194</v>
      </c>
      <c r="AA938" s="5">
        <f t="shared" si="1784"/>
        <v>0.51408000000000009</v>
      </c>
      <c r="AB938" s="5"/>
      <c r="AC938" s="5">
        <f t="shared" ref="AC938:AI938" si="1785">AC903*(1-E$51)</f>
        <v>26.626015000000006</v>
      </c>
      <c r="AD938" s="5">
        <f t="shared" si="1785"/>
        <v>0.71489249999999993</v>
      </c>
      <c r="AE938" s="5">
        <f t="shared" si="1785"/>
        <v>1.1851481250000002</v>
      </c>
      <c r="AF938" s="5">
        <f t="shared" si="1785"/>
        <v>8.396587499999999</v>
      </c>
      <c r="AG938" s="5">
        <f t="shared" si="1785"/>
        <v>5.9325481250000012</v>
      </c>
      <c r="AH938" s="5">
        <f t="shared" si="1785"/>
        <v>8.3256600000000009</v>
      </c>
      <c r="AI938" s="5">
        <f t="shared" si="1785"/>
        <v>0.4712400000000001</v>
      </c>
    </row>
    <row r="939" spans="2:35" hidden="1" x14ac:dyDescent="0.3">
      <c r="B939" s="86">
        <f t="shared" si="1777"/>
        <v>41729</v>
      </c>
      <c r="C939" s="3"/>
      <c r="D939" s="3"/>
      <c r="E939" s="5">
        <f t="shared" ref="E939:K939" si="1786">E904*(1-E$51)</f>
        <v>178.59582</v>
      </c>
      <c r="F939" s="5">
        <f t="shared" si="1786"/>
        <v>12.965347499999998</v>
      </c>
      <c r="G939" s="5">
        <f t="shared" si="1786"/>
        <v>21.65937375</v>
      </c>
      <c r="H939" s="5">
        <f t="shared" si="1786"/>
        <v>44.150977499999989</v>
      </c>
      <c r="I939" s="5">
        <f t="shared" si="1786"/>
        <v>159.09117250000003</v>
      </c>
      <c r="J939" s="5">
        <f t="shared" si="1786"/>
        <v>219.55799999999999</v>
      </c>
      <c r="K939" s="5">
        <f t="shared" si="1786"/>
        <v>7.6063680000000007</v>
      </c>
      <c r="L939" s="5"/>
      <c r="M939" s="5">
        <f t="shared" ref="M939:S939" si="1787">M904*(1-E$51)</f>
        <v>75.198240000000013</v>
      </c>
      <c r="N939" s="5">
        <f t="shared" si="1787"/>
        <v>0</v>
      </c>
      <c r="O939" s="5">
        <f t="shared" si="1787"/>
        <v>0</v>
      </c>
      <c r="P939" s="5">
        <f t="shared" si="1787"/>
        <v>0</v>
      </c>
      <c r="Q939" s="5">
        <f t="shared" si="1787"/>
        <v>0</v>
      </c>
      <c r="R939" s="5">
        <f t="shared" si="1787"/>
        <v>0</v>
      </c>
      <c r="S939" s="5">
        <f t="shared" si="1787"/>
        <v>0</v>
      </c>
      <c r="T939" s="5"/>
      <c r="U939" s="5">
        <f t="shared" ref="U939:AA939" si="1788">U904*(1-E$51)</f>
        <v>39.949065000000004</v>
      </c>
      <c r="V939" s="5">
        <f t="shared" si="1788"/>
        <v>1.5984674999999999</v>
      </c>
      <c r="W939" s="5">
        <f t="shared" si="1788"/>
        <v>2.6703337499999997</v>
      </c>
      <c r="X939" s="5">
        <f t="shared" si="1788"/>
        <v>15.49981125</v>
      </c>
      <c r="Y939" s="5">
        <f t="shared" si="1788"/>
        <v>10.670749375</v>
      </c>
      <c r="Z939" s="5">
        <f t="shared" si="1788"/>
        <v>17.839087499999998</v>
      </c>
      <c r="AA939" s="5">
        <f t="shared" si="1788"/>
        <v>0.59270400000000012</v>
      </c>
      <c r="AB939" s="5"/>
      <c r="AC939" s="5">
        <f t="shared" ref="AC939:AI939" si="1789">AC904*(1-E$51)</f>
        <v>30.549285000000005</v>
      </c>
      <c r="AD939" s="5">
        <f t="shared" si="1789"/>
        <v>0.79923374999999997</v>
      </c>
      <c r="AE939" s="5">
        <f t="shared" si="1789"/>
        <v>1.3351668749999999</v>
      </c>
      <c r="AF939" s="5">
        <f t="shared" si="1789"/>
        <v>9.3938249999999996</v>
      </c>
      <c r="AG939" s="5">
        <f t="shared" si="1789"/>
        <v>6.7904768750000013</v>
      </c>
      <c r="AH939" s="5">
        <f t="shared" si="1789"/>
        <v>9.6056625000000011</v>
      </c>
      <c r="AI939" s="5">
        <f t="shared" si="1789"/>
        <v>0.54331200000000013</v>
      </c>
    </row>
    <row r="940" spans="2:35" hidden="1" x14ac:dyDescent="0.3">
      <c r="B940" s="86">
        <f t="shared" si="1777"/>
        <v>42094</v>
      </c>
      <c r="C940" s="3"/>
      <c r="D940" s="3"/>
      <c r="E940" s="5">
        <f t="shared" ref="E940:K940" si="1790">E905*(1-E$51)</f>
        <v>191.15976000000003</v>
      </c>
      <c r="F940" s="5">
        <f t="shared" si="1790"/>
        <v>13.682024999999998</v>
      </c>
      <c r="G940" s="5">
        <f t="shared" si="1790"/>
        <v>22.713950000000001</v>
      </c>
      <c r="H940" s="5">
        <f t="shared" si="1790"/>
        <v>46.154587499999998</v>
      </c>
      <c r="I940" s="5">
        <f t="shared" si="1790"/>
        <v>169.96160499999999</v>
      </c>
      <c r="J940" s="5">
        <f t="shared" si="1790"/>
        <v>235.3476</v>
      </c>
      <c r="K940" s="5">
        <f t="shared" si="1790"/>
        <v>8.2014240000000012</v>
      </c>
      <c r="L940" s="5"/>
      <c r="M940" s="5">
        <f t="shared" ref="M940:S940" si="1791">M905*(1-E$51)</f>
        <v>80.488320000000002</v>
      </c>
      <c r="N940" s="5">
        <f t="shared" si="1791"/>
        <v>0</v>
      </c>
      <c r="O940" s="5">
        <f t="shared" si="1791"/>
        <v>0</v>
      </c>
      <c r="P940" s="5">
        <f t="shared" si="1791"/>
        <v>0</v>
      </c>
      <c r="Q940" s="5">
        <f t="shared" si="1791"/>
        <v>0</v>
      </c>
      <c r="R940" s="5">
        <f t="shared" si="1791"/>
        <v>0</v>
      </c>
      <c r="S940" s="5">
        <f t="shared" si="1791"/>
        <v>0</v>
      </c>
      <c r="T940" s="5"/>
      <c r="U940" s="5">
        <f t="shared" ref="U940:AA940" si="1792">U905*(1-E$51)</f>
        <v>42.759420000000006</v>
      </c>
      <c r="V940" s="5">
        <f t="shared" si="1792"/>
        <v>1.6868249999999998</v>
      </c>
      <c r="W940" s="5">
        <f t="shared" si="1792"/>
        <v>2.8003499999999999</v>
      </c>
      <c r="X940" s="5">
        <f t="shared" si="1792"/>
        <v>16.203206250000001</v>
      </c>
      <c r="Y940" s="5">
        <f t="shared" si="1792"/>
        <v>11.39986375</v>
      </c>
      <c r="Z940" s="5">
        <f t="shared" si="1792"/>
        <v>19.121992499999998</v>
      </c>
      <c r="AA940" s="5">
        <f t="shared" si="1792"/>
        <v>0.63907200000000008</v>
      </c>
      <c r="AB940" s="5"/>
      <c r="AC940" s="5">
        <f t="shared" ref="AC940:AI940" si="1793">AC905*(1-E$51)</f>
        <v>32.69838</v>
      </c>
      <c r="AD940" s="5">
        <f t="shared" si="1793"/>
        <v>0.8434124999999999</v>
      </c>
      <c r="AE940" s="5">
        <f t="shared" si="1793"/>
        <v>1.4001749999999999</v>
      </c>
      <c r="AF940" s="5">
        <f t="shared" si="1793"/>
        <v>9.8201249999999991</v>
      </c>
      <c r="AG940" s="5">
        <f t="shared" si="1793"/>
        <v>7.2544587499999995</v>
      </c>
      <c r="AH940" s="5">
        <f t="shared" si="1793"/>
        <v>10.296457500000001</v>
      </c>
      <c r="AI940" s="5">
        <f t="shared" si="1793"/>
        <v>0.585816</v>
      </c>
    </row>
    <row r="941" spans="2:35" hidden="1" x14ac:dyDescent="0.3">
      <c r="B941" s="86">
        <f t="shared" si="1777"/>
        <v>42460</v>
      </c>
      <c r="C941" s="3"/>
      <c r="D941" s="3"/>
      <c r="E941" s="5">
        <f t="shared" ref="E941:K941" si="1794">E906*(1-E$51)</f>
        <v>204.85876000000002</v>
      </c>
      <c r="F941" s="5">
        <f t="shared" si="1794"/>
        <v>14.203245000000001</v>
      </c>
      <c r="G941" s="5">
        <f t="shared" si="1794"/>
        <v>24.011890000000001</v>
      </c>
      <c r="H941" s="5">
        <f t="shared" si="1794"/>
        <v>48.193976249999999</v>
      </c>
      <c r="I941" s="5">
        <f t="shared" si="1794"/>
        <v>181.72081500000002</v>
      </c>
      <c r="J941" s="5">
        <f t="shared" si="1794"/>
        <v>252.58199999999999</v>
      </c>
      <c r="K941" s="5">
        <f t="shared" si="1794"/>
        <v>8.7447360000000032</v>
      </c>
      <c r="L941" s="5"/>
      <c r="M941" s="5">
        <f t="shared" ref="M941:S941" si="1795">M906*(1-E$51)</f>
        <v>86.256320000000017</v>
      </c>
      <c r="N941" s="5">
        <f t="shared" si="1795"/>
        <v>0</v>
      </c>
      <c r="O941" s="5">
        <f t="shared" si="1795"/>
        <v>0</v>
      </c>
      <c r="P941" s="5">
        <f t="shared" si="1795"/>
        <v>0</v>
      </c>
      <c r="Q941" s="5">
        <f t="shared" si="1795"/>
        <v>0</v>
      </c>
      <c r="R941" s="5">
        <f t="shared" si="1795"/>
        <v>0</v>
      </c>
      <c r="S941" s="5">
        <f t="shared" si="1795"/>
        <v>0</v>
      </c>
      <c r="T941" s="5"/>
      <c r="U941" s="5">
        <f t="shared" ref="U941:AA941" si="1796">U906*(1-E$51)</f>
        <v>45.823670000000007</v>
      </c>
      <c r="V941" s="5">
        <f t="shared" si="1796"/>
        <v>1.751085</v>
      </c>
      <c r="W941" s="5">
        <f t="shared" si="1796"/>
        <v>2.9603699999999997</v>
      </c>
      <c r="X941" s="5">
        <f t="shared" si="1796"/>
        <v>16.919161875</v>
      </c>
      <c r="Y941" s="5">
        <f t="shared" si="1796"/>
        <v>12.188591250000004</v>
      </c>
      <c r="Z941" s="5">
        <f t="shared" si="1796"/>
        <v>20.522287500000001</v>
      </c>
      <c r="AA941" s="5">
        <f t="shared" si="1796"/>
        <v>0.68140800000000001</v>
      </c>
      <c r="AB941" s="5"/>
      <c r="AC941" s="5">
        <f t="shared" ref="AC941:AI941" si="1797">AC906*(1-E$51)</f>
        <v>35.041630000000005</v>
      </c>
      <c r="AD941" s="5">
        <f t="shared" si="1797"/>
        <v>0.8755425</v>
      </c>
      <c r="AE941" s="5">
        <f t="shared" si="1797"/>
        <v>1.4801849999999999</v>
      </c>
      <c r="AF941" s="5">
        <f t="shared" si="1797"/>
        <v>10.254037500000001</v>
      </c>
      <c r="AG941" s="5">
        <f t="shared" si="1797"/>
        <v>7.7563762500000015</v>
      </c>
      <c r="AH941" s="5">
        <f t="shared" si="1797"/>
        <v>11.050462500000004</v>
      </c>
      <c r="AI941" s="5">
        <f t="shared" si="1797"/>
        <v>0.62462400000000007</v>
      </c>
    </row>
    <row r="942" spans="2:35" hidden="1" x14ac:dyDescent="0.3">
      <c r="B942" s="86">
        <f t="shared" si="1777"/>
        <v>42825</v>
      </c>
      <c r="C942" s="3"/>
      <c r="D942" s="3"/>
      <c r="E942" s="5">
        <f t="shared" ref="E942:K942" si="1798">E907*(1-E$51)</f>
        <v>220.43647999999999</v>
      </c>
      <c r="F942" s="5">
        <f t="shared" si="1798"/>
        <v>14.7896175</v>
      </c>
      <c r="G942" s="5">
        <f t="shared" si="1798"/>
        <v>25.390951250000001</v>
      </c>
      <c r="H942" s="5">
        <f t="shared" si="1798"/>
        <v>50.376480000000001</v>
      </c>
      <c r="I942" s="5">
        <f t="shared" si="1798"/>
        <v>194.64227250000002</v>
      </c>
      <c r="J942" s="5">
        <f t="shared" si="1798"/>
        <v>271.77720000000005</v>
      </c>
      <c r="K942" s="5">
        <f t="shared" si="1798"/>
        <v>9.3915360000000003</v>
      </c>
      <c r="L942" s="5"/>
      <c r="M942" s="5">
        <f t="shared" ref="M942:S942" si="1799">M907*(1-E$51)</f>
        <v>92.815359999999998</v>
      </c>
      <c r="N942" s="5">
        <f t="shared" si="1799"/>
        <v>0</v>
      </c>
      <c r="O942" s="5">
        <f t="shared" si="1799"/>
        <v>0</v>
      </c>
      <c r="P942" s="5">
        <f t="shared" si="1799"/>
        <v>0</v>
      </c>
      <c r="Q942" s="5">
        <f t="shared" si="1799"/>
        <v>0</v>
      </c>
      <c r="R942" s="5">
        <f t="shared" si="1799"/>
        <v>0</v>
      </c>
      <c r="S942" s="5">
        <f t="shared" si="1799"/>
        <v>0</v>
      </c>
      <c r="T942" s="5"/>
      <c r="U942" s="5">
        <f t="shared" ref="U942:AA942" si="1800">U907*(1-E$51)</f>
        <v>49.308160000000008</v>
      </c>
      <c r="V942" s="5">
        <f t="shared" si="1800"/>
        <v>1.8233774999999999</v>
      </c>
      <c r="W942" s="5">
        <f t="shared" si="1800"/>
        <v>3.1303912499999997</v>
      </c>
      <c r="X942" s="5">
        <f t="shared" si="1800"/>
        <v>17.685360000000003</v>
      </c>
      <c r="Y942" s="5">
        <f t="shared" si="1800"/>
        <v>13.055274375000002</v>
      </c>
      <c r="Z942" s="5">
        <f t="shared" si="1800"/>
        <v>22.0818975</v>
      </c>
      <c r="AA942" s="5">
        <f t="shared" si="1800"/>
        <v>0.73180800000000013</v>
      </c>
      <c r="AB942" s="5"/>
      <c r="AC942" s="5">
        <f t="shared" ref="AC942:AI942" si="1801">AC907*(1-E$51)</f>
        <v>37.706240000000001</v>
      </c>
      <c r="AD942" s="5">
        <f t="shared" si="1801"/>
        <v>0.91168874999999994</v>
      </c>
      <c r="AE942" s="5">
        <f t="shared" si="1801"/>
        <v>1.5651956249999999</v>
      </c>
      <c r="AF942" s="5">
        <f t="shared" si="1801"/>
        <v>10.718400000000001</v>
      </c>
      <c r="AG942" s="5">
        <f t="shared" si="1801"/>
        <v>8.3079018750000024</v>
      </c>
      <c r="AH942" s="5">
        <f t="shared" si="1801"/>
        <v>11.890252500000003</v>
      </c>
      <c r="AI942" s="5">
        <f t="shared" si="1801"/>
        <v>0.6708240000000002</v>
      </c>
    </row>
    <row r="943" spans="2:35" hidden="1" x14ac:dyDescent="0.3">
      <c r="B943" s="86">
        <f t="shared" si="1777"/>
        <v>43190</v>
      </c>
      <c r="C943" s="3"/>
      <c r="D943" s="3"/>
      <c r="E943" s="5">
        <f t="shared" ref="E943:K943" si="1802">E908*(1-E$51)</f>
        <v>237.07097999999999</v>
      </c>
      <c r="F943" s="5">
        <f t="shared" si="1802"/>
        <v>15.5714475</v>
      </c>
      <c r="G943" s="5">
        <f t="shared" si="1802"/>
        <v>27.01337625</v>
      </c>
      <c r="H943" s="5">
        <f t="shared" si="1802"/>
        <v>52.702098749999998</v>
      </c>
      <c r="I943" s="5">
        <f t="shared" si="1802"/>
        <v>208.72597749999997</v>
      </c>
      <c r="J943" s="5">
        <f t="shared" si="1802"/>
        <v>292.5204</v>
      </c>
      <c r="K943" s="5">
        <f t="shared" si="1802"/>
        <v>10.141824000000002</v>
      </c>
      <c r="L943" s="5"/>
      <c r="M943" s="5">
        <f t="shared" ref="M943:S943" si="1803">M908*(1-E$51)</f>
        <v>99.819360000000003</v>
      </c>
      <c r="N943" s="5">
        <f t="shared" si="1803"/>
        <v>0</v>
      </c>
      <c r="O943" s="5">
        <f t="shared" si="1803"/>
        <v>0</v>
      </c>
      <c r="P943" s="5">
        <f t="shared" si="1803"/>
        <v>0</v>
      </c>
      <c r="Q943" s="5">
        <f t="shared" si="1803"/>
        <v>0</v>
      </c>
      <c r="R943" s="5">
        <f t="shared" si="1803"/>
        <v>0</v>
      </c>
      <c r="S943" s="5">
        <f t="shared" si="1803"/>
        <v>0</v>
      </c>
      <c r="T943" s="5"/>
      <c r="U943" s="5">
        <f t="shared" ref="U943:AA943" si="1804">U908*(1-E$51)</f>
        <v>53.029035000000007</v>
      </c>
      <c r="V943" s="5">
        <f t="shared" si="1804"/>
        <v>1.9197675000000001</v>
      </c>
      <c r="W943" s="5">
        <f t="shared" si="1804"/>
        <v>3.3304162499999999</v>
      </c>
      <c r="X943" s="5">
        <f t="shared" si="1804"/>
        <v>18.501800624999998</v>
      </c>
      <c r="Y943" s="5">
        <f t="shared" si="1804"/>
        <v>13.999913125000001</v>
      </c>
      <c r="Z943" s="5">
        <f t="shared" si="1804"/>
        <v>23.767282499999997</v>
      </c>
      <c r="AA943" s="5">
        <f t="shared" si="1804"/>
        <v>0.79027200000000009</v>
      </c>
      <c r="AB943" s="5"/>
      <c r="AC943" s="5">
        <f t="shared" ref="AC943:AI943" si="1805">AC908*(1-E$51)</f>
        <v>40.551614999999998</v>
      </c>
      <c r="AD943" s="5">
        <f t="shared" si="1805"/>
        <v>0.95988375000000004</v>
      </c>
      <c r="AE943" s="5">
        <f t="shared" si="1805"/>
        <v>1.6652081249999999</v>
      </c>
      <c r="AF943" s="5">
        <f t="shared" si="1805"/>
        <v>11.213212499999999</v>
      </c>
      <c r="AG943" s="5">
        <f t="shared" si="1805"/>
        <v>8.9090356250000013</v>
      </c>
      <c r="AH943" s="5">
        <f t="shared" si="1805"/>
        <v>12.797767499999999</v>
      </c>
      <c r="AI943" s="5">
        <f t="shared" si="1805"/>
        <v>0.72441600000000017</v>
      </c>
    </row>
    <row r="944" spans="2:35" hidden="1" x14ac:dyDescent="0.3">
      <c r="B944" s="86">
        <f t="shared" si="1777"/>
        <v>43555</v>
      </c>
      <c r="C944" s="3"/>
      <c r="D944" s="3"/>
      <c r="E944" s="5">
        <f t="shared" ref="E944:K944" si="1806">E909*(1-E$51)</f>
        <v>255.07538000000002</v>
      </c>
      <c r="F944" s="5">
        <f t="shared" si="1806"/>
        <v>16.353277499999997</v>
      </c>
      <c r="G944" s="5">
        <f t="shared" si="1806"/>
        <v>28.554679999999998</v>
      </c>
      <c r="H944" s="5">
        <f t="shared" si="1806"/>
        <v>55.170832499999989</v>
      </c>
      <c r="I944" s="5">
        <f t="shared" si="1806"/>
        <v>223.561725</v>
      </c>
      <c r="J944" s="5">
        <f t="shared" si="1806"/>
        <v>314.65679999999998</v>
      </c>
      <c r="K944" s="5">
        <f t="shared" si="1806"/>
        <v>10.943856</v>
      </c>
      <c r="L944" s="5"/>
      <c r="M944" s="5">
        <f t="shared" ref="M944:S944" si="1807">M909*(1-E$51)</f>
        <v>107.40016000000001</v>
      </c>
      <c r="N944" s="5">
        <f t="shared" si="1807"/>
        <v>0</v>
      </c>
      <c r="O944" s="5">
        <f t="shared" si="1807"/>
        <v>0</v>
      </c>
      <c r="P944" s="5">
        <f t="shared" si="1807"/>
        <v>0</v>
      </c>
      <c r="Q944" s="5">
        <f t="shared" si="1807"/>
        <v>0</v>
      </c>
      <c r="R944" s="5">
        <f t="shared" si="1807"/>
        <v>0</v>
      </c>
      <c r="S944" s="5">
        <f t="shared" si="1807"/>
        <v>0</v>
      </c>
      <c r="T944" s="5"/>
      <c r="U944" s="5">
        <f t="shared" ref="U944:AA944" si="1808">U909*(1-E$51)</f>
        <v>57.056335000000011</v>
      </c>
      <c r="V944" s="5">
        <f t="shared" si="1808"/>
        <v>2.0161574999999998</v>
      </c>
      <c r="W944" s="5">
        <f t="shared" si="1808"/>
        <v>3.5204399999999998</v>
      </c>
      <c r="X944" s="5">
        <f t="shared" si="1808"/>
        <v>19.368483749999999</v>
      </c>
      <c r="Y944" s="5">
        <f t="shared" si="1808"/>
        <v>14.994993750000001</v>
      </c>
      <c r="Z944" s="5">
        <f t="shared" si="1808"/>
        <v>25.565865000000006</v>
      </c>
      <c r="AA944" s="5">
        <f t="shared" si="1808"/>
        <v>0.85276800000000008</v>
      </c>
      <c r="AB944" s="5"/>
      <c r="AC944" s="5">
        <f t="shared" ref="AC944:AI944" si="1809">AC909*(1-E$51)</f>
        <v>43.631315000000008</v>
      </c>
      <c r="AD944" s="5">
        <f t="shared" si="1809"/>
        <v>1.0080787499999999</v>
      </c>
      <c r="AE944" s="5">
        <f t="shared" si="1809"/>
        <v>1.7602199999999999</v>
      </c>
      <c r="AF944" s="5">
        <f t="shared" si="1809"/>
        <v>11.738475000000001</v>
      </c>
      <c r="AG944" s="5">
        <f t="shared" si="1809"/>
        <v>9.5422687500000016</v>
      </c>
      <c r="AH944" s="5">
        <f t="shared" si="1809"/>
        <v>13.766235000000002</v>
      </c>
      <c r="AI944" s="5">
        <f t="shared" si="1809"/>
        <v>0.78170400000000018</v>
      </c>
    </row>
    <row r="945" spans="2:35" hidden="1" x14ac:dyDescent="0.3">
      <c r="B945" s="86">
        <f t="shared" si="1777"/>
        <v>43921</v>
      </c>
      <c r="C945" s="3"/>
      <c r="D945" s="3"/>
      <c r="E945" s="5">
        <f t="shared" ref="E945:K945" si="1810">E910*(1-E$51)</f>
        <v>274.37140000000005</v>
      </c>
      <c r="F945" s="5">
        <f t="shared" si="1810"/>
        <v>17.1351075</v>
      </c>
      <c r="G945" s="5">
        <f t="shared" si="1810"/>
        <v>30.014862499999996</v>
      </c>
      <c r="H945" s="5">
        <f t="shared" si="1810"/>
        <v>57.782681249999989</v>
      </c>
      <c r="I945" s="5">
        <f t="shared" si="1810"/>
        <v>239.69645500000001</v>
      </c>
      <c r="J945" s="5">
        <f t="shared" si="1810"/>
        <v>338.65080000000006</v>
      </c>
      <c r="K945" s="5">
        <f t="shared" si="1810"/>
        <v>11.720016000000001</v>
      </c>
      <c r="L945" s="5"/>
      <c r="M945" s="5">
        <f t="shared" ref="M945:S945" si="1811">M910*(1-E$51)</f>
        <v>115.5248</v>
      </c>
      <c r="N945" s="5">
        <f t="shared" si="1811"/>
        <v>0</v>
      </c>
      <c r="O945" s="5">
        <f t="shared" si="1811"/>
        <v>0</v>
      </c>
      <c r="P945" s="5">
        <f t="shared" si="1811"/>
        <v>0</v>
      </c>
      <c r="Q945" s="5">
        <f t="shared" si="1811"/>
        <v>0</v>
      </c>
      <c r="R945" s="5">
        <f t="shared" si="1811"/>
        <v>0</v>
      </c>
      <c r="S945" s="5">
        <f t="shared" si="1811"/>
        <v>0</v>
      </c>
      <c r="T945" s="5"/>
      <c r="U945" s="5">
        <f t="shared" ref="U945:AA945" si="1812">U910*(1-E$51)</f>
        <v>61.372550000000004</v>
      </c>
      <c r="V945" s="5">
        <f t="shared" si="1812"/>
        <v>2.1125474999999998</v>
      </c>
      <c r="W945" s="5">
        <f t="shared" si="1812"/>
        <v>3.7004624999999995</v>
      </c>
      <c r="X945" s="5">
        <f t="shared" si="1812"/>
        <v>20.285409375</v>
      </c>
      <c r="Y945" s="5">
        <f t="shared" si="1812"/>
        <v>16.077201250000002</v>
      </c>
      <c r="Z945" s="5">
        <f t="shared" si="1812"/>
        <v>27.515377500000003</v>
      </c>
      <c r="AA945" s="5">
        <f t="shared" si="1812"/>
        <v>0.91324799999999995</v>
      </c>
      <c r="AB945" s="5"/>
      <c r="AC945" s="5">
        <f t="shared" ref="AC945:AI945" si="1813">AC910*(1-E$51)</f>
        <v>46.931949999999993</v>
      </c>
      <c r="AD945" s="5">
        <f t="shared" si="1813"/>
        <v>1.0562737499999999</v>
      </c>
      <c r="AE945" s="5">
        <f t="shared" si="1813"/>
        <v>1.8502312499999998</v>
      </c>
      <c r="AF945" s="5">
        <f t="shared" si="1813"/>
        <v>12.2941875</v>
      </c>
      <c r="AG945" s="5">
        <f t="shared" si="1813"/>
        <v>10.230946250000001</v>
      </c>
      <c r="AH945" s="5">
        <f t="shared" si="1813"/>
        <v>14.815972500000003</v>
      </c>
      <c r="AI945" s="5">
        <f t="shared" si="1813"/>
        <v>0.83714400000000022</v>
      </c>
    </row>
    <row r="946" spans="2:35" hidden="1" x14ac:dyDescent="0.3">
      <c r="B946" s="86">
        <f t="shared" si="1777"/>
        <v>44286</v>
      </c>
      <c r="C946" s="3"/>
      <c r="D946" s="3"/>
      <c r="E946" s="5">
        <f t="shared" ref="E946:K946" si="1814">E911*(1-E$51)</f>
        <v>227.91222000000005</v>
      </c>
      <c r="F946" s="5">
        <f t="shared" si="1814"/>
        <v>18.112394999999996</v>
      </c>
      <c r="G946" s="5">
        <f t="shared" si="1814"/>
        <v>32.36737875</v>
      </c>
      <c r="H946" s="5">
        <f t="shared" si="1814"/>
        <v>46.369259999999997</v>
      </c>
      <c r="I946" s="5">
        <f t="shared" si="1814"/>
        <v>196.00962249999998</v>
      </c>
      <c r="J946" s="5">
        <f t="shared" si="1814"/>
        <v>296.49360000000001</v>
      </c>
      <c r="K946" s="5">
        <f t="shared" si="1814"/>
        <v>10.297056000000001</v>
      </c>
      <c r="L946" s="5"/>
      <c r="M946" s="5">
        <f t="shared" ref="M946:S946" si="1815">M911*(1-E$51)</f>
        <v>95.963040000000007</v>
      </c>
      <c r="N946" s="5">
        <f t="shared" si="1815"/>
        <v>0</v>
      </c>
      <c r="O946" s="5">
        <f t="shared" si="1815"/>
        <v>0</v>
      </c>
      <c r="P946" s="5">
        <f t="shared" si="1815"/>
        <v>0</v>
      </c>
      <c r="Q946" s="5">
        <f t="shared" si="1815"/>
        <v>0</v>
      </c>
      <c r="R946" s="5">
        <f t="shared" si="1815"/>
        <v>0</v>
      </c>
      <c r="S946" s="5">
        <f t="shared" si="1815"/>
        <v>0</v>
      </c>
      <c r="T946" s="5"/>
      <c r="U946" s="5">
        <f t="shared" ref="U946:AA946" si="1816">U911*(1-E$51)</f>
        <v>50.980364999999999</v>
      </c>
      <c r="V946" s="5">
        <f t="shared" si="1816"/>
        <v>2.2330349999999997</v>
      </c>
      <c r="W946" s="5">
        <f t="shared" si="1816"/>
        <v>3.9904987500000004</v>
      </c>
      <c r="X946" s="5">
        <f t="shared" si="1816"/>
        <v>16.278569999999998</v>
      </c>
      <c r="Y946" s="5">
        <f t="shared" si="1816"/>
        <v>13.146986875000001</v>
      </c>
      <c r="Z946" s="5">
        <f t="shared" si="1816"/>
        <v>24.090105000000001</v>
      </c>
      <c r="AA946" s="5">
        <f t="shared" si="1816"/>
        <v>0.80236800000000008</v>
      </c>
      <c r="AB946" s="5"/>
      <c r="AC946" s="5">
        <f t="shared" ref="AC946:AI946" si="1817">AC911*(1-E$51)</f>
        <v>38.984984999999995</v>
      </c>
      <c r="AD946" s="5">
        <f t="shared" si="1817"/>
        <v>1.1165174999999998</v>
      </c>
      <c r="AE946" s="5">
        <f t="shared" si="1817"/>
        <v>1.9952493750000002</v>
      </c>
      <c r="AF946" s="5">
        <f t="shared" si="1817"/>
        <v>9.8658000000000019</v>
      </c>
      <c r="AG946" s="5">
        <f t="shared" si="1817"/>
        <v>8.3662643750000019</v>
      </c>
      <c r="AH946" s="5">
        <f t="shared" si="1817"/>
        <v>12.971595000000002</v>
      </c>
      <c r="AI946" s="5">
        <f t="shared" si="1817"/>
        <v>0.73550400000000016</v>
      </c>
    </row>
    <row r="947" spans="2:35" x14ac:dyDescent="0.3">
      <c r="B947" s="86">
        <f t="shared" si="1777"/>
        <v>44651</v>
      </c>
      <c r="C947" s="3"/>
      <c r="D947" s="3"/>
      <c r="E947" s="5">
        <f t="shared" ref="E947:K947" si="1818">E912*(1-E$51)</f>
        <v>42.7943061</v>
      </c>
      <c r="F947" s="5">
        <f t="shared" si="1818"/>
        <v>19.309246424999998</v>
      </c>
      <c r="G947" s="5">
        <f t="shared" si="1818"/>
        <v>35.088185475000003</v>
      </c>
      <c r="H947" s="5">
        <f t="shared" si="1818"/>
        <v>6.0183435374999998</v>
      </c>
      <c r="I947" s="5">
        <f t="shared" si="1818"/>
        <v>26.833560075000001</v>
      </c>
      <c r="J947" s="5">
        <f t="shared" si="1818"/>
        <v>113.041926</v>
      </c>
      <c r="K947" s="5">
        <f t="shared" si="1818"/>
        <v>3.9374596800000008</v>
      </c>
      <c r="L947" s="5"/>
      <c r="M947" s="5">
        <f t="shared" ref="M947:S947" si="1819">M912*(1-E$51)</f>
        <v>18.018655200000001</v>
      </c>
      <c r="N947" s="5">
        <f t="shared" si="1819"/>
        <v>0</v>
      </c>
      <c r="O947" s="5">
        <f t="shared" si="1819"/>
        <v>0</v>
      </c>
      <c r="P947" s="5">
        <f t="shared" si="1819"/>
        <v>0</v>
      </c>
      <c r="Q947" s="5">
        <f t="shared" si="1819"/>
        <v>0</v>
      </c>
      <c r="R947" s="5">
        <f t="shared" si="1819"/>
        <v>0</v>
      </c>
      <c r="S947" s="5">
        <f t="shared" si="1819"/>
        <v>0</v>
      </c>
      <c r="T947" s="5"/>
      <c r="U947" s="5">
        <f t="shared" ref="U947:AA947" si="1820">U912*(1-E$51)</f>
        <v>9.5724105750000028</v>
      </c>
      <c r="V947" s="5">
        <f t="shared" si="1820"/>
        <v>2.3805920249999999</v>
      </c>
      <c r="W947" s="5">
        <f t="shared" si="1820"/>
        <v>4.325940675</v>
      </c>
      <c r="X947" s="5">
        <f t="shared" si="1820"/>
        <v>2.1128227312499996</v>
      </c>
      <c r="Y947" s="5">
        <f t="shared" si="1820"/>
        <v>1.7998119562500003</v>
      </c>
      <c r="Z947" s="5">
        <f t="shared" si="1820"/>
        <v>9.1846564874999999</v>
      </c>
      <c r="AA947" s="5">
        <f t="shared" si="1820"/>
        <v>0.30681504000000004</v>
      </c>
      <c r="AB947" s="5"/>
      <c r="AC947" s="5">
        <f t="shared" ref="AC947:AI947" si="1821">AC912*(1-E$51)</f>
        <v>7.3200786750000004</v>
      </c>
      <c r="AD947" s="5">
        <f t="shared" si="1821"/>
        <v>1.1902960124999999</v>
      </c>
      <c r="AE947" s="5">
        <f t="shared" si="1821"/>
        <v>2.1629703375</v>
      </c>
      <c r="AF947" s="5">
        <f t="shared" si="1821"/>
        <v>1.2804986250000001</v>
      </c>
      <c r="AG947" s="5">
        <f t="shared" si="1821"/>
        <v>1.1453348812499999</v>
      </c>
      <c r="AH947" s="5">
        <f t="shared" si="1821"/>
        <v>4.9455842625000006</v>
      </c>
      <c r="AI947" s="5">
        <f t="shared" si="1821"/>
        <v>0.28124712000000002</v>
      </c>
    </row>
    <row r="948" spans="2:35" x14ac:dyDescent="0.3">
      <c r="B948" s="86">
        <f t="shared" si="1777"/>
        <v>45016</v>
      </c>
      <c r="C948" s="3"/>
      <c r="D948" s="3"/>
      <c r="E948" s="5">
        <f t="shared" ref="E948:K948" si="1822">E913*(1-E$51)</f>
        <v>43.00827763049999</v>
      </c>
      <c r="F948" s="5">
        <f t="shared" si="1822"/>
        <v>19.405792657124998</v>
      </c>
      <c r="G948" s="5">
        <f t="shared" si="1822"/>
        <v>35.263626402374996</v>
      </c>
      <c r="H948" s="5">
        <f t="shared" si="1822"/>
        <v>6.0484352551874982</v>
      </c>
      <c r="I948" s="5">
        <f t="shared" si="1822"/>
        <v>26.967727875374997</v>
      </c>
      <c r="J948" s="5">
        <f t="shared" si="1822"/>
        <v>113.60713562999997</v>
      </c>
      <c r="K948" s="5">
        <f t="shared" si="1822"/>
        <v>3.9571469784000004</v>
      </c>
      <c r="L948" s="5"/>
      <c r="M948" s="5">
        <f t="shared" ref="M948:S948" si="1823">M913*(1-E$51)</f>
        <v>18.108748475999995</v>
      </c>
      <c r="N948" s="5">
        <f t="shared" si="1823"/>
        <v>0</v>
      </c>
      <c r="O948" s="5">
        <f t="shared" si="1823"/>
        <v>0</v>
      </c>
      <c r="P948" s="5">
        <f t="shared" si="1823"/>
        <v>0</v>
      </c>
      <c r="Q948" s="5">
        <f t="shared" si="1823"/>
        <v>0</v>
      </c>
      <c r="R948" s="5">
        <f t="shared" si="1823"/>
        <v>0</v>
      </c>
      <c r="S948" s="5">
        <f t="shared" si="1823"/>
        <v>0</v>
      </c>
      <c r="T948" s="5"/>
      <c r="U948" s="5">
        <f t="shared" ref="U948:AA948" si="1824">U913*(1-E$51)</f>
        <v>9.6202726278749999</v>
      </c>
      <c r="V948" s="5">
        <f t="shared" si="1824"/>
        <v>2.3924949851249995</v>
      </c>
      <c r="W948" s="5">
        <f t="shared" si="1824"/>
        <v>4.3475703783749999</v>
      </c>
      <c r="X948" s="5">
        <f t="shared" si="1824"/>
        <v>2.1233868449062494</v>
      </c>
      <c r="Y948" s="5">
        <f t="shared" si="1824"/>
        <v>1.8088110160312501</v>
      </c>
      <c r="Z948" s="5">
        <f t="shared" si="1824"/>
        <v>9.2305797699374992</v>
      </c>
      <c r="AA948" s="5">
        <f t="shared" si="1824"/>
        <v>0.30834911520000002</v>
      </c>
      <c r="AB948" s="5"/>
      <c r="AC948" s="5">
        <f t="shared" ref="AC948:AI948" si="1825">AC913*(1-E$51)</f>
        <v>7.3566790683749979</v>
      </c>
      <c r="AD948" s="5">
        <f t="shared" si="1825"/>
        <v>1.1962474925624997</v>
      </c>
      <c r="AE948" s="5">
        <f t="shared" si="1825"/>
        <v>2.1737851891875</v>
      </c>
      <c r="AF948" s="5">
        <f t="shared" si="1825"/>
        <v>1.2869011181249996</v>
      </c>
      <c r="AG948" s="5">
        <f t="shared" si="1825"/>
        <v>1.15106155565625</v>
      </c>
      <c r="AH948" s="5">
        <f t="shared" si="1825"/>
        <v>4.9703121838124993</v>
      </c>
      <c r="AI948" s="5">
        <f t="shared" si="1825"/>
        <v>0.28265335559999999</v>
      </c>
    </row>
    <row r="949" spans="2:35" x14ac:dyDescent="0.3">
      <c r="B949" s="86">
        <f t="shared" si="1777"/>
        <v>45382</v>
      </c>
      <c r="C949" s="3"/>
      <c r="D949" s="3"/>
      <c r="E949" s="5">
        <f t="shared" ref="E949:K949" si="1826">E914*(1-E$51)</f>
        <v>43.223319018652482</v>
      </c>
      <c r="F949" s="5">
        <f t="shared" si="1826"/>
        <v>19.502821620410622</v>
      </c>
      <c r="G949" s="5">
        <f t="shared" si="1826"/>
        <v>35.439944534386868</v>
      </c>
      <c r="H949" s="5">
        <f t="shared" si="1826"/>
        <v>6.0786774314634355</v>
      </c>
      <c r="I949" s="5">
        <f t="shared" si="1826"/>
        <v>27.102566514751871</v>
      </c>
      <c r="J949" s="5">
        <f t="shared" si="1826"/>
        <v>114.17517130814997</v>
      </c>
      <c r="K949" s="5">
        <f t="shared" si="1826"/>
        <v>3.9769327132919994</v>
      </c>
      <c r="L949" s="5"/>
      <c r="M949" s="5">
        <f t="shared" ref="M949:S949" si="1827">M914*(1-E$51)</f>
        <v>18.199292218379995</v>
      </c>
      <c r="N949" s="5">
        <f t="shared" si="1827"/>
        <v>0</v>
      </c>
      <c r="O949" s="5">
        <f t="shared" si="1827"/>
        <v>0</v>
      </c>
      <c r="P949" s="5">
        <f t="shared" si="1827"/>
        <v>0</v>
      </c>
      <c r="Q949" s="5">
        <f t="shared" si="1827"/>
        <v>0</v>
      </c>
      <c r="R949" s="5">
        <f t="shared" si="1827"/>
        <v>0</v>
      </c>
      <c r="S949" s="5">
        <f t="shared" si="1827"/>
        <v>0</v>
      </c>
      <c r="T949" s="5"/>
      <c r="U949" s="5">
        <f t="shared" ref="U949:AA949" si="1828">U914*(1-E$51)</f>
        <v>9.66837399101437</v>
      </c>
      <c r="V949" s="5">
        <f t="shared" si="1828"/>
        <v>2.4044574600506241</v>
      </c>
      <c r="W949" s="5">
        <f t="shared" si="1828"/>
        <v>4.3693082302668742</v>
      </c>
      <c r="X949" s="5">
        <f t="shared" si="1828"/>
        <v>2.1340037791307807</v>
      </c>
      <c r="Y949" s="5">
        <f t="shared" si="1828"/>
        <v>1.8178550711114061</v>
      </c>
      <c r="Z949" s="5">
        <f t="shared" si="1828"/>
        <v>9.2767326687871847</v>
      </c>
      <c r="AA949" s="5">
        <f t="shared" si="1828"/>
        <v>0.30989086077599992</v>
      </c>
      <c r="AB949" s="5"/>
      <c r="AC949" s="5">
        <f t="shared" ref="AC949:AI949" si="1829">AC914*(1-E$51)</f>
        <v>7.3934624637168724</v>
      </c>
      <c r="AD949" s="5">
        <f t="shared" si="1829"/>
        <v>1.2022287300253121</v>
      </c>
      <c r="AE949" s="5">
        <f t="shared" si="1829"/>
        <v>2.1846541151334371</v>
      </c>
      <c r="AF949" s="5">
        <f t="shared" si="1829"/>
        <v>1.2933356237156244</v>
      </c>
      <c r="AG949" s="5">
        <f t="shared" si="1829"/>
        <v>1.1568168634345313</v>
      </c>
      <c r="AH949" s="5">
        <f t="shared" si="1829"/>
        <v>4.9951637447315616</v>
      </c>
      <c r="AI949" s="5">
        <f t="shared" si="1829"/>
        <v>0.28406662237800001</v>
      </c>
    </row>
    <row r="950" spans="2:35" x14ac:dyDescent="0.3">
      <c r="B950" s="86">
        <f t="shared" si="1777"/>
        <v>45747</v>
      </c>
      <c r="C950" s="3"/>
      <c r="D950" s="3"/>
      <c r="E950" s="5">
        <f t="shared" ref="E950:K950" si="1830">E915*(1-E$51)</f>
        <v>43.439435613745744</v>
      </c>
      <c r="F950" s="5">
        <f t="shared" si="1830"/>
        <v>19.600335728512668</v>
      </c>
      <c r="G950" s="5">
        <f t="shared" si="1830"/>
        <v>35.617144257058804</v>
      </c>
      <c r="H950" s="5">
        <f t="shared" si="1830"/>
        <v>6.1090708186207516</v>
      </c>
      <c r="I950" s="5">
        <f t="shared" si="1830"/>
        <v>27.238079347325623</v>
      </c>
      <c r="J950" s="5">
        <f t="shared" si="1830"/>
        <v>114.74604716469071</v>
      </c>
      <c r="K950" s="5">
        <f t="shared" si="1830"/>
        <v>3.9968173768584592</v>
      </c>
      <c r="L950" s="5"/>
      <c r="M950" s="5">
        <f t="shared" ref="M950:S950" si="1831">M915*(1-E$51)</f>
        <v>18.290288679471892</v>
      </c>
      <c r="N950" s="5">
        <f t="shared" si="1831"/>
        <v>0</v>
      </c>
      <c r="O950" s="5">
        <f t="shared" si="1831"/>
        <v>0</v>
      </c>
      <c r="P950" s="5">
        <f t="shared" si="1831"/>
        <v>0</v>
      </c>
      <c r="Q950" s="5">
        <f t="shared" si="1831"/>
        <v>0</v>
      </c>
      <c r="R950" s="5">
        <f t="shared" si="1831"/>
        <v>0</v>
      </c>
      <c r="S950" s="5">
        <f t="shared" si="1831"/>
        <v>0</v>
      </c>
      <c r="T950" s="5"/>
      <c r="U950" s="5">
        <f t="shared" ref="U950:AA950" si="1832">U915*(1-E$51)</f>
        <v>9.7167158609694422</v>
      </c>
      <c r="V950" s="5">
        <f t="shared" si="1832"/>
        <v>2.416479747350877</v>
      </c>
      <c r="W950" s="5">
        <f t="shared" si="1832"/>
        <v>4.3911547714182078</v>
      </c>
      <c r="X950" s="5">
        <f t="shared" si="1832"/>
        <v>2.1446737980264343</v>
      </c>
      <c r="Y950" s="5">
        <f t="shared" si="1832"/>
        <v>1.8269443464669626</v>
      </c>
      <c r="Z950" s="5">
        <f t="shared" si="1832"/>
        <v>9.3231163321311179</v>
      </c>
      <c r="AA950" s="5">
        <f t="shared" si="1832"/>
        <v>0.31144031507988001</v>
      </c>
      <c r="AB950" s="5"/>
      <c r="AC950" s="5">
        <f t="shared" ref="AC950:AI950" si="1833">AC915*(1-E$51)</f>
        <v>7.4304297760354556</v>
      </c>
      <c r="AD950" s="5">
        <f t="shared" si="1833"/>
        <v>1.2082398736754385</v>
      </c>
      <c r="AE950" s="5">
        <f t="shared" si="1833"/>
        <v>2.1955773857091039</v>
      </c>
      <c r="AF950" s="5">
        <f t="shared" si="1833"/>
        <v>1.2998023018342026</v>
      </c>
      <c r="AG950" s="5">
        <f t="shared" si="1833"/>
        <v>1.1626009477517036</v>
      </c>
      <c r="AH950" s="5">
        <f t="shared" si="1833"/>
        <v>5.0201395634552179</v>
      </c>
      <c r="AI950" s="5">
        <f t="shared" si="1833"/>
        <v>0.28548695548988995</v>
      </c>
    </row>
    <row r="951" spans="2:35" x14ac:dyDescent="0.3">
      <c r="B951" s="86">
        <f t="shared" si="1777"/>
        <v>46112</v>
      </c>
      <c r="C951" s="3"/>
      <c r="D951" s="3"/>
      <c r="E951" s="5">
        <f t="shared" ref="E951:K951" si="1834">E916*(1-E$51)</f>
        <v>43.656632791814467</v>
      </c>
      <c r="F951" s="5">
        <f t="shared" si="1834"/>
        <v>19.698337407155229</v>
      </c>
      <c r="G951" s="5">
        <f t="shared" si="1834"/>
        <v>35.795229978344082</v>
      </c>
      <c r="H951" s="5">
        <f t="shared" si="1834"/>
        <v>6.139616172713855</v>
      </c>
      <c r="I951" s="5">
        <f t="shared" si="1834"/>
        <v>27.37426974406225</v>
      </c>
      <c r="J951" s="5">
        <f t="shared" si="1834"/>
        <v>115.31977740051417</v>
      </c>
      <c r="K951" s="5">
        <f t="shared" si="1834"/>
        <v>4.0168014637427509</v>
      </c>
      <c r="L951" s="5"/>
      <c r="M951" s="5">
        <f t="shared" ref="M951:S951" si="1835">M916*(1-E$51)</f>
        <v>18.38174012286925</v>
      </c>
      <c r="N951" s="5">
        <f t="shared" si="1835"/>
        <v>0</v>
      </c>
      <c r="O951" s="5">
        <f t="shared" si="1835"/>
        <v>0</v>
      </c>
      <c r="P951" s="5">
        <f t="shared" si="1835"/>
        <v>0</v>
      </c>
      <c r="Q951" s="5">
        <f t="shared" si="1835"/>
        <v>0</v>
      </c>
      <c r="R951" s="5">
        <f t="shared" si="1835"/>
        <v>0</v>
      </c>
      <c r="S951" s="5">
        <f t="shared" si="1835"/>
        <v>0</v>
      </c>
      <c r="T951" s="5"/>
      <c r="U951" s="5">
        <f t="shared" ref="U951:AA951" si="1836">U916*(1-E$51)</f>
        <v>9.7652994402742905</v>
      </c>
      <c r="V951" s="5">
        <f t="shared" si="1836"/>
        <v>2.4285621460876308</v>
      </c>
      <c r="W951" s="5">
        <f t="shared" si="1836"/>
        <v>4.4131105452752983</v>
      </c>
      <c r="X951" s="5">
        <f t="shared" si="1836"/>
        <v>2.1553971670165661</v>
      </c>
      <c r="Y951" s="5">
        <f t="shared" si="1836"/>
        <v>1.8360790681992978</v>
      </c>
      <c r="Z951" s="5">
        <f t="shared" si="1836"/>
        <v>9.3697319137917745</v>
      </c>
      <c r="AA951" s="5">
        <f t="shared" si="1836"/>
        <v>0.31299751665527936</v>
      </c>
      <c r="AB951" s="5"/>
      <c r="AC951" s="5">
        <f t="shared" ref="AC951:AI951" si="1837">AC916*(1-E$51)</f>
        <v>7.4675819249156321</v>
      </c>
      <c r="AD951" s="5">
        <f t="shared" si="1837"/>
        <v>1.2142810730438154</v>
      </c>
      <c r="AE951" s="5">
        <f t="shared" si="1837"/>
        <v>2.2065552726376492</v>
      </c>
      <c r="AF951" s="5">
        <f t="shared" si="1837"/>
        <v>1.3063013133433732</v>
      </c>
      <c r="AG951" s="5">
        <f t="shared" si="1837"/>
        <v>1.1684139524904622</v>
      </c>
      <c r="AH951" s="5">
        <f t="shared" si="1837"/>
        <v>5.0452402612724949</v>
      </c>
      <c r="AI951" s="5">
        <f t="shared" si="1837"/>
        <v>0.28691439026733939</v>
      </c>
    </row>
    <row r="952" spans="2:35" x14ac:dyDescent="0.3">
      <c r="B952" s="86">
        <f t="shared" si="1777"/>
        <v>46477</v>
      </c>
      <c r="C952" s="3"/>
      <c r="D952" s="3"/>
      <c r="E952" s="5">
        <f t="shared" ref="E952:K952" si="1838">E917*(1-E$51)</f>
        <v>43.874915955773538</v>
      </c>
      <c r="F952" s="5">
        <f t="shared" si="1838"/>
        <v>19.796829094191001</v>
      </c>
      <c r="G952" s="5">
        <f t="shared" si="1838"/>
        <v>35.974206128235807</v>
      </c>
      <c r="H952" s="5">
        <f t="shared" si="1838"/>
        <v>6.1703142535774225</v>
      </c>
      <c r="I952" s="5">
        <f t="shared" si="1838"/>
        <v>27.511141092782562</v>
      </c>
      <c r="J952" s="5">
        <f t="shared" si="1838"/>
        <v>115.89637628751672</v>
      </c>
      <c r="K952" s="5">
        <f t="shared" si="1838"/>
        <v>4.0368854710614643</v>
      </c>
      <c r="L952" s="5"/>
      <c r="M952" s="5">
        <f t="shared" ref="M952:S952" si="1839">M917*(1-E$51)</f>
        <v>18.473648823483593</v>
      </c>
      <c r="N952" s="5">
        <f t="shared" si="1839"/>
        <v>0</v>
      </c>
      <c r="O952" s="5">
        <f t="shared" si="1839"/>
        <v>0</v>
      </c>
      <c r="P952" s="5">
        <f t="shared" si="1839"/>
        <v>0</v>
      </c>
      <c r="Q952" s="5">
        <f t="shared" si="1839"/>
        <v>0</v>
      </c>
      <c r="R952" s="5">
        <f t="shared" si="1839"/>
        <v>0</v>
      </c>
      <c r="S952" s="5">
        <f t="shared" si="1839"/>
        <v>0</v>
      </c>
      <c r="T952" s="5"/>
      <c r="U952" s="5">
        <f t="shared" ref="U952:AA952" si="1840">U917*(1-E$51)</f>
        <v>9.8141259374756604</v>
      </c>
      <c r="V952" s="5">
        <f t="shared" si="1840"/>
        <v>2.440704956818069</v>
      </c>
      <c r="W952" s="5">
        <f t="shared" si="1840"/>
        <v>4.4351760980016746</v>
      </c>
      <c r="X952" s="5">
        <f t="shared" si="1840"/>
        <v>2.1661741528516489</v>
      </c>
      <c r="Y952" s="5">
        <f t="shared" si="1840"/>
        <v>1.8452594635402937</v>
      </c>
      <c r="Z952" s="5">
        <f t="shared" si="1840"/>
        <v>9.4165805733607328</v>
      </c>
      <c r="AA952" s="5">
        <f t="shared" si="1840"/>
        <v>0.31456250423855564</v>
      </c>
      <c r="AB952" s="5"/>
      <c r="AC952" s="5">
        <f t="shared" ref="AC952:AI952" si="1841">AC917*(1-E$51)</f>
        <v>7.5049198345402095</v>
      </c>
      <c r="AD952" s="5">
        <f t="shared" si="1841"/>
        <v>1.2203524784090345</v>
      </c>
      <c r="AE952" s="5">
        <f t="shared" si="1841"/>
        <v>2.2175880490008373</v>
      </c>
      <c r="AF952" s="5">
        <f t="shared" si="1841"/>
        <v>1.31283281991009</v>
      </c>
      <c r="AG952" s="5">
        <f t="shared" si="1841"/>
        <v>1.1742560222529144</v>
      </c>
      <c r="AH952" s="5">
        <f t="shared" si="1841"/>
        <v>5.0704664625788558</v>
      </c>
      <c r="AI952" s="5">
        <f t="shared" si="1841"/>
        <v>0.28834896221867606</v>
      </c>
    </row>
    <row r="953" spans="2:35" x14ac:dyDescent="0.3">
      <c r="B953" s="86">
        <f t="shared" si="1777"/>
        <v>46843</v>
      </c>
      <c r="C953" s="3"/>
      <c r="D953" s="3"/>
      <c r="E953" s="5">
        <f t="shared" ref="E953:K953" si="1842">E918*(1-E$51)</f>
        <v>44.094290535552403</v>
      </c>
      <c r="F953" s="5">
        <f t="shared" si="1842"/>
        <v>19.895813239661955</v>
      </c>
      <c r="G953" s="5">
        <f t="shared" si="1842"/>
        <v>36.154077158876973</v>
      </c>
      <c r="H953" s="5">
        <f t="shared" si="1842"/>
        <v>6.201165824845309</v>
      </c>
      <c r="I953" s="5">
        <f t="shared" si="1842"/>
        <v>27.648696798246469</v>
      </c>
      <c r="J953" s="5">
        <f t="shared" si="1842"/>
        <v>116.47585816895429</v>
      </c>
      <c r="K953" s="5">
        <f t="shared" si="1842"/>
        <v>4.0570698984167715</v>
      </c>
      <c r="L953" s="5"/>
      <c r="M953" s="5">
        <f t="shared" ref="M953:S953" si="1843">M918*(1-E$51)</f>
        <v>18.566017067601013</v>
      </c>
      <c r="N953" s="5">
        <f t="shared" si="1843"/>
        <v>0</v>
      </c>
      <c r="O953" s="5">
        <f t="shared" si="1843"/>
        <v>0</v>
      </c>
      <c r="P953" s="5">
        <f t="shared" si="1843"/>
        <v>0</v>
      </c>
      <c r="Q953" s="5">
        <f t="shared" si="1843"/>
        <v>0</v>
      </c>
      <c r="R953" s="5">
        <f t="shared" si="1843"/>
        <v>0</v>
      </c>
      <c r="S953" s="5">
        <f t="shared" si="1843"/>
        <v>0</v>
      </c>
      <c r="T953" s="5"/>
      <c r="U953" s="5">
        <f t="shared" ref="U953:AA953" si="1844">U918*(1-E$51)</f>
        <v>9.8631965671630368</v>
      </c>
      <c r="V953" s="5">
        <f t="shared" si="1844"/>
        <v>2.4529084816021589</v>
      </c>
      <c r="W953" s="5">
        <f t="shared" si="1844"/>
        <v>4.4573519784916824</v>
      </c>
      <c r="X953" s="5">
        <f t="shared" si="1844"/>
        <v>2.1770050236159069</v>
      </c>
      <c r="Y953" s="5">
        <f t="shared" si="1844"/>
        <v>1.8544857608579952</v>
      </c>
      <c r="Z953" s="5">
        <f t="shared" si="1844"/>
        <v>9.463663476227536</v>
      </c>
      <c r="AA953" s="5">
        <f t="shared" si="1844"/>
        <v>0.31613531675974843</v>
      </c>
      <c r="AB953" s="5"/>
      <c r="AC953" s="5">
        <f t="shared" ref="AC953:AI953" si="1845">AC918*(1-E$51)</f>
        <v>7.5424444337129106</v>
      </c>
      <c r="AD953" s="5">
        <f t="shared" si="1845"/>
        <v>1.2264542408010795</v>
      </c>
      <c r="AE953" s="5">
        <f t="shared" si="1845"/>
        <v>2.2286759892458412</v>
      </c>
      <c r="AF953" s="5">
        <f t="shared" si="1845"/>
        <v>1.3193969840096402</v>
      </c>
      <c r="AG953" s="5">
        <f t="shared" si="1845"/>
        <v>1.1801273023641787</v>
      </c>
      <c r="AH953" s="5">
        <f t="shared" si="1845"/>
        <v>5.0958187948917502</v>
      </c>
      <c r="AI953" s="5">
        <f t="shared" si="1845"/>
        <v>0.28979070702976939</v>
      </c>
    </row>
    <row r="954" spans="2:35" x14ac:dyDescent="0.3">
      <c r="B954" s="86">
        <f t="shared" si="1777"/>
        <v>47208</v>
      </c>
      <c r="C954" s="3"/>
      <c r="D954" s="3"/>
      <c r="E954" s="5">
        <f t="shared" ref="E954:K954" si="1846">E919*(1-E$51)</f>
        <v>44.31476198823016</v>
      </c>
      <c r="F954" s="5">
        <f t="shared" si="1846"/>
        <v>19.995292305860261</v>
      </c>
      <c r="G954" s="5">
        <f t="shared" si="1846"/>
        <v>36.334847544671355</v>
      </c>
      <c r="H954" s="5">
        <f t="shared" si="1846"/>
        <v>6.2321716539695355</v>
      </c>
      <c r="I954" s="5">
        <f t="shared" si="1846"/>
        <v>27.786940282237701</v>
      </c>
      <c r="J954" s="5">
        <f t="shared" si="1846"/>
        <v>117.05823745979903</v>
      </c>
      <c r="K954" s="5">
        <f t="shared" si="1846"/>
        <v>4.0773552479088551</v>
      </c>
      <c r="L954" s="5"/>
      <c r="M954" s="5">
        <f t="shared" ref="M954:S954" si="1847">M919*(1-E$51)</f>
        <v>18.658847152939011</v>
      </c>
      <c r="N954" s="5">
        <f t="shared" si="1847"/>
        <v>0</v>
      </c>
      <c r="O954" s="5">
        <f t="shared" si="1847"/>
        <v>0</v>
      </c>
      <c r="P954" s="5">
        <f t="shared" si="1847"/>
        <v>0</v>
      </c>
      <c r="Q954" s="5">
        <f t="shared" si="1847"/>
        <v>0</v>
      </c>
      <c r="R954" s="5">
        <f t="shared" si="1847"/>
        <v>0</v>
      </c>
      <c r="S954" s="5">
        <f t="shared" si="1847"/>
        <v>0</v>
      </c>
      <c r="T954" s="5"/>
      <c r="U954" s="5">
        <f t="shared" ref="U954:AA954" si="1848">U919*(1-E$51)</f>
        <v>9.9125125499988513</v>
      </c>
      <c r="V954" s="5">
        <f t="shared" si="1848"/>
        <v>2.4651730240101686</v>
      </c>
      <c r="W954" s="5">
        <f t="shared" si="1848"/>
        <v>4.4796387383841401</v>
      </c>
      <c r="X954" s="5">
        <f t="shared" si="1848"/>
        <v>2.1878900487339861</v>
      </c>
      <c r="Y954" s="5">
        <f t="shared" si="1848"/>
        <v>1.8637581896622852</v>
      </c>
      <c r="Z954" s="5">
        <f t="shared" si="1848"/>
        <v>9.5109817936086714</v>
      </c>
      <c r="AA954" s="5">
        <f t="shared" si="1848"/>
        <v>0.31771599334354705</v>
      </c>
      <c r="AB954" s="5"/>
      <c r="AC954" s="5">
        <f t="shared" ref="AC954:AI954" si="1849">AC919*(1-E$51)</f>
        <v>7.580156655881475</v>
      </c>
      <c r="AD954" s="5">
        <f t="shared" si="1849"/>
        <v>1.2325865120050843</v>
      </c>
      <c r="AE954" s="5">
        <f t="shared" si="1849"/>
        <v>2.23981936919207</v>
      </c>
      <c r="AF954" s="5">
        <f t="shared" si="1849"/>
        <v>1.3259939689296882</v>
      </c>
      <c r="AG954" s="5">
        <f t="shared" si="1849"/>
        <v>1.1860279388759996</v>
      </c>
      <c r="AH954" s="5">
        <f t="shared" si="1849"/>
        <v>5.1212978888662084</v>
      </c>
      <c r="AI954" s="5">
        <f t="shared" si="1849"/>
        <v>0.29123966056491823</v>
      </c>
    </row>
    <row r="955" spans="2:35" x14ac:dyDescent="0.3">
      <c r="B955" s="86">
        <f t="shared" si="1777"/>
        <v>47573</v>
      </c>
      <c r="C955" s="3"/>
      <c r="D955" s="3"/>
      <c r="E955" s="5">
        <f t="shared" ref="E955:K955" si="1850">E920*(1-E$51)</f>
        <v>44.536335798171308</v>
      </c>
      <c r="F955" s="5">
        <f t="shared" si="1850"/>
        <v>20.095268767389555</v>
      </c>
      <c r="G955" s="5">
        <f t="shared" si="1850"/>
        <v>36.516521782394705</v>
      </c>
      <c r="H955" s="5">
        <f t="shared" si="1850"/>
        <v>6.2633325122393817</v>
      </c>
      <c r="I955" s="5">
        <f t="shared" si="1850"/>
        <v>27.925874983648885</v>
      </c>
      <c r="J955" s="5">
        <f t="shared" si="1850"/>
        <v>117.64352864709802</v>
      </c>
      <c r="K955" s="5">
        <f t="shared" si="1850"/>
        <v>4.0977420241483991</v>
      </c>
      <c r="L955" s="5"/>
      <c r="M955" s="5">
        <f t="shared" ref="M955:S955" si="1851">M920*(1-E$51)</f>
        <v>18.752141388703713</v>
      </c>
      <c r="N955" s="5">
        <f t="shared" si="1851"/>
        <v>0</v>
      </c>
      <c r="O955" s="5">
        <f t="shared" si="1851"/>
        <v>0</v>
      </c>
      <c r="P955" s="5">
        <f t="shared" si="1851"/>
        <v>0</v>
      </c>
      <c r="Q955" s="5">
        <f t="shared" si="1851"/>
        <v>0</v>
      </c>
      <c r="R955" s="5">
        <f t="shared" si="1851"/>
        <v>0</v>
      </c>
      <c r="S955" s="5">
        <f t="shared" si="1851"/>
        <v>0</v>
      </c>
      <c r="T955" s="5"/>
      <c r="U955" s="5">
        <f t="shared" ref="U955:AA955" si="1852">U920*(1-E$51)</f>
        <v>9.9620751127488454</v>
      </c>
      <c r="V955" s="5">
        <f t="shared" si="1852"/>
        <v>2.4774988891302199</v>
      </c>
      <c r="W955" s="5">
        <f t="shared" si="1852"/>
        <v>4.5020369320760603</v>
      </c>
      <c r="X955" s="5">
        <f t="shared" si="1852"/>
        <v>2.1988294989776556</v>
      </c>
      <c r="Y955" s="5">
        <f t="shared" si="1852"/>
        <v>1.8730769806105958</v>
      </c>
      <c r="Z955" s="5">
        <f t="shared" si="1852"/>
        <v>9.5585367025767134</v>
      </c>
      <c r="AA955" s="5">
        <f t="shared" si="1852"/>
        <v>0.31930457331026479</v>
      </c>
      <c r="AB955" s="5"/>
      <c r="AC955" s="5">
        <f t="shared" ref="AC955:AI955" si="1853">AC920*(1-E$51)</f>
        <v>7.6180574391608813</v>
      </c>
      <c r="AD955" s="5">
        <f t="shared" si="1853"/>
        <v>1.2387494445651099</v>
      </c>
      <c r="AE955" s="5">
        <f t="shared" si="1853"/>
        <v>2.2510184660380301</v>
      </c>
      <c r="AF955" s="5">
        <f t="shared" si="1853"/>
        <v>1.3326239387743366</v>
      </c>
      <c r="AG955" s="5">
        <f t="shared" si="1853"/>
        <v>1.1919580785703794</v>
      </c>
      <c r="AH955" s="5">
        <f t="shared" si="1853"/>
        <v>5.1469043783105386</v>
      </c>
      <c r="AI955" s="5">
        <f t="shared" si="1853"/>
        <v>0.2926958588677428</v>
      </c>
    </row>
    <row r="956" spans="2:35" x14ac:dyDescent="0.3">
      <c r="B956" s="86">
        <f t="shared" si="1777"/>
        <v>47938</v>
      </c>
      <c r="C956" s="3"/>
      <c r="D956" s="3"/>
      <c r="E956" s="5">
        <f t="shared" ref="E956:K956" si="1854">E921*(1-E$51)</f>
        <v>44.759017477162161</v>
      </c>
      <c r="F956" s="5">
        <f t="shared" si="1854"/>
        <v>20.195745111226501</v>
      </c>
      <c r="G956" s="5">
        <f t="shared" si="1854"/>
        <v>36.699104391306676</v>
      </c>
      <c r="H956" s="5">
        <f t="shared" si="1854"/>
        <v>6.2946491748005791</v>
      </c>
      <c r="I956" s="5">
        <f t="shared" si="1854"/>
        <v>28.065504358567129</v>
      </c>
      <c r="J956" s="5">
        <f t="shared" si="1854"/>
        <v>118.23174629033352</v>
      </c>
      <c r="K956" s="5">
        <f t="shared" si="1854"/>
        <v>4.1182307342691402</v>
      </c>
      <c r="L956" s="5"/>
      <c r="M956" s="5">
        <f t="shared" ref="M956:S956" si="1855">M921*(1-E$51)</f>
        <v>18.845902095647226</v>
      </c>
      <c r="N956" s="5">
        <f t="shared" si="1855"/>
        <v>0</v>
      </c>
      <c r="O956" s="5">
        <f t="shared" si="1855"/>
        <v>0</v>
      </c>
      <c r="P956" s="5">
        <f t="shared" si="1855"/>
        <v>0</v>
      </c>
      <c r="Q956" s="5">
        <f t="shared" si="1855"/>
        <v>0</v>
      </c>
      <c r="R956" s="5">
        <f t="shared" si="1855"/>
        <v>0</v>
      </c>
      <c r="S956" s="5">
        <f t="shared" si="1855"/>
        <v>0</v>
      </c>
      <c r="T956" s="5"/>
      <c r="U956" s="5">
        <f t="shared" ref="U956:AA956" si="1856">U921*(1-E$51)</f>
        <v>10.01188548831259</v>
      </c>
      <c r="V956" s="5">
        <f t="shared" si="1856"/>
        <v>2.4898863835758704</v>
      </c>
      <c r="W956" s="5">
        <f t="shared" si="1856"/>
        <v>4.5245471167364402</v>
      </c>
      <c r="X956" s="5">
        <f t="shared" si="1856"/>
        <v>2.2098236464725436</v>
      </c>
      <c r="Y956" s="5">
        <f t="shared" si="1856"/>
        <v>1.8824423655136491</v>
      </c>
      <c r="Z956" s="5">
        <f t="shared" si="1856"/>
        <v>9.6063293860895964</v>
      </c>
      <c r="AA956" s="5">
        <f t="shared" si="1856"/>
        <v>0.32090109617681623</v>
      </c>
      <c r="AB956" s="5"/>
      <c r="AC956" s="5">
        <f t="shared" ref="AC956:AI956" si="1857">AC921*(1-E$51)</f>
        <v>7.6561477263566857</v>
      </c>
      <c r="AD956" s="5">
        <f t="shared" si="1857"/>
        <v>1.2449431917879352</v>
      </c>
      <c r="AE956" s="5">
        <f t="shared" si="1857"/>
        <v>2.2622735583682201</v>
      </c>
      <c r="AF956" s="5">
        <f t="shared" si="1857"/>
        <v>1.3392870584682082</v>
      </c>
      <c r="AG956" s="5">
        <f t="shared" si="1857"/>
        <v>1.1979178689632313</v>
      </c>
      <c r="AH956" s="5">
        <f t="shared" si="1857"/>
        <v>5.1726389002020907</v>
      </c>
      <c r="AI956" s="5">
        <f t="shared" si="1857"/>
        <v>0.29415933816208145</v>
      </c>
    </row>
    <row r="957" spans="2:35" x14ac:dyDescent="0.3">
      <c r="B957" s="86">
        <f t="shared" si="1777"/>
        <v>48304</v>
      </c>
      <c r="C957" s="3"/>
      <c r="D957" s="3"/>
      <c r="E957" s="5">
        <f t="shared" ref="E957:K957" si="1858">E922*(1-E$51)</f>
        <v>44.982812564547963</v>
      </c>
      <c r="F957" s="5">
        <f t="shared" si="1858"/>
        <v>20.296723836782636</v>
      </c>
      <c r="G957" s="5">
        <f t="shared" si="1858"/>
        <v>36.882599913263206</v>
      </c>
      <c r="H957" s="5">
        <f t="shared" si="1858"/>
        <v>6.3261224206745803</v>
      </c>
      <c r="I957" s="5">
        <f t="shared" si="1858"/>
        <v>28.205831880359955</v>
      </c>
      <c r="J957" s="5">
        <f t="shared" si="1858"/>
        <v>118.82290502178516</v>
      </c>
      <c r="K957" s="5">
        <f t="shared" si="1858"/>
        <v>4.1388218879404866</v>
      </c>
      <c r="L957" s="5"/>
      <c r="M957" s="5">
        <f t="shared" ref="M957:S957" si="1859">M922*(1-E$51)</f>
        <v>18.940131606125455</v>
      </c>
      <c r="N957" s="5">
        <f t="shared" si="1859"/>
        <v>0</v>
      </c>
      <c r="O957" s="5">
        <f t="shared" si="1859"/>
        <v>0</v>
      </c>
      <c r="P957" s="5">
        <f t="shared" si="1859"/>
        <v>0</v>
      </c>
      <c r="Q957" s="5">
        <f t="shared" si="1859"/>
        <v>0</v>
      </c>
      <c r="R957" s="5">
        <f t="shared" si="1859"/>
        <v>0</v>
      </c>
      <c r="S957" s="5">
        <f t="shared" si="1859"/>
        <v>0</v>
      </c>
      <c r="T957" s="5"/>
      <c r="U957" s="5">
        <f t="shared" ref="U957:AA957" si="1860">U922*(1-E$51)</f>
        <v>10.06194491575415</v>
      </c>
      <c r="V957" s="5">
        <f t="shared" si="1860"/>
        <v>2.5023358154937494</v>
      </c>
      <c r="W957" s="5">
        <f t="shared" si="1860"/>
        <v>4.5471698523201214</v>
      </c>
      <c r="X957" s="5">
        <f t="shared" si="1860"/>
        <v>2.2208727647049065</v>
      </c>
      <c r="Y957" s="5">
        <f t="shared" si="1860"/>
        <v>1.8918545773412165</v>
      </c>
      <c r="Z957" s="5">
        <f t="shared" si="1860"/>
        <v>9.6543610330200433</v>
      </c>
      <c r="AA957" s="5">
        <f t="shared" si="1860"/>
        <v>0.3225056016577002</v>
      </c>
      <c r="AB957" s="5"/>
      <c r="AC957" s="5">
        <f t="shared" ref="AC957:AI957" si="1861">AC922*(1-E$51)</f>
        <v>7.6944284649884676</v>
      </c>
      <c r="AD957" s="5">
        <f t="shared" si="1861"/>
        <v>1.2511679077468747</v>
      </c>
      <c r="AE957" s="5">
        <f t="shared" si="1861"/>
        <v>2.2735849261600607</v>
      </c>
      <c r="AF957" s="5">
        <f t="shared" si="1861"/>
        <v>1.3459834937605493</v>
      </c>
      <c r="AG957" s="5">
        <f t="shared" si="1861"/>
        <v>1.2039074583080471</v>
      </c>
      <c r="AH957" s="5">
        <f t="shared" si="1861"/>
        <v>5.1985020947031018</v>
      </c>
      <c r="AI957" s="5">
        <f t="shared" si="1861"/>
        <v>0.29563013485289191</v>
      </c>
    </row>
    <row r="958" spans="2:35" x14ac:dyDescent="0.3">
      <c r="B958" s="86">
        <f t="shared" si="1777"/>
        <v>48669</v>
      </c>
      <c r="C958" s="3"/>
      <c r="D958" s="3"/>
      <c r="E958" s="5">
        <f t="shared" ref="E958:K958" si="1862">E923*(1-E$51)</f>
        <v>45.207726627370697</v>
      </c>
      <c r="F958" s="5">
        <f t="shared" si="1862"/>
        <v>20.398207455966546</v>
      </c>
      <c r="G958" s="5">
        <f t="shared" si="1862"/>
        <v>37.067012912829519</v>
      </c>
      <c r="H958" s="5">
        <f t="shared" si="1862"/>
        <v>6.3577530327779526</v>
      </c>
      <c r="I958" s="5">
        <f t="shared" si="1862"/>
        <v>28.346861039761752</v>
      </c>
      <c r="J958" s="5">
        <f t="shared" si="1862"/>
        <v>119.41701954689407</v>
      </c>
      <c r="K958" s="5">
        <f t="shared" si="1862"/>
        <v>4.1595159973801881</v>
      </c>
      <c r="L958" s="5"/>
      <c r="M958" s="5">
        <f t="shared" ref="M958:S958" si="1863">M923*(1-E$51)</f>
        <v>19.034832264156083</v>
      </c>
      <c r="N958" s="5">
        <f t="shared" si="1863"/>
        <v>0</v>
      </c>
      <c r="O958" s="5">
        <f t="shared" si="1863"/>
        <v>0</v>
      </c>
      <c r="P958" s="5">
        <f t="shared" si="1863"/>
        <v>0</v>
      </c>
      <c r="Q958" s="5">
        <f t="shared" si="1863"/>
        <v>0</v>
      </c>
      <c r="R958" s="5">
        <f t="shared" si="1863"/>
        <v>0</v>
      </c>
      <c r="S958" s="5">
        <f t="shared" si="1863"/>
        <v>0</v>
      </c>
      <c r="T958" s="5"/>
      <c r="U958" s="5">
        <f t="shared" ref="U958:AA958" si="1864">U923*(1-E$51)</f>
        <v>10.112254640332921</v>
      </c>
      <c r="V958" s="5">
        <f t="shared" si="1864"/>
        <v>2.5148474945712178</v>
      </c>
      <c r="W958" s="5">
        <f t="shared" si="1864"/>
        <v>4.569905701581721</v>
      </c>
      <c r="X958" s="5">
        <f t="shared" si="1864"/>
        <v>2.2319771285284307</v>
      </c>
      <c r="Y958" s="5">
        <f t="shared" si="1864"/>
        <v>1.9013138502279223</v>
      </c>
      <c r="Z958" s="5">
        <f t="shared" si="1864"/>
        <v>9.7026328381851421</v>
      </c>
      <c r="AA958" s="5">
        <f t="shared" si="1864"/>
        <v>0.32411812966598863</v>
      </c>
      <c r="AB958" s="5"/>
      <c r="AC958" s="5">
        <f t="shared" ref="AC958:AI958" si="1865">AC923*(1-E$51)</f>
        <v>7.7329006073134083</v>
      </c>
      <c r="AD958" s="5">
        <f t="shared" si="1865"/>
        <v>1.2574237472856089</v>
      </c>
      <c r="AE958" s="5">
        <f t="shared" si="1865"/>
        <v>2.2849528507908605</v>
      </c>
      <c r="AF958" s="5">
        <f t="shared" si="1865"/>
        <v>1.352713411229352</v>
      </c>
      <c r="AG958" s="5">
        <f t="shared" si="1865"/>
        <v>1.2099269955995873</v>
      </c>
      <c r="AH958" s="5">
        <f t="shared" si="1865"/>
        <v>5.2244946051766155</v>
      </c>
      <c r="AI958" s="5">
        <f t="shared" si="1865"/>
        <v>0.29710828552715635</v>
      </c>
    </row>
    <row r="959" spans="2:35" x14ac:dyDescent="0.3">
      <c r="B959" s="86">
        <f t="shared" si="1777"/>
        <v>49034</v>
      </c>
      <c r="C959" s="3"/>
      <c r="D959" s="3"/>
      <c r="E959" s="5">
        <f t="shared" ref="E959:K959" si="1866">E924*(1-E$51)</f>
        <v>45.433765260507542</v>
      </c>
      <c r="F959" s="5">
        <f t="shared" si="1866"/>
        <v>20.500198493246373</v>
      </c>
      <c r="G959" s="5">
        <f t="shared" si="1866"/>
        <v>37.252347977393661</v>
      </c>
      <c r="H959" s="5">
        <f t="shared" si="1866"/>
        <v>6.389541797941841</v>
      </c>
      <c r="I959" s="5">
        <f t="shared" si="1866"/>
        <v>28.488595344960558</v>
      </c>
      <c r="J959" s="5">
        <f t="shared" si="1866"/>
        <v>120.01410464462853</v>
      </c>
      <c r="K959" s="5">
        <f t="shared" si="1866"/>
        <v>4.1803135773670883</v>
      </c>
      <c r="L959" s="5"/>
      <c r="M959" s="5">
        <f t="shared" ref="M959:S959" si="1867">M924*(1-E$51)</f>
        <v>19.130006425476864</v>
      </c>
      <c r="N959" s="5">
        <f t="shared" si="1867"/>
        <v>0</v>
      </c>
      <c r="O959" s="5">
        <f t="shared" si="1867"/>
        <v>0</v>
      </c>
      <c r="P959" s="5">
        <f t="shared" si="1867"/>
        <v>0</v>
      </c>
      <c r="Q959" s="5">
        <f t="shared" si="1867"/>
        <v>0</v>
      </c>
      <c r="R959" s="5">
        <f t="shared" si="1867"/>
        <v>0</v>
      </c>
      <c r="S959" s="5">
        <f t="shared" si="1867"/>
        <v>0</v>
      </c>
      <c r="T959" s="5"/>
      <c r="U959" s="5">
        <f t="shared" ref="U959:AA959" si="1868">U924*(1-E$51)</f>
        <v>10.162815913534583</v>
      </c>
      <c r="V959" s="5">
        <f t="shared" si="1868"/>
        <v>2.5274217320440737</v>
      </c>
      <c r="W959" s="5">
        <f t="shared" si="1868"/>
        <v>4.5927552300896295</v>
      </c>
      <c r="X959" s="5">
        <f t="shared" si="1868"/>
        <v>2.2431370141710727</v>
      </c>
      <c r="Y959" s="5">
        <f t="shared" si="1868"/>
        <v>1.9108204194790623</v>
      </c>
      <c r="Z959" s="5">
        <f t="shared" si="1868"/>
        <v>9.7511460023760694</v>
      </c>
      <c r="AA959" s="5">
        <f t="shared" si="1868"/>
        <v>0.32573872031431855</v>
      </c>
      <c r="AB959" s="5"/>
      <c r="AC959" s="5">
        <f t="shared" ref="AC959:AI959" si="1869">AC924*(1-E$51)</f>
        <v>7.7715651103499752</v>
      </c>
      <c r="AD959" s="5">
        <f t="shared" si="1869"/>
        <v>1.2637108660220369</v>
      </c>
      <c r="AE959" s="5">
        <f t="shared" si="1869"/>
        <v>2.2963776150448147</v>
      </c>
      <c r="AF959" s="5">
        <f t="shared" si="1869"/>
        <v>1.3594769782854983</v>
      </c>
      <c r="AG959" s="5">
        <f t="shared" si="1869"/>
        <v>1.215976630577585</v>
      </c>
      <c r="AH959" s="5">
        <f t="shared" si="1869"/>
        <v>5.2506170782024979</v>
      </c>
      <c r="AI959" s="5">
        <f t="shared" si="1869"/>
        <v>0.29859382695479203</v>
      </c>
    </row>
    <row r="960" spans="2:35" x14ac:dyDescent="0.3">
      <c r="B960" s="86">
        <f t="shared" si="1777"/>
        <v>49399</v>
      </c>
      <c r="C960" s="3"/>
      <c r="D960" s="3"/>
      <c r="E960" s="5">
        <f t="shared" ref="E960:K960" si="1870">E925*(1-E$51)</f>
        <v>45.660934086810073</v>
      </c>
      <c r="F960" s="5">
        <f t="shared" si="1870"/>
        <v>20.602699485712609</v>
      </c>
      <c r="G960" s="5">
        <f t="shared" si="1870"/>
        <v>37.438609717280627</v>
      </c>
      <c r="H960" s="5">
        <f t="shared" si="1870"/>
        <v>6.4214895069315503</v>
      </c>
      <c r="I960" s="5">
        <f t="shared" si="1870"/>
        <v>28.631038321685363</v>
      </c>
      <c r="J960" s="5">
        <f t="shared" si="1870"/>
        <v>120.61417516785166</v>
      </c>
      <c r="K960" s="5">
        <f t="shared" si="1870"/>
        <v>4.201215145253923</v>
      </c>
      <c r="L960" s="5"/>
      <c r="M960" s="5">
        <f t="shared" ref="M960:S960" si="1871">M925*(1-E$51)</f>
        <v>19.225656457604245</v>
      </c>
      <c r="N960" s="5">
        <f t="shared" si="1871"/>
        <v>0</v>
      </c>
      <c r="O960" s="5">
        <f t="shared" si="1871"/>
        <v>0</v>
      </c>
      <c r="P960" s="5">
        <f t="shared" si="1871"/>
        <v>0</v>
      </c>
      <c r="Q960" s="5">
        <f t="shared" si="1871"/>
        <v>0</v>
      </c>
      <c r="R960" s="5">
        <f t="shared" si="1871"/>
        <v>0</v>
      </c>
      <c r="S960" s="5">
        <f t="shared" si="1871"/>
        <v>0</v>
      </c>
      <c r="T960" s="5"/>
      <c r="U960" s="5">
        <f t="shared" ref="U960:AA960" si="1872">U925*(1-E$51)</f>
        <v>10.213629993102254</v>
      </c>
      <c r="V960" s="5">
        <f t="shared" si="1872"/>
        <v>2.5400588407042939</v>
      </c>
      <c r="W960" s="5">
        <f t="shared" si="1872"/>
        <v>4.6157190062400772</v>
      </c>
      <c r="X960" s="5">
        <f t="shared" si="1872"/>
        <v>2.2543526992419274</v>
      </c>
      <c r="Y960" s="5">
        <f t="shared" si="1872"/>
        <v>1.9203745215764574</v>
      </c>
      <c r="Z960" s="5">
        <f t="shared" si="1872"/>
        <v>9.7999017323879478</v>
      </c>
      <c r="AA960" s="5">
        <f t="shared" si="1872"/>
        <v>0.32736741391589008</v>
      </c>
      <c r="AB960" s="5"/>
      <c r="AC960" s="5">
        <f t="shared" ref="AC960:AI960" si="1873">AC925*(1-E$51)</f>
        <v>7.8104229359017241</v>
      </c>
      <c r="AD960" s="5">
        <f t="shared" si="1873"/>
        <v>1.2700294203521469</v>
      </c>
      <c r="AE960" s="5">
        <f t="shared" si="1873"/>
        <v>2.3078595031200386</v>
      </c>
      <c r="AF960" s="5">
        <f t="shared" si="1873"/>
        <v>1.3662743631769259</v>
      </c>
      <c r="AG960" s="5">
        <f t="shared" si="1873"/>
        <v>1.2220565137304729</v>
      </c>
      <c r="AH960" s="5">
        <f t="shared" si="1873"/>
        <v>5.2768701635935109</v>
      </c>
      <c r="AI960" s="5">
        <f t="shared" si="1873"/>
        <v>0.30008679608956595</v>
      </c>
    </row>
    <row r="961" spans="2:35" x14ac:dyDescent="0.3">
      <c r="B961" s="86">
        <f t="shared" si="1777"/>
        <v>49765</v>
      </c>
      <c r="C961" s="3"/>
      <c r="D961" s="3"/>
      <c r="E961" s="5">
        <f t="shared" ref="E961:K961" si="1874">E926*(1-E$51)</f>
        <v>45.889238757244122</v>
      </c>
      <c r="F961" s="5">
        <f t="shared" si="1874"/>
        <v>20.705712983141169</v>
      </c>
      <c r="G961" s="5">
        <f t="shared" si="1874"/>
        <v>37.625802765867022</v>
      </c>
      <c r="H961" s="5">
        <f t="shared" si="1874"/>
        <v>6.4535969544662075</v>
      </c>
      <c r="I961" s="5">
        <f t="shared" si="1874"/>
        <v>28.774193513293785</v>
      </c>
      <c r="J961" s="5">
        <f t="shared" si="1874"/>
        <v>121.21724604369092</v>
      </c>
      <c r="K961" s="5">
        <f t="shared" si="1874"/>
        <v>4.2222212209801926</v>
      </c>
      <c r="L961" s="5"/>
      <c r="M961" s="5">
        <f t="shared" ref="M961:S961" si="1875">M926*(1-E$51)</f>
        <v>19.321784739892262</v>
      </c>
      <c r="N961" s="5">
        <f t="shared" si="1875"/>
        <v>0</v>
      </c>
      <c r="O961" s="5">
        <f t="shared" si="1875"/>
        <v>0</v>
      </c>
      <c r="P961" s="5">
        <f t="shared" si="1875"/>
        <v>0</v>
      </c>
      <c r="Q961" s="5">
        <f t="shared" si="1875"/>
        <v>0</v>
      </c>
      <c r="R961" s="5">
        <f t="shared" si="1875"/>
        <v>0</v>
      </c>
      <c r="S961" s="5">
        <f t="shared" si="1875"/>
        <v>0</v>
      </c>
      <c r="T961" s="5"/>
      <c r="U961" s="5">
        <f t="shared" ref="U961:AA961" si="1876">U926*(1-E$51)</f>
        <v>10.264698143067765</v>
      </c>
      <c r="V961" s="5">
        <f t="shared" si="1876"/>
        <v>2.5527591349078147</v>
      </c>
      <c r="W961" s="5">
        <f t="shared" si="1876"/>
        <v>4.6387976012712766</v>
      </c>
      <c r="X961" s="5">
        <f t="shared" si="1876"/>
        <v>2.2656244627381366</v>
      </c>
      <c r="Y961" s="5">
        <f t="shared" si="1876"/>
        <v>1.9299763941843397</v>
      </c>
      <c r="Z961" s="5">
        <f t="shared" si="1876"/>
        <v>9.8489012410498891</v>
      </c>
      <c r="AA961" s="5">
        <f t="shared" si="1876"/>
        <v>0.32900425098546948</v>
      </c>
      <c r="AB961" s="5"/>
      <c r="AC961" s="5">
        <f t="shared" ref="AC961:AI961" si="1877">AC926*(1-E$51)</f>
        <v>7.8494750505812325</v>
      </c>
      <c r="AD961" s="5">
        <f t="shared" si="1877"/>
        <v>1.2763795674539073</v>
      </c>
      <c r="AE961" s="5">
        <f t="shared" si="1877"/>
        <v>2.3193988006356383</v>
      </c>
      <c r="AF961" s="5">
        <f t="shared" si="1877"/>
        <v>1.3731057349928104</v>
      </c>
      <c r="AG961" s="5">
        <f t="shared" si="1877"/>
        <v>1.2281667962991252</v>
      </c>
      <c r="AH961" s="5">
        <f t="shared" si="1877"/>
        <v>5.3032545144114778</v>
      </c>
      <c r="AI961" s="5">
        <f t="shared" si="1877"/>
        <v>0.30158723007001376</v>
      </c>
    </row>
    <row r="962" spans="2:35" x14ac:dyDescent="0.3">
      <c r="B962" s="86">
        <f t="shared" si="1777"/>
        <v>50130</v>
      </c>
      <c r="C962" s="3"/>
      <c r="D962" s="3"/>
      <c r="E962" s="5">
        <f t="shared" ref="E962:K962" si="1878">E927*(1-E$51)</f>
        <v>46.118684951030339</v>
      </c>
      <c r="F962" s="5">
        <f t="shared" si="1878"/>
        <v>20.809241548056871</v>
      </c>
      <c r="G962" s="5">
        <f t="shared" si="1878"/>
        <v>37.813931779696354</v>
      </c>
      <c r="H962" s="5">
        <f t="shared" si="1878"/>
        <v>6.4858649392385379</v>
      </c>
      <c r="I962" s="5">
        <f t="shared" si="1878"/>
        <v>28.918064480860249</v>
      </c>
      <c r="J962" s="5">
        <f t="shared" si="1878"/>
        <v>121.82333227390936</v>
      </c>
      <c r="K962" s="5">
        <f t="shared" si="1878"/>
        <v>4.2433323270850938</v>
      </c>
      <c r="L962" s="5"/>
      <c r="M962" s="5">
        <f t="shared" ref="M962:S962" si="1879">M927*(1-E$51)</f>
        <v>19.418393663591722</v>
      </c>
      <c r="N962" s="5">
        <f t="shared" si="1879"/>
        <v>0</v>
      </c>
      <c r="O962" s="5">
        <f t="shared" si="1879"/>
        <v>0</v>
      </c>
      <c r="P962" s="5">
        <f t="shared" si="1879"/>
        <v>0</v>
      </c>
      <c r="Q962" s="5">
        <f t="shared" si="1879"/>
        <v>0</v>
      </c>
      <c r="R962" s="5">
        <f t="shared" si="1879"/>
        <v>0</v>
      </c>
      <c r="S962" s="5">
        <f t="shared" si="1879"/>
        <v>0</v>
      </c>
      <c r="T962" s="5"/>
      <c r="U962" s="5">
        <f t="shared" ref="U962:AA962" si="1880">U927*(1-E$51)</f>
        <v>10.316021633783102</v>
      </c>
      <c r="V962" s="5">
        <f t="shared" si="1880"/>
        <v>2.5655229305823539</v>
      </c>
      <c r="W962" s="5">
        <f t="shared" si="1880"/>
        <v>4.6619915892776325</v>
      </c>
      <c r="X962" s="5">
        <f t="shared" si="1880"/>
        <v>2.2769525850518275</v>
      </c>
      <c r="Y962" s="5">
        <f t="shared" si="1880"/>
        <v>1.9396262761552605</v>
      </c>
      <c r="Z962" s="5">
        <f t="shared" si="1880"/>
        <v>9.8981457472551355</v>
      </c>
      <c r="AA962" s="5">
        <f t="shared" si="1880"/>
        <v>0.33064927224039686</v>
      </c>
      <c r="AB962" s="5"/>
      <c r="AC962" s="5">
        <f t="shared" ref="AC962:AI962" si="1881">AC927*(1-E$51)</f>
        <v>7.8887224258341364</v>
      </c>
      <c r="AD962" s="5">
        <f t="shared" si="1881"/>
        <v>1.282761465291177</v>
      </c>
      <c r="AE962" s="5">
        <f t="shared" si="1881"/>
        <v>2.3309957946388162</v>
      </c>
      <c r="AF962" s="5">
        <f t="shared" si="1881"/>
        <v>1.3799712636677743</v>
      </c>
      <c r="AG962" s="5">
        <f t="shared" si="1881"/>
        <v>1.2343076302806208</v>
      </c>
      <c r="AH962" s="5">
        <f t="shared" si="1881"/>
        <v>5.3297707869835351</v>
      </c>
      <c r="AI962" s="5">
        <f t="shared" si="1881"/>
        <v>0.30309516622036381</v>
      </c>
    </row>
    <row r="963" spans="2:35" x14ac:dyDescent="0.3">
      <c r="B963" s="86">
        <f t="shared" si="1777"/>
        <v>50495</v>
      </c>
      <c r="C963" s="3"/>
      <c r="D963" s="3"/>
      <c r="E963" s="5">
        <f t="shared" ref="E963:K963" si="1882">E928*(1-E$51)</f>
        <v>46.349278375785488</v>
      </c>
      <c r="F963" s="5">
        <f t="shared" si="1882"/>
        <v>20.91328775579715</v>
      </c>
      <c r="G963" s="5">
        <f t="shared" si="1882"/>
        <v>38.003001438594829</v>
      </c>
      <c r="H963" s="5">
        <f t="shared" si="1882"/>
        <v>6.5182942639347301</v>
      </c>
      <c r="I963" s="5">
        <f t="shared" si="1882"/>
        <v>29.06265480326455</v>
      </c>
      <c r="J963" s="5">
        <f t="shared" si="1882"/>
        <v>122.43244893527888</v>
      </c>
      <c r="K963" s="5">
        <f t="shared" si="1882"/>
        <v>4.2645489887205175</v>
      </c>
      <c r="L963" s="5"/>
      <c r="M963" s="5">
        <f t="shared" ref="M963:S963" si="1883">M928*(1-E$51)</f>
        <v>19.515485631909677</v>
      </c>
      <c r="N963" s="5">
        <f t="shared" si="1883"/>
        <v>0</v>
      </c>
      <c r="O963" s="5">
        <f t="shared" si="1883"/>
        <v>0</v>
      </c>
      <c r="P963" s="5">
        <f t="shared" si="1883"/>
        <v>0</v>
      </c>
      <c r="Q963" s="5">
        <f t="shared" si="1883"/>
        <v>0</v>
      </c>
      <c r="R963" s="5">
        <f t="shared" si="1883"/>
        <v>0</v>
      </c>
      <c r="S963" s="5">
        <f t="shared" si="1883"/>
        <v>0</v>
      </c>
      <c r="T963" s="5"/>
      <c r="U963" s="5">
        <f t="shared" ref="U963:AA963" si="1884">U928*(1-E$51)</f>
        <v>10.367601741952017</v>
      </c>
      <c r="V963" s="5">
        <f t="shared" si="1884"/>
        <v>2.5783505452352649</v>
      </c>
      <c r="W963" s="5">
        <f t="shared" si="1884"/>
        <v>4.6853015472240207</v>
      </c>
      <c r="X963" s="5">
        <f t="shared" si="1884"/>
        <v>2.2883373479770865</v>
      </c>
      <c r="Y963" s="5">
        <f t="shared" si="1884"/>
        <v>1.949324407536037</v>
      </c>
      <c r="Z963" s="5">
        <f t="shared" si="1884"/>
        <v>9.9476364759914109</v>
      </c>
      <c r="AA963" s="5">
        <f t="shared" si="1884"/>
        <v>0.33230251860159882</v>
      </c>
      <c r="AB963" s="5"/>
      <c r="AC963" s="5">
        <f t="shared" ref="AC963:AI963" si="1885">AC928*(1-E$51)</f>
        <v>7.9281660379633072</v>
      </c>
      <c r="AD963" s="5">
        <f t="shared" si="1885"/>
        <v>1.2891752726176324</v>
      </c>
      <c r="AE963" s="5">
        <f t="shared" si="1885"/>
        <v>2.3426507736120104</v>
      </c>
      <c r="AF963" s="5">
        <f t="shared" si="1885"/>
        <v>1.3868711199861128</v>
      </c>
      <c r="AG963" s="5">
        <f t="shared" si="1885"/>
        <v>1.2404791684320235</v>
      </c>
      <c r="AH963" s="5">
        <f t="shared" si="1885"/>
        <v>5.3564196409184524</v>
      </c>
      <c r="AI963" s="5">
        <f t="shared" si="1885"/>
        <v>0.30461064205146554</v>
      </c>
    </row>
    <row r="964" spans="2:35" x14ac:dyDescent="0.3">
      <c r="B964" s="86">
        <f t="shared" si="1777"/>
        <v>50860</v>
      </c>
      <c r="C964" s="3"/>
      <c r="D964" s="3"/>
      <c r="E964" s="5">
        <f t="shared" ref="E964:K964" si="1886">E929*(1-E$51)</f>
        <v>46.58102476766441</v>
      </c>
      <c r="F964" s="5">
        <f t="shared" si="1886"/>
        <v>21.017854194576135</v>
      </c>
      <c r="G964" s="5">
        <f t="shared" si="1886"/>
        <v>38.193016445787791</v>
      </c>
      <c r="H964" s="5">
        <f t="shared" si="1886"/>
        <v>6.5508857352544023</v>
      </c>
      <c r="I964" s="5">
        <f t="shared" si="1886"/>
        <v>29.207968077280867</v>
      </c>
      <c r="J964" s="5">
        <f t="shared" si="1886"/>
        <v>123.04461117995527</v>
      </c>
      <c r="K964" s="5">
        <f t="shared" si="1886"/>
        <v>4.2858717336641199</v>
      </c>
      <c r="L964" s="5"/>
      <c r="M964" s="5">
        <f t="shared" ref="M964:S964" si="1887">M929*(1-E$51)</f>
        <v>19.613063060069226</v>
      </c>
      <c r="N964" s="5">
        <f t="shared" si="1887"/>
        <v>0</v>
      </c>
      <c r="O964" s="5">
        <f t="shared" si="1887"/>
        <v>0</v>
      </c>
      <c r="P964" s="5">
        <f t="shared" si="1887"/>
        <v>0</v>
      </c>
      <c r="Q964" s="5">
        <f t="shared" si="1887"/>
        <v>0</v>
      </c>
      <c r="R964" s="5">
        <f t="shared" si="1887"/>
        <v>0</v>
      </c>
      <c r="S964" s="5">
        <f t="shared" si="1887"/>
        <v>0</v>
      </c>
      <c r="T964" s="5"/>
      <c r="U964" s="5">
        <f t="shared" ref="U964:AA964" si="1888">U929*(1-E$51)</f>
        <v>10.419439750661777</v>
      </c>
      <c r="V964" s="5">
        <f t="shared" si="1888"/>
        <v>2.5912422979614416</v>
      </c>
      <c r="W964" s="5">
        <f t="shared" si="1888"/>
        <v>4.7087280549601402</v>
      </c>
      <c r="X964" s="5">
        <f t="shared" si="1888"/>
        <v>2.2997790347169715</v>
      </c>
      <c r="Y964" s="5">
        <f t="shared" si="1888"/>
        <v>1.9590710295737168</v>
      </c>
      <c r="Z964" s="5">
        <f t="shared" si="1888"/>
        <v>9.9973746583713652</v>
      </c>
      <c r="AA964" s="5">
        <f t="shared" si="1888"/>
        <v>0.33396403119460677</v>
      </c>
      <c r="AB964" s="5"/>
      <c r="AC964" s="5">
        <f t="shared" ref="AC964:AI964" si="1889">AC929*(1-E$51)</f>
        <v>7.967806868153124</v>
      </c>
      <c r="AD964" s="5">
        <f t="shared" si="1889"/>
        <v>1.2956211489807208</v>
      </c>
      <c r="AE964" s="5">
        <f t="shared" si="1889"/>
        <v>2.3543640274800701</v>
      </c>
      <c r="AF964" s="5">
        <f t="shared" si="1889"/>
        <v>1.3938054755860432</v>
      </c>
      <c r="AG964" s="5">
        <f t="shared" si="1889"/>
        <v>1.2466815642741838</v>
      </c>
      <c r="AH964" s="5">
        <f t="shared" si="1889"/>
        <v>5.3832017391230433</v>
      </c>
      <c r="AI964" s="5">
        <f t="shared" si="1889"/>
        <v>0.30613369526172285</v>
      </c>
    </row>
    <row r="965" spans="2:35" x14ac:dyDescent="0.3">
      <c r="B965" s="86">
        <f t="shared" si="1777"/>
        <v>51226</v>
      </c>
      <c r="C965" s="3"/>
      <c r="D965" s="3"/>
      <c r="E965" s="5">
        <f t="shared" ref="E965:K965" si="1890">E930*(1-E$51)</f>
        <v>46.813929891502724</v>
      </c>
      <c r="F965" s="5">
        <f t="shared" si="1890"/>
        <v>21.122943465549014</v>
      </c>
      <c r="G965" s="5">
        <f t="shared" si="1890"/>
        <v>38.383981528016733</v>
      </c>
      <c r="H965" s="5">
        <f t="shared" si="1890"/>
        <v>6.5836401639306743</v>
      </c>
      <c r="I965" s="5">
        <f t="shared" si="1890"/>
        <v>29.354007917667268</v>
      </c>
      <c r="J965" s="5">
        <f t="shared" si="1890"/>
        <v>123.65983423585503</v>
      </c>
      <c r="K965" s="5">
        <f t="shared" si="1890"/>
        <v>4.3073010923324411</v>
      </c>
      <c r="L965" s="5"/>
      <c r="M965" s="5">
        <f t="shared" ref="M965:S965" si="1891">M930*(1-E$51)</f>
        <v>19.711128375369572</v>
      </c>
      <c r="N965" s="5">
        <f t="shared" si="1891"/>
        <v>0</v>
      </c>
      <c r="O965" s="5">
        <f t="shared" si="1891"/>
        <v>0</v>
      </c>
      <c r="P965" s="5">
        <f t="shared" si="1891"/>
        <v>0</v>
      </c>
      <c r="Q965" s="5">
        <f t="shared" si="1891"/>
        <v>0</v>
      </c>
      <c r="R965" s="5">
        <f t="shared" si="1891"/>
        <v>0</v>
      </c>
      <c r="S965" s="5">
        <f t="shared" si="1891"/>
        <v>0</v>
      </c>
      <c r="T965" s="5"/>
      <c r="U965" s="5">
        <f t="shared" ref="U965:AA965" si="1892">U930*(1-E$51)</f>
        <v>10.471536949415084</v>
      </c>
      <c r="V965" s="5">
        <f t="shared" si="1892"/>
        <v>2.6041985094512481</v>
      </c>
      <c r="W965" s="5">
        <f t="shared" si="1892"/>
        <v>4.7322716952349397</v>
      </c>
      <c r="X965" s="5">
        <f t="shared" si="1892"/>
        <v>2.3112779298905561</v>
      </c>
      <c r="Y965" s="5">
        <f t="shared" si="1892"/>
        <v>1.9688663847215855</v>
      </c>
      <c r="Z965" s="5">
        <f t="shared" si="1892"/>
        <v>10.047361531663221</v>
      </c>
      <c r="AA965" s="5">
        <f t="shared" si="1892"/>
        <v>0.33563385135057966</v>
      </c>
      <c r="AB965" s="5"/>
      <c r="AC965" s="5">
        <f t="shared" ref="AC965:AI965" si="1893">AC930*(1-E$51)</f>
        <v>8.0076459024938877</v>
      </c>
      <c r="AD965" s="5">
        <f t="shared" si="1893"/>
        <v>1.302099254725624</v>
      </c>
      <c r="AE965" s="5">
        <f t="shared" si="1893"/>
        <v>2.3661358476174699</v>
      </c>
      <c r="AF965" s="5">
        <f t="shared" si="1893"/>
        <v>1.4007745029639733</v>
      </c>
      <c r="AG965" s="5">
        <f t="shared" si="1893"/>
        <v>1.2529149720955541</v>
      </c>
      <c r="AH965" s="5">
        <f t="shared" si="1893"/>
        <v>5.4101177478186582</v>
      </c>
      <c r="AI965" s="5">
        <f t="shared" si="1893"/>
        <v>0.30766436373803147</v>
      </c>
    </row>
    <row r="966" spans="2:35" x14ac:dyDescent="0.3">
      <c r="B966" s="86">
        <f t="shared" si="1777"/>
        <v>51591</v>
      </c>
      <c r="C966" s="3"/>
      <c r="D966" s="3"/>
      <c r="E966" s="5">
        <f t="shared" ref="E966:K966" si="1894">E931*(1-E$51)</f>
        <v>35.24194722169306</v>
      </c>
      <c r="F966" s="5">
        <f t="shared" si="1894"/>
        <v>15.901541710020043</v>
      </c>
      <c r="G966" s="5">
        <f t="shared" si="1894"/>
        <v>28.895806318844059</v>
      </c>
      <c r="H966" s="5">
        <f t="shared" si="1894"/>
        <v>4.9562234941950001</v>
      </c>
      <c r="I966" s="5">
        <f t="shared" si="1894"/>
        <v>22.097961016670865</v>
      </c>
      <c r="J966" s="5">
        <f t="shared" si="1894"/>
        <v>93.092234761823448</v>
      </c>
      <c r="K966" s="5">
        <f t="shared" si="1894"/>
        <v>3.2425749796210508</v>
      </c>
      <c r="L966" s="5"/>
      <c r="M966" s="5">
        <f t="shared" ref="M966:S966" si="1895">M931*(1-E$51)</f>
        <v>14.838714619660239</v>
      </c>
      <c r="N966" s="5">
        <f t="shared" si="1895"/>
        <v>0</v>
      </c>
      <c r="O966" s="5">
        <f t="shared" si="1895"/>
        <v>0</v>
      </c>
      <c r="P966" s="5">
        <f t="shared" si="1895"/>
        <v>0</v>
      </c>
      <c r="Q966" s="5">
        <f t="shared" si="1895"/>
        <v>0</v>
      </c>
      <c r="R966" s="5">
        <f t="shared" si="1895"/>
        <v>0</v>
      </c>
      <c r="S966" s="5">
        <f t="shared" si="1895"/>
        <v>0</v>
      </c>
      <c r="T966" s="5"/>
      <c r="U966" s="5">
        <f t="shared" ref="U966:AA966" si="1896">U931*(1-E$51)</f>
        <v>7.8830671416945028</v>
      </c>
      <c r="V966" s="5">
        <f t="shared" si="1896"/>
        <v>1.9604640464408274</v>
      </c>
      <c r="W966" s="5">
        <f t="shared" si="1896"/>
        <v>3.5624966694465279</v>
      </c>
      <c r="X966" s="5">
        <f t="shared" si="1896"/>
        <v>1.7399508011535643</v>
      </c>
      <c r="Y966" s="5">
        <f t="shared" si="1896"/>
        <v>1.4821803120937775</v>
      </c>
      <c r="Z966" s="5">
        <f t="shared" si="1896"/>
        <v>7.563744074398155</v>
      </c>
      <c r="AA966" s="5">
        <f t="shared" si="1896"/>
        <v>0.25266818023021165</v>
      </c>
      <c r="AB966" s="5"/>
      <c r="AC966" s="5">
        <f t="shared" ref="AC966:AI966" si="1897">AC931*(1-E$51)</f>
        <v>6.0282278142369723</v>
      </c>
      <c r="AD966" s="5">
        <f t="shared" si="1897"/>
        <v>0.9802320232204137</v>
      </c>
      <c r="AE966" s="5">
        <f t="shared" si="1897"/>
        <v>1.7812483347232639</v>
      </c>
      <c r="AF966" s="5">
        <f t="shared" si="1897"/>
        <v>1.0545156370627664</v>
      </c>
      <c r="AG966" s="5">
        <f t="shared" si="1897"/>
        <v>0.9432056531505858</v>
      </c>
      <c r="AH966" s="5">
        <f t="shared" si="1897"/>
        <v>4.072785270829776</v>
      </c>
      <c r="AI966" s="5">
        <f t="shared" si="1897"/>
        <v>0.23161249854436072</v>
      </c>
    </row>
    <row r="967" spans="2:35" x14ac:dyDescent="0.3">
      <c r="E967" s="2"/>
      <c r="M967" s="2"/>
    </row>
    <row r="968" spans="2:35" s="97" customFormat="1" x14ac:dyDescent="0.3">
      <c r="B968" s="96" t="s">
        <v>253</v>
      </c>
      <c r="C968" s="96"/>
      <c r="D968" s="96"/>
    </row>
    <row r="969" spans="2:35" x14ac:dyDescent="0.3">
      <c r="E969" s="305" t="s">
        <v>89</v>
      </c>
      <c r="F969" s="305"/>
      <c r="G969" s="305"/>
      <c r="H969" s="305"/>
      <c r="I969" s="305"/>
      <c r="J969" s="305"/>
      <c r="K969" s="305"/>
      <c r="M969" s="305" t="s">
        <v>64</v>
      </c>
      <c r="N969" s="305"/>
      <c r="O969" s="305"/>
      <c r="P969" s="305"/>
      <c r="Q969" s="305"/>
      <c r="R969" s="305"/>
      <c r="S969" s="305"/>
      <c r="U969" s="305" t="s">
        <v>65</v>
      </c>
      <c r="V969" s="305"/>
      <c r="W969" s="305"/>
      <c r="X969" s="305"/>
      <c r="Y969" s="305"/>
      <c r="Z969" s="305"/>
      <c r="AA969" s="305"/>
      <c r="AC969" s="305" t="s">
        <v>66</v>
      </c>
      <c r="AD969" s="305"/>
      <c r="AE969" s="305"/>
      <c r="AF969" s="305"/>
      <c r="AG969" s="305"/>
      <c r="AH969" s="305"/>
      <c r="AI969" s="305"/>
    </row>
    <row r="970" spans="2:35" s="3" customFormat="1" x14ac:dyDescent="0.3">
      <c r="B970" s="4" t="s">
        <v>211</v>
      </c>
      <c r="C970" s="4"/>
      <c r="D970" s="4"/>
      <c r="E970" s="3" t="s">
        <v>70</v>
      </c>
      <c r="F970" s="3" t="s">
        <v>69</v>
      </c>
      <c r="G970" s="3" t="s">
        <v>61</v>
      </c>
      <c r="H970" s="3" t="s">
        <v>68</v>
      </c>
      <c r="I970" s="3" t="s">
        <v>71</v>
      </c>
      <c r="J970" s="3" t="s">
        <v>72</v>
      </c>
      <c r="K970" s="3" t="s">
        <v>62</v>
      </c>
      <c r="M970" s="3" t="s">
        <v>70</v>
      </c>
      <c r="N970" s="3" t="s">
        <v>69</v>
      </c>
      <c r="O970" s="3" t="s">
        <v>61</v>
      </c>
      <c r="P970" s="3" t="s">
        <v>68</v>
      </c>
      <c r="Q970" s="3" t="s">
        <v>71</v>
      </c>
      <c r="R970" s="3" t="s">
        <v>72</v>
      </c>
      <c r="S970" s="3" t="s">
        <v>62</v>
      </c>
      <c r="U970" s="3" t="s">
        <v>70</v>
      </c>
      <c r="V970" s="3" t="s">
        <v>69</v>
      </c>
      <c r="W970" s="3" t="s">
        <v>61</v>
      </c>
      <c r="X970" s="3" t="s">
        <v>68</v>
      </c>
      <c r="Y970" s="3" t="s">
        <v>71</v>
      </c>
      <c r="Z970" s="3" t="s">
        <v>72</v>
      </c>
      <c r="AA970" s="3" t="s">
        <v>62</v>
      </c>
      <c r="AC970" s="3" t="s">
        <v>70</v>
      </c>
      <c r="AD970" s="3" t="s">
        <v>69</v>
      </c>
      <c r="AE970" s="3" t="s">
        <v>61</v>
      </c>
      <c r="AF970" s="3" t="s">
        <v>68</v>
      </c>
      <c r="AG970" s="3" t="s">
        <v>71</v>
      </c>
      <c r="AH970" s="3" t="s">
        <v>72</v>
      </c>
      <c r="AI970" s="3" t="s">
        <v>62</v>
      </c>
    </row>
    <row r="971" spans="2:35" hidden="1" x14ac:dyDescent="0.3">
      <c r="B971" s="86">
        <f t="shared" ref="B971:B1001" si="1898">DATE(IF(MONTH(B901)&lt;=3,YEAR(B901),YEAR(B901)+1), 3, 31)</f>
        <v>40633</v>
      </c>
      <c r="C971" s="3"/>
      <c r="D971" s="3"/>
      <c r="E971" s="5">
        <f t="shared" ref="E971:K980" si="1899">E901-E936</f>
        <v>28.273519999999991</v>
      </c>
      <c r="F971" s="5">
        <f t="shared" si="1899"/>
        <v>4.123405</v>
      </c>
      <c r="G971" s="5">
        <f t="shared" si="1899"/>
        <v>2.0966512500000007</v>
      </c>
      <c r="H971" s="5">
        <f t="shared" si="1899"/>
        <v>22.649652499999995</v>
      </c>
      <c r="I971" s="5">
        <f t="shared" si="1899"/>
        <v>59.288152499999995</v>
      </c>
      <c r="J971" s="5">
        <f t="shared" si="1899"/>
        <v>151.1532</v>
      </c>
      <c r="K971" s="5">
        <f t="shared" si="1899"/>
        <v>15.201648000000002</v>
      </c>
      <c r="L971" s="5"/>
      <c r="M971" s="5">
        <f t="shared" ref="M971:S980" si="1900">M901-M936</f>
        <v>11.904639999999993</v>
      </c>
      <c r="N971" s="5">
        <f t="shared" si="1900"/>
        <v>0</v>
      </c>
      <c r="O971" s="5">
        <f t="shared" si="1900"/>
        <v>0</v>
      </c>
      <c r="P971" s="5">
        <f t="shared" si="1900"/>
        <v>0</v>
      </c>
      <c r="Q971" s="5">
        <f t="shared" si="1900"/>
        <v>0</v>
      </c>
      <c r="R971" s="5">
        <f t="shared" si="1900"/>
        <v>0</v>
      </c>
      <c r="S971" s="5">
        <f t="shared" si="1900"/>
        <v>0</v>
      </c>
      <c r="T971" s="5"/>
      <c r="U971" s="5">
        <f t="shared" ref="U971:AA980" si="1901">U901-U936</f>
        <v>6.3243399999999994</v>
      </c>
      <c r="V971" s="5">
        <f t="shared" si="1901"/>
        <v>0.50836499999999996</v>
      </c>
      <c r="W971" s="5">
        <f t="shared" si="1901"/>
        <v>0.25849125000000006</v>
      </c>
      <c r="X971" s="5">
        <f t="shared" si="1901"/>
        <v>7.9514737500000017</v>
      </c>
      <c r="Y971" s="5">
        <f t="shared" si="1901"/>
        <v>3.9766443750000002</v>
      </c>
      <c r="Z971" s="5">
        <f t="shared" si="1901"/>
        <v>12.281197499999999</v>
      </c>
      <c r="AA971" s="5">
        <f t="shared" si="1901"/>
        <v>1.1845439999999998</v>
      </c>
      <c r="AB971" s="5"/>
      <c r="AC971" s="5">
        <f t="shared" ref="AC971:AI980" si="1902">AC901-AC936</f>
        <v>4.8362599999999993</v>
      </c>
      <c r="AD971" s="5">
        <f t="shared" si="1902"/>
        <v>0.25418249999999998</v>
      </c>
      <c r="AE971" s="5">
        <f t="shared" si="1902"/>
        <v>0.12924562500000003</v>
      </c>
      <c r="AF971" s="5">
        <f t="shared" si="1902"/>
        <v>4.8190750000000007</v>
      </c>
      <c r="AG971" s="5">
        <f t="shared" si="1902"/>
        <v>2.5305918749999998</v>
      </c>
      <c r="AH971" s="5">
        <f t="shared" si="1902"/>
        <v>6.6129525000000005</v>
      </c>
      <c r="AI971" s="5">
        <f t="shared" si="1902"/>
        <v>1.0858319999999999</v>
      </c>
    </row>
    <row r="972" spans="2:35" hidden="1" x14ac:dyDescent="0.3">
      <c r="B972" s="86">
        <f t="shared" si="1898"/>
        <v>40999</v>
      </c>
      <c r="C972" s="3"/>
      <c r="D972" s="3"/>
      <c r="E972" s="5">
        <f t="shared" si="1899"/>
        <v>30.254840000000002</v>
      </c>
      <c r="F972" s="5">
        <f t="shared" si="1899"/>
        <v>4.3321850000000008</v>
      </c>
      <c r="G972" s="5">
        <f t="shared" si="1899"/>
        <v>2.2181962499999983</v>
      </c>
      <c r="H972" s="5">
        <f t="shared" si="1899"/>
        <v>23.614445000000003</v>
      </c>
      <c r="I972" s="5">
        <f t="shared" si="1899"/>
        <v>63.315787499999985</v>
      </c>
      <c r="J972" s="5">
        <f t="shared" si="1899"/>
        <v>161.99480000000003</v>
      </c>
      <c r="K972" s="5">
        <f t="shared" si="1899"/>
        <v>16.327695999999996</v>
      </c>
      <c r="L972" s="5"/>
      <c r="M972" s="5">
        <f t="shared" si="1900"/>
        <v>12.738879999999995</v>
      </c>
      <c r="N972" s="5">
        <f t="shared" si="1900"/>
        <v>0</v>
      </c>
      <c r="O972" s="5">
        <f t="shared" si="1900"/>
        <v>0</v>
      </c>
      <c r="P972" s="5">
        <f t="shared" si="1900"/>
        <v>0</v>
      </c>
      <c r="Q972" s="5">
        <f t="shared" si="1900"/>
        <v>0</v>
      </c>
      <c r="R972" s="5">
        <f t="shared" si="1900"/>
        <v>0</v>
      </c>
      <c r="S972" s="5">
        <f t="shared" si="1900"/>
        <v>0</v>
      </c>
      <c r="T972" s="5"/>
      <c r="U972" s="5">
        <f t="shared" si="1901"/>
        <v>6.7675299999999972</v>
      </c>
      <c r="V972" s="5">
        <f t="shared" si="1901"/>
        <v>0.53410500000000005</v>
      </c>
      <c r="W972" s="5">
        <f t="shared" si="1901"/>
        <v>0.27347624999999987</v>
      </c>
      <c r="X972" s="5">
        <f t="shared" si="1901"/>
        <v>8.2901775000000022</v>
      </c>
      <c r="Y972" s="5">
        <f t="shared" si="1901"/>
        <v>4.2467906250000009</v>
      </c>
      <c r="Z972" s="5">
        <f t="shared" si="1901"/>
        <v>13.162077499999999</v>
      </c>
      <c r="AA972" s="5">
        <f t="shared" si="1901"/>
        <v>1.2722879999999999</v>
      </c>
      <c r="AB972" s="5"/>
      <c r="AC972" s="5">
        <f t="shared" si="1902"/>
        <v>5.1751699999999978</v>
      </c>
      <c r="AD972" s="5">
        <f t="shared" si="1902"/>
        <v>0.26705250000000003</v>
      </c>
      <c r="AE972" s="5">
        <f t="shared" si="1902"/>
        <v>0.13673812499999993</v>
      </c>
      <c r="AF972" s="5">
        <f t="shared" si="1902"/>
        <v>5.024350000000001</v>
      </c>
      <c r="AG972" s="5">
        <f t="shared" si="1902"/>
        <v>2.7025031249999998</v>
      </c>
      <c r="AH972" s="5">
        <f t="shared" si="1902"/>
        <v>7.0872724999999992</v>
      </c>
      <c r="AI972" s="5">
        <f t="shared" si="1902"/>
        <v>1.166264</v>
      </c>
    </row>
    <row r="973" spans="2:35" hidden="1" x14ac:dyDescent="0.3">
      <c r="B973" s="86">
        <f t="shared" si="1898"/>
        <v>41364</v>
      </c>
      <c r="C973" s="3"/>
      <c r="D973" s="3"/>
      <c r="E973" s="5">
        <f t="shared" si="1899"/>
        <v>33.247719999999987</v>
      </c>
      <c r="F973" s="5">
        <f t="shared" si="1899"/>
        <v>4.6453550000000003</v>
      </c>
      <c r="G973" s="5">
        <f t="shared" si="1899"/>
        <v>2.4005137499999982</v>
      </c>
      <c r="H973" s="5">
        <f t="shared" si="1899"/>
        <v>25.337288749999999</v>
      </c>
      <c r="I973" s="5">
        <f t="shared" si="1899"/>
        <v>69.391372499999989</v>
      </c>
      <c r="J973" s="5">
        <f t="shared" si="1899"/>
        <v>178.4992</v>
      </c>
      <c r="K973" s="5">
        <f t="shared" si="1899"/>
        <v>17.946389999999997</v>
      </c>
      <c r="L973" s="5"/>
      <c r="M973" s="5">
        <f t="shared" si="1900"/>
        <v>13.999039999999994</v>
      </c>
      <c r="N973" s="5">
        <f t="shared" si="1900"/>
        <v>0</v>
      </c>
      <c r="O973" s="5">
        <f t="shared" si="1900"/>
        <v>0</v>
      </c>
      <c r="P973" s="5">
        <f t="shared" si="1900"/>
        <v>0</v>
      </c>
      <c r="Q973" s="5">
        <f t="shared" si="1900"/>
        <v>0</v>
      </c>
      <c r="R973" s="5">
        <f t="shared" si="1900"/>
        <v>0</v>
      </c>
      <c r="S973" s="5">
        <f t="shared" si="1900"/>
        <v>0</v>
      </c>
      <c r="T973" s="5"/>
      <c r="U973" s="5">
        <f t="shared" si="1901"/>
        <v>7.4369899999999944</v>
      </c>
      <c r="V973" s="5">
        <f t="shared" si="1901"/>
        <v>0.57271500000000009</v>
      </c>
      <c r="W973" s="5">
        <f t="shared" si="1901"/>
        <v>0.29595374999999979</v>
      </c>
      <c r="X973" s="5">
        <f t="shared" si="1901"/>
        <v>8.8950056250000014</v>
      </c>
      <c r="Y973" s="5">
        <f t="shared" si="1901"/>
        <v>4.654299374999999</v>
      </c>
      <c r="Z973" s="5">
        <f t="shared" si="1901"/>
        <v>14.50306</v>
      </c>
      <c r="AA973" s="5">
        <f t="shared" si="1901"/>
        <v>1.3984199999999998</v>
      </c>
      <c r="AB973" s="5"/>
      <c r="AC973" s="5">
        <f t="shared" si="1902"/>
        <v>5.6871100000000006</v>
      </c>
      <c r="AD973" s="5">
        <f t="shared" si="1902"/>
        <v>0.28635750000000004</v>
      </c>
      <c r="AE973" s="5">
        <f t="shared" si="1902"/>
        <v>0.1479768749999999</v>
      </c>
      <c r="AF973" s="5">
        <f t="shared" si="1902"/>
        <v>5.3909125000000007</v>
      </c>
      <c r="AG973" s="5">
        <f t="shared" si="1902"/>
        <v>2.9618268750000007</v>
      </c>
      <c r="AH973" s="5">
        <f t="shared" si="1902"/>
        <v>7.8093400000000006</v>
      </c>
      <c r="AI973" s="5">
        <f t="shared" si="1902"/>
        <v>1.2818849999999999</v>
      </c>
    </row>
    <row r="974" spans="2:35" hidden="1" x14ac:dyDescent="0.3">
      <c r="B974" s="86">
        <f t="shared" si="1898"/>
        <v>41729</v>
      </c>
      <c r="C974" s="3"/>
      <c r="D974" s="3"/>
      <c r="E974" s="5">
        <f t="shared" si="1899"/>
        <v>38.146679999999975</v>
      </c>
      <c r="F974" s="5">
        <f t="shared" si="1899"/>
        <v>5.1934024999999995</v>
      </c>
      <c r="G974" s="5">
        <f t="shared" si="1899"/>
        <v>2.7043762499999993</v>
      </c>
      <c r="H974" s="5">
        <f t="shared" si="1899"/>
        <v>28.346522499999999</v>
      </c>
      <c r="I974" s="5">
        <f t="shared" si="1899"/>
        <v>79.426327499999985</v>
      </c>
      <c r="J974" s="5">
        <f t="shared" si="1899"/>
        <v>205.94200000000001</v>
      </c>
      <c r="K974" s="5">
        <f t="shared" si="1899"/>
        <v>20.691132</v>
      </c>
      <c r="L974" s="5"/>
      <c r="M974" s="5">
        <f t="shared" si="1900"/>
        <v>16.061759999999992</v>
      </c>
      <c r="N974" s="5">
        <f t="shared" si="1900"/>
        <v>0</v>
      </c>
      <c r="O974" s="5">
        <f t="shared" si="1900"/>
        <v>0</v>
      </c>
      <c r="P974" s="5">
        <f t="shared" si="1900"/>
        <v>0</v>
      </c>
      <c r="Q974" s="5">
        <f t="shared" si="1900"/>
        <v>0</v>
      </c>
      <c r="R974" s="5">
        <f t="shared" si="1900"/>
        <v>0</v>
      </c>
      <c r="S974" s="5">
        <f t="shared" si="1900"/>
        <v>0</v>
      </c>
      <c r="T974" s="5"/>
      <c r="U974" s="5">
        <f t="shared" si="1901"/>
        <v>8.5328099999999978</v>
      </c>
      <c r="V974" s="5">
        <f t="shared" si="1901"/>
        <v>0.64028250000000009</v>
      </c>
      <c r="W974" s="5">
        <f t="shared" si="1901"/>
        <v>0.33341624999999997</v>
      </c>
      <c r="X974" s="5">
        <f t="shared" si="1901"/>
        <v>9.9514387500000012</v>
      </c>
      <c r="Y974" s="5">
        <f t="shared" si="1901"/>
        <v>5.3273756250000002</v>
      </c>
      <c r="Z974" s="5">
        <f t="shared" si="1901"/>
        <v>16.732787500000001</v>
      </c>
      <c r="AA974" s="5">
        <f t="shared" si="1901"/>
        <v>1.612296</v>
      </c>
      <c r="AB974" s="5"/>
      <c r="AC974" s="5">
        <f t="shared" si="1902"/>
        <v>6.5250899999999987</v>
      </c>
      <c r="AD974" s="5">
        <f t="shared" si="1902"/>
        <v>0.32014125000000004</v>
      </c>
      <c r="AE974" s="5">
        <f t="shared" si="1902"/>
        <v>0.16670812499999998</v>
      </c>
      <c r="AF974" s="5">
        <f t="shared" si="1902"/>
        <v>6.0311749999999993</v>
      </c>
      <c r="AG974" s="5">
        <f t="shared" si="1902"/>
        <v>3.3901481249999996</v>
      </c>
      <c r="AH974" s="5">
        <f t="shared" si="1902"/>
        <v>9.0099625000000003</v>
      </c>
      <c r="AI974" s="5">
        <f t="shared" si="1902"/>
        <v>1.477938</v>
      </c>
    </row>
    <row r="975" spans="2:35" hidden="1" x14ac:dyDescent="0.3">
      <c r="B975" s="86">
        <f t="shared" si="1898"/>
        <v>42094</v>
      </c>
      <c r="C975" s="3"/>
      <c r="D975" s="3"/>
      <c r="E975" s="5">
        <f t="shared" si="1899"/>
        <v>40.830239999999975</v>
      </c>
      <c r="F975" s="5">
        <f t="shared" si="1899"/>
        <v>5.4804750000000002</v>
      </c>
      <c r="G975" s="5">
        <f t="shared" si="1899"/>
        <v>2.8360500000000002</v>
      </c>
      <c r="H975" s="5">
        <f t="shared" si="1899"/>
        <v>29.632912499999996</v>
      </c>
      <c r="I975" s="5">
        <f t="shared" si="1899"/>
        <v>84.853394999999978</v>
      </c>
      <c r="J975" s="5">
        <f t="shared" si="1899"/>
        <v>220.75239999999997</v>
      </c>
      <c r="K975" s="5">
        <f t="shared" si="1899"/>
        <v>22.309826000000001</v>
      </c>
      <c r="L975" s="5"/>
      <c r="M975" s="5">
        <f t="shared" si="1900"/>
        <v>17.191679999999991</v>
      </c>
      <c r="N975" s="5">
        <f t="shared" si="1900"/>
        <v>0</v>
      </c>
      <c r="O975" s="5">
        <f t="shared" si="1900"/>
        <v>0</v>
      </c>
      <c r="P975" s="5">
        <f t="shared" si="1900"/>
        <v>0</v>
      </c>
      <c r="Q975" s="5">
        <f t="shared" si="1900"/>
        <v>0</v>
      </c>
      <c r="R975" s="5">
        <f t="shared" si="1900"/>
        <v>0</v>
      </c>
      <c r="S975" s="5">
        <f t="shared" si="1900"/>
        <v>0</v>
      </c>
      <c r="T975" s="5"/>
      <c r="U975" s="5">
        <f t="shared" si="1901"/>
        <v>9.1330799999999996</v>
      </c>
      <c r="V975" s="5">
        <f t="shared" si="1901"/>
        <v>0.67567500000000003</v>
      </c>
      <c r="W975" s="5">
        <f t="shared" si="1901"/>
        <v>0.34965000000000002</v>
      </c>
      <c r="X975" s="5">
        <f t="shared" si="1901"/>
        <v>10.403043750000002</v>
      </c>
      <c r="Y975" s="5">
        <f t="shared" si="1901"/>
        <v>5.691386249999999</v>
      </c>
      <c r="Z975" s="5">
        <f t="shared" si="1901"/>
        <v>17.936132499999999</v>
      </c>
      <c r="AA975" s="5">
        <f t="shared" si="1901"/>
        <v>1.7384279999999999</v>
      </c>
      <c r="AB975" s="5"/>
      <c r="AC975" s="5">
        <f t="shared" si="1902"/>
        <v>6.9841199999999972</v>
      </c>
      <c r="AD975" s="5">
        <f t="shared" si="1902"/>
        <v>0.33783750000000001</v>
      </c>
      <c r="AE975" s="5">
        <f t="shared" si="1902"/>
        <v>0.17482500000000001</v>
      </c>
      <c r="AF975" s="5">
        <f t="shared" si="1902"/>
        <v>6.3048750000000009</v>
      </c>
      <c r="AG975" s="5">
        <f t="shared" si="1902"/>
        <v>3.6217912499999994</v>
      </c>
      <c r="AH975" s="5">
        <f t="shared" si="1902"/>
        <v>9.6579175000000017</v>
      </c>
      <c r="AI975" s="5">
        <f t="shared" si="1902"/>
        <v>1.5935589999999999</v>
      </c>
    </row>
    <row r="976" spans="2:35" hidden="1" x14ac:dyDescent="0.3">
      <c r="B976" s="86">
        <f t="shared" si="1898"/>
        <v>42460</v>
      </c>
      <c r="C976" s="3"/>
      <c r="D976" s="3"/>
      <c r="E976" s="5">
        <f t="shared" si="1899"/>
        <v>43.756239999999991</v>
      </c>
      <c r="F976" s="5">
        <f t="shared" si="1899"/>
        <v>5.6892550000000011</v>
      </c>
      <c r="G976" s="5">
        <f t="shared" si="1899"/>
        <v>2.9981100000000005</v>
      </c>
      <c r="H976" s="5">
        <f t="shared" si="1899"/>
        <v>30.942273750000005</v>
      </c>
      <c r="I976" s="5">
        <f t="shared" si="1899"/>
        <v>90.724184999999977</v>
      </c>
      <c r="J976" s="5">
        <f t="shared" si="1899"/>
        <v>236.91800000000001</v>
      </c>
      <c r="K976" s="5">
        <f t="shared" si="1899"/>
        <v>23.787764000000003</v>
      </c>
      <c r="L976" s="5"/>
      <c r="M976" s="5">
        <f t="shared" si="1900"/>
        <v>18.42367999999999</v>
      </c>
      <c r="N976" s="5">
        <f t="shared" si="1900"/>
        <v>0</v>
      </c>
      <c r="O976" s="5">
        <f t="shared" si="1900"/>
        <v>0</v>
      </c>
      <c r="P976" s="5">
        <f t="shared" si="1900"/>
        <v>0</v>
      </c>
      <c r="Q976" s="5">
        <f t="shared" si="1900"/>
        <v>0</v>
      </c>
      <c r="R976" s="5">
        <f t="shared" si="1900"/>
        <v>0</v>
      </c>
      <c r="S976" s="5">
        <f t="shared" si="1900"/>
        <v>0</v>
      </c>
      <c r="T976" s="5"/>
      <c r="U976" s="5">
        <f t="shared" si="1901"/>
        <v>9.7875799999999984</v>
      </c>
      <c r="V976" s="5">
        <f t="shared" si="1901"/>
        <v>0.70141500000000012</v>
      </c>
      <c r="W976" s="5">
        <f t="shared" si="1901"/>
        <v>0.3696299999999999</v>
      </c>
      <c r="X976" s="5">
        <f t="shared" si="1901"/>
        <v>10.862713124999999</v>
      </c>
      <c r="Y976" s="5">
        <f t="shared" si="1901"/>
        <v>6.0851587499999997</v>
      </c>
      <c r="Z976" s="5">
        <f t="shared" si="1901"/>
        <v>19.249587500000001</v>
      </c>
      <c r="AA976" s="5">
        <f t="shared" si="1901"/>
        <v>1.8535919999999997</v>
      </c>
      <c r="AB976" s="5"/>
      <c r="AC976" s="5">
        <f t="shared" si="1902"/>
        <v>7.4846199999999996</v>
      </c>
      <c r="AD976" s="5">
        <f t="shared" si="1902"/>
        <v>0.35070750000000006</v>
      </c>
      <c r="AE976" s="5">
        <f t="shared" si="1902"/>
        <v>0.18481499999999995</v>
      </c>
      <c r="AF976" s="5">
        <f t="shared" si="1902"/>
        <v>6.5834625000000013</v>
      </c>
      <c r="AG976" s="5">
        <f t="shared" si="1902"/>
        <v>3.8723737500000004</v>
      </c>
      <c r="AH976" s="5">
        <f t="shared" si="1902"/>
        <v>10.365162500000002</v>
      </c>
      <c r="AI976" s="5">
        <f t="shared" si="1902"/>
        <v>1.6991259999999999</v>
      </c>
    </row>
    <row r="977" spans="2:35" hidden="1" x14ac:dyDescent="0.3">
      <c r="B977" s="86">
        <f t="shared" si="1898"/>
        <v>42825</v>
      </c>
      <c r="C977" s="3"/>
      <c r="D977" s="3"/>
      <c r="E977" s="5">
        <f t="shared" si="1899"/>
        <v>47.083519999999993</v>
      </c>
      <c r="F977" s="5">
        <f t="shared" si="1899"/>
        <v>5.9241325000000007</v>
      </c>
      <c r="G977" s="5">
        <f t="shared" si="1899"/>
        <v>3.1702987500000006</v>
      </c>
      <c r="H977" s="5">
        <f t="shared" si="1899"/>
        <v>32.343519999999998</v>
      </c>
      <c r="I977" s="5">
        <f t="shared" si="1899"/>
        <v>97.175227499999977</v>
      </c>
      <c r="J977" s="5">
        <f t="shared" si="1899"/>
        <v>254.9228</v>
      </c>
      <c r="K977" s="5">
        <f t="shared" si="1899"/>
        <v>25.547213999999997</v>
      </c>
      <c r="L977" s="5"/>
      <c r="M977" s="5">
        <f t="shared" si="1900"/>
        <v>19.824639999999988</v>
      </c>
      <c r="N977" s="5">
        <f t="shared" si="1900"/>
        <v>0</v>
      </c>
      <c r="O977" s="5">
        <f t="shared" si="1900"/>
        <v>0</v>
      </c>
      <c r="P977" s="5">
        <f t="shared" si="1900"/>
        <v>0</v>
      </c>
      <c r="Q977" s="5">
        <f t="shared" si="1900"/>
        <v>0</v>
      </c>
      <c r="R977" s="5">
        <f t="shared" si="1900"/>
        <v>0</v>
      </c>
      <c r="S977" s="5">
        <f t="shared" si="1900"/>
        <v>0</v>
      </c>
      <c r="T977" s="5"/>
      <c r="U977" s="5">
        <f t="shared" si="1901"/>
        <v>10.531839999999995</v>
      </c>
      <c r="V977" s="5">
        <f t="shared" si="1901"/>
        <v>0.73037250000000009</v>
      </c>
      <c r="W977" s="5">
        <f t="shared" si="1901"/>
        <v>0.39085875000000003</v>
      </c>
      <c r="X977" s="5">
        <f t="shared" si="1901"/>
        <v>11.35464</v>
      </c>
      <c r="Y977" s="5">
        <f t="shared" si="1901"/>
        <v>6.5178506249999995</v>
      </c>
      <c r="Z977" s="5">
        <f t="shared" si="1901"/>
        <v>20.712477500000002</v>
      </c>
      <c r="AA977" s="5">
        <f t="shared" si="1901"/>
        <v>1.9906920000000001</v>
      </c>
      <c r="AB977" s="5"/>
      <c r="AC977" s="5">
        <f t="shared" si="1902"/>
        <v>8.0537599999999969</v>
      </c>
      <c r="AD977" s="5">
        <f t="shared" si="1902"/>
        <v>0.36518625000000005</v>
      </c>
      <c r="AE977" s="5">
        <f t="shared" si="1902"/>
        <v>0.19542937500000002</v>
      </c>
      <c r="AF977" s="5">
        <f t="shared" si="1902"/>
        <v>6.8816000000000006</v>
      </c>
      <c r="AG977" s="5">
        <f t="shared" si="1902"/>
        <v>4.1477231250000006</v>
      </c>
      <c r="AH977" s="5">
        <f t="shared" si="1902"/>
        <v>11.152872500000001</v>
      </c>
      <c r="AI977" s="5">
        <f t="shared" si="1902"/>
        <v>1.8248010000000003</v>
      </c>
    </row>
    <row r="978" spans="2:35" hidden="1" x14ac:dyDescent="0.3">
      <c r="B978" s="86">
        <f t="shared" si="1898"/>
        <v>43190</v>
      </c>
      <c r="C978" s="3"/>
      <c r="D978" s="3"/>
      <c r="E978" s="5">
        <f t="shared" si="1899"/>
        <v>50.63651999999999</v>
      </c>
      <c r="F978" s="5">
        <f t="shared" si="1899"/>
        <v>6.2373025000000002</v>
      </c>
      <c r="G978" s="5">
        <f t="shared" si="1899"/>
        <v>3.3728737500000001</v>
      </c>
      <c r="H978" s="5">
        <f t="shared" si="1899"/>
        <v>33.836651249999996</v>
      </c>
      <c r="I978" s="5">
        <f t="shared" si="1899"/>
        <v>104.20652249999998</v>
      </c>
      <c r="J978" s="5">
        <f t="shared" si="1899"/>
        <v>274.37959999999998</v>
      </c>
      <c r="K978" s="5">
        <f t="shared" si="1899"/>
        <v>27.588175999999997</v>
      </c>
      <c r="L978" s="5"/>
      <c r="M978" s="5">
        <f t="shared" si="1900"/>
        <v>21.320639999999997</v>
      </c>
      <c r="N978" s="5">
        <f t="shared" si="1900"/>
        <v>0</v>
      </c>
      <c r="O978" s="5">
        <f t="shared" si="1900"/>
        <v>0</v>
      </c>
      <c r="P978" s="5">
        <f t="shared" si="1900"/>
        <v>0</v>
      </c>
      <c r="Q978" s="5">
        <f t="shared" si="1900"/>
        <v>0</v>
      </c>
      <c r="R978" s="5">
        <f t="shared" si="1900"/>
        <v>0</v>
      </c>
      <c r="S978" s="5">
        <f t="shared" si="1900"/>
        <v>0</v>
      </c>
      <c r="T978" s="5"/>
      <c r="U978" s="5">
        <f t="shared" si="1901"/>
        <v>11.326589999999996</v>
      </c>
      <c r="V978" s="5">
        <f t="shared" si="1901"/>
        <v>0.76898250000000012</v>
      </c>
      <c r="W978" s="5">
        <f t="shared" si="1901"/>
        <v>0.41583375</v>
      </c>
      <c r="X978" s="5">
        <f t="shared" si="1901"/>
        <v>11.878824375000001</v>
      </c>
      <c r="Y978" s="5">
        <f t="shared" si="1901"/>
        <v>6.9894618749999982</v>
      </c>
      <c r="Z978" s="5">
        <f t="shared" si="1901"/>
        <v>22.293342499999998</v>
      </c>
      <c r="AA978" s="5">
        <f t="shared" si="1901"/>
        <v>2.1497279999999996</v>
      </c>
      <c r="AB978" s="5"/>
      <c r="AC978" s="5">
        <f t="shared" si="1902"/>
        <v>8.6615099999999998</v>
      </c>
      <c r="AD978" s="5">
        <f t="shared" si="1902"/>
        <v>0.38449125000000006</v>
      </c>
      <c r="AE978" s="5">
        <f t="shared" si="1902"/>
        <v>0.207916875</v>
      </c>
      <c r="AF978" s="5">
        <f t="shared" si="1902"/>
        <v>7.1992874999999987</v>
      </c>
      <c r="AG978" s="5">
        <f t="shared" si="1902"/>
        <v>4.4478393750000009</v>
      </c>
      <c r="AH978" s="5">
        <f t="shared" si="1902"/>
        <v>12.0041075</v>
      </c>
      <c r="AI978" s="5">
        <f t="shared" si="1902"/>
        <v>1.9705840000000001</v>
      </c>
    </row>
    <row r="979" spans="2:35" hidden="1" x14ac:dyDescent="0.3">
      <c r="B979" s="86">
        <f t="shared" si="1898"/>
        <v>43555</v>
      </c>
      <c r="C979" s="3"/>
      <c r="D979" s="3"/>
      <c r="E979" s="5">
        <f t="shared" si="1899"/>
        <v>54.482119999999981</v>
      </c>
      <c r="F979" s="5">
        <f t="shared" si="1899"/>
        <v>6.5504725000000015</v>
      </c>
      <c r="G979" s="5">
        <f t="shared" si="1899"/>
        <v>3.5653199999999998</v>
      </c>
      <c r="H979" s="5">
        <f t="shared" si="1899"/>
        <v>35.421667499999998</v>
      </c>
      <c r="I979" s="5">
        <f t="shared" si="1899"/>
        <v>111.61327499999996</v>
      </c>
      <c r="J979" s="5">
        <f t="shared" si="1899"/>
        <v>295.14319999999998</v>
      </c>
      <c r="K979" s="5">
        <f t="shared" si="1899"/>
        <v>29.769893999999997</v>
      </c>
      <c r="L979" s="5"/>
      <c r="M979" s="5">
        <f t="shared" si="1900"/>
        <v>22.93983999999999</v>
      </c>
      <c r="N979" s="5">
        <f t="shared" si="1900"/>
        <v>0</v>
      </c>
      <c r="O979" s="5">
        <f t="shared" si="1900"/>
        <v>0</v>
      </c>
      <c r="P979" s="5">
        <f t="shared" si="1900"/>
        <v>0</v>
      </c>
      <c r="Q979" s="5">
        <f t="shared" si="1900"/>
        <v>0</v>
      </c>
      <c r="R979" s="5">
        <f t="shared" si="1900"/>
        <v>0</v>
      </c>
      <c r="S979" s="5">
        <f t="shared" si="1900"/>
        <v>0</v>
      </c>
      <c r="T979" s="5"/>
      <c r="U979" s="5">
        <f t="shared" si="1901"/>
        <v>12.186789999999995</v>
      </c>
      <c r="V979" s="5">
        <f t="shared" si="1901"/>
        <v>0.80759250000000016</v>
      </c>
      <c r="W979" s="5">
        <f t="shared" si="1901"/>
        <v>0.43955999999999973</v>
      </c>
      <c r="X979" s="5">
        <f t="shared" si="1901"/>
        <v>12.435266249999998</v>
      </c>
      <c r="Y979" s="5">
        <f t="shared" si="1901"/>
        <v>7.4862562499999985</v>
      </c>
      <c r="Z979" s="5">
        <f t="shared" si="1901"/>
        <v>23.980385000000002</v>
      </c>
      <c r="AA979" s="5">
        <f t="shared" si="1901"/>
        <v>2.3197319999999997</v>
      </c>
      <c r="AB979" s="5"/>
      <c r="AC979" s="5">
        <f t="shared" si="1902"/>
        <v>9.3193099999999944</v>
      </c>
      <c r="AD979" s="5">
        <f t="shared" si="1902"/>
        <v>0.40379625000000008</v>
      </c>
      <c r="AE979" s="5">
        <f t="shared" si="1902"/>
        <v>0.21977999999999986</v>
      </c>
      <c r="AF979" s="5">
        <f t="shared" si="1902"/>
        <v>7.536525000000001</v>
      </c>
      <c r="AG979" s="5">
        <f t="shared" si="1902"/>
        <v>4.7639812499999987</v>
      </c>
      <c r="AH979" s="5">
        <f t="shared" si="1902"/>
        <v>12.912515000000003</v>
      </c>
      <c r="AI979" s="5">
        <f t="shared" si="1902"/>
        <v>2.1264209999999997</v>
      </c>
    </row>
    <row r="980" spans="2:35" hidden="1" x14ac:dyDescent="0.3">
      <c r="B980" s="86">
        <f t="shared" si="1898"/>
        <v>43921</v>
      </c>
      <c r="C980" s="3"/>
      <c r="D980" s="3"/>
      <c r="E980" s="5">
        <f t="shared" si="1899"/>
        <v>58.603599999999972</v>
      </c>
      <c r="F980" s="5">
        <f t="shared" si="1899"/>
        <v>6.863642500000001</v>
      </c>
      <c r="G980" s="5">
        <f t="shared" si="1899"/>
        <v>3.7476374999999997</v>
      </c>
      <c r="H980" s="5">
        <f t="shared" si="1899"/>
        <v>37.098568749999991</v>
      </c>
      <c r="I980" s="5">
        <f t="shared" si="1899"/>
        <v>119.66854499999999</v>
      </c>
      <c r="J980" s="5">
        <f t="shared" si="1899"/>
        <v>317.64920000000001</v>
      </c>
      <c r="K980" s="5">
        <f t="shared" si="1899"/>
        <v>31.881233999999999</v>
      </c>
      <c r="L980" s="5"/>
      <c r="M980" s="5">
        <f t="shared" si="1900"/>
        <v>24.67519999999999</v>
      </c>
      <c r="N980" s="5">
        <f t="shared" si="1900"/>
        <v>0</v>
      </c>
      <c r="O980" s="5">
        <f t="shared" si="1900"/>
        <v>0</v>
      </c>
      <c r="P980" s="5">
        <f t="shared" si="1900"/>
        <v>0</v>
      </c>
      <c r="Q980" s="5">
        <f t="shared" si="1900"/>
        <v>0</v>
      </c>
      <c r="R980" s="5">
        <f t="shared" si="1900"/>
        <v>0</v>
      </c>
      <c r="S980" s="5">
        <f t="shared" si="1900"/>
        <v>0</v>
      </c>
      <c r="T980" s="5"/>
      <c r="U980" s="5">
        <f t="shared" si="1901"/>
        <v>13.108699999999999</v>
      </c>
      <c r="V980" s="5">
        <f t="shared" si="1901"/>
        <v>0.84620249999999997</v>
      </c>
      <c r="W980" s="5">
        <f t="shared" si="1901"/>
        <v>0.4620375000000001</v>
      </c>
      <c r="X980" s="5">
        <f t="shared" si="1901"/>
        <v>13.023965625000002</v>
      </c>
      <c r="Y980" s="5">
        <f t="shared" si="1901"/>
        <v>8.0265487499999999</v>
      </c>
      <c r="Z980" s="5">
        <f t="shared" si="1901"/>
        <v>25.8089975</v>
      </c>
      <c r="AA980" s="5">
        <f t="shared" si="1901"/>
        <v>2.4842519999999997</v>
      </c>
      <c r="AB980" s="5"/>
      <c r="AC980" s="5">
        <f t="shared" si="1902"/>
        <v>10.024299999999997</v>
      </c>
      <c r="AD980" s="5">
        <f t="shared" si="1902"/>
        <v>0.42310124999999998</v>
      </c>
      <c r="AE980" s="5">
        <f t="shared" si="1902"/>
        <v>0.23101875000000005</v>
      </c>
      <c r="AF980" s="5">
        <f t="shared" si="1902"/>
        <v>7.8933125000000004</v>
      </c>
      <c r="AG980" s="5">
        <f t="shared" si="1902"/>
        <v>5.1078037499999986</v>
      </c>
      <c r="AH980" s="5">
        <f t="shared" si="1902"/>
        <v>13.897152500000002</v>
      </c>
      <c r="AI980" s="5">
        <f t="shared" si="1902"/>
        <v>2.277231</v>
      </c>
    </row>
    <row r="981" spans="2:35" hidden="1" x14ac:dyDescent="0.3">
      <c r="B981" s="86">
        <f t="shared" si="1898"/>
        <v>44286</v>
      </c>
      <c r="C981" s="3"/>
      <c r="D981" s="3"/>
      <c r="E981" s="5">
        <f t="shared" ref="E981:K990" si="1903">E911-E946</f>
        <v>48.680279999999982</v>
      </c>
      <c r="F981" s="5">
        <f t="shared" si="1903"/>
        <v>7.2551050000000004</v>
      </c>
      <c r="G981" s="5">
        <f t="shared" si="1903"/>
        <v>4.0413712499999974</v>
      </c>
      <c r="H981" s="5">
        <f t="shared" si="1903"/>
        <v>29.770740000000004</v>
      </c>
      <c r="I981" s="5">
        <f t="shared" si="1903"/>
        <v>97.857877499999972</v>
      </c>
      <c r="J981" s="5">
        <f t="shared" si="1903"/>
        <v>278.10640000000001</v>
      </c>
      <c r="K981" s="5">
        <f t="shared" si="1903"/>
        <v>28.010443999999996</v>
      </c>
      <c r="L981" s="5"/>
      <c r="M981" s="5">
        <f t="shared" ref="M981:S990" si="1904">M911-M946</f>
        <v>20.496959999999987</v>
      </c>
      <c r="N981" s="5">
        <f t="shared" si="1904"/>
        <v>0</v>
      </c>
      <c r="O981" s="5">
        <f t="shared" si="1904"/>
        <v>0</v>
      </c>
      <c r="P981" s="5">
        <f t="shared" si="1904"/>
        <v>0</v>
      </c>
      <c r="Q981" s="5">
        <f t="shared" si="1904"/>
        <v>0</v>
      </c>
      <c r="R981" s="5">
        <f t="shared" si="1904"/>
        <v>0</v>
      </c>
      <c r="S981" s="5">
        <f t="shared" si="1904"/>
        <v>0</v>
      </c>
      <c r="T981" s="5"/>
      <c r="U981" s="5">
        <f t="shared" ref="U981:AA990" si="1905">U911-U946</f>
        <v>10.889009999999999</v>
      </c>
      <c r="V981" s="5">
        <f t="shared" si="1905"/>
        <v>0.89446500000000029</v>
      </c>
      <c r="W981" s="5">
        <f t="shared" si="1905"/>
        <v>0.49825125000000003</v>
      </c>
      <c r="X981" s="5">
        <f t="shared" si="1905"/>
        <v>10.451430000000002</v>
      </c>
      <c r="Y981" s="5">
        <f t="shared" si="1905"/>
        <v>6.5636381249999989</v>
      </c>
      <c r="Z981" s="5">
        <f t="shared" si="1905"/>
        <v>22.596145</v>
      </c>
      <c r="AA981" s="5">
        <f t="shared" si="1905"/>
        <v>2.1826319999999999</v>
      </c>
      <c r="AB981" s="5"/>
      <c r="AC981" s="5">
        <f t="shared" ref="AC981:AI990" si="1906">AC911-AC946</f>
        <v>8.3268899999999988</v>
      </c>
      <c r="AD981" s="5">
        <f t="shared" si="1906"/>
        <v>0.44723250000000014</v>
      </c>
      <c r="AE981" s="5">
        <f t="shared" si="1906"/>
        <v>0.24912562500000002</v>
      </c>
      <c r="AF981" s="5">
        <f t="shared" si="1906"/>
        <v>6.3342000000000009</v>
      </c>
      <c r="AG981" s="5">
        <f t="shared" si="1906"/>
        <v>4.1768606249999998</v>
      </c>
      <c r="AH981" s="5">
        <f t="shared" si="1906"/>
        <v>12.167155000000003</v>
      </c>
      <c r="AI981" s="5">
        <f t="shared" si="1906"/>
        <v>2.0007459999999999</v>
      </c>
    </row>
    <row r="982" spans="2:35" x14ac:dyDescent="0.3">
      <c r="B982" s="86">
        <f t="shared" si="1898"/>
        <v>44651</v>
      </c>
      <c r="C982" s="3"/>
      <c r="D982" s="3"/>
      <c r="E982" s="5">
        <f t="shared" si="1903"/>
        <v>9.1405313999999933</v>
      </c>
      <c r="F982" s="5">
        <f t="shared" si="1903"/>
        <v>7.7345160749999984</v>
      </c>
      <c r="G982" s="5">
        <f t="shared" si="1903"/>
        <v>4.3810895250000002</v>
      </c>
      <c r="H982" s="5">
        <f t="shared" si="1903"/>
        <v>3.8639939625000004</v>
      </c>
      <c r="I982" s="5">
        <f t="shared" si="1903"/>
        <v>13.396664924999996</v>
      </c>
      <c r="J982" s="5">
        <f t="shared" si="1903"/>
        <v>106.03157399999999</v>
      </c>
      <c r="K982" s="5">
        <f t="shared" si="1903"/>
        <v>10.710827819999999</v>
      </c>
      <c r="L982" s="5"/>
      <c r="M982" s="5">
        <f t="shared" si="1904"/>
        <v>3.8486447999999989</v>
      </c>
      <c r="N982" s="5">
        <f t="shared" si="1904"/>
        <v>0</v>
      </c>
      <c r="O982" s="5">
        <f t="shared" si="1904"/>
        <v>0</v>
      </c>
      <c r="P982" s="5">
        <f t="shared" si="1904"/>
        <v>0</v>
      </c>
      <c r="Q982" s="5">
        <f t="shared" si="1904"/>
        <v>0</v>
      </c>
      <c r="R982" s="5">
        <f t="shared" si="1904"/>
        <v>0</v>
      </c>
      <c r="S982" s="5">
        <f t="shared" si="1904"/>
        <v>0</v>
      </c>
      <c r="T982" s="5"/>
      <c r="U982" s="5">
        <f t="shared" si="1905"/>
        <v>2.0445925499999991</v>
      </c>
      <c r="V982" s="5">
        <f t="shared" si="1905"/>
        <v>0.95357047499999981</v>
      </c>
      <c r="W982" s="5">
        <f t="shared" si="1905"/>
        <v>0.54013432499999947</v>
      </c>
      <c r="X982" s="5">
        <f t="shared" si="1905"/>
        <v>1.3565085187500001</v>
      </c>
      <c r="Y982" s="5">
        <f t="shared" si="1905"/>
        <v>0.89855679374999986</v>
      </c>
      <c r="Z982" s="5">
        <f t="shared" si="1905"/>
        <v>8.6150653874999996</v>
      </c>
      <c r="AA982" s="5">
        <f t="shared" si="1905"/>
        <v>0.83460995999999987</v>
      </c>
      <c r="AB982" s="5"/>
      <c r="AC982" s="5">
        <f t="shared" si="1906"/>
        <v>1.5635119499999997</v>
      </c>
      <c r="AD982" s="5">
        <f t="shared" si="1906"/>
        <v>0.4767852374999999</v>
      </c>
      <c r="AE982" s="5">
        <f t="shared" si="1906"/>
        <v>0.27006716249999974</v>
      </c>
      <c r="AF982" s="5">
        <f t="shared" si="1906"/>
        <v>0.82212637500000008</v>
      </c>
      <c r="AG982" s="5">
        <f t="shared" si="1906"/>
        <v>0.57180886875000003</v>
      </c>
      <c r="AH982" s="5">
        <f t="shared" si="1906"/>
        <v>4.6388813625000012</v>
      </c>
      <c r="AI982" s="5">
        <f t="shared" si="1906"/>
        <v>0.76505913000000003</v>
      </c>
    </row>
    <row r="983" spans="2:35" x14ac:dyDescent="0.3">
      <c r="B983" s="86">
        <f t="shared" si="1898"/>
        <v>45016</v>
      </c>
      <c r="C983" s="3"/>
      <c r="D983" s="3"/>
      <c r="E983" s="5">
        <f t="shared" si="1903"/>
        <v>9.186234056999993</v>
      </c>
      <c r="F983" s="5">
        <f t="shared" si="1903"/>
        <v>7.773188655374998</v>
      </c>
      <c r="G983" s="5">
        <f t="shared" si="1903"/>
        <v>4.4029949726250024</v>
      </c>
      <c r="H983" s="5">
        <f t="shared" si="1903"/>
        <v>3.8833139323124994</v>
      </c>
      <c r="I983" s="5">
        <f t="shared" si="1903"/>
        <v>13.463648249624995</v>
      </c>
      <c r="J983" s="5">
        <f t="shared" si="1903"/>
        <v>106.56173186999997</v>
      </c>
      <c r="K983" s="5">
        <f t="shared" si="1903"/>
        <v>10.764381959099998</v>
      </c>
      <c r="L983" s="5"/>
      <c r="M983" s="5">
        <f t="shared" si="1904"/>
        <v>3.8678880239999991</v>
      </c>
      <c r="N983" s="5">
        <f t="shared" si="1904"/>
        <v>0</v>
      </c>
      <c r="O983" s="5">
        <f t="shared" si="1904"/>
        <v>0</v>
      </c>
      <c r="P983" s="5">
        <f t="shared" si="1904"/>
        <v>0</v>
      </c>
      <c r="Q983" s="5">
        <f t="shared" si="1904"/>
        <v>0</v>
      </c>
      <c r="R983" s="5">
        <f t="shared" si="1904"/>
        <v>0</v>
      </c>
      <c r="S983" s="5">
        <f t="shared" si="1904"/>
        <v>0</v>
      </c>
      <c r="T983" s="5"/>
      <c r="U983" s="5">
        <f t="shared" si="1905"/>
        <v>2.0548155127499985</v>
      </c>
      <c r="V983" s="5">
        <f t="shared" si="1905"/>
        <v>0.95833832737499991</v>
      </c>
      <c r="W983" s="5">
        <f t="shared" si="1905"/>
        <v>0.54283499662499946</v>
      </c>
      <c r="X983" s="5">
        <f t="shared" si="1905"/>
        <v>1.3632910613437499</v>
      </c>
      <c r="Y983" s="5">
        <f t="shared" si="1905"/>
        <v>0.90304957771874994</v>
      </c>
      <c r="Z983" s="5">
        <f t="shared" si="1905"/>
        <v>8.6581407144374971</v>
      </c>
      <c r="AA983" s="5">
        <f t="shared" si="1905"/>
        <v>0.83878300979999998</v>
      </c>
      <c r="AB983" s="5"/>
      <c r="AC983" s="5">
        <f t="shared" si="1906"/>
        <v>1.5713295097499991</v>
      </c>
      <c r="AD983" s="5">
        <f t="shared" si="1906"/>
        <v>0.47916916368749995</v>
      </c>
      <c r="AE983" s="5">
        <f t="shared" si="1906"/>
        <v>0.27141749831249973</v>
      </c>
      <c r="AF983" s="5">
        <f t="shared" si="1906"/>
        <v>0.82623700687499979</v>
      </c>
      <c r="AG983" s="5">
        <f t="shared" si="1906"/>
        <v>0.57466791309374998</v>
      </c>
      <c r="AH983" s="5">
        <f t="shared" si="1906"/>
        <v>4.6620757693124997</v>
      </c>
      <c r="AI983" s="5">
        <f t="shared" si="1906"/>
        <v>0.76888442564999981</v>
      </c>
    </row>
    <row r="984" spans="2:35" x14ac:dyDescent="0.3">
      <c r="B984" s="86">
        <f t="shared" si="1898"/>
        <v>45382</v>
      </c>
      <c r="C984" s="3"/>
      <c r="D984" s="3"/>
      <c r="E984" s="5">
        <f t="shared" si="1903"/>
        <v>9.2321652272849946</v>
      </c>
      <c r="F984" s="5">
        <f t="shared" si="1903"/>
        <v>7.8120545986518728</v>
      </c>
      <c r="G984" s="5">
        <f t="shared" si="1903"/>
        <v>4.425009947488121</v>
      </c>
      <c r="H984" s="5">
        <f t="shared" si="1903"/>
        <v>3.9027305019740615</v>
      </c>
      <c r="I984" s="5">
        <f t="shared" si="1903"/>
        <v>13.530966490873119</v>
      </c>
      <c r="J984" s="5">
        <f t="shared" si="1903"/>
        <v>107.09454052934996</v>
      </c>
      <c r="K984" s="5">
        <f t="shared" si="1903"/>
        <v>10.818203868895496</v>
      </c>
      <c r="L984" s="5"/>
      <c r="M984" s="5">
        <f t="shared" si="1904"/>
        <v>3.8872274641199986</v>
      </c>
      <c r="N984" s="5">
        <f t="shared" si="1904"/>
        <v>0</v>
      </c>
      <c r="O984" s="5">
        <f t="shared" si="1904"/>
        <v>0</v>
      </c>
      <c r="P984" s="5">
        <f t="shared" si="1904"/>
        <v>0</v>
      </c>
      <c r="Q984" s="5">
        <f t="shared" si="1904"/>
        <v>0</v>
      </c>
      <c r="R984" s="5">
        <f t="shared" si="1904"/>
        <v>0</v>
      </c>
      <c r="S984" s="5">
        <f t="shared" si="1904"/>
        <v>0</v>
      </c>
      <c r="T984" s="5"/>
      <c r="U984" s="5">
        <f t="shared" si="1905"/>
        <v>2.0650895903137485</v>
      </c>
      <c r="V984" s="5">
        <f t="shared" si="1905"/>
        <v>0.96313001901187478</v>
      </c>
      <c r="W984" s="5">
        <f t="shared" si="1905"/>
        <v>0.54554917160812444</v>
      </c>
      <c r="X984" s="5">
        <f t="shared" si="1905"/>
        <v>1.3701075166504681</v>
      </c>
      <c r="Y984" s="5">
        <f t="shared" si="1905"/>
        <v>0.90756482560734342</v>
      </c>
      <c r="Z984" s="5">
        <f t="shared" si="1905"/>
        <v>8.701431418009685</v>
      </c>
      <c r="AA984" s="5">
        <f t="shared" si="1905"/>
        <v>0.84297692484899966</v>
      </c>
      <c r="AB984" s="5"/>
      <c r="AC984" s="5">
        <f t="shared" si="1906"/>
        <v>1.5791861572987482</v>
      </c>
      <c r="AD984" s="5">
        <f t="shared" si="1906"/>
        <v>0.48156500950593739</v>
      </c>
      <c r="AE984" s="5">
        <f t="shared" si="1906"/>
        <v>0.27277458580406222</v>
      </c>
      <c r="AF984" s="5">
        <f t="shared" si="1906"/>
        <v>0.83036819190937461</v>
      </c>
      <c r="AG984" s="5">
        <f t="shared" si="1906"/>
        <v>0.57754125265921874</v>
      </c>
      <c r="AH984" s="5">
        <f t="shared" si="1906"/>
        <v>4.6853861481590613</v>
      </c>
      <c r="AI984" s="5">
        <f t="shared" si="1906"/>
        <v>0.77272884777824991</v>
      </c>
    </row>
    <row r="985" spans="2:35" x14ac:dyDescent="0.3">
      <c r="B985" s="86">
        <f t="shared" si="1898"/>
        <v>45747</v>
      </c>
      <c r="C985" s="3"/>
      <c r="D985" s="3"/>
      <c r="E985" s="5">
        <f t="shared" si="1903"/>
        <v>9.2783260534214165</v>
      </c>
      <c r="F985" s="5">
        <f t="shared" si="1903"/>
        <v>7.8511148716451338</v>
      </c>
      <c r="G985" s="5">
        <f t="shared" si="1903"/>
        <v>4.4471349972255609</v>
      </c>
      <c r="H985" s="5">
        <f t="shared" si="1903"/>
        <v>3.9222441544839315</v>
      </c>
      <c r="I985" s="5">
        <f t="shared" si="1903"/>
        <v>13.598621323327485</v>
      </c>
      <c r="J985" s="5">
        <f t="shared" si="1903"/>
        <v>107.63001323199671</v>
      </c>
      <c r="K985" s="5">
        <f t="shared" si="1903"/>
        <v>10.872294888239972</v>
      </c>
      <c r="L985" s="5"/>
      <c r="M985" s="5">
        <f t="shared" si="1904"/>
        <v>3.9066636014405951</v>
      </c>
      <c r="N985" s="5">
        <f t="shared" si="1904"/>
        <v>0</v>
      </c>
      <c r="O985" s="5">
        <f t="shared" si="1904"/>
        <v>0</v>
      </c>
      <c r="P985" s="5">
        <f t="shared" si="1904"/>
        <v>0</v>
      </c>
      <c r="Q985" s="5">
        <f t="shared" si="1904"/>
        <v>0</v>
      </c>
      <c r="R985" s="5">
        <f t="shared" si="1904"/>
        <v>0</v>
      </c>
      <c r="S985" s="5">
        <f t="shared" si="1904"/>
        <v>0</v>
      </c>
      <c r="T985" s="5"/>
      <c r="U985" s="5">
        <f t="shared" si="1905"/>
        <v>2.0754150382653158</v>
      </c>
      <c r="V985" s="5">
        <f t="shared" si="1905"/>
        <v>0.96794566910693414</v>
      </c>
      <c r="W985" s="5">
        <f t="shared" si="1905"/>
        <v>0.54827691746616569</v>
      </c>
      <c r="X985" s="5">
        <f t="shared" si="1905"/>
        <v>1.3769580542337203</v>
      </c>
      <c r="Y985" s="5">
        <f t="shared" si="1905"/>
        <v>0.91210264973537991</v>
      </c>
      <c r="Z985" s="5">
        <f t="shared" si="1905"/>
        <v>8.7449385750997308</v>
      </c>
      <c r="AA985" s="5">
        <f t="shared" si="1905"/>
        <v>0.84719180947324479</v>
      </c>
      <c r="AB985" s="5"/>
      <c r="AC985" s="5">
        <f t="shared" si="1906"/>
        <v>1.5870820880852419</v>
      </c>
      <c r="AD985" s="5">
        <f t="shared" si="1906"/>
        <v>0.48397283455346707</v>
      </c>
      <c r="AE985" s="5">
        <f t="shared" si="1906"/>
        <v>0.27413845873308285</v>
      </c>
      <c r="AF985" s="5">
        <f t="shared" si="1906"/>
        <v>0.83452003286892174</v>
      </c>
      <c r="AG985" s="5">
        <f t="shared" si="1906"/>
        <v>0.58042895892251467</v>
      </c>
      <c r="AH985" s="5">
        <f t="shared" si="1906"/>
        <v>4.7088130788998557</v>
      </c>
      <c r="AI985" s="5">
        <f t="shared" si="1906"/>
        <v>0.77659249201714098</v>
      </c>
    </row>
    <row r="986" spans="2:35" x14ac:dyDescent="0.3">
      <c r="B986" s="86">
        <f t="shared" si="1898"/>
        <v>46112</v>
      </c>
      <c r="C986" s="3"/>
      <c r="D986" s="3"/>
      <c r="E986" s="5">
        <f t="shared" si="1903"/>
        <v>9.3247176836885188</v>
      </c>
      <c r="F986" s="5">
        <f t="shared" si="1903"/>
        <v>7.8903704460033559</v>
      </c>
      <c r="G986" s="5">
        <f t="shared" si="1903"/>
        <v>4.4693706722116886</v>
      </c>
      <c r="H986" s="5">
        <f t="shared" si="1903"/>
        <v>3.9418553752563499</v>
      </c>
      <c r="I986" s="5">
        <f t="shared" si="1903"/>
        <v>13.666614429944122</v>
      </c>
      <c r="J986" s="5">
        <f t="shared" si="1903"/>
        <v>108.16816329815668</v>
      </c>
      <c r="K986" s="5">
        <f t="shared" si="1903"/>
        <v>10.926656362681172</v>
      </c>
      <c r="L986" s="5"/>
      <c r="M986" s="5">
        <f t="shared" si="1904"/>
        <v>3.926196919447797</v>
      </c>
      <c r="N986" s="5">
        <f t="shared" si="1904"/>
        <v>0</v>
      </c>
      <c r="O986" s="5">
        <f t="shared" si="1904"/>
        <v>0</v>
      </c>
      <c r="P986" s="5">
        <f t="shared" si="1904"/>
        <v>0</v>
      </c>
      <c r="Q986" s="5">
        <f t="shared" si="1904"/>
        <v>0</v>
      </c>
      <c r="R986" s="5">
        <f t="shared" si="1904"/>
        <v>0</v>
      </c>
      <c r="S986" s="5">
        <f t="shared" si="1904"/>
        <v>0</v>
      </c>
      <c r="T986" s="5"/>
      <c r="U986" s="5">
        <f t="shared" si="1905"/>
        <v>2.0857921134566428</v>
      </c>
      <c r="V986" s="5">
        <f t="shared" si="1905"/>
        <v>0.97278539745246873</v>
      </c>
      <c r="W986" s="5">
        <f t="shared" si="1905"/>
        <v>0.551018302053496</v>
      </c>
      <c r="X986" s="5">
        <f t="shared" si="1905"/>
        <v>1.3838428445048891</v>
      </c>
      <c r="Y986" s="5">
        <f t="shared" si="1905"/>
        <v>0.91666316298405692</v>
      </c>
      <c r="Z986" s="5">
        <f t="shared" si="1905"/>
        <v>8.788663267975231</v>
      </c>
      <c r="AA986" s="5">
        <f t="shared" si="1905"/>
        <v>0.85142776852061086</v>
      </c>
      <c r="AB986" s="5"/>
      <c r="AC986" s="5">
        <f t="shared" si="1906"/>
        <v>1.5950174985256682</v>
      </c>
      <c r="AD986" s="5">
        <f t="shared" si="1906"/>
        <v>0.48639269872623436</v>
      </c>
      <c r="AE986" s="5">
        <f t="shared" si="1906"/>
        <v>0.275509151026748</v>
      </c>
      <c r="AF986" s="5">
        <f t="shared" si="1906"/>
        <v>0.83869263303326602</v>
      </c>
      <c r="AG986" s="5">
        <f t="shared" si="1906"/>
        <v>0.58333110371712715</v>
      </c>
      <c r="AH986" s="5">
        <f t="shared" si="1906"/>
        <v>4.7323571442943546</v>
      </c>
      <c r="AI986" s="5">
        <f t="shared" si="1906"/>
        <v>0.78047545447722655</v>
      </c>
    </row>
    <row r="987" spans="2:35" x14ac:dyDescent="0.3">
      <c r="B987" s="86">
        <f t="shared" si="1898"/>
        <v>46477</v>
      </c>
      <c r="C987" s="3"/>
      <c r="D987" s="3"/>
      <c r="E987" s="5">
        <f t="shared" si="1903"/>
        <v>9.3713412721069673</v>
      </c>
      <c r="F987" s="5">
        <f t="shared" si="1903"/>
        <v>7.9298222982333719</v>
      </c>
      <c r="G987" s="5">
        <f t="shared" si="1903"/>
        <v>4.4917175255727457</v>
      </c>
      <c r="H987" s="5">
        <f t="shared" si="1903"/>
        <v>3.9615646521326306</v>
      </c>
      <c r="I987" s="5">
        <f t="shared" si="1903"/>
        <v>13.734947502093842</v>
      </c>
      <c r="J987" s="5">
        <f t="shared" si="1903"/>
        <v>108.70900411464746</v>
      </c>
      <c r="K987" s="5">
        <f t="shared" si="1903"/>
        <v>10.981289644494577</v>
      </c>
      <c r="L987" s="5"/>
      <c r="M987" s="5">
        <f t="shared" si="1904"/>
        <v>3.9458279040450392</v>
      </c>
      <c r="N987" s="5">
        <f t="shared" si="1904"/>
        <v>0</v>
      </c>
      <c r="O987" s="5">
        <f t="shared" si="1904"/>
        <v>0</v>
      </c>
      <c r="P987" s="5">
        <f t="shared" si="1904"/>
        <v>0</v>
      </c>
      <c r="Q987" s="5">
        <f t="shared" si="1904"/>
        <v>0</v>
      </c>
      <c r="R987" s="5">
        <f t="shared" si="1904"/>
        <v>0</v>
      </c>
      <c r="S987" s="5">
        <f t="shared" si="1904"/>
        <v>0</v>
      </c>
      <c r="T987" s="5"/>
      <c r="U987" s="5">
        <f t="shared" si="1905"/>
        <v>2.0962210740239264</v>
      </c>
      <c r="V987" s="5">
        <f t="shared" si="1905"/>
        <v>0.97764932443973063</v>
      </c>
      <c r="W987" s="5">
        <f t="shared" si="1905"/>
        <v>0.55377339356376343</v>
      </c>
      <c r="X987" s="5">
        <f t="shared" si="1905"/>
        <v>1.3907620587274132</v>
      </c>
      <c r="Y987" s="5">
        <f t="shared" si="1905"/>
        <v>0.92124647879897692</v>
      </c>
      <c r="Z987" s="5">
        <f t="shared" si="1905"/>
        <v>8.8326065843151049</v>
      </c>
      <c r="AA987" s="5">
        <f t="shared" si="1905"/>
        <v>0.85568490736321379</v>
      </c>
      <c r="AB987" s="5"/>
      <c r="AC987" s="5">
        <f t="shared" si="1906"/>
        <v>1.6029925860182965</v>
      </c>
      <c r="AD987" s="5">
        <f t="shared" si="1906"/>
        <v>0.48882466221986531</v>
      </c>
      <c r="AE987" s="5">
        <f t="shared" si="1906"/>
        <v>0.27688669678188171</v>
      </c>
      <c r="AF987" s="5">
        <f t="shared" si="1906"/>
        <v>0.84288609619843213</v>
      </c>
      <c r="AG987" s="5">
        <f t="shared" si="1906"/>
        <v>0.58624775923571293</v>
      </c>
      <c r="AH987" s="5">
        <f t="shared" si="1906"/>
        <v>4.7560189300158262</v>
      </c>
      <c r="AI987" s="5">
        <f t="shared" si="1906"/>
        <v>0.78437783174961262</v>
      </c>
    </row>
    <row r="988" spans="2:35" x14ac:dyDescent="0.3">
      <c r="B988" s="86">
        <f t="shared" si="1898"/>
        <v>46843</v>
      </c>
      <c r="C988" s="3"/>
      <c r="D988" s="3"/>
      <c r="E988" s="5">
        <f t="shared" si="1903"/>
        <v>9.4181979784674965</v>
      </c>
      <c r="F988" s="5">
        <f t="shared" si="1903"/>
        <v>7.9694714097245374</v>
      </c>
      <c r="G988" s="5">
        <f t="shared" si="1903"/>
        <v>4.5141761132006124</v>
      </c>
      <c r="H988" s="5">
        <f t="shared" si="1903"/>
        <v>3.981372475393294</v>
      </c>
      <c r="I988" s="5">
        <f t="shared" si="1903"/>
        <v>13.803622239604309</v>
      </c>
      <c r="J988" s="5">
        <f t="shared" si="1903"/>
        <v>109.25254913522068</v>
      </c>
      <c r="K988" s="5">
        <f t="shared" si="1903"/>
        <v>11.036196092717049</v>
      </c>
      <c r="L988" s="5"/>
      <c r="M988" s="5">
        <f t="shared" si="1904"/>
        <v>3.9655570435652621</v>
      </c>
      <c r="N988" s="5">
        <f t="shared" si="1904"/>
        <v>0</v>
      </c>
      <c r="O988" s="5">
        <f t="shared" si="1904"/>
        <v>0</v>
      </c>
      <c r="P988" s="5">
        <f t="shared" si="1904"/>
        <v>0</v>
      </c>
      <c r="Q988" s="5">
        <f t="shared" si="1904"/>
        <v>0</v>
      </c>
      <c r="R988" s="5">
        <f t="shared" si="1904"/>
        <v>0</v>
      </c>
      <c r="S988" s="5">
        <f t="shared" si="1904"/>
        <v>0</v>
      </c>
      <c r="T988" s="5"/>
      <c r="U988" s="5">
        <f t="shared" si="1905"/>
        <v>2.1067021793940466</v>
      </c>
      <c r="V988" s="5">
        <f t="shared" si="1905"/>
        <v>0.98253757106192952</v>
      </c>
      <c r="W988" s="5">
        <f t="shared" si="1905"/>
        <v>0.5565422605315824</v>
      </c>
      <c r="X988" s="5">
        <f t="shared" si="1905"/>
        <v>1.3977158690210501</v>
      </c>
      <c r="Y988" s="5">
        <f t="shared" si="1905"/>
        <v>0.92585271119297197</v>
      </c>
      <c r="Z988" s="5">
        <f t="shared" si="1905"/>
        <v>8.8767696172366808</v>
      </c>
      <c r="AA988" s="5">
        <f t="shared" si="1905"/>
        <v>0.85996333190002971</v>
      </c>
      <c r="AB988" s="5"/>
      <c r="AC988" s="5">
        <f t="shared" si="1906"/>
        <v>1.6110075489483879</v>
      </c>
      <c r="AD988" s="5">
        <f t="shared" si="1906"/>
        <v>0.49126878553096476</v>
      </c>
      <c r="AE988" s="5">
        <f t="shared" si="1906"/>
        <v>0.2782711302657912</v>
      </c>
      <c r="AF988" s="5">
        <f t="shared" si="1906"/>
        <v>0.84710052667942426</v>
      </c>
      <c r="AG988" s="5">
        <f t="shared" si="1906"/>
        <v>0.58917899803189133</v>
      </c>
      <c r="AH988" s="5">
        <f t="shared" si="1906"/>
        <v>4.7797990246659054</v>
      </c>
      <c r="AI988" s="5">
        <f t="shared" si="1906"/>
        <v>0.78829972090836065</v>
      </c>
    </row>
    <row r="989" spans="2:35" x14ac:dyDescent="0.3">
      <c r="B989" s="86">
        <f t="shared" si="1898"/>
        <v>47208</v>
      </c>
      <c r="C989" s="3"/>
      <c r="D989" s="3"/>
      <c r="E989" s="5">
        <f t="shared" si="1903"/>
        <v>9.465288968359836</v>
      </c>
      <c r="F989" s="5">
        <f t="shared" si="1903"/>
        <v>8.0093187667731591</v>
      </c>
      <c r="G989" s="5">
        <f t="shared" si="1903"/>
        <v>4.5367469937666129</v>
      </c>
      <c r="H989" s="5">
        <f t="shared" si="1903"/>
        <v>4.00127933777026</v>
      </c>
      <c r="I989" s="5">
        <f t="shared" si="1903"/>
        <v>13.872640350802328</v>
      </c>
      <c r="J989" s="5">
        <f t="shared" si="1903"/>
        <v>109.79881188089676</v>
      </c>
      <c r="K989" s="5">
        <f t="shared" si="1903"/>
        <v>11.091377073180633</v>
      </c>
      <c r="L989" s="5"/>
      <c r="M989" s="5">
        <f t="shared" si="1904"/>
        <v>3.98538482878309</v>
      </c>
      <c r="N989" s="5">
        <f t="shared" si="1904"/>
        <v>0</v>
      </c>
      <c r="O989" s="5">
        <f t="shared" si="1904"/>
        <v>0</v>
      </c>
      <c r="P989" s="5">
        <f t="shared" si="1904"/>
        <v>0</v>
      </c>
      <c r="Q989" s="5">
        <f t="shared" si="1904"/>
        <v>0</v>
      </c>
      <c r="R989" s="5">
        <f t="shared" si="1904"/>
        <v>0</v>
      </c>
      <c r="S989" s="5">
        <f t="shared" si="1904"/>
        <v>0</v>
      </c>
      <c r="T989" s="5"/>
      <c r="U989" s="5">
        <f t="shared" si="1905"/>
        <v>2.1172356902910163</v>
      </c>
      <c r="V989" s="5">
        <f t="shared" si="1905"/>
        <v>0.9874502589172387</v>
      </c>
      <c r="W989" s="5">
        <f t="shared" si="1905"/>
        <v>0.5593249718342399</v>
      </c>
      <c r="X989" s="5">
        <f t="shared" si="1905"/>
        <v>1.404704448366155</v>
      </c>
      <c r="Y989" s="5">
        <f t="shared" si="1905"/>
        <v>0.93048197474893701</v>
      </c>
      <c r="Z989" s="5">
        <f t="shared" si="1905"/>
        <v>8.9211534653228632</v>
      </c>
      <c r="AA989" s="5">
        <f t="shared" si="1905"/>
        <v>0.86426314855952968</v>
      </c>
      <c r="AB989" s="5"/>
      <c r="AC989" s="5">
        <f t="shared" si="1906"/>
        <v>1.6190625866931301</v>
      </c>
      <c r="AD989" s="5">
        <f t="shared" si="1906"/>
        <v>0.49372512945861935</v>
      </c>
      <c r="AE989" s="5">
        <f t="shared" si="1906"/>
        <v>0.27966248591711995</v>
      </c>
      <c r="AF989" s="5">
        <f t="shared" si="1906"/>
        <v>0.85133602931282115</v>
      </c>
      <c r="AG989" s="5">
        <f t="shared" si="1906"/>
        <v>0.59212489302205062</v>
      </c>
      <c r="AH989" s="5">
        <f t="shared" si="1906"/>
        <v>4.8036980197892332</v>
      </c>
      <c r="AI989" s="5">
        <f t="shared" si="1906"/>
        <v>0.79224121951290238</v>
      </c>
    </row>
    <row r="990" spans="2:35" x14ac:dyDescent="0.3">
      <c r="B990" s="86">
        <f t="shared" si="1898"/>
        <v>47573</v>
      </c>
      <c r="C990" s="3"/>
      <c r="D990" s="3"/>
      <c r="E990" s="5">
        <f t="shared" si="1903"/>
        <v>9.5126154132016367</v>
      </c>
      <c r="F990" s="5">
        <f t="shared" si="1903"/>
        <v>8.0493653606070232</v>
      </c>
      <c r="G990" s="5">
        <f t="shared" si="1903"/>
        <v>4.5594307287354496</v>
      </c>
      <c r="H990" s="5">
        <f t="shared" si="1903"/>
        <v>4.0212857344591111</v>
      </c>
      <c r="I990" s="5">
        <f t="shared" si="1903"/>
        <v>13.94200355255634</v>
      </c>
      <c r="J990" s="5">
        <f t="shared" si="1903"/>
        <v>110.34780594030123</v>
      </c>
      <c r="K990" s="5">
        <f t="shared" si="1903"/>
        <v>11.146833958546535</v>
      </c>
      <c r="L990" s="5"/>
      <c r="M990" s="5">
        <f t="shared" si="1904"/>
        <v>4.0053117529270033</v>
      </c>
      <c r="N990" s="5">
        <f t="shared" si="1904"/>
        <v>0</v>
      </c>
      <c r="O990" s="5">
        <f t="shared" si="1904"/>
        <v>0</v>
      </c>
      <c r="P990" s="5">
        <f t="shared" si="1904"/>
        <v>0</v>
      </c>
      <c r="Q990" s="5">
        <f t="shared" si="1904"/>
        <v>0</v>
      </c>
      <c r="R990" s="5">
        <f t="shared" si="1904"/>
        <v>0</v>
      </c>
      <c r="S990" s="5">
        <f t="shared" si="1904"/>
        <v>0</v>
      </c>
      <c r="T990" s="5"/>
      <c r="U990" s="5">
        <f t="shared" si="1905"/>
        <v>2.1278218687424708</v>
      </c>
      <c r="V990" s="5">
        <f t="shared" si="1905"/>
        <v>0.9923875102118247</v>
      </c>
      <c r="W990" s="5">
        <f t="shared" si="1905"/>
        <v>0.56212159669341144</v>
      </c>
      <c r="X990" s="5">
        <f t="shared" si="1905"/>
        <v>1.4117279706079859</v>
      </c>
      <c r="Y990" s="5">
        <f t="shared" si="1905"/>
        <v>0.93513438462268117</v>
      </c>
      <c r="Z990" s="5">
        <f t="shared" si="1905"/>
        <v>8.9657592326494751</v>
      </c>
      <c r="AA990" s="5">
        <f t="shared" si="1905"/>
        <v>0.86858446430232727</v>
      </c>
      <c r="AB990" s="5"/>
      <c r="AC990" s="5">
        <f t="shared" si="1906"/>
        <v>1.627157899626595</v>
      </c>
      <c r="AD990" s="5">
        <f t="shared" si="1906"/>
        <v>0.49619375510591235</v>
      </c>
      <c r="AE990" s="5">
        <f t="shared" si="1906"/>
        <v>0.28106079834670572</v>
      </c>
      <c r="AF990" s="5">
        <f t="shared" si="1906"/>
        <v>0.85559270945938537</v>
      </c>
      <c r="AG990" s="5">
        <f t="shared" si="1906"/>
        <v>0.59508551748716076</v>
      </c>
      <c r="AH990" s="5">
        <f t="shared" si="1906"/>
        <v>4.8277165098881794</v>
      </c>
      <c r="AI990" s="5">
        <f t="shared" si="1906"/>
        <v>0.79620242561046672</v>
      </c>
    </row>
    <row r="991" spans="2:35" x14ac:dyDescent="0.3">
      <c r="B991" s="86">
        <f t="shared" si="1898"/>
        <v>47938</v>
      </c>
      <c r="C991" s="3"/>
      <c r="D991" s="3"/>
      <c r="E991" s="5">
        <f t="shared" ref="E991:K1000" si="1907">E921-E956</f>
        <v>9.5601784902676386</v>
      </c>
      <c r="F991" s="5">
        <f t="shared" si="1907"/>
        <v>8.0896121874100579</v>
      </c>
      <c r="G991" s="5">
        <f t="shared" si="1907"/>
        <v>4.5822278823791223</v>
      </c>
      <c r="H991" s="5">
        <f t="shared" si="1907"/>
        <v>4.0413921631314071</v>
      </c>
      <c r="I991" s="5">
        <f t="shared" si="1907"/>
        <v>14.01171357031912</v>
      </c>
      <c r="J991" s="5">
        <f t="shared" si="1907"/>
        <v>110.89954497000275</v>
      </c>
      <c r="K991" s="5">
        <f t="shared" si="1907"/>
        <v>11.202568128339268</v>
      </c>
      <c r="L991" s="5"/>
      <c r="M991" s="5">
        <f t="shared" ref="M991:S1000" si="1908">M921-M956</f>
        <v>4.0253383116916375</v>
      </c>
      <c r="N991" s="5">
        <f t="shared" si="1908"/>
        <v>0</v>
      </c>
      <c r="O991" s="5">
        <f t="shared" si="1908"/>
        <v>0</v>
      </c>
      <c r="P991" s="5">
        <f t="shared" si="1908"/>
        <v>0</v>
      </c>
      <c r="Q991" s="5">
        <f t="shared" si="1908"/>
        <v>0</v>
      </c>
      <c r="R991" s="5">
        <f t="shared" si="1908"/>
        <v>0</v>
      </c>
      <c r="S991" s="5">
        <f t="shared" si="1908"/>
        <v>0</v>
      </c>
      <c r="T991" s="5"/>
      <c r="U991" s="5">
        <f t="shared" ref="U991:AA1000" si="1909">U921-U956</f>
        <v>2.138460978086183</v>
      </c>
      <c r="V991" s="5">
        <f t="shared" si="1909"/>
        <v>0.99734944776288392</v>
      </c>
      <c r="W991" s="5">
        <f t="shared" si="1909"/>
        <v>0.56493220467687788</v>
      </c>
      <c r="X991" s="5">
        <f t="shared" si="1909"/>
        <v>1.4187866104610256</v>
      </c>
      <c r="Y991" s="5">
        <f t="shared" si="1909"/>
        <v>0.93981005654579453</v>
      </c>
      <c r="Z991" s="5">
        <f t="shared" si="1909"/>
        <v>9.0105880288127214</v>
      </c>
      <c r="AA991" s="5">
        <f t="shared" si="1909"/>
        <v>0.87292738662383917</v>
      </c>
      <c r="AB991" s="5"/>
      <c r="AC991" s="5">
        <f t="shared" ref="AC991:AI1000" si="1910">AC921-AC956</f>
        <v>1.6352936891247278</v>
      </c>
      <c r="AD991" s="5">
        <f t="shared" si="1910"/>
        <v>0.49867472388144196</v>
      </c>
      <c r="AE991" s="5">
        <f t="shared" si="1910"/>
        <v>0.28246610233843894</v>
      </c>
      <c r="AF991" s="5">
        <f t="shared" si="1910"/>
        <v>0.8598706730066823</v>
      </c>
      <c r="AG991" s="5">
        <f t="shared" si="1910"/>
        <v>0.59806094507459662</v>
      </c>
      <c r="AH991" s="5">
        <f t="shared" si="1910"/>
        <v>4.8518550924376198</v>
      </c>
      <c r="AI991" s="5">
        <f t="shared" si="1910"/>
        <v>0.80018343773851908</v>
      </c>
    </row>
    <row r="992" spans="2:35" x14ac:dyDescent="0.3">
      <c r="B992" s="86">
        <f t="shared" si="1898"/>
        <v>48304</v>
      </c>
      <c r="C992" s="3"/>
      <c r="D992" s="3"/>
      <c r="E992" s="5">
        <f t="shared" si="1907"/>
        <v>9.6079793827189803</v>
      </c>
      <c r="F992" s="5">
        <f t="shared" si="1907"/>
        <v>8.1300602483471067</v>
      </c>
      <c r="G992" s="5">
        <f t="shared" si="1907"/>
        <v>4.6051390217910182</v>
      </c>
      <c r="H992" s="5">
        <f t="shared" si="1907"/>
        <v>4.0615991239470626</v>
      </c>
      <c r="I992" s="5">
        <f t="shared" si="1907"/>
        <v>14.081772138170709</v>
      </c>
      <c r="J992" s="5">
        <f t="shared" si="1907"/>
        <v>111.45404269485273</v>
      </c>
      <c r="K992" s="5">
        <f t="shared" si="1907"/>
        <v>11.258580968980965</v>
      </c>
      <c r="L992" s="5"/>
      <c r="M992" s="5">
        <f t="shared" si="1908"/>
        <v>4.0454650032500972</v>
      </c>
      <c r="N992" s="5">
        <f t="shared" si="1908"/>
        <v>0</v>
      </c>
      <c r="O992" s="5">
        <f t="shared" si="1908"/>
        <v>0</v>
      </c>
      <c r="P992" s="5">
        <f t="shared" si="1908"/>
        <v>0</v>
      </c>
      <c r="Q992" s="5">
        <f t="shared" si="1908"/>
        <v>0</v>
      </c>
      <c r="R992" s="5">
        <f t="shared" si="1908"/>
        <v>0</v>
      </c>
      <c r="S992" s="5">
        <f t="shared" si="1908"/>
        <v>0</v>
      </c>
      <c r="T992" s="5"/>
      <c r="U992" s="5">
        <f t="shared" si="1909"/>
        <v>2.1491532829766147</v>
      </c>
      <c r="V992" s="5">
        <f t="shared" si="1909"/>
        <v>1.002336195001698</v>
      </c>
      <c r="W992" s="5">
        <f t="shared" si="1909"/>
        <v>0.56775686570026274</v>
      </c>
      <c r="X992" s="5">
        <f t="shared" si="1909"/>
        <v>1.4258805435133306</v>
      </c>
      <c r="Y992" s="5">
        <f t="shared" si="1909"/>
        <v>0.9445091068285234</v>
      </c>
      <c r="Z992" s="5">
        <f t="shared" si="1909"/>
        <v>9.0556409689567854</v>
      </c>
      <c r="AA992" s="5">
        <f t="shared" si="1909"/>
        <v>0.87729202355695812</v>
      </c>
      <c r="AB992" s="5"/>
      <c r="AC992" s="5">
        <f t="shared" si="1910"/>
        <v>1.6434701575703521</v>
      </c>
      <c r="AD992" s="5">
        <f t="shared" si="1910"/>
        <v>0.50116809750084901</v>
      </c>
      <c r="AE992" s="5">
        <f t="shared" si="1910"/>
        <v>0.28387843285013137</v>
      </c>
      <c r="AF992" s="5">
        <f t="shared" si="1910"/>
        <v>0.86417002637171558</v>
      </c>
      <c r="AG992" s="5">
        <f t="shared" si="1910"/>
        <v>0.60105124979996938</v>
      </c>
      <c r="AH992" s="5">
        <f t="shared" si="1910"/>
        <v>4.8761143678998078</v>
      </c>
      <c r="AI992" s="5">
        <f t="shared" si="1910"/>
        <v>0.80418435492721174</v>
      </c>
    </row>
    <row r="993" spans="2:35" x14ac:dyDescent="0.3">
      <c r="B993" s="86">
        <f t="shared" si="1898"/>
        <v>48669</v>
      </c>
      <c r="C993" s="3"/>
      <c r="D993" s="3"/>
      <c r="E993" s="5">
        <f t="shared" si="1907"/>
        <v>9.6560192796325737</v>
      </c>
      <c r="F993" s="5">
        <f t="shared" si="1907"/>
        <v>8.1707105495888435</v>
      </c>
      <c r="G993" s="5">
        <f t="shared" si="1907"/>
        <v>4.628164716899974</v>
      </c>
      <c r="H993" s="5">
        <f t="shared" si="1907"/>
        <v>4.0819071195667975</v>
      </c>
      <c r="I993" s="5">
        <f t="shared" si="1907"/>
        <v>14.152180998861564</v>
      </c>
      <c r="J993" s="5">
        <f t="shared" si="1907"/>
        <v>112.011312908327</v>
      </c>
      <c r="K993" s="5">
        <f t="shared" si="1907"/>
        <v>11.314873873825867</v>
      </c>
      <c r="L993" s="5"/>
      <c r="M993" s="5">
        <f t="shared" si="1908"/>
        <v>4.0656923282663477</v>
      </c>
      <c r="N993" s="5">
        <f t="shared" si="1908"/>
        <v>0</v>
      </c>
      <c r="O993" s="5">
        <f t="shared" si="1908"/>
        <v>0</v>
      </c>
      <c r="P993" s="5">
        <f t="shared" si="1908"/>
        <v>0</v>
      </c>
      <c r="Q993" s="5">
        <f t="shared" si="1908"/>
        <v>0</v>
      </c>
      <c r="R993" s="5">
        <f t="shared" si="1908"/>
        <v>0</v>
      </c>
      <c r="S993" s="5">
        <f t="shared" si="1908"/>
        <v>0</v>
      </c>
      <c r="T993" s="5"/>
      <c r="U993" s="5">
        <f t="shared" si="1909"/>
        <v>2.1598990493914965</v>
      </c>
      <c r="V993" s="5">
        <f t="shared" si="1909"/>
        <v>1.0073478759767065</v>
      </c>
      <c r="W993" s="5">
        <f t="shared" si="1909"/>
        <v>0.57059565002876411</v>
      </c>
      <c r="X993" s="5">
        <f t="shared" si="1909"/>
        <v>1.4330099462308969</v>
      </c>
      <c r="Y993" s="5">
        <f t="shared" si="1909"/>
        <v>0.94923165236266582</v>
      </c>
      <c r="Z993" s="5">
        <f t="shared" si="1909"/>
        <v>9.100919173801568</v>
      </c>
      <c r="AA993" s="5">
        <f t="shared" si="1909"/>
        <v>0.88167848367474277</v>
      </c>
      <c r="AB993" s="5"/>
      <c r="AC993" s="5">
        <f t="shared" si="1910"/>
        <v>1.6516875083582034</v>
      </c>
      <c r="AD993" s="5">
        <f t="shared" si="1910"/>
        <v>0.50367393798835325</v>
      </c>
      <c r="AE993" s="5">
        <f t="shared" si="1910"/>
        <v>0.28529782501438206</v>
      </c>
      <c r="AF993" s="5">
        <f t="shared" si="1910"/>
        <v>0.86849087650357415</v>
      </c>
      <c r="AG993" s="5">
        <f t="shared" si="1910"/>
        <v>0.60405650604896932</v>
      </c>
      <c r="AH993" s="5">
        <f t="shared" si="1910"/>
        <v>4.9004949397393061</v>
      </c>
      <c r="AI993" s="5">
        <f t="shared" si="1910"/>
        <v>0.80820527670184772</v>
      </c>
    </row>
    <row r="994" spans="2:35" x14ac:dyDescent="0.3">
      <c r="B994" s="86">
        <f t="shared" si="1898"/>
        <v>49034</v>
      </c>
      <c r="C994" s="3"/>
      <c r="D994" s="3"/>
      <c r="E994" s="5">
        <f t="shared" si="1907"/>
        <v>9.7042993760307326</v>
      </c>
      <c r="F994" s="5">
        <f t="shared" si="1907"/>
        <v>8.2115641023367836</v>
      </c>
      <c r="G994" s="5">
        <f t="shared" si="1907"/>
        <v>4.6513055404844721</v>
      </c>
      <c r="H994" s="5">
        <f t="shared" si="1907"/>
        <v>4.1023166551646311</v>
      </c>
      <c r="I994" s="5">
        <f t="shared" si="1907"/>
        <v>14.222941903855869</v>
      </c>
      <c r="J994" s="5">
        <f t="shared" si="1907"/>
        <v>112.57136947286861</v>
      </c>
      <c r="K994" s="5">
        <f t="shared" si="1907"/>
        <v>11.371448243194994</v>
      </c>
      <c r="L994" s="5"/>
      <c r="M994" s="5">
        <f t="shared" si="1908"/>
        <v>4.0860207899076784</v>
      </c>
      <c r="N994" s="5">
        <f t="shared" si="1908"/>
        <v>0</v>
      </c>
      <c r="O994" s="5">
        <f t="shared" si="1908"/>
        <v>0</v>
      </c>
      <c r="P994" s="5">
        <f t="shared" si="1908"/>
        <v>0</v>
      </c>
      <c r="Q994" s="5">
        <f t="shared" si="1908"/>
        <v>0</v>
      </c>
      <c r="R994" s="5">
        <f t="shared" si="1908"/>
        <v>0</v>
      </c>
      <c r="S994" s="5">
        <f t="shared" si="1908"/>
        <v>0</v>
      </c>
      <c r="T994" s="5"/>
      <c r="U994" s="5">
        <f t="shared" si="1909"/>
        <v>2.1706985446384532</v>
      </c>
      <c r="V994" s="5">
        <f t="shared" si="1909"/>
        <v>1.0123846153565896</v>
      </c>
      <c r="W994" s="5">
        <f t="shared" si="1909"/>
        <v>0.57344862827890708</v>
      </c>
      <c r="X994" s="5">
        <f t="shared" si="1909"/>
        <v>1.4401749959620513</v>
      </c>
      <c r="Y994" s="5">
        <f t="shared" si="1909"/>
        <v>0.95397781062447917</v>
      </c>
      <c r="Z994" s="5">
        <f t="shared" si="1909"/>
        <v>9.1464237696705748</v>
      </c>
      <c r="AA994" s="5">
        <f t="shared" si="1909"/>
        <v>0.88608687609311643</v>
      </c>
      <c r="AB994" s="5"/>
      <c r="AC994" s="5">
        <f t="shared" si="1910"/>
        <v>1.6599459458999934</v>
      </c>
      <c r="AD994" s="5">
        <f t="shared" si="1910"/>
        <v>0.50619230767829482</v>
      </c>
      <c r="AE994" s="5">
        <f t="shared" si="1910"/>
        <v>0.28672431413945354</v>
      </c>
      <c r="AF994" s="5">
        <f t="shared" si="1910"/>
        <v>0.87283333088609183</v>
      </c>
      <c r="AG994" s="5">
        <f t="shared" si="1910"/>
        <v>0.6070767885792141</v>
      </c>
      <c r="AH994" s="5">
        <f t="shared" si="1910"/>
        <v>4.9249974144380024</v>
      </c>
      <c r="AI994" s="5">
        <f t="shared" si="1910"/>
        <v>0.81224630308535661</v>
      </c>
    </row>
    <row r="995" spans="2:35" x14ac:dyDescent="0.3">
      <c r="B995" s="86">
        <f t="shared" si="1898"/>
        <v>49399</v>
      </c>
      <c r="C995" s="3"/>
      <c r="D995" s="3"/>
      <c r="E995" s="5">
        <f t="shared" si="1907"/>
        <v>9.7528208729108883</v>
      </c>
      <c r="F995" s="5">
        <f t="shared" si="1907"/>
        <v>8.2526219228484692</v>
      </c>
      <c r="G995" s="5">
        <f t="shared" si="1907"/>
        <v>4.6745620681868942</v>
      </c>
      <c r="H995" s="5">
        <f t="shared" si="1907"/>
        <v>4.1228282384404533</v>
      </c>
      <c r="I995" s="5">
        <f t="shared" si="1907"/>
        <v>14.294056613375151</v>
      </c>
      <c r="J995" s="5">
        <f t="shared" si="1907"/>
        <v>113.13422632023294</v>
      </c>
      <c r="K995" s="5">
        <f t="shared" si="1907"/>
        <v>11.428305484410966</v>
      </c>
      <c r="L995" s="5"/>
      <c r="M995" s="5">
        <f t="shared" si="1908"/>
        <v>4.1064508938572146</v>
      </c>
      <c r="N995" s="5">
        <f t="shared" si="1908"/>
        <v>0</v>
      </c>
      <c r="O995" s="5">
        <f t="shared" si="1908"/>
        <v>0</v>
      </c>
      <c r="P995" s="5">
        <f t="shared" si="1908"/>
        <v>0</v>
      </c>
      <c r="Q995" s="5">
        <f t="shared" si="1908"/>
        <v>0</v>
      </c>
      <c r="R995" s="5">
        <f t="shared" si="1908"/>
        <v>0</v>
      </c>
      <c r="S995" s="5">
        <f t="shared" si="1908"/>
        <v>0</v>
      </c>
      <c r="T995" s="5"/>
      <c r="U995" s="5">
        <f t="shared" si="1909"/>
        <v>2.1815520373616462</v>
      </c>
      <c r="V995" s="5">
        <f t="shared" si="1909"/>
        <v>1.0174465384333726</v>
      </c>
      <c r="W995" s="5">
        <f t="shared" si="1909"/>
        <v>0.57631587142030227</v>
      </c>
      <c r="X995" s="5">
        <f t="shared" si="1909"/>
        <v>1.4473758709418618</v>
      </c>
      <c r="Y995" s="5">
        <f t="shared" si="1909"/>
        <v>0.95874769967760143</v>
      </c>
      <c r="Z995" s="5">
        <f t="shared" si="1909"/>
        <v>9.1921558885189256</v>
      </c>
      <c r="AA995" s="5">
        <f t="shared" si="1909"/>
        <v>0.89051731047358185</v>
      </c>
      <c r="AB995" s="5"/>
      <c r="AC995" s="5">
        <f t="shared" si="1910"/>
        <v>1.6682456756294934</v>
      </c>
      <c r="AD995" s="5">
        <f t="shared" si="1910"/>
        <v>0.50872326921668631</v>
      </c>
      <c r="AE995" s="5">
        <f t="shared" si="1910"/>
        <v>0.28815793571015114</v>
      </c>
      <c r="AF995" s="5">
        <f t="shared" si="1910"/>
        <v>0.87719749754052212</v>
      </c>
      <c r="AG995" s="5">
        <f t="shared" si="1910"/>
        <v>0.61011217252211014</v>
      </c>
      <c r="AH995" s="5">
        <f t="shared" si="1910"/>
        <v>4.9496224015101919</v>
      </c>
      <c r="AI995" s="5">
        <f t="shared" si="1910"/>
        <v>0.81630753460078354</v>
      </c>
    </row>
    <row r="996" spans="2:35" x14ac:dyDescent="0.3">
      <c r="B996" s="86">
        <f t="shared" si="1898"/>
        <v>49765</v>
      </c>
      <c r="C996" s="3"/>
      <c r="D996" s="3"/>
      <c r="E996" s="5">
        <f t="shared" si="1907"/>
        <v>9.8015849772754393</v>
      </c>
      <c r="F996" s="5">
        <f t="shared" si="1907"/>
        <v>8.2938850324627111</v>
      </c>
      <c r="G996" s="5">
        <f t="shared" si="1907"/>
        <v>4.6979348785278248</v>
      </c>
      <c r="H996" s="5">
        <f t="shared" si="1907"/>
        <v>4.1434423796326554</v>
      </c>
      <c r="I996" s="5">
        <f t="shared" si="1907"/>
        <v>14.365526896442024</v>
      </c>
      <c r="J996" s="5">
        <f t="shared" si="1907"/>
        <v>113.69989745183412</v>
      </c>
      <c r="K996" s="5">
        <f t="shared" si="1907"/>
        <v>11.485447011833021</v>
      </c>
      <c r="L996" s="5"/>
      <c r="M996" s="5">
        <f t="shared" si="1908"/>
        <v>4.1269831483265023</v>
      </c>
      <c r="N996" s="5">
        <f t="shared" si="1908"/>
        <v>0</v>
      </c>
      <c r="O996" s="5">
        <f t="shared" si="1908"/>
        <v>0</v>
      </c>
      <c r="P996" s="5">
        <f t="shared" si="1908"/>
        <v>0</v>
      </c>
      <c r="Q996" s="5">
        <f t="shared" si="1908"/>
        <v>0</v>
      </c>
      <c r="R996" s="5">
        <f t="shared" si="1908"/>
        <v>0</v>
      </c>
      <c r="S996" s="5">
        <f t="shared" si="1908"/>
        <v>0</v>
      </c>
      <c r="T996" s="5"/>
      <c r="U996" s="5">
        <f t="shared" si="1909"/>
        <v>2.1924597975484534</v>
      </c>
      <c r="V996" s="5">
        <f t="shared" si="1909"/>
        <v>1.0225337711255396</v>
      </c>
      <c r="W996" s="5">
        <f t="shared" si="1909"/>
        <v>0.57919745077740359</v>
      </c>
      <c r="X996" s="5">
        <f t="shared" si="1909"/>
        <v>1.4546127502965707</v>
      </c>
      <c r="Y996" s="5">
        <f t="shared" si="1909"/>
        <v>0.96354143817598947</v>
      </c>
      <c r="Z996" s="5">
        <f t="shared" si="1909"/>
        <v>9.2381166679615223</v>
      </c>
      <c r="AA996" s="5">
        <f t="shared" si="1909"/>
        <v>0.89496989702594953</v>
      </c>
      <c r="AB996" s="5"/>
      <c r="AC996" s="5">
        <f t="shared" si="1910"/>
        <v>1.6765869040076415</v>
      </c>
      <c r="AD996" s="5">
        <f t="shared" si="1910"/>
        <v>0.51126688556276978</v>
      </c>
      <c r="AE996" s="5">
        <f t="shared" si="1910"/>
        <v>0.28959872538870179</v>
      </c>
      <c r="AF996" s="5">
        <f t="shared" si="1910"/>
        <v>0.8815834850282247</v>
      </c>
      <c r="AG996" s="5">
        <f t="shared" si="1910"/>
        <v>0.61316273338472072</v>
      </c>
      <c r="AH996" s="5">
        <f t="shared" si="1910"/>
        <v>4.9743705135177425</v>
      </c>
      <c r="AI996" s="5">
        <f t="shared" si="1910"/>
        <v>0.82038907227378721</v>
      </c>
    </row>
    <row r="997" spans="2:35" x14ac:dyDescent="0.3">
      <c r="B997" s="86">
        <f t="shared" si="1898"/>
        <v>50130</v>
      </c>
      <c r="C997" s="3"/>
      <c r="D997" s="3"/>
      <c r="E997" s="5">
        <f>E927-E962</f>
        <v>9.8505929021618144</v>
      </c>
      <c r="F997" s="5">
        <f t="shared" si="1907"/>
        <v>8.3353544576250229</v>
      </c>
      <c r="G997" s="5">
        <f t="shared" si="1907"/>
        <v>4.7214245529204675</v>
      </c>
      <c r="H997" s="5">
        <f t="shared" si="1907"/>
        <v>4.1641595915308178</v>
      </c>
      <c r="I997" s="5">
        <f t="shared" si="1907"/>
        <v>14.437354530924228</v>
      </c>
      <c r="J997" s="5">
        <f t="shared" si="1907"/>
        <v>114.26839693909326</v>
      </c>
      <c r="K997" s="5">
        <f t="shared" si="1907"/>
        <v>11.542874246892186</v>
      </c>
      <c r="L997" s="5"/>
      <c r="M997" s="5">
        <f t="shared" si="1908"/>
        <v>4.1476180640681335</v>
      </c>
      <c r="N997" s="5">
        <f t="shared" si="1908"/>
        <v>0</v>
      </c>
      <c r="O997" s="5">
        <f t="shared" si="1908"/>
        <v>0</v>
      </c>
      <c r="P997" s="5">
        <f t="shared" si="1908"/>
        <v>0</v>
      </c>
      <c r="Q997" s="5">
        <f t="shared" si="1908"/>
        <v>0</v>
      </c>
      <c r="R997" s="5">
        <f t="shared" si="1908"/>
        <v>0</v>
      </c>
      <c r="S997" s="5">
        <f t="shared" si="1908"/>
        <v>0</v>
      </c>
      <c r="T997" s="5"/>
      <c r="U997" s="5">
        <f t="shared" si="1909"/>
        <v>2.2034220965361957</v>
      </c>
      <c r="V997" s="5">
        <f t="shared" si="1909"/>
        <v>1.0276464399811673</v>
      </c>
      <c r="W997" s="5">
        <f t="shared" si="1909"/>
        <v>0.58209343803129077</v>
      </c>
      <c r="X997" s="5">
        <f t="shared" si="1909"/>
        <v>1.4618858140480535</v>
      </c>
      <c r="Y997" s="5">
        <f t="shared" si="1909"/>
        <v>0.96835914536686918</v>
      </c>
      <c r="Z997" s="5">
        <f t="shared" si="1909"/>
        <v>9.2843072513013283</v>
      </c>
      <c r="AA997" s="5">
        <f t="shared" si="1909"/>
        <v>0.89944474651107931</v>
      </c>
      <c r="AB997" s="5"/>
      <c r="AC997" s="5">
        <f t="shared" si="1910"/>
        <v>1.684969838527679</v>
      </c>
      <c r="AD997" s="5">
        <f t="shared" si="1910"/>
        <v>0.51382321999058367</v>
      </c>
      <c r="AE997" s="5">
        <f t="shared" si="1910"/>
        <v>0.29104671901564538</v>
      </c>
      <c r="AF997" s="5">
        <f t="shared" si="1910"/>
        <v>0.88599140245336572</v>
      </c>
      <c r="AG997" s="5">
        <f t="shared" si="1910"/>
        <v>0.6162285470516442</v>
      </c>
      <c r="AH997" s="5">
        <f t="shared" si="1910"/>
        <v>4.9992423660853307</v>
      </c>
      <c r="AI997" s="5">
        <f t="shared" si="1910"/>
        <v>0.82449101763515609</v>
      </c>
    </row>
    <row r="998" spans="2:35" x14ac:dyDescent="0.3">
      <c r="B998" s="86">
        <f t="shared" si="1898"/>
        <v>50495</v>
      </c>
      <c r="C998" s="3"/>
      <c r="D998" s="3"/>
      <c r="E998" s="5">
        <f t="shared" si="1907"/>
        <v>9.8998458666726279</v>
      </c>
      <c r="F998" s="5">
        <f t="shared" si="1907"/>
        <v>8.3770312299131469</v>
      </c>
      <c r="G998" s="5">
        <f t="shared" si="1907"/>
        <v>4.7450316756850697</v>
      </c>
      <c r="H998" s="5">
        <f t="shared" si="1907"/>
        <v>4.1849803894884721</v>
      </c>
      <c r="I998" s="5">
        <f t="shared" si="1907"/>
        <v>14.50954130357885</v>
      </c>
      <c r="J998" s="5">
        <f t="shared" si="1907"/>
        <v>114.83973892378872</v>
      </c>
      <c r="K998" s="5">
        <f t="shared" si="1907"/>
        <v>11.600588618126643</v>
      </c>
      <c r="L998" s="5"/>
      <c r="M998" s="5">
        <f t="shared" si="1908"/>
        <v>4.1683561543884728</v>
      </c>
      <c r="N998" s="5">
        <f t="shared" si="1908"/>
        <v>0</v>
      </c>
      <c r="O998" s="5">
        <f t="shared" si="1908"/>
        <v>0</v>
      </c>
      <c r="P998" s="5">
        <f t="shared" si="1908"/>
        <v>0</v>
      </c>
      <c r="Q998" s="5">
        <f t="shared" si="1908"/>
        <v>0</v>
      </c>
      <c r="R998" s="5">
        <f t="shared" si="1908"/>
        <v>0</v>
      </c>
      <c r="S998" s="5">
        <f t="shared" si="1908"/>
        <v>0</v>
      </c>
      <c r="T998" s="5"/>
      <c r="U998" s="5">
        <f t="shared" si="1909"/>
        <v>2.2144392070188772</v>
      </c>
      <c r="V998" s="5">
        <f t="shared" si="1909"/>
        <v>1.0327846721810729</v>
      </c>
      <c r="W998" s="5">
        <f t="shared" si="1909"/>
        <v>0.58500390522144663</v>
      </c>
      <c r="X998" s="5">
        <f t="shared" si="1909"/>
        <v>1.4691952431182935</v>
      </c>
      <c r="Y998" s="5">
        <f t="shared" si="1909"/>
        <v>0.97320094109370348</v>
      </c>
      <c r="Z998" s="5">
        <f t="shared" si="1909"/>
        <v>9.3307287875578329</v>
      </c>
      <c r="AA998" s="5">
        <f t="shared" si="1909"/>
        <v>0.90394197024363465</v>
      </c>
      <c r="AB998" s="5"/>
      <c r="AC998" s="5">
        <f t="shared" si="1910"/>
        <v>1.6933946877203168</v>
      </c>
      <c r="AD998" s="5">
        <f t="shared" si="1910"/>
        <v>0.51639233609053647</v>
      </c>
      <c r="AE998" s="5">
        <f t="shared" si="1910"/>
        <v>0.29250195261072331</v>
      </c>
      <c r="AF998" s="5">
        <f t="shared" si="1910"/>
        <v>0.89042135946563228</v>
      </c>
      <c r="AG998" s="5">
        <f t="shared" si="1910"/>
        <v>0.61930968978690237</v>
      </c>
      <c r="AH998" s="5">
        <f t="shared" si="1910"/>
        <v>5.0242385779157575</v>
      </c>
      <c r="AI998" s="5">
        <f t="shared" si="1910"/>
        <v>0.82861347272333163</v>
      </c>
    </row>
    <row r="999" spans="2:35" x14ac:dyDescent="0.3">
      <c r="B999" s="86">
        <f t="shared" si="1898"/>
        <v>50860</v>
      </c>
      <c r="C999" s="3"/>
      <c r="D999" s="3"/>
      <c r="E999" s="5">
        <f t="shared" si="1907"/>
        <v>9.9493450960059846</v>
      </c>
      <c r="F999" s="5">
        <f t="shared" si="1907"/>
        <v>8.4189163860627119</v>
      </c>
      <c r="G999" s="5">
        <f t="shared" si="1907"/>
        <v>4.7687568340634954</v>
      </c>
      <c r="H999" s="5">
        <f t="shared" si="1907"/>
        <v>4.2059052914359132</v>
      </c>
      <c r="I999" s="5">
        <f t="shared" si="1907"/>
        <v>14.582089010096745</v>
      </c>
      <c r="J999" s="5">
        <f t="shared" si="1907"/>
        <v>115.41393761840766</v>
      </c>
      <c r="K999" s="5">
        <f t="shared" si="1907"/>
        <v>11.658591561217277</v>
      </c>
      <c r="L999" s="5"/>
      <c r="M999" s="5">
        <f t="shared" si="1908"/>
        <v>4.1891979351604149</v>
      </c>
      <c r="N999" s="5">
        <f t="shared" si="1908"/>
        <v>0</v>
      </c>
      <c r="O999" s="5">
        <f t="shared" si="1908"/>
        <v>0</v>
      </c>
      <c r="P999" s="5">
        <f t="shared" si="1908"/>
        <v>0</v>
      </c>
      <c r="Q999" s="5">
        <f t="shared" si="1908"/>
        <v>0</v>
      </c>
      <c r="R999" s="5">
        <f t="shared" si="1908"/>
        <v>0</v>
      </c>
      <c r="S999" s="5">
        <f t="shared" si="1908"/>
        <v>0</v>
      </c>
      <c r="T999" s="5"/>
      <c r="U999" s="5">
        <f t="shared" si="1909"/>
        <v>2.2255114030539698</v>
      </c>
      <c r="V999" s="5">
        <f t="shared" si="1909"/>
        <v>1.037948595541978</v>
      </c>
      <c r="W999" s="5">
        <f t="shared" si="1909"/>
        <v>0.58792892474755387</v>
      </c>
      <c r="X999" s="5">
        <f t="shared" si="1909"/>
        <v>1.4765412193338849</v>
      </c>
      <c r="Y999" s="5">
        <f t="shared" si="1909"/>
        <v>0.97806694579917175</v>
      </c>
      <c r="Z999" s="5">
        <f t="shared" si="1909"/>
        <v>9.3773824314956205</v>
      </c>
      <c r="AA999" s="5">
        <f t="shared" si="1909"/>
        <v>0.90846168009485262</v>
      </c>
      <c r="AB999" s="5"/>
      <c r="AC999" s="5">
        <f t="shared" si="1910"/>
        <v>1.7018616611589188</v>
      </c>
      <c r="AD999" s="5">
        <f t="shared" si="1910"/>
        <v>0.51897429777098902</v>
      </c>
      <c r="AE999" s="5">
        <f t="shared" si="1910"/>
        <v>0.29396446237377694</v>
      </c>
      <c r="AF999" s="5">
        <f t="shared" si="1910"/>
        <v>0.89487346626296049</v>
      </c>
      <c r="AG999" s="5">
        <f t="shared" si="1910"/>
        <v>0.62240623823583663</v>
      </c>
      <c r="AH999" s="5">
        <f t="shared" si="1910"/>
        <v>5.049359770805335</v>
      </c>
      <c r="AI999" s="5">
        <f t="shared" si="1910"/>
        <v>0.83275654008694833</v>
      </c>
    </row>
    <row r="1000" spans="2:35" x14ac:dyDescent="0.3">
      <c r="B1000" s="86">
        <f t="shared" si="1898"/>
        <v>51226</v>
      </c>
      <c r="C1000" s="3"/>
      <c r="D1000" s="3"/>
      <c r="E1000" s="5">
        <f t="shared" si="1907"/>
        <v>9.9990918214860116</v>
      </c>
      <c r="F1000" s="5">
        <f t="shared" si="1907"/>
        <v>8.4610109679930225</v>
      </c>
      <c r="G1000" s="5">
        <f t="shared" si="1907"/>
        <v>4.7926006182338128</v>
      </c>
      <c r="H1000" s="5">
        <f t="shared" si="1907"/>
        <v>4.2269348178930937</v>
      </c>
      <c r="I1000" s="5">
        <f t="shared" si="1907"/>
        <v>14.654999455147227</v>
      </c>
      <c r="J1000" s="5">
        <f t="shared" si="1907"/>
        <v>115.99100730649967</v>
      </c>
      <c r="K1000" s="5">
        <f t="shared" si="1907"/>
        <v>11.716884519023363</v>
      </c>
      <c r="L1000" s="5"/>
      <c r="M1000" s="5">
        <f t="shared" si="1908"/>
        <v>4.2101439248362169</v>
      </c>
      <c r="N1000" s="5">
        <f t="shared" si="1908"/>
        <v>0</v>
      </c>
      <c r="O1000" s="5">
        <f t="shared" si="1908"/>
        <v>0</v>
      </c>
      <c r="P1000" s="5">
        <f t="shared" si="1908"/>
        <v>0</v>
      </c>
      <c r="Q1000" s="5">
        <f t="shared" si="1908"/>
        <v>0</v>
      </c>
      <c r="R1000" s="5">
        <f t="shared" si="1908"/>
        <v>0</v>
      </c>
      <c r="S1000" s="5">
        <f t="shared" si="1908"/>
        <v>0</v>
      </c>
      <c r="T1000" s="5"/>
      <c r="U1000" s="5">
        <f t="shared" si="1909"/>
        <v>2.2366389600692411</v>
      </c>
      <c r="V1000" s="5">
        <f t="shared" si="1909"/>
        <v>1.0431383385196877</v>
      </c>
      <c r="W1000" s="5">
        <f t="shared" si="1909"/>
        <v>0.59086856937129184</v>
      </c>
      <c r="X1000" s="5">
        <f t="shared" si="1909"/>
        <v>1.4839239254305538</v>
      </c>
      <c r="Y1000" s="5">
        <f t="shared" si="1909"/>
        <v>0.98295728052816767</v>
      </c>
      <c r="Z1000" s="5">
        <f t="shared" si="1909"/>
        <v>9.4242693436530978</v>
      </c>
      <c r="AA1000" s="5">
        <f t="shared" si="1909"/>
        <v>0.91300398849532671</v>
      </c>
      <c r="AB1000" s="5"/>
      <c r="AC1000" s="5">
        <f t="shared" si="1910"/>
        <v>1.710370969464714</v>
      </c>
      <c r="AD1000" s="5">
        <f t="shared" si="1910"/>
        <v>0.52156916925984387</v>
      </c>
      <c r="AE1000" s="5">
        <f t="shared" si="1910"/>
        <v>0.29543428468564592</v>
      </c>
      <c r="AF1000" s="5">
        <f t="shared" si="1910"/>
        <v>0.89934783359427506</v>
      </c>
      <c r="AG1000" s="5">
        <f t="shared" si="1910"/>
        <v>0.62551826942701583</v>
      </c>
      <c r="AH1000" s="5">
        <f t="shared" si="1910"/>
        <v>5.0746065696593607</v>
      </c>
      <c r="AI1000" s="5">
        <f t="shared" si="1910"/>
        <v>0.83692032278738315</v>
      </c>
    </row>
    <row r="1001" spans="2:35" x14ac:dyDescent="0.3">
      <c r="B1001" s="86">
        <f t="shared" si="1898"/>
        <v>51591</v>
      </c>
      <c r="C1001" s="3"/>
      <c r="D1001" s="3"/>
      <c r="E1001" s="5">
        <f t="shared" ref="E1001:K1001" si="1911">E931-E966</f>
        <v>7.5274062026917221</v>
      </c>
      <c r="F1001" s="5">
        <f t="shared" si="1911"/>
        <v>6.3695251107363209</v>
      </c>
      <c r="G1001" s="5">
        <f t="shared" si="1911"/>
        <v>3.6079128249625327</v>
      </c>
      <c r="H1001" s="5">
        <f t="shared" si="1911"/>
        <v>3.1820745258296315</v>
      </c>
      <c r="I1001" s="5">
        <f t="shared" si="1911"/>
        <v>11.032415320167011</v>
      </c>
      <c r="J1001" s="5">
        <f t="shared" si="1911"/>
        <v>87.31907291612896</v>
      </c>
      <c r="K1001" s="5">
        <f t="shared" si="1911"/>
        <v>8.8205759862310718</v>
      </c>
      <c r="L1001" s="5"/>
      <c r="M1001" s="5">
        <f t="shared" ref="M1001:S1001" si="1912">M931-M966</f>
        <v>3.1694341906070402</v>
      </c>
      <c r="N1001" s="5">
        <f t="shared" si="1912"/>
        <v>0</v>
      </c>
      <c r="O1001" s="5">
        <f t="shared" si="1912"/>
        <v>0</v>
      </c>
      <c r="P1001" s="5">
        <f t="shared" si="1912"/>
        <v>0</v>
      </c>
      <c r="Q1001" s="5">
        <f t="shared" si="1912"/>
        <v>0</v>
      </c>
      <c r="R1001" s="5">
        <f t="shared" si="1912"/>
        <v>0</v>
      </c>
      <c r="S1001" s="5">
        <f t="shared" si="1912"/>
        <v>0</v>
      </c>
      <c r="T1001" s="5"/>
      <c r="U1001" s="5">
        <f t="shared" ref="U1001:AA1001" si="1913">U931-U966</f>
        <v>1.68376191375999</v>
      </c>
      <c r="V1001" s="5">
        <f t="shared" si="1913"/>
        <v>0.78528391776201212</v>
      </c>
      <c r="W1001" s="5">
        <f t="shared" si="1913"/>
        <v>0.44481117020086014</v>
      </c>
      <c r="X1001" s="5">
        <f t="shared" si="1913"/>
        <v>1.1171112697061472</v>
      </c>
      <c r="Y1001" s="5">
        <f t="shared" si="1913"/>
        <v>0.73997907635266547</v>
      </c>
      <c r="Z1001" s="5">
        <f t="shared" si="1913"/>
        <v>7.0946746744354776</v>
      </c>
      <c r="AA1001" s="5">
        <f t="shared" si="1913"/>
        <v>0.6873176093167066</v>
      </c>
      <c r="AB1001" s="5"/>
      <c r="AC1001" s="5">
        <f t="shared" ref="AC1001:AI1001" si="1914">AC931-AC966</f>
        <v>1.2875826399341097</v>
      </c>
      <c r="AD1001" s="5">
        <f t="shared" si="1914"/>
        <v>0.39264195888100606</v>
      </c>
      <c r="AE1001" s="5">
        <f t="shared" si="1914"/>
        <v>0.22240558510043007</v>
      </c>
      <c r="AF1001" s="5">
        <f t="shared" si="1914"/>
        <v>0.67703713315524072</v>
      </c>
      <c r="AG1001" s="5">
        <f t="shared" si="1914"/>
        <v>0.47089577586078712</v>
      </c>
      <c r="AH1001" s="5">
        <f t="shared" si="1914"/>
        <v>3.8202094400806423</v>
      </c>
      <c r="AI1001" s="5">
        <f t="shared" si="1914"/>
        <v>0.63004114187364779</v>
      </c>
    </row>
    <row r="1002" spans="2:35" x14ac:dyDescent="0.3">
      <c r="E1002" s="2"/>
      <c r="M1002" s="2"/>
    </row>
    <row r="1003" spans="2:35" s="78" customFormat="1" x14ac:dyDescent="0.3">
      <c r="B1003" s="77" t="s">
        <v>254</v>
      </c>
      <c r="C1003" s="77"/>
      <c r="D1003" s="77"/>
    </row>
    <row r="1004" spans="2:35" x14ac:dyDescent="0.3">
      <c r="E1004" s="305" t="s">
        <v>89</v>
      </c>
      <c r="F1004" s="305"/>
      <c r="G1004" s="305"/>
      <c r="H1004" s="305"/>
      <c r="I1004" s="305"/>
      <c r="J1004" s="305"/>
      <c r="K1004" s="305"/>
      <c r="M1004" s="305" t="s">
        <v>64</v>
      </c>
      <c r="N1004" s="305"/>
      <c r="O1004" s="305"/>
      <c r="P1004" s="305"/>
      <c r="Q1004" s="305"/>
      <c r="R1004" s="305"/>
      <c r="S1004" s="305"/>
      <c r="U1004" s="305" t="s">
        <v>65</v>
      </c>
      <c r="V1004" s="305"/>
      <c r="W1004" s="305"/>
      <c r="X1004" s="305"/>
      <c r="Y1004" s="305"/>
      <c r="Z1004" s="305"/>
      <c r="AA1004" s="305"/>
      <c r="AC1004" s="305" t="s">
        <v>66</v>
      </c>
      <c r="AD1004" s="305"/>
      <c r="AE1004" s="305"/>
      <c r="AF1004" s="305"/>
      <c r="AG1004" s="305"/>
      <c r="AH1004" s="305"/>
      <c r="AI1004" s="305"/>
    </row>
    <row r="1005" spans="2:35" s="3" customFormat="1" x14ac:dyDescent="0.3">
      <c r="B1005" s="4" t="s">
        <v>211</v>
      </c>
      <c r="C1005" s="4"/>
      <c r="D1005" s="4"/>
      <c r="E1005" s="3" t="s">
        <v>70</v>
      </c>
      <c r="F1005" s="3" t="s">
        <v>69</v>
      </c>
      <c r="G1005" s="3" t="s">
        <v>61</v>
      </c>
      <c r="H1005" s="3" t="s">
        <v>68</v>
      </c>
      <c r="I1005" s="3" t="s">
        <v>71</v>
      </c>
      <c r="J1005" s="3" t="s">
        <v>72</v>
      </c>
      <c r="K1005" s="3" t="s">
        <v>62</v>
      </c>
      <c r="M1005" s="3" t="s">
        <v>70</v>
      </c>
      <c r="N1005" s="3" t="s">
        <v>69</v>
      </c>
      <c r="O1005" s="3" t="s">
        <v>61</v>
      </c>
      <c r="P1005" s="3" t="s">
        <v>68</v>
      </c>
      <c r="Q1005" s="3" t="s">
        <v>71</v>
      </c>
      <c r="R1005" s="3" t="s">
        <v>72</v>
      </c>
      <c r="S1005" s="3" t="s">
        <v>62</v>
      </c>
      <c r="U1005" s="3" t="s">
        <v>70</v>
      </c>
      <c r="V1005" s="3" t="s">
        <v>69</v>
      </c>
      <c r="W1005" s="3" t="s">
        <v>61</v>
      </c>
      <c r="X1005" s="3" t="s">
        <v>68</v>
      </c>
      <c r="Y1005" s="3" t="s">
        <v>71</v>
      </c>
      <c r="Z1005" s="3" t="s">
        <v>72</v>
      </c>
      <c r="AA1005" s="3" t="s">
        <v>62</v>
      </c>
      <c r="AC1005" s="3" t="s">
        <v>70</v>
      </c>
      <c r="AD1005" s="3" t="s">
        <v>69</v>
      </c>
      <c r="AE1005" s="3" t="s">
        <v>61</v>
      </c>
      <c r="AF1005" s="3" t="s">
        <v>68</v>
      </c>
      <c r="AG1005" s="3" t="s">
        <v>71</v>
      </c>
      <c r="AH1005" s="3" t="s">
        <v>72</v>
      </c>
      <c r="AI1005" s="3" t="s">
        <v>62</v>
      </c>
    </row>
    <row r="1006" spans="2:35" hidden="1" x14ac:dyDescent="0.3">
      <c r="B1006" s="85">
        <f>B901</f>
        <v>40633</v>
      </c>
      <c r="C1006" s="3"/>
      <c r="D1006" s="3"/>
      <c r="E1006" s="5">
        <f>E303-E619</f>
        <v>130.875</v>
      </c>
      <c r="F1006" s="5">
        <f t="shared" ref="F1006:AI1006" si="1915">F303-F619</f>
        <v>33.479999999999997</v>
      </c>
      <c r="G1006" s="5">
        <f t="shared" si="1915"/>
        <v>33.634999999999998</v>
      </c>
      <c r="H1006" s="5">
        <f t="shared" si="1915"/>
        <v>152.09</v>
      </c>
      <c r="I1006" s="5">
        <f t="shared" si="1915"/>
        <v>199.38124999999999</v>
      </c>
      <c r="J1006" s="5">
        <f t="shared" si="1915"/>
        <v>256.15749999999997</v>
      </c>
      <c r="K1006" s="5">
        <f t="shared" si="1915"/>
        <v>36.329999999999991</v>
      </c>
      <c r="L1006" s="5"/>
      <c r="M1006" s="5">
        <f t="shared" si="1915"/>
        <v>83.76</v>
      </c>
      <c r="N1006" s="5">
        <f t="shared" si="1915"/>
        <v>0</v>
      </c>
      <c r="O1006" s="5">
        <f t="shared" si="1915"/>
        <v>0</v>
      </c>
      <c r="P1006" s="5">
        <f t="shared" si="1915"/>
        <v>0</v>
      </c>
      <c r="Q1006" s="5">
        <f t="shared" si="1915"/>
        <v>0</v>
      </c>
      <c r="R1006" s="5">
        <f t="shared" si="1915"/>
        <v>0</v>
      </c>
      <c r="S1006" s="5">
        <f t="shared" si="1915"/>
        <v>0</v>
      </c>
      <c r="T1006" s="5"/>
      <c r="U1006" s="5">
        <f t="shared" si="1915"/>
        <v>73.290000000000006</v>
      </c>
      <c r="V1006" s="5">
        <f t="shared" si="1915"/>
        <v>7.5600000000000014</v>
      </c>
      <c r="W1006" s="5">
        <f t="shared" si="1915"/>
        <v>7.5950000000000015</v>
      </c>
      <c r="X1006" s="5">
        <f t="shared" si="1915"/>
        <v>22.700000000000003</v>
      </c>
      <c r="Y1006" s="5">
        <f t="shared" si="1915"/>
        <v>16.387499999999999</v>
      </c>
      <c r="Z1006" s="5">
        <f t="shared" si="1915"/>
        <v>21.076249999999998</v>
      </c>
      <c r="AA1006" s="5">
        <f t="shared" si="1915"/>
        <v>2.5950000000000002</v>
      </c>
      <c r="AB1006" s="5"/>
      <c r="AC1006" s="5">
        <f t="shared" si="1915"/>
        <v>39.262499999999996</v>
      </c>
      <c r="AD1006" s="5">
        <f t="shared" si="1915"/>
        <v>2.7000000000000006</v>
      </c>
      <c r="AE1006" s="5">
        <f t="shared" si="1915"/>
        <v>2.7125000000000004</v>
      </c>
      <c r="AF1006" s="5">
        <f t="shared" si="1915"/>
        <v>14.755000000000001</v>
      </c>
      <c r="AG1006" s="5">
        <f t="shared" si="1915"/>
        <v>20.484374999999996</v>
      </c>
      <c r="AH1006" s="5">
        <f t="shared" si="1915"/>
        <v>12.969999999999999</v>
      </c>
      <c r="AI1006" s="5">
        <f t="shared" si="1915"/>
        <v>0.86499999999999988</v>
      </c>
    </row>
    <row r="1007" spans="2:35" hidden="1" x14ac:dyDescent="0.3">
      <c r="B1007" s="85">
        <f t="shared" ref="B1007:B1036" si="1916">B902</f>
        <v>40999</v>
      </c>
      <c r="C1007" s="3"/>
      <c r="D1007" s="3"/>
      <c r="E1007" s="5">
        <f t="shared" ref="E1007:AI1007" si="1917">E304-E620</f>
        <v>140.0625</v>
      </c>
      <c r="F1007" s="5">
        <f t="shared" si="1917"/>
        <v>34.797499999999992</v>
      </c>
      <c r="G1007" s="5">
        <f t="shared" si="1917"/>
        <v>35.494999999999997</v>
      </c>
      <c r="H1007" s="5">
        <f t="shared" si="1917"/>
        <v>158.87375</v>
      </c>
      <c r="I1007" s="5">
        <f t="shared" si="1917"/>
        <v>213.06874999999999</v>
      </c>
      <c r="J1007" s="5">
        <f t="shared" si="1917"/>
        <v>274.62375000000003</v>
      </c>
      <c r="K1007" s="5">
        <f t="shared" si="1917"/>
        <v>38.85</v>
      </c>
      <c r="L1007" s="5"/>
      <c r="M1007" s="5">
        <f t="shared" si="1917"/>
        <v>89.64</v>
      </c>
      <c r="N1007" s="5">
        <f t="shared" si="1917"/>
        <v>0</v>
      </c>
      <c r="O1007" s="5">
        <f t="shared" si="1917"/>
        <v>0</v>
      </c>
      <c r="P1007" s="5">
        <f t="shared" si="1917"/>
        <v>0</v>
      </c>
      <c r="Q1007" s="5">
        <f t="shared" si="1917"/>
        <v>0</v>
      </c>
      <c r="R1007" s="5">
        <f t="shared" si="1917"/>
        <v>0</v>
      </c>
      <c r="S1007" s="5">
        <f t="shared" si="1917"/>
        <v>0</v>
      </c>
      <c r="T1007" s="5"/>
      <c r="U1007" s="5">
        <f t="shared" si="1917"/>
        <v>78.435000000000016</v>
      </c>
      <c r="V1007" s="5">
        <f t="shared" si="1917"/>
        <v>7.8575000000000008</v>
      </c>
      <c r="W1007" s="5">
        <f t="shared" si="1917"/>
        <v>8.0150000000000006</v>
      </c>
      <c r="X1007" s="5">
        <f t="shared" si="1917"/>
        <v>23.712500000000002</v>
      </c>
      <c r="Y1007" s="5">
        <f t="shared" si="1917"/>
        <v>17.512499999999999</v>
      </c>
      <c r="Z1007" s="5">
        <f t="shared" si="1917"/>
        <v>22.595625000000002</v>
      </c>
      <c r="AA1007" s="5">
        <f t="shared" si="1917"/>
        <v>2.7749999999999999</v>
      </c>
      <c r="AB1007" s="5"/>
      <c r="AC1007" s="5">
        <f t="shared" si="1917"/>
        <v>42.018750000000004</v>
      </c>
      <c r="AD1007" s="5">
        <f t="shared" si="1917"/>
        <v>2.8062500000000004</v>
      </c>
      <c r="AE1007" s="5">
        <f t="shared" si="1917"/>
        <v>2.8625000000000003</v>
      </c>
      <c r="AF1007" s="5">
        <f t="shared" si="1917"/>
        <v>15.413125000000001</v>
      </c>
      <c r="AG1007" s="5">
        <f t="shared" si="1917"/>
        <v>21.890625</v>
      </c>
      <c r="AH1007" s="5">
        <f t="shared" si="1917"/>
        <v>13.905000000000001</v>
      </c>
      <c r="AI1007" s="5">
        <f t="shared" si="1917"/>
        <v>0.92499999999999993</v>
      </c>
    </row>
    <row r="1008" spans="2:35" hidden="1" x14ac:dyDescent="0.3">
      <c r="B1008" s="85">
        <f t="shared" si="1916"/>
        <v>41364</v>
      </c>
      <c r="C1008" s="3"/>
      <c r="D1008" s="3"/>
      <c r="E1008" s="5">
        <f t="shared" ref="E1008:AI1008" si="1918">E305-E621</f>
        <v>153.90625</v>
      </c>
      <c r="F1008" s="5">
        <f t="shared" si="1918"/>
        <v>37.354999999999997</v>
      </c>
      <c r="G1008" s="5">
        <f t="shared" si="1918"/>
        <v>38.362500000000004</v>
      </c>
      <c r="H1008" s="5">
        <f t="shared" si="1918"/>
        <v>170.18000000000004</v>
      </c>
      <c r="I1008" s="5">
        <f t="shared" si="1918"/>
        <v>233.50874999999999</v>
      </c>
      <c r="J1008" s="5">
        <f t="shared" si="1918"/>
        <v>302.57</v>
      </c>
      <c r="K1008" s="5">
        <f t="shared" si="1918"/>
        <v>42.63</v>
      </c>
      <c r="L1008" s="5"/>
      <c r="M1008" s="5">
        <f t="shared" si="1918"/>
        <v>98.5</v>
      </c>
      <c r="N1008" s="5">
        <f t="shared" si="1918"/>
        <v>0</v>
      </c>
      <c r="O1008" s="5">
        <f t="shared" si="1918"/>
        <v>0</v>
      </c>
      <c r="P1008" s="5">
        <f t="shared" si="1918"/>
        <v>0</v>
      </c>
      <c r="Q1008" s="5">
        <f t="shared" si="1918"/>
        <v>0</v>
      </c>
      <c r="R1008" s="5">
        <f t="shared" si="1918"/>
        <v>0</v>
      </c>
      <c r="S1008" s="5">
        <f t="shared" si="1918"/>
        <v>0</v>
      </c>
      <c r="T1008" s="5"/>
      <c r="U1008" s="5">
        <f t="shared" si="1918"/>
        <v>86.1875</v>
      </c>
      <c r="V1008" s="5">
        <f t="shared" si="1918"/>
        <v>8.4350000000000005</v>
      </c>
      <c r="W1008" s="5">
        <f t="shared" si="1918"/>
        <v>8.6624999999999996</v>
      </c>
      <c r="X1008" s="5">
        <f t="shared" si="1918"/>
        <v>25.400000000000002</v>
      </c>
      <c r="Y1008" s="5">
        <f t="shared" si="1918"/>
        <v>19.192499999999999</v>
      </c>
      <c r="Z1008" s="5">
        <f t="shared" si="1918"/>
        <v>24.895</v>
      </c>
      <c r="AA1008" s="5">
        <f t="shared" si="1918"/>
        <v>3.0449999999999999</v>
      </c>
      <c r="AB1008" s="5"/>
      <c r="AC1008" s="5">
        <f t="shared" si="1918"/>
        <v>46.171875</v>
      </c>
      <c r="AD1008" s="5">
        <f t="shared" si="1918"/>
        <v>3.0125000000000006</v>
      </c>
      <c r="AE1008" s="5">
        <f t="shared" si="1918"/>
        <v>3.09375</v>
      </c>
      <c r="AF1008" s="5">
        <f t="shared" si="1918"/>
        <v>16.510000000000002</v>
      </c>
      <c r="AG1008" s="5">
        <f t="shared" si="1918"/>
        <v>23.990625000000005</v>
      </c>
      <c r="AH1008" s="5">
        <f t="shared" si="1918"/>
        <v>15.319999999999999</v>
      </c>
      <c r="AI1008" s="5">
        <f t="shared" si="1918"/>
        <v>1.0149999999999999</v>
      </c>
    </row>
    <row r="1009" spans="2:35" hidden="1" x14ac:dyDescent="0.3">
      <c r="B1009" s="85">
        <f t="shared" si="1916"/>
        <v>41729</v>
      </c>
      <c r="C1009" s="3"/>
      <c r="D1009" s="3"/>
      <c r="E1009" s="5">
        <f t="shared" ref="E1009:AI1009" si="1919">E306-E622</f>
        <v>176.5625</v>
      </c>
      <c r="F1009" s="5">
        <f t="shared" si="1919"/>
        <v>42.005000000000003</v>
      </c>
      <c r="G1009" s="5">
        <f t="shared" si="1919"/>
        <v>43.322499999999998</v>
      </c>
      <c r="H1009" s="5">
        <f t="shared" si="1919"/>
        <v>190.36375000000001</v>
      </c>
      <c r="I1009" s="5">
        <f t="shared" si="1919"/>
        <v>267.27125000000001</v>
      </c>
      <c r="J1009" s="5">
        <f t="shared" si="1919"/>
        <v>348.98250000000007</v>
      </c>
      <c r="K1009" s="5">
        <f t="shared" si="1919"/>
        <v>49.139999999999993</v>
      </c>
      <c r="L1009" s="5"/>
      <c r="M1009" s="5">
        <f t="shared" si="1919"/>
        <v>113</v>
      </c>
      <c r="N1009" s="5">
        <f t="shared" si="1919"/>
        <v>0</v>
      </c>
      <c r="O1009" s="5">
        <f t="shared" si="1919"/>
        <v>0</v>
      </c>
      <c r="P1009" s="5">
        <f t="shared" si="1919"/>
        <v>0</v>
      </c>
      <c r="Q1009" s="5">
        <f t="shared" si="1919"/>
        <v>0</v>
      </c>
      <c r="R1009" s="5">
        <f t="shared" si="1919"/>
        <v>0</v>
      </c>
      <c r="S1009" s="5">
        <f t="shared" si="1919"/>
        <v>0</v>
      </c>
      <c r="T1009" s="5"/>
      <c r="U1009" s="5">
        <f t="shared" si="1919"/>
        <v>98.875</v>
      </c>
      <c r="V1009" s="5">
        <f t="shared" si="1919"/>
        <v>9.4850000000000012</v>
      </c>
      <c r="W1009" s="5">
        <f t="shared" si="1919"/>
        <v>9.7825000000000006</v>
      </c>
      <c r="X1009" s="5">
        <f t="shared" si="1919"/>
        <v>28.412500000000005</v>
      </c>
      <c r="Y1009" s="5">
        <f t="shared" si="1919"/>
        <v>21.967500000000001</v>
      </c>
      <c r="Z1009" s="5">
        <f t="shared" si="1919"/>
        <v>28.713750000000005</v>
      </c>
      <c r="AA1009" s="5">
        <f t="shared" si="1919"/>
        <v>3.51</v>
      </c>
      <c r="AB1009" s="5"/>
      <c r="AC1009" s="5">
        <f t="shared" si="1919"/>
        <v>52.96875</v>
      </c>
      <c r="AD1009" s="5">
        <f t="shared" si="1919"/>
        <v>3.3875000000000006</v>
      </c>
      <c r="AE1009" s="5">
        <f t="shared" si="1919"/>
        <v>3.4937499999999999</v>
      </c>
      <c r="AF1009" s="5">
        <f t="shared" si="1919"/>
        <v>18.468125000000001</v>
      </c>
      <c r="AG1009" s="5">
        <f t="shared" si="1919"/>
        <v>27.459374999999998</v>
      </c>
      <c r="AH1009" s="5">
        <f t="shared" si="1919"/>
        <v>17.670000000000002</v>
      </c>
      <c r="AI1009" s="5">
        <f t="shared" si="1919"/>
        <v>1.1700000000000002</v>
      </c>
    </row>
    <row r="1010" spans="2:35" hidden="1" x14ac:dyDescent="0.3">
      <c r="B1010" s="85">
        <f t="shared" si="1916"/>
        <v>42094</v>
      </c>
      <c r="C1010" s="3"/>
      <c r="D1010" s="3"/>
      <c r="E1010" s="5">
        <f t="shared" ref="E1010:AI1010" si="1920">E307-E623</f>
        <v>189.03125</v>
      </c>
      <c r="F1010" s="5">
        <f t="shared" si="1920"/>
        <v>43.865000000000002</v>
      </c>
      <c r="G1010" s="5">
        <f t="shared" si="1920"/>
        <v>45.57</v>
      </c>
      <c r="H1010" s="5">
        <f t="shared" si="1920"/>
        <v>198.82249999999999</v>
      </c>
      <c r="I1010" s="5">
        <f t="shared" si="1920"/>
        <v>285.43</v>
      </c>
      <c r="J1010" s="5">
        <f t="shared" si="1920"/>
        <v>373.96625</v>
      </c>
      <c r="K1010" s="5">
        <f t="shared" si="1920"/>
        <v>52.604999999999997</v>
      </c>
      <c r="L1010" s="5"/>
      <c r="M1010" s="5">
        <f t="shared" si="1920"/>
        <v>120.98000000000002</v>
      </c>
      <c r="N1010" s="5">
        <f t="shared" si="1920"/>
        <v>0</v>
      </c>
      <c r="O1010" s="5">
        <f t="shared" si="1920"/>
        <v>0</v>
      </c>
      <c r="P1010" s="5">
        <f t="shared" si="1920"/>
        <v>0</v>
      </c>
      <c r="Q1010" s="5">
        <f t="shared" si="1920"/>
        <v>0</v>
      </c>
      <c r="R1010" s="5">
        <f t="shared" si="1920"/>
        <v>0</v>
      </c>
      <c r="S1010" s="5">
        <f t="shared" si="1920"/>
        <v>0</v>
      </c>
      <c r="T1010" s="5"/>
      <c r="U1010" s="5">
        <f t="shared" si="1920"/>
        <v>105.8575</v>
      </c>
      <c r="V1010" s="5">
        <f t="shared" si="1920"/>
        <v>9.9050000000000011</v>
      </c>
      <c r="W1010" s="5">
        <f t="shared" si="1920"/>
        <v>10.290000000000001</v>
      </c>
      <c r="X1010" s="5">
        <f t="shared" si="1920"/>
        <v>29.675000000000001</v>
      </c>
      <c r="Y1010" s="5">
        <f t="shared" si="1920"/>
        <v>23.459999999999997</v>
      </c>
      <c r="Z1010" s="5">
        <f t="shared" si="1920"/>
        <v>30.769375000000007</v>
      </c>
      <c r="AA1010" s="5">
        <f t="shared" si="1920"/>
        <v>3.7575000000000003</v>
      </c>
      <c r="AB1010" s="5"/>
      <c r="AC1010" s="5">
        <f t="shared" si="1920"/>
        <v>56.709375000000001</v>
      </c>
      <c r="AD1010" s="5">
        <f t="shared" si="1920"/>
        <v>3.5375000000000001</v>
      </c>
      <c r="AE1010" s="5">
        <f t="shared" si="1920"/>
        <v>3.6750000000000003</v>
      </c>
      <c r="AF1010" s="5">
        <f t="shared" si="1920"/>
        <v>19.288749999999997</v>
      </c>
      <c r="AG1010" s="5">
        <f t="shared" si="1920"/>
        <v>29.324999999999999</v>
      </c>
      <c r="AH1010" s="5">
        <f t="shared" si="1920"/>
        <v>18.935000000000002</v>
      </c>
      <c r="AI1010" s="5">
        <f t="shared" si="1920"/>
        <v>1.2525000000000002</v>
      </c>
    </row>
    <row r="1011" spans="2:35" hidden="1" x14ac:dyDescent="0.3">
      <c r="B1011" s="85">
        <f t="shared" si="1916"/>
        <v>42460</v>
      </c>
      <c r="C1011" s="3"/>
      <c r="D1011" s="3"/>
      <c r="E1011" s="5">
        <f t="shared" ref="E1011:AI1011" si="1921">E308-E624</f>
        <v>202.625</v>
      </c>
      <c r="F1011" s="5">
        <f t="shared" si="1921"/>
        <v>45.802500000000002</v>
      </c>
      <c r="G1011" s="5">
        <f t="shared" si="1921"/>
        <v>48.127499999999998</v>
      </c>
      <c r="H1011" s="5">
        <f t="shared" si="1921"/>
        <v>207.78375000000003</v>
      </c>
      <c r="I1011" s="5">
        <f t="shared" si="1921"/>
        <v>305.04874999999998</v>
      </c>
      <c r="J1011" s="5">
        <f t="shared" si="1921"/>
        <v>401.32</v>
      </c>
      <c r="K1011" s="5">
        <f t="shared" si="1921"/>
        <v>56.49</v>
      </c>
      <c r="L1011" s="5"/>
      <c r="M1011" s="5">
        <f t="shared" si="1921"/>
        <v>129.67999999999998</v>
      </c>
      <c r="N1011" s="5">
        <f t="shared" si="1921"/>
        <v>0</v>
      </c>
      <c r="O1011" s="5">
        <f t="shared" si="1921"/>
        <v>0</v>
      </c>
      <c r="P1011" s="5">
        <f t="shared" si="1921"/>
        <v>0</v>
      </c>
      <c r="Q1011" s="5">
        <f t="shared" si="1921"/>
        <v>0</v>
      </c>
      <c r="R1011" s="5">
        <f t="shared" si="1921"/>
        <v>0</v>
      </c>
      <c r="S1011" s="5">
        <f t="shared" si="1921"/>
        <v>0</v>
      </c>
      <c r="T1011" s="5"/>
      <c r="U1011" s="5">
        <f t="shared" si="1921"/>
        <v>113.47000000000001</v>
      </c>
      <c r="V1011" s="5">
        <f t="shared" si="1921"/>
        <v>10.342500000000001</v>
      </c>
      <c r="W1011" s="5">
        <f t="shared" si="1921"/>
        <v>10.867500000000001</v>
      </c>
      <c r="X1011" s="5">
        <f t="shared" si="1921"/>
        <v>31.012500000000003</v>
      </c>
      <c r="Y1011" s="5">
        <f t="shared" si="1921"/>
        <v>25.072500000000002</v>
      </c>
      <c r="Z1011" s="5">
        <f t="shared" si="1921"/>
        <v>33.020000000000003</v>
      </c>
      <c r="AA1011" s="5">
        <f t="shared" si="1921"/>
        <v>4.0350000000000001</v>
      </c>
      <c r="AB1011" s="5"/>
      <c r="AC1011" s="5">
        <f t="shared" si="1921"/>
        <v>60.787499999999994</v>
      </c>
      <c r="AD1011" s="5">
        <f t="shared" si="1921"/>
        <v>3.6937500000000001</v>
      </c>
      <c r="AE1011" s="5">
        <f t="shared" si="1921"/>
        <v>3.8812500000000001</v>
      </c>
      <c r="AF1011" s="5">
        <f t="shared" si="1921"/>
        <v>20.158125000000002</v>
      </c>
      <c r="AG1011" s="5">
        <f t="shared" si="1921"/>
        <v>31.340624999999999</v>
      </c>
      <c r="AH1011" s="5">
        <f t="shared" si="1921"/>
        <v>20.32</v>
      </c>
      <c r="AI1011" s="5">
        <f t="shared" si="1921"/>
        <v>1.345</v>
      </c>
    </row>
    <row r="1012" spans="2:35" hidden="1" x14ac:dyDescent="0.3">
      <c r="B1012" s="85">
        <f t="shared" si="1916"/>
        <v>42825</v>
      </c>
      <c r="C1012" s="3"/>
      <c r="D1012" s="3"/>
      <c r="E1012" s="5">
        <f t="shared" ref="E1012:AI1012" si="1922">E309-E625</f>
        <v>217.9375</v>
      </c>
      <c r="F1012" s="5">
        <f t="shared" si="1922"/>
        <v>47.972500000000004</v>
      </c>
      <c r="G1012" s="5">
        <f t="shared" si="1922"/>
        <v>50.917499999999997</v>
      </c>
      <c r="H1012" s="5">
        <f t="shared" si="1922"/>
        <v>217.58250000000001</v>
      </c>
      <c r="I1012" s="5">
        <f t="shared" si="1922"/>
        <v>326.94874999999996</v>
      </c>
      <c r="J1012" s="5">
        <f t="shared" si="1922"/>
        <v>431.93250000000006</v>
      </c>
      <c r="K1012" s="5">
        <f t="shared" si="1922"/>
        <v>60.794999999999995</v>
      </c>
      <c r="L1012" s="5"/>
      <c r="M1012" s="5">
        <f t="shared" si="1922"/>
        <v>139.48000000000002</v>
      </c>
      <c r="N1012" s="5">
        <f t="shared" si="1922"/>
        <v>0</v>
      </c>
      <c r="O1012" s="5">
        <f t="shared" si="1922"/>
        <v>0</v>
      </c>
      <c r="P1012" s="5">
        <f t="shared" si="1922"/>
        <v>0</v>
      </c>
      <c r="Q1012" s="5">
        <f t="shared" si="1922"/>
        <v>0</v>
      </c>
      <c r="R1012" s="5">
        <f t="shared" si="1922"/>
        <v>0</v>
      </c>
      <c r="S1012" s="5">
        <f t="shared" si="1922"/>
        <v>0</v>
      </c>
      <c r="T1012" s="5"/>
      <c r="U1012" s="5">
        <f t="shared" si="1922"/>
        <v>122.045</v>
      </c>
      <c r="V1012" s="5">
        <f t="shared" si="1922"/>
        <v>10.832500000000001</v>
      </c>
      <c r="W1012" s="5">
        <f t="shared" si="1922"/>
        <v>11.497500000000002</v>
      </c>
      <c r="X1012" s="5">
        <f t="shared" si="1922"/>
        <v>32.475000000000001</v>
      </c>
      <c r="Y1012" s="5">
        <f t="shared" si="1922"/>
        <v>26.872500000000002</v>
      </c>
      <c r="Z1012" s="5">
        <f t="shared" si="1922"/>
        <v>35.53875</v>
      </c>
      <c r="AA1012" s="5">
        <f t="shared" si="1922"/>
        <v>4.3425000000000002</v>
      </c>
      <c r="AB1012" s="5"/>
      <c r="AC1012" s="5">
        <f t="shared" si="1922"/>
        <v>65.381249999999994</v>
      </c>
      <c r="AD1012" s="5">
        <f t="shared" si="1922"/>
        <v>3.8687500000000004</v>
      </c>
      <c r="AE1012" s="5">
        <f t="shared" si="1922"/>
        <v>4.1062500000000002</v>
      </c>
      <c r="AF1012" s="5">
        <f t="shared" si="1922"/>
        <v>21.108750000000001</v>
      </c>
      <c r="AG1012" s="5">
        <f t="shared" si="1922"/>
        <v>33.590624999999996</v>
      </c>
      <c r="AH1012" s="5">
        <f t="shared" si="1922"/>
        <v>21.870000000000005</v>
      </c>
      <c r="AI1012" s="5">
        <f t="shared" si="1922"/>
        <v>1.4474999999999998</v>
      </c>
    </row>
    <row r="1013" spans="2:35" hidden="1" x14ac:dyDescent="0.3">
      <c r="B1013" s="85">
        <f t="shared" si="1916"/>
        <v>43190</v>
      </c>
      <c r="C1013" s="3"/>
      <c r="D1013" s="3"/>
      <c r="E1013" s="5">
        <f t="shared" ref="E1013:AI1013" si="1923">E310-E626</f>
        <v>234.46875</v>
      </c>
      <c r="F1013" s="5">
        <f t="shared" si="1923"/>
        <v>50.142500000000005</v>
      </c>
      <c r="G1013" s="5">
        <f t="shared" si="1923"/>
        <v>53.784999999999997</v>
      </c>
      <c r="H1013" s="5">
        <f t="shared" si="1923"/>
        <v>227.71625000000003</v>
      </c>
      <c r="I1013" s="5">
        <f t="shared" si="1923"/>
        <v>350.40000000000003</v>
      </c>
      <c r="J1013" s="5">
        <f t="shared" si="1923"/>
        <v>464.91500000000002</v>
      </c>
      <c r="K1013" s="5">
        <f t="shared" si="1923"/>
        <v>65.414999999999992</v>
      </c>
      <c r="L1013" s="5"/>
      <c r="M1013" s="5">
        <f t="shared" si="1923"/>
        <v>150.06</v>
      </c>
      <c r="N1013" s="5">
        <f t="shared" si="1923"/>
        <v>0</v>
      </c>
      <c r="O1013" s="5">
        <f t="shared" si="1923"/>
        <v>0</v>
      </c>
      <c r="P1013" s="5">
        <f t="shared" si="1923"/>
        <v>0</v>
      </c>
      <c r="Q1013" s="5">
        <f t="shared" si="1923"/>
        <v>0</v>
      </c>
      <c r="R1013" s="5">
        <f t="shared" si="1923"/>
        <v>0</v>
      </c>
      <c r="S1013" s="5">
        <f t="shared" si="1923"/>
        <v>0</v>
      </c>
      <c r="T1013" s="5"/>
      <c r="U1013" s="5">
        <f t="shared" si="1923"/>
        <v>131.30250000000001</v>
      </c>
      <c r="V1013" s="5">
        <f t="shared" si="1923"/>
        <v>11.3225</v>
      </c>
      <c r="W1013" s="5">
        <f t="shared" si="1923"/>
        <v>12.145000000000001</v>
      </c>
      <c r="X1013" s="5">
        <f t="shared" si="1923"/>
        <v>33.987500000000004</v>
      </c>
      <c r="Y1013" s="5">
        <f t="shared" si="1923"/>
        <v>28.799999999999997</v>
      </c>
      <c r="Z1013" s="5">
        <f t="shared" si="1923"/>
        <v>38.252500000000005</v>
      </c>
      <c r="AA1013" s="5">
        <f t="shared" si="1923"/>
        <v>4.6725000000000003</v>
      </c>
      <c r="AB1013" s="5"/>
      <c r="AC1013" s="5">
        <f t="shared" si="1923"/>
        <v>70.340625000000003</v>
      </c>
      <c r="AD1013" s="5">
        <f t="shared" si="1923"/>
        <v>4.0437500000000002</v>
      </c>
      <c r="AE1013" s="5">
        <f t="shared" si="1923"/>
        <v>4.3375000000000004</v>
      </c>
      <c r="AF1013" s="5">
        <f t="shared" si="1923"/>
        <v>22.091875000000002</v>
      </c>
      <c r="AG1013" s="5">
        <f t="shared" si="1923"/>
        <v>36</v>
      </c>
      <c r="AH1013" s="5">
        <f t="shared" si="1923"/>
        <v>23.540000000000003</v>
      </c>
      <c r="AI1013" s="5">
        <f t="shared" si="1923"/>
        <v>1.5574999999999999</v>
      </c>
    </row>
    <row r="1014" spans="2:35" hidden="1" x14ac:dyDescent="0.3">
      <c r="B1014" s="85">
        <f t="shared" si="1916"/>
        <v>43555</v>
      </c>
      <c r="C1014" s="3"/>
      <c r="D1014" s="3"/>
      <c r="E1014" s="5">
        <f t="shared" ref="E1014:AI1014" si="1924">E311-E627</f>
        <v>252.1875</v>
      </c>
      <c r="F1014" s="5">
        <f t="shared" si="1924"/>
        <v>52.390000000000008</v>
      </c>
      <c r="G1014" s="5">
        <f t="shared" si="1924"/>
        <v>56.884999999999998</v>
      </c>
      <c r="H1014" s="5">
        <f t="shared" si="1924"/>
        <v>238.26875000000004</v>
      </c>
      <c r="I1014" s="5">
        <f t="shared" si="1924"/>
        <v>375.58499999999998</v>
      </c>
      <c r="J1014" s="5">
        <f t="shared" si="1924"/>
        <v>500.26749999999998</v>
      </c>
      <c r="K1014" s="5">
        <f t="shared" si="1924"/>
        <v>70.24499999999999</v>
      </c>
      <c r="L1014" s="5"/>
      <c r="M1014" s="5">
        <f t="shared" si="1924"/>
        <v>161.4</v>
      </c>
      <c r="N1014" s="5">
        <f t="shared" si="1924"/>
        <v>0</v>
      </c>
      <c r="O1014" s="5">
        <f t="shared" si="1924"/>
        <v>0</v>
      </c>
      <c r="P1014" s="5">
        <f t="shared" si="1924"/>
        <v>0</v>
      </c>
      <c r="Q1014" s="5">
        <f t="shared" si="1924"/>
        <v>0</v>
      </c>
      <c r="R1014" s="5">
        <f t="shared" si="1924"/>
        <v>0</v>
      </c>
      <c r="S1014" s="5">
        <f t="shared" si="1924"/>
        <v>0</v>
      </c>
      <c r="T1014" s="5"/>
      <c r="U1014" s="5">
        <f t="shared" si="1924"/>
        <v>141.22500000000002</v>
      </c>
      <c r="V1014" s="5">
        <f t="shared" si="1924"/>
        <v>11.83</v>
      </c>
      <c r="W1014" s="5">
        <f t="shared" si="1924"/>
        <v>12.845000000000001</v>
      </c>
      <c r="X1014" s="5">
        <f t="shared" si="1924"/>
        <v>35.5625</v>
      </c>
      <c r="Y1014" s="5">
        <f t="shared" si="1924"/>
        <v>30.869999999999994</v>
      </c>
      <c r="Z1014" s="5">
        <f t="shared" si="1924"/>
        <v>41.161250000000003</v>
      </c>
      <c r="AA1014" s="5">
        <f t="shared" si="1924"/>
        <v>5.0175000000000001</v>
      </c>
      <c r="AB1014" s="5"/>
      <c r="AC1014" s="5">
        <f t="shared" si="1924"/>
        <v>75.65625</v>
      </c>
      <c r="AD1014" s="5">
        <f t="shared" si="1924"/>
        <v>4.2249999999999996</v>
      </c>
      <c r="AE1014" s="5">
        <f t="shared" si="1924"/>
        <v>4.5875000000000004</v>
      </c>
      <c r="AF1014" s="5">
        <f t="shared" si="1924"/>
        <v>23.115624999999998</v>
      </c>
      <c r="AG1014" s="5">
        <f t="shared" si="1924"/>
        <v>38.587499999999999</v>
      </c>
      <c r="AH1014" s="5">
        <f t="shared" si="1924"/>
        <v>25.330000000000002</v>
      </c>
      <c r="AI1014" s="5">
        <f t="shared" si="1924"/>
        <v>1.6725000000000001</v>
      </c>
    </row>
    <row r="1015" spans="2:35" hidden="1" x14ac:dyDescent="0.3">
      <c r="B1015" s="85">
        <f t="shared" si="1916"/>
        <v>43921</v>
      </c>
      <c r="C1015" s="3"/>
      <c r="D1015" s="3"/>
      <c r="E1015" s="5">
        <f t="shared" ref="E1015:AI1015" si="1925">E312-E628</f>
        <v>271.28125</v>
      </c>
      <c r="F1015" s="5">
        <f t="shared" si="1925"/>
        <v>54.870000000000005</v>
      </c>
      <c r="G1015" s="5">
        <f t="shared" si="1925"/>
        <v>60.0625</v>
      </c>
      <c r="H1015" s="5">
        <f t="shared" si="1925"/>
        <v>249.4075</v>
      </c>
      <c r="I1015" s="5">
        <f t="shared" si="1925"/>
        <v>402.41250000000008</v>
      </c>
      <c r="J1015" s="5">
        <f t="shared" si="1925"/>
        <v>538.1875</v>
      </c>
      <c r="K1015" s="5">
        <f t="shared" si="1925"/>
        <v>75.704999999999998</v>
      </c>
      <c r="L1015" s="5"/>
      <c r="M1015" s="5">
        <f t="shared" si="1925"/>
        <v>173.62</v>
      </c>
      <c r="N1015" s="5">
        <f t="shared" si="1925"/>
        <v>0</v>
      </c>
      <c r="O1015" s="5">
        <f t="shared" si="1925"/>
        <v>0</v>
      </c>
      <c r="P1015" s="5">
        <f t="shared" si="1925"/>
        <v>0</v>
      </c>
      <c r="Q1015" s="5">
        <f t="shared" si="1925"/>
        <v>0</v>
      </c>
      <c r="R1015" s="5">
        <f t="shared" si="1925"/>
        <v>0</v>
      </c>
      <c r="S1015" s="5">
        <f t="shared" si="1925"/>
        <v>0</v>
      </c>
      <c r="T1015" s="5"/>
      <c r="U1015" s="5">
        <f t="shared" si="1925"/>
        <v>151.91750000000002</v>
      </c>
      <c r="V1015" s="5">
        <f t="shared" si="1925"/>
        <v>12.39</v>
      </c>
      <c r="W1015" s="5">
        <f t="shared" si="1925"/>
        <v>13.5625</v>
      </c>
      <c r="X1015" s="5">
        <f t="shared" si="1925"/>
        <v>37.225000000000001</v>
      </c>
      <c r="Y1015" s="5">
        <f t="shared" si="1925"/>
        <v>33.075000000000003</v>
      </c>
      <c r="Z1015" s="5">
        <f t="shared" si="1925"/>
        <v>44.28125</v>
      </c>
      <c r="AA1015" s="5">
        <f t="shared" si="1925"/>
        <v>5.4074999999999998</v>
      </c>
      <c r="AB1015" s="5"/>
      <c r="AC1015" s="5">
        <f t="shared" si="1925"/>
        <v>81.384374999999991</v>
      </c>
      <c r="AD1015" s="5">
        <f t="shared" si="1925"/>
        <v>4.4249999999999998</v>
      </c>
      <c r="AE1015" s="5">
        <f t="shared" si="1925"/>
        <v>4.84375</v>
      </c>
      <c r="AF1015" s="5">
        <f t="shared" si="1925"/>
        <v>24.196250000000003</v>
      </c>
      <c r="AG1015" s="5">
        <f t="shared" si="1925"/>
        <v>41.34375</v>
      </c>
      <c r="AH1015" s="5">
        <f t="shared" si="1925"/>
        <v>27.25</v>
      </c>
      <c r="AI1015" s="5">
        <f t="shared" si="1925"/>
        <v>1.8025</v>
      </c>
    </row>
    <row r="1016" spans="2:35" hidden="1" x14ac:dyDescent="0.3">
      <c r="B1016" s="85">
        <f t="shared" si="1916"/>
        <v>44286</v>
      </c>
      <c r="C1016" s="3"/>
      <c r="D1016" s="3"/>
      <c r="E1016" s="5">
        <f t="shared" ref="E1016:AI1016" si="1926">E313-E629</f>
        <v>228.78125</v>
      </c>
      <c r="F1016" s="5">
        <f t="shared" si="1926"/>
        <v>51.46</v>
      </c>
      <c r="G1016" s="5">
        <f t="shared" si="1926"/>
        <v>56.962499999999999</v>
      </c>
      <c r="H1016" s="5">
        <f t="shared" si="1926"/>
        <v>204.01499999999999</v>
      </c>
      <c r="I1016" s="5">
        <f t="shared" si="1926"/>
        <v>335.98250000000002</v>
      </c>
      <c r="J1016" s="5">
        <f t="shared" si="1926"/>
        <v>472.4199999999999</v>
      </c>
      <c r="K1016" s="5">
        <f t="shared" si="1926"/>
        <v>66.36</v>
      </c>
      <c r="L1016" s="5"/>
      <c r="M1016" s="5">
        <f t="shared" si="1926"/>
        <v>146.41999999999999</v>
      </c>
      <c r="N1016" s="5">
        <f t="shared" si="1926"/>
        <v>0</v>
      </c>
      <c r="O1016" s="5">
        <f t="shared" si="1926"/>
        <v>0</v>
      </c>
      <c r="P1016" s="5">
        <f t="shared" si="1926"/>
        <v>0</v>
      </c>
      <c r="Q1016" s="5">
        <f t="shared" si="1926"/>
        <v>0</v>
      </c>
      <c r="R1016" s="5">
        <f t="shared" si="1926"/>
        <v>0</v>
      </c>
      <c r="S1016" s="5">
        <f t="shared" si="1926"/>
        <v>0</v>
      </c>
      <c r="T1016" s="5"/>
      <c r="U1016" s="5">
        <f t="shared" si="1926"/>
        <v>128.11749999999998</v>
      </c>
      <c r="V1016" s="5">
        <f t="shared" si="1926"/>
        <v>11.62</v>
      </c>
      <c r="W1016" s="5">
        <f t="shared" si="1926"/>
        <v>12.862500000000002</v>
      </c>
      <c r="X1016" s="5">
        <f t="shared" si="1926"/>
        <v>30.45</v>
      </c>
      <c r="Y1016" s="5">
        <f t="shared" si="1926"/>
        <v>27.614999999999998</v>
      </c>
      <c r="Z1016" s="5">
        <f t="shared" si="1926"/>
        <v>38.869999999999997</v>
      </c>
      <c r="AA1016" s="5">
        <f t="shared" si="1926"/>
        <v>4.74</v>
      </c>
      <c r="AB1016" s="5"/>
      <c r="AC1016" s="5">
        <f t="shared" si="1926"/>
        <v>68.634374999999991</v>
      </c>
      <c r="AD1016" s="5">
        <f t="shared" si="1926"/>
        <v>4.1500000000000004</v>
      </c>
      <c r="AE1016" s="5">
        <f t="shared" si="1926"/>
        <v>4.59375</v>
      </c>
      <c r="AF1016" s="5">
        <f t="shared" si="1926"/>
        <v>19.7925</v>
      </c>
      <c r="AG1016" s="5">
        <f t="shared" si="1926"/>
        <v>34.518750000000004</v>
      </c>
      <c r="AH1016" s="5">
        <f t="shared" si="1926"/>
        <v>23.919999999999998</v>
      </c>
      <c r="AI1016" s="5">
        <f t="shared" si="1926"/>
        <v>1.58</v>
      </c>
    </row>
    <row r="1017" spans="2:35" x14ac:dyDescent="0.3">
      <c r="B1017" s="85">
        <f t="shared" si="1916"/>
        <v>44651</v>
      </c>
      <c r="C1017" s="3"/>
      <c r="D1017" s="3"/>
      <c r="E1017" s="5">
        <f t="shared" ref="E1017:AI1017" si="1927">E314-E630</f>
        <v>56.069999999999993</v>
      </c>
      <c r="F1017" s="5">
        <f t="shared" si="1927"/>
        <v>35.694562499999996</v>
      </c>
      <c r="G1017" s="5">
        <f t="shared" si="1927"/>
        <v>40.039987500000002</v>
      </c>
      <c r="H1017" s="5">
        <f t="shared" si="1927"/>
        <v>42.262762500000001</v>
      </c>
      <c r="I1017" s="5">
        <f t="shared" si="1927"/>
        <v>72.725793749999994</v>
      </c>
      <c r="J1017" s="5">
        <f t="shared" si="1927"/>
        <v>184.69558125</v>
      </c>
      <c r="K1017" s="5">
        <f t="shared" si="1927"/>
        <v>26.072549999999996</v>
      </c>
      <c r="L1017" s="5"/>
      <c r="M1017" s="5">
        <f t="shared" si="1927"/>
        <v>35.884800000000006</v>
      </c>
      <c r="N1017" s="5">
        <f t="shared" si="1927"/>
        <v>0</v>
      </c>
      <c r="O1017" s="5">
        <f t="shared" si="1927"/>
        <v>0</v>
      </c>
      <c r="P1017" s="5">
        <f t="shared" si="1927"/>
        <v>0</v>
      </c>
      <c r="Q1017" s="5">
        <f t="shared" si="1927"/>
        <v>0</v>
      </c>
      <c r="R1017" s="5">
        <f t="shared" si="1927"/>
        <v>0</v>
      </c>
      <c r="S1017" s="5">
        <f t="shared" si="1927"/>
        <v>0</v>
      </c>
      <c r="T1017" s="5"/>
      <c r="U1017" s="5">
        <f t="shared" si="1927"/>
        <v>31.399199999999997</v>
      </c>
      <c r="V1017" s="5">
        <f t="shared" si="1927"/>
        <v>8.0600625000000008</v>
      </c>
      <c r="W1017" s="5">
        <f t="shared" si="1927"/>
        <v>9.041287500000001</v>
      </c>
      <c r="X1017" s="5">
        <f t="shared" si="1927"/>
        <v>6.3078750000000001</v>
      </c>
      <c r="Y1017" s="5">
        <f t="shared" si="1927"/>
        <v>5.9774624999999988</v>
      </c>
      <c r="Z1017" s="5">
        <f t="shared" si="1927"/>
        <v>15.196471875</v>
      </c>
      <c r="AA1017" s="5">
        <f t="shared" si="1927"/>
        <v>1.8623249999999996</v>
      </c>
      <c r="AB1017" s="5"/>
      <c r="AC1017" s="5">
        <f t="shared" si="1927"/>
        <v>16.821000000000002</v>
      </c>
      <c r="AD1017" s="5">
        <f t="shared" si="1927"/>
        <v>2.8785937500000003</v>
      </c>
      <c r="AE1017" s="5">
        <f t="shared" si="1927"/>
        <v>3.2290312500000002</v>
      </c>
      <c r="AF1017" s="5">
        <f t="shared" si="1927"/>
        <v>4.1001187499999991</v>
      </c>
      <c r="AG1017" s="5">
        <f t="shared" si="1927"/>
        <v>7.4718281249999992</v>
      </c>
      <c r="AH1017" s="5">
        <f t="shared" si="1927"/>
        <v>9.3516750000000002</v>
      </c>
      <c r="AI1017" s="5">
        <f t="shared" si="1927"/>
        <v>0.62077499999999997</v>
      </c>
    </row>
    <row r="1018" spans="2:35" x14ac:dyDescent="0.3">
      <c r="B1018" s="85">
        <f t="shared" si="1916"/>
        <v>45016</v>
      </c>
      <c r="C1018" s="3"/>
      <c r="D1018" s="3"/>
      <c r="E1018" s="5">
        <f t="shared" ref="E1018:AI1018" si="1928">E315-E631</f>
        <v>56.350349999999992</v>
      </c>
      <c r="F1018" s="5">
        <f t="shared" si="1928"/>
        <v>35.873035312500001</v>
      </c>
      <c r="G1018" s="5">
        <f t="shared" si="1928"/>
        <v>40.240187437499998</v>
      </c>
      <c r="H1018" s="5">
        <f t="shared" si="1928"/>
        <v>42.474076312499996</v>
      </c>
      <c r="I1018" s="5">
        <f t="shared" si="1928"/>
        <v>73.089422718749987</v>
      </c>
      <c r="J1018" s="5">
        <f t="shared" si="1928"/>
        <v>185.61905915624996</v>
      </c>
      <c r="K1018" s="5">
        <f t="shared" si="1928"/>
        <v>26.202912749999996</v>
      </c>
      <c r="L1018" s="5"/>
      <c r="M1018" s="5">
        <f t="shared" si="1928"/>
        <v>36.064223999999996</v>
      </c>
      <c r="N1018" s="5">
        <f t="shared" si="1928"/>
        <v>0</v>
      </c>
      <c r="O1018" s="5">
        <f t="shared" si="1928"/>
        <v>0</v>
      </c>
      <c r="P1018" s="5">
        <f t="shared" si="1928"/>
        <v>0</v>
      </c>
      <c r="Q1018" s="5">
        <f t="shared" si="1928"/>
        <v>0</v>
      </c>
      <c r="R1018" s="5">
        <f t="shared" si="1928"/>
        <v>0</v>
      </c>
      <c r="S1018" s="5">
        <f t="shared" si="1928"/>
        <v>0</v>
      </c>
      <c r="T1018" s="5"/>
      <c r="U1018" s="5">
        <f t="shared" si="1928"/>
        <v>31.556196</v>
      </c>
      <c r="V1018" s="5">
        <f t="shared" si="1928"/>
        <v>8.1003628125000002</v>
      </c>
      <c r="W1018" s="5">
        <f t="shared" si="1928"/>
        <v>9.0864939374999985</v>
      </c>
      <c r="X1018" s="5">
        <f t="shared" si="1928"/>
        <v>6.3394143749999996</v>
      </c>
      <c r="Y1018" s="5">
        <f t="shared" si="1928"/>
        <v>6.0073498124999993</v>
      </c>
      <c r="Z1018" s="5">
        <f t="shared" si="1928"/>
        <v>15.272454234374999</v>
      </c>
      <c r="AA1018" s="5">
        <f t="shared" si="1928"/>
        <v>1.8716366249999998</v>
      </c>
      <c r="AB1018" s="5"/>
      <c r="AC1018" s="5">
        <f t="shared" si="1928"/>
        <v>16.905104999999995</v>
      </c>
      <c r="AD1018" s="5">
        <f t="shared" si="1928"/>
        <v>2.89298671875</v>
      </c>
      <c r="AE1018" s="5">
        <f t="shared" si="1928"/>
        <v>3.2451764062499997</v>
      </c>
      <c r="AF1018" s="5">
        <f t="shared" si="1928"/>
        <v>4.1206193437499996</v>
      </c>
      <c r="AG1018" s="5">
        <f t="shared" si="1928"/>
        <v>7.5091872656249992</v>
      </c>
      <c r="AH1018" s="5">
        <f t="shared" si="1928"/>
        <v>9.398433374999998</v>
      </c>
      <c r="AI1018" s="5">
        <f t="shared" si="1928"/>
        <v>0.62387887499999994</v>
      </c>
    </row>
    <row r="1019" spans="2:35" x14ac:dyDescent="0.3">
      <c r="B1019" s="85">
        <f t="shared" si="1916"/>
        <v>45382</v>
      </c>
      <c r="C1019" s="3"/>
      <c r="D1019" s="3"/>
      <c r="E1019" s="5">
        <f t="shared" ref="E1019:AI1019" si="1929">E316-E632</f>
        <v>56.632101749999983</v>
      </c>
      <c r="F1019" s="5">
        <f t="shared" si="1929"/>
        <v>36.052400489062492</v>
      </c>
      <c r="G1019" s="5">
        <f t="shared" si="1929"/>
        <v>40.441388374687499</v>
      </c>
      <c r="H1019" s="5">
        <f t="shared" si="1929"/>
        <v>42.686446694062489</v>
      </c>
      <c r="I1019" s="5">
        <f t="shared" si="1929"/>
        <v>73.454869832343732</v>
      </c>
      <c r="J1019" s="5">
        <f t="shared" si="1929"/>
        <v>186.54715445203121</v>
      </c>
      <c r="K1019" s="5">
        <f t="shared" si="1929"/>
        <v>26.333927313749996</v>
      </c>
      <c r="L1019" s="5"/>
      <c r="M1019" s="5">
        <f t="shared" si="1929"/>
        <v>36.244545119999991</v>
      </c>
      <c r="N1019" s="5">
        <f t="shared" si="1929"/>
        <v>0</v>
      </c>
      <c r="O1019" s="5">
        <f t="shared" si="1929"/>
        <v>0</v>
      </c>
      <c r="P1019" s="5">
        <f t="shared" si="1929"/>
        <v>0</v>
      </c>
      <c r="Q1019" s="5">
        <f t="shared" si="1929"/>
        <v>0</v>
      </c>
      <c r="R1019" s="5">
        <f t="shared" si="1929"/>
        <v>0</v>
      </c>
      <c r="S1019" s="5">
        <f t="shared" si="1929"/>
        <v>0</v>
      </c>
      <c r="T1019" s="5"/>
      <c r="U1019" s="5">
        <f t="shared" si="1929"/>
        <v>31.713976979999995</v>
      </c>
      <c r="V1019" s="5">
        <f t="shared" si="1929"/>
        <v>8.1408646265624984</v>
      </c>
      <c r="W1019" s="5">
        <f t="shared" si="1929"/>
        <v>9.1319264071874979</v>
      </c>
      <c r="X1019" s="5">
        <f t="shared" si="1929"/>
        <v>6.3711114468749983</v>
      </c>
      <c r="Y1019" s="5">
        <f t="shared" si="1929"/>
        <v>6.0373865615624984</v>
      </c>
      <c r="Z1019" s="5">
        <f t="shared" si="1929"/>
        <v>15.348816505546869</v>
      </c>
      <c r="AA1019" s="5">
        <f t="shared" si="1929"/>
        <v>1.8809948081249999</v>
      </c>
      <c r="AB1019" s="5"/>
      <c r="AC1019" s="5">
        <f t="shared" si="1929"/>
        <v>16.989630524999992</v>
      </c>
      <c r="AD1019" s="5">
        <f t="shared" si="1929"/>
        <v>2.9074516523437492</v>
      </c>
      <c r="AE1019" s="5">
        <f t="shared" si="1929"/>
        <v>3.2614022882812499</v>
      </c>
      <c r="AF1019" s="5">
        <f t="shared" si="1929"/>
        <v>4.1412224404687494</v>
      </c>
      <c r="AG1019" s="5">
        <f t="shared" si="1929"/>
        <v>7.5467332019531215</v>
      </c>
      <c r="AH1019" s="5">
        <f t="shared" si="1929"/>
        <v>9.4454255418749966</v>
      </c>
      <c r="AI1019" s="5">
        <f t="shared" si="1929"/>
        <v>0.62699826937499992</v>
      </c>
    </row>
    <row r="1020" spans="2:35" x14ac:dyDescent="0.3">
      <c r="B1020" s="85">
        <f t="shared" si="1916"/>
        <v>45747</v>
      </c>
      <c r="C1020" s="3"/>
      <c r="D1020" s="3"/>
      <c r="E1020" s="5">
        <f t="shared" ref="E1020:AI1020" si="1930">E317-E633</f>
        <v>56.915262258749976</v>
      </c>
      <c r="F1020" s="5">
        <f t="shared" si="1930"/>
        <v>36.232662491507803</v>
      </c>
      <c r="G1020" s="5">
        <f t="shared" si="1930"/>
        <v>40.643595316560919</v>
      </c>
      <c r="H1020" s="5">
        <f t="shared" si="1930"/>
        <v>42.899878927532797</v>
      </c>
      <c r="I1020" s="5">
        <f t="shared" si="1930"/>
        <v>73.822144181505436</v>
      </c>
      <c r="J1020" s="5">
        <f t="shared" si="1930"/>
        <v>187.47989022429135</v>
      </c>
      <c r="K1020" s="5">
        <f t="shared" si="1930"/>
        <v>26.465596950318744</v>
      </c>
      <c r="L1020" s="5"/>
      <c r="M1020" s="5">
        <f t="shared" si="1930"/>
        <v>36.425767845599985</v>
      </c>
      <c r="N1020" s="5">
        <f t="shared" si="1930"/>
        <v>0</v>
      </c>
      <c r="O1020" s="5">
        <f t="shared" si="1930"/>
        <v>0</v>
      </c>
      <c r="P1020" s="5">
        <f t="shared" si="1930"/>
        <v>0</v>
      </c>
      <c r="Q1020" s="5">
        <f t="shared" si="1930"/>
        <v>0</v>
      </c>
      <c r="R1020" s="5">
        <f t="shared" si="1930"/>
        <v>0</v>
      </c>
      <c r="S1020" s="5">
        <f t="shared" si="1930"/>
        <v>0</v>
      </c>
      <c r="T1020" s="5"/>
      <c r="U1020" s="5">
        <f t="shared" si="1930"/>
        <v>31.872546864899988</v>
      </c>
      <c r="V1020" s="5">
        <f t="shared" si="1930"/>
        <v>8.1815689496953112</v>
      </c>
      <c r="W1020" s="5">
        <f t="shared" si="1930"/>
        <v>9.1775860392234367</v>
      </c>
      <c r="X1020" s="5">
        <f t="shared" si="1930"/>
        <v>6.4029670041093718</v>
      </c>
      <c r="Y1020" s="5">
        <f t="shared" si="1930"/>
        <v>6.0675734943703103</v>
      </c>
      <c r="Z1020" s="5">
        <f t="shared" si="1930"/>
        <v>15.425560588074605</v>
      </c>
      <c r="AA1020" s="5">
        <f t="shared" si="1930"/>
        <v>1.8903997821656244</v>
      </c>
      <c r="AB1020" s="5"/>
      <c r="AC1020" s="5">
        <f t="shared" si="1930"/>
        <v>17.074578677624988</v>
      </c>
      <c r="AD1020" s="5">
        <f t="shared" si="1930"/>
        <v>2.9219889106054686</v>
      </c>
      <c r="AE1020" s="5">
        <f t="shared" si="1930"/>
        <v>3.2777092997226553</v>
      </c>
      <c r="AF1020" s="5">
        <f t="shared" si="1930"/>
        <v>4.1619285526710925</v>
      </c>
      <c r="AG1020" s="5">
        <f t="shared" si="1930"/>
        <v>7.5844668679628882</v>
      </c>
      <c r="AH1020" s="5">
        <f t="shared" si="1930"/>
        <v>9.4926526695843716</v>
      </c>
      <c r="AI1020" s="5">
        <f t="shared" si="1930"/>
        <v>0.63013326072187492</v>
      </c>
    </row>
    <row r="1021" spans="2:35" x14ac:dyDescent="0.3">
      <c r="B1021" s="85">
        <f t="shared" si="1916"/>
        <v>46112</v>
      </c>
      <c r="C1021" s="3"/>
      <c r="D1021" s="3"/>
      <c r="E1021" s="5">
        <f t="shared" ref="E1021:AI1021" si="1931">E318-E634</f>
        <v>57.199838570043717</v>
      </c>
      <c r="F1021" s="5">
        <f t="shared" si="1931"/>
        <v>36.413825803965331</v>
      </c>
      <c r="G1021" s="5">
        <f t="shared" si="1931"/>
        <v>40.846813293143725</v>
      </c>
      <c r="H1021" s="5">
        <f t="shared" si="1931"/>
        <v>43.11437832217046</v>
      </c>
      <c r="I1021" s="5">
        <f t="shared" si="1931"/>
        <v>74.19125490241295</v>
      </c>
      <c r="J1021" s="5">
        <f t="shared" si="1931"/>
        <v>188.41728967541277</v>
      </c>
      <c r="K1021" s="5">
        <f t="shared" si="1931"/>
        <v>26.597924935070335</v>
      </c>
      <c r="L1021" s="5"/>
      <c r="M1021" s="5">
        <f t="shared" si="1931"/>
        <v>36.607896684827978</v>
      </c>
      <c r="N1021" s="5">
        <f t="shared" si="1931"/>
        <v>0</v>
      </c>
      <c r="O1021" s="5">
        <f t="shared" si="1931"/>
        <v>0</v>
      </c>
      <c r="P1021" s="5">
        <f t="shared" si="1931"/>
        <v>0</v>
      </c>
      <c r="Q1021" s="5">
        <f t="shared" si="1931"/>
        <v>0</v>
      </c>
      <c r="R1021" s="5">
        <f t="shared" si="1931"/>
        <v>0</v>
      </c>
      <c r="S1021" s="5">
        <f t="shared" si="1931"/>
        <v>0</v>
      </c>
      <c r="T1021" s="5"/>
      <c r="U1021" s="5">
        <f t="shared" si="1931"/>
        <v>32.031909599224484</v>
      </c>
      <c r="V1021" s="5">
        <f t="shared" si="1931"/>
        <v>8.2224767944437875</v>
      </c>
      <c r="W1021" s="5">
        <f t="shared" si="1931"/>
        <v>9.2234739694195511</v>
      </c>
      <c r="X1021" s="5">
        <f t="shared" si="1931"/>
        <v>6.4349818391299181</v>
      </c>
      <c r="Y1021" s="5">
        <f t="shared" si="1931"/>
        <v>6.0979113618421614</v>
      </c>
      <c r="Z1021" s="5">
        <f t="shared" si="1931"/>
        <v>15.502688391014976</v>
      </c>
      <c r="AA1021" s="5">
        <f t="shared" si="1931"/>
        <v>1.8998517810764526</v>
      </c>
      <c r="AB1021" s="5"/>
      <c r="AC1021" s="5">
        <f t="shared" si="1931"/>
        <v>17.159951571013114</v>
      </c>
      <c r="AD1021" s="5">
        <f t="shared" si="1931"/>
        <v>2.9365988551584947</v>
      </c>
      <c r="AE1021" s="5">
        <f t="shared" si="1931"/>
        <v>3.294097846221268</v>
      </c>
      <c r="AF1021" s="5">
        <f t="shared" si="1931"/>
        <v>4.1827381954344469</v>
      </c>
      <c r="AG1021" s="5">
        <f t="shared" si="1931"/>
        <v>7.6223892023027</v>
      </c>
      <c r="AH1021" s="5">
        <f t="shared" si="1931"/>
        <v>9.5401159329322933</v>
      </c>
      <c r="AI1021" s="5">
        <f t="shared" si="1931"/>
        <v>0.63328392702548408</v>
      </c>
    </row>
    <row r="1022" spans="2:35" x14ac:dyDescent="0.3">
      <c r="B1022" s="85">
        <f t="shared" si="1916"/>
        <v>46477</v>
      </c>
      <c r="C1022" s="3"/>
      <c r="D1022" s="3"/>
      <c r="E1022" s="5">
        <f t="shared" ref="E1022:AI1022" si="1932">E319-E635</f>
        <v>57.485837762893929</v>
      </c>
      <c r="F1022" s="5">
        <f t="shared" si="1932"/>
        <v>36.595894932985154</v>
      </c>
      <c r="G1022" s="5">
        <f t="shared" si="1932"/>
        <v>41.051047359609427</v>
      </c>
      <c r="H1022" s="5">
        <f t="shared" si="1932"/>
        <v>43.329950213781295</v>
      </c>
      <c r="I1022" s="5">
        <f t="shared" si="1932"/>
        <v>74.562211176925018</v>
      </c>
      <c r="J1022" s="5">
        <f t="shared" si="1932"/>
        <v>189.35937612378984</v>
      </c>
      <c r="K1022" s="5">
        <f t="shared" si="1932"/>
        <v>26.730914559745685</v>
      </c>
      <c r="L1022" s="5"/>
      <c r="M1022" s="5">
        <f t="shared" si="1932"/>
        <v>36.790936168252124</v>
      </c>
      <c r="N1022" s="5">
        <f t="shared" si="1932"/>
        <v>0</v>
      </c>
      <c r="O1022" s="5">
        <f t="shared" si="1932"/>
        <v>0</v>
      </c>
      <c r="P1022" s="5">
        <f t="shared" si="1932"/>
        <v>0</v>
      </c>
      <c r="Q1022" s="5">
        <f t="shared" si="1932"/>
        <v>0</v>
      </c>
      <c r="R1022" s="5">
        <f t="shared" si="1932"/>
        <v>0</v>
      </c>
      <c r="S1022" s="5">
        <f t="shared" si="1932"/>
        <v>0</v>
      </c>
      <c r="T1022" s="5"/>
      <c r="U1022" s="5">
        <f t="shared" si="1932"/>
        <v>32.1920691472206</v>
      </c>
      <c r="V1022" s="5">
        <f t="shared" si="1932"/>
        <v>8.2635891784160052</v>
      </c>
      <c r="W1022" s="5">
        <f t="shared" si="1932"/>
        <v>9.2695913392666469</v>
      </c>
      <c r="X1022" s="5">
        <f t="shared" si="1932"/>
        <v>6.467156748325567</v>
      </c>
      <c r="Y1022" s="5">
        <f t="shared" si="1932"/>
        <v>6.1284009186513702</v>
      </c>
      <c r="Z1022" s="5">
        <f t="shared" si="1932"/>
        <v>15.580201832970047</v>
      </c>
      <c r="AA1022" s="5">
        <f t="shared" si="1932"/>
        <v>1.9093510399818345</v>
      </c>
      <c r="AB1022" s="5"/>
      <c r="AC1022" s="5">
        <f t="shared" si="1932"/>
        <v>17.245751328868177</v>
      </c>
      <c r="AD1022" s="5">
        <f t="shared" si="1932"/>
        <v>2.9512818494342867</v>
      </c>
      <c r="AE1022" s="5">
        <f t="shared" si="1932"/>
        <v>3.3105683354523734</v>
      </c>
      <c r="AF1022" s="5">
        <f t="shared" si="1932"/>
        <v>4.2036518864116177</v>
      </c>
      <c r="AG1022" s="5">
        <f t="shared" si="1932"/>
        <v>7.6605011483142142</v>
      </c>
      <c r="AH1022" s="5">
        <f t="shared" si="1932"/>
        <v>9.5878165125969534</v>
      </c>
      <c r="AI1022" s="5">
        <f t="shared" si="1932"/>
        <v>0.63645034666061151</v>
      </c>
    </row>
    <row r="1023" spans="2:35" x14ac:dyDescent="0.3">
      <c r="B1023" s="85">
        <f t="shared" si="1916"/>
        <v>46843</v>
      </c>
      <c r="C1023" s="3"/>
      <c r="D1023" s="3"/>
      <c r="E1023" s="5">
        <f t="shared" ref="E1023:AI1023" si="1933">E320-E636</f>
        <v>57.773266951708386</v>
      </c>
      <c r="F1023" s="5">
        <f t="shared" si="1933"/>
        <v>36.778874407650079</v>
      </c>
      <c r="G1023" s="5">
        <f t="shared" si="1933"/>
        <v>41.256302596407473</v>
      </c>
      <c r="H1023" s="5">
        <f t="shared" si="1933"/>
        <v>43.546599964850195</v>
      </c>
      <c r="I1023" s="5">
        <f t="shared" si="1933"/>
        <v>74.935022232809629</v>
      </c>
      <c r="J1023" s="5">
        <f t="shared" si="1933"/>
        <v>190.30617300440875</v>
      </c>
      <c r="K1023" s="5">
        <f t="shared" si="1933"/>
        <v>26.864569132544414</v>
      </c>
      <c r="L1023" s="5"/>
      <c r="M1023" s="5">
        <f t="shared" si="1933"/>
        <v>36.974890849093377</v>
      </c>
      <c r="N1023" s="5">
        <f t="shared" si="1933"/>
        <v>0</v>
      </c>
      <c r="O1023" s="5">
        <f t="shared" si="1933"/>
        <v>0</v>
      </c>
      <c r="P1023" s="5">
        <f t="shared" si="1933"/>
        <v>0</v>
      </c>
      <c r="Q1023" s="5">
        <f t="shared" si="1933"/>
        <v>0</v>
      </c>
      <c r="R1023" s="5">
        <f t="shared" si="1933"/>
        <v>0</v>
      </c>
      <c r="S1023" s="5">
        <f t="shared" si="1933"/>
        <v>0</v>
      </c>
      <c r="T1023" s="5"/>
      <c r="U1023" s="5">
        <f t="shared" si="1933"/>
        <v>32.353029492956701</v>
      </c>
      <c r="V1023" s="5">
        <f t="shared" si="1933"/>
        <v>8.3049071243080839</v>
      </c>
      <c r="W1023" s="5">
        <f t="shared" si="1933"/>
        <v>9.3159392959629788</v>
      </c>
      <c r="X1023" s="5">
        <f t="shared" si="1933"/>
        <v>6.4994925320671939</v>
      </c>
      <c r="Y1023" s="5">
        <f t="shared" si="1933"/>
        <v>6.1590429232446269</v>
      </c>
      <c r="Z1023" s="5">
        <f t="shared" si="1933"/>
        <v>15.658102842134895</v>
      </c>
      <c r="AA1023" s="5">
        <f t="shared" si="1933"/>
        <v>1.9188977951817432</v>
      </c>
      <c r="AB1023" s="5"/>
      <c r="AC1023" s="5">
        <f t="shared" si="1933"/>
        <v>17.331980085512516</v>
      </c>
      <c r="AD1023" s="5">
        <f t="shared" si="1933"/>
        <v>2.9660382586814582</v>
      </c>
      <c r="AE1023" s="5">
        <f t="shared" si="1933"/>
        <v>3.327121177129635</v>
      </c>
      <c r="AF1023" s="5">
        <f t="shared" si="1933"/>
        <v>4.2246701458436755</v>
      </c>
      <c r="AG1023" s="5">
        <f t="shared" si="1933"/>
        <v>7.6988036540557827</v>
      </c>
      <c r="AH1023" s="5">
        <f t="shared" si="1933"/>
        <v>9.635755595159937</v>
      </c>
      <c r="AI1023" s="5">
        <f t="shared" si="1933"/>
        <v>0.63963259839391462</v>
      </c>
    </row>
    <row r="1024" spans="2:35" x14ac:dyDescent="0.3">
      <c r="B1024" s="85">
        <f t="shared" si="1916"/>
        <v>47208</v>
      </c>
      <c r="C1024" s="3"/>
      <c r="D1024" s="3"/>
      <c r="E1024" s="5">
        <f t="shared" ref="E1024:AI1024" si="1934">E321-E637</f>
        <v>58.062133286466924</v>
      </c>
      <c r="F1024" s="5">
        <f t="shared" si="1934"/>
        <v>36.962768779688325</v>
      </c>
      <c r="G1024" s="5">
        <f t="shared" si="1934"/>
        <v>41.462584109389503</v>
      </c>
      <c r="H1024" s="5">
        <f t="shared" si="1934"/>
        <v>43.764332964674445</v>
      </c>
      <c r="I1024" s="5">
        <f t="shared" si="1934"/>
        <v>75.309697343973667</v>
      </c>
      <c r="J1024" s="5">
        <f t="shared" si="1934"/>
        <v>191.25770386943077</v>
      </c>
      <c r="K1024" s="5">
        <f t="shared" si="1934"/>
        <v>26.998891978207126</v>
      </c>
      <c r="L1024" s="5"/>
      <c r="M1024" s="5">
        <f t="shared" si="1934"/>
        <v>37.159765303338837</v>
      </c>
      <c r="N1024" s="5">
        <f t="shared" si="1934"/>
        <v>0</v>
      </c>
      <c r="O1024" s="5">
        <f t="shared" si="1934"/>
        <v>0</v>
      </c>
      <c r="P1024" s="5">
        <f t="shared" si="1934"/>
        <v>0</v>
      </c>
      <c r="Q1024" s="5">
        <f t="shared" si="1934"/>
        <v>0</v>
      </c>
      <c r="R1024" s="5">
        <f t="shared" si="1934"/>
        <v>0</v>
      </c>
      <c r="S1024" s="5">
        <f t="shared" si="1934"/>
        <v>0</v>
      </c>
      <c r="T1024" s="5"/>
      <c r="U1024" s="5">
        <f t="shared" si="1934"/>
        <v>32.514794640421485</v>
      </c>
      <c r="V1024" s="5">
        <f t="shared" si="1934"/>
        <v>8.3464316599296229</v>
      </c>
      <c r="W1024" s="5">
        <f t="shared" si="1934"/>
        <v>9.3625189924427925</v>
      </c>
      <c r="X1024" s="5">
        <f t="shared" si="1934"/>
        <v>6.5319899947275291</v>
      </c>
      <c r="Y1024" s="5">
        <f t="shared" si="1934"/>
        <v>6.1898381378608498</v>
      </c>
      <c r="Z1024" s="5">
        <f t="shared" si="1934"/>
        <v>15.736393356345568</v>
      </c>
      <c r="AA1024" s="5">
        <f t="shared" si="1934"/>
        <v>1.9284922841576522</v>
      </c>
      <c r="AB1024" s="5"/>
      <c r="AC1024" s="5">
        <f t="shared" si="1934"/>
        <v>17.418639985940075</v>
      </c>
      <c r="AD1024" s="5">
        <f t="shared" si="1934"/>
        <v>2.9808684499748654</v>
      </c>
      <c r="AE1024" s="5">
        <f t="shared" si="1934"/>
        <v>3.3437567830152823</v>
      </c>
      <c r="AF1024" s="5">
        <f t="shared" si="1934"/>
        <v>4.245793496572893</v>
      </c>
      <c r="AG1024" s="5">
        <f t="shared" si="1934"/>
        <v>7.7372976723260605</v>
      </c>
      <c r="AH1024" s="5">
        <f t="shared" si="1934"/>
        <v>9.6839343731357346</v>
      </c>
      <c r="AI1024" s="5">
        <f t="shared" si="1934"/>
        <v>0.64283076138588402</v>
      </c>
    </row>
    <row r="1025" spans="2:35" x14ac:dyDescent="0.3">
      <c r="B1025" s="85">
        <f t="shared" si="1916"/>
        <v>47573</v>
      </c>
      <c r="C1025" s="3"/>
      <c r="D1025" s="3"/>
      <c r="E1025" s="5">
        <f t="shared" ref="E1025:AI1025" si="1935">E322-E638</f>
        <v>58.35244395289925</v>
      </c>
      <c r="F1025" s="5">
        <f t="shared" si="1935"/>
        <v>37.147582623586764</v>
      </c>
      <c r="G1025" s="5">
        <f t="shared" si="1935"/>
        <v>41.669897029936436</v>
      </c>
      <c r="H1025" s="5">
        <f t="shared" si="1935"/>
        <v>43.983154629497811</v>
      </c>
      <c r="I1025" s="5">
        <f t="shared" si="1935"/>
        <v>75.686245830693522</v>
      </c>
      <c r="J1025" s="5">
        <f t="shared" si="1935"/>
        <v>192.21399238877791</v>
      </c>
      <c r="K1025" s="5">
        <f t="shared" si="1935"/>
        <v>27.133886438098159</v>
      </c>
      <c r="L1025" s="5"/>
      <c r="M1025" s="5">
        <f t="shared" si="1935"/>
        <v>37.345564129855525</v>
      </c>
      <c r="N1025" s="5">
        <f t="shared" si="1935"/>
        <v>0</v>
      </c>
      <c r="O1025" s="5">
        <f t="shared" si="1935"/>
        <v>0</v>
      </c>
      <c r="P1025" s="5">
        <f t="shared" si="1935"/>
        <v>0</v>
      </c>
      <c r="Q1025" s="5">
        <f t="shared" si="1935"/>
        <v>0</v>
      </c>
      <c r="R1025" s="5">
        <f t="shared" si="1935"/>
        <v>0</v>
      </c>
      <c r="S1025" s="5">
        <f t="shared" si="1935"/>
        <v>0</v>
      </c>
      <c r="T1025" s="5"/>
      <c r="U1025" s="5">
        <f t="shared" si="1935"/>
        <v>32.677368613623578</v>
      </c>
      <c r="V1025" s="5">
        <f t="shared" si="1935"/>
        <v>8.3881638182292697</v>
      </c>
      <c r="W1025" s="5">
        <f t="shared" si="1935"/>
        <v>9.4093315874050028</v>
      </c>
      <c r="X1025" s="5">
        <f t="shared" si="1935"/>
        <v>6.5646499447011655</v>
      </c>
      <c r="Y1025" s="5">
        <f t="shared" si="1935"/>
        <v>6.220787328550152</v>
      </c>
      <c r="Z1025" s="5">
        <f t="shared" si="1935"/>
        <v>15.815075323127296</v>
      </c>
      <c r="AA1025" s="5">
        <f t="shared" si="1935"/>
        <v>1.9381347455784399</v>
      </c>
      <c r="AB1025" s="5"/>
      <c r="AC1025" s="5">
        <f t="shared" si="1935"/>
        <v>17.505733185869776</v>
      </c>
      <c r="AD1025" s="5">
        <f t="shared" si="1935"/>
        <v>2.9957727922247392</v>
      </c>
      <c r="AE1025" s="5">
        <f t="shared" si="1935"/>
        <v>3.3604755669303583</v>
      </c>
      <c r="AF1025" s="5">
        <f t="shared" si="1935"/>
        <v>4.2670224640557572</v>
      </c>
      <c r="AG1025" s="5">
        <f t="shared" si="1935"/>
        <v>7.7759841606876892</v>
      </c>
      <c r="AH1025" s="5">
        <f t="shared" si="1935"/>
        <v>9.7323540450014132</v>
      </c>
      <c r="AI1025" s="5">
        <f t="shared" si="1935"/>
        <v>0.64604491519281337</v>
      </c>
    </row>
    <row r="1026" spans="2:35" x14ac:dyDescent="0.3">
      <c r="B1026" s="85">
        <f t="shared" si="1916"/>
        <v>47938</v>
      </c>
      <c r="C1026" s="3"/>
      <c r="D1026" s="3"/>
      <c r="E1026" s="5">
        <f t="shared" ref="E1026:AI1026" si="1936">E323-E639</f>
        <v>58.644206172663736</v>
      </c>
      <c r="F1026" s="5">
        <f t="shared" si="1936"/>
        <v>37.333320536704697</v>
      </c>
      <c r="G1026" s="5">
        <f t="shared" si="1936"/>
        <v>41.878246515086111</v>
      </c>
      <c r="H1026" s="5">
        <f t="shared" si="1936"/>
        <v>44.203070402645288</v>
      </c>
      <c r="I1026" s="5">
        <f t="shared" si="1936"/>
        <v>76.064677059846986</v>
      </c>
      <c r="J1026" s="5">
        <f t="shared" si="1936"/>
        <v>193.17506235072179</v>
      </c>
      <c r="K1026" s="5">
        <f t="shared" si="1936"/>
        <v>27.269555870288645</v>
      </c>
      <c r="L1026" s="5"/>
      <c r="M1026" s="5">
        <f t="shared" si="1936"/>
        <v>37.532291950504799</v>
      </c>
      <c r="N1026" s="5">
        <f t="shared" si="1936"/>
        <v>0</v>
      </c>
      <c r="O1026" s="5">
        <f t="shared" si="1936"/>
        <v>0</v>
      </c>
      <c r="P1026" s="5">
        <f t="shared" si="1936"/>
        <v>0</v>
      </c>
      <c r="Q1026" s="5">
        <f t="shared" si="1936"/>
        <v>0</v>
      </c>
      <c r="R1026" s="5">
        <f t="shared" si="1936"/>
        <v>0</v>
      </c>
      <c r="S1026" s="5">
        <f t="shared" si="1936"/>
        <v>0</v>
      </c>
      <c r="T1026" s="5"/>
      <c r="U1026" s="5">
        <f t="shared" si="1936"/>
        <v>32.840755456691703</v>
      </c>
      <c r="V1026" s="5">
        <f t="shared" si="1936"/>
        <v>8.4301046373204152</v>
      </c>
      <c r="W1026" s="5">
        <f t="shared" si="1936"/>
        <v>9.4563782453420284</v>
      </c>
      <c r="X1026" s="5">
        <f t="shared" si="1936"/>
        <v>6.5974731944246701</v>
      </c>
      <c r="Y1026" s="5">
        <f t="shared" si="1936"/>
        <v>6.2518912651929028</v>
      </c>
      <c r="Z1026" s="5">
        <f t="shared" si="1936"/>
        <v>15.894150699742932</v>
      </c>
      <c r="AA1026" s="5">
        <f t="shared" si="1936"/>
        <v>1.9478254193063318</v>
      </c>
      <c r="AB1026" s="5"/>
      <c r="AC1026" s="5">
        <f t="shared" si="1936"/>
        <v>17.593261851799124</v>
      </c>
      <c r="AD1026" s="5">
        <f t="shared" si="1936"/>
        <v>3.0107516561858625</v>
      </c>
      <c r="AE1026" s="5">
        <f t="shared" si="1936"/>
        <v>3.3772779447650092</v>
      </c>
      <c r="AF1026" s="5">
        <f t="shared" si="1936"/>
        <v>4.2883575763760353</v>
      </c>
      <c r="AG1026" s="5">
        <f t="shared" si="1936"/>
        <v>7.8148640814911277</v>
      </c>
      <c r="AH1026" s="5">
        <f t="shared" si="1936"/>
        <v>9.7810158152264197</v>
      </c>
      <c r="AI1026" s="5">
        <f t="shared" si="1936"/>
        <v>0.64927513976877738</v>
      </c>
    </row>
    <row r="1027" spans="2:35" x14ac:dyDescent="0.3">
      <c r="B1027" s="85">
        <f t="shared" si="1916"/>
        <v>48304</v>
      </c>
      <c r="C1027" s="3"/>
      <c r="D1027" s="3"/>
      <c r="E1027" s="5">
        <f t="shared" ref="E1027:AI1027" si="1937">E324-E640</f>
        <v>58.937427203527051</v>
      </c>
      <c r="F1027" s="5">
        <f t="shared" si="1937"/>
        <v>37.519987139388213</v>
      </c>
      <c r="G1027" s="5">
        <f t="shared" si="1937"/>
        <v>42.087637747661546</v>
      </c>
      <c r="H1027" s="5">
        <f t="shared" si="1937"/>
        <v>44.424085754658506</v>
      </c>
      <c r="I1027" s="5">
        <f t="shared" si="1937"/>
        <v>76.445000445146206</v>
      </c>
      <c r="J1027" s="5">
        <f t="shared" si="1937"/>
        <v>194.14093766247538</v>
      </c>
      <c r="K1027" s="5">
        <f t="shared" si="1937"/>
        <v>27.405903649640091</v>
      </c>
      <c r="L1027" s="5"/>
      <c r="M1027" s="5">
        <f t="shared" si="1937"/>
        <v>37.719953410257311</v>
      </c>
      <c r="N1027" s="5">
        <f t="shared" si="1937"/>
        <v>0</v>
      </c>
      <c r="O1027" s="5">
        <f t="shared" si="1937"/>
        <v>0</v>
      </c>
      <c r="P1027" s="5">
        <f t="shared" si="1937"/>
        <v>0</v>
      </c>
      <c r="Q1027" s="5">
        <f t="shared" si="1937"/>
        <v>0</v>
      </c>
      <c r="R1027" s="5">
        <f t="shared" si="1937"/>
        <v>0</v>
      </c>
      <c r="S1027" s="5">
        <f t="shared" si="1937"/>
        <v>0</v>
      </c>
      <c r="T1027" s="5"/>
      <c r="U1027" s="5">
        <f t="shared" si="1937"/>
        <v>33.004959233975157</v>
      </c>
      <c r="V1027" s="5">
        <f t="shared" si="1937"/>
        <v>8.4722551605070162</v>
      </c>
      <c r="W1027" s="5">
        <f t="shared" si="1937"/>
        <v>9.5036601365687368</v>
      </c>
      <c r="X1027" s="5">
        <f t="shared" si="1937"/>
        <v>6.6304605603967923</v>
      </c>
      <c r="Y1027" s="5">
        <f t="shared" si="1937"/>
        <v>6.283150721518866</v>
      </c>
      <c r="Z1027" s="5">
        <f t="shared" si="1937"/>
        <v>15.973621453241643</v>
      </c>
      <c r="AA1027" s="5">
        <f t="shared" si="1937"/>
        <v>1.9575645464028633</v>
      </c>
      <c r="AB1027" s="5"/>
      <c r="AC1027" s="5">
        <f t="shared" si="1937"/>
        <v>17.681228161058115</v>
      </c>
      <c r="AD1027" s="5">
        <f t="shared" si="1937"/>
        <v>3.0258054144667916</v>
      </c>
      <c r="AE1027" s="5">
        <f t="shared" si="1937"/>
        <v>3.3941643344888348</v>
      </c>
      <c r="AF1027" s="5">
        <f t="shared" si="1937"/>
        <v>4.3097993642579153</v>
      </c>
      <c r="AG1027" s="5">
        <f t="shared" si="1937"/>
        <v>7.8539384018985823</v>
      </c>
      <c r="AH1027" s="5">
        <f t="shared" si="1937"/>
        <v>9.8299208943025516</v>
      </c>
      <c r="AI1027" s="5">
        <f t="shared" si="1937"/>
        <v>0.65252151546762127</v>
      </c>
    </row>
    <row r="1028" spans="2:35" x14ac:dyDescent="0.3">
      <c r="B1028" s="85">
        <f t="shared" si="1916"/>
        <v>48669</v>
      </c>
      <c r="C1028" s="3"/>
      <c r="D1028" s="3"/>
      <c r="E1028" s="5">
        <f t="shared" ref="E1028:AI1028" si="1938">E325-E641</f>
        <v>59.232114339544687</v>
      </c>
      <c r="F1028" s="5">
        <f t="shared" si="1938"/>
        <v>37.707587075085151</v>
      </c>
      <c r="G1028" s="5">
        <f t="shared" si="1938"/>
        <v>42.298075936399847</v>
      </c>
      <c r="H1028" s="5">
        <f t="shared" si="1938"/>
        <v>44.646206183431794</v>
      </c>
      <c r="I1028" s="5">
        <f t="shared" si="1938"/>
        <v>76.82722544737193</v>
      </c>
      <c r="J1028" s="5">
        <f t="shared" si="1938"/>
        <v>195.11164235078772</v>
      </c>
      <c r="K1028" s="5">
        <f t="shared" si="1938"/>
        <v>27.54293316788829</v>
      </c>
      <c r="L1028" s="5"/>
      <c r="M1028" s="5">
        <f t="shared" si="1938"/>
        <v>37.908553177308598</v>
      </c>
      <c r="N1028" s="5">
        <f t="shared" si="1938"/>
        <v>0</v>
      </c>
      <c r="O1028" s="5">
        <f t="shared" si="1938"/>
        <v>0</v>
      </c>
      <c r="P1028" s="5">
        <f t="shared" si="1938"/>
        <v>0</v>
      </c>
      <c r="Q1028" s="5">
        <f t="shared" si="1938"/>
        <v>0</v>
      </c>
      <c r="R1028" s="5">
        <f t="shared" si="1938"/>
        <v>0</v>
      </c>
      <c r="S1028" s="5">
        <f t="shared" si="1938"/>
        <v>0</v>
      </c>
      <c r="T1028" s="5"/>
      <c r="U1028" s="5">
        <f t="shared" si="1938"/>
        <v>33.169984030145024</v>
      </c>
      <c r="V1028" s="5">
        <f t="shared" si="1938"/>
        <v>8.5146164363095522</v>
      </c>
      <c r="W1028" s="5">
        <f t="shared" si="1938"/>
        <v>9.5511784372515791</v>
      </c>
      <c r="X1028" s="5">
        <f t="shared" si="1938"/>
        <v>6.6636128631987761</v>
      </c>
      <c r="Y1028" s="5">
        <f t="shared" si="1938"/>
        <v>6.3145664751264592</v>
      </c>
      <c r="Z1028" s="5">
        <f t="shared" si="1938"/>
        <v>16.053489560507852</v>
      </c>
      <c r="AA1028" s="5">
        <f t="shared" si="1938"/>
        <v>1.9673523691348775</v>
      </c>
      <c r="AB1028" s="5"/>
      <c r="AC1028" s="5">
        <f t="shared" si="1938"/>
        <v>17.769634301863405</v>
      </c>
      <c r="AD1028" s="5">
        <f t="shared" si="1938"/>
        <v>3.0409344415391253</v>
      </c>
      <c r="AE1028" s="5">
        <f t="shared" si="1938"/>
        <v>3.4111351561612779</v>
      </c>
      <c r="AF1028" s="5">
        <f t="shared" si="1938"/>
        <v>4.3313483610792041</v>
      </c>
      <c r="AG1028" s="5">
        <f t="shared" si="1938"/>
        <v>7.8932080939080747</v>
      </c>
      <c r="AH1028" s="5">
        <f t="shared" si="1938"/>
        <v>9.8790704987740625</v>
      </c>
      <c r="AI1028" s="5">
        <f t="shared" si="1938"/>
        <v>0.65578412304495926</v>
      </c>
    </row>
    <row r="1029" spans="2:35" x14ac:dyDescent="0.3">
      <c r="B1029" s="85">
        <f t="shared" si="1916"/>
        <v>49034</v>
      </c>
      <c r="C1029" s="3"/>
      <c r="D1029" s="3"/>
      <c r="E1029" s="5">
        <f t="shared" ref="E1029:AI1029" si="1939">E326-E642</f>
        <v>59.528274911242399</v>
      </c>
      <c r="F1029" s="5">
        <f t="shared" si="1939"/>
        <v>37.896125010460572</v>
      </c>
      <c r="G1029" s="5">
        <f t="shared" si="1939"/>
        <v>42.509566316081838</v>
      </c>
      <c r="H1029" s="5">
        <f t="shared" si="1939"/>
        <v>44.869437214348956</v>
      </c>
      <c r="I1029" s="5">
        <f t="shared" si="1939"/>
        <v>77.211361574608773</v>
      </c>
      <c r="J1029" s="5">
        <f t="shared" si="1939"/>
        <v>196.08720056254165</v>
      </c>
      <c r="K1029" s="5">
        <f t="shared" si="1939"/>
        <v>27.680647833727722</v>
      </c>
      <c r="L1029" s="5"/>
      <c r="M1029" s="5">
        <f t="shared" si="1939"/>
        <v>38.09809594319514</v>
      </c>
      <c r="N1029" s="5">
        <f t="shared" si="1939"/>
        <v>0</v>
      </c>
      <c r="O1029" s="5">
        <f t="shared" si="1939"/>
        <v>0</v>
      </c>
      <c r="P1029" s="5">
        <f t="shared" si="1939"/>
        <v>0</v>
      </c>
      <c r="Q1029" s="5">
        <f t="shared" si="1939"/>
        <v>0</v>
      </c>
      <c r="R1029" s="5">
        <f t="shared" si="1939"/>
        <v>0</v>
      </c>
      <c r="S1029" s="5">
        <f t="shared" si="1939"/>
        <v>0</v>
      </c>
      <c r="T1029" s="5"/>
      <c r="U1029" s="5">
        <f t="shared" si="1939"/>
        <v>33.335833950295751</v>
      </c>
      <c r="V1029" s="5">
        <f t="shared" si="1939"/>
        <v>8.5571895184910982</v>
      </c>
      <c r="W1029" s="5">
        <f t="shared" si="1939"/>
        <v>9.5989343294378351</v>
      </c>
      <c r="X1029" s="5">
        <f t="shared" si="1939"/>
        <v>6.6969309275147699</v>
      </c>
      <c r="Y1029" s="5">
        <f t="shared" si="1939"/>
        <v>6.3461393075020913</v>
      </c>
      <c r="Z1029" s="5">
        <f t="shared" si="1939"/>
        <v>16.13375700831039</v>
      </c>
      <c r="AA1029" s="5">
        <f t="shared" si="1939"/>
        <v>1.9771891309805518</v>
      </c>
      <c r="AB1029" s="5"/>
      <c r="AC1029" s="5">
        <f t="shared" si="1939"/>
        <v>17.858482473372721</v>
      </c>
      <c r="AD1029" s="5">
        <f t="shared" si="1939"/>
        <v>3.0561391137468203</v>
      </c>
      <c r="AE1029" s="5">
        <f t="shared" si="1939"/>
        <v>3.428190831942084</v>
      </c>
      <c r="AF1029" s="5">
        <f t="shared" si="1939"/>
        <v>4.3530051028845991</v>
      </c>
      <c r="AG1029" s="5">
        <f t="shared" si="1939"/>
        <v>7.9326741343776135</v>
      </c>
      <c r="AH1029" s="5">
        <f t="shared" si="1939"/>
        <v>9.9284658512679318</v>
      </c>
      <c r="AI1029" s="5">
        <f t="shared" si="1939"/>
        <v>0.65906304366018398</v>
      </c>
    </row>
    <row r="1030" spans="2:35" x14ac:dyDescent="0.3">
      <c r="B1030" s="85">
        <f t="shared" si="1916"/>
        <v>49399</v>
      </c>
      <c r="C1030" s="3"/>
      <c r="D1030" s="3"/>
      <c r="E1030" s="5">
        <f t="shared" ref="E1030:AI1030" si="1940">E327-E643</f>
        <v>59.825916285798606</v>
      </c>
      <c r="F1030" s="5">
        <f t="shared" si="1940"/>
        <v>38.08560563551287</v>
      </c>
      <c r="G1030" s="5">
        <f t="shared" si="1940"/>
        <v>42.722114147662239</v>
      </c>
      <c r="H1030" s="5">
        <f t="shared" si="1940"/>
        <v>45.093784400420702</v>
      </c>
      <c r="I1030" s="5">
        <f t="shared" si="1940"/>
        <v>77.59741838248182</v>
      </c>
      <c r="J1030" s="5">
        <f t="shared" si="1940"/>
        <v>197.06763656535438</v>
      </c>
      <c r="K1030" s="5">
        <f t="shared" si="1940"/>
        <v>27.819051072896357</v>
      </c>
      <c r="L1030" s="5"/>
      <c r="M1030" s="5">
        <f t="shared" si="1940"/>
        <v>38.288586422911102</v>
      </c>
      <c r="N1030" s="5">
        <f t="shared" si="1940"/>
        <v>0</v>
      </c>
      <c r="O1030" s="5">
        <f t="shared" si="1940"/>
        <v>0</v>
      </c>
      <c r="P1030" s="5">
        <f t="shared" si="1940"/>
        <v>0</v>
      </c>
      <c r="Q1030" s="5">
        <f t="shared" si="1940"/>
        <v>0</v>
      </c>
      <c r="R1030" s="5">
        <f t="shared" si="1940"/>
        <v>0</v>
      </c>
      <c r="S1030" s="5">
        <f t="shared" si="1940"/>
        <v>0</v>
      </c>
      <c r="T1030" s="5"/>
      <c r="U1030" s="5">
        <f t="shared" si="1940"/>
        <v>33.502513120047219</v>
      </c>
      <c r="V1030" s="5">
        <f t="shared" si="1940"/>
        <v>8.599975466083551</v>
      </c>
      <c r="W1030" s="5">
        <f t="shared" si="1940"/>
        <v>9.6469290010850219</v>
      </c>
      <c r="X1030" s="5">
        <f t="shared" si="1940"/>
        <v>6.730415582152343</v>
      </c>
      <c r="Y1030" s="5">
        <f t="shared" si="1940"/>
        <v>6.3778700040396004</v>
      </c>
      <c r="Z1030" s="5">
        <f t="shared" si="1940"/>
        <v>16.214425793351939</v>
      </c>
      <c r="AA1030" s="5">
        <f t="shared" si="1940"/>
        <v>1.9870750766354541</v>
      </c>
      <c r="AB1030" s="5"/>
      <c r="AC1030" s="5">
        <f t="shared" si="1940"/>
        <v>17.947774885739584</v>
      </c>
      <c r="AD1030" s="5">
        <f t="shared" si="1940"/>
        <v>3.0714198093155538</v>
      </c>
      <c r="AE1030" s="5">
        <f t="shared" si="1940"/>
        <v>3.4453317861017934</v>
      </c>
      <c r="AF1030" s="5">
        <f t="shared" si="1940"/>
        <v>4.3747701283990219</v>
      </c>
      <c r="AG1030" s="5">
        <f t="shared" si="1940"/>
        <v>7.9723375050494996</v>
      </c>
      <c r="AH1030" s="5">
        <f t="shared" si="1940"/>
        <v>9.9781081805242717</v>
      </c>
      <c r="AI1030" s="5">
        <f t="shared" si="1940"/>
        <v>0.66235835887848482</v>
      </c>
    </row>
    <row r="1031" spans="2:35" x14ac:dyDescent="0.3">
      <c r="B1031" s="85">
        <f t="shared" si="1916"/>
        <v>49765</v>
      </c>
      <c r="C1031" s="3"/>
      <c r="D1031" s="3"/>
      <c r="E1031" s="5">
        <f t="shared" ref="E1031:AI1031" si="1941">E328-E644</f>
        <v>60.125045867227605</v>
      </c>
      <c r="F1031" s="5">
        <f t="shared" si="1941"/>
        <v>38.276033663690434</v>
      </c>
      <c r="G1031" s="5">
        <f t="shared" si="1941"/>
        <v>42.935724718400543</v>
      </c>
      <c r="H1031" s="5">
        <f t="shared" si="1941"/>
        <v>45.319253322422789</v>
      </c>
      <c r="I1031" s="5">
        <f t="shared" si="1941"/>
        <v>77.985405474394199</v>
      </c>
      <c r="J1031" s="5">
        <f t="shared" si="1941"/>
        <v>198.0529747481811</v>
      </c>
      <c r="K1031" s="5">
        <f t="shared" si="1941"/>
        <v>27.958146328260835</v>
      </c>
      <c r="L1031" s="5"/>
      <c r="M1031" s="5">
        <f t="shared" si="1941"/>
        <v>38.480029355025657</v>
      </c>
      <c r="N1031" s="5">
        <f t="shared" si="1941"/>
        <v>0</v>
      </c>
      <c r="O1031" s="5">
        <f t="shared" si="1941"/>
        <v>0</v>
      </c>
      <c r="P1031" s="5">
        <f t="shared" si="1941"/>
        <v>0</v>
      </c>
      <c r="Q1031" s="5">
        <f t="shared" si="1941"/>
        <v>0</v>
      </c>
      <c r="R1031" s="5">
        <f t="shared" si="1941"/>
        <v>0</v>
      </c>
      <c r="S1031" s="5">
        <f t="shared" si="1941"/>
        <v>0</v>
      </c>
      <c r="T1031" s="5"/>
      <c r="U1031" s="5">
        <f t="shared" si="1941"/>
        <v>33.67002568564746</v>
      </c>
      <c r="V1031" s="5">
        <f t="shared" si="1941"/>
        <v>8.6429753434139691</v>
      </c>
      <c r="W1031" s="5">
        <f t="shared" si="1941"/>
        <v>9.6951636460904478</v>
      </c>
      <c r="X1031" s="5">
        <f t="shared" si="1941"/>
        <v>6.7640676600631044</v>
      </c>
      <c r="Y1031" s="5">
        <f t="shared" si="1941"/>
        <v>6.4097593540597986</v>
      </c>
      <c r="Z1031" s="5">
        <f t="shared" si="1941"/>
        <v>16.295497922318695</v>
      </c>
      <c r="AA1031" s="5">
        <f t="shared" si="1941"/>
        <v>1.9970104520186311</v>
      </c>
      <c r="AB1031" s="5"/>
      <c r="AC1031" s="5">
        <f t="shared" si="1941"/>
        <v>18.037513760168277</v>
      </c>
      <c r="AD1031" s="5">
        <f t="shared" si="1941"/>
        <v>3.0867769083621313</v>
      </c>
      <c r="AE1031" s="5">
        <f t="shared" si="1941"/>
        <v>3.4625584450323026</v>
      </c>
      <c r="AF1031" s="5">
        <f t="shared" si="1941"/>
        <v>4.3966439790410172</v>
      </c>
      <c r="AG1031" s="5">
        <f t="shared" si="1941"/>
        <v>8.0121991925747462</v>
      </c>
      <c r="AH1031" s="5">
        <f t="shared" si="1941"/>
        <v>10.027998721426892</v>
      </c>
      <c r="AI1031" s="5">
        <f t="shared" si="1941"/>
        <v>0.66567015067287705</v>
      </c>
    </row>
    <row r="1032" spans="2:35" x14ac:dyDescent="0.3">
      <c r="B1032" s="85">
        <f t="shared" si="1916"/>
        <v>50130</v>
      </c>
      <c r="C1032" s="3"/>
      <c r="D1032" s="3"/>
      <c r="E1032" s="5">
        <f t="shared" ref="E1032:AI1032" si="1942">E329-E645</f>
        <v>60.425671096563718</v>
      </c>
      <c r="F1032" s="5">
        <f t="shared" si="1942"/>
        <v>38.46741383200888</v>
      </c>
      <c r="G1032" s="5">
        <f t="shared" si="1942"/>
        <v>43.150403341992551</v>
      </c>
      <c r="H1032" s="5">
        <f t="shared" si="1942"/>
        <v>45.545849589034901</v>
      </c>
      <c r="I1032" s="5">
        <f t="shared" si="1942"/>
        <v>78.375332501766167</v>
      </c>
      <c r="J1032" s="5">
        <f t="shared" si="1942"/>
        <v>199.04323962192197</v>
      </c>
      <c r="K1032" s="5">
        <f t="shared" si="1942"/>
        <v>28.097937059902137</v>
      </c>
      <c r="L1032" s="5"/>
      <c r="M1032" s="5">
        <f t="shared" si="1942"/>
        <v>38.672429501800785</v>
      </c>
      <c r="N1032" s="5">
        <f t="shared" si="1942"/>
        <v>0</v>
      </c>
      <c r="O1032" s="5">
        <f t="shared" si="1942"/>
        <v>0</v>
      </c>
      <c r="P1032" s="5">
        <f t="shared" si="1942"/>
        <v>0</v>
      </c>
      <c r="Q1032" s="5">
        <f t="shared" si="1942"/>
        <v>0</v>
      </c>
      <c r="R1032" s="5">
        <f t="shared" si="1942"/>
        <v>0</v>
      </c>
      <c r="S1032" s="5">
        <f t="shared" si="1942"/>
        <v>0</v>
      </c>
      <c r="T1032" s="5"/>
      <c r="U1032" s="5">
        <f t="shared" si="1942"/>
        <v>33.838375814075683</v>
      </c>
      <c r="V1032" s="5">
        <f t="shared" si="1942"/>
        <v>8.6861902201310386</v>
      </c>
      <c r="W1032" s="5">
        <f t="shared" si="1942"/>
        <v>9.7436394643208981</v>
      </c>
      <c r="X1032" s="5">
        <f t="shared" si="1942"/>
        <v>6.7978879983634188</v>
      </c>
      <c r="Y1032" s="5">
        <f t="shared" si="1942"/>
        <v>6.4418081508300951</v>
      </c>
      <c r="Z1032" s="5">
        <f t="shared" si="1942"/>
        <v>16.376975411930289</v>
      </c>
      <c r="AA1032" s="5">
        <f t="shared" si="1942"/>
        <v>2.006995504278724</v>
      </c>
      <c r="AB1032" s="5"/>
      <c r="AC1032" s="5">
        <f t="shared" si="1942"/>
        <v>18.127701328969113</v>
      </c>
      <c r="AD1032" s="5">
        <f t="shared" si="1942"/>
        <v>3.1022107929039424</v>
      </c>
      <c r="AE1032" s="5">
        <f t="shared" si="1942"/>
        <v>3.4798712372574632</v>
      </c>
      <c r="AF1032" s="5">
        <f t="shared" si="1942"/>
        <v>4.418627198936222</v>
      </c>
      <c r="AG1032" s="5">
        <f t="shared" si="1942"/>
        <v>8.0522601885376179</v>
      </c>
      <c r="AH1032" s="5">
        <f t="shared" si="1942"/>
        <v>10.078138715034024</v>
      </c>
      <c r="AI1032" s="5">
        <f t="shared" si="1942"/>
        <v>0.66899850142624151</v>
      </c>
    </row>
    <row r="1033" spans="2:35" x14ac:dyDescent="0.3">
      <c r="B1033" s="85">
        <f t="shared" si="1916"/>
        <v>50495</v>
      </c>
      <c r="C1033" s="3"/>
      <c r="D1033" s="3"/>
      <c r="E1033" s="5">
        <f t="shared" ref="E1033:AI1033" si="1943">E330-E646</f>
        <v>60.727799452046533</v>
      </c>
      <c r="F1033" s="5">
        <f t="shared" si="1943"/>
        <v>38.65975090116892</v>
      </c>
      <c r="G1033" s="5">
        <f t="shared" si="1943"/>
        <v>43.366155358702507</v>
      </c>
      <c r="H1033" s="5">
        <f t="shared" si="1943"/>
        <v>45.773578836980079</v>
      </c>
      <c r="I1033" s="5">
        <f t="shared" si="1943"/>
        <v>78.767209164274988</v>
      </c>
      <c r="J1033" s="5">
        <f t="shared" si="1943"/>
        <v>200.03845582003154</v>
      </c>
      <c r="K1033" s="5">
        <f t="shared" si="1943"/>
        <v>28.238426745201647</v>
      </c>
      <c r="L1033" s="5"/>
      <c r="M1033" s="5">
        <f t="shared" si="1943"/>
        <v>38.865791649309784</v>
      </c>
      <c r="N1033" s="5">
        <f t="shared" si="1943"/>
        <v>0</v>
      </c>
      <c r="O1033" s="5">
        <f t="shared" si="1943"/>
        <v>0</v>
      </c>
      <c r="P1033" s="5">
        <f t="shared" si="1943"/>
        <v>0</v>
      </c>
      <c r="Q1033" s="5">
        <f t="shared" si="1943"/>
        <v>0</v>
      </c>
      <c r="R1033" s="5">
        <f t="shared" si="1943"/>
        <v>0</v>
      </c>
      <c r="S1033" s="5">
        <f t="shared" si="1943"/>
        <v>0</v>
      </c>
      <c r="T1033" s="5"/>
      <c r="U1033" s="5">
        <f t="shared" si="1943"/>
        <v>34.007567693146058</v>
      </c>
      <c r="V1033" s="5">
        <f t="shared" si="1943"/>
        <v>8.7296211712316918</v>
      </c>
      <c r="W1033" s="5">
        <f t="shared" si="1943"/>
        <v>9.7923576616424999</v>
      </c>
      <c r="X1033" s="5">
        <f t="shared" si="1943"/>
        <v>6.8318774383552352</v>
      </c>
      <c r="Y1033" s="5">
        <f t="shared" si="1943"/>
        <v>6.4740171915842453</v>
      </c>
      <c r="Z1033" s="5">
        <f t="shared" si="1943"/>
        <v>16.458860288989939</v>
      </c>
      <c r="AA1033" s="5">
        <f t="shared" si="1943"/>
        <v>2.0170304818001177</v>
      </c>
      <c r="AB1033" s="5"/>
      <c r="AC1033" s="5">
        <f t="shared" si="1943"/>
        <v>18.218339835613957</v>
      </c>
      <c r="AD1033" s="5">
        <f t="shared" si="1943"/>
        <v>3.1177218468684615</v>
      </c>
      <c r="AE1033" s="5">
        <f t="shared" si="1943"/>
        <v>3.49727059344375</v>
      </c>
      <c r="AF1033" s="5">
        <f t="shared" si="1943"/>
        <v>4.4407203349309032</v>
      </c>
      <c r="AG1033" s="5">
        <f t="shared" si="1943"/>
        <v>8.0925214894803066</v>
      </c>
      <c r="AH1033" s="5">
        <f t="shared" si="1943"/>
        <v>10.128529408609191</v>
      </c>
      <c r="AI1033" s="5">
        <f t="shared" si="1943"/>
        <v>0.67234349393337256</v>
      </c>
    </row>
    <row r="1034" spans="2:35" x14ac:dyDescent="0.3">
      <c r="B1034" s="85">
        <f t="shared" si="1916"/>
        <v>50860</v>
      </c>
      <c r="C1034" s="3"/>
      <c r="D1034" s="3"/>
      <c r="E1034" s="5">
        <f t="shared" ref="E1034:AI1034" si="1944">E331-E647</f>
        <v>61.031438449306755</v>
      </c>
      <c r="F1034" s="5">
        <f t="shared" si="1944"/>
        <v>38.853049655674759</v>
      </c>
      <c r="G1034" s="5">
        <f t="shared" si="1944"/>
        <v>43.582986135496014</v>
      </c>
      <c r="H1034" s="5">
        <f t="shared" si="1944"/>
        <v>46.002446731164973</v>
      </c>
      <c r="I1034" s="5">
        <f t="shared" si="1944"/>
        <v>79.161045210096361</v>
      </c>
      <c r="J1034" s="5">
        <f t="shared" si="1944"/>
        <v>201.03864809913171</v>
      </c>
      <c r="K1034" s="5">
        <f t="shared" si="1944"/>
        <v>28.379618878927648</v>
      </c>
      <c r="L1034" s="5"/>
      <c r="M1034" s="5">
        <f t="shared" si="1944"/>
        <v>39.060120607556321</v>
      </c>
      <c r="N1034" s="5">
        <f t="shared" si="1944"/>
        <v>0</v>
      </c>
      <c r="O1034" s="5">
        <f t="shared" si="1944"/>
        <v>0</v>
      </c>
      <c r="P1034" s="5">
        <f t="shared" si="1944"/>
        <v>0</v>
      </c>
      <c r="Q1034" s="5">
        <f t="shared" si="1944"/>
        <v>0</v>
      </c>
      <c r="R1034" s="5">
        <f t="shared" si="1944"/>
        <v>0</v>
      </c>
      <c r="S1034" s="5">
        <f t="shared" si="1944"/>
        <v>0</v>
      </c>
      <c r="T1034" s="5"/>
      <c r="U1034" s="5">
        <f t="shared" si="1944"/>
        <v>34.177605531611782</v>
      </c>
      <c r="V1034" s="5">
        <f t="shared" si="1944"/>
        <v>8.7732692770878504</v>
      </c>
      <c r="W1034" s="5">
        <f t="shared" si="1944"/>
        <v>9.8413194499507117</v>
      </c>
      <c r="X1034" s="5">
        <f t="shared" si="1944"/>
        <v>6.8660368255470106</v>
      </c>
      <c r="Y1034" s="5">
        <f t="shared" si="1944"/>
        <v>6.5063872775421663</v>
      </c>
      <c r="Z1034" s="5">
        <f t="shared" si="1944"/>
        <v>16.541154590434886</v>
      </c>
      <c r="AA1034" s="5">
        <f t="shared" si="1944"/>
        <v>2.0271156342091179</v>
      </c>
      <c r="AB1034" s="5"/>
      <c r="AC1034" s="5">
        <f t="shared" si="1944"/>
        <v>18.309431534792026</v>
      </c>
      <c r="AD1034" s="5">
        <f t="shared" si="1944"/>
        <v>3.1333104561028038</v>
      </c>
      <c r="AE1034" s="5">
        <f t="shared" si="1944"/>
        <v>3.514756946410968</v>
      </c>
      <c r="AF1034" s="5">
        <f t="shared" si="1944"/>
        <v>4.4629239366055575</v>
      </c>
      <c r="AG1034" s="5">
        <f t="shared" si="1944"/>
        <v>8.1329840969277072</v>
      </c>
      <c r="AH1034" s="5">
        <f t="shared" si="1944"/>
        <v>10.179172055652236</v>
      </c>
      <c r="AI1034" s="5">
        <f t="shared" si="1944"/>
        <v>0.67570521140303941</v>
      </c>
    </row>
    <row r="1035" spans="2:35" x14ac:dyDescent="0.3">
      <c r="B1035" s="85">
        <f t="shared" si="1916"/>
        <v>51226</v>
      </c>
      <c r="C1035" s="3"/>
      <c r="D1035" s="3"/>
      <c r="E1035" s="5">
        <f t="shared" ref="E1035:AI1035" si="1945">E332-E648</f>
        <v>61.336595641553281</v>
      </c>
      <c r="F1035" s="5">
        <f t="shared" si="1945"/>
        <v>39.047314903953129</v>
      </c>
      <c r="G1035" s="5">
        <f t="shared" si="1945"/>
        <v>43.800901066173481</v>
      </c>
      <c r="H1035" s="5">
        <f t="shared" si="1945"/>
        <v>46.232458964820786</v>
      </c>
      <c r="I1035" s="5">
        <f t="shared" si="1945"/>
        <v>79.556850436146831</v>
      </c>
      <c r="J1035" s="5">
        <f t="shared" si="1945"/>
        <v>202.04384133962733</v>
      </c>
      <c r="K1035" s="5">
        <f t="shared" si="1945"/>
        <v>28.521516973322282</v>
      </c>
      <c r="L1035" s="5"/>
      <c r="M1035" s="5">
        <f t="shared" si="1945"/>
        <v>39.255421210594101</v>
      </c>
      <c r="N1035" s="5">
        <f t="shared" si="1945"/>
        <v>0</v>
      </c>
      <c r="O1035" s="5">
        <f t="shared" si="1945"/>
        <v>0</v>
      </c>
      <c r="P1035" s="5">
        <f t="shared" si="1945"/>
        <v>0</v>
      </c>
      <c r="Q1035" s="5">
        <f t="shared" si="1945"/>
        <v>0</v>
      </c>
      <c r="R1035" s="5">
        <f t="shared" si="1945"/>
        <v>0</v>
      </c>
      <c r="S1035" s="5">
        <f t="shared" si="1945"/>
        <v>0</v>
      </c>
      <c r="T1035" s="5"/>
      <c r="U1035" s="5">
        <f t="shared" si="1945"/>
        <v>34.348493559269833</v>
      </c>
      <c r="V1035" s="5">
        <f t="shared" si="1945"/>
        <v>8.8171356234732894</v>
      </c>
      <c r="W1035" s="5">
        <f t="shared" si="1945"/>
        <v>9.8905260472004652</v>
      </c>
      <c r="X1035" s="5">
        <f t="shared" si="1945"/>
        <v>6.9003670096747456</v>
      </c>
      <c r="Y1035" s="5">
        <f t="shared" si="1945"/>
        <v>6.5389192139298764</v>
      </c>
      <c r="Z1035" s="5">
        <f t="shared" si="1945"/>
        <v>16.62386036338706</v>
      </c>
      <c r="AA1035" s="5">
        <f t="shared" si="1945"/>
        <v>2.0372512123801632</v>
      </c>
      <c r="AB1035" s="5"/>
      <c r="AC1035" s="5">
        <f t="shared" si="1945"/>
        <v>18.400978692465983</v>
      </c>
      <c r="AD1035" s="5">
        <f t="shared" si="1945"/>
        <v>3.1489770083833175</v>
      </c>
      <c r="AE1035" s="5">
        <f t="shared" si="1945"/>
        <v>3.532330731143023</v>
      </c>
      <c r="AF1035" s="5">
        <f t="shared" si="1945"/>
        <v>4.4852385562885839</v>
      </c>
      <c r="AG1035" s="5">
        <f t="shared" si="1945"/>
        <v>8.1736490174123464</v>
      </c>
      <c r="AH1035" s="5">
        <f t="shared" si="1945"/>
        <v>10.230067915930498</v>
      </c>
      <c r="AI1035" s="5">
        <f t="shared" si="1945"/>
        <v>0.67908373746005435</v>
      </c>
    </row>
    <row r="1036" spans="2:35" x14ac:dyDescent="0.3">
      <c r="B1036" s="85">
        <f t="shared" si="1916"/>
        <v>51591</v>
      </c>
      <c r="C1036" s="3"/>
      <c r="D1036" s="3"/>
      <c r="E1036" s="5">
        <f t="shared" ref="E1036:AI1036" si="1946">E333-E649</f>
        <v>46.174740539146846</v>
      </c>
      <c r="F1036" s="5">
        <f t="shared" si="1946"/>
        <v>29.395169646796177</v>
      </c>
      <c r="G1036" s="5">
        <f t="shared" si="1946"/>
        <v>32.973712038580032</v>
      </c>
      <c r="H1036" s="5">
        <f t="shared" si="1946"/>
        <v>34.804210681381946</v>
      </c>
      <c r="I1036" s="5">
        <f t="shared" si="1946"/>
        <v>59.891112126088053</v>
      </c>
      <c r="J1036" s="5">
        <f t="shared" si="1946"/>
        <v>152.10041988488797</v>
      </c>
      <c r="K1036" s="5">
        <f t="shared" si="1946"/>
        <v>21.47125435070329</v>
      </c>
      <c r="L1036" s="5"/>
      <c r="M1036" s="5">
        <f t="shared" si="1946"/>
        <v>29.551833945053986</v>
      </c>
      <c r="N1036" s="5">
        <f t="shared" si="1946"/>
        <v>0</v>
      </c>
      <c r="O1036" s="5">
        <f t="shared" si="1946"/>
        <v>0</v>
      </c>
      <c r="P1036" s="5">
        <f t="shared" si="1946"/>
        <v>0</v>
      </c>
      <c r="Q1036" s="5">
        <f t="shared" si="1946"/>
        <v>0</v>
      </c>
      <c r="R1036" s="5">
        <f t="shared" si="1946"/>
        <v>0</v>
      </c>
      <c r="S1036" s="5">
        <f t="shared" si="1946"/>
        <v>0</v>
      </c>
      <c r="T1036" s="5"/>
      <c r="U1036" s="5">
        <f t="shared" si="1946"/>
        <v>25.857854701922239</v>
      </c>
      <c r="V1036" s="5">
        <f t="shared" si="1946"/>
        <v>6.6376189525023621</v>
      </c>
      <c r="W1036" s="5">
        <f t="shared" si="1946"/>
        <v>7.4456769119374284</v>
      </c>
      <c r="X1036" s="5">
        <f t="shared" si="1946"/>
        <v>5.1946583106540212</v>
      </c>
      <c r="Y1036" s="5">
        <f t="shared" si="1946"/>
        <v>4.9225571610483332</v>
      </c>
      <c r="Z1036" s="5">
        <f t="shared" si="1946"/>
        <v>12.514591509516102</v>
      </c>
      <c r="AA1036" s="5">
        <f t="shared" si="1946"/>
        <v>1.5336610250502352</v>
      </c>
      <c r="AB1036" s="5"/>
      <c r="AC1036" s="5">
        <f t="shared" si="1946"/>
        <v>13.852422161744053</v>
      </c>
      <c r="AD1036" s="5">
        <f t="shared" si="1946"/>
        <v>2.3705781973222724</v>
      </c>
      <c r="AE1036" s="5">
        <f t="shared" si="1946"/>
        <v>2.6591703256919383</v>
      </c>
      <c r="AF1036" s="5">
        <f t="shared" si="1946"/>
        <v>3.3765279019251135</v>
      </c>
      <c r="AG1036" s="5">
        <f t="shared" si="1946"/>
        <v>6.1531964513104169</v>
      </c>
      <c r="AH1036" s="5">
        <f t="shared" si="1946"/>
        <v>7.701287082779138</v>
      </c>
      <c r="AI1036" s="5">
        <f t="shared" si="1946"/>
        <v>0.51122034168341168</v>
      </c>
    </row>
    <row r="1038" spans="2:35" s="97" customFormat="1" x14ac:dyDescent="0.3">
      <c r="B1038" s="96" t="s">
        <v>257</v>
      </c>
      <c r="C1038" s="96"/>
      <c r="D1038" s="96"/>
    </row>
    <row r="1039" spans="2:35" x14ac:dyDescent="0.3">
      <c r="E1039" s="305" t="s">
        <v>89</v>
      </c>
      <c r="F1039" s="305"/>
      <c r="G1039" s="305"/>
      <c r="H1039" s="305"/>
      <c r="I1039" s="305"/>
      <c r="J1039" s="305"/>
      <c r="K1039" s="305"/>
      <c r="M1039" s="305" t="s">
        <v>64</v>
      </c>
      <c r="N1039" s="305"/>
      <c r="O1039" s="305"/>
      <c r="P1039" s="305"/>
      <c r="Q1039" s="305"/>
      <c r="R1039" s="305"/>
      <c r="S1039" s="305"/>
      <c r="U1039" s="305" t="s">
        <v>65</v>
      </c>
      <c r="V1039" s="305"/>
      <c r="W1039" s="305"/>
      <c r="X1039" s="305"/>
      <c r="Y1039" s="305"/>
      <c r="Z1039" s="305"/>
      <c r="AA1039" s="305"/>
      <c r="AC1039" s="305" t="s">
        <v>66</v>
      </c>
      <c r="AD1039" s="305"/>
      <c r="AE1039" s="305"/>
      <c r="AF1039" s="305"/>
      <c r="AG1039" s="305"/>
      <c r="AH1039" s="305"/>
      <c r="AI1039" s="305"/>
    </row>
    <row r="1040" spans="2:35" s="3" customFormat="1" x14ac:dyDescent="0.3">
      <c r="B1040" s="4" t="s">
        <v>211</v>
      </c>
      <c r="C1040" s="4"/>
      <c r="D1040" s="4"/>
      <c r="E1040" s="3" t="s">
        <v>70</v>
      </c>
      <c r="F1040" s="3" t="s">
        <v>69</v>
      </c>
      <c r="G1040" s="3" t="s">
        <v>61</v>
      </c>
      <c r="H1040" s="3" t="s">
        <v>68</v>
      </c>
      <c r="I1040" s="3" t="s">
        <v>71</v>
      </c>
      <c r="J1040" s="3" t="s">
        <v>72</v>
      </c>
      <c r="K1040" s="3" t="s">
        <v>62</v>
      </c>
      <c r="M1040" s="3" t="s">
        <v>70</v>
      </c>
      <c r="N1040" s="3" t="s">
        <v>69</v>
      </c>
      <c r="O1040" s="3" t="s">
        <v>61</v>
      </c>
      <c r="P1040" s="3" t="s">
        <v>68</v>
      </c>
      <c r="Q1040" s="3" t="s">
        <v>71</v>
      </c>
      <c r="R1040" s="3" t="s">
        <v>72</v>
      </c>
      <c r="S1040" s="3" t="s">
        <v>62</v>
      </c>
      <c r="U1040" s="3" t="s">
        <v>70</v>
      </c>
      <c r="V1040" s="3" t="s">
        <v>69</v>
      </c>
      <c r="W1040" s="3" t="s">
        <v>61</v>
      </c>
      <c r="X1040" s="3" t="s">
        <v>68</v>
      </c>
      <c r="Y1040" s="3" t="s">
        <v>71</v>
      </c>
      <c r="Z1040" s="3" t="s">
        <v>72</v>
      </c>
      <c r="AA1040" s="3" t="s">
        <v>62</v>
      </c>
      <c r="AC1040" s="3" t="s">
        <v>70</v>
      </c>
      <c r="AD1040" s="3" t="s">
        <v>69</v>
      </c>
      <c r="AE1040" s="3" t="s">
        <v>61</v>
      </c>
      <c r="AF1040" s="3" t="s">
        <v>68</v>
      </c>
      <c r="AG1040" s="3" t="s">
        <v>71</v>
      </c>
      <c r="AH1040" s="3" t="s">
        <v>72</v>
      </c>
      <c r="AI1040" s="3" t="s">
        <v>62</v>
      </c>
    </row>
    <row r="1041" spans="2:35" hidden="1" x14ac:dyDescent="0.3">
      <c r="B1041" s="86">
        <f t="shared" ref="B1041:B1071" si="1947">DATE(IF(MONTH(B936)&lt;=3,YEAR(B936),YEAR(B936)+1), 3, 31)</f>
        <v>40633</v>
      </c>
      <c r="C1041" s="3"/>
      <c r="D1041" s="3"/>
      <c r="E1041" s="5">
        <f>MAX(E1006-E971,0)</f>
        <v>102.60148000000001</v>
      </c>
      <c r="F1041" s="5">
        <f t="shared" ref="F1041:K1041" si="1948">MAX(F1006-F971,0)</f>
        <v>29.356594999999999</v>
      </c>
      <c r="G1041" s="5">
        <f t="shared" si="1948"/>
        <v>31.538348749999997</v>
      </c>
      <c r="H1041" s="5">
        <f t="shared" si="1948"/>
        <v>129.4403475</v>
      </c>
      <c r="I1041" s="5">
        <f t="shared" si="1948"/>
        <v>140.0930975</v>
      </c>
      <c r="J1041" s="5">
        <f t="shared" si="1948"/>
        <v>105.00429999999997</v>
      </c>
      <c r="K1041" s="5">
        <f t="shared" si="1948"/>
        <v>21.128351999999989</v>
      </c>
      <c r="L1041" s="5"/>
      <c r="M1041" s="5">
        <f t="shared" ref="M1041:S1041" si="1949">MAX(M1006-M971,0)</f>
        <v>71.855360000000019</v>
      </c>
      <c r="N1041" s="5">
        <f t="shared" si="1949"/>
        <v>0</v>
      </c>
      <c r="O1041" s="5">
        <f t="shared" si="1949"/>
        <v>0</v>
      </c>
      <c r="P1041" s="5">
        <f t="shared" si="1949"/>
        <v>0</v>
      </c>
      <c r="Q1041" s="5">
        <f t="shared" si="1949"/>
        <v>0</v>
      </c>
      <c r="R1041" s="5">
        <f t="shared" si="1949"/>
        <v>0</v>
      </c>
      <c r="S1041" s="5">
        <f t="shared" si="1949"/>
        <v>0</v>
      </c>
      <c r="T1041" s="5"/>
      <c r="U1041" s="5">
        <f t="shared" ref="U1041:AA1041" si="1950">MAX(U1006-U971,0)</f>
        <v>66.965660000000014</v>
      </c>
      <c r="V1041" s="5">
        <f t="shared" si="1950"/>
        <v>7.051635000000001</v>
      </c>
      <c r="W1041" s="5">
        <f t="shared" si="1950"/>
        <v>7.3365087500000019</v>
      </c>
      <c r="X1041" s="5">
        <f t="shared" si="1950"/>
        <v>14.748526250000001</v>
      </c>
      <c r="Y1041" s="5">
        <f t="shared" si="1950"/>
        <v>12.410855625</v>
      </c>
      <c r="Z1041" s="5">
        <f t="shared" si="1950"/>
        <v>8.7950524999999988</v>
      </c>
      <c r="AA1041" s="5">
        <f t="shared" si="1950"/>
        <v>1.4104560000000004</v>
      </c>
      <c r="AB1041" s="5"/>
      <c r="AC1041" s="5">
        <f t="shared" ref="AC1041:AI1041" si="1951">MAX(AC1006-AC971,0)</f>
        <v>34.426239999999993</v>
      </c>
      <c r="AD1041" s="5">
        <f t="shared" si="1951"/>
        <v>2.4458175000000004</v>
      </c>
      <c r="AE1041" s="5">
        <f t="shared" si="1951"/>
        <v>2.5832543750000001</v>
      </c>
      <c r="AF1041" s="5">
        <f t="shared" si="1951"/>
        <v>9.935925000000001</v>
      </c>
      <c r="AG1041" s="5">
        <f t="shared" si="1951"/>
        <v>17.953783124999998</v>
      </c>
      <c r="AH1041" s="5">
        <f t="shared" si="1951"/>
        <v>6.3570474999999984</v>
      </c>
      <c r="AI1041" s="5">
        <f t="shared" si="1951"/>
        <v>0</v>
      </c>
    </row>
    <row r="1042" spans="2:35" hidden="1" x14ac:dyDescent="0.3">
      <c r="B1042" s="86">
        <f t="shared" si="1947"/>
        <v>40999</v>
      </c>
      <c r="C1042" s="3"/>
      <c r="D1042" s="3"/>
      <c r="E1042" s="5">
        <f t="shared" ref="E1042:K1042" si="1952">MAX(E1007-E972,0)</f>
        <v>109.80766</v>
      </c>
      <c r="F1042" s="5">
        <f t="shared" si="1952"/>
        <v>30.46531499999999</v>
      </c>
      <c r="G1042" s="5">
        <f t="shared" si="1952"/>
        <v>33.276803749999999</v>
      </c>
      <c r="H1042" s="5">
        <f t="shared" si="1952"/>
        <v>135.25930499999998</v>
      </c>
      <c r="I1042" s="5">
        <f t="shared" si="1952"/>
        <v>149.75296250000002</v>
      </c>
      <c r="J1042" s="5">
        <f t="shared" si="1952"/>
        <v>112.62895</v>
      </c>
      <c r="K1042" s="5">
        <f t="shared" si="1952"/>
        <v>22.522304000000005</v>
      </c>
      <c r="L1042" s="5"/>
      <c r="M1042" s="5">
        <f t="shared" ref="M1042:S1042" si="1953">MAX(M1007-M972,0)</f>
        <v>76.901120000000006</v>
      </c>
      <c r="N1042" s="5">
        <f t="shared" si="1953"/>
        <v>0</v>
      </c>
      <c r="O1042" s="5">
        <f t="shared" si="1953"/>
        <v>0</v>
      </c>
      <c r="P1042" s="5">
        <f t="shared" si="1953"/>
        <v>0</v>
      </c>
      <c r="Q1042" s="5">
        <f t="shared" si="1953"/>
        <v>0</v>
      </c>
      <c r="R1042" s="5">
        <f t="shared" si="1953"/>
        <v>0</v>
      </c>
      <c r="S1042" s="5">
        <f t="shared" si="1953"/>
        <v>0</v>
      </c>
      <c r="T1042" s="5"/>
      <c r="U1042" s="5">
        <f t="shared" ref="U1042:AA1042" si="1954">MAX(U1007-U972,0)</f>
        <v>71.667470000000023</v>
      </c>
      <c r="V1042" s="5">
        <f t="shared" si="1954"/>
        <v>7.3233950000000005</v>
      </c>
      <c r="W1042" s="5">
        <f t="shared" si="1954"/>
        <v>7.7415237500000007</v>
      </c>
      <c r="X1042" s="5">
        <f t="shared" si="1954"/>
        <v>15.4223225</v>
      </c>
      <c r="Y1042" s="5">
        <f t="shared" si="1954"/>
        <v>13.265709374999998</v>
      </c>
      <c r="Z1042" s="5">
        <f t="shared" si="1954"/>
        <v>9.4335475000000031</v>
      </c>
      <c r="AA1042" s="5">
        <f t="shared" si="1954"/>
        <v>1.502712</v>
      </c>
      <c r="AB1042" s="5"/>
      <c r="AC1042" s="5">
        <f t="shared" ref="AC1042:AI1042" si="1955">MAX(AC1007-AC972,0)</f>
        <v>36.843580000000003</v>
      </c>
      <c r="AD1042" s="5">
        <f t="shared" si="1955"/>
        <v>2.5391975000000002</v>
      </c>
      <c r="AE1042" s="5">
        <f t="shared" si="1955"/>
        <v>2.7257618750000003</v>
      </c>
      <c r="AF1042" s="5">
        <f t="shared" si="1955"/>
        <v>10.388774999999999</v>
      </c>
      <c r="AG1042" s="5">
        <f t="shared" si="1955"/>
        <v>19.188121875</v>
      </c>
      <c r="AH1042" s="5">
        <f t="shared" si="1955"/>
        <v>6.8177275000000019</v>
      </c>
      <c r="AI1042" s="5">
        <f t="shared" si="1955"/>
        <v>0</v>
      </c>
    </row>
    <row r="1043" spans="2:35" hidden="1" x14ac:dyDescent="0.3">
      <c r="B1043" s="86">
        <f t="shared" si="1947"/>
        <v>41364</v>
      </c>
      <c r="C1043" s="3"/>
      <c r="D1043" s="3"/>
      <c r="E1043" s="5">
        <f t="shared" ref="E1043:K1043" si="1956">MAX(E1008-E973,0)</f>
        <v>120.65853000000001</v>
      </c>
      <c r="F1043" s="5">
        <f t="shared" si="1956"/>
        <v>32.709644999999995</v>
      </c>
      <c r="G1043" s="5">
        <f t="shared" si="1956"/>
        <v>35.96198625000001</v>
      </c>
      <c r="H1043" s="5">
        <f t="shared" si="1956"/>
        <v>144.84271125000004</v>
      </c>
      <c r="I1043" s="5">
        <f t="shared" si="1956"/>
        <v>164.1173775</v>
      </c>
      <c r="J1043" s="5">
        <f t="shared" si="1956"/>
        <v>124.07079999999999</v>
      </c>
      <c r="K1043" s="5">
        <f t="shared" si="1956"/>
        <v>24.683610000000005</v>
      </c>
      <c r="L1043" s="5"/>
      <c r="M1043" s="5">
        <f t="shared" ref="M1043:S1043" si="1957">MAX(M1008-M973,0)</f>
        <v>84.500960000000006</v>
      </c>
      <c r="N1043" s="5">
        <f t="shared" si="1957"/>
        <v>0</v>
      </c>
      <c r="O1043" s="5">
        <f t="shared" si="1957"/>
        <v>0</v>
      </c>
      <c r="P1043" s="5">
        <f t="shared" si="1957"/>
        <v>0</v>
      </c>
      <c r="Q1043" s="5">
        <f t="shared" si="1957"/>
        <v>0</v>
      </c>
      <c r="R1043" s="5">
        <f t="shared" si="1957"/>
        <v>0</v>
      </c>
      <c r="S1043" s="5">
        <f t="shared" si="1957"/>
        <v>0</v>
      </c>
      <c r="T1043" s="5"/>
      <c r="U1043" s="5">
        <f t="shared" ref="U1043:AA1043" si="1958">MAX(U1008-U973,0)</f>
        <v>78.750510000000006</v>
      </c>
      <c r="V1043" s="5">
        <f t="shared" si="1958"/>
        <v>7.862285</v>
      </c>
      <c r="W1043" s="5">
        <f t="shared" si="1958"/>
        <v>8.366546249999999</v>
      </c>
      <c r="X1043" s="5">
        <f t="shared" si="1958"/>
        <v>16.504994375000003</v>
      </c>
      <c r="Y1043" s="5">
        <f t="shared" si="1958"/>
        <v>14.538200625</v>
      </c>
      <c r="Z1043" s="5">
        <f t="shared" si="1958"/>
        <v>10.39194</v>
      </c>
      <c r="AA1043" s="5">
        <f t="shared" si="1958"/>
        <v>1.6465800000000002</v>
      </c>
      <c r="AB1043" s="5"/>
      <c r="AC1043" s="5">
        <f t="shared" ref="AC1043:AI1043" si="1959">MAX(AC1008-AC973,0)</f>
        <v>40.484764999999996</v>
      </c>
      <c r="AD1043" s="5">
        <f t="shared" si="1959"/>
        <v>2.7261425000000008</v>
      </c>
      <c r="AE1043" s="5">
        <f t="shared" si="1959"/>
        <v>2.9457731250000001</v>
      </c>
      <c r="AF1043" s="5">
        <f t="shared" si="1959"/>
        <v>11.119087500000001</v>
      </c>
      <c r="AG1043" s="5">
        <f t="shared" si="1959"/>
        <v>21.028798125000005</v>
      </c>
      <c r="AH1043" s="5">
        <f t="shared" si="1959"/>
        <v>7.5106599999999979</v>
      </c>
      <c r="AI1043" s="5">
        <f t="shared" si="1959"/>
        <v>0</v>
      </c>
    </row>
    <row r="1044" spans="2:35" hidden="1" x14ac:dyDescent="0.3">
      <c r="B1044" s="86">
        <f t="shared" si="1947"/>
        <v>41729</v>
      </c>
      <c r="C1044" s="3"/>
      <c r="D1044" s="3"/>
      <c r="E1044" s="5">
        <f t="shared" ref="E1044:K1044" si="1960">MAX(E1009-E974,0)</f>
        <v>138.41582000000002</v>
      </c>
      <c r="F1044" s="5">
        <f t="shared" si="1960"/>
        <v>36.811597500000005</v>
      </c>
      <c r="G1044" s="5">
        <f t="shared" si="1960"/>
        <v>40.618123749999995</v>
      </c>
      <c r="H1044" s="5">
        <f t="shared" si="1960"/>
        <v>162.01722750000002</v>
      </c>
      <c r="I1044" s="5">
        <f t="shared" si="1960"/>
        <v>187.84492250000002</v>
      </c>
      <c r="J1044" s="5">
        <f t="shared" si="1960"/>
        <v>143.04050000000007</v>
      </c>
      <c r="K1044" s="5">
        <f t="shared" si="1960"/>
        <v>28.448867999999994</v>
      </c>
      <c r="L1044" s="5"/>
      <c r="M1044" s="5">
        <f t="shared" ref="M1044:S1044" si="1961">MAX(M1009-M974,0)</f>
        <v>96.938240000000008</v>
      </c>
      <c r="N1044" s="5">
        <f t="shared" si="1961"/>
        <v>0</v>
      </c>
      <c r="O1044" s="5">
        <f t="shared" si="1961"/>
        <v>0</v>
      </c>
      <c r="P1044" s="5">
        <f t="shared" si="1961"/>
        <v>0</v>
      </c>
      <c r="Q1044" s="5">
        <f t="shared" si="1961"/>
        <v>0</v>
      </c>
      <c r="R1044" s="5">
        <f t="shared" si="1961"/>
        <v>0</v>
      </c>
      <c r="S1044" s="5">
        <f t="shared" si="1961"/>
        <v>0</v>
      </c>
      <c r="T1044" s="5"/>
      <c r="U1044" s="5">
        <f t="shared" ref="U1044:AA1044" si="1962">MAX(U1009-U974,0)</f>
        <v>90.342190000000002</v>
      </c>
      <c r="V1044" s="5">
        <f t="shared" si="1962"/>
        <v>8.8447175000000016</v>
      </c>
      <c r="W1044" s="5">
        <f t="shared" si="1962"/>
        <v>9.4490837499999998</v>
      </c>
      <c r="X1044" s="5">
        <f t="shared" si="1962"/>
        <v>18.461061250000004</v>
      </c>
      <c r="Y1044" s="5">
        <f t="shared" si="1962"/>
        <v>16.640124374999999</v>
      </c>
      <c r="Z1044" s="5">
        <f t="shared" si="1962"/>
        <v>11.980962500000004</v>
      </c>
      <c r="AA1044" s="5">
        <f t="shared" si="1962"/>
        <v>1.8977039999999998</v>
      </c>
      <c r="AB1044" s="5"/>
      <c r="AC1044" s="5">
        <f t="shared" ref="AC1044:AI1044" si="1963">MAX(AC1009-AC974,0)</f>
        <v>46.443660000000001</v>
      </c>
      <c r="AD1044" s="5">
        <f t="shared" si="1963"/>
        <v>3.0673587500000004</v>
      </c>
      <c r="AE1044" s="5">
        <f t="shared" si="1963"/>
        <v>3.3270418749999999</v>
      </c>
      <c r="AF1044" s="5">
        <f t="shared" si="1963"/>
        <v>12.436950000000001</v>
      </c>
      <c r="AG1044" s="5">
        <f t="shared" si="1963"/>
        <v>24.069226874999998</v>
      </c>
      <c r="AH1044" s="5">
        <f t="shared" si="1963"/>
        <v>8.6600375000000014</v>
      </c>
      <c r="AI1044" s="5">
        <f t="shared" si="1963"/>
        <v>0</v>
      </c>
    </row>
    <row r="1045" spans="2:35" hidden="1" x14ac:dyDescent="0.3">
      <c r="B1045" s="86">
        <f t="shared" si="1947"/>
        <v>42094</v>
      </c>
      <c r="C1045" s="3"/>
      <c r="D1045" s="3"/>
      <c r="E1045" s="5">
        <f t="shared" ref="E1045:K1045" si="1964">MAX(E1010-E975,0)</f>
        <v>148.20101000000003</v>
      </c>
      <c r="F1045" s="5">
        <f t="shared" si="1964"/>
        <v>38.384525000000004</v>
      </c>
      <c r="G1045" s="5">
        <f t="shared" si="1964"/>
        <v>42.73395</v>
      </c>
      <c r="H1045" s="5">
        <f t="shared" si="1964"/>
        <v>169.18958749999999</v>
      </c>
      <c r="I1045" s="5">
        <f t="shared" si="1964"/>
        <v>200.57660500000003</v>
      </c>
      <c r="J1045" s="5">
        <f t="shared" si="1964"/>
        <v>153.21385000000004</v>
      </c>
      <c r="K1045" s="5">
        <f t="shared" si="1964"/>
        <v>30.295173999999996</v>
      </c>
      <c r="L1045" s="5"/>
      <c r="M1045" s="5">
        <f t="shared" ref="M1045:S1045" si="1965">MAX(M1010-M975,0)</f>
        <v>103.78832000000003</v>
      </c>
      <c r="N1045" s="5">
        <f t="shared" si="1965"/>
        <v>0</v>
      </c>
      <c r="O1045" s="5">
        <f t="shared" si="1965"/>
        <v>0</v>
      </c>
      <c r="P1045" s="5">
        <f t="shared" si="1965"/>
        <v>0</v>
      </c>
      <c r="Q1045" s="5">
        <f t="shared" si="1965"/>
        <v>0</v>
      </c>
      <c r="R1045" s="5">
        <f t="shared" si="1965"/>
        <v>0</v>
      </c>
      <c r="S1045" s="5">
        <f t="shared" si="1965"/>
        <v>0</v>
      </c>
      <c r="T1045" s="5"/>
      <c r="U1045" s="5">
        <f t="shared" ref="U1045:AA1045" si="1966">MAX(U1010-U975,0)</f>
        <v>96.724420000000009</v>
      </c>
      <c r="V1045" s="5">
        <f t="shared" si="1966"/>
        <v>9.2293250000000011</v>
      </c>
      <c r="W1045" s="5">
        <f t="shared" si="1966"/>
        <v>9.9403500000000005</v>
      </c>
      <c r="X1045" s="5">
        <f t="shared" si="1966"/>
        <v>19.271956249999999</v>
      </c>
      <c r="Y1045" s="5">
        <f t="shared" si="1966"/>
        <v>17.76861375</v>
      </c>
      <c r="Z1045" s="5">
        <f t="shared" si="1966"/>
        <v>12.833242500000008</v>
      </c>
      <c r="AA1045" s="5">
        <f t="shared" si="1966"/>
        <v>2.0190720000000004</v>
      </c>
      <c r="AB1045" s="5"/>
      <c r="AC1045" s="5">
        <f t="shared" ref="AC1045:AI1045" si="1967">MAX(AC1010-AC975,0)</f>
        <v>49.725255000000004</v>
      </c>
      <c r="AD1045" s="5">
        <f t="shared" si="1967"/>
        <v>3.1996625000000001</v>
      </c>
      <c r="AE1045" s="5">
        <f t="shared" si="1967"/>
        <v>3.5001750000000005</v>
      </c>
      <c r="AF1045" s="5">
        <f t="shared" si="1967"/>
        <v>12.983874999999996</v>
      </c>
      <c r="AG1045" s="5">
        <f t="shared" si="1967"/>
        <v>25.703208750000002</v>
      </c>
      <c r="AH1045" s="5">
        <f t="shared" si="1967"/>
        <v>9.2770825000000006</v>
      </c>
      <c r="AI1045" s="5">
        <f t="shared" si="1967"/>
        <v>0</v>
      </c>
    </row>
    <row r="1046" spans="2:35" hidden="1" x14ac:dyDescent="0.3">
      <c r="B1046" s="86">
        <f t="shared" si="1947"/>
        <v>42460</v>
      </c>
      <c r="C1046" s="3"/>
      <c r="D1046" s="3"/>
      <c r="E1046" s="5">
        <f t="shared" ref="E1046:K1046" si="1968">MAX(E1011-E976,0)</f>
        <v>158.86876000000001</v>
      </c>
      <c r="F1046" s="5">
        <f t="shared" si="1968"/>
        <v>40.113244999999999</v>
      </c>
      <c r="G1046" s="5">
        <f t="shared" si="1968"/>
        <v>45.129390000000001</v>
      </c>
      <c r="H1046" s="5">
        <f t="shared" si="1968"/>
        <v>176.84147625000003</v>
      </c>
      <c r="I1046" s="5">
        <f t="shared" si="1968"/>
        <v>214.32456500000001</v>
      </c>
      <c r="J1046" s="5">
        <f t="shared" si="1968"/>
        <v>164.40199999999999</v>
      </c>
      <c r="K1046" s="5">
        <f t="shared" si="1968"/>
        <v>32.702235999999999</v>
      </c>
      <c r="L1046" s="5"/>
      <c r="M1046" s="5">
        <f t="shared" ref="M1046:S1046" si="1969">MAX(M1011-M976,0)</f>
        <v>111.25631999999999</v>
      </c>
      <c r="N1046" s="5">
        <f t="shared" si="1969"/>
        <v>0</v>
      </c>
      <c r="O1046" s="5">
        <f t="shared" si="1969"/>
        <v>0</v>
      </c>
      <c r="P1046" s="5">
        <f t="shared" si="1969"/>
        <v>0</v>
      </c>
      <c r="Q1046" s="5">
        <f t="shared" si="1969"/>
        <v>0</v>
      </c>
      <c r="R1046" s="5">
        <f t="shared" si="1969"/>
        <v>0</v>
      </c>
      <c r="S1046" s="5">
        <f t="shared" si="1969"/>
        <v>0</v>
      </c>
      <c r="T1046" s="5"/>
      <c r="U1046" s="5">
        <f t="shared" ref="U1046:AA1046" si="1970">MAX(U1011-U976,0)</f>
        <v>103.68242000000001</v>
      </c>
      <c r="V1046" s="5">
        <f t="shared" si="1970"/>
        <v>9.6410850000000003</v>
      </c>
      <c r="W1046" s="5">
        <f t="shared" si="1970"/>
        <v>10.497870000000002</v>
      </c>
      <c r="X1046" s="5">
        <f t="shared" si="1970"/>
        <v>20.149786875000004</v>
      </c>
      <c r="Y1046" s="5">
        <f t="shared" si="1970"/>
        <v>18.98734125</v>
      </c>
      <c r="Z1046" s="5">
        <f t="shared" si="1970"/>
        <v>13.770412500000003</v>
      </c>
      <c r="AA1046" s="5">
        <f t="shared" si="1970"/>
        <v>2.1814080000000002</v>
      </c>
      <c r="AB1046" s="5"/>
      <c r="AC1046" s="5">
        <f t="shared" ref="AC1046:AI1046" si="1971">MAX(AC1011-AC976,0)</f>
        <v>53.302879999999995</v>
      </c>
      <c r="AD1046" s="5">
        <f t="shared" si="1971"/>
        <v>3.3430425000000001</v>
      </c>
      <c r="AE1046" s="5">
        <f t="shared" si="1971"/>
        <v>3.6964350000000001</v>
      </c>
      <c r="AF1046" s="5">
        <f t="shared" si="1971"/>
        <v>13.574662500000001</v>
      </c>
      <c r="AG1046" s="5">
        <f t="shared" si="1971"/>
        <v>27.468251249999998</v>
      </c>
      <c r="AH1046" s="5">
        <f t="shared" si="1971"/>
        <v>9.9548374999999982</v>
      </c>
      <c r="AI1046" s="5">
        <f t="shared" si="1971"/>
        <v>0</v>
      </c>
    </row>
    <row r="1047" spans="2:35" hidden="1" x14ac:dyDescent="0.3">
      <c r="B1047" s="86">
        <f t="shared" si="1947"/>
        <v>42825</v>
      </c>
      <c r="C1047" s="3"/>
      <c r="D1047" s="3"/>
      <c r="E1047" s="5">
        <f t="shared" ref="E1047:K1047" si="1972">MAX(E1012-E977,0)</f>
        <v>170.85398000000001</v>
      </c>
      <c r="F1047" s="5">
        <f t="shared" si="1972"/>
        <v>42.048367500000005</v>
      </c>
      <c r="G1047" s="5">
        <f t="shared" si="1972"/>
        <v>47.747201249999996</v>
      </c>
      <c r="H1047" s="5">
        <f t="shared" si="1972"/>
        <v>185.23898000000003</v>
      </c>
      <c r="I1047" s="5">
        <f t="shared" si="1972"/>
        <v>229.77352249999998</v>
      </c>
      <c r="J1047" s="5">
        <f t="shared" si="1972"/>
        <v>177.00970000000007</v>
      </c>
      <c r="K1047" s="5">
        <f t="shared" si="1972"/>
        <v>35.247785999999998</v>
      </c>
      <c r="L1047" s="5"/>
      <c r="M1047" s="5">
        <f t="shared" ref="M1047:S1047" si="1973">MAX(M1012-M977,0)</f>
        <v>119.65536000000003</v>
      </c>
      <c r="N1047" s="5">
        <f t="shared" si="1973"/>
        <v>0</v>
      </c>
      <c r="O1047" s="5">
        <f t="shared" si="1973"/>
        <v>0</v>
      </c>
      <c r="P1047" s="5">
        <f t="shared" si="1973"/>
        <v>0</v>
      </c>
      <c r="Q1047" s="5">
        <f t="shared" si="1973"/>
        <v>0</v>
      </c>
      <c r="R1047" s="5">
        <f t="shared" si="1973"/>
        <v>0</v>
      </c>
      <c r="S1047" s="5">
        <f t="shared" si="1973"/>
        <v>0</v>
      </c>
      <c r="T1047" s="5"/>
      <c r="U1047" s="5">
        <f t="shared" ref="U1047:AA1047" si="1974">MAX(U1012-U977,0)</f>
        <v>111.51316</v>
      </c>
      <c r="V1047" s="5">
        <f t="shared" si="1974"/>
        <v>10.102127500000002</v>
      </c>
      <c r="W1047" s="5">
        <f t="shared" si="1974"/>
        <v>11.106641250000003</v>
      </c>
      <c r="X1047" s="5">
        <f t="shared" si="1974"/>
        <v>21.120360000000002</v>
      </c>
      <c r="Y1047" s="5">
        <f t="shared" si="1974"/>
        <v>20.354649375000001</v>
      </c>
      <c r="Z1047" s="5">
        <f t="shared" si="1974"/>
        <v>14.826272499999998</v>
      </c>
      <c r="AA1047" s="5">
        <f t="shared" si="1974"/>
        <v>2.3518080000000001</v>
      </c>
      <c r="AB1047" s="5"/>
      <c r="AC1047" s="5">
        <f t="shared" ref="AC1047:AI1047" si="1975">MAX(AC1012-AC977,0)</f>
        <v>57.327489999999997</v>
      </c>
      <c r="AD1047" s="5">
        <f t="shared" si="1975"/>
        <v>3.5035637500000005</v>
      </c>
      <c r="AE1047" s="5">
        <f t="shared" si="1975"/>
        <v>3.9108206250000004</v>
      </c>
      <c r="AF1047" s="5">
        <f t="shared" si="1975"/>
        <v>14.22715</v>
      </c>
      <c r="AG1047" s="5">
        <f t="shared" si="1975"/>
        <v>29.442901874999997</v>
      </c>
      <c r="AH1047" s="5">
        <f t="shared" si="1975"/>
        <v>10.717127500000004</v>
      </c>
      <c r="AI1047" s="5">
        <f t="shared" si="1975"/>
        <v>0</v>
      </c>
    </row>
    <row r="1048" spans="2:35" hidden="1" x14ac:dyDescent="0.3">
      <c r="B1048" s="86">
        <f t="shared" si="1947"/>
        <v>43190</v>
      </c>
      <c r="C1048" s="3"/>
      <c r="D1048" s="3"/>
      <c r="E1048" s="5">
        <f t="shared" ref="E1048:K1048" si="1976">MAX(E1013-E978,0)</f>
        <v>183.83223000000001</v>
      </c>
      <c r="F1048" s="5">
        <f t="shared" si="1976"/>
        <v>43.905197500000007</v>
      </c>
      <c r="G1048" s="5">
        <f t="shared" si="1976"/>
        <v>50.41212625</v>
      </c>
      <c r="H1048" s="5">
        <f t="shared" si="1976"/>
        <v>193.87959875000004</v>
      </c>
      <c r="I1048" s="5">
        <f t="shared" si="1976"/>
        <v>246.19347750000006</v>
      </c>
      <c r="J1048" s="5">
        <f t="shared" si="1976"/>
        <v>190.53540000000004</v>
      </c>
      <c r="K1048" s="5">
        <f t="shared" si="1976"/>
        <v>37.826823999999995</v>
      </c>
      <c r="L1048" s="5"/>
      <c r="M1048" s="5">
        <f t="shared" ref="M1048:S1048" si="1977">MAX(M1013-M978,0)</f>
        <v>128.73936</v>
      </c>
      <c r="N1048" s="5">
        <f t="shared" si="1977"/>
        <v>0</v>
      </c>
      <c r="O1048" s="5">
        <f t="shared" si="1977"/>
        <v>0</v>
      </c>
      <c r="P1048" s="5">
        <f t="shared" si="1977"/>
        <v>0</v>
      </c>
      <c r="Q1048" s="5">
        <f t="shared" si="1977"/>
        <v>0</v>
      </c>
      <c r="R1048" s="5">
        <f t="shared" si="1977"/>
        <v>0</v>
      </c>
      <c r="S1048" s="5">
        <f t="shared" si="1977"/>
        <v>0</v>
      </c>
      <c r="T1048" s="5"/>
      <c r="U1048" s="5">
        <f t="shared" ref="U1048:AA1048" si="1978">MAX(U1013-U978,0)</f>
        <v>119.97591000000001</v>
      </c>
      <c r="V1048" s="5">
        <f t="shared" si="1978"/>
        <v>10.5535175</v>
      </c>
      <c r="W1048" s="5">
        <f t="shared" si="1978"/>
        <v>11.729166250000002</v>
      </c>
      <c r="X1048" s="5">
        <f t="shared" si="1978"/>
        <v>22.108675625000004</v>
      </c>
      <c r="Y1048" s="5">
        <f t="shared" si="1978"/>
        <v>21.810538125000001</v>
      </c>
      <c r="Z1048" s="5">
        <f t="shared" si="1978"/>
        <v>15.959157500000007</v>
      </c>
      <c r="AA1048" s="5">
        <f t="shared" si="1978"/>
        <v>2.5227720000000007</v>
      </c>
      <c r="AB1048" s="5"/>
      <c r="AC1048" s="5">
        <f t="shared" ref="AC1048:AI1048" si="1979">MAX(AC1013-AC978,0)</f>
        <v>61.679115000000003</v>
      </c>
      <c r="AD1048" s="5">
        <f t="shared" si="1979"/>
        <v>3.6592587500000002</v>
      </c>
      <c r="AE1048" s="5">
        <f t="shared" si="1979"/>
        <v>4.1295831249999999</v>
      </c>
      <c r="AF1048" s="5">
        <f t="shared" si="1979"/>
        <v>14.892587500000003</v>
      </c>
      <c r="AG1048" s="5">
        <f t="shared" si="1979"/>
        <v>31.552160624999999</v>
      </c>
      <c r="AH1048" s="5">
        <f t="shared" si="1979"/>
        <v>11.535892500000003</v>
      </c>
      <c r="AI1048" s="5">
        <f t="shared" si="1979"/>
        <v>0</v>
      </c>
    </row>
    <row r="1049" spans="2:35" hidden="1" x14ac:dyDescent="0.3">
      <c r="B1049" s="86">
        <f t="shared" si="1947"/>
        <v>43555</v>
      </c>
      <c r="C1049" s="3"/>
      <c r="D1049" s="3"/>
      <c r="E1049" s="5">
        <f t="shared" ref="E1049:K1049" si="1980">MAX(E1014-E979,0)</f>
        <v>197.70538000000002</v>
      </c>
      <c r="F1049" s="5">
        <f t="shared" si="1980"/>
        <v>45.839527500000003</v>
      </c>
      <c r="G1049" s="5">
        <f t="shared" si="1980"/>
        <v>53.319679999999998</v>
      </c>
      <c r="H1049" s="5">
        <f t="shared" si="1980"/>
        <v>202.84708250000006</v>
      </c>
      <c r="I1049" s="5">
        <f t="shared" si="1980"/>
        <v>263.97172499999999</v>
      </c>
      <c r="J1049" s="5">
        <f t="shared" si="1980"/>
        <v>205.12430000000001</v>
      </c>
      <c r="K1049" s="5">
        <f t="shared" si="1980"/>
        <v>40.475105999999997</v>
      </c>
      <c r="L1049" s="5"/>
      <c r="M1049" s="5">
        <f t="shared" ref="M1049:S1049" si="1981">MAX(M1014-M979,0)</f>
        <v>138.46016000000003</v>
      </c>
      <c r="N1049" s="5">
        <f t="shared" si="1981"/>
        <v>0</v>
      </c>
      <c r="O1049" s="5">
        <f t="shared" si="1981"/>
        <v>0</v>
      </c>
      <c r="P1049" s="5">
        <f t="shared" si="1981"/>
        <v>0</v>
      </c>
      <c r="Q1049" s="5">
        <f t="shared" si="1981"/>
        <v>0</v>
      </c>
      <c r="R1049" s="5">
        <f t="shared" si="1981"/>
        <v>0</v>
      </c>
      <c r="S1049" s="5">
        <f t="shared" si="1981"/>
        <v>0</v>
      </c>
      <c r="T1049" s="5"/>
      <c r="U1049" s="5">
        <f t="shared" ref="U1049:AA1049" si="1982">MAX(U1014-U979,0)</f>
        <v>129.03821000000002</v>
      </c>
      <c r="V1049" s="5">
        <f t="shared" si="1982"/>
        <v>11.0224075</v>
      </c>
      <c r="W1049" s="5">
        <f t="shared" si="1982"/>
        <v>12.40544</v>
      </c>
      <c r="X1049" s="5">
        <f t="shared" si="1982"/>
        <v>23.127233750000002</v>
      </c>
      <c r="Y1049" s="5">
        <f t="shared" si="1982"/>
        <v>23.383743749999994</v>
      </c>
      <c r="Z1049" s="5">
        <f t="shared" si="1982"/>
        <v>17.180865000000001</v>
      </c>
      <c r="AA1049" s="5">
        <f t="shared" si="1982"/>
        <v>2.6977680000000004</v>
      </c>
      <c r="AB1049" s="5"/>
      <c r="AC1049" s="5">
        <f t="shared" ref="AC1049:AI1049" si="1983">MAX(AC1014-AC979,0)</f>
        <v>66.336939999999998</v>
      </c>
      <c r="AD1049" s="5">
        <f t="shared" si="1983"/>
        <v>3.8212037499999996</v>
      </c>
      <c r="AE1049" s="5">
        <f t="shared" si="1983"/>
        <v>4.3677200000000003</v>
      </c>
      <c r="AF1049" s="5">
        <f t="shared" si="1983"/>
        <v>15.579099999999997</v>
      </c>
      <c r="AG1049" s="5">
        <f t="shared" si="1983"/>
        <v>33.823518749999998</v>
      </c>
      <c r="AH1049" s="5">
        <f t="shared" si="1983"/>
        <v>12.417484999999999</v>
      </c>
      <c r="AI1049" s="5">
        <f t="shared" si="1983"/>
        <v>0</v>
      </c>
    </row>
    <row r="1050" spans="2:35" hidden="1" x14ac:dyDescent="0.3">
      <c r="B1050" s="86">
        <f t="shared" si="1947"/>
        <v>43921</v>
      </c>
      <c r="C1050" s="3"/>
      <c r="D1050" s="3"/>
      <c r="E1050" s="5">
        <f t="shared" ref="E1050:K1050" si="1984">MAX(E1015-E980,0)</f>
        <v>212.67765000000003</v>
      </c>
      <c r="F1050" s="5">
        <f t="shared" si="1984"/>
        <v>48.006357500000007</v>
      </c>
      <c r="G1050" s="5">
        <f t="shared" si="1984"/>
        <v>56.314862500000004</v>
      </c>
      <c r="H1050" s="5">
        <f t="shared" si="1984"/>
        <v>212.30893125</v>
      </c>
      <c r="I1050" s="5">
        <f t="shared" si="1984"/>
        <v>282.74395500000008</v>
      </c>
      <c r="J1050" s="5">
        <f t="shared" si="1984"/>
        <v>220.53829999999999</v>
      </c>
      <c r="K1050" s="5">
        <f t="shared" si="1984"/>
        <v>43.823765999999999</v>
      </c>
      <c r="L1050" s="5"/>
      <c r="M1050" s="5">
        <f t="shared" ref="M1050:S1050" si="1985">MAX(M1015-M980,0)</f>
        <v>148.94480000000001</v>
      </c>
      <c r="N1050" s="5">
        <f t="shared" si="1985"/>
        <v>0</v>
      </c>
      <c r="O1050" s="5">
        <f t="shared" si="1985"/>
        <v>0</v>
      </c>
      <c r="P1050" s="5">
        <f t="shared" si="1985"/>
        <v>0</v>
      </c>
      <c r="Q1050" s="5">
        <f t="shared" si="1985"/>
        <v>0</v>
      </c>
      <c r="R1050" s="5">
        <f t="shared" si="1985"/>
        <v>0</v>
      </c>
      <c r="S1050" s="5">
        <f t="shared" si="1985"/>
        <v>0</v>
      </c>
      <c r="T1050" s="5"/>
      <c r="U1050" s="5">
        <f t="shared" ref="U1050:AA1050" si="1986">MAX(U1015-U980,0)</f>
        <v>138.80880000000002</v>
      </c>
      <c r="V1050" s="5">
        <f t="shared" si="1986"/>
        <v>11.5437975</v>
      </c>
      <c r="W1050" s="5">
        <f t="shared" si="1986"/>
        <v>13.100462499999999</v>
      </c>
      <c r="X1050" s="5">
        <f t="shared" si="1986"/>
        <v>24.201034374999999</v>
      </c>
      <c r="Y1050" s="5">
        <f t="shared" si="1986"/>
        <v>25.048451250000003</v>
      </c>
      <c r="Z1050" s="5">
        <f t="shared" si="1986"/>
        <v>18.4722525</v>
      </c>
      <c r="AA1050" s="5">
        <f t="shared" si="1986"/>
        <v>2.9232480000000001</v>
      </c>
      <c r="AB1050" s="5"/>
      <c r="AC1050" s="5">
        <f t="shared" ref="AC1050:AI1050" si="1987">MAX(AC1015-AC980,0)</f>
        <v>71.360074999999995</v>
      </c>
      <c r="AD1050" s="5">
        <f t="shared" si="1987"/>
        <v>4.0018987499999996</v>
      </c>
      <c r="AE1050" s="5">
        <f t="shared" si="1987"/>
        <v>4.6127312499999995</v>
      </c>
      <c r="AF1050" s="5">
        <f t="shared" si="1987"/>
        <v>16.302937500000002</v>
      </c>
      <c r="AG1050" s="5">
        <f t="shared" si="1987"/>
        <v>36.235946249999998</v>
      </c>
      <c r="AH1050" s="5">
        <f t="shared" si="1987"/>
        <v>13.352847499999998</v>
      </c>
      <c r="AI1050" s="5">
        <f t="shared" si="1987"/>
        <v>0</v>
      </c>
    </row>
    <row r="1051" spans="2:35" hidden="1" x14ac:dyDescent="0.3">
      <c r="B1051" s="86">
        <f t="shared" si="1947"/>
        <v>44286</v>
      </c>
      <c r="C1051" s="3"/>
      <c r="D1051" s="3"/>
      <c r="E1051" s="5">
        <f t="shared" ref="E1051:K1051" si="1988">MAX(E1016-E981,0)</f>
        <v>180.10097000000002</v>
      </c>
      <c r="F1051" s="5">
        <f t="shared" si="1988"/>
        <v>44.204895</v>
      </c>
      <c r="G1051" s="5">
        <f t="shared" si="1988"/>
        <v>52.921128750000001</v>
      </c>
      <c r="H1051" s="5">
        <f t="shared" si="1988"/>
        <v>174.24426</v>
      </c>
      <c r="I1051" s="5">
        <f t="shared" si="1988"/>
        <v>238.12462250000004</v>
      </c>
      <c r="J1051" s="5">
        <f t="shared" si="1988"/>
        <v>194.31359999999989</v>
      </c>
      <c r="K1051" s="5">
        <f t="shared" si="1988"/>
        <v>38.349556000000007</v>
      </c>
      <c r="L1051" s="5"/>
      <c r="M1051" s="5">
        <f t="shared" ref="M1051:S1051" si="1989">MAX(M1016-M981,0)</f>
        <v>125.92304</v>
      </c>
      <c r="N1051" s="5">
        <f t="shared" si="1989"/>
        <v>0</v>
      </c>
      <c r="O1051" s="5">
        <f t="shared" si="1989"/>
        <v>0</v>
      </c>
      <c r="P1051" s="5">
        <f t="shared" si="1989"/>
        <v>0</v>
      </c>
      <c r="Q1051" s="5">
        <f t="shared" si="1989"/>
        <v>0</v>
      </c>
      <c r="R1051" s="5">
        <f t="shared" si="1989"/>
        <v>0</v>
      </c>
      <c r="S1051" s="5">
        <f t="shared" si="1989"/>
        <v>0</v>
      </c>
      <c r="T1051" s="5"/>
      <c r="U1051" s="5">
        <f t="shared" ref="U1051:AA1051" si="1990">MAX(U1016-U981,0)</f>
        <v>117.22848999999998</v>
      </c>
      <c r="V1051" s="5">
        <f t="shared" si="1990"/>
        <v>10.725534999999999</v>
      </c>
      <c r="W1051" s="5">
        <f t="shared" si="1990"/>
        <v>12.364248750000002</v>
      </c>
      <c r="X1051" s="5">
        <f t="shared" si="1990"/>
        <v>19.998569999999997</v>
      </c>
      <c r="Y1051" s="5">
        <f t="shared" si="1990"/>
        <v>21.051361874999998</v>
      </c>
      <c r="Z1051" s="5">
        <f t="shared" si="1990"/>
        <v>16.273854999999998</v>
      </c>
      <c r="AA1051" s="5">
        <f t="shared" si="1990"/>
        <v>2.5573680000000003</v>
      </c>
      <c r="AB1051" s="5"/>
      <c r="AC1051" s="5">
        <f t="shared" ref="AC1051:AI1051" si="1991">MAX(AC1016-AC981,0)</f>
        <v>60.307484999999993</v>
      </c>
      <c r="AD1051" s="5">
        <f t="shared" si="1991"/>
        <v>3.7027675000000002</v>
      </c>
      <c r="AE1051" s="5">
        <f t="shared" si="1991"/>
        <v>4.3446243750000004</v>
      </c>
      <c r="AF1051" s="5">
        <f t="shared" si="1991"/>
        <v>13.458299999999999</v>
      </c>
      <c r="AG1051" s="5">
        <f t="shared" si="1991"/>
        <v>30.341889375000004</v>
      </c>
      <c r="AH1051" s="5">
        <f t="shared" si="1991"/>
        <v>11.752844999999995</v>
      </c>
      <c r="AI1051" s="5">
        <f t="shared" si="1991"/>
        <v>0</v>
      </c>
    </row>
    <row r="1052" spans="2:35" x14ac:dyDescent="0.3">
      <c r="B1052" s="86">
        <f t="shared" si="1947"/>
        <v>44651</v>
      </c>
      <c r="C1052" s="3"/>
      <c r="D1052" s="3"/>
      <c r="E1052" s="5">
        <f t="shared" ref="E1052:K1052" si="1992">MAX(E1017-E982,0)</f>
        <v>46.9294686</v>
      </c>
      <c r="F1052" s="5">
        <f t="shared" si="1992"/>
        <v>27.960046424999998</v>
      </c>
      <c r="G1052" s="5">
        <f t="shared" si="1992"/>
        <v>35.658897975000002</v>
      </c>
      <c r="H1052" s="5">
        <f t="shared" si="1992"/>
        <v>38.398768537500004</v>
      </c>
      <c r="I1052" s="5">
        <f t="shared" si="1992"/>
        <v>59.329128824999998</v>
      </c>
      <c r="J1052" s="5">
        <f t="shared" si="1992"/>
        <v>78.664007250000012</v>
      </c>
      <c r="K1052" s="5">
        <f t="shared" si="1992"/>
        <v>15.361722179999997</v>
      </c>
      <c r="L1052" s="5"/>
      <c r="M1052" s="5">
        <f t="shared" ref="M1052:S1052" si="1993">MAX(M1017-M982,0)</f>
        <v>32.03615520000001</v>
      </c>
      <c r="N1052" s="5">
        <f t="shared" si="1993"/>
        <v>0</v>
      </c>
      <c r="O1052" s="5">
        <f t="shared" si="1993"/>
        <v>0</v>
      </c>
      <c r="P1052" s="5">
        <f t="shared" si="1993"/>
        <v>0</v>
      </c>
      <c r="Q1052" s="5">
        <f t="shared" si="1993"/>
        <v>0</v>
      </c>
      <c r="R1052" s="5">
        <f t="shared" si="1993"/>
        <v>0</v>
      </c>
      <c r="S1052" s="5">
        <f t="shared" si="1993"/>
        <v>0</v>
      </c>
      <c r="T1052" s="5"/>
      <c r="U1052" s="5">
        <f t="shared" ref="U1052:AA1052" si="1994">MAX(U1017-U982,0)</f>
        <v>29.354607449999996</v>
      </c>
      <c r="V1052" s="5">
        <f t="shared" si="1994"/>
        <v>7.1064920250000014</v>
      </c>
      <c r="W1052" s="5">
        <f t="shared" si="1994"/>
        <v>8.5011531750000024</v>
      </c>
      <c r="X1052" s="5">
        <f t="shared" si="1994"/>
        <v>4.95136648125</v>
      </c>
      <c r="Y1052" s="5">
        <f t="shared" si="1994"/>
        <v>5.0789057062499987</v>
      </c>
      <c r="Z1052" s="5">
        <f t="shared" si="1994"/>
        <v>6.5814064875000007</v>
      </c>
      <c r="AA1052" s="5">
        <f t="shared" si="1994"/>
        <v>1.0277150399999997</v>
      </c>
      <c r="AB1052" s="5"/>
      <c r="AC1052" s="5">
        <f t="shared" ref="AC1052:AI1052" si="1995">MAX(AC1017-AC982,0)</f>
        <v>15.257488050000003</v>
      </c>
      <c r="AD1052" s="5">
        <f t="shared" si="1995"/>
        <v>2.4018085125000006</v>
      </c>
      <c r="AE1052" s="5">
        <f t="shared" si="1995"/>
        <v>2.9589640875000005</v>
      </c>
      <c r="AF1052" s="5">
        <f t="shared" si="1995"/>
        <v>3.2779923749999993</v>
      </c>
      <c r="AG1052" s="5">
        <f t="shared" si="1995"/>
        <v>6.9000192562499993</v>
      </c>
      <c r="AH1052" s="5">
        <f t="shared" si="1995"/>
        <v>4.712793637499999</v>
      </c>
      <c r="AI1052" s="5">
        <f t="shared" si="1995"/>
        <v>0</v>
      </c>
    </row>
    <row r="1053" spans="2:35" x14ac:dyDescent="0.3">
      <c r="B1053" s="86">
        <f t="shared" si="1947"/>
        <v>45016</v>
      </c>
      <c r="C1053" s="3"/>
      <c r="D1053" s="3"/>
      <c r="E1053" s="5">
        <f t="shared" ref="E1053:K1053" si="1996">MAX(E1018-E983,0)</f>
        <v>47.164115942999999</v>
      </c>
      <c r="F1053" s="5">
        <f t="shared" si="1996"/>
        <v>28.099846657125003</v>
      </c>
      <c r="G1053" s="5">
        <f t="shared" si="1996"/>
        <v>35.837192464874995</v>
      </c>
      <c r="H1053" s="5">
        <f t="shared" si="1996"/>
        <v>38.590762380187499</v>
      </c>
      <c r="I1053" s="5">
        <f t="shared" si="1996"/>
        <v>59.625774469124991</v>
      </c>
      <c r="J1053" s="5">
        <f t="shared" si="1996"/>
        <v>79.057327286249986</v>
      </c>
      <c r="K1053" s="5">
        <f t="shared" si="1996"/>
        <v>15.438530790899998</v>
      </c>
      <c r="L1053" s="5"/>
      <c r="M1053" s="5">
        <f t="shared" ref="M1053:S1053" si="1997">MAX(M1018-M983,0)</f>
        <v>32.196335976</v>
      </c>
      <c r="N1053" s="5">
        <f t="shared" si="1997"/>
        <v>0</v>
      </c>
      <c r="O1053" s="5">
        <f t="shared" si="1997"/>
        <v>0</v>
      </c>
      <c r="P1053" s="5">
        <f t="shared" si="1997"/>
        <v>0</v>
      </c>
      <c r="Q1053" s="5">
        <f t="shared" si="1997"/>
        <v>0</v>
      </c>
      <c r="R1053" s="5">
        <f t="shared" si="1997"/>
        <v>0</v>
      </c>
      <c r="S1053" s="5">
        <f t="shared" si="1997"/>
        <v>0</v>
      </c>
      <c r="T1053" s="5"/>
      <c r="U1053" s="5">
        <f t="shared" ref="U1053:AA1053" si="1998">MAX(U1018-U983,0)</f>
        <v>29.501380487250003</v>
      </c>
      <c r="V1053" s="5">
        <f t="shared" si="1998"/>
        <v>7.1420244851250008</v>
      </c>
      <c r="W1053" s="5">
        <f t="shared" si="1998"/>
        <v>8.5436589408749981</v>
      </c>
      <c r="X1053" s="5">
        <f t="shared" si="1998"/>
        <v>4.9761233136562497</v>
      </c>
      <c r="Y1053" s="5">
        <f t="shared" si="1998"/>
        <v>5.1043002347812489</v>
      </c>
      <c r="Z1053" s="5">
        <f t="shared" si="1998"/>
        <v>6.6143135199375021</v>
      </c>
      <c r="AA1053" s="5">
        <f t="shared" si="1998"/>
        <v>1.0328536151999999</v>
      </c>
      <c r="AB1053" s="5"/>
      <c r="AC1053" s="5">
        <f t="shared" ref="AC1053:AI1053" si="1999">MAX(AC1018-AC983,0)</f>
        <v>15.333775490249996</v>
      </c>
      <c r="AD1053" s="5">
        <f t="shared" si="1999"/>
        <v>2.4138175550624998</v>
      </c>
      <c r="AE1053" s="5">
        <f t="shared" si="1999"/>
        <v>2.9737589079375</v>
      </c>
      <c r="AF1053" s="5">
        <f t="shared" si="1999"/>
        <v>3.2943823368749996</v>
      </c>
      <c r="AG1053" s="5">
        <f t="shared" si="1999"/>
        <v>6.9345193525312494</v>
      </c>
      <c r="AH1053" s="5">
        <f t="shared" si="1999"/>
        <v>4.7363576056874983</v>
      </c>
      <c r="AI1053" s="5">
        <f t="shared" si="1999"/>
        <v>0</v>
      </c>
    </row>
    <row r="1054" spans="2:35" x14ac:dyDescent="0.3">
      <c r="B1054" s="86">
        <f t="shared" si="1947"/>
        <v>45382</v>
      </c>
      <c r="C1054" s="3"/>
      <c r="D1054" s="3"/>
      <c r="E1054" s="5">
        <f t="shared" ref="E1054:K1054" si="2000">MAX(E1019-E984,0)</f>
        <v>47.399936522714988</v>
      </c>
      <c r="F1054" s="5">
        <f t="shared" si="2000"/>
        <v>28.240345890410619</v>
      </c>
      <c r="G1054" s="5">
        <f t="shared" si="2000"/>
        <v>36.016378427199378</v>
      </c>
      <c r="H1054" s="5">
        <f t="shared" si="2000"/>
        <v>38.783716192088427</v>
      </c>
      <c r="I1054" s="5">
        <f t="shared" si="2000"/>
        <v>59.923903341470613</v>
      </c>
      <c r="J1054" s="5">
        <f t="shared" si="2000"/>
        <v>79.452613922681252</v>
      </c>
      <c r="K1054" s="5">
        <f t="shared" si="2000"/>
        <v>15.515723444854499</v>
      </c>
      <c r="L1054" s="5"/>
      <c r="M1054" s="5">
        <f t="shared" ref="M1054:S1054" si="2001">MAX(M1019-M984,0)</f>
        <v>32.357317655879996</v>
      </c>
      <c r="N1054" s="5">
        <f t="shared" si="2001"/>
        <v>0</v>
      </c>
      <c r="O1054" s="5">
        <f t="shared" si="2001"/>
        <v>0</v>
      </c>
      <c r="P1054" s="5">
        <f t="shared" si="2001"/>
        <v>0</v>
      </c>
      <c r="Q1054" s="5">
        <f t="shared" si="2001"/>
        <v>0</v>
      </c>
      <c r="R1054" s="5">
        <f t="shared" si="2001"/>
        <v>0</v>
      </c>
      <c r="S1054" s="5">
        <f t="shared" si="2001"/>
        <v>0</v>
      </c>
      <c r="T1054" s="5"/>
      <c r="U1054" s="5">
        <f t="shared" ref="U1054:AA1054" si="2002">MAX(U1019-U984,0)</f>
        <v>29.648887389686244</v>
      </c>
      <c r="V1054" s="5">
        <f t="shared" si="2002"/>
        <v>7.1777346075506241</v>
      </c>
      <c r="W1054" s="5">
        <f t="shared" si="2002"/>
        <v>8.5863772355793735</v>
      </c>
      <c r="X1054" s="5">
        <f t="shared" si="2002"/>
        <v>5.0010039302245302</v>
      </c>
      <c r="Y1054" s="5">
        <f t="shared" si="2002"/>
        <v>5.1298217359551552</v>
      </c>
      <c r="Z1054" s="5">
        <f t="shared" si="2002"/>
        <v>6.6473850875371845</v>
      </c>
      <c r="AA1054" s="5">
        <f t="shared" si="2002"/>
        <v>1.0380178832760003</v>
      </c>
      <c r="AB1054" s="5"/>
      <c r="AC1054" s="5">
        <f t="shared" ref="AC1054:AI1054" si="2003">MAX(AC1019-AC984,0)</f>
        <v>15.410444367701244</v>
      </c>
      <c r="AD1054" s="5">
        <f t="shared" si="2003"/>
        <v>2.4258866428378116</v>
      </c>
      <c r="AE1054" s="5">
        <f t="shared" si="2003"/>
        <v>2.9886277024771877</v>
      </c>
      <c r="AF1054" s="5">
        <f t="shared" si="2003"/>
        <v>3.3108542485593748</v>
      </c>
      <c r="AG1054" s="5">
        <f t="shared" si="2003"/>
        <v>6.9691919492939025</v>
      </c>
      <c r="AH1054" s="5">
        <f t="shared" si="2003"/>
        <v>4.7600393937159353</v>
      </c>
      <c r="AI1054" s="5">
        <f t="shared" si="2003"/>
        <v>0</v>
      </c>
    </row>
    <row r="1055" spans="2:35" x14ac:dyDescent="0.3">
      <c r="B1055" s="86">
        <f t="shared" si="1947"/>
        <v>45747</v>
      </c>
      <c r="C1055" s="3"/>
      <c r="D1055" s="3"/>
      <c r="E1055" s="5">
        <f t="shared" ref="E1055:K1055" si="2004">MAX(E1020-E985,0)</f>
        <v>47.63693620532856</v>
      </c>
      <c r="F1055" s="5">
        <f t="shared" si="2004"/>
        <v>28.381547619862669</v>
      </c>
      <c r="G1055" s="5">
        <f t="shared" si="2004"/>
        <v>36.196460319335358</v>
      </c>
      <c r="H1055" s="5">
        <f t="shared" si="2004"/>
        <v>38.977634773048862</v>
      </c>
      <c r="I1055" s="5">
        <f t="shared" si="2004"/>
        <v>60.223522858177951</v>
      </c>
      <c r="J1055" s="5">
        <f t="shared" si="2004"/>
        <v>79.849876992294639</v>
      </c>
      <c r="K1055" s="5">
        <f t="shared" si="2004"/>
        <v>15.593302062078772</v>
      </c>
      <c r="L1055" s="5"/>
      <c r="M1055" s="5">
        <f t="shared" ref="M1055:S1055" si="2005">MAX(M1020-M985,0)</f>
        <v>32.519104244159394</v>
      </c>
      <c r="N1055" s="5">
        <f t="shared" si="2005"/>
        <v>0</v>
      </c>
      <c r="O1055" s="5">
        <f t="shared" si="2005"/>
        <v>0</v>
      </c>
      <c r="P1055" s="5">
        <f t="shared" si="2005"/>
        <v>0</v>
      </c>
      <c r="Q1055" s="5">
        <f t="shared" si="2005"/>
        <v>0</v>
      </c>
      <c r="R1055" s="5">
        <f t="shared" si="2005"/>
        <v>0</v>
      </c>
      <c r="S1055" s="5">
        <f t="shared" si="2005"/>
        <v>0</v>
      </c>
      <c r="T1055" s="5"/>
      <c r="U1055" s="5">
        <f t="shared" ref="U1055:AA1055" si="2006">MAX(U1020-U985,0)</f>
        <v>29.797131826634672</v>
      </c>
      <c r="V1055" s="5">
        <f t="shared" si="2006"/>
        <v>7.2136232805883775</v>
      </c>
      <c r="W1055" s="5">
        <f t="shared" si="2006"/>
        <v>8.6293091217572702</v>
      </c>
      <c r="X1055" s="5">
        <f t="shared" si="2006"/>
        <v>5.0260089498756511</v>
      </c>
      <c r="Y1055" s="5">
        <f t="shared" si="2006"/>
        <v>5.1554708446349302</v>
      </c>
      <c r="Z1055" s="5">
        <f t="shared" si="2006"/>
        <v>6.6806220129748741</v>
      </c>
      <c r="AA1055" s="5">
        <f t="shared" si="2006"/>
        <v>1.0432079726923797</v>
      </c>
      <c r="AB1055" s="5"/>
      <c r="AC1055" s="5">
        <f t="shared" ref="AC1055:AI1055" si="2007">MAX(AC1020-AC985,0)</f>
        <v>15.487496589539745</v>
      </c>
      <c r="AD1055" s="5">
        <f t="shared" si="2007"/>
        <v>2.4380160760520013</v>
      </c>
      <c r="AE1055" s="5">
        <f t="shared" si="2007"/>
        <v>3.0035708409895725</v>
      </c>
      <c r="AF1055" s="5">
        <f t="shared" si="2007"/>
        <v>3.3274085198021708</v>
      </c>
      <c r="AG1055" s="5">
        <f t="shared" si="2007"/>
        <v>7.0040379090403739</v>
      </c>
      <c r="AH1055" s="5">
        <f t="shared" si="2007"/>
        <v>4.7838395906845159</v>
      </c>
      <c r="AI1055" s="5">
        <f t="shared" si="2007"/>
        <v>0</v>
      </c>
    </row>
    <row r="1056" spans="2:35" x14ac:dyDescent="0.3">
      <c r="B1056" s="86">
        <f t="shared" si="1947"/>
        <v>46112</v>
      </c>
      <c r="C1056" s="3"/>
      <c r="D1056" s="3"/>
      <c r="E1056" s="5">
        <f t="shared" ref="E1056:K1056" si="2008">MAX(E1021-E986,0)</f>
        <v>47.875120886355198</v>
      </c>
      <c r="F1056" s="5">
        <f t="shared" si="2008"/>
        <v>28.523455357961975</v>
      </c>
      <c r="G1056" s="5">
        <f t="shared" si="2008"/>
        <v>36.377442620932037</v>
      </c>
      <c r="H1056" s="5">
        <f t="shared" si="2008"/>
        <v>39.172522946914107</v>
      </c>
      <c r="I1056" s="5">
        <f t="shared" si="2008"/>
        <v>60.524640472468832</v>
      </c>
      <c r="J1056" s="5">
        <f t="shared" si="2008"/>
        <v>80.24912637725609</v>
      </c>
      <c r="K1056" s="5">
        <f t="shared" si="2008"/>
        <v>15.671268572389163</v>
      </c>
      <c r="L1056" s="5"/>
      <c r="M1056" s="5">
        <f t="shared" ref="M1056:S1056" si="2009">MAX(M1021-M986,0)</f>
        <v>32.681699765380181</v>
      </c>
      <c r="N1056" s="5">
        <f t="shared" si="2009"/>
        <v>0</v>
      </c>
      <c r="O1056" s="5">
        <f t="shared" si="2009"/>
        <v>0</v>
      </c>
      <c r="P1056" s="5">
        <f t="shared" si="2009"/>
        <v>0</v>
      </c>
      <c r="Q1056" s="5">
        <f t="shared" si="2009"/>
        <v>0</v>
      </c>
      <c r="R1056" s="5">
        <f t="shared" si="2009"/>
        <v>0</v>
      </c>
      <c r="S1056" s="5">
        <f t="shared" si="2009"/>
        <v>0</v>
      </c>
      <c r="T1056" s="5"/>
      <c r="U1056" s="5">
        <f t="shared" ref="U1056:AA1056" si="2010">MAX(U1021-U986,0)</f>
        <v>29.946117485767843</v>
      </c>
      <c r="V1056" s="5">
        <f t="shared" si="2010"/>
        <v>7.2496913969913184</v>
      </c>
      <c r="W1056" s="5">
        <f t="shared" si="2010"/>
        <v>8.6724556673660551</v>
      </c>
      <c r="X1056" s="5">
        <f t="shared" si="2010"/>
        <v>5.0511389946250294</v>
      </c>
      <c r="Y1056" s="5">
        <f t="shared" si="2010"/>
        <v>5.1812481988581043</v>
      </c>
      <c r="Z1056" s="5">
        <f t="shared" si="2010"/>
        <v>6.714025123039745</v>
      </c>
      <c r="AA1056" s="5">
        <f t="shared" si="2010"/>
        <v>1.0484240125558417</v>
      </c>
      <c r="AB1056" s="5"/>
      <c r="AC1056" s="5">
        <f t="shared" ref="AC1056:AI1056" si="2011">MAX(AC1021-AC986,0)</f>
        <v>15.564934072487446</v>
      </c>
      <c r="AD1056" s="5">
        <f t="shared" si="2011"/>
        <v>2.4502061564322606</v>
      </c>
      <c r="AE1056" s="5">
        <f t="shared" si="2011"/>
        <v>3.01858869519452</v>
      </c>
      <c r="AF1056" s="5">
        <f t="shared" si="2011"/>
        <v>3.3440455624011811</v>
      </c>
      <c r="AG1056" s="5">
        <f t="shared" si="2011"/>
        <v>7.0390580985855724</v>
      </c>
      <c r="AH1056" s="5">
        <f t="shared" si="2011"/>
        <v>4.8077587886379387</v>
      </c>
      <c r="AI1056" s="5">
        <f t="shared" si="2011"/>
        <v>0</v>
      </c>
    </row>
    <row r="1057" spans="2:35" x14ac:dyDescent="0.3">
      <c r="B1057" s="86">
        <f t="shared" si="1947"/>
        <v>46477</v>
      </c>
      <c r="C1057" s="3"/>
      <c r="D1057" s="3"/>
      <c r="E1057" s="5">
        <f t="shared" ref="E1057:K1057" si="2012">MAX(E1022-E987,0)</f>
        <v>48.114496490786962</v>
      </c>
      <c r="F1057" s="5">
        <f t="shared" si="2012"/>
        <v>28.666072634751782</v>
      </c>
      <c r="G1057" s="5">
        <f t="shared" si="2012"/>
        <v>36.559329834036681</v>
      </c>
      <c r="H1057" s="5">
        <f t="shared" si="2012"/>
        <v>39.368385561648665</v>
      </c>
      <c r="I1057" s="5">
        <f t="shared" si="2012"/>
        <v>60.827263674831173</v>
      </c>
      <c r="J1057" s="5">
        <f t="shared" si="2012"/>
        <v>80.650372009142387</v>
      </c>
      <c r="K1057" s="5">
        <f t="shared" si="2012"/>
        <v>15.749624915251108</v>
      </c>
      <c r="L1057" s="5"/>
      <c r="M1057" s="5">
        <f t="shared" ref="M1057:S1057" si="2013">MAX(M1022-M987,0)</f>
        <v>32.845108264207084</v>
      </c>
      <c r="N1057" s="5">
        <f t="shared" si="2013"/>
        <v>0</v>
      </c>
      <c r="O1057" s="5">
        <f t="shared" si="2013"/>
        <v>0</v>
      </c>
      <c r="P1057" s="5">
        <f t="shared" si="2013"/>
        <v>0</v>
      </c>
      <c r="Q1057" s="5">
        <f t="shared" si="2013"/>
        <v>0</v>
      </c>
      <c r="R1057" s="5">
        <f t="shared" si="2013"/>
        <v>0</v>
      </c>
      <c r="S1057" s="5">
        <f t="shared" si="2013"/>
        <v>0</v>
      </c>
      <c r="T1057" s="5"/>
      <c r="U1057" s="5">
        <f t="shared" ref="U1057:AA1057" si="2014">MAX(U1022-U987,0)</f>
        <v>30.095848073196674</v>
      </c>
      <c r="V1057" s="5">
        <f t="shared" si="2014"/>
        <v>7.2859398539762745</v>
      </c>
      <c r="W1057" s="5">
        <f t="shared" si="2014"/>
        <v>8.7158179457028844</v>
      </c>
      <c r="X1057" s="5">
        <f t="shared" si="2014"/>
        <v>5.0763946895981533</v>
      </c>
      <c r="Y1057" s="5">
        <f t="shared" si="2014"/>
        <v>5.2071544398523937</v>
      </c>
      <c r="Z1057" s="5">
        <f t="shared" si="2014"/>
        <v>6.7475952486549424</v>
      </c>
      <c r="AA1057" s="5">
        <f t="shared" si="2014"/>
        <v>1.0536661326186207</v>
      </c>
      <c r="AB1057" s="5"/>
      <c r="AC1057" s="5">
        <f t="shared" ref="AC1057:AI1057" si="2015">MAX(AC1022-AC987,0)</f>
        <v>15.642758742849882</v>
      </c>
      <c r="AD1057" s="5">
        <f t="shared" si="2015"/>
        <v>2.4624571872144214</v>
      </c>
      <c r="AE1057" s="5">
        <f t="shared" si="2015"/>
        <v>3.0336816386704917</v>
      </c>
      <c r="AF1057" s="5">
        <f t="shared" si="2015"/>
        <v>3.3607657902131853</v>
      </c>
      <c r="AG1057" s="5">
        <f t="shared" si="2015"/>
        <v>7.0742533890785015</v>
      </c>
      <c r="AH1057" s="5">
        <f t="shared" si="2015"/>
        <v>4.8317975825811272</v>
      </c>
      <c r="AI1057" s="5">
        <f t="shared" si="2015"/>
        <v>0</v>
      </c>
    </row>
    <row r="1058" spans="2:35" x14ac:dyDescent="0.3">
      <c r="B1058" s="86">
        <f t="shared" si="1947"/>
        <v>46843</v>
      </c>
      <c r="C1058" s="3"/>
      <c r="D1058" s="3"/>
      <c r="E1058" s="5">
        <f t="shared" ref="E1058:K1058" si="2016">MAX(E1023-E988,0)</f>
        <v>48.35506897324089</v>
      </c>
      <c r="F1058" s="5">
        <f t="shared" si="2016"/>
        <v>28.809402997925542</v>
      </c>
      <c r="G1058" s="5">
        <f t="shared" si="2016"/>
        <v>36.74212648320686</v>
      </c>
      <c r="H1058" s="5">
        <f t="shared" si="2016"/>
        <v>39.565227489456902</v>
      </c>
      <c r="I1058" s="5">
        <f t="shared" si="2016"/>
        <v>61.131399993205321</v>
      </c>
      <c r="J1058" s="5">
        <f t="shared" si="2016"/>
        <v>81.053623869188073</v>
      </c>
      <c r="K1058" s="5">
        <f t="shared" si="2016"/>
        <v>15.828373039827365</v>
      </c>
      <c r="L1058" s="5"/>
      <c r="M1058" s="5">
        <f t="shared" ref="M1058:S1058" si="2017">MAX(M1023-M988,0)</f>
        <v>33.009333805528115</v>
      </c>
      <c r="N1058" s="5">
        <f t="shared" si="2017"/>
        <v>0</v>
      </c>
      <c r="O1058" s="5">
        <f t="shared" si="2017"/>
        <v>0</v>
      </c>
      <c r="P1058" s="5">
        <f t="shared" si="2017"/>
        <v>0</v>
      </c>
      <c r="Q1058" s="5">
        <f t="shared" si="2017"/>
        <v>0</v>
      </c>
      <c r="R1058" s="5">
        <f t="shared" si="2017"/>
        <v>0</v>
      </c>
      <c r="S1058" s="5">
        <f t="shared" si="2017"/>
        <v>0</v>
      </c>
      <c r="T1058" s="5"/>
      <c r="U1058" s="5">
        <f t="shared" ref="U1058:AA1058" si="2018">MAX(U1023-U988,0)</f>
        <v>30.246327313562652</v>
      </c>
      <c r="V1058" s="5">
        <f t="shared" si="2018"/>
        <v>7.3223695532461548</v>
      </c>
      <c r="W1058" s="5">
        <f t="shared" si="2018"/>
        <v>8.7593970354313964</v>
      </c>
      <c r="X1058" s="5">
        <f t="shared" si="2018"/>
        <v>5.1017766630461434</v>
      </c>
      <c r="Y1058" s="5">
        <f t="shared" si="2018"/>
        <v>5.2331902120516549</v>
      </c>
      <c r="Z1058" s="5">
        <f t="shared" si="2018"/>
        <v>6.7813332248982139</v>
      </c>
      <c r="AA1058" s="5">
        <f t="shared" si="2018"/>
        <v>1.0589344632817135</v>
      </c>
      <c r="AB1058" s="5"/>
      <c r="AC1058" s="5">
        <f t="shared" ref="AC1058:AI1058" si="2019">MAX(AC1023-AC988,0)</f>
        <v>15.720972536564128</v>
      </c>
      <c r="AD1058" s="5">
        <f t="shared" si="2019"/>
        <v>2.4747694731504932</v>
      </c>
      <c r="AE1058" s="5">
        <f t="shared" si="2019"/>
        <v>3.0488500468638438</v>
      </c>
      <c r="AF1058" s="5">
        <f t="shared" si="2019"/>
        <v>3.3775696191642512</v>
      </c>
      <c r="AG1058" s="5">
        <f t="shared" si="2019"/>
        <v>7.1096246560238914</v>
      </c>
      <c r="AH1058" s="5">
        <f t="shared" si="2019"/>
        <v>4.8559565704940315</v>
      </c>
      <c r="AI1058" s="5">
        <f t="shared" si="2019"/>
        <v>0</v>
      </c>
    </row>
    <row r="1059" spans="2:35" x14ac:dyDescent="0.3">
      <c r="B1059" s="86">
        <f t="shared" si="1947"/>
        <v>47208</v>
      </c>
      <c r="C1059" s="3"/>
      <c r="D1059" s="3"/>
      <c r="E1059" s="5">
        <f t="shared" ref="E1059:K1059" si="2020">MAX(E1024-E989,0)</f>
        <v>48.596844318107088</v>
      </c>
      <c r="F1059" s="5">
        <f t="shared" si="2020"/>
        <v>28.953450012915166</v>
      </c>
      <c r="G1059" s="5">
        <f t="shared" si="2020"/>
        <v>36.92583711562289</v>
      </c>
      <c r="H1059" s="5">
        <f t="shared" si="2020"/>
        <v>39.763053626904181</v>
      </c>
      <c r="I1059" s="5">
        <f t="shared" si="2020"/>
        <v>61.437056993171339</v>
      </c>
      <c r="J1059" s="5">
        <f t="shared" si="2020"/>
        <v>81.458891988534006</v>
      </c>
      <c r="K1059" s="5">
        <f t="shared" si="2020"/>
        <v>15.907514905026494</v>
      </c>
      <c r="L1059" s="5"/>
      <c r="M1059" s="5">
        <f t="shared" ref="M1059:S1059" si="2021">MAX(M1024-M989,0)</f>
        <v>33.174380474555747</v>
      </c>
      <c r="N1059" s="5">
        <f t="shared" si="2021"/>
        <v>0</v>
      </c>
      <c r="O1059" s="5">
        <f t="shared" si="2021"/>
        <v>0</v>
      </c>
      <c r="P1059" s="5">
        <f t="shared" si="2021"/>
        <v>0</v>
      </c>
      <c r="Q1059" s="5">
        <f t="shared" si="2021"/>
        <v>0</v>
      </c>
      <c r="R1059" s="5">
        <f t="shared" si="2021"/>
        <v>0</v>
      </c>
      <c r="S1059" s="5">
        <f t="shared" si="2021"/>
        <v>0</v>
      </c>
      <c r="T1059" s="5"/>
      <c r="U1059" s="5">
        <f t="shared" ref="U1059:AA1059" si="2022">MAX(U1024-U989,0)</f>
        <v>30.397558950130467</v>
      </c>
      <c r="V1059" s="5">
        <f t="shared" si="2022"/>
        <v>7.3589814010123842</v>
      </c>
      <c r="W1059" s="5">
        <f t="shared" si="2022"/>
        <v>8.8031940206085526</v>
      </c>
      <c r="X1059" s="5">
        <f t="shared" si="2022"/>
        <v>5.1272855463613745</v>
      </c>
      <c r="Y1059" s="5">
        <f t="shared" si="2022"/>
        <v>5.2593561631119128</v>
      </c>
      <c r="Z1059" s="5">
        <f t="shared" si="2022"/>
        <v>6.8152398910227046</v>
      </c>
      <c r="AA1059" s="5">
        <f t="shared" si="2022"/>
        <v>1.0642291355981226</v>
      </c>
      <c r="AB1059" s="5"/>
      <c r="AC1059" s="5">
        <f t="shared" ref="AC1059:AI1059" si="2023">MAX(AC1024-AC989,0)</f>
        <v>15.799577399246946</v>
      </c>
      <c r="AD1059" s="5">
        <f t="shared" si="2023"/>
        <v>2.4871433205162461</v>
      </c>
      <c r="AE1059" s="5">
        <f t="shared" si="2023"/>
        <v>3.0640942970981624</v>
      </c>
      <c r="AF1059" s="5">
        <f t="shared" si="2023"/>
        <v>3.3944574672600716</v>
      </c>
      <c r="AG1059" s="5">
        <f t="shared" si="2023"/>
        <v>7.1451727793040103</v>
      </c>
      <c r="AH1059" s="5">
        <f t="shared" si="2023"/>
        <v>4.8802363533465014</v>
      </c>
      <c r="AI1059" s="5">
        <f t="shared" si="2023"/>
        <v>0</v>
      </c>
    </row>
    <row r="1060" spans="2:35" x14ac:dyDescent="0.3">
      <c r="B1060" s="86">
        <f t="shared" si="1947"/>
        <v>47573</v>
      </c>
      <c r="C1060" s="3"/>
      <c r="D1060" s="3"/>
      <c r="E1060" s="5">
        <f t="shared" ref="E1060:K1060" si="2024">MAX(E1025-E990,0)</f>
        <v>48.839828539697614</v>
      </c>
      <c r="F1060" s="5">
        <f t="shared" si="2024"/>
        <v>29.098217262979741</v>
      </c>
      <c r="G1060" s="5">
        <f t="shared" si="2024"/>
        <v>37.110466301200987</v>
      </c>
      <c r="H1060" s="5">
        <f t="shared" si="2024"/>
        <v>39.961868895038698</v>
      </c>
      <c r="I1060" s="5">
        <f t="shared" si="2024"/>
        <v>61.744242278137179</v>
      </c>
      <c r="J1060" s="5">
        <f t="shared" si="2024"/>
        <v>81.866186448476682</v>
      </c>
      <c r="K1060" s="5">
        <f t="shared" si="2024"/>
        <v>15.987052479551624</v>
      </c>
      <c r="L1060" s="5"/>
      <c r="M1060" s="5">
        <f t="shared" ref="M1060:S1060" si="2025">MAX(M1025-M990,0)</f>
        <v>33.340252376928518</v>
      </c>
      <c r="N1060" s="5">
        <f t="shared" si="2025"/>
        <v>0</v>
      </c>
      <c r="O1060" s="5">
        <f t="shared" si="2025"/>
        <v>0</v>
      </c>
      <c r="P1060" s="5">
        <f t="shared" si="2025"/>
        <v>0</v>
      </c>
      <c r="Q1060" s="5">
        <f t="shared" si="2025"/>
        <v>0</v>
      </c>
      <c r="R1060" s="5">
        <f t="shared" si="2025"/>
        <v>0</v>
      </c>
      <c r="S1060" s="5">
        <f t="shared" si="2025"/>
        <v>0</v>
      </c>
      <c r="T1060" s="5"/>
      <c r="U1060" s="5">
        <f t="shared" ref="U1060:AA1060" si="2026">MAX(U1025-U990,0)</f>
        <v>30.549546744881106</v>
      </c>
      <c r="V1060" s="5">
        <f t="shared" si="2026"/>
        <v>7.395776308017445</v>
      </c>
      <c r="W1060" s="5">
        <f t="shared" si="2026"/>
        <v>8.8472099907115904</v>
      </c>
      <c r="X1060" s="5">
        <f t="shared" si="2026"/>
        <v>5.1529219740931795</v>
      </c>
      <c r="Y1060" s="5">
        <f t="shared" si="2026"/>
        <v>5.2856529439274711</v>
      </c>
      <c r="Z1060" s="5">
        <f t="shared" si="2026"/>
        <v>6.8493160904778208</v>
      </c>
      <c r="AA1060" s="5">
        <f t="shared" si="2026"/>
        <v>1.0695502812761126</v>
      </c>
      <c r="AB1060" s="5"/>
      <c r="AC1060" s="5">
        <f t="shared" ref="AC1060:AI1060" si="2027">MAX(AC1025-AC990,0)</f>
        <v>15.87857528624318</v>
      </c>
      <c r="AD1060" s="5">
        <f t="shared" si="2027"/>
        <v>2.4995790371188269</v>
      </c>
      <c r="AE1060" s="5">
        <f t="shared" si="2027"/>
        <v>3.0794147685836526</v>
      </c>
      <c r="AF1060" s="5">
        <f t="shared" si="2027"/>
        <v>3.4114297545963721</v>
      </c>
      <c r="AG1060" s="5">
        <f t="shared" si="2027"/>
        <v>7.1808986432005284</v>
      </c>
      <c r="AH1060" s="5">
        <f t="shared" si="2027"/>
        <v>4.9046375351132339</v>
      </c>
      <c r="AI1060" s="5">
        <f t="shared" si="2027"/>
        <v>0</v>
      </c>
    </row>
    <row r="1061" spans="2:35" x14ac:dyDescent="0.3">
      <c r="B1061" s="86">
        <f t="shared" si="1947"/>
        <v>47938</v>
      </c>
      <c r="C1061" s="3"/>
      <c r="D1061" s="3"/>
      <c r="E1061" s="5">
        <f t="shared" ref="E1061:K1061" si="2028">MAX(E1026-E991,0)</f>
        <v>49.084027682396098</v>
      </c>
      <c r="F1061" s="5">
        <f t="shared" si="2028"/>
        <v>29.243708349294639</v>
      </c>
      <c r="G1061" s="5">
        <f t="shared" si="2028"/>
        <v>37.296018632706989</v>
      </c>
      <c r="H1061" s="5">
        <f t="shared" si="2028"/>
        <v>40.161678239513883</v>
      </c>
      <c r="I1061" s="5">
        <f t="shared" si="2028"/>
        <v>62.052963489527869</v>
      </c>
      <c r="J1061" s="5">
        <f t="shared" si="2028"/>
        <v>82.275517380719037</v>
      </c>
      <c r="K1061" s="5">
        <f t="shared" si="2028"/>
        <v>16.066987741949376</v>
      </c>
      <c r="L1061" s="5"/>
      <c r="M1061" s="5">
        <f t="shared" ref="M1061:S1061" si="2029">MAX(M1026-M991,0)</f>
        <v>33.506953638813158</v>
      </c>
      <c r="N1061" s="5">
        <f t="shared" si="2029"/>
        <v>0</v>
      </c>
      <c r="O1061" s="5">
        <f t="shared" si="2029"/>
        <v>0</v>
      </c>
      <c r="P1061" s="5">
        <f t="shared" si="2029"/>
        <v>0</v>
      </c>
      <c r="Q1061" s="5">
        <f t="shared" si="2029"/>
        <v>0</v>
      </c>
      <c r="R1061" s="5">
        <f t="shared" si="2029"/>
        <v>0</v>
      </c>
      <c r="S1061" s="5">
        <f t="shared" si="2029"/>
        <v>0</v>
      </c>
      <c r="T1061" s="5"/>
      <c r="U1061" s="5">
        <f t="shared" ref="U1061:AA1061" si="2030">MAX(U1026-U991,0)</f>
        <v>30.70229447860552</v>
      </c>
      <c r="V1061" s="5">
        <f t="shared" si="2030"/>
        <v>7.4327551895575308</v>
      </c>
      <c r="W1061" s="5">
        <f t="shared" si="2030"/>
        <v>8.8914460406651514</v>
      </c>
      <c r="X1061" s="5">
        <f t="shared" si="2030"/>
        <v>5.1786865839636445</v>
      </c>
      <c r="Y1061" s="5">
        <f t="shared" si="2030"/>
        <v>5.3120812086471085</v>
      </c>
      <c r="Z1061" s="5">
        <f t="shared" si="2030"/>
        <v>6.8835626709302105</v>
      </c>
      <c r="AA1061" s="5">
        <f t="shared" si="2030"/>
        <v>1.0748980326824926</v>
      </c>
      <c r="AB1061" s="5"/>
      <c r="AC1061" s="5">
        <f t="shared" ref="AC1061:AI1061" si="2031">MAX(AC1026-AC991,0)</f>
        <v>15.957968162674396</v>
      </c>
      <c r="AD1061" s="5">
        <f t="shared" si="2031"/>
        <v>2.5120769323044208</v>
      </c>
      <c r="AE1061" s="5">
        <f t="shared" si="2031"/>
        <v>3.0948118424265703</v>
      </c>
      <c r="AF1061" s="5">
        <f t="shared" si="2031"/>
        <v>3.428486903369353</v>
      </c>
      <c r="AG1061" s="5">
        <f t="shared" si="2031"/>
        <v>7.216803136416531</v>
      </c>
      <c r="AH1061" s="5">
        <f t="shared" si="2031"/>
        <v>4.9291607227887999</v>
      </c>
      <c r="AI1061" s="5">
        <f t="shared" si="2031"/>
        <v>0</v>
      </c>
    </row>
    <row r="1062" spans="2:35" x14ac:dyDescent="0.3">
      <c r="B1062" s="86">
        <f t="shared" si="1947"/>
        <v>48304</v>
      </c>
      <c r="C1062" s="3"/>
      <c r="D1062" s="3"/>
      <c r="E1062" s="5">
        <f t="shared" ref="E1062:K1062" si="2032">MAX(E1027-E992,0)</f>
        <v>49.32944782080807</v>
      </c>
      <c r="F1062" s="5">
        <f t="shared" si="2032"/>
        <v>29.389926891041107</v>
      </c>
      <c r="G1062" s="5">
        <f t="shared" si="2032"/>
        <v>37.482498725870528</v>
      </c>
      <c r="H1062" s="5">
        <f t="shared" si="2032"/>
        <v>40.362486630711444</v>
      </c>
      <c r="I1062" s="5">
        <f t="shared" si="2032"/>
        <v>62.3632283069755</v>
      </c>
      <c r="J1062" s="5">
        <f t="shared" si="2032"/>
        <v>82.686894967622649</v>
      </c>
      <c r="K1062" s="5">
        <f t="shared" si="2032"/>
        <v>16.147322680659126</v>
      </c>
      <c r="L1062" s="5"/>
      <c r="M1062" s="5">
        <f t="shared" ref="M1062:S1062" si="2033">MAX(M1027-M992,0)</f>
        <v>33.674488407007217</v>
      </c>
      <c r="N1062" s="5">
        <f t="shared" si="2033"/>
        <v>0</v>
      </c>
      <c r="O1062" s="5">
        <f t="shared" si="2033"/>
        <v>0</v>
      </c>
      <c r="P1062" s="5">
        <f t="shared" si="2033"/>
        <v>0</v>
      </c>
      <c r="Q1062" s="5">
        <f t="shared" si="2033"/>
        <v>0</v>
      </c>
      <c r="R1062" s="5">
        <f t="shared" si="2033"/>
        <v>0</v>
      </c>
      <c r="S1062" s="5">
        <f t="shared" si="2033"/>
        <v>0</v>
      </c>
      <c r="T1062" s="5"/>
      <c r="U1062" s="5">
        <f t="shared" ref="U1062:AA1062" si="2034">MAX(U1027-U992,0)</f>
        <v>30.855805950998544</v>
      </c>
      <c r="V1062" s="5">
        <f t="shared" si="2034"/>
        <v>7.4699189655053182</v>
      </c>
      <c r="W1062" s="5">
        <f t="shared" si="2034"/>
        <v>8.935903270868474</v>
      </c>
      <c r="X1062" s="5">
        <f t="shared" si="2034"/>
        <v>5.2045800168834617</v>
      </c>
      <c r="Y1062" s="5">
        <f t="shared" si="2034"/>
        <v>5.3386416146903422</v>
      </c>
      <c r="Z1062" s="5">
        <f t="shared" si="2034"/>
        <v>6.9179804842848576</v>
      </c>
      <c r="AA1062" s="5">
        <f t="shared" si="2034"/>
        <v>1.0802725228459051</v>
      </c>
      <c r="AB1062" s="5"/>
      <c r="AC1062" s="5">
        <f t="shared" ref="AC1062:AI1062" si="2035">MAX(AC1027-AC992,0)</f>
        <v>16.037758003487763</v>
      </c>
      <c r="AD1062" s="5">
        <f t="shared" si="2035"/>
        <v>2.5246373169659426</v>
      </c>
      <c r="AE1062" s="5">
        <f t="shared" si="2035"/>
        <v>3.1102859016387034</v>
      </c>
      <c r="AF1062" s="5">
        <f t="shared" si="2035"/>
        <v>3.4456293378861997</v>
      </c>
      <c r="AG1062" s="5">
        <f t="shared" si="2035"/>
        <v>7.2528871520986131</v>
      </c>
      <c r="AH1062" s="5">
        <f t="shared" si="2035"/>
        <v>4.9538065264027438</v>
      </c>
      <c r="AI1062" s="5">
        <f t="shared" si="2035"/>
        <v>0</v>
      </c>
    </row>
    <row r="1063" spans="2:35" x14ac:dyDescent="0.3">
      <c r="B1063" s="86">
        <f t="shared" si="1947"/>
        <v>48669</v>
      </c>
      <c r="C1063" s="3"/>
      <c r="D1063" s="3"/>
      <c r="E1063" s="5">
        <f t="shared" ref="E1063:K1063" si="2036">MAX(E1028-E993,0)</f>
        <v>49.576095059912113</v>
      </c>
      <c r="F1063" s="5">
        <f t="shared" si="2036"/>
        <v>29.536876525496307</v>
      </c>
      <c r="G1063" s="5">
        <f t="shared" si="2036"/>
        <v>37.669911219499873</v>
      </c>
      <c r="H1063" s="5">
        <f t="shared" si="2036"/>
        <v>40.564299063864993</v>
      </c>
      <c r="I1063" s="5">
        <f t="shared" si="2036"/>
        <v>62.675044448510363</v>
      </c>
      <c r="J1063" s="5">
        <f t="shared" si="2036"/>
        <v>83.100329442460719</v>
      </c>
      <c r="K1063" s="5">
        <f t="shared" si="2036"/>
        <v>16.228059294062422</v>
      </c>
      <c r="L1063" s="5"/>
      <c r="M1063" s="5">
        <f t="shared" ref="M1063:S1063" si="2037">MAX(M1028-M993,0)</f>
        <v>33.842860849042253</v>
      </c>
      <c r="N1063" s="5">
        <f t="shared" si="2037"/>
        <v>0</v>
      </c>
      <c r="O1063" s="5">
        <f t="shared" si="2037"/>
        <v>0</v>
      </c>
      <c r="P1063" s="5">
        <f t="shared" si="2037"/>
        <v>0</v>
      </c>
      <c r="Q1063" s="5">
        <f t="shared" si="2037"/>
        <v>0</v>
      </c>
      <c r="R1063" s="5">
        <f t="shared" si="2037"/>
        <v>0</v>
      </c>
      <c r="S1063" s="5">
        <f t="shared" si="2037"/>
        <v>0</v>
      </c>
      <c r="T1063" s="5"/>
      <c r="U1063" s="5">
        <f t="shared" ref="U1063:AA1063" si="2038">MAX(U1028-U993,0)</f>
        <v>31.010084980753525</v>
      </c>
      <c r="V1063" s="5">
        <f t="shared" si="2038"/>
        <v>7.5072685603328457</v>
      </c>
      <c r="W1063" s="5">
        <f t="shared" si="2038"/>
        <v>8.980582787222815</v>
      </c>
      <c r="X1063" s="5">
        <f t="shared" si="2038"/>
        <v>5.2306029169678787</v>
      </c>
      <c r="Y1063" s="5">
        <f t="shared" si="2038"/>
        <v>5.3653348227637938</v>
      </c>
      <c r="Z1063" s="5">
        <f t="shared" si="2038"/>
        <v>6.9525703867062845</v>
      </c>
      <c r="AA1063" s="5">
        <f t="shared" si="2038"/>
        <v>1.0856738854601349</v>
      </c>
      <c r="AB1063" s="5"/>
      <c r="AC1063" s="5">
        <f t="shared" ref="AC1063:AI1063" si="2039">MAX(AC1028-AC993,0)</f>
        <v>16.117946793505201</v>
      </c>
      <c r="AD1063" s="5">
        <f t="shared" si="2039"/>
        <v>2.537260503550772</v>
      </c>
      <c r="AE1063" s="5">
        <f t="shared" si="2039"/>
        <v>3.1258373311468959</v>
      </c>
      <c r="AF1063" s="5">
        <f t="shared" si="2039"/>
        <v>3.4628574845756299</v>
      </c>
      <c r="AG1063" s="5">
        <f t="shared" si="2039"/>
        <v>7.2891515878591058</v>
      </c>
      <c r="AH1063" s="5">
        <f t="shared" si="2039"/>
        <v>4.9785755590347565</v>
      </c>
      <c r="AI1063" s="5">
        <f t="shared" si="2039"/>
        <v>0</v>
      </c>
    </row>
    <row r="1064" spans="2:35" x14ac:dyDescent="0.3">
      <c r="B1064" s="86">
        <f t="shared" si="1947"/>
        <v>49034</v>
      </c>
      <c r="C1064" s="3"/>
      <c r="D1064" s="3"/>
      <c r="E1064" s="5">
        <f t="shared" ref="E1064:K1064" si="2040">MAX(E1029-E994,0)</f>
        <v>49.823975535211666</v>
      </c>
      <c r="F1064" s="5">
        <f t="shared" si="2040"/>
        <v>29.684560908123789</v>
      </c>
      <c r="G1064" s="5">
        <f t="shared" si="2040"/>
        <v>37.858260775597365</v>
      </c>
      <c r="H1064" s="5">
        <f t="shared" si="2040"/>
        <v>40.767120559184328</v>
      </c>
      <c r="I1064" s="5">
        <f t="shared" si="2040"/>
        <v>62.988419670752904</v>
      </c>
      <c r="J1064" s="5">
        <f t="shared" si="2040"/>
        <v>83.515831089673043</v>
      </c>
      <c r="K1064" s="5">
        <f t="shared" si="2040"/>
        <v>16.309199590532728</v>
      </c>
      <c r="L1064" s="5"/>
      <c r="M1064" s="5">
        <f t="shared" ref="M1064:S1064" si="2041">MAX(M1029-M994,0)</f>
        <v>34.012075153287462</v>
      </c>
      <c r="N1064" s="5">
        <f t="shared" si="2041"/>
        <v>0</v>
      </c>
      <c r="O1064" s="5">
        <f t="shared" si="2041"/>
        <v>0</v>
      </c>
      <c r="P1064" s="5">
        <f t="shared" si="2041"/>
        <v>0</v>
      </c>
      <c r="Q1064" s="5">
        <f t="shared" si="2041"/>
        <v>0</v>
      </c>
      <c r="R1064" s="5">
        <f t="shared" si="2041"/>
        <v>0</v>
      </c>
      <c r="S1064" s="5">
        <f t="shared" si="2041"/>
        <v>0</v>
      </c>
      <c r="T1064" s="5"/>
      <c r="U1064" s="5">
        <f t="shared" ref="U1064:AA1064" si="2042">MAX(U1029-U994,0)</f>
        <v>31.165135405657296</v>
      </c>
      <c r="V1064" s="5">
        <f t="shared" si="2042"/>
        <v>7.5448049031345086</v>
      </c>
      <c r="W1064" s="5">
        <f t="shared" si="2042"/>
        <v>9.025485701158928</v>
      </c>
      <c r="X1064" s="5">
        <f t="shared" si="2042"/>
        <v>5.2567559315527186</v>
      </c>
      <c r="Y1064" s="5">
        <f t="shared" si="2042"/>
        <v>5.3921614968776126</v>
      </c>
      <c r="Z1064" s="5">
        <f t="shared" si="2042"/>
        <v>6.987333238639815</v>
      </c>
      <c r="AA1064" s="5">
        <f t="shared" si="2042"/>
        <v>1.0911022548874354</v>
      </c>
      <c r="AB1064" s="5"/>
      <c r="AC1064" s="5">
        <f t="shared" ref="AC1064:AI1064" si="2043">MAX(AC1029-AC994,0)</f>
        <v>16.198536527472726</v>
      </c>
      <c r="AD1064" s="5">
        <f t="shared" si="2043"/>
        <v>2.5499468060685255</v>
      </c>
      <c r="AE1064" s="5">
        <f t="shared" si="2043"/>
        <v>3.1414665178026304</v>
      </c>
      <c r="AF1064" s="5">
        <f t="shared" si="2043"/>
        <v>3.4801717719985072</v>
      </c>
      <c r="AG1064" s="5">
        <f t="shared" si="2043"/>
        <v>7.3255973457983998</v>
      </c>
      <c r="AH1064" s="5">
        <f t="shared" si="2043"/>
        <v>5.0034684368299294</v>
      </c>
      <c r="AI1064" s="5">
        <f t="shared" si="2043"/>
        <v>0</v>
      </c>
    </row>
    <row r="1065" spans="2:35" x14ac:dyDescent="0.3">
      <c r="B1065" s="86">
        <f t="shared" si="1947"/>
        <v>49399</v>
      </c>
      <c r="C1065" s="3"/>
      <c r="D1065" s="3"/>
      <c r="E1065" s="5">
        <f t="shared" ref="E1065:K1065" si="2044">MAX(E1030-E995,0)</f>
        <v>50.073095412887717</v>
      </c>
      <c r="F1065" s="5">
        <f t="shared" si="2044"/>
        <v>29.832983712664401</v>
      </c>
      <c r="G1065" s="5">
        <f t="shared" si="2044"/>
        <v>38.047552079475345</v>
      </c>
      <c r="H1065" s="5">
        <f t="shared" si="2044"/>
        <v>40.970956161980247</v>
      </c>
      <c r="I1065" s="5">
        <f t="shared" si="2044"/>
        <v>63.303361769106672</v>
      </c>
      <c r="J1065" s="5">
        <f t="shared" si="2044"/>
        <v>83.933410245121436</v>
      </c>
      <c r="K1065" s="5">
        <f t="shared" si="2044"/>
        <v>16.390745588485391</v>
      </c>
      <c r="L1065" s="5"/>
      <c r="M1065" s="5">
        <f t="shared" ref="M1065:S1065" si="2045">MAX(M1030-M995,0)</f>
        <v>34.182135529053888</v>
      </c>
      <c r="N1065" s="5">
        <f t="shared" si="2045"/>
        <v>0</v>
      </c>
      <c r="O1065" s="5">
        <f t="shared" si="2045"/>
        <v>0</v>
      </c>
      <c r="P1065" s="5">
        <f t="shared" si="2045"/>
        <v>0</v>
      </c>
      <c r="Q1065" s="5">
        <f t="shared" si="2045"/>
        <v>0</v>
      </c>
      <c r="R1065" s="5">
        <f t="shared" si="2045"/>
        <v>0</v>
      </c>
      <c r="S1065" s="5">
        <f t="shared" si="2045"/>
        <v>0</v>
      </c>
      <c r="T1065" s="5"/>
      <c r="U1065" s="5">
        <f t="shared" ref="U1065:AA1065" si="2046">MAX(U1030-U995,0)</f>
        <v>31.320961082685571</v>
      </c>
      <c r="V1065" s="5">
        <f t="shared" si="2046"/>
        <v>7.5825289276501788</v>
      </c>
      <c r="W1065" s="5">
        <f t="shared" si="2046"/>
        <v>9.0706131296647197</v>
      </c>
      <c r="X1065" s="5">
        <f t="shared" si="2046"/>
        <v>5.2830397112104812</v>
      </c>
      <c r="Y1065" s="5">
        <f t="shared" si="2046"/>
        <v>5.4191223043619985</v>
      </c>
      <c r="Z1065" s="5">
        <f t="shared" si="2046"/>
        <v>7.0222699048330135</v>
      </c>
      <c r="AA1065" s="5">
        <f t="shared" si="2046"/>
        <v>1.0965577661618724</v>
      </c>
      <c r="AB1065" s="5"/>
      <c r="AC1065" s="5">
        <f t="shared" ref="AC1065:AI1065" si="2047">MAX(AC1030-AC995,0)</f>
        <v>16.279529210110091</v>
      </c>
      <c r="AD1065" s="5">
        <f t="shared" si="2047"/>
        <v>2.5626965400988677</v>
      </c>
      <c r="AE1065" s="5">
        <f t="shared" si="2047"/>
        <v>3.1571738503916422</v>
      </c>
      <c r="AF1065" s="5">
        <f t="shared" si="2047"/>
        <v>3.4975726308584996</v>
      </c>
      <c r="AG1065" s="5">
        <f t="shared" si="2047"/>
        <v>7.3622253325273892</v>
      </c>
      <c r="AH1065" s="5">
        <f t="shared" si="2047"/>
        <v>5.0284857790140798</v>
      </c>
      <c r="AI1065" s="5">
        <f t="shared" si="2047"/>
        <v>0</v>
      </c>
    </row>
    <row r="1066" spans="2:35" x14ac:dyDescent="0.3">
      <c r="B1066" s="86">
        <f t="shared" si="1947"/>
        <v>49765</v>
      </c>
      <c r="C1066" s="3"/>
      <c r="D1066" s="3"/>
      <c r="E1066" s="5">
        <f t="shared" ref="E1066:K1066" si="2048">MAX(E1031-E996,0)</f>
        <v>50.323460889952166</v>
      </c>
      <c r="F1066" s="5">
        <f t="shared" si="2048"/>
        <v>29.982148631227723</v>
      </c>
      <c r="G1066" s="5">
        <f t="shared" si="2048"/>
        <v>38.237789839872718</v>
      </c>
      <c r="H1066" s="5">
        <f t="shared" si="2048"/>
        <v>41.175810942790136</v>
      </c>
      <c r="I1066" s="5">
        <f t="shared" si="2048"/>
        <v>63.619878577952178</v>
      </c>
      <c r="J1066" s="5">
        <f t="shared" si="2048"/>
        <v>84.353077296346981</v>
      </c>
      <c r="K1066" s="5">
        <f t="shared" si="2048"/>
        <v>16.472699316427814</v>
      </c>
      <c r="L1066" s="5"/>
      <c r="M1066" s="5">
        <f t="shared" ref="M1066:S1066" si="2049">MAX(M1031-M996,0)</f>
        <v>34.353046206699155</v>
      </c>
      <c r="N1066" s="5">
        <f t="shared" si="2049"/>
        <v>0</v>
      </c>
      <c r="O1066" s="5">
        <f t="shared" si="2049"/>
        <v>0</v>
      </c>
      <c r="P1066" s="5">
        <f t="shared" si="2049"/>
        <v>0</v>
      </c>
      <c r="Q1066" s="5">
        <f t="shared" si="2049"/>
        <v>0</v>
      </c>
      <c r="R1066" s="5">
        <f t="shared" si="2049"/>
        <v>0</v>
      </c>
      <c r="S1066" s="5">
        <f t="shared" si="2049"/>
        <v>0</v>
      </c>
      <c r="T1066" s="5"/>
      <c r="U1066" s="5">
        <f t="shared" ref="U1066:AA1066" si="2050">MAX(U1031-U996,0)</f>
        <v>31.477565888099008</v>
      </c>
      <c r="V1066" s="5">
        <f t="shared" si="2050"/>
        <v>7.6204415722884296</v>
      </c>
      <c r="W1066" s="5">
        <f t="shared" si="2050"/>
        <v>9.1159661953130442</v>
      </c>
      <c r="X1066" s="5">
        <f t="shared" si="2050"/>
        <v>5.3094549097665338</v>
      </c>
      <c r="Y1066" s="5">
        <f t="shared" si="2050"/>
        <v>5.4462179158838087</v>
      </c>
      <c r="Z1066" s="5">
        <f t="shared" si="2050"/>
        <v>7.057381254357173</v>
      </c>
      <c r="AA1066" s="5">
        <f t="shared" si="2050"/>
        <v>1.1020405549926817</v>
      </c>
      <c r="AB1066" s="5"/>
      <c r="AC1066" s="5">
        <f t="shared" ref="AC1066:AI1066" si="2051">MAX(AC1031-AC996,0)</f>
        <v>16.360926856160635</v>
      </c>
      <c r="AD1066" s="5">
        <f t="shared" si="2051"/>
        <v>2.5755100227993615</v>
      </c>
      <c r="AE1066" s="5">
        <f t="shared" si="2051"/>
        <v>3.1729597196436008</v>
      </c>
      <c r="AF1066" s="5">
        <f t="shared" si="2051"/>
        <v>3.5150604940127925</v>
      </c>
      <c r="AG1066" s="5">
        <f t="shared" si="2051"/>
        <v>7.3990364591900253</v>
      </c>
      <c r="AH1066" s="5">
        <f t="shared" si="2051"/>
        <v>5.0536282079091492</v>
      </c>
      <c r="AI1066" s="5">
        <f t="shared" si="2051"/>
        <v>0</v>
      </c>
    </row>
    <row r="1067" spans="2:35" x14ac:dyDescent="0.3">
      <c r="B1067" s="86">
        <f t="shared" si="1947"/>
        <v>50130</v>
      </c>
      <c r="C1067" s="3"/>
      <c r="D1067" s="3"/>
      <c r="E1067" s="5">
        <f t="shared" ref="E1067:K1067" si="2052">MAX(E1032-E997,0)</f>
        <v>50.575078194401904</v>
      </c>
      <c r="F1067" s="5">
        <f t="shared" si="2052"/>
        <v>30.132059374383857</v>
      </c>
      <c r="G1067" s="5">
        <f t="shared" si="2052"/>
        <v>38.428978789072083</v>
      </c>
      <c r="H1067" s="5">
        <f t="shared" si="2052"/>
        <v>41.381689997504083</v>
      </c>
      <c r="I1067" s="5">
        <f t="shared" si="2052"/>
        <v>63.937977970841942</v>
      </c>
      <c r="J1067" s="5">
        <f t="shared" si="2052"/>
        <v>84.774842682828705</v>
      </c>
      <c r="K1067" s="5">
        <f t="shared" si="2052"/>
        <v>16.55506281300995</v>
      </c>
      <c r="L1067" s="5"/>
      <c r="M1067" s="5">
        <f t="shared" ref="M1067:S1067" si="2053">MAX(M1032-M997,0)</f>
        <v>34.524811437732652</v>
      </c>
      <c r="N1067" s="5">
        <f t="shared" si="2053"/>
        <v>0</v>
      </c>
      <c r="O1067" s="5">
        <f t="shared" si="2053"/>
        <v>0</v>
      </c>
      <c r="P1067" s="5">
        <f t="shared" si="2053"/>
        <v>0</v>
      </c>
      <c r="Q1067" s="5">
        <f t="shared" si="2053"/>
        <v>0</v>
      </c>
      <c r="R1067" s="5">
        <f t="shared" si="2053"/>
        <v>0</v>
      </c>
      <c r="S1067" s="5">
        <f t="shared" si="2053"/>
        <v>0</v>
      </c>
      <c r="T1067" s="5"/>
      <c r="U1067" s="5">
        <f t="shared" ref="U1067:AA1067" si="2054">MAX(U1032-U997,0)</f>
        <v>31.634953717539489</v>
      </c>
      <c r="V1067" s="5">
        <f t="shared" si="2054"/>
        <v>7.6585437801498717</v>
      </c>
      <c r="W1067" s="5">
        <f t="shared" si="2054"/>
        <v>9.1615460262896065</v>
      </c>
      <c r="X1067" s="5">
        <f t="shared" si="2054"/>
        <v>5.3360021843153653</v>
      </c>
      <c r="Y1067" s="5">
        <f t="shared" si="2054"/>
        <v>5.4734490054632259</v>
      </c>
      <c r="Z1067" s="5">
        <f t="shared" si="2054"/>
        <v>7.0926681606289605</v>
      </c>
      <c r="AA1067" s="5">
        <f t="shared" si="2054"/>
        <v>1.1075507577676447</v>
      </c>
      <c r="AB1067" s="5"/>
      <c r="AC1067" s="5">
        <f t="shared" ref="AC1067:AI1067" si="2055">MAX(AC1032-AC997,0)</f>
        <v>16.442731490441435</v>
      </c>
      <c r="AD1067" s="5">
        <f t="shared" si="2055"/>
        <v>2.5883875729133585</v>
      </c>
      <c r="AE1067" s="5">
        <f t="shared" si="2055"/>
        <v>3.1888245182418178</v>
      </c>
      <c r="AF1067" s="5">
        <f t="shared" si="2055"/>
        <v>3.5326357964828565</v>
      </c>
      <c r="AG1067" s="5">
        <f t="shared" si="2055"/>
        <v>7.4360316414859735</v>
      </c>
      <c r="AH1067" s="5">
        <f t="shared" si="2055"/>
        <v>5.0788963489486934</v>
      </c>
      <c r="AI1067" s="5">
        <f t="shared" si="2055"/>
        <v>0</v>
      </c>
    </row>
    <row r="1068" spans="2:35" x14ac:dyDescent="0.3">
      <c r="B1068" s="86">
        <f t="shared" si="1947"/>
        <v>50495</v>
      </c>
      <c r="C1068" s="3"/>
      <c r="D1068" s="3"/>
      <c r="E1068" s="5">
        <f t="shared" ref="E1068:K1068" si="2056">MAX(E1033-E998,0)</f>
        <v>50.827953585373905</v>
      </c>
      <c r="F1068" s="5">
        <f t="shared" si="2056"/>
        <v>30.282719671255773</v>
      </c>
      <c r="G1068" s="5">
        <f t="shared" si="2056"/>
        <v>38.621123683017437</v>
      </c>
      <c r="H1068" s="5">
        <f t="shared" si="2056"/>
        <v>41.588598447491606</v>
      </c>
      <c r="I1068" s="5">
        <f t="shared" si="2056"/>
        <v>64.257667860696131</v>
      </c>
      <c r="J1068" s="5">
        <f t="shared" si="2056"/>
        <v>85.198716896242829</v>
      </c>
      <c r="K1068" s="5">
        <f t="shared" si="2056"/>
        <v>16.637838127075003</v>
      </c>
      <c r="L1068" s="5"/>
      <c r="M1068" s="5">
        <f t="shared" ref="M1068:S1068" si="2057">MAX(M1033-M998,0)</f>
        <v>34.697435494921308</v>
      </c>
      <c r="N1068" s="5">
        <f t="shared" si="2057"/>
        <v>0</v>
      </c>
      <c r="O1068" s="5">
        <f t="shared" si="2057"/>
        <v>0</v>
      </c>
      <c r="P1068" s="5">
        <f t="shared" si="2057"/>
        <v>0</v>
      </c>
      <c r="Q1068" s="5">
        <f t="shared" si="2057"/>
        <v>0</v>
      </c>
      <c r="R1068" s="5">
        <f t="shared" si="2057"/>
        <v>0</v>
      </c>
      <c r="S1068" s="5">
        <f t="shared" si="2057"/>
        <v>0</v>
      </c>
      <c r="T1068" s="5"/>
      <c r="U1068" s="5">
        <f t="shared" ref="U1068:AA1068" si="2058">MAX(U1033-U998,0)</f>
        <v>31.793128486127181</v>
      </c>
      <c r="V1068" s="5">
        <f t="shared" si="2058"/>
        <v>7.6968364990506188</v>
      </c>
      <c r="W1068" s="5">
        <f t="shared" si="2058"/>
        <v>9.2073537564210532</v>
      </c>
      <c r="X1068" s="5">
        <f t="shared" si="2058"/>
        <v>5.3626821952369417</v>
      </c>
      <c r="Y1068" s="5">
        <f t="shared" si="2058"/>
        <v>5.5008162504905416</v>
      </c>
      <c r="Z1068" s="5">
        <f t="shared" si="2058"/>
        <v>7.1281315014321063</v>
      </c>
      <c r="AA1068" s="5">
        <f t="shared" si="2058"/>
        <v>1.113088511556483</v>
      </c>
      <c r="AB1068" s="5"/>
      <c r="AC1068" s="5">
        <f t="shared" ref="AC1068:AI1068" si="2059">MAX(AC1033-AC998,0)</f>
        <v>16.524945147893639</v>
      </c>
      <c r="AD1068" s="5">
        <f t="shared" si="2059"/>
        <v>2.6013295107779251</v>
      </c>
      <c r="AE1068" s="5">
        <f t="shared" si="2059"/>
        <v>3.2047686408330267</v>
      </c>
      <c r="AF1068" s="5">
        <f t="shared" si="2059"/>
        <v>3.550298975465271</v>
      </c>
      <c r="AG1068" s="5">
        <f t="shared" si="2059"/>
        <v>7.473211799693404</v>
      </c>
      <c r="AH1068" s="5">
        <f t="shared" si="2059"/>
        <v>5.1042908306934338</v>
      </c>
      <c r="AI1068" s="5">
        <f t="shared" si="2059"/>
        <v>0</v>
      </c>
    </row>
    <row r="1069" spans="2:35" x14ac:dyDescent="0.3">
      <c r="B1069" s="86">
        <f t="shared" si="1947"/>
        <v>50860</v>
      </c>
      <c r="C1069" s="3"/>
      <c r="D1069" s="3"/>
      <c r="E1069" s="5">
        <f t="shared" ref="E1069:K1069" si="2060">MAX(E1034-E999,0)</f>
        <v>51.08209335330077</v>
      </c>
      <c r="F1069" s="5">
        <f t="shared" si="2060"/>
        <v>30.434133269612047</v>
      </c>
      <c r="G1069" s="5">
        <f t="shared" si="2060"/>
        <v>38.814229301432519</v>
      </c>
      <c r="H1069" s="5">
        <f t="shared" si="2060"/>
        <v>41.796541439729062</v>
      </c>
      <c r="I1069" s="5">
        <f t="shared" si="2060"/>
        <v>64.578956199999624</v>
      </c>
      <c r="J1069" s="5">
        <f t="shared" si="2060"/>
        <v>85.624710480724048</v>
      </c>
      <c r="K1069" s="5">
        <f t="shared" si="2060"/>
        <v>16.721027317710373</v>
      </c>
      <c r="L1069" s="5"/>
      <c r="M1069" s="5">
        <f t="shared" ref="M1069:S1069" si="2061">MAX(M1034-M999,0)</f>
        <v>34.870922672395906</v>
      </c>
      <c r="N1069" s="5">
        <f t="shared" si="2061"/>
        <v>0</v>
      </c>
      <c r="O1069" s="5">
        <f t="shared" si="2061"/>
        <v>0</v>
      </c>
      <c r="P1069" s="5">
        <f t="shared" si="2061"/>
        <v>0</v>
      </c>
      <c r="Q1069" s="5">
        <f t="shared" si="2061"/>
        <v>0</v>
      </c>
      <c r="R1069" s="5">
        <f t="shared" si="2061"/>
        <v>0</v>
      </c>
      <c r="S1069" s="5">
        <f t="shared" si="2061"/>
        <v>0</v>
      </c>
      <c r="T1069" s="5"/>
      <c r="U1069" s="5">
        <f t="shared" ref="U1069:AA1069" si="2062">MAX(U1034-U999,0)</f>
        <v>31.95209412855781</v>
      </c>
      <c r="V1069" s="5">
        <f t="shared" si="2062"/>
        <v>7.7353206815458719</v>
      </c>
      <c r="W1069" s="5">
        <f t="shared" si="2062"/>
        <v>9.2533905252031587</v>
      </c>
      <c r="X1069" s="5">
        <f t="shared" si="2062"/>
        <v>5.3894956062131261</v>
      </c>
      <c r="Y1069" s="5">
        <f t="shared" si="2062"/>
        <v>5.5283203317429948</v>
      </c>
      <c r="Z1069" s="5">
        <f t="shared" si="2062"/>
        <v>7.1637721589392651</v>
      </c>
      <c r="AA1069" s="5">
        <f t="shared" si="2062"/>
        <v>1.1186539541142653</v>
      </c>
      <c r="AB1069" s="5"/>
      <c r="AC1069" s="5">
        <f t="shared" ref="AC1069:AI1069" si="2063">MAX(AC1034-AC999,0)</f>
        <v>16.607569873633107</v>
      </c>
      <c r="AD1069" s="5">
        <f t="shared" si="2063"/>
        <v>2.614336158331815</v>
      </c>
      <c r="AE1069" s="5">
        <f t="shared" si="2063"/>
        <v>3.2207924840371911</v>
      </c>
      <c r="AF1069" s="5">
        <f t="shared" si="2063"/>
        <v>3.5680504703425973</v>
      </c>
      <c r="AG1069" s="5">
        <f t="shared" si="2063"/>
        <v>7.510577858691871</v>
      </c>
      <c r="AH1069" s="5">
        <f t="shared" si="2063"/>
        <v>5.129812284846901</v>
      </c>
      <c r="AI1069" s="5">
        <f t="shared" si="2063"/>
        <v>0</v>
      </c>
    </row>
    <row r="1070" spans="2:35" x14ac:dyDescent="0.3">
      <c r="B1070" s="86">
        <f t="shared" si="1947"/>
        <v>51226</v>
      </c>
      <c r="C1070" s="3"/>
      <c r="D1070" s="3"/>
      <c r="E1070" s="5">
        <f t="shared" ref="E1070:K1070" si="2064">MAX(E1035-E1000,0)</f>
        <v>51.337503820067269</v>
      </c>
      <c r="F1070" s="5">
        <f t="shared" si="2064"/>
        <v>30.586303935960107</v>
      </c>
      <c r="G1070" s="5">
        <f t="shared" si="2064"/>
        <v>39.008300447939668</v>
      </c>
      <c r="H1070" s="5">
        <f t="shared" si="2064"/>
        <v>42.005524146927691</v>
      </c>
      <c r="I1070" s="5">
        <f t="shared" si="2064"/>
        <v>64.901850980999598</v>
      </c>
      <c r="J1070" s="5">
        <f t="shared" si="2064"/>
        <v>86.052834033127667</v>
      </c>
      <c r="K1070" s="5">
        <f t="shared" si="2064"/>
        <v>16.804632454298918</v>
      </c>
      <c r="L1070" s="5"/>
      <c r="M1070" s="5">
        <f t="shared" ref="M1070:S1070" si="2065">MAX(M1035-M1000,0)</f>
        <v>35.045277285757884</v>
      </c>
      <c r="N1070" s="5">
        <f t="shared" si="2065"/>
        <v>0</v>
      </c>
      <c r="O1070" s="5">
        <f t="shared" si="2065"/>
        <v>0</v>
      </c>
      <c r="P1070" s="5">
        <f t="shared" si="2065"/>
        <v>0</v>
      </c>
      <c r="Q1070" s="5">
        <f t="shared" si="2065"/>
        <v>0</v>
      </c>
      <c r="R1070" s="5">
        <f t="shared" si="2065"/>
        <v>0</v>
      </c>
      <c r="S1070" s="5">
        <f t="shared" si="2065"/>
        <v>0</v>
      </c>
      <c r="T1070" s="5"/>
      <c r="U1070" s="5">
        <f t="shared" ref="U1070:AA1070" si="2066">MAX(U1035-U1000,0)</f>
        <v>32.111854599200591</v>
      </c>
      <c r="V1070" s="5">
        <f t="shared" si="2066"/>
        <v>7.7739972849536016</v>
      </c>
      <c r="W1070" s="5">
        <f t="shared" si="2066"/>
        <v>9.2996574778291734</v>
      </c>
      <c r="X1070" s="5">
        <f t="shared" si="2066"/>
        <v>5.4164430842441913</v>
      </c>
      <c r="Y1070" s="5">
        <f t="shared" si="2066"/>
        <v>5.5559619334017087</v>
      </c>
      <c r="Z1070" s="5">
        <f t="shared" si="2066"/>
        <v>7.1995910197339619</v>
      </c>
      <c r="AA1070" s="5">
        <f t="shared" si="2066"/>
        <v>1.1242472238848364</v>
      </c>
      <c r="AB1070" s="5"/>
      <c r="AC1070" s="5">
        <f t="shared" ref="AC1070:AI1070" si="2067">MAX(AC1035-AC1000,0)</f>
        <v>16.690607723001271</v>
      </c>
      <c r="AD1070" s="5">
        <f t="shared" si="2067"/>
        <v>2.6274078391234736</v>
      </c>
      <c r="AE1070" s="5">
        <f t="shared" si="2067"/>
        <v>3.2368964464573771</v>
      </c>
      <c r="AF1070" s="5">
        <f t="shared" si="2067"/>
        <v>3.5858907226943089</v>
      </c>
      <c r="AG1070" s="5">
        <f t="shared" si="2067"/>
        <v>7.548130747985331</v>
      </c>
      <c r="AH1070" s="5">
        <f t="shared" si="2067"/>
        <v>5.1554613462711369</v>
      </c>
      <c r="AI1070" s="5">
        <f t="shared" si="2067"/>
        <v>0</v>
      </c>
    </row>
    <row r="1071" spans="2:35" x14ac:dyDescent="0.3">
      <c r="B1071" s="86">
        <f t="shared" si="1947"/>
        <v>51591</v>
      </c>
      <c r="C1071" s="3"/>
      <c r="D1071" s="3"/>
      <c r="E1071" s="5">
        <f t="shared" ref="E1071:K1071" si="2068">MAX(E1036-E1001,0)</f>
        <v>38.647334336455124</v>
      </c>
      <c r="F1071" s="5">
        <f t="shared" si="2068"/>
        <v>23.025644536059858</v>
      </c>
      <c r="G1071" s="5">
        <f t="shared" si="2068"/>
        <v>29.3657992136175</v>
      </c>
      <c r="H1071" s="5">
        <f t="shared" si="2068"/>
        <v>31.622136155552315</v>
      </c>
      <c r="I1071" s="5">
        <f t="shared" si="2068"/>
        <v>48.858696805921042</v>
      </c>
      <c r="J1071" s="5">
        <f t="shared" si="2068"/>
        <v>64.78134696875901</v>
      </c>
      <c r="K1071" s="5">
        <f t="shared" si="2068"/>
        <v>12.650678364472219</v>
      </c>
      <c r="L1071" s="5"/>
      <c r="M1071" s="5">
        <f t="shared" ref="M1071:S1071" si="2069">MAX(M1036-M1001,0)</f>
        <v>26.382399754446944</v>
      </c>
      <c r="N1071" s="5">
        <f t="shared" si="2069"/>
        <v>0</v>
      </c>
      <c r="O1071" s="5">
        <f t="shared" si="2069"/>
        <v>0</v>
      </c>
      <c r="P1071" s="5">
        <f t="shared" si="2069"/>
        <v>0</v>
      </c>
      <c r="Q1071" s="5">
        <f t="shared" si="2069"/>
        <v>0</v>
      </c>
      <c r="R1071" s="5">
        <f t="shared" si="2069"/>
        <v>0</v>
      </c>
      <c r="S1071" s="5">
        <f t="shared" si="2069"/>
        <v>0</v>
      </c>
      <c r="T1071" s="5"/>
      <c r="U1071" s="5">
        <f t="shared" ref="U1071:AA1071" si="2070">MAX(U1036-U1001,0)</f>
        <v>24.174092788162248</v>
      </c>
      <c r="V1071" s="5">
        <f t="shared" si="2070"/>
        <v>5.8523350347403502</v>
      </c>
      <c r="W1071" s="5">
        <f t="shared" si="2070"/>
        <v>7.0008657417365683</v>
      </c>
      <c r="X1071" s="5">
        <f t="shared" si="2070"/>
        <v>4.0775470409478736</v>
      </c>
      <c r="Y1071" s="5">
        <f t="shared" si="2070"/>
        <v>4.1825780846956677</v>
      </c>
      <c r="Z1071" s="5">
        <f t="shared" si="2070"/>
        <v>5.4199168350806239</v>
      </c>
      <c r="AA1071" s="5">
        <f t="shared" si="2070"/>
        <v>0.84634341573352856</v>
      </c>
      <c r="AB1071" s="5"/>
      <c r="AC1071" s="5">
        <f t="shared" ref="AC1071:AI1071" si="2071">MAX(AC1036-AC1001,0)</f>
        <v>12.564839521809944</v>
      </c>
      <c r="AD1071" s="5">
        <f t="shared" si="2071"/>
        <v>1.9779362384412664</v>
      </c>
      <c r="AE1071" s="5">
        <f t="shared" si="2071"/>
        <v>2.4367647405915083</v>
      </c>
      <c r="AF1071" s="5">
        <f t="shared" si="2071"/>
        <v>2.6994907687698726</v>
      </c>
      <c r="AG1071" s="5">
        <f t="shared" si="2071"/>
        <v>5.6823006754496301</v>
      </c>
      <c r="AH1071" s="5">
        <f t="shared" si="2071"/>
        <v>3.8810776426984956</v>
      </c>
      <c r="AI1071" s="5">
        <f t="shared" si="2071"/>
        <v>0</v>
      </c>
    </row>
    <row r="1072" spans="2:35" x14ac:dyDescent="0.3">
      <c r="E1072" s="2"/>
      <c r="M1072" s="2"/>
    </row>
    <row r="1073" spans="2:35" s="97" customFormat="1" x14ac:dyDescent="0.3">
      <c r="B1073" s="96" t="s">
        <v>255</v>
      </c>
      <c r="C1073" s="96"/>
      <c r="D1073" s="96"/>
    </row>
    <row r="1074" spans="2:35" x14ac:dyDescent="0.3">
      <c r="E1074" s="305" t="s">
        <v>89</v>
      </c>
      <c r="F1074" s="305"/>
      <c r="G1074" s="305"/>
      <c r="H1074" s="305"/>
      <c r="I1074" s="305"/>
      <c r="J1074" s="305"/>
      <c r="K1074" s="305"/>
      <c r="M1074" s="305" t="s">
        <v>64</v>
      </c>
      <c r="N1074" s="305"/>
      <c r="O1074" s="305"/>
      <c r="P1074" s="305"/>
      <c r="Q1074" s="305"/>
      <c r="R1074" s="305"/>
      <c r="S1074" s="305"/>
      <c r="U1074" s="305" t="s">
        <v>65</v>
      </c>
      <c r="V1074" s="305"/>
      <c r="W1074" s="305"/>
      <c r="X1074" s="305"/>
      <c r="Y1074" s="305"/>
      <c r="Z1074" s="305"/>
      <c r="AA1074" s="305"/>
      <c r="AC1074" s="305" t="s">
        <v>66</v>
      </c>
      <c r="AD1074" s="305"/>
      <c r="AE1074" s="305"/>
      <c r="AF1074" s="305"/>
      <c r="AG1074" s="305"/>
      <c r="AH1074" s="305"/>
      <c r="AI1074" s="305"/>
    </row>
    <row r="1075" spans="2:35" s="3" customFormat="1" x14ac:dyDescent="0.3">
      <c r="B1075" s="4" t="s">
        <v>211</v>
      </c>
      <c r="C1075" s="4"/>
      <c r="D1075" s="4"/>
      <c r="E1075" s="3" t="s">
        <v>70</v>
      </c>
      <c r="F1075" s="3" t="s">
        <v>69</v>
      </c>
      <c r="G1075" s="3" t="s">
        <v>61</v>
      </c>
      <c r="H1075" s="3" t="s">
        <v>68</v>
      </c>
      <c r="I1075" s="3" t="s">
        <v>71</v>
      </c>
      <c r="J1075" s="3" t="s">
        <v>72</v>
      </c>
      <c r="K1075" s="3" t="s">
        <v>62</v>
      </c>
      <c r="M1075" s="3" t="s">
        <v>70</v>
      </c>
      <c r="N1075" s="3" t="s">
        <v>69</v>
      </c>
      <c r="O1075" s="3" t="s">
        <v>61</v>
      </c>
      <c r="P1075" s="3" t="s">
        <v>68</v>
      </c>
      <c r="Q1075" s="3" t="s">
        <v>71</v>
      </c>
      <c r="R1075" s="3" t="s">
        <v>72</v>
      </c>
      <c r="S1075" s="3" t="s">
        <v>62</v>
      </c>
      <c r="U1075" s="3" t="s">
        <v>70</v>
      </c>
      <c r="V1075" s="3" t="s">
        <v>69</v>
      </c>
      <c r="W1075" s="3" t="s">
        <v>61</v>
      </c>
      <c r="X1075" s="3" t="s">
        <v>68</v>
      </c>
      <c r="Y1075" s="3" t="s">
        <v>71</v>
      </c>
      <c r="Z1075" s="3" t="s">
        <v>72</v>
      </c>
      <c r="AA1075" s="3" t="s">
        <v>62</v>
      </c>
      <c r="AC1075" s="3" t="s">
        <v>70</v>
      </c>
      <c r="AD1075" s="3" t="s">
        <v>69</v>
      </c>
      <c r="AE1075" s="3" t="s">
        <v>61</v>
      </c>
      <c r="AF1075" s="3" t="s">
        <v>68</v>
      </c>
      <c r="AG1075" s="3" t="s">
        <v>71</v>
      </c>
      <c r="AH1075" s="3" t="s">
        <v>72</v>
      </c>
      <c r="AI1075" s="3" t="s">
        <v>62</v>
      </c>
    </row>
    <row r="1076" spans="2:35" hidden="1" x14ac:dyDescent="0.3">
      <c r="B1076" s="86">
        <f t="shared" ref="B1076:B1106" si="2072">DATE(IF(MONTH(B971)&lt;=3,YEAR(B971),YEAR(B971)+1), 3, 31)</f>
        <v>40633</v>
      </c>
      <c r="C1076" s="3"/>
      <c r="D1076" s="3"/>
      <c r="E1076" s="5">
        <f>E1041*(1-E$50)</f>
        <v>98.292217840000006</v>
      </c>
      <c r="F1076" s="5">
        <f t="shared" ref="F1076:K1076" si="2073">F1041*(1-F$50)</f>
        <v>27.507129514999999</v>
      </c>
      <c r="G1076" s="5">
        <f t="shared" si="2073"/>
        <v>23.464531469999997</v>
      </c>
      <c r="H1076" s="5">
        <f t="shared" si="2073"/>
        <v>119.08511970000001</v>
      </c>
      <c r="I1076" s="5">
        <f t="shared" si="2073"/>
        <v>123.1418327025</v>
      </c>
      <c r="J1076" s="5">
        <f t="shared" si="2073"/>
        <v>56.07229619999999</v>
      </c>
      <c r="K1076" s="5">
        <f t="shared" si="2073"/>
        <v>5.7891684479999972</v>
      </c>
      <c r="L1076" s="5"/>
      <c r="M1076" s="5">
        <f>M1041*(1-E$50)</f>
        <v>68.837434880000018</v>
      </c>
      <c r="N1076" s="5">
        <f t="shared" ref="N1076:S1076" si="2074">N1041*(1-F$50)</f>
        <v>0</v>
      </c>
      <c r="O1076" s="5">
        <f t="shared" si="2074"/>
        <v>0</v>
      </c>
      <c r="P1076" s="5">
        <f t="shared" si="2074"/>
        <v>0</v>
      </c>
      <c r="Q1076" s="5">
        <f t="shared" si="2074"/>
        <v>0</v>
      </c>
      <c r="R1076" s="5">
        <f t="shared" si="2074"/>
        <v>0</v>
      </c>
      <c r="S1076" s="5">
        <f t="shared" si="2074"/>
        <v>0</v>
      </c>
      <c r="T1076" s="5"/>
      <c r="U1076" s="5">
        <f>U1041*(1-E$50)</f>
        <v>64.153102280000013</v>
      </c>
      <c r="V1076" s="5">
        <f t="shared" ref="V1076:AA1076" si="2075">V1041*(1-F$50)</f>
        <v>6.6073819950000017</v>
      </c>
      <c r="W1076" s="5">
        <f t="shared" si="2075"/>
        <v>5.4583625100000015</v>
      </c>
      <c r="X1076" s="5">
        <f t="shared" si="2075"/>
        <v>13.568644150000001</v>
      </c>
      <c r="Y1076" s="5">
        <f t="shared" si="2075"/>
        <v>10.909142094374999</v>
      </c>
      <c r="Z1076" s="5">
        <f t="shared" si="2075"/>
        <v>4.6965580349999998</v>
      </c>
      <c r="AA1076" s="5">
        <f t="shared" si="2075"/>
        <v>0.38646494400000014</v>
      </c>
      <c r="AB1076" s="5"/>
      <c r="AC1076" s="5">
        <f>AC1041*(1-E$50)</f>
        <v>32.98033791999999</v>
      </c>
      <c r="AD1076" s="5">
        <f t="shared" ref="AD1076:AI1076" si="2076">AD1041*(1-F$50)</f>
        <v>2.2917309975000006</v>
      </c>
      <c r="AE1076" s="5">
        <f t="shared" si="2076"/>
        <v>1.9219412550000001</v>
      </c>
      <c r="AF1076" s="5">
        <f t="shared" si="2076"/>
        <v>9.1410510000000009</v>
      </c>
      <c r="AG1076" s="5">
        <f t="shared" si="2076"/>
        <v>15.781375366874999</v>
      </c>
      <c r="AH1076" s="5">
        <f t="shared" si="2076"/>
        <v>3.3946633649999995</v>
      </c>
      <c r="AI1076" s="5">
        <f t="shared" si="2076"/>
        <v>0</v>
      </c>
    </row>
    <row r="1077" spans="2:35" hidden="1" x14ac:dyDescent="0.3">
      <c r="B1077" s="86">
        <f t="shared" si="2072"/>
        <v>40999</v>
      </c>
      <c r="C1077" s="3"/>
      <c r="D1077" s="3"/>
      <c r="E1077" s="5">
        <f t="shared" ref="E1077:K1077" si="2077">E1042*(1-E$50)</f>
        <v>105.19573828</v>
      </c>
      <c r="F1077" s="5">
        <f t="shared" si="2077"/>
        <v>28.546000154999991</v>
      </c>
      <c r="G1077" s="5">
        <f t="shared" si="2077"/>
        <v>24.757941989999999</v>
      </c>
      <c r="H1077" s="5">
        <f t="shared" si="2077"/>
        <v>124.43856059999999</v>
      </c>
      <c r="I1077" s="5">
        <f t="shared" si="2077"/>
        <v>131.63285403750001</v>
      </c>
      <c r="J1077" s="5">
        <f t="shared" si="2077"/>
        <v>60.143859300000003</v>
      </c>
      <c r="K1077" s="5">
        <f t="shared" si="2077"/>
        <v>6.1711112960000021</v>
      </c>
      <c r="L1077" s="5"/>
      <c r="M1077" s="5">
        <f t="shared" ref="M1077:S1077" si="2078">M1042*(1-E$50)</f>
        <v>73.671272959999996</v>
      </c>
      <c r="N1077" s="5">
        <f t="shared" si="2078"/>
        <v>0</v>
      </c>
      <c r="O1077" s="5">
        <f t="shared" si="2078"/>
        <v>0</v>
      </c>
      <c r="P1077" s="5">
        <f t="shared" si="2078"/>
        <v>0</v>
      </c>
      <c r="Q1077" s="5">
        <f t="shared" si="2078"/>
        <v>0</v>
      </c>
      <c r="R1077" s="5">
        <f t="shared" si="2078"/>
        <v>0</v>
      </c>
      <c r="S1077" s="5">
        <f t="shared" si="2078"/>
        <v>0</v>
      </c>
      <c r="T1077" s="5"/>
      <c r="U1077" s="5">
        <f t="shared" ref="U1077:AA1077" si="2079">U1042*(1-E$50)</f>
        <v>68.657436260000026</v>
      </c>
      <c r="V1077" s="5">
        <f t="shared" si="2079"/>
        <v>6.862021115000001</v>
      </c>
      <c r="W1077" s="5">
        <f t="shared" si="2079"/>
        <v>5.7596936700000008</v>
      </c>
      <c r="X1077" s="5">
        <f t="shared" si="2079"/>
        <v>14.1885367</v>
      </c>
      <c r="Y1077" s="5">
        <f t="shared" si="2079"/>
        <v>11.660558540624999</v>
      </c>
      <c r="Z1077" s="5">
        <f t="shared" si="2079"/>
        <v>5.0375143650000016</v>
      </c>
      <c r="AA1077" s="5">
        <f t="shared" si="2079"/>
        <v>0.41174308800000003</v>
      </c>
      <c r="AB1077" s="5"/>
      <c r="AC1077" s="5">
        <f t="shared" ref="AC1077:AI1077" si="2080">AC1042*(1-E$50)</f>
        <v>35.296149640000003</v>
      </c>
      <c r="AD1077" s="5">
        <f t="shared" si="2080"/>
        <v>2.3792280575000002</v>
      </c>
      <c r="AE1077" s="5">
        <f t="shared" si="2080"/>
        <v>2.0279668350000004</v>
      </c>
      <c r="AF1077" s="5">
        <f t="shared" si="2080"/>
        <v>9.5576729999999994</v>
      </c>
      <c r="AG1077" s="5">
        <f t="shared" si="2080"/>
        <v>16.866359128125001</v>
      </c>
      <c r="AH1077" s="5">
        <f t="shared" si="2080"/>
        <v>3.6406664850000015</v>
      </c>
      <c r="AI1077" s="5">
        <f t="shared" si="2080"/>
        <v>0</v>
      </c>
    </row>
    <row r="1078" spans="2:35" hidden="1" x14ac:dyDescent="0.3">
      <c r="B1078" s="86">
        <f t="shared" si="2072"/>
        <v>41364</v>
      </c>
      <c r="C1078" s="3"/>
      <c r="D1078" s="3"/>
      <c r="E1078" s="5">
        <f t="shared" ref="E1078:K1078" si="2081">E1043*(1-E$50)</f>
        <v>115.59087174000001</v>
      </c>
      <c r="F1078" s="5">
        <f t="shared" si="2081"/>
        <v>30.648937364999998</v>
      </c>
      <c r="G1078" s="5">
        <f t="shared" si="2081"/>
        <v>26.755717770000008</v>
      </c>
      <c r="H1078" s="5">
        <f t="shared" si="2081"/>
        <v>133.25529435000004</v>
      </c>
      <c r="I1078" s="5">
        <f t="shared" si="2081"/>
        <v>144.2591748225</v>
      </c>
      <c r="J1078" s="5">
        <f t="shared" si="2081"/>
        <v>66.253807199999997</v>
      </c>
      <c r="K1078" s="5">
        <f t="shared" si="2081"/>
        <v>6.7633091400000023</v>
      </c>
      <c r="L1078" s="5"/>
      <c r="M1078" s="5">
        <f t="shared" ref="M1078:S1078" si="2082">M1043*(1-E$50)</f>
        <v>80.951919680000003</v>
      </c>
      <c r="N1078" s="5">
        <f t="shared" si="2082"/>
        <v>0</v>
      </c>
      <c r="O1078" s="5">
        <f t="shared" si="2082"/>
        <v>0</v>
      </c>
      <c r="P1078" s="5">
        <f t="shared" si="2082"/>
        <v>0</v>
      </c>
      <c r="Q1078" s="5">
        <f t="shared" si="2082"/>
        <v>0</v>
      </c>
      <c r="R1078" s="5">
        <f t="shared" si="2082"/>
        <v>0</v>
      </c>
      <c r="S1078" s="5">
        <f t="shared" si="2082"/>
        <v>0</v>
      </c>
      <c r="T1078" s="5"/>
      <c r="U1078" s="5">
        <f t="shared" ref="U1078:AA1078" si="2083">U1043*(1-E$50)</f>
        <v>75.442988580000005</v>
      </c>
      <c r="V1078" s="5">
        <f t="shared" si="2083"/>
        <v>7.366961045</v>
      </c>
      <c r="W1078" s="5">
        <f t="shared" si="2083"/>
        <v>6.2247104099999992</v>
      </c>
      <c r="X1078" s="5">
        <f t="shared" si="2083"/>
        <v>15.184594825000003</v>
      </c>
      <c r="Y1078" s="5">
        <f t="shared" si="2083"/>
        <v>12.779078349375</v>
      </c>
      <c r="Z1078" s="5">
        <f t="shared" si="2083"/>
        <v>5.5492959600000002</v>
      </c>
      <c r="AA1078" s="5">
        <f t="shared" si="2083"/>
        <v>0.45116292000000008</v>
      </c>
      <c r="AB1078" s="5"/>
      <c r="AC1078" s="5">
        <f t="shared" ref="AC1078:AI1078" si="2084">AC1043*(1-E$50)</f>
        <v>38.784404869999996</v>
      </c>
      <c r="AD1078" s="5">
        <f t="shared" si="2084"/>
        <v>2.554395522500001</v>
      </c>
      <c r="AE1078" s="5">
        <f t="shared" si="2084"/>
        <v>2.191655205</v>
      </c>
      <c r="AF1078" s="5">
        <f t="shared" si="2084"/>
        <v>10.229560500000002</v>
      </c>
      <c r="AG1078" s="5">
        <f t="shared" si="2084"/>
        <v>18.484313551875005</v>
      </c>
      <c r="AH1078" s="5">
        <f t="shared" si="2084"/>
        <v>4.0106924399999988</v>
      </c>
      <c r="AI1078" s="5">
        <f t="shared" si="2084"/>
        <v>0</v>
      </c>
    </row>
    <row r="1079" spans="2:35" hidden="1" x14ac:dyDescent="0.3">
      <c r="B1079" s="86">
        <f t="shared" si="2072"/>
        <v>41729</v>
      </c>
      <c r="C1079" s="3"/>
      <c r="D1079" s="3"/>
      <c r="E1079" s="5">
        <f t="shared" ref="E1079:K1079" si="2085">E1044*(1-E$50)</f>
        <v>132.60235556000001</v>
      </c>
      <c r="F1079" s="5">
        <f t="shared" si="2085"/>
        <v>34.492466857500006</v>
      </c>
      <c r="G1079" s="5">
        <f t="shared" si="2085"/>
        <v>30.219884069999996</v>
      </c>
      <c r="H1079" s="5">
        <f t="shared" si="2085"/>
        <v>149.05584930000003</v>
      </c>
      <c r="I1079" s="5">
        <f t="shared" si="2085"/>
        <v>165.11568687750002</v>
      </c>
      <c r="J1079" s="5">
        <f t="shared" si="2085"/>
        <v>76.383627000000033</v>
      </c>
      <c r="K1079" s="5">
        <f t="shared" si="2085"/>
        <v>7.7949898319999988</v>
      </c>
      <c r="L1079" s="5"/>
      <c r="M1079" s="5">
        <f t="shared" ref="M1079:S1079" si="2086">M1044*(1-E$50)</f>
        <v>92.866833920000005</v>
      </c>
      <c r="N1079" s="5">
        <f t="shared" si="2086"/>
        <v>0</v>
      </c>
      <c r="O1079" s="5">
        <f t="shared" si="2086"/>
        <v>0</v>
      </c>
      <c r="P1079" s="5">
        <f t="shared" si="2086"/>
        <v>0</v>
      </c>
      <c r="Q1079" s="5">
        <f t="shared" si="2086"/>
        <v>0</v>
      </c>
      <c r="R1079" s="5">
        <f t="shared" si="2086"/>
        <v>0</v>
      </c>
      <c r="S1079" s="5">
        <f t="shared" si="2086"/>
        <v>0</v>
      </c>
      <c r="T1079" s="5"/>
      <c r="U1079" s="5">
        <f t="shared" ref="U1079:AA1079" si="2087">U1044*(1-E$50)</f>
        <v>86.547818019999994</v>
      </c>
      <c r="V1079" s="5">
        <f t="shared" si="2087"/>
        <v>8.2875002975000012</v>
      </c>
      <c r="W1079" s="5">
        <f t="shared" si="2087"/>
        <v>7.0301183099999998</v>
      </c>
      <c r="X1079" s="5">
        <f t="shared" si="2087"/>
        <v>16.984176350000006</v>
      </c>
      <c r="Y1079" s="5">
        <f t="shared" si="2087"/>
        <v>14.626669325624999</v>
      </c>
      <c r="Z1079" s="5">
        <f t="shared" si="2087"/>
        <v>6.3978339750000028</v>
      </c>
      <c r="AA1079" s="5">
        <f t="shared" si="2087"/>
        <v>0.51997089600000002</v>
      </c>
      <c r="AB1079" s="5"/>
      <c r="AC1079" s="5">
        <f t="shared" ref="AC1079:AI1079" si="2088">AC1044*(1-E$50)</f>
        <v>44.493026280000002</v>
      </c>
      <c r="AD1079" s="5">
        <f t="shared" si="2088"/>
        <v>2.8741151487500005</v>
      </c>
      <c r="AE1079" s="5">
        <f t="shared" si="2088"/>
        <v>2.4753191549999998</v>
      </c>
      <c r="AF1079" s="5">
        <f t="shared" si="2088"/>
        <v>11.441994000000001</v>
      </c>
      <c r="AG1079" s="5">
        <f t="shared" si="2088"/>
        <v>21.156850423125</v>
      </c>
      <c r="AH1079" s="5">
        <f t="shared" si="2088"/>
        <v>4.6244600250000012</v>
      </c>
      <c r="AI1079" s="5">
        <f t="shared" si="2088"/>
        <v>0</v>
      </c>
    </row>
    <row r="1080" spans="2:35" hidden="1" x14ac:dyDescent="0.3">
      <c r="B1080" s="86">
        <f t="shared" si="2072"/>
        <v>42094</v>
      </c>
      <c r="C1080" s="3"/>
      <c r="D1080" s="3"/>
      <c r="E1080" s="5">
        <f t="shared" ref="E1080:K1080" si="2089">E1045*(1-E$50)</f>
        <v>141.97656758000002</v>
      </c>
      <c r="F1080" s="5">
        <f t="shared" si="2089"/>
        <v>35.966299925000008</v>
      </c>
      <c r="G1080" s="5">
        <f t="shared" si="2089"/>
        <v>31.794058799999998</v>
      </c>
      <c r="H1080" s="5">
        <f t="shared" si="2089"/>
        <v>155.65442049999999</v>
      </c>
      <c r="I1080" s="5">
        <f t="shared" si="2089"/>
        <v>176.30683579500004</v>
      </c>
      <c r="J1080" s="5">
        <f t="shared" si="2089"/>
        <v>81.816195900000025</v>
      </c>
      <c r="K1080" s="5">
        <f t="shared" si="2089"/>
        <v>8.3008776759999989</v>
      </c>
      <c r="L1080" s="5"/>
      <c r="M1080" s="5">
        <f t="shared" ref="M1080:S1080" si="2090">M1045*(1-E$50)</f>
        <v>99.429210560000016</v>
      </c>
      <c r="N1080" s="5">
        <f t="shared" si="2090"/>
        <v>0</v>
      </c>
      <c r="O1080" s="5">
        <f t="shared" si="2090"/>
        <v>0</v>
      </c>
      <c r="P1080" s="5">
        <f t="shared" si="2090"/>
        <v>0</v>
      </c>
      <c r="Q1080" s="5">
        <f t="shared" si="2090"/>
        <v>0</v>
      </c>
      <c r="R1080" s="5">
        <f t="shared" si="2090"/>
        <v>0</v>
      </c>
      <c r="S1080" s="5">
        <f t="shared" si="2090"/>
        <v>0</v>
      </c>
      <c r="T1080" s="5"/>
      <c r="U1080" s="5">
        <f t="shared" ref="U1080:AA1080" si="2091">U1045*(1-E$50)</f>
        <v>92.661994360000008</v>
      </c>
      <c r="V1080" s="5">
        <f t="shared" si="2091"/>
        <v>8.647877525000002</v>
      </c>
      <c r="W1080" s="5">
        <f t="shared" si="2091"/>
        <v>7.3956204000000003</v>
      </c>
      <c r="X1080" s="5">
        <f t="shared" si="2091"/>
        <v>17.730199750000001</v>
      </c>
      <c r="Y1080" s="5">
        <f t="shared" si="2091"/>
        <v>15.61861148625</v>
      </c>
      <c r="Z1080" s="5">
        <f t="shared" si="2091"/>
        <v>6.8529514950000046</v>
      </c>
      <c r="AA1080" s="5">
        <f t="shared" si="2091"/>
        <v>0.55322572800000014</v>
      </c>
      <c r="AB1080" s="5"/>
      <c r="AC1080" s="5">
        <f t="shared" ref="AC1080:AI1080" si="2092">AC1045*(1-E$50)</f>
        <v>47.636794290000005</v>
      </c>
      <c r="AD1080" s="5">
        <f t="shared" si="2092"/>
        <v>2.9980837625000003</v>
      </c>
      <c r="AE1080" s="5">
        <f t="shared" si="2092"/>
        <v>2.6041302000000002</v>
      </c>
      <c r="AF1080" s="5">
        <f t="shared" si="2092"/>
        <v>11.945164999999996</v>
      </c>
      <c r="AG1080" s="5">
        <f t="shared" si="2092"/>
        <v>22.593120491250001</v>
      </c>
      <c r="AH1080" s="5">
        <f t="shared" si="2092"/>
        <v>4.9539620550000008</v>
      </c>
      <c r="AI1080" s="5">
        <f t="shared" si="2092"/>
        <v>0</v>
      </c>
    </row>
    <row r="1081" spans="2:35" hidden="1" x14ac:dyDescent="0.3">
      <c r="B1081" s="86">
        <f t="shared" si="2072"/>
        <v>42460</v>
      </c>
      <c r="C1081" s="3"/>
      <c r="D1081" s="3"/>
      <c r="E1081" s="5">
        <f t="shared" ref="E1081:K1081" si="2093">E1046*(1-E$50)</f>
        <v>152.19627208</v>
      </c>
      <c r="F1081" s="5">
        <f t="shared" si="2093"/>
        <v>37.586110564999998</v>
      </c>
      <c r="G1081" s="5">
        <f t="shared" si="2093"/>
        <v>33.576266160000003</v>
      </c>
      <c r="H1081" s="5">
        <f t="shared" si="2093"/>
        <v>162.69415815000002</v>
      </c>
      <c r="I1081" s="5">
        <f t="shared" si="2093"/>
        <v>188.39129263500001</v>
      </c>
      <c r="J1081" s="5">
        <f t="shared" si="2093"/>
        <v>87.790667999999997</v>
      </c>
      <c r="K1081" s="5">
        <f t="shared" si="2093"/>
        <v>8.9604126639999997</v>
      </c>
      <c r="L1081" s="5"/>
      <c r="M1081" s="5">
        <f t="shared" ref="M1081:S1081" si="2094">M1046*(1-E$50)</f>
        <v>106.58355455999998</v>
      </c>
      <c r="N1081" s="5">
        <f t="shared" si="2094"/>
        <v>0</v>
      </c>
      <c r="O1081" s="5">
        <f t="shared" si="2094"/>
        <v>0</v>
      </c>
      <c r="P1081" s="5">
        <f t="shared" si="2094"/>
        <v>0</v>
      </c>
      <c r="Q1081" s="5">
        <f t="shared" si="2094"/>
        <v>0</v>
      </c>
      <c r="R1081" s="5">
        <f t="shared" si="2094"/>
        <v>0</v>
      </c>
      <c r="S1081" s="5">
        <f t="shared" si="2094"/>
        <v>0</v>
      </c>
      <c r="T1081" s="5"/>
      <c r="U1081" s="5">
        <f t="shared" ref="U1081:AA1081" si="2095">U1046*(1-E$50)</f>
        <v>99.327758360000004</v>
      </c>
      <c r="V1081" s="5">
        <f t="shared" si="2095"/>
        <v>9.0336966450000009</v>
      </c>
      <c r="W1081" s="5">
        <f t="shared" si="2095"/>
        <v>7.8104152800000017</v>
      </c>
      <c r="X1081" s="5">
        <f t="shared" si="2095"/>
        <v>18.537803925000006</v>
      </c>
      <c r="Y1081" s="5">
        <f t="shared" si="2095"/>
        <v>16.689872958750001</v>
      </c>
      <c r="Z1081" s="5">
        <f t="shared" si="2095"/>
        <v>7.353400275000002</v>
      </c>
      <c r="AA1081" s="5">
        <f t="shared" si="2095"/>
        <v>0.59770579200000007</v>
      </c>
      <c r="AB1081" s="5"/>
      <c r="AC1081" s="5">
        <f t="shared" ref="AC1081:AI1081" si="2096">AC1046*(1-E$50)</f>
        <v>51.064159039999993</v>
      </c>
      <c r="AD1081" s="5">
        <f t="shared" si="2096"/>
        <v>3.1324308225000004</v>
      </c>
      <c r="AE1081" s="5">
        <f t="shared" si="2096"/>
        <v>2.7501476400000002</v>
      </c>
      <c r="AF1081" s="5">
        <f t="shared" si="2096"/>
        <v>12.488689500000001</v>
      </c>
      <c r="AG1081" s="5">
        <f t="shared" si="2096"/>
        <v>24.144592848749998</v>
      </c>
      <c r="AH1081" s="5">
        <f t="shared" si="2096"/>
        <v>5.3158832249999994</v>
      </c>
      <c r="AI1081" s="5">
        <f t="shared" si="2096"/>
        <v>0</v>
      </c>
    </row>
    <row r="1082" spans="2:35" hidden="1" x14ac:dyDescent="0.3">
      <c r="B1082" s="86">
        <f t="shared" si="2072"/>
        <v>42825</v>
      </c>
      <c r="C1082" s="3"/>
      <c r="D1082" s="3"/>
      <c r="E1082" s="5">
        <f t="shared" ref="E1082:K1082" si="2097">E1047*(1-E$50)</f>
        <v>163.67811284000001</v>
      </c>
      <c r="F1082" s="5">
        <f t="shared" si="2097"/>
        <v>39.399320347500009</v>
      </c>
      <c r="G1082" s="5">
        <f t="shared" si="2097"/>
        <v>35.523917729999994</v>
      </c>
      <c r="H1082" s="5">
        <f t="shared" si="2097"/>
        <v>170.41986160000002</v>
      </c>
      <c r="I1082" s="5">
        <f t="shared" si="2097"/>
        <v>201.97092627749998</v>
      </c>
      <c r="J1082" s="5">
        <f t="shared" si="2097"/>
        <v>94.523179800000037</v>
      </c>
      <c r="K1082" s="5">
        <f t="shared" si="2097"/>
        <v>9.6578933639999995</v>
      </c>
      <c r="L1082" s="5"/>
      <c r="M1082" s="5">
        <f t="shared" ref="M1082:S1082" si="2098">M1047*(1-E$50)</f>
        <v>114.62983488000002</v>
      </c>
      <c r="N1082" s="5">
        <f t="shared" si="2098"/>
        <v>0</v>
      </c>
      <c r="O1082" s="5">
        <f t="shared" si="2098"/>
        <v>0</v>
      </c>
      <c r="P1082" s="5">
        <f t="shared" si="2098"/>
        <v>0</v>
      </c>
      <c r="Q1082" s="5">
        <f t="shared" si="2098"/>
        <v>0</v>
      </c>
      <c r="R1082" s="5">
        <f t="shared" si="2098"/>
        <v>0</v>
      </c>
      <c r="S1082" s="5">
        <f t="shared" si="2098"/>
        <v>0</v>
      </c>
      <c r="T1082" s="5"/>
      <c r="U1082" s="5">
        <f t="shared" ref="U1082:AA1082" si="2099">U1047*(1-E$50)</f>
        <v>106.82960727999999</v>
      </c>
      <c r="V1082" s="5">
        <f t="shared" si="2099"/>
        <v>9.4656934675000013</v>
      </c>
      <c r="W1082" s="5">
        <f t="shared" si="2099"/>
        <v>8.2633410900000026</v>
      </c>
      <c r="X1082" s="5">
        <f t="shared" si="2099"/>
        <v>19.430731200000004</v>
      </c>
      <c r="Y1082" s="5">
        <f t="shared" si="2099"/>
        <v>17.891736800625001</v>
      </c>
      <c r="Z1082" s="5">
        <f t="shared" si="2099"/>
        <v>7.9172295149999998</v>
      </c>
      <c r="AA1082" s="5">
        <f t="shared" si="2099"/>
        <v>0.64439539200000007</v>
      </c>
      <c r="AB1082" s="5"/>
      <c r="AC1082" s="5">
        <f t="shared" ref="AC1082:AI1082" si="2100">AC1047*(1-E$50)</f>
        <v>54.919735419999995</v>
      </c>
      <c r="AD1082" s="5">
        <f t="shared" si="2100"/>
        <v>3.2828392337500008</v>
      </c>
      <c r="AE1082" s="5">
        <f t="shared" si="2100"/>
        <v>2.9096505450000003</v>
      </c>
      <c r="AF1082" s="5">
        <f t="shared" si="2100"/>
        <v>13.088978000000001</v>
      </c>
      <c r="AG1082" s="5">
        <f t="shared" si="2100"/>
        <v>25.880310748124998</v>
      </c>
      <c r="AH1082" s="5">
        <f t="shared" si="2100"/>
        <v>5.722946085000002</v>
      </c>
      <c r="AI1082" s="5">
        <f t="shared" si="2100"/>
        <v>0</v>
      </c>
    </row>
    <row r="1083" spans="2:35" hidden="1" x14ac:dyDescent="0.3">
      <c r="B1083" s="86">
        <f t="shared" si="2072"/>
        <v>43190</v>
      </c>
      <c r="C1083" s="3"/>
      <c r="D1083" s="3"/>
      <c r="E1083" s="5">
        <f t="shared" ref="E1083:K1083" si="2101">E1048*(1-E$50)</f>
        <v>176.11127633999999</v>
      </c>
      <c r="F1083" s="5">
        <f t="shared" si="2101"/>
        <v>41.13917005750001</v>
      </c>
      <c r="G1083" s="5">
        <f t="shared" si="2101"/>
        <v>37.506621930000001</v>
      </c>
      <c r="H1083" s="5">
        <f t="shared" si="2101"/>
        <v>178.36923085000004</v>
      </c>
      <c r="I1083" s="5">
        <f t="shared" si="2101"/>
        <v>216.40406672250006</v>
      </c>
      <c r="J1083" s="5">
        <f t="shared" si="2101"/>
        <v>101.74590360000002</v>
      </c>
      <c r="K1083" s="5">
        <f t="shared" si="2101"/>
        <v>10.364549775999999</v>
      </c>
      <c r="L1083" s="5"/>
      <c r="M1083" s="5">
        <f t="shared" ref="M1083:S1083" si="2102">M1048*(1-E$50)</f>
        <v>123.33230688</v>
      </c>
      <c r="N1083" s="5">
        <f t="shared" si="2102"/>
        <v>0</v>
      </c>
      <c r="O1083" s="5">
        <f t="shared" si="2102"/>
        <v>0</v>
      </c>
      <c r="P1083" s="5">
        <f t="shared" si="2102"/>
        <v>0</v>
      </c>
      <c r="Q1083" s="5">
        <f t="shared" si="2102"/>
        <v>0</v>
      </c>
      <c r="R1083" s="5">
        <f t="shared" si="2102"/>
        <v>0</v>
      </c>
      <c r="S1083" s="5">
        <f t="shared" si="2102"/>
        <v>0</v>
      </c>
      <c r="T1083" s="5"/>
      <c r="U1083" s="5">
        <f t="shared" ref="U1083:AA1083" si="2103">U1048*(1-E$50)</f>
        <v>114.93692178000001</v>
      </c>
      <c r="V1083" s="5">
        <f t="shared" si="2103"/>
        <v>9.8886458975</v>
      </c>
      <c r="W1083" s="5">
        <f t="shared" si="2103"/>
        <v>8.7264996900000025</v>
      </c>
      <c r="X1083" s="5">
        <f t="shared" si="2103"/>
        <v>20.339981575000003</v>
      </c>
      <c r="Y1083" s="5">
        <f t="shared" si="2103"/>
        <v>19.171463011875002</v>
      </c>
      <c r="Z1083" s="5">
        <f t="shared" si="2103"/>
        <v>8.5221901050000035</v>
      </c>
      <c r="AA1083" s="5">
        <f t="shared" si="2103"/>
        <v>0.69123952800000021</v>
      </c>
      <c r="AB1083" s="5"/>
      <c r="AC1083" s="5">
        <f t="shared" ref="AC1083:AI1083" si="2104">AC1048*(1-E$50)</f>
        <v>59.088592169999998</v>
      </c>
      <c r="AD1083" s="5">
        <f t="shared" si="2104"/>
        <v>3.4287254487500003</v>
      </c>
      <c r="AE1083" s="5">
        <f t="shared" si="2104"/>
        <v>3.0724098449999997</v>
      </c>
      <c r="AF1083" s="5">
        <f t="shared" si="2104"/>
        <v>13.701180500000003</v>
      </c>
      <c r="AG1083" s="5">
        <f t="shared" si="2104"/>
        <v>27.734349189374999</v>
      </c>
      <c r="AH1083" s="5">
        <f t="shared" si="2104"/>
        <v>6.1601665950000015</v>
      </c>
      <c r="AI1083" s="5">
        <f t="shared" si="2104"/>
        <v>0</v>
      </c>
    </row>
    <row r="1084" spans="2:35" hidden="1" x14ac:dyDescent="0.3">
      <c r="B1084" s="86">
        <f t="shared" si="2072"/>
        <v>43555</v>
      </c>
      <c r="C1084" s="3"/>
      <c r="D1084" s="3"/>
      <c r="E1084" s="5">
        <f t="shared" ref="E1084:K1084" si="2105">E1049*(1-E$50)</f>
        <v>189.40175404000001</v>
      </c>
      <c r="F1084" s="5">
        <f t="shared" si="2105"/>
        <v>42.951637267500004</v>
      </c>
      <c r="G1084" s="5">
        <f t="shared" si="2105"/>
        <v>39.669841919999996</v>
      </c>
      <c r="H1084" s="5">
        <f t="shared" si="2105"/>
        <v>186.61931590000006</v>
      </c>
      <c r="I1084" s="5">
        <f t="shared" si="2105"/>
        <v>232.031146275</v>
      </c>
      <c r="J1084" s="5">
        <f t="shared" si="2105"/>
        <v>109.53637620000001</v>
      </c>
      <c r="K1084" s="5">
        <f t="shared" si="2105"/>
        <v>11.090179043999999</v>
      </c>
      <c r="L1084" s="5"/>
      <c r="M1084" s="5">
        <f t="shared" ref="M1084:S1084" si="2106">M1049*(1-E$50)</f>
        <v>132.64483328000003</v>
      </c>
      <c r="N1084" s="5">
        <f t="shared" si="2106"/>
        <v>0</v>
      </c>
      <c r="O1084" s="5">
        <f t="shared" si="2106"/>
        <v>0</v>
      </c>
      <c r="P1084" s="5">
        <f t="shared" si="2106"/>
        <v>0</v>
      </c>
      <c r="Q1084" s="5">
        <f t="shared" si="2106"/>
        <v>0</v>
      </c>
      <c r="R1084" s="5">
        <f t="shared" si="2106"/>
        <v>0</v>
      </c>
      <c r="S1084" s="5">
        <f t="shared" si="2106"/>
        <v>0</v>
      </c>
      <c r="T1084" s="5"/>
      <c r="U1084" s="5">
        <f t="shared" ref="U1084:AA1084" si="2107">U1049*(1-E$50)</f>
        <v>123.61860518000002</v>
      </c>
      <c r="V1084" s="5">
        <f t="shared" si="2107"/>
        <v>10.327995827500001</v>
      </c>
      <c r="W1084" s="5">
        <f t="shared" si="2107"/>
        <v>9.2296473599999995</v>
      </c>
      <c r="X1084" s="5">
        <f t="shared" si="2107"/>
        <v>21.277055050000001</v>
      </c>
      <c r="Y1084" s="5">
        <f t="shared" si="2107"/>
        <v>20.554310756249993</v>
      </c>
      <c r="Z1084" s="5">
        <f t="shared" si="2107"/>
        <v>9.1745819100000006</v>
      </c>
      <c r="AA1084" s="5">
        <f t="shared" si="2107"/>
        <v>0.73918843200000017</v>
      </c>
      <c r="AB1084" s="5"/>
      <c r="AC1084" s="5">
        <f t="shared" ref="AC1084:AI1084" si="2108">AC1049*(1-E$50)</f>
        <v>63.550788519999998</v>
      </c>
      <c r="AD1084" s="5">
        <f t="shared" si="2108"/>
        <v>3.5804679137499997</v>
      </c>
      <c r="AE1084" s="5">
        <f t="shared" si="2108"/>
        <v>3.2495836800000002</v>
      </c>
      <c r="AF1084" s="5">
        <f t="shared" si="2108"/>
        <v>14.332771999999999</v>
      </c>
      <c r="AG1084" s="5">
        <f t="shared" si="2108"/>
        <v>29.730872981249998</v>
      </c>
      <c r="AH1084" s="5">
        <f t="shared" si="2108"/>
        <v>6.6309369900000004</v>
      </c>
      <c r="AI1084" s="5">
        <f t="shared" si="2108"/>
        <v>0</v>
      </c>
    </row>
    <row r="1085" spans="2:35" hidden="1" x14ac:dyDescent="0.3">
      <c r="B1085" s="86">
        <f t="shared" si="2072"/>
        <v>43921</v>
      </c>
      <c r="C1085" s="3"/>
      <c r="D1085" s="3"/>
      <c r="E1085" s="5">
        <f t="shared" ref="E1085:K1085" si="2109">E1050*(1-E$50)</f>
        <v>203.74518870000003</v>
      </c>
      <c r="F1085" s="5">
        <f t="shared" si="2109"/>
        <v>44.981956977500012</v>
      </c>
      <c r="G1085" s="5">
        <f t="shared" si="2109"/>
        <v>41.898257700000002</v>
      </c>
      <c r="H1085" s="5">
        <f t="shared" si="2109"/>
        <v>195.32421675000001</v>
      </c>
      <c r="I1085" s="5">
        <f t="shared" si="2109"/>
        <v>248.53193644500007</v>
      </c>
      <c r="J1085" s="5">
        <f t="shared" si="2109"/>
        <v>117.76745220000001</v>
      </c>
      <c r="K1085" s="5">
        <f t="shared" si="2109"/>
        <v>12.007711884000001</v>
      </c>
      <c r="L1085" s="5"/>
      <c r="M1085" s="5">
        <f t="shared" ref="M1085:S1085" si="2110">M1050*(1-E$50)</f>
        <v>142.68911840000001</v>
      </c>
      <c r="N1085" s="5">
        <f t="shared" si="2110"/>
        <v>0</v>
      </c>
      <c r="O1085" s="5">
        <f t="shared" si="2110"/>
        <v>0</v>
      </c>
      <c r="P1085" s="5">
        <f t="shared" si="2110"/>
        <v>0</v>
      </c>
      <c r="Q1085" s="5">
        <f t="shared" si="2110"/>
        <v>0</v>
      </c>
      <c r="R1085" s="5">
        <f t="shared" si="2110"/>
        <v>0</v>
      </c>
      <c r="S1085" s="5">
        <f t="shared" si="2110"/>
        <v>0</v>
      </c>
      <c r="T1085" s="5"/>
      <c r="U1085" s="5">
        <f t="shared" ref="U1085:AA1085" si="2111">U1050*(1-E$50)</f>
        <v>132.97883040000002</v>
      </c>
      <c r="V1085" s="5">
        <f t="shared" si="2111"/>
        <v>10.816538257500001</v>
      </c>
      <c r="W1085" s="5">
        <f t="shared" si="2111"/>
        <v>9.746744099999999</v>
      </c>
      <c r="X1085" s="5">
        <f t="shared" si="2111"/>
        <v>22.264951624999998</v>
      </c>
      <c r="Y1085" s="5">
        <f t="shared" si="2111"/>
        <v>22.017588648750003</v>
      </c>
      <c r="Z1085" s="5">
        <f t="shared" si="2111"/>
        <v>9.8641828350000011</v>
      </c>
      <c r="AA1085" s="5">
        <f t="shared" si="2111"/>
        <v>0.8009699520000001</v>
      </c>
      <c r="AB1085" s="5"/>
      <c r="AC1085" s="5">
        <f t="shared" ref="AC1085:AI1085" si="2112">AC1050*(1-E$50)</f>
        <v>68.362951849999988</v>
      </c>
      <c r="AD1085" s="5">
        <f t="shared" si="2112"/>
        <v>3.7497791287499997</v>
      </c>
      <c r="AE1085" s="5">
        <f t="shared" si="2112"/>
        <v>3.4318720499999995</v>
      </c>
      <c r="AF1085" s="5">
        <f t="shared" si="2112"/>
        <v>14.998702500000002</v>
      </c>
      <c r="AG1085" s="5">
        <f t="shared" si="2112"/>
        <v>31.851396753749999</v>
      </c>
      <c r="AH1085" s="5">
        <f t="shared" si="2112"/>
        <v>7.1304205649999988</v>
      </c>
      <c r="AI1085" s="5">
        <f t="shared" si="2112"/>
        <v>0</v>
      </c>
    </row>
    <row r="1086" spans="2:35" hidden="1" x14ac:dyDescent="0.3">
      <c r="B1086" s="86">
        <f t="shared" si="2072"/>
        <v>44286</v>
      </c>
      <c r="C1086" s="3"/>
      <c r="D1086" s="3"/>
      <c r="E1086" s="5">
        <f t="shared" ref="E1086:K1086" si="2113">E1051*(1-E$50)</f>
        <v>172.53672926000002</v>
      </c>
      <c r="F1086" s="5">
        <f t="shared" si="2113"/>
        <v>41.419986615000006</v>
      </c>
      <c r="G1086" s="5">
        <f t="shared" si="2113"/>
        <v>39.373319790000004</v>
      </c>
      <c r="H1086" s="5">
        <f t="shared" si="2113"/>
        <v>160.30471919999999</v>
      </c>
      <c r="I1086" s="5">
        <f t="shared" si="2113"/>
        <v>209.31154317750003</v>
      </c>
      <c r="J1086" s="5">
        <f t="shared" si="2113"/>
        <v>103.76346239999995</v>
      </c>
      <c r="K1086" s="5">
        <f t="shared" si="2113"/>
        <v>10.507778344000002</v>
      </c>
      <c r="L1086" s="5"/>
      <c r="M1086" s="5">
        <f t="shared" ref="M1086:S1086" si="2114">M1051*(1-E$50)</f>
        <v>120.63427231999999</v>
      </c>
      <c r="N1086" s="5">
        <f t="shared" si="2114"/>
        <v>0</v>
      </c>
      <c r="O1086" s="5">
        <f t="shared" si="2114"/>
        <v>0</v>
      </c>
      <c r="P1086" s="5">
        <f t="shared" si="2114"/>
        <v>0</v>
      </c>
      <c r="Q1086" s="5">
        <f t="shared" si="2114"/>
        <v>0</v>
      </c>
      <c r="R1086" s="5">
        <f t="shared" si="2114"/>
        <v>0</v>
      </c>
      <c r="S1086" s="5">
        <f t="shared" si="2114"/>
        <v>0</v>
      </c>
      <c r="T1086" s="5"/>
      <c r="U1086" s="5">
        <f t="shared" ref="U1086:AA1086" si="2115">U1051*(1-E$50)</f>
        <v>112.30489341999997</v>
      </c>
      <c r="V1086" s="5">
        <f t="shared" si="2115"/>
        <v>10.049826294999999</v>
      </c>
      <c r="W1086" s="5">
        <f t="shared" si="2115"/>
        <v>9.1990010700000013</v>
      </c>
      <c r="X1086" s="5">
        <f t="shared" si="2115"/>
        <v>18.398684399999997</v>
      </c>
      <c r="Y1086" s="5">
        <f t="shared" si="2115"/>
        <v>18.504147088124999</v>
      </c>
      <c r="Z1086" s="5">
        <f t="shared" si="2115"/>
        <v>8.69023857</v>
      </c>
      <c r="AA1086" s="5">
        <f t="shared" si="2115"/>
        <v>0.70071883200000018</v>
      </c>
      <c r="AB1086" s="5"/>
      <c r="AC1086" s="5">
        <f t="shared" ref="AC1086:AI1086" si="2116">AC1051*(1-E$50)</f>
        <v>57.774570629999992</v>
      </c>
      <c r="AD1086" s="5">
        <f t="shared" si="2116"/>
        <v>3.4694931475000006</v>
      </c>
      <c r="AE1086" s="5">
        <f t="shared" si="2116"/>
        <v>3.2324005350000005</v>
      </c>
      <c r="AF1086" s="5">
        <f t="shared" si="2116"/>
        <v>12.381636</v>
      </c>
      <c r="AG1086" s="5">
        <f t="shared" si="2116"/>
        <v>26.670520760625003</v>
      </c>
      <c r="AH1086" s="5">
        <f t="shared" si="2116"/>
        <v>6.2760192299999975</v>
      </c>
      <c r="AI1086" s="5">
        <f t="shared" si="2116"/>
        <v>0</v>
      </c>
    </row>
    <row r="1087" spans="2:35" x14ac:dyDescent="0.3">
      <c r="B1087" s="86">
        <f t="shared" si="2072"/>
        <v>44651</v>
      </c>
      <c r="C1087" s="3"/>
      <c r="D1087" s="3"/>
      <c r="E1087" s="5">
        <f t="shared" ref="E1087:K1087" si="2117">E1052*(1-E$50)</f>
        <v>44.958430918799998</v>
      </c>
      <c r="F1087" s="5">
        <f t="shared" si="2117"/>
        <v>26.198563500224999</v>
      </c>
      <c r="G1087" s="5">
        <f t="shared" si="2117"/>
        <v>26.530220093400001</v>
      </c>
      <c r="H1087" s="5">
        <f t="shared" si="2117"/>
        <v>35.326867054500006</v>
      </c>
      <c r="I1087" s="5">
        <f t="shared" si="2117"/>
        <v>52.150304237175</v>
      </c>
      <c r="J1087" s="5">
        <f t="shared" si="2117"/>
        <v>42.006579871500008</v>
      </c>
      <c r="K1087" s="5">
        <f t="shared" si="2117"/>
        <v>4.2091118773199998</v>
      </c>
      <c r="L1087" s="5"/>
      <c r="M1087" s="5">
        <f t="shared" ref="M1087:S1087" si="2118">M1052*(1-E$50)</f>
        <v>30.690636681600008</v>
      </c>
      <c r="N1087" s="5">
        <f t="shared" si="2118"/>
        <v>0</v>
      </c>
      <c r="O1087" s="5">
        <f t="shared" si="2118"/>
        <v>0</v>
      </c>
      <c r="P1087" s="5">
        <f t="shared" si="2118"/>
        <v>0</v>
      </c>
      <c r="Q1087" s="5">
        <f t="shared" si="2118"/>
        <v>0</v>
      </c>
      <c r="R1087" s="5">
        <f t="shared" si="2118"/>
        <v>0</v>
      </c>
      <c r="S1087" s="5">
        <f t="shared" si="2118"/>
        <v>0</v>
      </c>
      <c r="T1087" s="5"/>
      <c r="U1087" s="5">
        <f t="shared" ref="U1087:AA1087" si="2119">U1052*(1-E$50)</f>
        <v>28.121713937099994</v>
      </c>
      <c r="V1087" s="5">
        <f t="shared" si="2119"/>
        <v>6.6587830274250015</v>
      </c>
      <c r="W1087" s="5">
        <f t="shared" si="2119"/>
        <v>6.3248579622000021</v>
      </c>
      <c r="X1087" s="5">
        <f t="shared" si="2119"/>
        <v>4.5552571627500003</v>
      </c>
      <c r="Y1087" s="5">
        <f t="shared" si="2119"/>
        <v>4.4643581157937486</v>
      </c>
      <c r="Z1087" s="5">
        <f t="shared" si="2119"/>
        <v>3.5144710643250008</v>
      </c>
      <c r="AA1087" s="5">
        <f t="shared" si="2119"/>
        <v>0.28159392095999991</v>
      </c>
      <c r="AB1087" s="5"/>
      <c r="AC1087" s="5">
        <f t="shared" ref="AC1087:AI1087" si="2120">AC1052*(1-E$50)</f>
        <v>14.616673551900002</v>
      </c>
      <c r="AD1087" s="5">
        <f t="shared" si="2120"/>
        <v>2.2504945762125006</v>
      </c>
      <c r="AE1087" s="5">
        <f t="shared" si="2120"/>
        <v>2.2014692811000005</v>
      </c>
      <c r="AF1087" s="5">
        <f t="shared" si="2120"/>
        <v>3.0157529849999993</v>
      </c>
      <c r="AG1087" s="5">
        <f t="shared" si="2120"/>
        <v>6.0651169262437499</v>
      </c>
      <c r="AH1087" s="5">
        <f t="shared" si="2120"/>
        <v>2.5166318024249996</v>
      </c>
      <c r="AI1087" s="5">
        <f t="shared" si="2120"/>
        <v>0</v>
      </c>
    </row>
    <row r="1088" spans="2:35" x14ac:dyDescent="0.3">
      <c r="B1088" s="86">
        <f t="shared" si="2072"/>
        <v>45016</v>
      </c>
      <c r="C1088" s="3"/>
      <c r="D1088" s="3"/>
      <c r="E1088" s="5">
        <f t="shared" ref="E1088:K1088" si="2121">E1053*(1-E$50)</f>
        <v>45.183223073393997</v>
      </c>
      <c r="F1088" s="5">
        <f t="shared" si="2121"/>
        <v>26.32955631772613</v>
      </c>
      <c r="G1088" s="5">
        <f t="shared" si="2121"/>
        <v>26.662871193866998</v>
      </c>
      <c r="H1088" s="5">
        <f t="shared" si="2121"/>
        <v>35.503501389772502</v>
      </c>
      <c r="I1088" s="5">
        <f t="shared" si="2121"/>
        <v>52.411055758360867</v>
      </c>
      <c r="J1088" s="5">
        <f t="shared" si="2121"/>
        <v>42.216612770857495</v>
      </c>
      <c r="K1088" s="5">
        <f t="shared" si="2121"/>
        <v>4.2301574367065999</v>
      </c>
      <c r="L1088" s="5"/>
      <c r="M1088" s="5">
        <f t="shared" ref="M1088:S1088" si="2122">M1053*(1-E$50)</f>
        <v>30.844089865007998</v>
      </c>
      <c r="N1088" s="5">
        <f t="shared" si="2122"/>
        <v>0</v>
      </c>
      <c r="O1088" s="5">
        <f t="shared" si="2122"/>
        <v>0</v>
      </c>
      <c r="P1088" s="5">
        <f t="shared" si="2122"/>
        <v>0</v>
      </c>
      <c r="Q1088" s="5">
        <f t="shared" si="2122"/>
        <v>0</v>
      </c>
      <c r="R1088" s="5">
        <f t="shared" si="2122"/>
        <v>0</v>
      </c>
      <c r="S1088" s="5">
        <f t="shared" si="2122"/>
        <v>0</v>
      </c>
      <c r="T1088" s="5"/>
      <c r="U1088" s="5">
        <f t="shared" ref="U1088:AA1088" si="2123">U1053*(1-E$50)</f>
        <v>28.262322506785502</v>
      </c>
      <c r="V1088" s="5">
        <f t="shared" si="2123"/>
        <v>6.6920769425621263</v>
      </c>
      <c r="W1088" s="5">
        <f t="shared" si="2123"/>
        <v>6.3564822520109985</v>
      </c>
      <c r="X1088" s="5">
        <f t="shared" si="2123"/>
        <v>4.5780334485637502</v>
      </c>
      <c r="Y1088" s="5">
        <f t="shared" si="2123"/>
        <v>4.4866799063727179</v>
      </c>
      <c r="Z1088" s="5">
        <f t="shared" si="2123"/>
        <v>3.5320434196466262</v>
      </c>
      <c r="AA1088" s="5">
        <f t="shared" si="2123"/>
        <v>0.28300189056479996</v>
      </c>
      <c r="AB1088" s="5"/>
      <c r="AC1088" s="5">
        <f t="shared" ref="AC1088:AI1088" si="2124">AC1053*(1-E$50)</f>
        <v>14.689756919659496</v>
      </c>
      <c r="AD1088" s="5">
        <f t="shared" si="2124"/>
        <v>2.2617470490935623</v>
      </c>
      <c r="AE1088" s="5">
        <f t="shared" si="2124"/>
        <v>2.2124766275055001</v>
      </c>
      <c r="AF1088" s="5">
        <f t="shared" si="2124"/>
        <v>3.0308317499249999</v>
      </c>
      <c r="AG1088" s="5">
        <f t="shared" si="2124"/>
        <v>6.0954425108749684</v>
      </c>
      <c r="AH1088" s="5">
        <f t="shared" si="2124"/>
        <v>2.5292149614371242</v>
      </c>
      <c r="AI1088" s="5">
        <f t="shared" si="2124"/>
        <v>0</v>
      </c>
    </row>
    <row r="1089" spans="2:35" x14ac:dyDescent="0.3">
      <c r="B1089" s="86">
        <f t="shared" si="2072"/>
        <v>45382</v>
      </c>
      <c r="C1089" s="3"/>
      <c r="D1089" s="3"/>
      <c r="E1089" s="5">
        <f t="shared" ref="E1089:K1089" si="2125">E1054*(1-E$50)</f>
        <v>45.409139188760953</v>
      </c>
      <c r="F1089" s="5">
        <f t="shared" si="2125"/>
        <v>26.461204099314752</v>
      </c>
      <c r="G1089" s="5">
        <f t="shared" si="2125"/>
        <v>26.796185549836338</v>
      </c>
      <c r="H1089" s="5">
        <f t="shared" si="2125"/>
        <v>35.681018896721355</v>
      </c>
      <c r="I1089" s="5">
        <f t="shared" si="2125"/>
        <v>52.673111037152665</v>
      </c>
      <c r="J1089" s="5">
        <f t="shared" si="2125"/>
        <v>42.427695834711791</v>
      </c>
      <c r="K1089" s="5">
        <f t="shared" si="2125"/>
        <v>4.251308223890133</v>
      </c>
      <c r="L1089" s="5"/>
      <c r="M1089" s="5">
        <f t="shared" ref="M1089:S1089" si="2126">M1054*(1-E$50)</f>
        <v>30.998310314333036</v>
      </c>
      <c r="N1089" s="5">
        <f t="shared" si="2126"/>
        <v>0</v>
      </c>
      <c r="O1089" s="5">
        <f t="shared" si="2126"/>
        <v>0</v>
      </c>
      <c r="P1089" s="5">
        <f t="shared" si="2126"/>
        <v>0</v>
      </c>
      <c r="Q1089" s="5">
        <f t="shared" si="2126"/>
        <v>0</v>
      </c>
      <c r="R1089" s="5">
        <f t="shared" si="2126"/>
        <v>0</v>
      </c>
      <c r="S1089" s="5">
        <f t="shared" si="2126"/>
        <v>0</v>
      </c>
      <c r="T1089" s="5"/>
      <c r="U1089" s="5">
        <f t="shared" ref="U1089:AA1089" si="2127">U1054*(1-E$50)</f>
        <v>28.40363411931942</v>
      </c>
      <c r="V1089" s="5">
        <f t="shared" si="2127"/>
        <v>6.7255373272749353</v>
      </c>
      <c r="W1089" s="5">
        <f t="shared" si="2127"/>
        <v>6.3882646632710536</v>
      </c>
      <c r="X1089" s="5">
        <f t="shared" si="2127"/>
        <v>4.6009236158065683</v>
      </c>
      <c r="Y1089" s="5">
        <f t="shared" si="2127"/>
        <v>4.5091133059045818</v>
      </c>
      <c r="Z1089" s="5">
        <f t="shared" si="2127"/>
        <v>3.5497036367448569</v>
      </c>
      <c r="AA1089" s="5">
        <f t="shared" si="2127"/>
        <v>0.2844169000176241</v>
      </c>
      <c r="AB1089" s="5"/>
      <c r="AC1089" s="5">
        <f t="shared" ref="AC1089:AI1089" si="2128">AC1054*(1-E$50)</f>
        <v>14.763205704257791</v>
      </c>
      <c r="AD1089" s="5">
        <f t="shared" si="2128"/>
        <v>2.2730557843390296</v>
      </c>
      <c r="AE1089" s="5">
        <f t="shared" si="2128"/>
        <v>2.2235390106430275</v>
      </c>
      <c r="AF1089" s="5">
        <f t="shared" si="2128"/>
        <v>3.0459859086746248</v>
      </c>
      <c r="AG1089" s="5">
        <f t="shared" si="2128"/>
        <v>6.1259197234293401</v>
      </c>
      <c r="AH1089" s="5">
        <f t="shared" si="2128"/>
        <v>2.5418610362443097</v>
      </c>
      <c r="AI1089" s="5">
        <f t="shared" si="2128"/>
        <v>0</v>
      </c>
    </row>
    <row r="1090" spans="2:35" x14ac:dyDescent="0.3">
      <c r="B1090" s="86">
        <f t="shared" si="2072"/>
        <v>45747</v>
      </c>
      <c r="C1090" s="3"/>
      <c r="D1090" s="3"/>
      <c r="E1090" s="5">
        <f t="shared" ref="E1090:K1090" si="2129">E1055*(1-E$50)</f>
        <v>45.636184884704761</v>
      </c>
      <c r="F1090" s="5">
        <f t="shared" si="2129"/>
        <v>26.593510119811324</v>
      </c>
      <c r="G1090" s="5">
        <f t="shared" si="2129"/>
        <v>26.930166477585505</v>
      </c>
      <c r="H1090" s="5">
        <f t="shared" si="2129"/>
        <v>35.859423991204956</v>
      </c>
      <c r="I1090" s="5">
        <f t="shared" si="2129"/>
        <v>52.936476592338423</v>
      </c>
      <c r="J1090" s="5">
        <f t="shared" si="2129"/>
        <v>42.639834313885338</v>
      </c>
      <c r="K1090" s="5">
        <f t="shared" si="2129"/>
        <v>4.2725647650095837</v>
      </c>
      <c r="L1090" s="5"/>
      <c r="M1090" s="5">
        <f t="shared" ref="M1090:S1090" si="2130">M1055*(1-E$50)</f>
        <v>31.153301865904698</v>
      </c>
      <c r="N1090" s="5">
        <f t="shared" si="2130"/>
        <v>0</v>
      </c>
      <c r="O1090" s="5">
        <f t="shared" si="2130"/>
        <v>0</v>
      </c>
      <c r="P1090" s="5">
        <f t="shared" si="2130"/>
        <v>0</v>
      </c>
      <c r="Q1090" s="5">
        <f t="shared" si="2130"/>
        <v>0</v>
      </c>
      <c r="R1090" s="5">
        <f t="shared" si="2130"/>
        <v>0</v>
      </c>
      <c r="S1090" s="5">
        <f t="shared" si="2130"/>
        <v>0</v>
      </c>
      <c r="T1090" s="5"/>
      <c r="U1090" s="5">
        <f t="shared" ref="U1090:AA1090" si="2131">U1055*(1-E$50)</f>
        <v>28.545652289916013</v>
      </c>
      <c r="V1090" s="5">
        <f t="shared" si="2131"/>
        <v>6.7591650139113097</v>
      </c>
      <c r="W1090" s="5">
        <f t="shared" si="2131"/>
        <v>6.4202059865874093</v>
      </c>
      <c r="X1090" s="5">
        <f t="shared" si="2131"/>
        <v>4.6239282338855991</v>
      </c>
      <c r="Y1090" s="5">
        <f t="shared" si="2131"/>
        <v>4.5316588724341038</v>
      </c>
      <c r="Z1090" s="5">
        <f t="shared" si="2131"/>
        <v>3.5674521549285831</v>
      </c>
      <c r="AA1090" s="5">
        <f t="shared" si="2131"/>
        <v>0.28583898451771206</v>
      </c>
      <c r="AB1090" s="5"/>
      <c r="AC1090" s="5">
        <f t="shared" ref="AC1090:AI1090" si="2132">AC1055*(1-E$50)</f>
        <v>14.837021732779075</v>
      </c>
      <c r="AD1090" s="5">
        <f t="shared" si="2132"/>
        <v>2.2844210632607256</v>
      </c>
      <c r="AE1090" s="5">
        <f t="shared" si="2132"/>
        <v>2.2346567056962421</v>
      </c>
      <c r="AF1090" s="5">
        <f t="shared" si="2132"/>
        <v>3.061215838217997</v>
      </c>
      <c r="AG1090" s="5">
        <f t="shared" si="2132"/>
        <v>6.1565493220464891</v>
      </c>
      <c r="AH1090" s="5">
        <f t="shared" si="2132"/>
        <v>2.5545703414255319</v>
      </c>
      <c r="AI1090" s="5">
        <f t="shared" si="2132"/>
        <v>0</v>
      </c>
    </row>
    <row r="1091" spans="2:35" x14ac:dyDescent="0.3">
      <c r="B1091" s="86">
        <f t="shared" si="2072"/>
        <v>46112</v>
      </c>
      <c r="C1091" s="3"/>
      <c r="D1091" s="3"/>
      <c r="E1091" s="5">
        <f t="shared" ref="E1091:K1091" si="2133">E1056*(1-E$50)</f>
        <v>45.86436580912828</v>
      </c>
      <c r="F1091" s="5">
        <f t="shared" si="2133"/>
        <v>26.726477670410372</v>
      </c>
      <c r="G1091" s="5">
        <f t="shared" si="2133"/>
        <v>27.064817309973435</v>
      </c>
      <c r="H1091" s="5">
        <f t="shared" si="2133"/>
        <v>36.038721111160982</v>
      </c>
      <c r="I1091" s="5">
        <f t="shared" si="2133"/>
        <v>53.201158975300103</v>
      </c>
      <c r="J1091" s="5">
        <f t="shared" si="2133"/>
        <v>42.853033485454752</v>
      </c>
      <c r="K1091" s="5">
        <f t="shared" si="2133"/>
        <v>4.2939275888346309</v>
      </c>
      <c r="L1091" s="5"/>
      <c r="M1091" s="5">
        <f t="shared" ref="M1091:S1091" si="2134">M1056*(1-E$50)</f>
        <v>31.309068375234212</v>
      </c>
      <c r="N1091" s="5">
        <f t="shared" si="2134"/>
        <v>0</v>
      </c>
      <c r="O1091" s="5">
        <f t="shared" si="2134"/>
        <v>0</v>
      </c>
      <c r="P1091" s="5">
        <f t="shared" si="2134"/>
        <v>0</v>
      </c>
      <c r="Q1091" s="5">
        <f t="shared" si="2134"/>
        <v>0</v>
      </c>
      <c r="R1091" s="5">
        <f t="shared" si="2134"/>
        <v>0</v>
      </c>
      <c r="S1091" s="5">
        <f t="shared" si="2134"/>
        <v>0</v>
      </c>
      <c r="T1091" s="5"/>
      <c r="U1091" s="5">
        <f t="shared" ref="U1091:AA1091" si="2135">U1056*(1-E$50)</f>
        <v>28.688380551365594</v>
      </c>
      <c r="V1091" s="5">
        <f t="shared" si="2135"/>
        <v>6.792960838980866</v>
      </c>
      <c r="W1091" s="5">
        <f t="shared" si="2135"/>
        <v>6.4523070165203453</v>
      </c>
      <c r="X1091" s="5">
        <f t="shared" si="2135"/>
        <v>4.6470478750550273</v>
      </c>
      <c r="Y1091" s="5">
        <f t="shared" si="2135"/>
        <v>4.5543171667962739</v>
      </c>
      <c r="Z1091" s="5">
        <f t="shared" si="2135"/>
        <v>3.5852894157032242</v>
      </c>
      <c r="AA1091" s="5">
        <f t="shared" si="2135"/>
        <v>0.28726817944030064</v>
      </c>
      <c r="AB1091" s="5"/>
      <c r="AC1091" s="5">
        <f t="shared" ref="AC1091:AI1091" si="2136">AC1056*(1-E$50)</f>
        <v>14.911206841442972</v>
      </c>
      <c r="AD1091" s="5">
        <f t="shared" si="2136"/>
        <v>2.2958431685770284</v>
      </c>
      <c r="AE1091" s="5">
        <f t="shared" si="2136"/>
        <v>2.2458299892247227</v>
      </c>
      <c r="AF1091" s="5">
        <f t="shared" si="2136"/>
        <v>3.076521917409087</v>
      </c>
      <c r="AG1091" s="5">
        <f t="shared" si="2136"/>
        <v>6.1873320686567181</v>
      </c>
      <c r="AH1091" s="5">
        <f t="shared" si="2136"/>
        <v>2.5673431931326594</v>
      </c>
      <c r="AI1091" s="5">
        <f t="shared" si="2136"/>
        <v>0</v>
      </c>
    </row>
    <row r="1092" spans="2:35" x14ac:dyDescent="0.3">
      <c r="B1092" s="86">
        <f t="shared" si="2072"/>
        <v>46477</v>
      </c>
      <c r="C1092" s="3"/>
      <c r="D1092" s="3"/>
      <c r="E1092" s="5">
        <f t="shared" ref="E1092:K1092" si="2137">E1057*(1-E$50)</f>
        <v>46.093687638173911</v>
      </c>
      <c r="F1092" s="5">
        <f t="shared" si="2137"/>
        <v>26.86011005876242</v>
      </c>
      <c r="G1092" s="5">
        <f t="shared" si="2137"/>
        <v>27.200141396523289</v>
      </c>
      <c r="H1092" s="5">
        <f t="shared" si="2137"/>
        <v>36.218914716716775</v>
      </c>
      <c r="I1092" s="5">
        <f t="shared" si="2137"/>
        <v>53.467164770176602</v>
      </c>
      <c r="J1092" s="5">
        <f t="shared" si="2137"/>
        <v>43.067298652882037</v>
      </c>
      <c r="K1092" s="5">
        <f t="shared" si="2137"/>
        <v>4.3153972267788037</v>
      </c>
      <c r="L1092" s="5"/>
      <c r="M1092" s="5">
        <f t="shared" ref="M1092:S1092" si="2138">M1057*(1-E$50)</f>
        <v>31.465613717110386</v>
      </c>
      <c r="N1092" s="5">
        <f t="shared" si="2138"/>
        <v>0</v>
      </c>
      <c r="O1092" s="5">
        <f t="shared" si="2138"/>
        <v>0</v>
      </c>
      <c r="P1092" s="5">
        <f t="shared" si="2138"/>
        <v>0</v>
      </c>
      <c r="Q1092" s="5">
        <f t="shared" si="2138"/>
        <v>0</v>
      </c>
      <c r="R1092" s="5">
        <f t="shared" si="2138"/>
        <v>0</v>
      </c>
      <c r="S1092" s="5">
        <f t="shared" si="2138"/>
        <v>0</v>
      </c>
      <c r="T1092" s="5"/>
      <c r="U1092" s="5">
        <f t="shared" ref="U1092:AA1092" si="2139">U1057*(1-E$50)</f>
        <v>28.831822454122413</v>
      </c>
      <c r="V1092" s="5">
        <f t="shared" si="2139"/>
        <v>6.8269256431757697</v>
      </c>
      <c r="W1092" s="5">
        <f t="shared" si="2139"/>
        <v>6.4845685516029459</v>
      </c>
      <c r="X1092" s="5">
        <f t="shared" si="2139"/>
        <v>4.6702831144303012</v>
      </c>
      <c r="Y1092" s="5">
        <f t="shared" si="2139"/>
        <v>4.5770887526302539</v>
      </c>
      <c r="Z1092" s="5">
        <f t="shared" si="2139"/>
        <v>3.6032158627817394</v>
      </c>
      <c r="AA1092" s="5">
        <f t="shared" si="2139"/>
        <v>0.2887045203375021</v>
      </c>
      <c r="AB1092" s="5"/>
      <c r="AC1092" s="5">
        <f t="shared" ref="AC1092:AI1092" si="2140">AC1057*(1-E$50)</f>
        <v>14.985762875650186</v>
      </c>
      <c r="AD1092" s="5">
        <f t="shared" si="2140"/>
        <v>2.3073223844199129</v>
      </c>
      <c r="AE1092" s="5">
        <f t="shared" si="2140"/>
        <v>2.2570591391708459</v>
      </c>
      <c r="AF1092" s="5">
        <f t="shared" si="2140"/>
        <v>3.0919045269961307</v>
      </c>
      <c r="AG1092" s="5">
        <f t="shared" si="2140"/>
        <v>6.2182687290000027</v>
      </c>
      <c r="AH1092" s="5">
        <f t="shared" si="2140"/>
        <v>2.5801799090983222</v>
      </c>
      <c r="AI1092" s="5">
        <f t="shared" si="2140"/>
        <v>0</v>
      </c>
    </row>
    <row r="1093" spans="2:35" x14ac:dyDescent="0.3">
      <c r="B1093" s="86">
        <f t="shared" si="2072"/>
        <v>46843</v>
      </c>
      <c r="C1093" s="3"/>
      <c r="D1093" s="3"/>
      <c r="E1093" s="5">
        <f t="shared" ref="E1093:K1093" si="2141">E1058*(1-E$50)</f>
        <v>46.324156076364773</v>
      </c>
      <c r="F1093" s="5">
        <f t="shared" si="2141"/>
        <v>26.994410609056235</v>
      </c>
      <c r="G1093" s="5">
        <f t="shared" si="2141"/>
        <v>27.336142103505903</v>
      </c>
      <c r="H1093" s="5">
        <f t="shared" si="2141"/>
        <v>36.400009290300353</v>
      </c>
      <c r="I1093" s="5">
        <f t="shared" si="2141"/>
        <v>53.73450059402748</v>
      </c>
      <c r="J1093" s="5">
        <f t="shared" si="2141"/>
        <v>43.282635146146433</v>
      </c>
      <c r="K1093" s="5">
        <f t="shared" si="2141"/>
        <v>4.3369742129126987</v>
      </c>
      <c r="L1093" s="5"/>
      <c r="M1093" s="5">
        <f t="shared" ref="M1093:S1093" si="2142">M1058*(1-E$50)</f>
        <v>31.622941785695932</v>
      </c>
      <c r="N1093" s="5">
        <f t="shared" si="2142"/>
        <v>0</v>
      </c>
      <c r="O1093" s="5">
        <f t="shared" si="2142"/>
        <v>0</v>
      </c>
      <c r="P1093" s="5">
        <f t="shared" si="2142"/>
        <v>0</v>
      </c>
      <c r="Q1093" s="5">
        <f t="shared" si="2142"/>
        <v>0</v>
      </c>
      <c r="R1093" s="5">
        <f t="shared" si="2142"/>
        <v>0</v>
      </c>
      <c r="S1093" s="5">
        <f t="shared" si="2142"/>
        <v>0</v>
      </c>
      <c r="T1093" s="5"/>
      <c r="U1093" s="5">
        <f t="shared" ref="U1093:AA1093" si="2143">U1058*(1-E$50)</f>
        <v>28.97598156639302</v>
      </c>
      <c r="V1093" s="5">
        <f t="shared" si="2143"/>
        <v>6.8610602713916471</v>
      </c>
      <c r="W1093" s="5">
        <f t="shared" si="2143"/>
        <v>6.516991394360959</v>
      </c>
      <c r="X1093" s="5">
        <f t="shared" si="2143"/>
        <v>4.693634530002452</v>
      </c>
      <c r="Y1093" s="5">
        <f t="shared" si="2143"/>
        <v>4.5999741963934051</v>
      </c>
      <c r="Z1093" s="5">
        <f t="shared" si="2143"/>
        <v>3.6212319420956463</v>
      </c>
      <c r="AA1093" s="5">
        <f t="shared" si="2143"/>
        <v>0.2901480429391895</v>
      </c>
      <c r="AB1093" s="5"/>
      <c r="AC1093" s="5">
        <f t="shared" ref="AC1093:AI1093" si="2144">AC1058*(1-E$50)</f>
        <v>15.060691690028435</v>
      </c>
      <c r="AD1093" s="5">
        <f t="shared" si="2144"/>
        <v>2.3188589963420121</v>
      </c>
      <c r="AE1093" s="5">
        <f t="shared" si="2144"/>
        <v>2.2683444348666999</v>
      </c>
      <c r="AF1093" s="5">
        <f t="shared" si="2144"/>
        <v>3.1073640496311112</v>
      </c>
      <c r="AG1093" s="5">
        <f t="shared" si="2144"/>
        <v>6.2493600726450005</v>
      </c>
      <c r="AH1093" s="5">
        <f t="shared" si="2144"/>
        <v>2.5930808086438129</v>
      </c>
      <c r="AI1093" s="5">
        <f t="shared" si="2144"/>
        <v>0</v>
      </c>
    </row>
    <row r="1094" spans="2:35" x14ac:dyDescent="0.3">
      <c r="B1094" s="86">
        <f t="shared" si="2072"/>
        <v>47208</v>
      </c>
      <c r="C1094" s="3"/>
      <c r="D1094" s="3"/>
      <c r="E1094" s="5">
        <f t="shared" ref="E1094:K1094" si="2145">E1059*(1-E$50)</f>
        <v>46.55577685674659</v>
      </c>
      <c r="F1094" s="5">
        <f t="shared" si="2145"/>
        <v>27.129382662101513</v>
      </c>
      <c r="G1094" s="5">
        <f t="shared" si="2145"/>
        <v>27.472822814023431</v>
      </c>
      <c r="H1094" s="5">
        <f t="shared" si="2145"/>
        <v>36.582009336751845</v>
      </c>
      <c r="I1094" s="5">
        <f t="shared" si="2145"/>
        <v>54.003173096997607</v>
      </c>
      <c r="J1094" s="5">
        <f t="shared" si="2145"/>
        <v>43.499048321877162</v>
      </c>
      <c r="K1094" s="5">
        <f t="shared" si="2145"/>
        <v>4.3586590839772592</v>
      </c>
      <c r="L1094" s="5"/>
      <c r="M1094" s="5">
        <f t="shared" ref="M1094:S1094" si="2146">M1059*(1-E$50)</f>
        <v>31.781056494624405</v>
      </c>
      <c r="N1094" s="5">
        <f t="shared" si="2146"/>
        <v>0</v>
      </c>
      <c r="O1094" s="5">
        <f t="shared" si="2146"/>
        <v>0</v>
      </c>
      <c r="P1094" s="5">
        <f t="shared" si="2146"/>
        <v>0</v>
      </c>
      <c r="Q1094" s="5">
        <f t="shared" si="2146"/>
        <v>0</v>
      </c>
      <c r="R1094" s="5">
        <f t="shared" si="2146"/>
        <v>0</v>
      </c>
      <c r="S1094" s="5">
        <f t="shared" si="2146"/>
        <v>0</v>
      </c>
      <c r="T1094" s="5"/>
      <c r="U1094" s="5">
        <f t="shared" ref="U1094:AA1094" si="2147">U1059*(1-E$50)</f>
        <v>29.120861474224988</v>
      </c>
      <c r="V1094" s="5">
        <f t="shared" si="2147"/>
        <v>6.8953655727486041</v>
      </c>
      <c r="W1094" s="5">
        <f t="shared" si="2147"/>
        <v>6.5495763513327629</v>
      </c>
      <c r="X1094" s="5">
        <f t="shared" si="2147"/>
        <v>4.7171027026524648</v>
      </c>
      <c r="Y1094" s="5">
        <f t="shared" si="2147"/>
        <v>4.6229740673753712</v>
      </c>
      <c r="Z1094" s="5">
        <f t="shared" si="2147"/>
        <v>3.6393381018061244</v>
      </c>
      <c r="AA1094" s="5">
        <f t="shared" si="2147"/>
        <v>0.2915987831538856</v>
      </c>
      <c r="AB1094" s="5"/>
      <c r="AC1094" s="5">
        <f t="shared" ref="AC1094:AI1094" si="2148">AC1059*(1-E$50)</f>
        <v>15.135995148478573</v>
      </c>
      <c r="AD1094" s="5">
        <f t="shared" si="2148"/>
        <v>2.3304532913237228</v>
      </c>
      <c r="AE1094" s="5">
        <f t="shared" si="2148"/>
        <v>2.2796861570410329</v>
      </c>
      <c r="AF1094" s="5">
        <f t="shared" si="2148"/>
        <v>3.122900869879266</v>
      </c>
      <c r="AG1094" s="5">
        <f t="shared" si="2148"/>
        <v>6.2806068730082254</v>
      </c>
      <c r="AH1094" s="5">
        <f t="shared" si="2148"/>
        <v>2.6060462126870321</v>
      </c>
      <c r="AI1094" s="5">
        <f t="shared" si="2148"/>
        <v>0</v>
      </c>
    </row>
    <row r="1095" spans="2:35" x14ac:dyDescent="0.3">
      <c r="B1095" s="86">
        <f t="shared" si="2072"/>
        <v>47573</v>
      </c>
      <c r="C1095" s="3"/>
      <c r="D1095" s="3"/>
      <c r="E1095" s="5">
        <f t="shared" ref="E1095:K1095" si="2149">E1060*(1-E$50)</f>
        <v>46.788555741030315</v>
      </c>
      <c r="F1095" s="5">
        <f t="shared" si="2149"/>
        <v>27.265029575412019</v>
      </c>
      <c r="G1095" s="5">
        <f t="shared" si="2149"/>
        <v>27.610186928093533</v>
      </c>
      <c r="H1095" s="5">
        <f t="shared" si="2149"/>
        <v>36.764919383435604</v>
      </c>
      <c r="I1095" s="5">
        <f t="shared" si="2149"/>
        <v>54.273188962482578</v>
      </c>
      <c r="J1095" s="5">
        <f t="shared" si="2149"/>
        <v>43.716543563486553</v>
      </c>
      <c r="K1095" s="5">
        <f t="shared" si="2149"/>
        <v>4.3804523793971448</v>
      </c>
      <c r="L1095" s="5"/>
      <c r="M1095" s="5">
        <f t="shared" ref="M1095:S1095" si="2150">M1060*(1-E$50)</f>
        <v>31.939961777097519</v>
      </c>
      <c r="N1095" s="5">
        <f t="shared" si="2150"/>
        <v>0</v>
      </c>
      <c r="O1095" s="5">
        <f t="shared" si="2150"/>
        <v>0</v>
      </c>
      <c r="P1095" s="5">
        <f t="shared" si="2150"/>
        <v>0</v>
      </c>
      <c r="Q1095" s="5">
        <f t="shared" si="2150"/>
        <v>0</v>
      </c>
      <c r="R1095" s="5">
        <f t="shared" si="2150"/>
        <v>0</v>
      </c>
      <c r="S1095" s="5">
        <f t="shared" si="2150"/>
        <v>0</v>
      </c>
      <c r="T1095" s="5"/>
      <c r="U1095" s="5">
        <f t="shared" ref="U1095:AA1095" si="2151">U1060*(1-E$50)</f>
        <v>29.266465781596096</v>
      </c>
      <c r="V1095" s="5">
        <f t="shared" si="2151"/>
        <v>6.9298424006123467</v>
      </c>
      <c r="W1095" s="5">
        <f t="shared" si="2151"/>
        <v>6.5823242330894232</v>
      </c>
      <c r="X1095" s="5">
        <f t="shared" si="2151"/>
        <v>4.7406882161657258</v>
      </c>
      <c r="Y1095" s="5">
        <f t="shared" si="2151"/>
        <v>4.6460889377122472</v>
      </c>
      <c r="Z1095" s="5">
        <f t="shared" si="2151"/>
        <v>3.6575347923151567</v>
      </c>
      <c r="AA1095" s="5">
        <f t="shared" si="2151"/>
        <v>0.29305677706965488</v>
      </c>
      <c r="AB1095" s="5"/>
      <c r="AC1095" s="5">
        <f t="shared" ref="AC1095:AI1095" si="2152">AC1060*(1-E$50)</f>
        <v>15.211675124220966</v>
      </c>
      <c r="AD1095" s="5">
        <f t="shared" si="2152"/>
        <v>2.3421055577803411</v>
      </c>
      <c r="AE1095" s="5">
        <f t="shared" si="2152"/>
        <v>2.2910845878262376</v>
      </c>
      <c r="AF1095" s="5">
        <f t="shared" si="2152"/>
        <v>3.1385153742286627</v>
      </c>
      <c r="AG1095" s="5">
        <f t="shared" si="2152"/>
        <v>6.3120099073732643</v>
      </c>
      <c r="AH1095" s="5">
        <f t="shared" si="2152"/>
        <v>2.6190764437504672</v>
      </c>
      <c r="AI1095" s="5">
        <f t="shared" si="2152"/>
        <v>0</v>
      </c>
    </row>
    <row r="1096" spans="2:35" x14ac:dyDescent="0.3">
      <c r="B1096" s="86">
        <f t="shared" si="2072"/>
        <v>47938</v>
      </c>
      <c r="C1096" s="3"/>
      <c r="D1096" s="3"/>
      <c r="E1096" s="5">
        <f t="shared" ref="E1096:K1096" si="2153">E1061*(1-E$50)</f>
        <v>47.022498519735457</v>
      </c>
      <c r="F1096" s="5">
        <f t="shared" si="2153"/>
        <v>27.401354723289078</v>
      </c>
      <c r="G1096" s="5">
        <f t="shared" si="2153"/>
        <v>27.748237862734001</v>
      </c>
      <c r="H1096" s="5">
        <f t="shared" si="2153"/>
        <v>36.948743980352774</v>
      </c>
      <c r="I1096" s="5">
        <f t="shared" si="2153"/>
        <v>54.544554907294994</v>
      </c>
      <c r="J1096" s="5">
        <f t="shared" si="2153"/>
        <v>43.935126281303965</v>
      </c>
      <c r="K1096" s="5">
        <f t="shared" si="2153"/>
        <v>4.4023546412941297</v>
      </c>
      <c r="L1096" s="5"/>
      <c r="M1096" s="5">
        <f t="shared" ref="M1096:S1096" si="2154">M1061*(1-E$50)</f>
        <v>32.099661585983007</v>
      </c>
      <c r="N1096" s="5">
        <f t="shared" si="2154"/>
        <v>0</v>
      </c>
      <c r="O1096" s="5">
        <f t="shared" si="2154"/>
        <v>0</v>
      </c>
      <c r="P1096" s="5">
        <f t="shared" si="2154"/>
        <v>0</v>
      </c>
      <c r="Q1096" s="5">
        <f t="shared" si="2154"/>
        <v>0</v>
      </c>
      <c r="R1096" s="5">
        <f t="shared" si="2154"/>
        <v>0</v>
      </c>
      <c r="S1096" s="5">
        <f t="shared" si="2154"/>
        <v>0</v>
      </c>
      <c r="T1096" s="5"/>
      <c r="U1096" s="5">
        <f t="shared" ref="U1096:AA1096" si="2155">U1061*(1-E$50)</f>
        <v>29.412798110504088</v>
      </c>
      <c r="V1096" s="5">
        <f t="shared" si="2155"/>
        <v>6.9644916126154071</v>
      </c>
      <c r="W1096" s="5">
        <f t="shared" si="2155"/>
        <v>6.6152358542548724</v>
      </c>
      <c r="X1096" s="5">
        <f t="shared" si="2155"/>
        <v>4.764391657246553</v>
      </c>
      <c r="Y1096" s="5">
        <f t="shared" si="2155"/>
        <v>4.6693193824008086</v>
      </c>
      <c r="Z1096" s="5">
        <f t="shared" si="2155"/>
        <v>3.6758224662767325</v>
      </c>
      <c r="AA1096" s="5">
        <f t="shared" si="2155"/>
        <v>0.294522060955003</v>
      </c>
      <c r="AB1096" s="5"/>
      <c r="AC1096" s="5">
        <f t="shared" ref="AC1096:AI1096" si="2156">AC1061*(1-E$50)</f>
        <v>15.287733499842071</v>
      </c>
      <c r="AD1096" s="5">
        <f t="shared" si="2156"/>
        <v>2.3538160855692425</v>
      </c>
      <c r="AE1096" s="5">
        <f t="shared" si="2156"/>
        <v>2.3025400107653682</v>
      </c>
      <c r="AF1096" s="5">
        <f t="shared" si="2156"/>
        <v>3.1542079510998051</v>
      </c>
      <c r="AG1096" s="5">
        <f t="shared" si="2156"/>
        <v>6.3435699569101311</v>
      </c>
      <c r="AH1096" s="5">
        <f t="shared" si="2156"/>
        <v>2.6321718259692193</v>
      </c>
      <c r="AI1096" s="5">
        <f t="shared" si="2156"/>
        <v>0</v>
      </c>
    </row>
    <row r="1097" spans="2:35" x14ac:dyDescent="0.3">
      <c r="B1097" s="86">
        <f t="shared" si="2072"/>
        <v>48304</v>
      </c>
      <c r="C1097" s="3"/>
      <c r="D1097" s="3"/>
      <c r="E1097" s="5">
        <f t="shared" ref="E1097:K1097" si="2157">E1062*(1-E$50)</f>
        <v>47.257611012334131</v>
      </c>
      <c r="F1097" s="5">
        <f t="shared" si="2157"/>
        <v>27.538361496905519</v>
      </c>
      <c r="G1097" s="5">
        <f t="shared" si="2157"/>
        <v>27.886979052047671</v>
      </c>
      <c r="H1097" s="5">
        <f t="shared" si="2157"/>
        <v>37.133487700254534</v>
      </c>
      <c r="I1097" s="5">
        <f t="shared" si="2157"/>
        <v>54.817277681831463</v>
      </c>
      <c r="J1097" s="5">
        <f t="shared" si="2157"/>
        <v>44.154801912710496</v>
      </c>
      <c r="K1097" s="5">
        <f t="shared" si="2157"/>
        <v>4.424366414500601</v>
      </c>
      <c r="L1097" s="5"/>
      <c r="M1097" s="5">
        <f t="shared" ref="M1097:S1097" si="2158">M1062*(1-E$50)</f>
        <v>32.260159893912913</v>
      </c>
      <c r="N1097" s="5">
        <f t="shared" si="2158"/>
        <v>0</v>
      </c>
      <c r="O1097" s="5">
        <f t="shared" si="2158"/>
        <v>0</v>
      </c>
      <c r="P1097" s="5">
        <f t="shared" si="2158"/>
        <v>0</v>
      </c>
      <c r="Q1097" s="5">
        <f t="shared" si="2158"/>
        <v>0</v>
      </c>
      <c r="R1097" s="5">
        <f t="shared" si="2158"/>
        <v>0</v>
      </c>
      <c r="S1097" s="5">
        <f t="shared" si="2158"/>
        <v>0</v>
      </c>
      <c r="T1097" s="5"/>
      <c r="U1097" s="5">
        <f t="shared" ref="U1097:AA1097" si="2159">U1062*(1-E$50)</f>
        <v>29.559862101056606</v>
      </c>
      <c r="V1097" s="5">
        <f t="shared" si="2159"/>
        <v>6.9993140706784835</v>
      </c>
      <c r="W1097" s="5">
        <f t="shared" si="2159"/>
        <v>6.6483120335261443</v>
      </c>
      <c r="X1097" s="5">
        <f t="shared" si="2159"/>
        <v>4.7882136155327846</v>
      </c>
      <c r="Y1097" s="5">
        <f t="shared" si="2159"/>
        <v>4.6926659793128112</v>
      </c>
      <c r="Z1097" s="5">
        <f t="shared" si="2159"/>
        <v>3.6942015786081139</v>
      </c>
      <c r="AA1097" s="5">
        <f t="shared" si="2159"/>
        <v>0.29599467125977802</v>
      </c>
      <c r="AB1097" s="5"/>
      <c r="AC1097" s="5">
        <f t="shared" ref="AC1097:AI1097" si="2160">AC1062*(1-E$50)</f>
        <v>15.364172167341277</v>
      </c>
      <c r="AD1097" s="5">
        <f t="shared" si="2160"/>
        <v>2.3655851659970883</v>
      </c>
      <c r="AE1097" s="5">
        <f t="shared" si="2160"/>
        <v>2.3140527108191953</v>
      </c>
      <c r="AF1097" s="5">
        <f t="shared" si="2160"/>
        <v>3.169978990855304</v>
      </c>
      <c r="AG1097" s="5">
        <f t="shared" si="2160"/>
        <v>6.375287806694681</v>
      </c>
      <c r="AH1097" s="5">
        <f t="shared" si="2160"/>
        <v>2.6453326850990653</v>
      </c>
      <c r="AI1097" s="5">
        <f t="shared" si="2160"/>
        <v>0</v>
      </c>
    </row>
    <row r="1098" spans="2:35" x14ac:dyDescent="0.3">
      <c r="B1098" s="86">
        <f t="shared" si="2072"/>
        <v>48669</v>
      </c>
      <c r="C1098" s="3"/>
      <c r="D1098" s="3"/>
      <c r="E1098" s="5">
        <f t="shared" ref="E1098:K1098" si="2161">E1063*(1-E$50)</f>
        <v>47.493899067395802</v>
      </c>
      <c r="F1098" s="5">
        <f t="shared" si="2161"/>
        <v>27.676053304390042</v>
      </c>
      <c r="G1098" s="5">
        <f t="shared" si="2161"/>
        <v>28.026413947307905</v>
      </c>
      <c r="H1098" s="5">
        <f t="shared" si="2161"/>
        <v>37.319155138755796</v>
      </c>
      <c r="I1098" s="5">
        <f t="shared" si="2161"/>
        <v>55.091364070240608</v>
      </c>
      <c r="J1098" s="5">
        <f t="shared" si="2161"/>
        <v>44.375575922274024</v>
      </c>
      <c r="K1098" s="5">
        <f t="shared" si="2161"/>
        <v>4.4464882465731037</v>
      </c>
      <c r="L1098" s="5"/>
      <c r="M1098" s="5">
        <f t="shared" ref="M1098:S1098" si="2162">M1063*(1-E$50)</f>
        <v>32.421460693382478</v>
      </c>
      <c r="N1098" s="5">
        <f t="shared" si="2162"/>
        <v>0</v>
      </c>
      <c r="O1098" s="5">
        <f t="shared" si="2162"/>
        <v>0</v>
      </c>
      <c r="P1098" s="5">
        <f t="shared" si="2162"/>
        <v>0</v>
      </c>
      <c r="Q1098" s="5">
        <f t="shared" si="2162"/>
        <v>0</v>
      </c>
      <c r="R1098" s="5">
        <f t="shared" si="2162"/>
        <v>0</v>
      </c>
      <c r="S1098" s="5">
        <f t="shared" si="2162"/>
        <v>0</v>
      </c>
      <c r="T1098" s="5"/>
      <c r="U1098" s="5">
        <f t="shared" ref="U1098:AA1098" si="2163">U1063*(1-E$50)</f>
        <v>29.707661411561876</v>
      </c>
      <c r="V1098" s="5">
        <f t="shared" si="2163"/>
        <v>7.034310641031877</v>
      </c>
      <c r="W1098" s="5">
        <f t="shared" si="2163"/>
        <v>6.6815535936937742</v>
      </c>
      <c r="X1098" s="5">
        <f t="shared" si="2163"/>
        <v>4.8121546836104487</v>
      </c>
      <c r="Y1098" s="5">
        <f t="shared" si="2163"/>
        <v>4.716129309209375</v>
      </c>
      <c r="Z1098" s="5">
        <f t="shared" si="2163"/>
        <v>3.7126725865011561</v>
      </c>
      <c r="AA1098" s="5">
        <f t="shared" si="2163"/>
        <v>0.29747464461607698</v>
      </c>
      <c r="AB1098" s="5"/>
      <c r="AC1098" s="5">
        <f t="shared" ref="AC1098:AI1098" si="2164">AC1063*(1-E$50)</f>
        <v>15.440993028177981</v>
      </c>
      <c r="AD1098" s="5">
        <f t="shared" si="2164"/>
        <v>2.3774130918270737</v>
      </c>
      <c r="AE1098" s="5">
        <f t="shared" si="2164"/>
        <v>2.3256229743732906</v>
      </c>
      <c r="AF1098" s="5">
        <f t="shared" si="2164"/>
        <v>3.1858288858095798</v>
      </c>
      <c r="AG1098" s="5">
        <f t="shared" si="2164"/>
        <v>6.4071642457281541</v>
      </c>
      <c r="AH1098" s="5">
        <f t="shared" si="2164"/>
        <v>2.6585593485245602</v>
      </c>
      <c r="AI1098" s="5">
        <f t="shared" si="2164"/>
        <v>0</v>
      </c>
    </row>
    <row r="1099" spans="2:35" x14ac:dyDescent="0.3">
      <c r="B1099" s="86">
        <f t="shared" si="2072"/>
        <v>49034</v>
      </c>
      <c r="C1099" s="3"/>
      <c r="D1099" s="3"/>
      <c r="E1099" s="5">
        <f t="shared" ref="E1099:K1099" si="2165">E1064*(1-E$50)</f>
        <v>47.731368562732776</v>
      </c>
      <c r="F1099" s="5">
        <f t="shared" si="2165"/>
        <v>27.814433570911991</v>
      </c>
      <c r="G1099" s="5">
        <f t="shared" si="2165"/>
        <v>28.166546017044439</v>
      </c>
      <c r="H1099" s="5">
        <f t="shared" si="2165"/>
        <v>37.505750914449585</v>
      </c>
      <c r="I1099" s="5">
        <f t="shared" si="2165"/>
        <v>55.366820890591804</v>
      </c>
      <c r="J1099" s="5">
        <f t="shared" si="2165"/>
        <v>44.597453801885408</v>
      </c>
      <c r="K1099" s="5">
        <f t="shared" si="2165"/>
        <v>4.468720687805968</v>
      </c>
      <c r="L1099" s="5"/>
      <c r="M1099" s="5">
        <f t="shared" ref="M1099:S1099" si="2166">M1064*(1-E$50)</f>
        <v>32.583567996849389</v>
      </c>
      <c r="N1099" s="5">
        <f t="shared" si="2166"/>
        <v>0</v>
      </c>
      <c r="O1099" s="5">
        <f t="shared" si="2166"/>
        <v>0</v>
      </c>
      <c r="P1099" s="5">
        <f t="shared" si="2166"/>
        <v>0</v>
      </c>
      <c r="Q1099" s="5">
        <f t="shared" si="2166"/>
        <v>0</v>
      </c>
      <c r="R1099" s="5">
        <f t="shared" si="2166"/>
        <v>0</v>
      </c>
      <c r="S1099" s="5">
        <f t="shared" si="2166"/>
        <v>0</v>
      </c>
      <c r="T1099" s="5"/>
      <c r="U1099" s="5">
        <f t="shared" ref="U1099:AA1099" si="2167">U1064*(1-E$50)</f>
        <v>29.856199718619688</v>
      </c>
      <c r="V1099" s="5">
        <f t="shared" si="2167"/>
        <v>7.0694821942370352</v>
      </c>
      <c r="W1099" s="5">
        <f t="shared" si="2167"/>
        <v>6.7149613616622421</v>
      </c>
      <c r="X1099" s="5">
        <f t="shared" si="2167"/>
        <v>4.8362154570285014</v>
      </c>
      <c r="Y1099" s="5">
        <f t="shared" si="2167"/>
        <v>4.7397099557554219</v>
      </c>
      <c r="Z1099" s="5">
        <f t="shared" si="2167"/>
        <v>3.7312359494336613</v>
      </c>
      <c r="AA1099" s="5">
        <f t="shared" si="2167"/>
        <v>0.29896201783915732</v>
      </c>
      <c r="AB1099" s="5"/>
      <c r="AC1099" s="5">
        <f t="shared" ref="AC1099:AI1099" si="2168">AC1064*(1-E$50)</f>
        <v>15.518197993318871</v>
      </c>
      <c r="AD1099" s="5">
        <f t="shared" si="2168"/>
        <v>2.3893001572862085</v>
      </c>
      <c r="AE1099" s="5">
        <f t="shared" si="2168"/>
        <v>2.3372510892451572</v>
      </c>
      <c r="AF1099" s="5">
        <f t="shared" si="2168"/>
        <v>3.2017580302386266</v>
      </c>
      <c r="AG1099" s="5">
        <f t="shared" si="2168"/>
        <v>6.4392000669567935</v>
      </c>
      <c r="AH1099" s="5">
        <f t="shared" si="2168"/>
        <v>2.6718521452671826</v>
      </c>
      <c r="AI1099" s="5">
        <f t="shared" si="2168"/>
        <v>0</v>
      </c>
    </row>
    <row r="1100" spans="2:35" x14ac:dyDescent="0.3">
      <c r="B1100" s="86">
        <f t="shared" si="2072"/>
        <v>49399</v>
      </c>
      <c r="C1100" s="3"/>
      <c r="D1100" s="3"/>
      <c r="E1100" s="5">
        <f t="shared" ref="E1100:K1100" si="2169">E1065*(1-E$50)</f>
        <v>47.97002540554643</v>
      </c>
      <c r="F1100" s="5">
        <f t="shared" si="2169"/>
        <v>27.953505738766545</v>
      </c>
      <c r="G1100" s="5">
        <f t="shared" si="2169"/>
        <v>28.307378747129658</v>
      </c>
      <c r="H1100" s="5">
        <f t="shared" si="2169"/>
        <v>37.693279669021827</v>
      </c>
      <c r="I1100" s="5">
        <f t="shared" si="2169"/>
        <v>55.643654995044763</v>
      </c>
      <c r="J1100" s="5">
        <f t="shared" si="2169"/>
        <v>44.820441070894852</v>
      </c>
      <c r="K1100" s="5">
        <f t="shared" si="2169"/>
        <v>4.4910642912449976</v>
      </c>
      <c r="L1100" s="5"/>
      <c r="M1100" s="5">
        <f t="shared" ref="M1100:S1100" si="2170">M1065*(1-E$50)</f>
        <v>32.746485836833621</v>
      </c>
      <c r="N1100" s="5">
        <f t="shared" si="2170"/>
        <v>0</v>
      </c>
      <c r="O1100" s="5">
        <f t="shared" si="2170"/>
        <v>0</v>
      </c>
      <c r="P1100" s="5">
        <f t="shared" si="2170"/>
        <v>0</v>
      </c>
      <c r="Q1100" s="5">
        <f t="shared" si="2170"/>
        <v>0</v>
      </c>
      <c r="R1100" s="5">
        <f t="shared" si="2170"/>
        <v>0</v>
      </c>
      <c r="S1100" s="5">
        <f t="shared" si="2170"/>
        <v>0</v>
      </c>
      <c r="T1100" s="5"/>
      <c r="U1100" s="5">
        <f t="shared" ref="U1100:AA1100" si="2171">U1065*(1-E$50)</f>
        <v>30.005480717212777</v>
      </c>
      <c r="V1100" s="5">
        <f t="shared" si="2171"/>
        <v>7.1048296052082183</v>
      </c>
      <c r="W1100" s="5">
        <f t="shared" si="2171"/>
        <v>6.7485361684705518</v>
      </c>
      <c r="X1100" s="5">
        <f t="shared" si="2171"/>
        <v>4.8603965343136428</v>
      </c>
      <c r="Y1100" s="5">
        <f t="shared" si="2171"/>
        <v>4.7634085055341968</v>
      </c>
      <c r="Z1100" s="5">
        <f t="shared" si="2171"/>
        <v>3.7498921291808296</v>
      </c>
      <c r="AA1100" s="5">
        <f t="shared" si="2171"/>
        <v>0.30045682792835304</v>
      </c>
      <c r="AB1100" s="5"/>
      <c r="AC1100" s="5">
        <f t="shared" ref="AC1100:AI1100" si="2172">AC1065*(1-E$50)</f>
        <v>15.595788983285466</v>
      </c>
      <c r="AD1100" s="5">
        <f t="shared" si="2172"/>
        <v>2.401246658072639</v>
      </c>
      <c r="AE1100" s="5">
        <f t="shared" si="2172"/>
        <v>2.3489373446913819</v>
      </c>
      <c r="AF1100" s="5">
        <f t="shared" si="2172"/>
        <v>3.2177668203898198</v>
      </c>
      <c r="AG1100" s="5">
        <f t="shared" si="2172"/>
        <v>6.4713960672915753</v>
      </c>
      <c r="AH1100" s="5">
        <f t="shared" si="2172"/>
        <v>2.6852114059935186</v>
      </c>
      <c r="AI1100" s="5">
        <f t="shared" si="2172"/>
        <v>0</v>
      </c>
    </row>
    <row r="1101" spans="2:35" x14ac:dyDescent="0.3">
      <c r="B1101" s="86">
        <f t="shared" si="2072"/>
        <v>49765</v>
      </c>
      <c r="C1101" s="3"/>
      <c r="D1101" s="3"/>
      <c r="E1101" s="5">
        <f t="shared" ref="E1101:K1101" si="2173">E1066*(1-E$50)</f>
        <v>48.209875532574173</v>
      </c>
      <c r="F1101" s="5">
        <f t="shared" si="2173"/>
        <v>28.093273267460379</v>
      </c>
      <c r="G1101" s="5">
        <f t="shared" si="2173"/>
        <v>28.448915640865302</v>
      </c>
      <c r="H1101" s="5">
        <f t="shared" si="2173"/>
        <v>37.881746067366926</v>
      </c>
      <c r="I1101" s="5">
        <f t="shared" si="2173"/>
        <v>55.921873270019965</v>
      </c>
      <c r="J1101" s="5">
        <f t="shared" si="2173"/>
        <v>45.044543276249293</v>
      </c>
      <c r="K1101" s="5">
        <f t="shared" si="2173"/>
        <v>4.5135196127012218</v>
      </c>
      <c r="L1101" s="5"/>
      <c r="M1101" s="5">
        <f t="shared" ref="M1101:S1101" si="2174">M1066*(1-E$50)</f>
        <v>32.910218266017786</v>
      </c>
      <c r="N1101" s="5">
        <f t="shared" si="2174"/>
        <v>0</v>
      </c>
      <c r="O1101" s="5">
        <f t="shared" si="2174"/>
        <v>0</v>
      </c>
      <c r="P1101" s="5">
        <f t="shared" si="2174"/>
        <v>0</v>
      </c>
      <c r="Q1101" s="5">
        <f t="shared" si="2174"/>
        <v>0</v>
      </c>
      <c r="R1101" s="5">
        <f t="shared" si="2174"/>
        <v>0</v>
      </c>
      <c r="S1101" s="5">
        <f t="shared" si="2174"/>
        <v>0</v>
      </c>
      <c r="T1101" s="5"/>
      <c r="U1101" s="5">
        <f t="shared" ref="U1101:AA1101" si="2175">U1066*(1-E$50)</f>
        <v>30.155508120798849</v>
      </c>
      <c r="V1101" s="5">
        <f t="shared" si="2175"/>
        <v>7.1403537532342591</v>
      </c>
      <c r="W1101" s="5">
        <f t="shared" si="2175"/>
        <v>6.7822788493129051</v>
      </c>
      <c r="X1101" s="5">
        <f t="shared" si="2175"/>
        <v>4.8846985169852113</v>
      </c>
      <c r="Y1101" s="5">
        <f t="shared" si="2175"/>
        <v>4.7872255480618682</v>
      </c>
      <c r="Z1101" s="5">
        <f t="shared" si="2175"/>
        <v>3.7686415898267307</v>
      </c>
      <c r="AA1101" s="5">
        <f t="shared" si="2175"/>
        <v>0.30195911206799481</v>
      </c>
      <c r="AB1101" s="5"/>
      <c r="AC1101" s="5">
        <f t="shared" ref="AC1101:AI1101" si="2176">AC1066*(1-E$50)</f>
        <v>15.673767928201888</v>
      </c>
      <c r="AD1101" s="5">
        <f t="shared" si="2176"/>
        <v>2.413252891363002</v>
      </c>
      <c r="AE1101" s="5">
        <f t="shared" si="2176"/>
        <v>2.3606820314148389</v>
      </c>
      <c r="AF1101" s="5">
        <f t="shared" si="2176"/>
        <v>3.2338556544917694</v>
      </c>
      <c r="AG1101" s="5">
        <f t="shared" si="2176"/>
        <v>6.5037530476280319</v>
      </c>
      <c r="AH1101" s="5">
        <f t="shared" si="2176"/>
        <v>2.6986374630234859</v>
      </c>
      <c r="AI1101" s="5">
        <f t="shared" si="2176"/>
        <v>0</v>
      </c>
    </row>
    <row r="1102" spans="2:35" x14ac:dyDescent="0.3">
      <c r="B1102" s="86">
        <f t="shared" si="2072"/>
        <v>50130</v>
      </c>
      <c r="C1102" s="3"/>
      <c r="D1102" s="3"/>
      <c r="E1102" s="5">
        <f t="shared" ref="E1102:K1102" si="2177">E1067*(1-E$50)</f>
        <v>48.450924910237021</v>
      </c>
      <c r="F1102" s="5">
        <f t="shared" si="2177"/>
        <v>28.233739633797676</v>
      </c>
      <c r="G1102" s="5">
        <f t="shared" si="2177"/>
        <v>28.591160219069629</v>
      </c>
      <c r="H1102" s="5">
        <f t="shared" si="2177"/>
        <v>38.071154797703755</v>
      </c>
      <c r="I1102" s="5">
        <f t="shared" si="2177"/>
        <v>56.201482636370066</v>
      </c>
      <c r="J1102" s="5">
        <f t="shared" si="2177"/>
        <v>45.269765992630532</v>
      </c>
      <c r="K1102" s="5">
        <f t="shared" si="2177"/>
        <v>4.5360872107647268</v>
      </c>
      <c r="L1102" s="5"/>
      <c r="M1102" s="5">
        <f t="shared" ref="M1102:S1102" si="2178">M1067*(1-E$50)</f>
        <v>33.074769357347876</v>
      </c>
      <c r="N1102" s="5">
        <f t="shared" si="2178"/>
        <v>0</v>
      </c>
      <c r="O1102" s="5">
        <f t="shared" si="2178"/>
        <v>0</v>
      </c>
      <c r="P1102" s="5">
        <f t="shared" si="2178"/>
        <v>0</v>
      </c>
      <c r="Q1102" s="5">
        <f t="shared" si="2178"/>
        <v>0</v>
      </c>
      <c r="R1102" s="5">
        <f t="shared" si="2178"/>
        <v>0</v>
      </c>
      <c r="S1102" s="5">
        <f t="shared" si="2178"/>
        <v>0</v>
      </c>
      <c r="T1102" s="5"/>
      <c r="U1102" s="5">
        <f t="shared" ref="U1102:AA1102" si="2179">U1067*(1-E$50)</f>
        <v>30.306285661402828</v>
      </c>
      <c r="V1102" s="5">
        <f t="shared" si="2179"/>
        <v>7.1760555220004303</v>
      </c>
      <c r="W1102" s="5">
        <f t="shared" si="2179"/>
        <v>6.8161902435594675</v>
      </c>
      <c r="X1102" s="5">
        <f t="shared" si="2179"/>
        <v>4.9091220095701367</v>
      </c>
      <c r="Y1102" s="5">
        <f t="shared" si="2179"/>
        <v>4.8111616758021754</v>
      </c>
      <c r="Z1102" s="5">
        <f t="shared" si="2179"/>
        <v>3.787484797775865</v>
      </c>
      <c r="AA1102" s="5">
        <f t="shared" si="2179"/>
        <v>0.30346890762833467</v>
      </c>
      <c r="AB1102" s="5"/>
      <c r="AC1102" s="5">
        <f t="shared" ref="AC1102:AI1102" si="2180">AC1067*(1-E$50)</f>
        <v>15.752136767842895</v>
      </c>
      <c r="AD1102" s="5">
        <f t="shared" si="2180"/>
        <v>2.4253191558198171</v>
      </c>
      <c r="AE1102" s="5">
        <f t="shared" si="2180"/>
        <v>2.3724854415719125</v>
      </c>
      <c r="AF1102" s="5">
        <f t="shared" si="2180"/>
        <v>3.2500249327642283</v>
      </c>
      <c r="AG1102" s="5">
        <f t="shared" si="2180"/>
        <v>6.536271812866171</v>
      </c>
      <c r="AH1102" s="5">
        <f t="shared" si="2180"/>
        <v>2.7121306503386022</v>
      </c>
      <c r="AI1102" s="5">
        <f t="shared" si="2180"/>
        <v>0</v>
      </c>
    </row>
    <row r="1103" spans="2:35" x14ac:dyDescent="0.3">
      <c r="B1103" s="86">
        <f t="shared" si="2072"/>
        <v>50495</v>
      </c>
      <c r="C1103" s="3"/>
      <c r="D1103" s="3"/>
      <c r="E1103" s="5">
        <f t="shared" ref="E1103:K1103" si="2181">E1068*(1-E$50)</f>
        <v>48.6931795347882</v>
      </c>
      <c r="F1103" s="5">
        <f t="shared" si="2181"/>
        <v>28.374908331966662</v>
      </c>
      <c r="G1103" s="5">
        <f t="shared" si="2181"/>
        <v>28.734116020164972</v>
      </c>
      <c r="H1103" s="5">
        <f t="shared" si="2181"/>
        <v>38.261510571692277</v>
      </c>
      <c r="I1103" s="5">
        <f t="shared" si="2181"/>
        <v>56.482490049551899</v>
      </c>
      <c r="J1103" s="5">
        <f t="shared" si="2181"/>
        <v>45.496114822593675</v>
      </c>
      <c r="K1103" s="5">
        <f t="shared" si="2181"/>
        <v>4.5587676468185512</v>
      </c>
      <c r="L1103" s="5"/>
      <c r="M1103" s="5">
        <f t="shared" ref="M1103:S1103" si="2182">M1068*(1-E$50)</f>
        <v>33.240143204134611</v>
      </c>
      <c r="N1103" s="5">
        <f t="shared" si="2182"/>
        <v>0</v>
      </c>
      <c r="O1103" s="5">
        <f t="shared" si="2182"/>
        <v>0</v>
      </c>
      <c r="P1103" s="5">
        <f t="shared" si="2182"/>
        <v>0</v>
      </c>
      <c r="Q1103" s="5">
        <f t="shared" si="2182"/>
        <v>0</v>
      </c>
      <c r="R1103" s="5">
        <f t="shared" si="2182"/>
        <v>0</v>
      </c>
      <c r="S1103" s="5">
        <f t="shared" si="2182"/>
        <v>0</v>
      </c>
      <c r="T1103" s="5"/>
      <c r="U1103" s="5">
        <f t="shared" ref="U1103:AA1103" si="2183">U1068*(1-E$50)</f>
        <v>30.457817089709838</v>
      </c>
      <c r="V1103" s="5">
        <f t="shared" si="2183"/>
        <v>7.2119357996104299</v>
      </c>
      <c r="W1103" s="5">
        <f t="shared" si="2183"/>
        <v>6.8502711947772639</v>
      </c>
      <c r="X1103" s="5">
        <f t="shared" si="2183"/>
        <v>4.9336676196179869</v>
      </c>
      <c r="Y1103" s="5">
        <f t="shared" si="2183"/>
        <v>4.8352174841811859</v>
      </c>
      <c r="Z1103" s="5">
        <f t="shared" si="2183"/>
        <v>3.8064222217647448</v>
      </c>
      <c r="AA1103" s="5">
        <f t="shared" si="2183"/>
        <v>0.30498625216647635</v>
      </c>
      <c r="AB1103" s="5"/>
      <c r="AC1103" s="5">
        <f t="shared" ref="AC1103:AI1103" si="2184">AC1068*(1-E$50)</f>
        <v>15.830897451682105</v>
      </c>
      <c r="AD1103" s="5">
        <f t="shared" si="2184"/>
        <v>2.4374457515989159</v>
      </c>
      <c r="AE1103" s="5">
        <f t="shared" si="2184"/>
        <v>2.3843478687797717</v>
      </c>
      <c r="AF1103" s="5">
        <f t="shared" si="2184"/>
        <v>3.2662750574280492</v>
      </c>
      <c r="AG1103" s="5">
        <f t="shared" si="2184"/>
        <v>6.5689531719305023</v>
      </c>
      <c r="AH1103" s="5">
        <f t="shared" si="2184"/>
        <v>2.7256913035902937</v>
      </c>
      <c r="AI1103" s="5">
        <f t="shared" si="2184"/>
        <v>0</v>
      </c>
    </row>
    <row r="1104" spans="2:35" x14ac:dyDescent="0.3">
      <c r="B1104" s="86">
        <f t="shared" si="2072"/>
        <v>50860</v>
      </c>
      <c r="C1104" s="3"/>
      <c r="D1104" s="3"/>
      <c r="E1104" s="5">
        <f t="shared" ref="E1104:K1104" si="2185">E1069*(1-E$50)</f>
        <v>48.936645432462136</v>
      </c>
      <c r="F1104" s="5">
        <f t="shared" si="2185"/>
        <v>28.516782873626489</v>
      </c>
      <c r="G1104" s="5">
        <f t="shared" si="2185"/>
        <v>28.877786600265793</v>
      </c>
      <c r="H1104" s="5">
        <f t="shared" si="2185"/>
        <v>38.452818124550738</v>
      </c>
      <c r="I1104" s="5">
        <f t="shared" si="2185"/>
        <v>56.764902499799668</v>
      </c>
      <c r="J1104" s="5">
        <f t="shared" si="2185"/>
        <v>45.723595396706642</v>
      </c>
      <c r="K1104" s="5">
        <f t="shared" si="2185"/>
        <v>4.5815614850526423</v>
      </c>
      <c r="L1104" s="5"/>
      <c r="M1104" s="5">
        <f t="shared" ref="M1104:S1104" si="2186">M1069*(1-E$50)</f>
        <v>33.40634392015528</v>
      </c>
      <c r="N1104" s="5">
        <f t="shared" si="2186"/>
        <v>0</v>
      </c>
      <c r="O1104" s="5">
        <f t="shared" si="2186"/>
        <v>0</v>
      </c>
      <c r="P1104" s="5">
        <f t="shared" si="2186"/>
        <v>0</v>
      </c>
      <c r="Q1104" s="5">
        <f t="shared" si="2186"/>
        <v>0</v>
      </c>
      <c r="R1104" s="5">
        <f t="shared" si="2186"/>
        <v>0</v>
      </c>
      <c r="S1104" s="5">
        <f t="shared" si="2186"/>
        <v>0</v>
      </c>
      <c r="T1104" s="5"/>
      <c r="U1104" s="5">
        <f t="shared" ref="U1104:AA1104" si="2187">U1069*(1-E$50)</f>
        <v>30.610106175158382</v>
      </c>
      <c r="V1104" s="5">
        <f t="shared" si="2187"/>
        <v>7.2479954786084821</v>
      </c>
      <c r="W1104" s="5">
        <f t="shared" si="2187"/>
        <v>6.88452255075115</v>
      </c>
      <c r="X1104" s="5">
        <f t="shared" si="2187"/>
        <v>4.9583359577160762</v>
      </c>
      <c r="Y1104" s="5">
        <f t="shared" si="2187"/>
        <v>4.8593935716020926</v>
      </c>
      <c r="Z1104" s="5">
        <f t="shared" si="2187"/>
        <v>3.825454332873568</v>
      </c>
      <c r="AA1104" s="5">
        <f t="shared" si="2187"/>
        <v>0.30651118342730871</v>
      </c>
      <c r="AB1104" s="5"/>
      <c r="AC1104" s="5">
        <f t="shared" ref="AC1104:AI1104" si="2188">AC1069*(1-E$50)</f>
        <v>15.910051938940516</v>
      </c>
      <c r="AD1104" s="5">
        <f t="shared" si="2188"/>
        <v>2.4496329803569106</v>
      </c>
      <c r="AE1104" s="5">
        <f t="shared" si="2188"/>
        <v>2.3962696081236703</v>
      </c>
      <c r="AF1104" s="5">
        <f t="shared" si="2188"/>
        <v>3.2826064327151898</v>
      </c>
      <c r="AG1104" s="5">
        <f t="shared" si="2188"/>
        <v>6.6017979377901543</v>
      </c>
      <c r="AH1104" s="5">
        <f t="shared" si="2188"/>
        <v>2.7393197601082453</v>
      </c>
      <c r="AI1104" s="5">
        <f t="shared" si="2188"/>
        <v>0</v>
      </c>
    </row>
    <row r="1105" spans="2:35" x14ac:dyDescent="0.3">
      <c r="B1105" s="86">
        <f t="shared" si="2072"/>
        <v>51226</v>
      </c>
      <c r="C1105" s="3"/>
      <c r="D1105" s="3"/>
      <c r="E1105" s="5">
        <f t="shared" ref="E1105:K1105" si="2189">E1070*(1-E$50)</f>
        <v>49.181328659624441</v>
      </c>
      <c r="F1105" s="5">
        <f t="shared" si="2189"/>
        <v>28.659366787994621</v>
      </c>
      <c r="G1105" s="5">
        <f t="shared" si="2189"/>
        <v>29.022175533267113</v>
      </c>
      <c r="H1105" s="5">
        <f t="shared" si="2189"/>
        <v>38.645082215173474</v>
      </c>
      <c r="I1105" s="5">
        <f t="shared" si="2189"/>
        <v>57.048727012298649</v>
      </c>
      <c r="J1105" s="5">
        <f t="shared" si="2189"/>
        <v>45.952213373690178</v>
      </c>
      <c r="K1105" s="5">
        <f t="shared" si="2189"/>
        <v>4.604469292477904</v>
      </c>
      <c r="L1105" s="5"/>
      <c r="M1105" s="5">
        <f t="shared" ref="M1105:S1105" si="2190">M1070*(1-E$50)</f>
        <v>33.573375639756051</v>
      </c>
      <c r="N1105" s="5">
        <f t="shared" si="2190"/>
        <v>0</v>
      </c>
      <c r="O1105" s="5">
        <f t="shared" si="2190"/>
        <v>0</v>
      </c>
      <c r="P1105" s="5">
        <f t="shared" si="2190"/>
        <v>0</v>
      </c>
      <c r="Q1105" s="5">
        <f t="shared" si="2190"/>
        <v>0</v>
      </c>
      <c r="R1105" s="5">
        <f t="shared" si="2190"/>
        <v>0</v>
      </c>
      <c r="S1105" s="5">
        <f t="shared" si="2190"/>
        <v>0</v>
      </c>
      <c r="T1105" s="5"/>
      <c r="U1105" s="5">
        <f t="shared" ref="U1105:AA1105" si="2191">U1070*(1-E$50)</f>
        <v>30.763156706034163</v>
      </c>
      <c r="V1105" s="5">
        <f t="shared" si="2191"/>
        <v>7.2842354560015252</v>
      </c>
      <c r="W1105" s="5">
        <f t="shared" si="2191"/>
        <v>6.9189451635049046</v>
      </c>
      <c r="X1105" s="5">
        <f t="shared" si="2191"/>
        <v>4.9831276375046558</v>
      </c>
      <c r="Y1105" s="5">
        <f t="shared" si="2191"/>
        <v>4.883690539460102</v>
      </c>
      <c r="Z1105" s="5">
        <f t="shared" si="2191"/>
        <v>3.844581604537936</v>
      </c>
      <c r="AA1105" s="5">
        <f t="shared" si="2191"/>
        <v>0.30804373934444523</v>
      </c>
      <c r="AB1105" s="5"/>
      <c r="AC1105" s="5">
        <f t="shared" ref="AC1105:AI1105" si="2192">AC1070*(1-E$50)</f>
        <v>15.989602198635216</v>
      </c>
      <c r="AD1105" s="5">
        <f t="shared" si="2192"/>
        <v>2.4618811452586948</v>
      </c>
      <c r="AE1105" s="5">
        <f t="shared" si="2192"/>
        <v>2.4082509561642884</v>
      </c>
      <c r="AF1105" s="5">
        <f t="shared" si="2192"/>
        <v>3.2990194648787643</v>
      </c>
      <c r="AG1105" s="5">
        <f t="shared" si="2192"/>
        <v>6.6348069274791062</v>
      </c>
      <c r="AH1105" s="5">
        <f t="shared" si="2192"/>
        <v>2.7530163589087873</v>
      </c>
      <c r="AI1105" s="5">
        <f t="shared" si="2192"/>
        <v>0</v>
      </c>
    </row>
    <row r="1106" spans="2:35" x14ac:dyDescent="0.3">
      <c r="B1106" s="86">
        <f t="shared" si="2072"/>
        <v>51591</v>
      </c>
      <c r="C1106" s="3"/>
      <c r="D1106" s="3"/>
      <c r="E1106" s="5">
        <f t="shared" ref="E1106:K1106" si="2193">E1071*(1-E$50)</f>
        <v>37.024146294324005</v>
      </c>
      <c r="F1106" s="5">
        <f t="shared" si="2193"/>
        <v>21.575028930288088</v>
      </c>
      <c r="G1106" s="5">
        <f t="shared" si="2193"/>
        <v>21.848154614931421</v>
      </c>
      <c r="H1106" s="5">
        <f t="shared" si="2193"/>
        <v>29.092365263108132</v>
      </c>
      <c r="I1106" s="5">
        <f t="shared" si="2193"/>
        <v>42.946794492404599</v>
      </c>
      <c r="J1106" s="5">
        <f t="shared" si="2193"/>
        <v>34.593239281317317</v>
      </c>
      <c r="K1106" s="5">
        <f t="shared" si="2193"/>
        <v>3.4662858718653884</v>
      </c>
      <c r="L1106" s="5"/>
      <c r="M1106" s="5">
        <f t="shared" ref="M1106:S1106" si="2194">M1071*(1-E$50)</f>
        <v>25.274338964760172</v>
      </c>
      <c r="N1106" s="5">
        <f t="shared" si="2194"/>
        <v>0</v>
      </c>
      <c r="O1106" s="5">
        <f t="shared" si="2194"/>
        <v>0</v>
      </c>
      <c r="P1106" s="5">
        <f t="shared" si="2194"/>
        <v>0</v>
      </c>
      <c r="Q1106" s="5">
        <f t="shared" si="2194"/>
        <v>0</v>
      </c>
      <c r="R1106" s="5">
        <f t="shared" si="2194"/>
        <v>0</v>
      </c>
      <c r="S1106" s="5">
        <f t="shared" si="2194"/>
        <v>0</v>
      </c>
      <c r="T1106" s="5"/>
      <c r="U1106" s="5">
        <f t="shared" ref="U1106:AA1106" si="2195">U1071*(1-E$50)</f>
        <v>23.158780891059433</v>
      </c>
      <c r="V1106" s="5">
        <f t="shared" si="2195"/>
        <v>5.4836379275517082</v>
      </c>
      <c r="W1106" s="5">
        <f t="shared" si="2195"/>
        <v>5.2086441118520064</v>
      </c>
      <c r="X1106" s="5">
        <f t="shared" si="2195"/>
        <v>3.7513432776720439</v>
      </c>
      <c r="Y1106" s="5">
        <f t="shared" si="2195"/>
        <v>3.6764861364474921</v>
      </c>
      <c r="Z1106" s="5">
        <f t="shared" si="2195"/>
        <v>2.8942355899330532</v>
      </c>
      <c r="AA1106" s="5">
        <f t="shared" si="2195"/>
        <v>0.23189809591098684</v>
      </c>
      <c r="AB1106" s="5"/>
      <c r="AC1106" s="5">
        <f t="shared" ref="AC1106:AI1106" si="2196">AC1071*(1-E$50)</f>
        <v>12.037116261893926</v>
      </c>
      <c r="AD1106" s="5">
        <f t="shared" si="2196"/>
        <v>1.8533262554194667</v>
      </c>
      <c r="AE1106" s="5">
        <f t="shared" si="2196"/>
        <v>1.8129529670000821</v>
      </c>
      <c r="AF1106" s="5">
        <f t="shared" si="2196"/>
        <v>2.4835315072682831</v>
      </c>
      <c r="AG1106" s="5">
        <f t="shared" si="2196"/>
        <v>4.9947422937202246</v>
      </c>
      <c r="AH1106" s="5">
        <f t="shared" si="2196"/>
        <v>2.0724954612009969</v>
      </c>
      <c r="AI1106" s="5">
        <f t="shared" si="2196"/>
        <v>0</v>
      </c>
    </row>
    <row r="1107" spans="2:35" x14ac:dyDescent="0.3">
      <c r="E1107" s="2"/>
      <c r="M1107" s="2"/>
    </row>
    <row r="1108" spans="2:35" s="97" customFormat="1" x14ac:dyDescent="0.3">
      <c r="B1108" s="96" t="s">
        <v>256</v>
      </c>
      <c r="C1108" s="96"/>
      <c r="D1108" s="96"/>
    </row>
    <row r="1109" spans="2:35" x14ac:dyDescent="0.3">
      <c r="E1109" s="305" t="s">
        <v>89</v>
      </c>
      <c r="F1109" s="305"/>
      <c r="G1109" s="305"/>
      <c r="H1109" s="305"/>
      <c r="I1109" s="305"/>
      <c r="J1109" s="305"/>
      <c r="K1109" s="305"/>
      <c r="M1109" s="305" t="s">
        <v>64</v>
      </c>
      <c r="N1109" s="305"/>
      <c r="O1109" s="305"/>
      <c r="P1109" s="305"/>
      <c r="Q1109" s="305"/>
      <c r="R1109" s="305"/>
      <c r="S1109" s="305"/>
      <c r="U1109" s="305" t="s">
        <v>65</v>
      </c>
      <c r="V1109" s="305"/>
      <c r="W1109" s="305"/>
      <c r="X1109" s="305"/>
      <c r="Y1109" s="305"/>
      <c r="Z1109" s="305"/>
      <c r="AA1109" s="305"/>
      <c r="AC1109" s="305" t="s">
        <v>66</v>
      </c>
      <c r="AD1109" s="305"/>
      <c r="AE1109" s="305"/>
      <c r="AF1109" s="305"/>
      <c r="AG1109" s="305"/>
      <c r="AH1109" s="305"/>
      <c r="AI1109" s="305"/>
    </row>
    <row r="1110" spans="2:35" s="3" customFormat="1" x14ac:dyDescent="0.3">
      <c r="B1110" s="4" t="s">
        <v>211</v>
      </c>
      <c r="C1110" s="4"/>
      <c r="D1110" s="4"/>
      <c r="E1110" s="3" t="s">
        <v>70</v>
      </c>
      <c r="F1110" s="3" t="s">
        <v>69</v>
      </c>
      <c r="G1110" s="3" t="s">
        <v>61</v>
      </c>
      <c r="H1110" s="3" t="s">
        <v>68</v>
      </c>
      <c r="I1110" s="3" t="s">
        <v>71</v>
      </c>
      <c r="J1110" s="3" t="s">
        <v>72</v>
      </c>
      <c r="K1110" s="3" t="s">
        <v>62</v>
      </c>
      <c r="M1110" s="3" t="s">
        <v>70</v>
      </c>
      <c r="N1110" s="3" t="s">
        <v>69</v>
      </c>
      <c r="O1110" s="3" t="s">
        <v>61</v>
      </c>
      <c r="P1110" s="3" t="s">
        <v>68</v>
      </c>
      <c r="Q1110" s="3" t="s">
        <v>71</v>
      </c>
      <c r="R1110" s="3" t="s">
        <v>72</v>
      </c>
      <c r="S1110" s="3" t="s">
        <v>62</v>
      </c>
      <c r="U1110" s="3" t="s">
        <v>70</v>
      </c>
      <c r="V1110" s="3" t="s">
        <v>69</v>
      </c>
      <c r="W1110" s="3" t="s">
        <v>61</v>
      </c>
      <c r="X1110" s="3" t="s">
        <v>68</v>
      </c>
      <c r="Y1110" s="3" t="s">
        <v>71</v>
      </c>
      <c r="Z1110" s="3" t="s">
        <v>72</v>
      </c>
      <c r="AA1110" s="3" t="s">
        <v>62</v>
      </c>
      <c r="AC1110" s="3" t="s">
        <v>70</v>
      </c>
      <c r="AD1110" s="3" t="s">
        <v>69</v>
      </c>
      <c r="AE1110" s="3" t="s">
        <v>61</v>
      </c>
      <c r="AF1110" s="3" t="s">
        <v>68</v>
      </c>
      <c r="AG1110" s="3" t="s">
        <v>71</v>
      </c>
      <c r="AH1110" s="3" t="s">
        <v>72</v>
      </c>
      <c r="AI1110" s="3" t="s">
        <v>62</v>
      </c>
    </row>
    <row r="1111" spans="2:35" hidden="1" x14ac:dyDescent="0.3">
      <c r="B1111" s="86">
        <f t="shared" ref="B1111:B1141" si="2197">DATE(IF(MONTH(B1006)&lt;=3,YEAR(B1006),YEAR(B1006)+1), 3, 31)</f>
        <v>40633</v>
      </c>
      <c r="C1111" s="3"/>
      <c r="D1111" s="3"/>
      <c r="E1111" s="5">
        <f>E1041-E1076</f>
        <v>4.309262160000003</v>
      </c>
      <c r="F1111" s="5">
        <f t="shared" ref="F1111:AI1111" si="2198">F1041-F1076</f>
        <v>1.8494654849999996</v>
      </c>
      <c r="G1111" s="5">
        <f t="shared" si="2198"/>
        <v>8.0738172800000001</v>
      </c>
      <c r="H1111" s="5">
        <f t="shared" si="2198"/>
        <v>10.355227799999994</v>
      </c>
      <c r="I1111" s="5">
        <f t="shared" si="2198"/>
        <v>16.951264797500002</v>
      </c>
      <c r="J1111" s="5">
        <f t="shared" si="2198"/>
        <v>48.932003799999983</v>
      </c>
      <c r="K1111" s="5">
        <f t="shared" si="2198"/>
        <v>15.339183551999991</v>
      </c>
      <c r="L1111" s="5"/>
      <c r="M1111" s="5">
        <f t="shared" si="2198"/>
        <v>3.017925120000001</v>
      </c>
      <c r="N1111" s="5">
        <f t="shared" si="2198"/>
        <v>0</v>
      </c>
      <c r="O1111" s="5">
        <f t="shared" si="2198"/>
        <v>0</v>
      </c>
      <c r="P1111" s="5">
        <f t="shared" si="2198"/>
        <v>0</v>
      </c>
      <c r="Q1111" s="5">
        <f t="shared" si="2198"/>
        <v>0</v>
      </c>
      <c r="R1111" s="5">
        <f t="shared" si="2198"/>
        <v>0</v>
      </c>
      <c r="S1111" s="5">
        <f t="shared" si="2198"/>
        <v>0</v>
      </c>
      <c r="T1111" s="5"/>
      <c r="U1111" s="5">
        <f t="shared" si="2198"/>
        <v>2.8125577200000009</v>
      </c>
      <c r="V1111" s="5">
        <f t="shared" si="2198"/>
        <v>0.44425300499999931</v>
      </c>
      <c r="W1111" s="5">
        <f t="shared" si="2198"/>
        <v>1.8781462400000004</v>
      </c>
      <c r="X1111" s="5">
        <f t="shared" si="2198"/>
        <v>1.1798821000000004</v>
      </c>
      <c r="Y1111" s="5">
        <f t="shared" si="2198"/>
        <v>1.5017135306250005</v>
      </c>
      <c r="Z1111" s="5">
        <f t="shared" si="2198"/>
        <v>4.098494464999999</v>
      </c>
      <c r="AA1111" s="5">
        <f t="shared" si="2198"/>
        <v>1.0239910560000003</v>
      </c>
      <c r="AB1111" s="5"/>
      <c r="AC1111" s="5">
        <f t="shared" si="2198"/>
        <v>1.4459020800000033</v>
      </c>
      <c r="AD1111" s="5">
        <f t="shared" si="2198"/>
        <v>0.15408650249999978</v>
      </c>
      <c r="AE1111" s="5">
        <f t="shared" si="2198"/>
        <v>0.66131311999999998</v>
      </c>
      <c r="AF1111" s="5">
        <f t="shared" si="2198"/>
        <v>0.79487400000000008</v>
      </c>
      <c r="AG1111" s="5">
        <f t="shared" si="2198"/>
        <v>2.172407758124999</v>
      </c>
      <c r="AH1111" s="5">
        <f t="shared" si="2198"/>
        <v>2.9623841349999989</v>
      </c>
      <c r="AI1111" s="5">
        <f t="shared" si="2198"/>
        <v>0</v>
      </c>
    </row>
    <row r="1112" spans="2:35" hidden="1" x14ac:dyDescent="0.3">
      <c r="B1112" s="86">
        <f t="shared" si="2197"/>
        <v>40999</v>
      </c>
      <c r="C1112" s="3"/>
      <c r="D1112" s="3"/>
      <c r="E1112" s="5">
        <f t="shared" ref="E1112:AI1112" si="2199">E1042-E1077</f>
        <v>4.611921719999998</v>
      </c>
      <c r="F1112" s="5">
        <f t="shared" si="2199"/>
        <v>1.9193148449999988</v>
      </c>
      <c r="G1112" s="5">
        <f t="shared" si="2199"/>
        <v>8.5188617600000001</v>
      </c>
      <c r="H1112" s="5">
        <f t="shared" si="2199"/>
        <v>10.820744399999995</v>
      </c>
      <c r="I1112" s="5">
        <f t="shared" si="2199"/>
        <v>18.120108462500014</v>
      </c>
      <c r="J1112" s="5">
        <f t="shared" si="2199"/>
        <v>52.485090700000001</v>
      </c>
      <c r="K1112" s="5">
        <f t="shared" si="2199"/>
        <v>16.351192704000002</v>
      </c>
      <c r="L1112" s="5"/>
      <c r="M1112" s="5">
        <f t="shared" si="2199"/>
        <v>3.2298470400000099</v>
      </c>
      <c r="N1112" s="5">
        <f t="shared" si="2199"/>
        <v>0</v>
      </c>
      <c r="O1112" s="5">
        <f t="shared" si="2199"/>
        <v>0</v>
      </c>
      <c r="P1112" s="5">
        <f t="shared" si="2199"/>
        <v>0</v>
      </c>
      <c r="Q1112" s="5">
        <f t="shared" si="2199"/>
        <v>0</v>
      </c>
      <c r="R1112" s="5">
        <f t="shared" si="2199"/>
        <v>0</v>
      </c>
      <c r="S1112" s="5">
        <f t="shared" si="2199"/>
        <v>0</v>
      </c>
      <c r="T1112" s="5"/>
      <c r="U1112" s="5">
        <f t="shared" si="2199"/>
        <v>3.0100337399999972</v>
      </c>
      <c r="V1112" s="5">
        <f t="shared" si="2199"/>
        <v>0.46137388499999954</v>
      </c>
      <c r="W1112" s="5">
        <f t="shared" si="2199"/>
        <v>1.9818300799999999</v>
      </c>
      <c r="X1112" s="5">
        <f t="shared" si="2199"/>
        <v>1.2337857999999997</v>
      </c>
      <c r="Y1112" s="5">
        <f t="shared" si="2199"/>
        <v>1.6051508343749994</v>
      </c>
      <c r="Z1112" s="5">
        <f t="shared" si="2199"/>
        <v>4.3960331350000015</v>
      </c>
      <c r="AA1112" s="5">
        <f t="shared" si="2199"/>
        <v>1.0909689120000001</v>
      </c>
      <c r="AB1112" s="5"/>
      <c r="AC1112" s="5">
        <f t="shared" si="2199"/>
        <v>1.5474303599999999</v>
      </c>
      <c r="AD1112" s="5">
        <f t="shared" si="2199"/>
        <v>0.1599694425</v>
      </c>
      <c r="AE1112" s="5">
        <f t="shared" si="2199"/>
        <v>0.69779503999999992</v>
      </c>
      <c r="AF1112" s="5">
        <f t="shared" si="2199"/>
        <v>0.83110199999999956</v>
      </c>
      <c r="AG1112" s="5">
        <f t="shared" si="2199"/>
        <v>2.3217627468749988</v>
      </c>
      <c r="AH1112" s="5">
        <f t="shared" si="2199"/>
        <v>3.1770610150000005</v>
      </c>
      <c r="AI1112" s="5">
        <f t="shared" si="2199"/>
        <v>0</v>
      </c>
    </row>
    <row r="1113" spans="2:35" hidden="1" x14ac:dyDescent="0.3">
      <c r="B1113" s="86">
        <f t="shared" si="2197"/>
        <v>41364</v>
      </c>
      <c r="C1113" s="3"/>
      <c r="D1113" s="3"/>
      <c r="E1113" s="5">
        <f t="shared" ref="E1113:AI1113" si="2200">E1043-E1078</f>
        <v>5.0676582600000017</v>
      </c>
      <c r="F1113" s="5">
        <f t="shared" si="2200"/>
        <v>2.0607076349999964</v>
      </c>
      <c r="G1113" s="5">
        <f t="shared" si="2200"/>
        <v>9.2062684800000021</v>
      </c>
      <c r="H1113" s="5">
        <f t="shared" si="2200"/>
        <v>11.587416899999994</v>
      </c>
      <c r="I1113" s="5">
        <f t="shared" si="2200"/>
        <v>19.858202677500003</v>
      </c>
      <c r="J1113" s="5">
        <f t="shared" si="2200"/>
        <v>57.816992799999994</v>
      </c>
      <c r="K1113" s="5">
        <f t="shared" si="2200"/>
        <v>17.920300860000005</v>
      </c>
      <c r="L1113" s="5"/>
      <c r="M1113" s="5">
        <f t="shared" si="2200"/>
        <v>3.5490403200000031</v>
      </c>
      <c r="N1113" s="5">
        <f t="shared" si="2200"/>
        <v>0</v>
      </c>
      <c r="O1113" s="5">
        <f t="shared" si="2200"/>
        <v>0</v>
      </c>
      <c r="P1113" s="5">
        <f t="shared" si="2200"/>
        <v>0</v>
      </c>
      <c r="Q1113" s="5">
        <f t="shared" si="2200"/>
        <v>0</v>
      </c>
      <c r="R1113" s="5">
        <f t="shared" si="2200"/>
        <v>0</v>
      </c>
      <c r="S1113" s="5">
        <f t="shared" si="2200"/>
        <v>0</v>
      </c>
      <c r="T1113" s="5"/>
      <c r="U1113" s="5">
        <f t="shared" si="2200"/>
        <v>3.3075214200000005</v>
      </c>
      <c r="V1113" s="5">
        <f t="shared" si="2200"/>
        <v>0.49532395499999993</v>
      </c>
      <c r="W1113" s="5">
        <f t="shared" si="2200"/>
        <v>2.1418358399999997</v>
      </c>
      <c r="X1113" s="5">
        <f t="shared" si="2200"/>
        <v>1.3203995499999994</v>
      </c>
      <c r="Y1113" s="5">
        <f t="shared" si="2200"/>
        <v>1.7591222756249998</v>
      </c>
      <c r="Z1113" s="5">
        <f t="shared" si="2200"/>
        <v>4.8426440399999997</v>
      </c>
      <c r="AA1113" s="5">
        <f t="shared" si="2200"/>
        <v>1.1954170800000001</v>
      </c>
      <c r="AB1113" s="5"/>
      <c r="AC1113" s="5">
        <f t="shared" si="2200"/>
        <v>1.70036013</v>
      </c>
      <c r="AD1113" s="5">
        <f t="shared" si="2200"/>
        <v>0.17174697749999979</v>
      </c>
      <c r="AE1113" s="5">
        <f t="shared" si="2200"/>
        <v>0.75411792000000011</v>
      </c>
      <c r="AF1113" s="5">
        <f t="shared" si="2200"/>
        <v>0.88952699999999929</v>
      </c>
      <c r="AG1113" s="5">
        <f t="shared" si="2200"/>
        <v>2.5444845731250005</v>
      </c>
      <c r="AH1113" s="5">
        <f t="shared" si="2200"/>
        <v>3.4999675599999991</v>
      </c>
      <c r="AI1113" s="5">
        <f t="shared" si="2200"/>
        <v>0</v>
      </c>
    </row>
    <row r="1114" spans="2:35" hidden="1" x14ac:dyDescent="0.3">
      <c r="B1114" s="86">
        <f t="shared" si="2197"/>
        <v>41729</v>
      </c>
      <c r="C1114" s="3"/>
      <c r="D1114" s="3"/>
      <c r="E1114" s="5">
        <f t="shared" ref="E1114:AI1114" si="2201">E1044-E1079</f>
        <v>5.8134644400000184</v>
      </c>
      <c r="F1114" s="5">
        <f t="shared" si="2201"/>
        <v>2.3191306424999993</v>
      </c>
      <c r="G1114" s="5">
        <f t="shared" si="2201"/>
        <v>10.39823968</v>
      </c>
      <c r="H1114" s="5">
        <f t="shared" si="2201"/>
        <v>12.961378199999984</v>
      </c>
      <c r="I1114" s="5">
        <f t="shared" si="2201"/>
        <v>22.729235622499999</v>
      </c>
      <c r="J1114" s="5">
        <f t="shared" si="2201"/>
        <v>66.656873000000033</v>
      </c>
      <c r="K1114" s="5">
        <f t="shared" si="2201"/>
        <v>20.653878167999995</v>
      </c>
      <c r="L1114" s="5"/>
      <c r="M1114" s="5">
        <f t="shared" si="2201"/>
        <v>4.0714060800000027</v>
      </c>
      <c r="N1114" s="5">
        <f t="shared" si="2201"/>
        <v>0</v>
      </c>
      <c r="O1114" s="5">
        <f t="shared" si="2201"/>
        <v>0</v>
      </c>
      <c r="P1114" s="5">
        <f t="shared" si="2201"/>
        <v>0</v>
      </c>
      <c r="Q1114" s="5">
        <f t="shared" si="2201"/>
        <v>0</v>
      </c>
      <c r="R1114" s="5">
        <f t="shared" si="2201"/>
        <v>0</v>
      </c>
      <c r="S1114" s="5">
        <f t="shared" si="2201"/>
        <v>0</v>
      </c>
      <c r="T1114" s="5"/>
      <c r="U1114" s="5">
        <f t="shared" si="2201"/>
        <v>3.7943719800000082</v>
      </c>
      <c r="V1114" s="5">
        <f t="shared" si="2201"/>
        <v>0.5572172025000004</v>
      </c>
      <c r="W1114" s="5">
        <f t="shared" si="2201"/>
        <v>2.41896544</v>
      </c>
      <c r="X1114" s="5">
        <f t="shared" si="2201"/>
        <v>1.4768848999999982</v>
      </c>
      <c r="Y1114" s="5">
        <f t="shared" si="2201"/>
        <v>2.0134550493750005</v>
      </c>
      <c r="Z1114" s="5">
        <f t="shared" si="2201"/>
        <v>5.5831285250000011</v>
      </c>
      <c r="AA1114" s="5">
        <f t="shared" si="2201"/>
        <v>1.3777331039999998</v>
      </c>
      <c r="AB1114" s="5"/>
      <c r="AC1114" s="5">
        <f t="shared" si="2201"/>
        <v>1.950633719999999</v>
      </c>
      <c r="AD1114" s="5">
        <f t="shared" si="2201"/>
        <v>0.19324360124999984</v>
      </c>
      <c r="AE1114" s="5">
        <f t="shared" si="2201"/>
        <v>0.85172272000000016</v>
      </c>
      <c r="AF1114" s="5">
        <f t="shared" si="2201"/>
        <v>0.99495600000000017</v>
      </c>
      <c r="AG1114" s="5">
        <f t="shared" si="2201"/>
        <v>2.9123764518749979</v>
      </c>
      <c r="AH1114" s="5">
        <f t="shared" si="2201"/>
        <v>4.0355774750000002</v>
      </c>
      <c r="AI1114" s="5">
        <f t="shared" si="2201"/>
        <v>0</v>
      </c>
    </row>
    <row r="1115" spans="2:35" hidden="1" x14ac:dyDescent="0.3">
      <c r="B1115" s="86">
        <f t="shared" si="2197"/>
        <v>42094</v>
      </c>
      <c r="C1115" s="3"/>
      <c r="D1115" s="3"/>
      <c r="E1115" s="5">
        <f t="shared" ref="E1115:AI1115" si="2202">E1045-E1080</f>
        <v>6.2244424200000026</v>
      </c>
      <c r="F1115" s="5">
        <f t="shared" si="2202"/>
        <v>2.4182250749999952</v>
      </c>
      <c r="G1115" s="5">
        <f t="shared" si="2202"/>
        <v>10.939891200000002</v>
      </c>
      <c r="H1115" s="5">
        <f t="shared" si="2202"/>
        <v>13.535167000000001</v>
      </c>
      <c r="I1115" s="5">
        <f t="shared" si="2202"/>
        <v>24.269769204999989</v>
      </c>
      <c r="J1115" s="5">
        <f t="shared" si="2202"/>
        <v>71.397654100000011</v>
      </c>
      <c r="K1115" s="5">
        <f t="shared" si="2202"/>
        <v>21.994296323999997</v>
      </c>
      <c r="L1115" s="5"/>
      <c r="M1115" s="5">
        <f t="shared" si="2202"/>
        <v>4.3591094400000117</v>
      </c>
      <c r="N1115" s="5">
        <f t="shared" si="2202"/>
        <v>0</v>
      </c>
      <c r="O1115" s="5">
        <f t="shared" si="2202"/>
        <v>0</v>
      </c>
      <c r="P1115" s="5">
        <f t="shared" si="2202"/>
        <v>0</v>
      </c>
      <c r="Q1115" s="5">
        <f t="shared" si="2202"/>
        <v>0</v>
      </c>
      <c r="R1115" s="5">
        <f t="shared" si="2202"/>
        <v>0</v>
      </c>
      <c r="S1115" s="5">
        <f t="shared" si="2202"/>
        <v>0</v>
      </c>
      <c r="T1115" s="5"/>
      <c r="U1115" s="5">
        <f t="shared" si="2202"/>
        <v>4.0624256400000007</v>
      </c>
      <c r="V1115" s="5">
        <f t="shared" si="2202"/>
        <v>0.58144747499999916</v>
      </c>
      <c r="W1115" s="5">
        <f t="shared" si="2202"/>
        <v>2.5447296000000001</v>
      </c>
      <c r="X1115" s="5">
        <f t="shared" si="2202"/>
        <v>1.5417564999999982</v>
      </c>
      <c r="Y1115" s="5">
        <f t="shared" si="2202"/>
        <v>2.1500022637500003</v>
      </c>
      <c r="Z1115" s="5">
        <f t="shared" si="2202"/>
        <v>5.9802910050000033</v>
      </c>
      <c r="AA1115" s="5">
        <f t="shared" si="2202"/>
        <v>1.4658462720000003</v>
      </c>
      <c r="AB1115" s="5"/>
      <c r="AC1115" s="5">
        <f t="shared" si="2202"/>
        <v>2.0884607099999997</v>
      </c>
      <c r="AD1115" s="5">
        <f t="shared" si="2202"/>
        <v>0.20157873749999977</v>
      </c>
      <c r="AE1115" s="5">
        <f t="shared" si="2202"/>
        <v>0.89604480000000031</v>
      </c>
      <c r="AF1115" s="5">
        <f t="shared" si="2202"/>
        <v>1.03871</v>
      </c>
      <c r="AG1115" s="5">
        <f t="shared" si="2202"/>
        <v>3.1100882587500003</v>
      </c>
      <c r="AH1115" s="5">
        <f t="shared" si="2202"/>
        <v>4.3231204449999998</v>
      </c>
      <c r="AI1115" s="5">
        <f t="shared" si="2202"/>
        <v>0</v>
      </c>
    </row>
    <row r="1116" spans="2:35" hidden="1" x14ac:dyDescent="0.3">
      <c r="B1116" s="86">
        <f t="shared" si="2197"/>
        <v>42460</v>
      </c>
      <c r="C1116" s="3"/>
      <c r="D1116" s="3"/>
      <c r="E1116" s="5">
        <f t="shared" ref="E1116:AI1116" si="2203">E1046-E1081</f>
        <v>6.6724879200000089</v>
      </c>
      <c r="F1116" s="5">
        <f t="shared" si="2203"/>
        <v>2.5271344350000007</v>
      </c>
      <c r="G1116" s="5">
        <f t="shared" si="2203"/>
        <v>11.553123839999998</v>
      </c>
      <c r="H1116" s="5">
        <f t="shared" si="2203"/>
        <v>14.147318100000007</v>
      </c>
      <c r="I1116" s="5">
        <f t="shared" si="2203"/>
        <v>25.933272364999993</v>
      </c>
      <c r="J1116" s="5">
        <f t="shared" si="2203"/>
        <v>76.61133199999999</v>
      </c>
      <c r="K1116" s="5">
        <f t="shared" si="2203"/>
        <v>23.741823336</v>
      </c>
      <c r="L1116" s="5"/>
      <c r="M1116" s="5">
        <f t="shared" si="2203"/>
        <v>4.6727654400000063</v>
      </c>
      <c r="N1116" s="5">
        <f t="shared" si="2203"/>
        <v>0</v>
      </c>
      <c r="O1116" s="5">
        <f t="shared" si="2203"/>
        <v>0</v>
      </c>
      <c r="P1116" s="5">
        <f t="shared" si="2203"/>
        <v>0</v>
      </c>
      <c r="Q1116" s="5">
        <f t="shared" si="2203"/>
        <v>0</v>
      </c>
      <c r="R1116" s="5">
        <f t="shared" si="2203"/>
        <v>0</v>
      </c>
      <c r="S1116" s="5">
        <f t="shared" si="2203"/>
        <v>0</v>
      </c>
      <c r="T1116" s="5"/>
      <c r="U1116" s="5">
        <f t="shared" si="2203"/>
        <v>4.3546616400000033</v>
      </c>
      <c r="V1116" s="5">
        <f t="shared" si="2203"/>
        <v>0.60738835499999944</v>
      </c>
      <c r="W1116" s="5">
        <f t="shared" si="2203"/>
        <v>2.6874547200000007</v>
      </c>
      <c r="X1116" s="5">
        <f t="shared" si="2203"/>
        <v>1.611982949999998</v>
      </c>
      <c r="Y1116" s="5">
        <f t="shared" si="2203"/>
        <v>2.2974682912499986</v>
      </c>
      <c r="Z1116" s="5">
        <f t="shared" si="2203"/>
        <v>6.4170122250000006</v>
      </c>
      <c r="AA1116" s="5">
        <f t="shared" si="2203"/>
        <v>1.5837022080000001</v>
      </c>
      <c r="AB1116" s="5"/>
      <c r="AC1116" s="5">
        <f t="shared" si="2203"/>
        <v>2.238720960000002</v>
      </c>
      <c r="AD1116" s="5">
        <f t="shared" si="2203"/>
        <v>0.21061167749999976</v>
      </c>
      <c r="AE1116" s="5">
        <f t="shared" si="2203"/>
        <v>0.94628735999999991</v>
      </c>
      <c r="AF1116" s="5">
        <f t="shared" si="2203"/>
        <v>1.0859729999999992</v>
      </c>
      <c r="AG1116" s="5">
        <f t="shared" si="2203"/>
        <v>3.3236584012500003</v>
      </c>
      <c r="AH1116" s="5">
        <f t="shared" si="2203"/>
        <v>4.6389542749999988</v>
      </c>
      <c r="AI1116" s="5">
        <f t="shared" si="2203"/>
        <v>0</v>
      </c>
    </row>
    <row r="1117" spans="2:35" hidden="1" x14ac:dyDescent="0.3">
      <c r="B1117" s="86">
        <f t="shared" si="2197"/>
        <v>42825</v>
      </c>
      <c r="C1117" s="3"/>
      <c r="D1117" s="3"/>
      <c r="E1117" s="5">
        <f t="shared" ref="E1117:AI1117" si="2204">E1047-E1082</f>
        <v>7.1758671599999957</v>
      </c>
      <c r="F1117" s="5">
        <f t="shared" si="2204"/>
        <v>2.6490471524999961</v>
      </c>
      <c r="G1117" s="5">
        <f t="shared" si="2204"/>
        <v>12.223283520000003</v>
      </c>
      <c r="H1117" s="5">
        <f t="shared" si="2204"/>
        <v>14.819118400000008</v>
      </c>
      <c r="I1117" s="5">
        <f t="shared" si="2204"/>
        <v>27.8025962225</v>
      </c>
      <c r="J1117" s="5">
        <f t="shared" si="2204"/>
        <v>82.486520200000029</v>
      </c>
      <c r="K1117" s="5">
        <f t="shared" si="2204"/>
        <v>25.589892635999998</v>
      </c>
      <c r="L1117" s="5"/>
      <c r="M1117" s="5">
        <f t="shared" si="2204"/>
        <v>5.0255251200000117</v>
      </c>
      <c r="N1117" s="5">
        <f t="shared" si="2204"/>
        <v>0</v>
      </c>
      <c r="O1117" s="5">
        <f t="shared" si="2204"/>
        <v>0</v>
      </c>
      <c r="P1117" s="5">
        <f t="shared" si="2204"/>
        <v>0</v>
      </c>
      <c r="Q1117" s="5">
        <f t="shared" si="2204"/>
        <v>0</v>
      </c>
      <c r="R1117" s="5">
        <f t="shared" si="2204"/>
        <v>0</v>
      </c>
      <c r="S1117" s="5">
        <f t="shared" si="2204"/>
        <v>0</v>
      </c>
      <c r="T1117" s="5"/>
      <c r="U1117" s="5">
        <f t="shared" si="2204"/>
        <v>4.6835527200000087</v>
      </c>
      <c r="V1117" s="5">
        <f t="shared" si="2204"/>
        <v>0.63643403250000041</v>
      </c>
      <c r="W1117" s="5">
        <f t="shared" si="2204"/>
        <v>2.8433001600000001</v>
      </c>
      <c r="X1117" s="5">
        <f t="shared" si="2204"/>
        <v>1.6896287999999977</v>
      </c>
      <c r="Y1117" s="5">
        <f t="shared" si="2204"/>
        <v>2.4629125743750002</v>
      </c>
      <c r="Z1117" s="5">
        <f t="shared" si="2204"/>
        <v>6.9090429849999984</v>
      </c>
      <c r="AA1117" s="5">
        <f t="shared" si="2204"/>
        <v>1.7074126080000001</v>
      </c>
      <c r="AB1117" s="5"/>
      <c r="AC1117" s="5">
        <f t="shared" si="2204"/>
        <v>2.4077545800000024</v>
      </c>
      <c r="AD1117" s="5">
        <f t="shared" si="2204"/>
        <v>0.22072451624999978</v>
      </c>
      <c r="AE1117" s="5">
        <f t="shared" si="2204"/>
        <v>1.0011700800000001</v>
      </c>
      <c r="AF1117" s="5">
        <f t="shared" si="2204"/>
        <v>1.1381719999999991</v>
      </c>
      <c r="AG1117" s="5">
        <f t="shared" si="2204"/>
        <v>3.5625911268749988</v>
      </c>
      <c r="AH1117" s="5">
        <f t="shared" si="2204"/>
        <v>4.9941814150000017</v>
      </c>
      <c r="AI1117" s="5">
        <f t="shared" si="2204"/>
        <v>0</v>
      </c>
    </row>
    <row r="1118" spans="2:35" hidden="1" x14ac:dyDescent="0.3">
      <c r="B1118" s="86">
        <f t="shared" si="2197"/>
        <v>43190</v>
      </c>
      <c r="C1118" s="3"/>
      <c r="D1118" s="3"/>
      <c r="E1118" s="5">
        <f t="shared" ref="E1118:AI1118" si="2205">E1048-E1083</f>
        <v>7.7209536600000206</v>
      </c>
      <c r="F1118" s="5">
        <f t="shared" si="2205"/>
        <v>2.7660274424999969</v>
      </c>
      <c r="G1118" s="5">
        <f t="shared" si="2205"/>
        <v>12.905504319999999</v>
      </c>
      <c r="H1118" s="5">
        <f t="shared" si="2205"/>
        <v>15.510367900000006</v>
      </c>
      <c r="I1118" s="5">
        <f t="shared" si="2205"/>
        <v>29.789410777499995</v>
      </c>
      <c r="J1118" s="5">
        <f t="shared" si="2205"/>
        <v>88.789496400000019</v>
      </c>
      <c r="K1118" s="5">
        <f t="shared" si="2205"/>
        <v>27.462274223999998</v>
      </c>
      <c r="L1118" s="5"/>
      <c r="M1118" s="5">
        <f t="shared" si="2205"/>
        <v>5.4070531200000005</v>
      </c>
      <c r="N1118" s="5">
        <f t="shared" si="2205"/>
        <v>0</v>
      </c>
      <c r="O1118" s="5">
        <f t="shared" si="2205"/>
        <v>0</v>
      </c>
      <c r="P1118" s="5">
        <f t="shared" si="2205"/>
        <v>0</v>
      </c>
      <c r="Q1118" s="5">
        <f t="shared" si="2205"/>
        <v>0</v>
      </c>
      <c r="R1118" s="5">
        <f t="shared" si="2205"/>
        <v>0</v>
      </c>
      <c r="S1118" s="5">
        <f t="shared" si="2205"/>
        <v>0</v>
      </c>
      <c r="T1118" s="5"/>
      <c r="U1118" s="5">
        <f t="shared" si="2205"/>
        <v>5.0389882200000073</v>
      </c>
      <c r="V1118" s="5">
        <f t="shared" si="2205"/>
        <v>0.66487160249999988</v>
      </c>
      <c r="W1118" s="5">
        <f t="shared" si="2205"/>
        <v>3.0026665599999998</v>
      </c>
      <c r="X1118" s="5">
        <f t="shared" si="2205"/>
        <v>1.7686940500000006</v>
      </c>
      <c r="Y1118" s="5">
        <f t="shared" si="2205"/>
        <v>2.6390751131249992</v>
      </c>
      <c r="Z1118" s="5">
        <f t="shared" si="2205"/>
        <v>7.4369673950000035</v>
      </c>
      <c r="AA1118" s="5">
        <f t="shared" si="2205"/>
        <v>1.8315324720000006</v>
      </c>
      <c r="AB1118" s="5"/>
      <c r="AC1118" s="5">
        <f t="shared" si="2205"/>
        <v>2.5905228300000047</v>
      </c>
      <c r="AD1118" s="5">
        <f t="shared" si="2205"/>
        <v>0.23053330124999993</v>
      </c>
      <c r="AE1118" s="5">
        <f t="shared" si="2205"/>
        <v>1.0571732800000002</v>
      </c>
      <c r="AF1118" s="5">
        <f t="shared" si="2205"/>
        <v>1.1914069999999999</v>
      </c>
      <c r="AG1118" s="5">
        <f t="shared" si="2205"/>
        <v>3.8178114356249999</v>
      </c>
      <c r="AH1118" s="5">
        <f t="shared" si="2205"/>
        <v>5.3757259050000012</v>
      </c>
      <c r="AI1118" s="5">
        <f t="shared" si="2205"/>
        <v>0</v>
      </c>
    </row>
    <row r="1119" spans="2:35" hidden="1" x14ac:dyDescent="0.3">
      <c r="B1119" s="86">
        <f t="shared" si="2197"/>
        <v>43555</v>
      </c>
      <c r="C1119" s="3"/>
      <c r="D1119" s="3"/>
      <c r="E1119" s="5">
        <f t="shared" ref="E1119:AI1119" si="2206">E1049-E1084</f>
        <v>8.3036259600000051</v>
      </c>
      <c r="F1119" s="5">
        <f t="shared" si="2206"/>
        <v>2.8878902324999984</v>
      </c>
      <c r="G1119" s="5">
        <f t="shared" si="2206"/>
        <v>13.649838080000002</v>
      </c>
      <c r="H1119" s="5">
        <f t="shared" si="2206"/>
        <v>16.227766599999995</v>
      </c>
      <c r="I1119" s="5">
        <f t="shared" si="2206"/>
        <v>31.940578724999995</v>
      </c>
      <c r="J1119" s="5">
        <f t="shared" si="2206"/>
        <v>95.587923799999999</v>
      </c>
      <c r="K1119" s="5">
        <f t="shared" si="2206"/>
        <v>29.384926955999997</v>
      </c>
      <c r="L1119" s="5"/>
      <c r="M1119" s="5">
        <f t="shared" si="2206"/>
        <v>5.8153267200000016</v>
      </c>
      <c r="N1119" s="5">
        <f t="shared" si="2206"/>
        <v>0</v>
      </c>
      <c r="O1119" s="5">
        <f t="shared" si="2206"/>
        <v>0</v>
      </c>
      <c r="P1119" s="5">
        <f t="shared" si="2206"/>
        <v>0</v>
      </c>
      <c r="Q1119" s="5">
        <f t="shared" si="2206"/>
        <v>0</v>
      </c>
      <c r="R1119" s="5">
        <f t="shared" si="2206"/>
        <v>0</v>
      </c>
      <c r="S1119" s="5">
        <f t="shared" si="2206"/>
        <v>0</v>
      </c>
      <c r="T1119" s="5"/>
      <c r="U1119" s="5">
        <f t="shared" si="2206"/>
        <v>5.4196048200000035</v>
      </c>
      <c r="V1119" s="5">
        <f t="shared" si="2206"/>
        <v>0.69441167249999936</v>
      </c>
      <c r="W1119" s="5">
        <f t="shared" si="2206"/>
        <v>3.1757926400000009</v>
      </c>
      <c r="X1119" s="5">
        <f t="shared" si="2206"/>
        <v>1.8501787000000007</v>
      </c>
      <c r="Y1119" s="5">
        <f t="shared" si="2206"/>
        <v>2.8294329937500002</v>
      </c>
      <c r="Z1119" s="5">
        <f t="shared" si="2206"/>
        <v>8.0062830900000002</v>
      </c>
      <c r="AA1119" s="5">
        <f t="shared" si="2206"/>
        <v>1.9585795680000002</v>
      </c>
      <c r="AB1119" s="5"/>
      <c r="AC1119" s="5">
        <f t="shared" si="2206"/>
        <v>2.7861514800000009</v>
      </c>
      <c r="AD1119" s="5">
        <f t="shared" si="2206"/>
        <v>0.24073583624999983</v>
      </c>
      <c r="AE1119" s="5">
        <f t="shared" si="2206"/>
        <v>1.1181363200000001</v>
      </c>
      <c r="AF1119" s="5">
        <f t="shared" si="2206"/>
        <v>1.2463279999999983</v>
      </c>
      <c r="AG1119" s="5">
        <f t="shared" si="2206"/>
        <v>4.0926457687499997</v>
      </c>
      <c r="AH1119" s="5">
        <f t="shared" si="2206"/>
        <v>5.7865480099999989</v>
      </c>
      <c r="AI1119" s="5">
        <f t="shared" si="2206"/>
        <v>0</v>
      </c>
    </row>
    <row r="1120" spans="2:35" hidden="1" x14ac:dyDescent="0.3">
      <c r="B1120" s="86">
        <f t="shared" si="2197"/>
        <v>43921</v>
      </c>
      <c r="C1120" s="3"/>
      <c r="D1120" s="3"/>
      <c r="E1120" s="5">
        <f t="shared" ref="E1120:AI1120" si="2207">E1050-E1085</f>
        <v>8.9324612999999999</v>
      </c>
      <c r="F1120" s="5">
        <f t="shared" si="2207"/>
        <v>3.0244005224999952</v>
      </c>
      <c r="G1120" s="5">
        <f t="shared" si="2207"/>
        <v>14.416604800000002</v>
      </c>
      <c r="H1120" s="5">
        <f t="shared" si="2207"/>
        <v>16.984714499999995</v>
      </c>
      <c r="I1120" s="5">
        <f t="shared" si="2207"/>
        <v>34.212018555000014</v>
      </c>
      <c r="J1120" s="5">
        <f t="shared" si="2207"/>
        <v>102.77084779999998</v>
      </c>
      <c r="K1120" s="5">
        <f t="shared" si="2207"/>
        <v>31.816054115999997</v>
      </c>
      <c r="L1120" s="5"/>
      <c r="M1120" s="5">
        <f t="shared" si="2207"/>
        <v>6.2556816000000026</v>
      </c>
      <c r="N1120" s="5">
        <f t="shared" si="2207"/>
        <v>0</v>
      </c>
      <c r="O1120" s="5">
        <f t="shared" si="2207"/>
        <v>0</v>
      </c>
      <c r="P1120" s="5">
        <f t="shared" si="2207"/>
        <v>0</v>
      </c>
      <c r="Q1120" s="5">
        <f t="shared" si="2207"/>
        <v>0</v>
      </c>
      <c r="R1120" s="5">
        <f t="shared" si="2207"/>
        <v>0</v>
      </c>
      <c r="S1120" s="5">
        <f t="shared" si="2207"/>
        <v>0</v>
      </c>
      <c r="T1120" s="5"/>
      <c r="U1120" s="5">
        <f t="shared" si="2207"/>
        <v>5.8299695999999983</v>
      </c>
      <c r="V1120" s="5">
        <f t="shared" si="2207"/>
        <v>0.72725924249999885</v>
      </c>
      <c r="W1120" s="5">
        <f t="shared" si="2207"/>
        <v>3.3537184</v>
      </c>
      <c r="X1120" s="5">
        <f t="shared" si="2207"/>
        <v>1.9360827500000006</v>
      </c>
      <c r="Y1120" s="5">
        <f t="shared" si="2207"/>
        <v>3.03086260125</v>
      </c>
      <c r="Z1120" s="5">
        <f t="shared" si="2207"/>
        <v>8.6080696649999986</v>
      </c>
      <c r="AA1120" s="5">
        <f t="shared" si="2207"/>
        <v>2.1222780480000001</v>
      </c>
      <c r="AB1120" s="5"/>
      <c r="AC1120" s="5">
        <f t="shared" si="2207"/>
        <v>2.9971231500000073</v>
      </c>
      <c r="AD1120" s="5">
        <f t="shared" si="2207"/>
        <v>0.25211962124999987</v>
      </c>
      <c r="AE1120" s="5">
        <f t="shared" si="2207"/>
        <v>1.1808592</v>
      </c>
      <c r="AF1120" s="5">
        <f t="shared" si="2207"/>
        <v>1.3042350000000003</v>
      </c>
      <c r="AG1120" s="5">
        <f t="shared" si="2207"/>
        <v>4.3845494962499991</v>
      </c>
      <c r="AH1120" s="5">
        <f t="shared" si="2207"/>
        <v>6.2224269349999988</v>
      </c>
      <c r="AI1120" s="5">
        <f t="shared" si="2207"/>
        <v>0</v>
      </c>
    </row>
    <row r="1121" spans="2:35" hidden="1" x14ac:dyDescent="0.3">
      <c r="B1121" s="86">
        <f t="shared" si="2197"/>
        <v>44286</v>
      </c>
      <c r="C1121" s="3"/>
      <c r="D1121" s="3"/>
      <c r="E1121" s="5">
        <f t="shared" ref="E1121:AI1121" si="2208">E1051-E1086</f>
        <v>7.5642407400000025</v>
      </c>
      <c r="F1121" s="5">
        <f t="shared" si="2208"/>
        <v>2.7849083849999943</v>
      </c>
      <c r="G1121" s="5">
        <f t="shared" si="2208"/>
        <v>13.547808959999998</v>
      </c>
      <c r="H1121" s="5">
        <f t="shared" si="2208"/>
        <v>13.939540800000003</v>
      </c>
      <c r="I1121" s="5">
        <f t="shared" si="2208"/>
        <v>28.813079322500016</v>
      </c>
      <c r="J1121" s="5">
        <f t="shared" si="2208"/>
        <v>90.550137599999942</v>
      </c>
      <c r="K1121" s="5">
        <f t="shared" si="2208"/>
        <v>27.841777656000005</v>
      </c>
      <c r="L1121" s="5"/>
      <c r="M1121" s="5">
        <f t="shared" si="2208"/>
        <v>5.2887676800000065</v>
      </c>
      <c r="N1121" s="5">
        <f t="shared" si="2208"/>
        <v>0</v>
      </c>
      <c r="O1121" s="5">
        <f t="shared" si="2208"/>
        <v>0</v>
      </c>
      <c r="P1121" s="5">
        <f t="shared" si="2208"/>
        <v>0</v>
      </c>
      <c r="Q1121" s="5">
        <f t="shared" si="2208"/>
        <v>0</v>
      </c>
      <c r="R1121" s="5">
        <f t="shared" si="2208"/>
        <v>0</v>
      </c>
      <c r="S1121" s="5">
        <f t="shared" si="2208"/>
        <v>0</v>
      </c>
      <c r="T1121" s="5"/>
      <c r="U1121" s="5">
        <f t="shared" si="2208"/>
        <v>4.9235965800000088</v>
      </c>
      <c r="V1121" s="5">
        <f t="shared" si="2208"/>
        <v>0.67570870499999991</v>
      </c>
      <c r="W1121" s="5">
        <f t="shared" si="2208"/>
        <v>3.1652476800000002</v>
      </c>
      <c r="X1121" s="5">
        <f t="shared" si="2208"/>
        <v>1.5998856000000004</v>
      </c>
      <c r="Y1121" s="5">
        <f t="shared" si="2208"/>
        <v>2.5472147868749992</v>
      </c>
      <c r="Z1121" s="5">
        <f t="shared" si="2208"/>
        <v>7.5836164299999975</v>
      </c>
      <c r="AA1121" s="5">
        <f t="shared" si="2208"/>
        <v>1.8566491680000001</v>
      </c>
      <c r="AB1121" s="5"/>
      <c r="AC1121" s="5">
        <f t="shared" si="2208"/>
        <v>2.5329143700000003</v>
      </c>
      <c r="AD1121" s="5">
        <f t="shared" si="2208"/>
        <v>0.23327435249999962</v>
      </c>
      <c r="AE1121" s="5">
        <f t="shared" si="2208"/>
        <v>1.11222384</v>
      </c>
      <c r="AF1121" s="5">
        <f t="shared" si="2208"/>
        <v>1.0766639999999992</v>
      </c>
      <c r="AG1121" s="5">
        <f t="shared" si="2208"/>
        <v>3.6713686143750017</v>
      </c>
      <c r="AH1121" s="5">
        <f t="shared" si="2208"/>
        <v>5.4768257699999978</v>
      </c>
      <c r="AI1121" s="5">
        <f t="shared" si="2208"/>
        <v>0</v>
      </c>
    </row>
    <row r="1122" spans="2:35" x14ac:dyDescent="0.3">
      <c r="B1122" s="86">
        <f t="shared" si="2197"/>
        <v>44651</v>
      </c>
      <c r="C1122" s="3"/>
      <c r="D1122" s="3"/>
      <c r="E1122" s="5">
        <f t="shared" ref="E1122:AI1122" si="2209">E1052-E1087</f>
        <v>1.9710376812000021</v>
      </c>
      <c r="F1122" s="5">
        <f t="shared" si="2209"/>
        <v>1.7614829247749988</v>
      </c>
      <c r="G1122" s="5">
        <f t="shared" si="2209"/>
        <v>9.1286778816000016</v>
      </c>
      <c r="H1122" s="5">
        <f t="shared" si="2209"/>
        <v>3.0719014829999978</v>
      </c>
      <c r="I1122" s="5">
        <f t="shared" si="2209"/>
        <v>7.1788245878249981</v>
      </c>
      <c r="J1122" s="5">
        <f t="shared" si="2209"/>
        <v>36.657427378500003</v>
      </c>
      <c r="K1122" s="5">
        <f t="shared" si="2209"/>
        <v>11.152610302679998</v>
      </c>
      <c r="L1122" s="5"/>
      <c r="M1122" s="5">
        <f t="shared" si="2209"/>
        <v>1.3455185184000023</v>
      </c>
      <c r="N1122" s="5">
        <f t="shared" si="2209"/>
        <v>0</v>
      </c>
      <c r="O1122" s="5">
        <f t="shared" si="2209"/>
        <v>0</v>
      </c>
      <c r="P1122" s="5">
        <f t="shared" si="2209"/>
        <v>0</v>
      </c>
      <c r="Q1122" s="5">
        <f t="shared" si="2209"/>
        <v>0</v>
      </c>
      <c r="R1122" s="5">
        <f t="shared" si="2209"/>
        <v>0</v>
      </c>
      <c r="S1122" s="5">
        <f t="shared" si="2209"/>
        <v>0</v>
      </c>
      <c r="T1122" s="5"/>
      <c r="U1122" s="5">
        <f t="shared" si="2209"/>
        <v>1.2328935129000023</v>
      </c>
      <c r="V1122" s="5">
        <f t="shared" si="2209"/>
        <v>0.44770899757499993</v>
      </c>
      <c r="W1122" s="5">
        <f t="shared" si="2209"/>
        <v>2.1762952128000004</v>
      </c>
      <c r="X1122" s="5">
        <f t="shared" si="2209"/>
        <v>0.39610931849999975</v>
      </c>
      <c r="Y1122" s="5">
        <f t="shared" si="2209"/>
        <v>0.61454759045625007</v>
      </c>
      <c r="Z1122" s="5">
        <f t="shared" si="2209"/>
        <v>3.0669354231749999</v>
      </c>
      <c r="AA1122" s="5">
        <f t="shared" si="2209"/>
        <v>0.74612111903999978</v>
      </c>
      <c r="AB1122" s="5"/>
      <c r="AC1122" s="5">
        <f t="shared" si="2209"/>
        <v>0.64081449810000102</v>
      </c>
      <c r="AD1122" s="5">
        <f t="shared" si="2209"/>
        <v>0.15131393628750001</v>
      </c>
      <c r="AE1122" s="5">
        <f t="shared" si="2209"/>
        <v>0.7574948064</v>
      </c>
      <c r="AF1122" s="5">
        <f t="shared" si="2209"/>
        <v>0.26223938999999996</v>
      </c>
      <c r="AG1122" s="5">
        <f t="shared" si="2209"/>
        <v>0.83490233000624947</v>
      </c>
      <c r="AH1122" s="5">
        <f t="shared" si="2209"/>
        <v>2.1961618350749994</v>
      </c>
      <c r="AI1122" s="5">
        <f t="shared" si="2209"/>
        <v>0</v>
      </c>
    </row>
    <row r="1123" spans="2:35" x14ac:dyDescent="0.3">
      <c r="B1123" s="86">
        <f t="shared" si="2197"/>
        <v>45016</v>
      </c>
      <c r="C1123" s="3"/>
      <c r="D1123" s="3"/>
      <c r="E1123" s="5">
        <f t="shared" ref="E1123:AI1123" si="2210">E1053-E1088</f>
        <v>1.9808928696060022</v>
      </c>
      <c r="F1123" s="5">
        <f t="shared" si="2210"/>
        <v>1.7702903393988727</v>
      </c>
      <c r="G1123" s="5">
        <f t="shared" si="2210"/>
        <v>9.1743212710079973</v>
      </c>
      <c r="H1123" s="5">
        <f t="shared" si="2210"/>
        <v>3.0872609904149968</v>
      </c>
      <c r="I1123" s="5">
        <f t="shared" si="2210"/>
        <v>7.2147187107641244</v>
      </c>
      <c r="J1123" s="5">
        <f t="shared" si="2210"/>
        <v>36.840714515392492</v>
      </c>
      <c r="K1123" s="5">
        <f t="shared" si="2210"/>
        <v>11.208373354193398</v>
      </c>
      <c r="L1123" s="5"/>
      <c r="M1123" s="5">
        <f t="shared" si="2210"/>
        <v>1.3522461109920023</v>
      </c>
      <c r="N1123" s="5">
        <f t="shared" si="2210"/>
        <v>0</v>
      </c>
      <c r="O1123" s="5">
        <f t="shared" si="2210"/>
        <v>0</v>
      </c>
      <c r="P1123" s="5">
        <f t="shared" si="2210"/>
        <v>0</v>
      </c>
      <c r="Q1123" s="5">
        <f t="shared" si="2210"/>
        <v>0</v>
      </c>
      <c r="R1123" s="5">
        <f t="shared" si="2210"/>
        <v>0</v>
      </c>
      <c r="S1123" s="5">
        <f t="shared" si="2210"/>
        <v>0</v>
      </c>
      <c r="T1123" s="5"/>
      <c r="U1123" s="5">
        <f t="shared" si="2210"/>
        <v>1.2390579804645014</v>
      </c>
      <c r="V1123" s="5">
        <f t="shared" si="2210"/>
        <v>0.4499475425628745</v>
      </c>
      <c r="W1123" s="5">
        <f t="shared" si="2210"/>
        <v>2.1871766888639996</v>
      </c>
      <c r="X1123" s="5">
        <f t="shared" si="2210"/>
        <v>0.39808986509249955</v>
      </c>
      <c r="Y1123" s="5">
        <f t="shared" si="2210"/>
        <v>0.61762032840853109</v>
      </c>
      <c r="Z1123" s="5">
        <f t="shared" si="2210"/>
        <v>3.0822701002908759</v>
      </c>
      <c r="AA1123" s="5">
        <f t="shared" si="2210"/>
        <v>0.74985172463519989</v>
      </c>
      <c r="AB1123" s="5"/>
      <c r="AC1123" s="5">
        <f t="shared" si="2210"/>
        <v>0.64401857059050016</v>
      </c>
      <c r="AD1123" s="5">
        <f t="shared" si="2210"/>
        <v>0.15207050596893756</v>
      </c>
      <c r="AE1123" s="5">
        <f t="shared" si="2210"/>
        <v>0.76128228043199986</v>
      </c>
      <c r="AF1123" s="5">
        <f t="shared" si="2210"/>
        <v>0.26355058694999967</v>
      </c>
      <c r="AG1123" s="5">
        <f t="shared" si="2210"/>
        <v>0.83907684165628105</v>
      </c>
      <c r="AH1123" s="5">
        <f t="shared" si="2210"/>
        <v>2.2071426442503741</v>
      </c>
      <c r="AI1123" s="5">
        <f t="shared" si="2210"/>
        <v>0</v>
      </c>
    </row>
    <row r="1124" spans="2:35" x14ac:dyDescent="0.3">
      <c r="B1124" s="86">
        <f t="shared" si="2197"/>
        <v>45382</v>
      </c>
      <c r="C1124" s="3"/>
      <c r="D1124" s="3"/>
      <c r="E1124" s="5">
        <f t="shared" ref="E1124:AI1124" si="2211">E1054-E1089</f>
        <v>1.9907973339540348</v>
      </c>
      <c r="F1124" s="5">
        <f t="shared" si="2211"/>
        <v>1.7791417910958671</v>
      </c>
      <c r="G1124" s="5">
        <f t="shared" si="2211"/>
        <v>9.2201928773630399</v>
      </c>
      <c r="H1124" s="5">
        <f t="shared" si="2211"/>
        <v>3.1026972953670722</v>
      </c>
      <c r="I1124" s="5">
        <f t="shared" si="2211"/>
        <v>7.2507923043179474</v>
      </c>
      <c r="J1124" s="5">
        <f t="shared" si="2211"/>
        <v>37.024918087969461</v>
      </c>
      <c r="K1124" s="5">
        <f t="shared" si="2211"/>
        <v>11.264415220964366</v>
      </c>
      <c r="L1124" s="5"/>
      <c r="M1124" s="5">
        <f t="shared" si="2211"/>
        <v>1.3590073415469597</v>
      </c>
      <c r="N1124" s="5">
        <f t="shared" si="2211"/>
        <v>0</v>
      </c>
      <c r="O1124" s="5">
        <f t="shared" si="2211"/>
        <v>0</v>
      </c>
      <c r="P1124" s="5">
        <f t="shared" si="2211"/>
        <v>0</v>
      </c>
      <c r="Q1124" s="5">
        <f t="shared" si="2211"/>
        <v>0</v>
      </c>
      <c r="R1124" s="5">
        <f t="shared" si="2211"/>
        <v>0</v>
      </c>
      <c r="S1124" s="5">
        <f t="shared" si="2211"/>
        <v>0</v>
      </c>
      <c r="T1124" s="5"/>
      <c r="U1124" s="5">
        <f t="shared" si="2211"/>
        <v>1.245253270366824</v>
      </c>
      <c r="V1124" s="5">
        <f t="shared" si="2211"/>
        <v>0.45219728027568884</v>
      </c>
      <c r="W1124" s="5">
        <f t="shared" si="2211"/>
        <v>2.1981125723083199</v>
      </c>
      <c r="X1124" s="5">
        <f t="shared" si="2211"/>
        <v>0.40008031441796188</v>
      </c>
      <c r="Y1124" s="5">
        <f t="shared" si="2211"/>
        <v>0.62070843005057341</v>
      </c>
      <c r="Z1124" s="5">
        <f t="shared" si="2211"/>
        <v>3.0976814507923276</v>
      </c>
      <c r="AA1124" s="5">
        <f t="shared" si="2211"/>
        <v>0.75360098325837621</v>
      </c>
      <c r="AB1124" s="5"/>
      <c r="AC1124" s="5">
        <f t="shared" si="2211"/>
        <v>0.64723866344345282</v>
      </c>
      <c r="AD1124" s="5">
        <f t="shared" si="2211"/>
        <v>0.15283085849878209</v>
      </c>
      <c r="AE1124" s="5">
        <f t="shared" si="2211"/>
        <v>0.76508869183416017</v>
      </c>
      <c r="AF1124" s="5">
        <f t="shared" si="2211"/>
        <v>0.26486833988475</v>
      </c>
      <c r="AG1124" s="5">
        <f t="shared" si="2211"/>
        <v>0.84327222586456241</v>
      </c>
      <c r="AH1124" s="5">
        <f t="shared" si="2211"/>
        <v>2.2181783574716256</v>
      </c>
      <c r="AI1124" s="5">
        <f t="shared" si="2211"/>
        <v>0</v>
      </c>
    </row>
    <row r="1125" spans="2:35" x14ac:dyDescent="0.3">
      <c r="B1125" s="86">
        <f t="shared" si="2197"/>
        <v>45747</v>
      </c>
      <c r="C1125" s="3"/>
      <c r="D1125" s="3"/>
      <c r="E1125" s="5">
        <f t="shared" ref="E1125:AI1125" si="2212">E1055-E1090</f>
        <v>2.0007513206237988</v>
      </c>
      <c r="F1125" s="5">
        <f t="shared" si="2212"/>
        <v>1.7880375000513453</v>
      </c>
      <c r="G1125" s="5">
        <f t="shared" si="2212"/>
        <v>9.266293841749853</v>
      </c>
      <c r="H1125" s="5">
        <f t="shared" si="2212"/>
        <v>3.1182107818439064</v>
      </c>
      <c r="I1125" s="5">
        <f t="shared" si="2212"/>
        <v>7.2870462658395283</v>
      </c>
      <c r="J1125" s="5">
        <f t="shared" si="2212"/>
        <v>37.210042678409302</v>
      </c>
      <c r="K1125" s="5">
        <f t="shared" si="2212"/>
        <v>11.320737297069188</v>
      </c>
      <c r="L1125" s="5"/>
      <c r="M1125" s="5">
        <f t="shared" si="2212"/>
        <v>1.3658023782546955</v>
      </c>
      <c r="N1125" s="5">
        <f t="shared" si="2212"/>
        <v>0</v>
      </c>
      <c r="O1125" s="5">
        <f t="shared" si="2212"/>
        <v>0</v>
      </c>
      <c r="P1125" s="5">
        <f t="shared" si="2212"/>
        <v>0</v>
      </c>
      <c r="Q1125" s="5">
        <f t="shared" si="2212"/>
        <v>0</v>
      </c>
      <c r="R1125" s="5">
        <f t="shared" si="2212"/>
        <v>0</v>
      </c>
      <c r="S1125" s="5">
        <f t="shared" si="2212"/>
        <v>0</v>
      </c>
      <c r="T1125" s="5"/>
      <c r="U1125" s="5">
        <f t="shared" si="2212"/>
        <v>1.2514795367186586</v>
      </c>
      <c r="V1125" s="5">
        <f t="shared" si="2212"/>
        <v>0.45445826667706779</v>
      </c>
      <c r="W1125" s="5">
        <f t="shared" si="2212"/>
        <v>2.2091031351698609</v>
      </c>
      <c r="X1125" s="5">
        <f t="shared" si="2212"/>
        <v>0.40208071599005191</v>
      </c>
      <c r="Y1125" s="5">
        <f t="shared" si="2212"/>
        <v>0.6238119722008264</v>
      </c>
      <c r="Z1125" s="5">
        <f t="shared" si="2212"/>
        <v>3.113169858046291</v>
      </c>
      <c r="AA1125" s="5">
        <f t="shared" si="2212"/>
        <v>0.75736898817466769</v>
      </c>
      <c r="AB1125" s="5"/>
      <c r="AC1125" s="5">
        <f t="shared" si="2212"/>
        <v>0.65047485676067041</v>
      </c>
      <c r="AD1125" s="5">
        <f t="shared" si="2212"/>
        <v>0.15359501279127574</v>
      </c>
      <c r="AE1125" s="5">
        <f t="shared" si="2212"/>
        <v>0.76891413529333041</v>
      </c>
      <c r="AF1125" s="5">
        <f t="shared" si="2212"/>
        <v>0.26619268158417375</v>
      </c>
      <c r="AG1125" s="5">
        <f t="shared" si="2212"/>
        <v>0.84748858699388485</v>
      </c>
      <c r="AH1125" s="5">
        <f t="shared" si="2212"/>
        <v>2.2292692492589841</v>
      </c>
      <c r="AI1125" s="5">
        <f t="shared" si="2212"/>
        <v>0</v>
      </c>
    </row>
    <row r="1126" spans="2:35" x14ac:dyDescent="0.3">
      <c r="B1126" s="86">
        <f t="shared" si="2197"/>
        <v>46112</v>
      </c>
      <c r="C1126" s="3"/>
      <c r="D1126" s="3"/>
      <c r="E1126" s="5">
        <f t="shared" ref="E1126:AI1126" si="2213">E1056-E1091</f>
        <v>2.0107550772269178</v>
      </c>
      <c r="F1126" s="5">
        <f t="shared" si="2213"/>
        <v>1.7969776875516033</v>
      </c>
      <c r="G1126" s="5">
        <f t="shared" si="2213"/>
        <v>9.3126253109586017</v>
      </c>
      <c r="H1126" s="5">
        <f t="shared" si="2213"/>
        <v>3.1338018357531254</v>
      </c>
      <c r="I1126" s="5">
        <f t="shared" si="2213"/>
        <v>7.3234814971687285</v>
      </c>
      <c r="J1126" s="5">
        <f t="shared" si="2213"/>
        <v>37.396092891801338</v>
      </c>
      <c r="K1126" s="5">
        <f t="shared" si="2213"/>
        <v>11.377340983554532</v>
      </c>
      <c r="L1126" s="5"/>
      <c r="M1126" s="5">
        <f t="shared" si="2213"/>
        <v>1.372631390145969</v>
      </c>
      <c r="N1126" s="5">
        <f t="shared" si="2213"/>
        <v>0</v>
      </c>
      <c r="O1126" s="5">
        <f t="shared" si="2213"/>
        <v>0</v>
      </c>
      <c r="P1126" s="5">
        <f t="shared" si="2213"/>
        <v>0</v>
      </c>
      <c r="Q1126" s="5">
        <f t="shared" si="2213"/>
        <v>0</v>
      </c>
      <c r="R1126" s="5">
        <f t="shared" si="2213"/>
        <v>0</v>
      </c>
      <c r="S1126" s="5">
        <f t="shared" si="2213"/>
        <v>0</v>
      </c>
      <c r="T1126" s="5"/>
      <c r="U1126" s="5">
        <f t="shared" si="2213"/>
        <v>1.2577369344022493</v>
      </c>
      <c r="V1126" s="5">
        <f t="shared" si="2213"/>
        <v>0.45673055801045237</v>
      </c>
      <c r="W1126" s="5">
        <f t="shared" si="2213"/>
        <v>2.2201486508457098</v>
      </c>
      <c r="X1126" s="5">
        <f t="shared" si="2213"/>
        <v>0.4040911195700021</v>
      </c>
      <c r="Y1126" s="5">
        <f t="shared" si="2213"/>
        <v>0.62693103206183043</v>
      </c>
      <c r="Z1126" s="5">
        <f t="shared" si="2213"/>
        <v>3.1287357073365207</v>
      </c>
      <c r="AA1126" s="5">
        <f t="shared" si="2213"/>
        <v>0.76115583311554103</v>
      </c>
      <c r="AB1126" s="5"/>
      <c r="AC1126" s="5">
        <f t="shared" si="2213"/>
        <v>0.65372723104447417</v>
      </c>
      <c r="AD1126" s="5">
        <f t="shared" si="2213"/>
        <v>0.15436298785523217</v>
      </c>
      <c r="AE1126" s="5">
        <f t="shared" si="2213"/>
        <v>0.77275870596979734</v>
      </c>
      <c r="AF1126" s="5">
        <f t="shared" si="2213"/>
        <v>0.26752364499209413</v>
      </c>
      <c r="AG1126" s="5">
        <f t="shared" si="2213"/>
        <v>0.85172602992885427</v>
      </c>
      <c r="AH1126" s="5">
        <f t="shared" si="2213"/>
        <v>2.2404155955052794</v>
      </c>
      <c r="AI1126" s="5">
        <f t="shared" si="2213"/>
        <v>0</v>
      </c>
    </row>
    <row r="1127" spans="2:35" x14ac:dyDescent="0.3">
      <c r="B1127" s="86">
        <f t="shared" si="2197"/>
        <v>46477</v>
      </c>
      <c r="C1127" s="3"/>
      <c r="D1127" s="3"/>
      <c r="E1127" s="5">
        <f t="shared" ref="E1127:AI1127" si="2214">E1057-E1092</f>
        <v>2.020808852613051</v>
      </c>
      <c r="F1127" s="5">
        <f t="shared" si="2214"/>
        <v>1.8059625759893621</v>
      </c>
      <c r="G1127" s="5">
        <f t="shared" si="2214"/>
        <v>9.3591884375133922</v>
      </c>
      <c r="H1127" s="5">
        <f t="shared" si="2214"/>
        <v>3.1494708449318907</v>
      </c>
      <c r="I1127" s="5">
        <f t="shared" si="2214"/>
        <v>7.3600989046545706</v>
      </c>
      <c r="J1127" s="5">
        <f t="shared" si="2214"/>
        <v>37.58307335626035</v>
      </c>
      <c r="K1127" s="5">
        <f t="shared" si="2214"/>
        <v>11.434227688472305</v>
      </c>
      <c r="L1127" s="5"/>
      <c r="M1127" s="5">
        <f t="shared" si="2214"/>
        <v>1.3794945470966979</v>
      </c>
      <c r="N1127" s="5">
        <f t="shared" si="2214"/>
        <v>0</v>
      </c>
      <c r="O1127" s="5">
        <f t="shared" si="2214"/>
        <v>0</v>
      </c>
      <c r="P1127" s="5">
        <f t="shared" si="2214"/>
        <v>0</v>
      </c>
      <c r="Q1127" s="5">
        <f t="shared" si="2214"/>
        <v>0</v>
      </c>
      <c r="R1127" s="5">
        <f t="shared" si="2214"/>
        <v>0</v>
      </c>
      <c r="S1127" s="5">
        <f t="shared" si="2214"/>
        <v>0</v>
      </c>
      <c r="T1127" s="5"/>
      <c r="U1127" s="5">
        <f t="shared" si="2214"/>
        <v>1.2640256190742605</v>
      </c>
      <c r="V1127" s="5">
        <f t="shared" si="2214"/>
        <v>0.45901421080050486</v>
      </c>
      <c r="W1127" s="5">
        <f t="shared" si="2214"/>
        <v>2.2312493940999385</v>
      </c>
      <c r="X1127" s="5">
        <f t="shared" si="2214"/>
        <v>0.40611157516785212</v>
      </c>
      <c r="Y1127" s="5">
        <f t="shared" si="2214"/>
        <v>0.63006568722213974</v>
      </c>
      <c r="Z1127" s="5">
        <f t="shared" si="2214"/>
        <v>3.144379385873203</v>
      </c>
      <c r="AA1127" s="5">
        <f t="shared" si="2214"/>
        <v>0.7649616122811187</v>
      </c>
      <c r="AB1127" s="5"/>
      <c r="AC1127" s="5">
        <f t="shared" si="2214"/>
        <v>0.65699586719969538</v>
      </c>
      <c r="AD1127" s="5">
        <f t="shared" si="2214"/>
        <v>0.15513480279450853</v>
      </c>
      <c r="AE1127" s="5">
        <f t="shared" si="2214"/>
        <v>0.77662249949964579</v>
      </c>
      <c r="AF1127" s="5">
        <f t="shared" si="2214"/>
        <v>0.26886126321705461</v>
      </c>
      <c r="AG1127" s="5">
        <f t="shared" si="2214"/>
        <v>0.85598466007849883</v>
      </c>
      <c r="AH1127" s="5">
        <f t="shared" si="2214"/>
        <v>2.2516176734828051</v>
      </c>
      <c r="AI1127" s="5">
        <f t="shared" si="2214"/>
        <v>0</v>
      </c>
    </row>
    <row r="1128" spans="2:35" x14ac:dyDescent="0.3">
      <c r="B1128" s="86">
        <f t="shared" si="2197"/>
        <v>46843</v>
      </c>
      <c r="C1128" s="3"/>
      <c r="D1128" s="3"/>
      <c r="E1128" s="5">
        <f t="shared" ref="E1128:AI1128" si="2215">E1058-E1093</f>
        <v>2.0309128968761172</v>
      </c>
      <c r="F1128" s="5">
        <f t="shared" si="2215"/>
        <v>1.8149923888693067</v>
      </c>
      <c r="G1128" s="5">
        <f t="shared" si="2215"/>
        <v>9.405984379700957</v>
      </c>
      <c r="H1128" s="5">
        <f t="shared" si="2215"/>
        <v>3.1652181991565485</v>
      </c>
      <c r="I1128" s="5">
        <f t="shared" si="2215"/>
        <v>7.3968993991778405</v>
      </c>
      <c r="J1128" s="5">
        <f t="shared" si="2215"/>
        <v>37.77098872304164</v>
      </c>
      <c r="K1128" s="5">
        <f t="shared" si="2215"/>
        <v>11.491398826914667</v>
      </c>
      <c r="L1128" s="5"/>
      <c r="M1128" s="5">
        <f t="shared" si="2215"/>
        <v>1.3863920198321829</v>
      </c>
      <c r="N1128" s="5">
        <f t="shared" si="2215"/>
        <v>0</v>
      </c>
      <c r="O1128" s="5">
        <f t="shared" si="2215"/>
        <v>0</v>
      </c>
      <c r="P1128" s="5">
        <f t="shared" si="2215"/>
        <v>0</v>
      </c>
      <c r="Q1128" s="5">
        <f t="shared" si="2215"/>
        <v>0</v>
      </c>
      <c r="R1128" s="5">
        <f t="shared" si="2215"/>
        <v>0</v>
      </c>
      <c r="S1128" s="5">
        <f t="shared" si="2215"/>
        <v>0</v>
      </c>
      <c r="T1128" s="5"/>
      <c r="U1128" s="5">
        <f t="shared" si="2215"/>
        <v>1.2703457471696318</v>
      </c>
      <c r="V1128" s="5">
        <f t="shared" si="2215"/>
        <v>0.4613092818545077</v>
      </c>
      <c r="W1128" s="5">
        <f t="shared" si="2215"/>
        <v>2.2424056410704374</v>
      </c>
      <c r="X1128" s="5">
        <f t="shared" si="2215"/>
        <v>0.4081421330436914</v>
      </c>
      <c r="Y1128" s="5">
        <f t="shared" si="2215"/>
        <v>0.63321601565824981</v>
      </c>
      <c r="Z1128" s="5">
        <f t="shared" si="2215"/>
        <v>3.1601012828025676</v>
      </c>
      <c r="AA1128" s="5">
        <f t="shared" si="2215"/>
        <v>0.76878642034252398</v>
      </c>
      <c r="AB1128" s="5"/>
      <c r="AC1128" s="5">
        <f t="shared" si="2215"/>
        <v>0.6602808465356933</v>
      </c>
      <c r="AD1128" s="5">
        <f t="shared" si="2215"/>
        <v>0.15591047680848114</v>
      </c>
      <c r="AE1128" s="5">
        <f t="shared" si="2215"/>
        <v>0.78050561199714386</v>
      </c>
      <c r="AF1128" s="5">
        <f t="shared" si="2215"/>
        <v>0.27020556953314001</v>
      </c>
      <c r="AG1128" s="5">
        <f t="shared" si="2215"/>
        <v>0.86026458337889089</v>
      </c>
      <c r="AH1128" s="5">
        <f t="shared" si="2215"/>
        <v>2.2628757618502187</v>
      </c>
      <c r="AI1128" s="5">
        <f t="shared" si="2215"/>
        <v>0</v>
      </c>
    </row>
    <row r="1129" spans="2:35" x14ac:dyDescent="0.3">
      <c r="B1129" s="86">
        <f t="shared" si="2197"/>
        <v>47208</v>
      </c>
      <c r="C1129" s="3"/>
      <c r="D1129" s="3"/>
      <c r="E1129" s="5">
        <f t="shared" ref="E1129:AI1129" si="2216">E1059-E1094</f>
        <v>2.0410674613604982</v>
      </c>
      <c r="F1129" s="5">
        <f t="shared" si="2216"/>
        <v>1.8240673508136531</v>
      </c>
      <c r="G1129" s="5">
        <f t="shared" si="2216"/>
        <v>9.4530143015994597</v>
      </c>
      <c r="H1129" s="5">
        <f t="shared" si="2216"/>
        <v>3.1810442901523359</v>
      </c>
      <c r="I1129" s="5">
        <f t="shared" si="2216"/>
        <v>7.4338838961737324</v>
      </c>
      <c r="J1129" s="5">
        <f t="shared" si="2216"/>
        <v>37.959843666656845</v>
      </c>
      <c r="K1129" s="5">
        <f t="shared" si="2216"/>
        <v>11.548855821049234</v>
      </c>
      <c r="L1129" s="5"/>
      <c r="M1129" s="5">
        <f t="shared" si="2216"/>
        <v>1.3933239799313419</v>
      </c>
      <c r="N1129" s="5">
        <f t="shared" si="2216"/>
        <v>0</v>
      </c>
      <c r="O1129" s="5">
        <f t="shared" si="2216"/>
        <v>0</v>
      </c>
      <c r="P1129" s="5">
        <f t="shared" si="2216"/>
        <v>0</v>
      </c>
      <c r="Q1129" s="5">
        <f t="shared" si="2216"/>
        <v>0</v>
      </c>
      <c r="R1129" s="5">
        <f t="shared" si="2216"/>
        <v>0</v>
      </c>
      <c r="S1129" s="5">
        <f t="shared" si="2216"/>
        <v>0</v>
      </c>
      <c r="T1129" s="5"/>
      <c r="U1129" s="5">
        <f t="shared" si="2216"/>
        <v>1.276697475905479</v>
      </c>
      <c r="V1129" s="5">
        <f t="shared" si="2216"/>
        <v>0.46361582826378012</v>
      </c>
      <c r="W1129" s="5">
        <f t="shared" si="2216"/>
        <v>2.2536176692757897</v>
      </c>
      <c r="X1129" s="5">
        <f t="shared" si="2216"/>
        <v>0.41018284370890967</v>
      </c>
      <c r="Y1129" s="5">
        <f t="shared" si="2216"/>
        <v>0.63638209573654159</v>
      </c>
      <c r="Z1129" s="5">
        <f t="shared" si="2216"/>
        <v>3.1759017892165802</v>
      </c>
      <c r="AA1129" s="5">
        <f t="shared" si="2216"/>
        <v>0.77263035244423706</v>
      </c>
      <c r="AB1129" s="5"/>
      <c r="AC1129" s="5">
        <f t="shared" si="2216"/>
        <v>0.66358225076837307</v>
      </c>
      <c r="AD1129" s="5">
        <f t="shared" si="2216"/>
        <v>0.15669002919252328</v>
      </c>
      <c r="AE1129" s="5">
        <f t="shared" si="2216"/>
        <v>0.78440814005712944</v>
      </c>
      <c r="AF1129" s="5">
        <f t="shared" si="2216"/>
        <v>0.27155659738080562</v>
      </c>
      <c r="AG1129" s="5">
        <f t="shared" si="2216"/>
        <v>0.86456590629578489</v>
      </c>
      <c r="AH1129" s="5">
        <f t="shared" si="2216"/>
        <v>2.2741901406594693</v>
      </c>
      <c r="AI1129" s="5">
        <f t="shared" si="2216"/>
        <v>0</v>
      </c>
    </row>
    <row r="1130" spans="2:35" x14ac:dyDescent="0.3">
      <c r="B1130" s="86">
        <f t="shared" si="2197"/>
        <v>47573</v>
      </c>
      <c r="C1130" s="3"/>
      <c r="D1130" s="3"/>
      <c r="E1130" s="5">
        <f t="shared" ref="E1130:AI1130" si="2217">E1060-E1095</f>
        <v>2.0512727986672985</v>
      </c>
      <c r="F1130" s="5">
        <f t="shared" si="2217"/>
        <v>1.8331876875677224</v>
      </c>
      <c r="G1130" s="5">
        <f t="shared" si="2217"/>
        <v>9.5002793731074533</v>
      </c>
      <c r="H1130" s="5">
        <f t="shared" si="2217"/>
        <v>3.1969495116030942</v>
      </c>
      <c r="I1130" s="5">
        <f t="shared" si="2217"/>
        <v>7.4710533156546006</v>
      </c>
      <c r="J1130" s="5">
        <f t="shared" si="2217"/>
        <v>38.149642884990129</v>
      </c>
      <c r="K1130" s="5">
        <f t="shared" si="2217"/>
        <v>11.606600100154479</v>
      </c>
      <c r="L1130" s="5"/>
      <c r="M1130" s="5">
        <f t="shared" si="2217"/>
        <v>1.4002905998309991</v>
      </c>
      <c r="N1130" s="5">
        <f t="shared" si="2217"/>
        <v>0</v>
      </c>
      <c r="O1130" s="5">
        <f t="shared" si="2217"/>
        <v>0</v>
      </c>
      <c r="P1130" s="5">
        <f t="shared" si="2217"/>
        <v>0</v>
      </c>
      <c r="Q1130" s="5">
        <f t="shared" si="2217"/>
        <v>0</v>
      </c>
      <c r="R1130" s="5">
        <f t="shared" si="2217"/>
        <v>0</v>
      </c>
      <c r="S1130" s="5">
        <f t="shared" si="2217"/>
        <v>0</v>
      </c>
      <c r="T1130" s="5"/>
      <c r="U1130" s="5">
        <f t="shared" si="2217"/>
        <v>1.2830809632850091</v>
      </c>
      <c r="V1130" s="5">
        <f t="shared" si="2217"/>
        <v>0.46593390740509832</v>
      </c>
      <c r="W1130" s="5">
        <f t="shared" si="2217"/>
        <v>2.2648857576221673</v>
      </c>
      <c r="X1130" s="5">
        <f t="shared" si="2217"/>
        <v>0.41223375792745376</v>
      </c>
      <c r="Y1130" s="5">
        <f t="shared" si="2217"/>
        <v>0.63956400621522391</v>
      </c>
      <c r="Z1130" s="5">
        <f t="shared" si="2217"/>
        <v>3.1917812981626641</v>
      </c>
      <c r="AA1130" s="5">
        <f t="shared" si="2217"/>
        <v>0.7764935042064578</v>
      </c>
      <c r="AB1130" s="5"/>
      <c r="AC1130" s="5">
        <f t="shared" si="2217"/>
        <v>0.66690016202221436</v>
      </c>
      <c r="AD1130" s="5">
        <f t="shared" si="2217"/>
        <v>0.15747347933848577</v>
      </c>
      <c r="AE1130" s="5">
        <f t="shared" si="2217"/>
        <v>0.78833018075741501</v>
      </c>
      <c r="AF1130" s="5">
        <f t="shared" si="2217"/>
        <v>0.27291438036770943</v>
      </c>
      <c r="AG1130" s="5">
        <f t="shared" si="2217"/>
        <v>0.86888873582726411</v>
      </c>
      <c r="AH1130" s="5">
        <f t="shared" si="2217"/>
        <v>2.2855610913627666</v>
      </c>
      <c r="AI1130" s="5">
        <f t="shared" si="2217"/>
        <v>0</v>
      </c>
    </row>
    <row r="1131" spans="2:35" x14ac:dyDescent="0.3">
      <c r="B1131" s="86">
        <f t="shared" si="2197"/>
        <v>47938</v>
      </c>
      <c r="C1131" s="3"/>
      <c r="D1131" s="3"/>
      <c r="E1131" s="5">
        <f t="shared" ref="E1131:AI1131" si="2218">E1061-E1096</f>
        <v>2.0615291626606407</v>
      </c>
      <c r="F1131" s="5">
        <f t="shared" si="2218"/>
        <v>1.8423536260055613</v>
      </c>
      <c r="G1131" s="5">
        <f t="shared" si="2218"/>
        <v>9.547780769972988</v>
      </c>
      <c r="H1131" s="5">
        <f t="shared" si="2218"/>
        <v>3.2129342591611092</v>
      </c>
      <c r="I1131" s="5">
        <f t="shared" si="2218"/>
        <v>7.5084085822328746</v>
      </c>
      <c r="J1131" s="5">
        <f t="shared" si="2218"/>
        <v>38.340391099415072</v>
      </c>
      <c r="K1131" s="5">
        <f t="shared" si="2218"/>
        <v>11.664633100655246</v>
      </c>
      <c r="L1131" s="5"/>
      <c r="M1131" s="5">
        <f t="shared" si="2218"/>
        <v>1.4072920528301509</v>
      </c>
      <c r="N1131" s="5">
        <f t="shared" si="2218"/>
        <v>0</v>
      </c>
      <c r="O1131" s="5">
        <f t="shared" si="2218"/>
        <v>0</v>
      </c>
      <c r="P1131" s="5">
        <f t="shared" si="2218"/>
        <v>0</v>
      </c>
      <c r="Q1131" s="5">
        <f t="shared" si="2218"/>
        <v>0</v>
      </c>
      <c r="R1131" s="5">
        <f t="shared" si="2218"/>
        <v>0</v>
      </c>
      <c r="S1131" s="5">
        <f t="shared" si="2218"/>
        <v>0</v>
      </c>
      <c r="T1131" s="5"/>
      <c r="U1131" s="5">
        <f t="shared" si="2218"/>
        <v>1.2894963681014318</v>
      </c>
      <c r="V1131" s="5">
        <f t="shared" si="2218"/>
        <v>0.46826357694212373</v>
      </c>
      <c r="W1131" s="5">
        <f t="shared" si="2218"/>
        <v>2.2762101864102791</v>
      </c>
      <c r="X1131" s="5">
        <f t="shared" si="2218"/>
        <v>0.41429492671709145</v>
      </c>
      <c r="Y1131" s="5">
        <f t="shared" si="2218"/>
        <v>0.64276182624629996</v>
      </c>
      <c r="Z1131" s="5">
        <f t="shared" si="2218"/>
        <v>3.207740204653478</v>
      </c>
      <c r="AA1131" s="5">
        <f t="shared" si="2218"/>
        <v>0.78037597172748963</v>
      </c>
      <c r="AB1131" s="5"/>
      <c r="AC1131" s="5">
        <f t="shared" si="2218"/>
        <v>0.6702346628323248</v>
      </c>
      <c r="AD1131" s="5">
        <f t="shared" si="2218"/>
        <v>0.15826084673517826</v>
      </c>
      <c r="AE1131" s="5">
        <f t="shared" si="2218"/>
        <v>0.79227183166120208</v>
      </c>
      <c r="AF1131" s="5">
        <f t="shared" si="2218"/>
        <v>0.2742789522695479</v>
      </c>
      <c r="AG1131" s="5">
        <f t="shared" si="2218"/>
        <v>0.87323317950639989</v>
      </c>
      <c r="AH1131" s="5">
        <f t="shared" si="2218"/>
        <v>2.2969888968195806</v>
      </c>
      <c r="AI1131" s="5">
        <f t="shared" si="2218"/>
        <v>0</v>
      </c>
    </row>
    <row r="1132" spans="2:35" x14ac:dyDescent="0.3">
      <c r="B1132" s="86">
        <f t="shared" si="2197"/>
        <v>48304</v>
      </c>
      <c r="C1132" s="3"/>
      <c r="D1132" s="3"/>
      <c r="E1132" s="5">
        <f t="shared" ref="E1132:AI1132" si="2219">E1062-E1097</f>
        <v>2.0718368084739396</v>
      </c>
      <c r="F1132" s="5">
        <f t="shared" si="2219"/>
        <v>1.8515653941355872</v>
      </c>
      <c r="G1132" s="5">
        <f t="shared" si="2219"/>
        <v>9.5955196738228565</v>
      </c>
      <c r="H1132" s="5">
        <f t="shared" si="2219"/>
        <v>3.2289989304569104</v>
      </c>
      <c r="I1132" s="5">
        <f t="shared" si="2219"/>
        <v>7.5459506251440374</v>
      </c>
      <c r="J1132" s="5">
        <f t="shared" si="2219"/>
        <v>38.532093054912153</v>
      </c>
      <c r="K1132" s="5">
        <f t="shared" si="2219"/>
        <v>11.722956266158526</v>
      </c>
      <c r="L1132" s="5"/>
      <c r="M1132" s="5">
        <f t="shared" si="2219"/>
        <v>1.4143285130943042</v>
      </c>
      <c r="N1132" s="5">
        <f t="shared" si="2219"/>
        <v>0</v>
      </c>
      <c r="O1132" s="5">
        <f t="shared" si="2219"/>
        <v>0</v>
      </c>
      <c r="P1132" s="5">
        <f t="shared" si="2219"/>
        <v>0</v>
      </c>
      <c r="Q1132" s="5">
        <f t="shared" si="2219"/>
        <v>0</v>
      </c>
      <c r="R1132" s="5">
        <f t="shared" si="2219"/>
        <v>0</v>
      </c>
      <c r="S1132" s="5">
        <f t="shared" si="2219"/>
        <v>0</v>
      </c>
      <c r="T1132" s="5"/>
      <c r="U1132" s="5">
        <f t="shared" si="2219"/>
        <v>1.2959438499419385</v>
      </c>
      <c r="V1132" s="5">
        <f t="shared" si="2219"/>
        <v>0.47060489482683465</v>
      </c>
      <c r="W1132" s="5">
        <f t="shared" si="2219"/>
        <v>2.2875912373423297</v>
      </c>
      <c r="X1132" s="5">
        <f t="shared" si="2219"/>
        <v>0.41636640135067715</v>
      </c>
      <c r="Y1132" s="5">
        <f t="shared" si="2219"/>
        <v>0.645975635377531</v>
      </c>
      <c r="Z1132" s="5">
        <f t="shared" si="2219"/>
        <v>3.2237789056767436</v>
      </c>
      <c r="AA1132" s="5">
        <f t="shared" si="2219"/>
        <v>0.78427785158612706</v>
      </c>
      <c r="AB1132" s="5"/>
      <c r="AC1132" s="5">
        <f t="shared" si="2219"/>
        <v>0.67358583614648637</v>
      </c>
      <c r="AD1132" s="5">
        <f t="shared" si="2219"/>
        <v>0.15905215096885428</v>
      </c>
      <c r="AE1132" s="5">
        <f t="shared" si="2219"/>
        <v>0.79623319081950816</v>
      </c>
      <c r="AF1132" s="5">
        <f t="shared" si="2219"/>
        <v>0.27565034703089575</v>
      </c>
      <c r="AG1132" s="5">
        <f t="shared" si="2219"/>
        <v>0.87759934540393214</v>
      </c>
      <c r="AH1132" s="5">
        <f t="shared" si="2219"/>
        <v>2.3084738413036785</v>
      </c>
      <c r="AI1132" s="5">
        <f t="shared" si="2219"/>
        <v>0</v>
      </c>
    </row>
    <row r="1133" spans="2:35" x14ac:dyDescent="0.3">
      <c r="B1133" s="86">
        <f t="shared" si="2197"/>
        <v>48669</v>
      </c>
      <c r="C1133" s="3"/>
      <c r="D1133" s="3"/>
      <c r="E1133" s="5">
        <f t="shared" ref="E1133:AI1133" si="2220">E1063-E1098</f>
        <v>2.0821959925163114</v>
      </c>
      <c r="F1133" s="5">
        <f t="shared" si="2220"/>
        <v>1.8608232211062656</v>
      </c>
      <c r="G1133" s="5">
        <f t="shared" si="2220"/>
        <v>9.6434972721919685</v>
      </c>
      <c r="H1133" s="5">
        <f t="shared" si="2220"/>
        <v>3.2451439251091969</v>
      </c>
      <c r="I1133" s="5">
        <f t="shared" si="2220"/>
        <v>7.5836803782697544</v>
      </c>
      <c r="J1133" s="5">
        <f t="shared" si="2220"/>
        <v>38.724753520186695</v>
      </c>
      <c r="K1133" s="5">
        <f t="shared" si="2220"/>
        <v>11.781571047489319</v>
      </c>
      <c r="L1133" s="5"/>
      <c r="M1133" s="5">
        <f t="shared" si="2220"/>
        <v>1.4214001556597751</v>
      </c>
      <c r="N1133" s="5">
        <f t="shared" si="2220"/>
        <v>0</v>
      </c>
      <c r="O1133" s="5">
        <f t="shared" si="2220"/>
        <v>0</v>
      </c>
      <c r="P1133" s="5">
        <f t="shared" si="2220"/>
        <v>0</v>
      </c>
      <c r="Q1133" s="5">
        <f t="shared" si="2220"/>
        <v>0</v>
      </c>
      <c r="R1133" s="5">
        <f t="shared" si="2220"/>
        <v>0</v>
      </c>
      <c r="S1133" s="5">
        <f t="shared" si="2220"/>
        <v>0</v>
      </c>
      <c r="T1133" s="5"/>
      <c r="U1133" s="5">
        <f t="shared" si="2220"/>
        <v>1.3024235691916495</v>
      </c>
      <c r="V1133" s="5">
        <f t="shared" si="2220"/>
        <v>0.47295791930096875</v>
      </c>
      <c r="W1133" s="5">
        <f t="shared" si="2220"/>
        <v>2.2990291935290408</v>
      </c>
      <c r="X1133" s="5">
        <f t="shared" si="2220"/>
        <v>0.41844823335742998</v>
      </c>
      <c r="Y1133" s="5">
        <f t="shared" si="2220"/>
        <v>0.6492055135544188</v>
      </c>
      <c r="Z1133" s="5">
        <f t="shared" si="2220"/>
        <v>3.2398978002051284</v>
      </c>
      <c r="AA1133" s="5">
        <f t="shared" si="2220"/>
        <v>0.7881992408440579</v>
      </c>
      <c r="AB1133" s="5"/>
      <c r="AC1133" s="5">
        <f t="shared" si="2220"/>
        <v>0.67695376532721951</v>
      </c>
      <c r="AD1133" s="5">
        <f t="shared" si="2220"/>
        <v>0.15984741172369832</v>
      </c>
      <c r="AE1133" s="5">
        <f t="shared" si="2220"/>
        <v>0.80021435677360531</v>
      </c>
      <c r="AF1133" s="5">
        <f t="shared" si="2220"/>
        <v>0.27702859876605013</v>
      </c>
      <c r="AG1133" s="5">
        <f t="shared" si="2220"/>
        <v>0.88198734213095165</v>
      </c>
      <c r="AH1133" s="5">
        <f t="shared" si="2220"/>
        <v>2.3200162105101962</v>
      </c>
      <c r="AI1133" s="5">
        <f t="shared" si="2220"/>
        <v>0</v>
      </c>
    </row>
    <row r="1134" spans="2:35" x14ac:dyDescent="0.3">
      <c r="B1134" s="86">
        <f t="shared" si="2197"/>
        <v>49034</v>
      </c>
      <c r="C1134" s="3"/>
      <c r="D1134" s="3"/>
      <c r="E1134" s="5">
        <f t="shared" ref="E1134:AI1134" si="2221">E1064-E1099</f>
        <v>2.0926069724788903</v>
      </c>
      <c r="F1134" s="5">
        <f t="shared" si="2221"/>
        <v>1.8701273372117981</v>
      </c>
      <c r="G1134" s="5">
        <f t="shared" si="2221"/>
        <v>9.6917147585529264</v>
      </c>
      <c r="H1134" s="5">
        <f t="shared" si="2221"/>
        <v>3.2613696447347422</v>
      </c>
      <c r="I1134" s="5">
        <f t="shared" si="2221"/>
        <v>7.6215987801611007</v>
      </c>
      <c r="J1134" s="5">
        <f t="shared" si="2221"/>
        <v>38.918377287787635</v>
      </c>
      <c r="K1134" s="5">
        <f t="shared" si="2221"/>
        <v>11.84047890272676</v>
      </c>
      <c r="L1134" s="5"/>
      <c r="M1134" s="5">
        <f t="shared" si="2221"/>
        <v>1.4285071564380729</v>
      </c>
      <c r="N1134" s="5">
        <f t="shared" si="2221"/>
        <v>0</v>
      </c>
      <c r="O1134" s="5">
        <f t="shared" si="2221"/>
        <v>0</v>
      </c>
      <c r="P1134" s="5">
        <f t="shared" si="2221"/>
        <v>0</v>
      </c>
      <c r="Q1134" s="5">
        <f t="shared" si="2221"/>
        <v>0</v>
      </c>
      <c r="R1134" s="5">
        <f t="shared" si="2221"/>
        <v>0</v>
      </c>
      <c r="S1134" s="5">
        <f t="shared" si="2221"/>
        <v>0</v>
      </c>
      <c r="T1134" s="5"/>
      <c r="U1134" s="5">
        <f t="shared" si="2221"/>
        <v>1.3089356870376072</v>
      </c>
      <c r="V1134" s="5">
        <f t="shared" si="2221"/>
        <v>0.47532270889747341</v>
      </c>
      <c r="W1134" s="5">
        <f t="shared" si="2221"/>
        <v>2.3105243394966859</v>
      </c>
      <c r="X1134" s="5">
        <f t="shared" si="2221"/>
        <v>0.42054047452421717</v>
      </c>
      <c r="Y1134" s="5">
        <f t="shared" si="2221"/>
        <v>0.65245154112219073</v>
      </c>
      <c r="Z1134" s="5">
        <f t="shared" si="2221"/>
        <v>3.2560972892061537</v>
      </c>
      <c r="AA1134" s="5">
        <f t="shared" si="2221"/>
        <v>0.79214023704827807</v>
      </c>
      <c r="AB1134" s="5"/>
      <c r="AC1134" s="5">
        <f t="shared" si="2221"/>
        <v>0.68033853415385437</v>
      </c>
      <c r="AD1134" s="5">
        <f t="shared" si="2221"/>
        <v>0.16064664878231705</v>
      </c>
      <c r="AE1134" s="5">
        <f t="shared" si="2221"/>
        <v>0.80421542855747319</v>
      </c>
      <c r="AF1134" s="5">
        <f t="shared" si="2221"/>
        <v>0.27841374175988065</v>
      </c>
      <c r="AG1134" s="5">
        <f t="shared" si="2221"/>
        <v>0.88639727884160635</v>
      </c>
      <c r="AH1134" s="5">
        <f t="shared" si="2221"/>
        <v>2.3316162915627467</v>
      </c>
      <c r="AI1134" s="5">
        <f t="shared" si="2221"/>
        <v>0</v>
      </c>
    </row>
    <row r="1135" spans="2:35" x14ac:dyDescent="0.3">
      <c r="B1135" s="86">
        <f t="shared" si="2197"/>
        <v>49399</v>
      </c>
      <c r="C1135" s="3"/>
      <c r="D1135" s="3"/>
      <c r="E1135" s="5">
        <f t="shared" ref="E1135:AI1135" si="2222">E1065-E1100</f>
        <v>2.1030700073412874</v>
      </c>
      <c r="F1135" s="5">
        <f t="shared" si="2222"/>
        <v>1.8794779738978562</v>
      </c>
      <c r="G1135" s="5">
        <f t="shared" si="2222"/>
        <v>9.7401733323456874</v>
      </c>
      <c r="H1135" s="5">
        <f t="shared" si="2222"/>
        <v>3.2776764929584203</v>
      </c>
      <c r="I1135" s="5">
        <f t="shared" si="2222"/>
        <v>7.6597067740619096</v>
      </c>
      <c r="J1135" s="5">
        <f t="shared" si="2222"/>
        <v>39.112969174226585</v>
      </c>
      <c r="K1135" s="5">
        <f t="shared" si="2222"/>
        <v>11.899681297240393</v>
      </c>
      <c r="L1135" s="5"/>
      <c r="M1135" s="5">
        <f t="shared" si="2222"/>
        <v>1.4356496922202666</v>
      </c>
      <c r="N1135" s="5">
        <f t="shared" si="2222"/>
        <v>0</v>
      </c>
      <c r="O1135" s="5">
        <f t="shared" si="2222"/>
        <v>0</v>
      </c>
      <c r="P1135" s="5">
        <f t="shared" si="2222"/>
        <v>0</v>
      </c>
      <c r="Q1135" s="5">
        <f t="shared" si="2222"/>
        <v>0</v>
      </c>
      <c r="R1135" s="5">
        <f t="shared" si="2222"/>
        <v>0</v>
      </c>
      <c r="S1135" s="5">
        <f t="shared" si="2222"/>
        <v>0</v>
      </c>
      <c r="T1135" s="5"/>
      <c r="U1135" s="5">
        <f t="shared" si="2222"/>
        <v>1.3154803654727942</v>
      </c>
      <c r="V1135" s="5">
        <f t="shared" si="2222"/>
        <v>0.47769932244196056</v>
      </c>
      <c r="W1135" s="5">
        <f t="shared" si="2222"/>
        <v>2.3220769611941678</v>
      </c>
      <c r="X1135" s="5">
        <f t="shared" si="2222"/>
        <v>0.42264317689683839</v>
      </c>
      <c r="Y1135" s="5">
        <f t="shared" si="2222"/>
        <v>0.65571379882780167</v>
      </c>
      <c r="Z1135" s="5">
        <f t="shared" si="2222"/>
        <v>3.2723777756521839</v>
      </c>
      <c r="AA1135" s="5">
        <f t="shared" si="2222"/>
        <v>0.79610093823351935</v>
      </c>
      <c r="AB1135" s="5"/>
      <c r="AC1135" s="5">
        <f t="shared" si="2222"/>
        <v>0.6837402268246251</v>
      </c>
      <c r="AD1135" s="5">
        <f t="shared" si="2222"/>
        <v>0.16144988202622867</v>
      </c>
      <c r="AE1135" s="5">
        <f t="shared" si="2222"/>
        <v>0.80823650570026029</v>
      </c>
      <c r="AF1135" s="5">
        <f t="shared" si="2222"/>
        <v>0.27980581046867981</v>
      </c>
      <c r="AG1135" s="5">
        <f t="shared" si="2222"/>
        <v>0.89082926523581385</v>
      </c>
      <c r="AH1135" s="5">
        <f t="shared" si="2222"/>
        <v>2.3432743730205612</v>
      </c>
      <c r="AI1135" s="5">
        <f t="shared" si="2222"/>
        <v>0</v>
      </c>
    </row>
    <row r="1136" spans="2:35" x14ac:dyDescent="0.3">
      <c r="B1136" s="86">
        <f t="shared" si="2197"/>
        <v>49765</v>
      </c>
      <c r="C1136" s="3"/>
      <c r="D1136" s="3"/>
      <c r="E1136" s="5">
        <f t="shared" ref="E1136:AI1136" si="2223">E1066-E1101</f>
        <v>2.1135853573779926</v>
      </c>
      <c r="F1136" s="5">
        <f t="shared" si="2223"/>
        <v>1.8888753637673439</v>
      </c>
      <c r="G1136" s="5">
        <f t="shared" si="2223"/>
        <v>9.7888741990074166</v>
      </c>
      <c r="H1136" s="5">
        <f t="shared" si="2223"/>
        <v>3.29406487542321</v>
      </c>
      <c r="I1136" s="5">
        <f t="shared" si="2223"/>
        <v>7.6980053079322133</v>
      </c>
      <c r="J1136" s="5">
        <f t="shared" si="2223"/>
        <v>39.308534020097689</v>
      </c>
      <c r="K1136" s="5">
        <f t="shared" si="2223"/>
        <v>11.959179703726592</v>
      </c>
      <c r="L1136" s="5"/>
      <c r="M1136" s="5">
        <f t="shared" si="2223"/>
        <v>1.4428279406813687</v>
      </c>
      <c r="N1136" s="5">
        <f t="shared" si="2223"/>
        <v>0</v>
      </c>
      <c r="O1136" s="5">
        <f t="shared" si="2223"/>
        <v>0</v>
      </c>
      <c r="P1136" s="5">
        <f t="shared" si="2223"/>
        <v>0</v>
      </c>
      <c r="Q1136" s="5">
        <f t="shared" si="2223"/>
        <v>0</v>
      </c>
      <c r="R1136" s="5">
        <f t="shared" si="2223"/>
        <v>0</v>
      </c>
      <c r="S1136" s="5">
        <f t="shared" si="2223"/>
        <v>0</v>
      </c>
      <c r="T1136" s="5"/>
      <c r="U1136" s="5">
        <f t="shared" si="2223"/>
        <v>1.3220577673001586</v>
      </c>
      <c r="V1136" s="5">
        <f t="shared" si="2223"/>
        <v>0.48008781905417042</v>
      </c>
      <c r="W1136" s="5">
        <f t="shared" si="2223"/>
        <v>2.3336873460001391</v>
      </c>
      <c r="X1136" s="5">
        <f t="shared" si="2223"/>
        <v>0.42475639278132249</v>
      </c>
      <c r="Y1136" s="5">
        <f t="shared" si="2223"/>
        <v>0.65899236782194048</v>
      </c>
      <c r="Z1136" s="5">
        <f t="shared" si="2223"/>
        <v>3.2887396645304423</v>
      </c>
      <c r="AA1136" s="5">
        <f t="shared" si="2223"/>
        <v>0.80008144292468697</v>
      </c>
      <c r="AB1136" s="5"/>
      <c r="AC1136" s="5">
        <f t="shared" si="2223"/>
        <v>0.68715892795874645</v>
      </c>
      <c r="AD1136" s="5">
        <f t="shared" si="2223"/>
        <v>0.16225713143635945</v>
      </c>
      <c r="AE1136" s="5">
        <f t="shared" si="2223"/>
        <v>0.8122776882287619</v>
      </c>
      <c r="AF1136" s="5">
        <f t="shared" si="2223"/>
        <v>0.28120483952102315</v>
      </c>
      <c r="AG1136" s="5">
        <f t="shared" si="2223"/>
        <v>0.89528341156199343</v>
      </c>
      <c r="AH1136" s="5">
        <f t="shared" si="2223"/>
        <v>2.3549907448856633</v>
      </c>
      <c r="AI1136" s="5">
        <f t="shared" si="2223"/>
        <v>0</v>
      </c>
    </row>
    <row r="1137" spans="2:35" x14ac:dyDescent="0.3">
      <c r="B1137" s="86">
        <f t="shared" si="2197"/>
        <v>50130</v>
      </c>
      <c r="C1137" s="3"/>
      <c r="D1137" s="3"/>
      <c r="E1137" s="5">
        <f t="shared" ref="E1137:AI1137" si="2224">E1067-E1102</f>
        <v>2.1241532841648834</v>
      </c>
      <c r="F1137" s="5">
        <f t="shared" si="2224"/>
        <v>1.8983197405861816</v>
      </c>
      <c r="G1137" s="5">
        <f t="shared" si="2224"/>
        <v>9.8378185700024545</v>
      </c>
      <c r="H1137" s="5">
        <f t="shared" si="2224"/>
        <v>3.3105351998003272</v>
      </c>
      <c r="I1137" s="5">
        <f t="shared" si="2224"/>
        <v>7.7364953344718757</v>
      </c>
      <c r="J1137" s="5">
        <f t="shared" si="2224"/>
        <v>39.505076690198173</v>
      </c>
      <c r="K1137" s="5">
        <f t="shared" si="2224"/>
        <v>12.018975602245224</v>
      </c>
      <c r="L1137" s="5"/>
      <c r="M1137" s="5">
        <f t="shared" si="2224"/>
        <v>1.450042080384776</v>
      </c>
      <c r="N1137" s="5">
        <f t="shared" si="2224"/>
        <v>0</v>
      </c>
      <c r="O1137" s="5">
        <f t="shared" si="2224"/>
        <v>0</v>
      </c>
      <c r="P1137" s="5">
        <f t="shared" si="2224"/>
        <v>0</v>
      </c>
      <c r="Q1137" s="5">
        <f t="shared" si="2224"/>
        <v>0</v>
      </c>
      <c r="R1137" s="5">
        <f t="shared" si="2224"/>
        <v>0</v>
      </c>
      <c r="S1137" s="5">
        <f t="shared" si="2224"/>
        <v>0</v>
      </c>
      <c r="T1137" s="5"/>
      <c r="U1137" s="5">
        <f t="shared" si="2224"/>
        <v>1.3286680561366602</v>
      </c>
      <c r="V1137" s="5">
        <f t="shared" si="2224"/>
        <v>0.48248825814944141</v>
      </c>
      <c r="W1137" s="5">
        <f t="shared" si="2224"/>
        <v>2.345355782730139</v>
      </c>
      <c r="X1137" s="5">
        <f t="shared" si="2224"/>
        <v>0.42688017474522866</v>
      </c>
      <c r="Y1137" s="5">
        <f t="shared" si="2224"/>
        <v>0.66228732966105053</v>
      </c>
      <c r="Z1137" s="5">
        <f t="shared" si="2224"/>
        <v>3.3051833628530956</v>
      </c>
      <c r="AA1137" s="5">
        <f t="shared" si="2224"/>
        <v>0.80408185013930999</v>
      </c>
      <c r="AB1137" s="5"/>
      <c r="AC1137" s="5">
        <f t="shared" si="2224"/>
        <v>0.69059472259854005</v>
      </c>
      <c r="AD1137" s="5">
        <f t="shared" si="2224"/>
        <v>0.16306841709354147</v>
      </c>
      <c r="AE1137" s="5">
        <f t="shared" si="2224"/>
        <v>0.81633907666990524</v>
      </c>
      <c r="AF1137" s="5">
        <f t="shared" si="2224"/>
        <v>0.2826108637186282</v>
      </c>
      <c r="AG1137" s="5">
        <f t="shared" si="2224"/>
        <v>0.89975982861980253</v>
      </c>
      <c r="AH1137" s="5">
        <f t="shared" si="2224"/>
        <v>2.3667656986100911</v>
      </c>
      <c r="AI1137" s="5">
        <f t="shared" si="2224"/>
        <v>0</v>
      </c>
    </row>
    <row r="1138" spans="2:35" x14ac:dyDescent="0.3">
      <c r="B1138" s="86">
        <f t="shared" si="2197"/>
        <v>50495</v>
      </c>
      <c r="C1138" s="3"/>
      <c r="D1138" s="3"/>
      <c r="E1138" s="5">
        <f t="shared" ref="E1138:AI1138" si="2225">E1068-E1103</f>
        <v>2.1347740505857047</v>
      </c>
      <c r="F1138" s="5">
        <f t="shared" si="2225"/>
        <v>1.9078113392891112</v>
      </c>
      <c r="G1138" s="5">
        <f t="shared" si="2225"/>
        <v>9.887007662852465</v>
      </c>
      <c r="H1138" s="5">
        <f t="shared" si="2225"/>
        <v>3.3270878757993287</v>
      </c>
      <c r="I1138" s="5">
        <f t="shared" si="2225"/>
        <v>7.775177811144232</v>
      </c>
      <c r="J1138" s="5">
        <f t="shared" si="2225"/>
        <v>39.702602073649153</v>
      </c>
      <c r="K1138" s="5">
        <f t="shared" si="2225"/>
        <v>12.079070480256451</v>
      </c>
      <c r="L1138" s="5"/>
      <c r="M1138" s="5">
        <f t="shared" si="2225"/>
        <v>1.4572922907866968</v>
      </c>
      <c r="N1138" s="5">
        <f t="shared" si="2225"/>
        <v>0</v>
      </c>
      <c r="O1138" s="5">
        <f t="shared" si="2225"/>
        <v>0</v>
      </c>
      <c r="P1138" s="5">
        <f t="shared" si="2225"/>
        <v>0</v>
      </c>
      <c r="Q1138" s="5">
        <f t="shared" si="2225"/>
        <v>0</v>
      </c>
      <c r="R1138" s="5">
        <f t="shared" si="2225"/>
        <v>0</v>
      </c>
      <c r="S1138" s="5">
        <f t="shared" si="2225"/>
        <v>0</v>
      </c>
      <c r="T1138" s="5"/>
      <c r="U1138" s="5">
        <f t="shared" si="2225"/>
        <v>1.3353113964173424</v>
      </c>
      <c r="V1138" s="5">
        <f t="shared" si="2225"/>
        <v>0.48490069944018899</v>
      </c>
      <c r="W1138" s="5">
        <f t="shared" si="2225"/>
        <v>2.3570825616437894</v>
      </c>
      <c r="X1138" s="5">
        <f t="shared" si="2225"/>
        <v>0.42901457561895473</v>
      </c>
      <c r="Y1138" s="5">
        <f t="shared" si="2225"/>
        <v>0.66559876630935566</v>
      </c>
      <c r="Z1138" s="5">
        <f t="shared" si="2225"/>
        <v>3.3217092796673615</v>
      </c>
      <c r="AA1138" s="5">
        <f t="shared" si="2225"/>
        <v>0.80810225939000668</v>
      </c>
      <c r="AB1138" s="5"/>
      <c r="AC1138" s="5">
        <f t="shared" si="2225"/>
        <v>0.69404769621153406</v>
      </c>
      <c r="AD1138" s="5">
        <f t="shared" si="2225"/>
        <v>0.16388375917900921</v>
      </c>
      <c r="AE1138" s="5">
        <f t="shared" si="2225"/>
        <v>0.82042077205325503</v>
      </c>
      <c r="AF1138" s="5">
        <f t="shared" si="2225"/>
        <v>0.28402391803722171</v>
      </c>
      <c r="AG1138" s="5">
        <f t="shared" si="2225"/>
        <v>0.90425862776290167</v>
      </c>
      <c r="AH1138" s="5">
        <f t="shared" si="2225"/>
        <v>2.3785995271031402</v>
      </c>
      <c r="AI1138" s="5">
        <f t="shared" si="2225"/>
        <v>0</v>
      </c>
    </row>
    <row r="1139" spans="2:35" x14ac:dyDescent="0.3">
      <c r="B1139" s="86">
        <f t="shared" si="2197"/>
        <v>50860</v>
      </c>
      <c r="C1139" s="3"/>
      <c r="D1139" s="3"/>
      <c r="E1139" s="5">
        <f t="shared" ref="E1139:AI1139" si="2226">E1069-E1104</f>
        <v>2.1454479208386346</v>
      </c>
      <c r="F1139" s="5">
        <f t="shared" si="2226"/>
        <v>1.917350395985558</v>
      </c>
      <c r="G1139" s="5">
        <f t="shared" si="2226"/>
        <v>9.936442701166726</v>
      </c>
      <c r="H1139" s="5">
        <f t="shared" si="2226"/>
        <v>3.3437233151783232</v>
      </c>
      <c r="I1139" s="5">
        <f t="shared" si="2226"/>
        <v>7.8140537001999562</v>
      </c>
      <c r="J1139" s="5">
        <f t="shared" si="2226"/>
        <v>39.901115084017405</v>
      </c>
      <c r="K1139" s="5">
        <f t="shared" si="2226"/>
        <v>12.139465832657731</v>
      </c>
      <c r="L1139" s="5"/>
      <c r="M1139" s="5">
        <f t="shared" si="2226"/>
        <v>1.4645787522406266</v>
      </c>
      <c r="N1139" s="5">
        <f t="shared" si="2226"/>
        <v>0</v>
      </c>
      <c r="O1139" s="5">
        <f t="shared" si="2226"/>
        <v>0</v>
      </c>
      <c r="P1139" s="5">
        <f t="shared" si="2226"/>
        <v>0</v>
      </c>
      <c r="Q1139" s="5">
        <f t="shared" si="2226"/>
        <v>0</v>
      </c>
      <c r="R1139" s="5">
        <f t="shared" si="2226"/>
        <v>0</v>
      </c>
      <c r="S1139" s="5">
        <f t="shared" si="2226"/>
        <v>0</v>
      </c>
      <c r="T1139" s="5"/>
      <c r="U1139" s="5">
        <f t="shared" si="2226"/>
        <v>1.3419879533994283</v>
      </c>
      <c r="V1139" s="5">
        <f t="shared" si="2226"/>
        <v>0.48732520293738979</v>
      </c>
      <c r="W1139" s="5">
        <f t="shared" si="2226"/>
        <v>2.3688679744520087</v>
      </c>
      <c r="X1139" s="5">
        <f t="shared" si="2226"/>
        <v>0.43115964849704991</v>
      </c>
      <c r="Y1139" s="5">
        <f t="shared" si="2226"/>
        <v>0.66892676014090213</v>
      </c>
      <c r="Z1139" s="5">
        <f t="shared" si="2226"/>
        <v>3.3383178260656972</v>
      </c>
      <c r="AA1139" s="5">
        <f t="shared" si="2226"/>
        <v>0.81214277068695662</v>
      </c>
      <c r="AB1139" s="5"/>
      <c r="AC1139" s="5">
        <f t="shared" si="2226"/>
        <v>0.69751793469259127</v>
      </c>
      <c r="AD1139" s="5">
        <f t="shared" si="2226"/>
        <v>0.16470317797490441</v>
      </c>
      <c r="AE1139" s="5">
        <f t="shared" si="2226"/>
        <v>0.8245228759135208</v>
      </c>
      <c r="AF1139" s="5">
        <f t="shared" si="2226"/>
        <v>0.28544403762740744</v>
      </c>
      <c r="AG1139" s="5">
        <f t="shared" si="2226"/>
        <v>0.90877992090171666</v>
      </c>
      <c r="AH1139" s="5">
        <f t="shared" si="2226"/>
        <v>2.3904925247386557</v>
      </c>
      <c r="AI1139" s="5">
        <f t="shared" si="2226"/>
        <v>0</v>
      </c>
    </row>
    <row r="1140" spans="2:35" x14ac:dyDescent="0.3">
      <c r="B1140" s="86">
        <f t="shared" si="2197"/>
        <v>51226</v>
      </c>
      <c r="C1140" s="3"/>
      <c r="D1140" s="3"/>
      <c r="E1140" s="5">
        <f t="shared" ref="E1140:AI1140" si="2227">E1070-E1105</f>
        <v>2.1561751604428281</v>
      </c>
      <c r="F1140" s="5">
        <f t="shared" si="2227"/>
        <v>1.9269371479654858</v>
      </c>
      <c r="G1140" s="5">
        <f t="shared" si="2227"/>
        <v>9.9861249146725548</v>
      </c>
      <c r="H1140" s="5">
        <f t="shared" si="2227"/>
        <v>3.3604419317542167</v>
      </c>
      <c r="I1140" s="5">
        <f t="shared" si="2227"/>
        <v>7.8531239687009489</v>
      </c>
      <c r="J1140" s="5">
        <f t="shared" si="2227"/>
        <v>40.100620659437489</v>
      </c>
      <c r="K1140" s="5">
        <f t="shared" si="2227"/>
        <v>12.200163161821013</v>
      </c>
      <c r="L1140" s="5"/>
      <c r="M1140" s="5">
        <f t="shared" si="2227"/>
        <v>1.4719016460018324</v>
      </c>
      <c r="N1140" s="5">
        <f t="shared" si="2227"/>
        <v>0</v>
      </c>
      <c r="O1140" s="5">
        <f t="shared" si="2227"/>
        <v>0</v>
      </c>
      <c r="P1140" s="5">
        <f t="shared" si="2227"/>
        <v>0</v>
      </c>
      <c r="Q1140" s="5">
        <f t="shared" si="2227"/>
        <v>0</v>
      </c>
      <c r="R1140" s="5">
        <f t="shared" si="2227"/>
        <v>0</v>
      </c>
      <c r="S1140" s="5">
        <f t="shared" si="2227"/>
        <v>0</v>
      </c>
      <c r="T1140" s="5"/>
      <c r="U1140" s="5">
        <f t="shared" si="2227"/>
        <v>1.3486978931664275</v>
      </c>
      <c r="V1140" s="5">
        <f t="shared" si="2227"/>
        <v>0.48976182895207643</v>
      </c>
      <c r="W1140" s="5">
        <f t="shared" si="2227"/>
        <v>2.3807123143242688</v>
      </c>
      <c r="X1140" s="5">
        <f t="shared" si="2227"/>
        <v>0.43331544673953548</v>
      </c>
      <c r="Y1140" s="5">
        <f t="shared" si="2227"/>
        <v>0.67227139394160673</v>
      </c>
      <c r="Z1140" s="5">
        <f t="shared" si="2227"/>
        <v>3.3550094151960259</v>
      </c>
      <c r="AA1140" s="5">
        <f t="shared" si="2227"/>
        <v>0.81620348454039116</v>
      </c>
      <c r="AB1140" s="5"/>
      <c r="AC1140" s="5">
        <f t="shared" si="2227"/>
        <v>0.7010055243660549</v>
      </c>
      <c r="AD1140" s="5">
        <f t="shared" si="2227"/>
        <v>0.16552669386477881</v>
      </c>
      <c r="AE1140" s="5">
        <f t="shared" si="2227"/>
        <v>0.82864549029308865</v>
      </c>
      <c r="AF1140" s="5">
        <f t="shared" si="2227"/>
        <v>0.28687125781554457</v>
      </c>
      <c r="AG1140" s="5">
        <f t="shared" si="2227"/>
        <v>0.91332382050622485</v>
      </c>
      <c r="AH1140" s="5">
        <f t="shared" si="2227"/>
        <v>2.4024449873623497</v>
      </c>
      <c r="AI1140" s="5">
        <f t="shared" si="2227"/>
        <v>0</v>
      </c>
    </row>
    <row r="1141" spans="2:35" x14ac:dyDescent="0.3">
      <c r="B1141" s="86">
        <f t="shared" si="2197"/>
        <v>51591</v>
      </c>
      <c r="C1141" s="3"/>
      <c r="D1141" s="3"/>
      <c r="E1141" s="5">
        <f t="shared" ref="E1141:AI1141" si="2228">E1071-E1106</f>
        <v>1.6231880421311189</v>
      </c>
      <c r="F1141" s="5">
        <f t="shared" si="2228"/>
        <v>1.4506156057717696</v>
      </c>
      <c r="G1141" s="5">
        <f t="shared" si="2228"/>
        <v>7.5176445986860791</v>
      </c>
      <c r="H1141" s="5">
        <f t="shared" si="2228"/>
        <v>2.5297708924441835</v>
      </c>
      <c r="I1141" s="5">
        <f t="shared" si="2228"/>
        <v>5.9119023135164426</v>
      </c>
      <c r="J1141" s="5">
        <f t="shared" si="2228"/>
        <v>30.188107687441693</v>
      </c>
      <c r="K1141" s="5">
        <f t="shared" si="2228"/>
        <v>9.1843924926068308</v>
      </c>
      <c r="L1141" s="5"/>
      <c r="M1141" s="5">
        <f t="shared" si="2228"/>
        <v>1.1080607896867711</v>
      </c>
      <c r="N1141" s="5">
        <f t="shared" si="2228"/>
        <v>0</v>
      </c>
      <c r="O1141" s="5">
        <f t="shared" si="2228"/>
        <v>0</v>
      </c>
      <c r="P1141" s="5">
        <f t="shared" si="2228"/>
        <v>0</v>
      </c>
      <c r="Q1141" s="5">
        <f t="shared" si="2228"/>
        <v>0</v>
      </c>
      <c r="R1141" s="5">
        <f t="shared" si="2228"/>
        <v>0</v>
      </c>
      <c r="S1141" s="5">
        <f t="shared" si="2228"/>
        <v>0</v>
      </c>
      <c r="T1141" s="5"/>
      <c r="U1141" s="5">
        <f t="shared" si="2228"/>
        <v>1.0153118971028157</v>
      </c>
      <c r="V1141" s="5">
        <f t="shared" si="2228"/>
        <v>0.36869710718864201</v>
      </c>
      <c r="W1141" s="5">
        <f t="shared" si="2228"/>
        <v>1.7922216298845619</v>
      </c>
      <c r="X1141" s="5">
        <f t="shared" si="2228"/>
        <v>0.32620376327582967</v>
      </c>
      <c r="Y1141" s="5">
        <f t="shared" si="2228"/>
        <v>0.5060919482481756</v>
      </c>
      <c r="Z1141" s="5">
        <f t="shared" si="2228"/>
        <v>2.5256812451475708</v>
      </c>
      <c r="AA1141" s="5">
        <f t="shared" si="2228"/>
        <v>0.61444531982254169</v>
      </c>
      <c r="AB1141" s="5"/>
      <c r="AC1141" s="5">
        <f t="shared" si="2228"/>
        <v>0.52772325991601754</v>
      </c>
      <c r="AD1141" s="5">
        <f t="shared" si="2228"/>
        <v>0.12460998302179971</v>
      </c>
      <c r="AE1141" s="5">
        <f t="shared" si="2228"/>
        <v>0.62381177359142614</v>
      </c>
      <c r="AF1141" s="5">
        <f t="shared" si="2228"/>
        <v>0.21595926150158951</v>
      </c>
      <c r="AG1141" s="5">
        <f t="shared" si="2228"/>
        <v>0.68755838172940553</v>
      </c>
      <c r="AH1141" s="5">
        <f t="shared" si="2228"/>
        <v>1.8085821814974987</v>
      </c>
      <c r="AI1141" s="5">
        <f t="shared" si="2228"/>
        <v>0</v>
      </c>
    </row>
    <row r="1142" spans="2:35" x14ac:dyDescent="0.3">
      <c r="E1142" s="2"/>
      <c r="M1142" s="2"/>
    </row>
    <row r="1143" spans="2:35" s="78" customFormat="1" x14ac:dyDescent="0.3">
      <c r="B1143" s="77" t="s">
        <v>258</v>
      </c>
      <c r="C1143" s="77"/>
      <c r="D1143" s="77"/>
    </row>
    <row r="1144" spans="2:35" x14ac:dyDescent="0.3">
      <c r="E1144" s="305" t="s">
        <v>89</v>
      </c>
      <c r="F1144" s="305"/>
      <c r="G1144" s="305"/>
      <c r="H1144" s="305"/>
      <c r="I1144" s="305"/>
      <c r="J1144" s="305"/>
      <c r="K1144" s="305"/>
      <c r="M1144" s="305" t="s">
        <v>64</v>
      </c>
      <c r="N1144" s="305"/>
      <c r="O1144" s="305"/>
      <c r="P1144" s="305"/>
      <c r="Q1144" s="305"/>
      <c r="R1144" s="305"/>
      <c r="S1144" s="305"/>
      <c r="U1144" s="305" t="s">
        <v>65</v>
      </c>
      <c r="V1144" s="305"/>
      <c r="W1144" s="305"/>
      <c r="X1144" s="305"/>
      <c r="Y1144" s="305"/>
      <c r="Z1144" s="305"/>
      <c r="AA1144" s="305"/>
      <c r="AC1144" s="305" t="s">
        <v>66</v>
      </c>
      <c r="AD1144" s="305"/>
      <c r="AE1144" s="305"/>
      <c r="AF1144" s="305"/>
      <c r="AG1144" s="305"/>
      <c r="AH1144" s="305"/>
      <c r="AI1144" s="305"/>
    </row>
    <row r="1145" spans="2:35" s="3" customFormat="1" x14ac:dyDescent="0.3">
      <c r="B1145" s="4" t="s">
        <v>211</v>
      </c>
      <c r="C1145" s="4"/>
      <c r="D1145" s="4"/>
      <c r="E1145" s="3" t="s">
        <v>70</v>
      </c>
      <c r="F1145" s="3" t="s">
        <v>69</v>
      </c>
      <c r="G1145" s="3" t="s">
        <v>61</v>
      </c>
      <c r="H1145" s="3" t="s">
        <v>68</v>
      </c>
      <c r="I1145" s="3" t="s">
        <v>71</v>
      </c>
      <c r="J1145" s="3" t="s">
        <v>72</v>
      </c>
      <c r="K1145" s="3" t="s">
        <v>62</v>
      </c>
      <c r="M1145" s="3" t="s">
        <v>70</v>
      </c>
      <c r="N1145" s="3" t="s">
        <v>69</v>
      </c>
      <c r="O1145" s="3" t="s">
        <v>61</v>
      </c>
      <c r="P1145" s="3" t="s">
        <v>68</v>
      </c>
      <c r="Q1145" s="3" t="s">
        <v>71</v>
      </c>
      <c r="R1145" s="3" t="s">
        <v>72</v>
      </c>
      <c r="S1145" s="3" t="s">
        <v>62</v>
      </c>
      <c r="U1145" s="3" t="s">
        <v>70</v>
      </c>
      <c r="V1145" s="3" t="s">
        <v>69</v>
      </c>
      <c r="W1145" s="3" t="s">
        <v>61</v>
      </c>
      <c r="X1145" s="3" t="s">
        <v>68</v>
      </c>
      <c r="Y1145" s="3" t="s">
        <v>71</v>
      </c>
      <c r="Z1145" s="3" t="s">
        <v>72</v>
      </c>
      <c r="AA1145" s="3" t="s">
        <v>62</v>
      </c>
      <c r="AC1145" s="3" t="s">
        <v>70</v>
      </c>
      <c r="AD1145" s="3" t="s">
        <v>69</v>
      </c>
      <c r="AE1145" s="3" t="s">
        <v>61</v>
      </c>
      <c r="AF1145" s="3" t="s">
        <v>68</v>
      </c>
      <c r="AG1145" s="3" t="s">
        <v>71</v>
      </c>
      <c r="AH1145" s="3" t="s">
        <v>72</v>
      </c>
      <c r="AI1145" s="3" t="s">
        <v>62</v>
      </c>
    </row>
    <row r="1146" spans="2:35" hidden="1" x14ac:dyDescent="0.3">
      <c r="B1146" s="85">
        <f>B901</f>
        <v>40633</v>
      </c>
      <c r="C1146" s="3"/>
      <c r="D1146" s="3"/>
      <c r="E1146" s="5">
        <f>E268-E479</f>
        <v>85.722500000000011</v>
      </c>
      <c r="F1146" s="5">
        <f t="shared" ref="F1146:AI1146" si="2229">F268-F479</f>
        <v>21.824999999999999</v>
      </c>
      <c r="G1146" s="5">
        <f t="shared" si="2229"/>
        <v>39.524999999999999</v>
      </c>
      <c r="H1146" s="5">
        <f t="shared" si="2229"/>
        <v>131.035</v>
      </c>
      <c r="I1146" s="5">
        <f t="shared" si="2229"/>
        <v>239.90625</v>
      </c>
      <c r="J1146" s="5">
        <f t="shared" si="2229"/>
        <v>275.04124999999993</v>
      </c>
      <c r="K1146" s="5">
        <f t="shared" si="2229"/>
        <v>42.735000000000007</v>
      </c>
      <c r="L1146" s="5"/>
      <c r="M1146" s="5">
        <f t="shared" si="2229"/>
        <v>88.243749999999991</v>
      </c>
      <c r="N1146" s="5">
        <f t="shared" si="2229"/>
        <v>0</v>
      </c>
      <c r="O1146" s="5">
        <f t="shared" si="2229"/>
        <v>0</v>
      </c>
      <c r="P1146" s="5">
        <f t="shared" si="2229"/>
        <v>0</v>
      </c>
      <c r="Q1146" s="5">
        <f t="shared" si="2229"/>
        <v>0</v>
      </c>
      <c r="R1146" s="5">
        <f t="shared" si="2229"/>
        <v>0</v>
      </c>
      <c r="S1146" s="5">
        <f t="shared" si="2229"/>
        <v>0</v>
      </c>
      <c r="T1146" s="5"/>
      <c r="U1146" s="5">
        <f t="shared" si="2229"/>
        <v>83.201250000000002</v>
      </c>
      <c r="V1146" s="5">
        <f t="shared" si="2229"/>
        <v>5.82</v>
      </c>
      <c r="W1146" s="5">
        <f t="shared" si="2229"/>
        <v>10.540000000000001</v>
      </c>
      <c r="X1146" s="5">
        <f t="shared" si="2229"/>
        <v>16.155000000000001</v>
      </c>
      <c r="Y1146" s="5">
        <f t="shared" si="2229"/>
        <v>20.791875000000001</v>
      </c>
      <c r="Z1146" s="5">
        <f t="shared" si="2229"/>
        <v>23.196250000000003</v>
      </c>
      <c r="AA1146" s="5">
        <f t="shared" si="2229"/>
        <v>3.0524999999999998</v>
      </c>
      <c r="AB1146" s="5"/>
      <c r="AC1146" s="5">
        <f t="shared" si="2229"/>
        <v>37.818750000000001</v>
      </c>
      <c r="AD1146" s="5">
        <f t="shared" si="2229"/>
        <v>1.4550000000000001</v>
      </c>
      <c r="AE1146" s="5">
        <f t="shared" si="2229"/>
        <v>2.6350000000000002</v>
      </c>
      <c r="AF1146" s="5">
        <f t="shared" si="2229"/>
        <v>8.0775000000000006</v>
      </c>
      <c r="AG1146" s="5">
        <f t="shared" si="2229"/>
        <v>19.192499999999999</v>
      </c>
      <c r="AH1146" s="5">
        <f t="shared" si="2229"/>
        <v>4.9706249999999992</v>
      </c>
      <c r="AI1146" s="5">
        <f t="shared" si="2229"/>
        <v>3.33</v>
      </c>
    </row>
    <row r="1147" spans="2:35" hidden="1" x14ac:dyDescent="0.3">
      <c r="B1147" s="85">
        <f t="shared" ref="B1147:B1176" si="2230">B902</f>
        <v>40999</v>
      </c>
      <c r="C1147" s="3"/>
      <c r="D1147" s="3"/>
      <c r="E1147" s="5">
        <f t="shared" ref="E1147:AI1147" si="2231">E269-E480</f>
        <v>91.778750000000002</v>
      </c>
      <c r="F1147" s="5">
        <f t="shared" si="2231"/>
        <v>22.724999999999998</v>
      </c>
      <c r="G1147" s="5">
        <f t="shared" si="2231"/>
        <v>41.625</v>
      </c>
      <c r="H1147" s="5">
        <f t="shared" si="2231"/>
        <v>136.875</v>
      </c>
      <c r="I1147" s="5">
        <f t="shared" si="2231"/>
        <v>256.21875</v>
      </c>
      <c r="J1147" s="5">
        <f t="shared" si="2231"/>
        <v>294.85749999999996</v>
      </c>
      <c r="K1147" s="5">
        <f t="shared" si="2231"/>
        <v>45.814999999999998</v>
      </c>
      <c r="L1147" s="5"/>
      <c r="M1147" s="5">
        <f t="shared" si="2231"/>
        <v>94.478124999999991</v>
      </c>
      <c r="N1147" s="5">
        <f t="shared" si="2231"/>
        <v>0</v>
      </c>
      <c r="O1147" s="5">
        <f t="shared" si="2231"/>
        <v>0</v>
      </c>
      <c r="P1147" s="5">
        <f t="shared" si="2231"/>
        <v>0</v>
      </c>
      <c r="Q1147" s="5">
        <f t="shared" si="2231"/>
        <v>0</v>
      </c>
      <c r="R1147" s="5">
        <f t="shared" si="2231"/>
        <v>0</v>
      </c>
      <c r="S1147" s="5">
        <f t="shared" si="2231"/>
        <v>0</v>
      </c>
      <c r="T1147" s="5"/>
      <c r="U1147" s="5">
        <f t="shared" si="2231"/>
        <v>89.079374999999985</v>
      </c>
      <c r="V1147" s="5">
        <f t="shared" si="2231"/>
        <v>6.06</v>
      </c>
      <c r="W1147" s="5">
        <f t="shared" si="2231"/>
        <v>11.100000000000001</v>
      </c>
      <c r="X1147" s="5">
        <f t="shared" si="2231"/>
        <v>16.875</v>
      </c>
      <c r="Y1147" s="5">
        <f t="shared" si="2231"/>
        <v>22.205624999999998</v>
      </c>
      <c r="Z1147" s="5">
        <f t="shared" si="2231"/>
        <v>24.867500000000003</v>
      </c>
      <c r="AA1147" s="5">
        <f t="shared" si="2231"/>
        <v>3.2724999999999995</v>
      </c>
      <c r="AB1147" s="5"/>
      <c r="AC1147" s="5">
        <f t="shared" si="2231"/>
        <v>40.490625000000001</v>
      </c>
      <c r="AD1147" s="5">
        <f t="shared" si="2231"/>
        <v>1.5149999999999999</v>
      </c>
      <c r="AE1147" s="5">
        <f t="shared" si="2231"/>
        <v>2.7750000000000004</v>
      </c>
      <c r="AF1147" s="5">
        <f t="shared" si="2231"/>
        <v>8.4375</v>
      </c>
      <c r="AG1147" s="5">
        <f t="shared" si="2231"/>
        <v>20.497499999999999</v>
      </c>
      <c r="AH1147" s="5">
        <f t="shared" si="2231"/>
        <v>5.3287499999999994</v>
      </c>
      <c r="AI1147" s="5">
        <f t="shared" si="2231"/>
        <v>3.57</v>
      </c>
    </row>
    <row r="1148" spans="2:35" hidden="1" x14ac:dyDescent="0.3">
      <c r="B1148" s="85">
        <f t="shared" si="2230"/>
        <v>41364</v>
      </c>
      <c r="C1148" s="3"/>
      <c r="D1148" s="3"/>
      <c r="E1148" s="5">
        <f t="shared" ref="E1148:AI1148" si="2232">E270-E481</f>
        <v>100.85250000000001</v>
      </c>
      <c r="F1148" s="5">
        <f t="shared" si="2232"/>
        <v>24.3</v>
      </c>
      <c r="G1148" s="5">
        <f t="shared" si="2232"/>
        <v>45</v>
      </c>
      <c r="H1148" s="5">
        <f t="shared" si="2232"/>
        <v>146.54750000000001</v>
      </c>
      <c r="I1148" s="5">
        <f t="shared" si="2232"/>
        <v>280.6875</v>
      </c>
      <c r="J1148" s="5">
        <f t="shared" si="2232"/>
        <v>324.84124999999995</v>
      </c>
      <c r="K1148" s="5">
        <f t="shared" si="2232"/>
        <v>50.338750000000005</v>
      </c>
      <c r="L1148" s="5"/>
      <c r="M1148" s="5">
        <f t="shared" si="2232"/>
        <v>103.81874999999998</v>
      </c>
      <c r="N1148" s="5">
        <f t="shared" si="2232"/>
        <v>0</v>
      </c>
      <c r="O1148" s="5">
        <f t="shared" si="2232"/>
        <v>0</v>
      </c>
      <c r="P1148" s="5">
        <f t="shared" si="2232"/>
        <v>0</v>
      </c>
      <c r="Q1148" s="5">
        <f t="shared" si="2232"/>
        <v>0</v>
      </c>
      <c r="R1148" s="5">
        <f t="shared" si="2232"/>
        <v>0</v>
      </c>
      <c r="S1148" s="5">
        <f t="shared" si="2232"/>
        <v>0</v>
      </c>
      <c r="T1148" s="5"/>
      <c r="U1148" s="5">
        <f t="shared" si="2232"/>
        <v>97.886250000000004</v>
      </c>
      <c r="V1148" s="5">
        <f t="shared" si="2232"/>
        <v>6.48</v>
      </c>
      <c r="W1148" s="5">
        <f t="shared" si="2232"/>
        <v>12</v>
      </c>
      <c r="X1148" s="5">
        <f t="shared" si="2232"/>
        <v>18.067499999999999</v>
      </c>
      <c r="Y1148" s="5">
        <f t="shared" si="2232"/>
        <v>24.326250000000002</v>
      </c>
      <c r="Z1148" s="5">
        <f t="shared" si="2232"/>
        <v>27.396250000000006</v>
      </c>
      <c r="AA1148" s="5">
        <f t="shared" si="2232"/>
        <v>3.5956250000000001</v>
      </c>
      <c r="AB1148" s="5"/>
      <c r="AC1148" s="5">
        <f t="shared" si="2232"/>
        <v>44.493749999999999</v>
      </c>
      <c r="AD1148" s="5">
        <f t="shared" si="2232"/>
        <v>1.62</v>
      </c>
      <c r="AE1148" s="5">
        <f t="shared" si="2232"/>
        <v>3</v>
      </c>
      <c r="AF1148" s="5">
        <f t="shared" si="2232"/>
        <v>9.0337499999999995</v>
      </c>
      <c r="AG1148" s="5">
        <f t="shared" si="2232"/>
        <v>22.454999999999998</v>
      </c>
      <c r="AH1148" s="5">
        <f t="shared" si="2232"/>
        <v>5.8706249999999995</v>
      </c>
      <c r="AI1148" s="5">
        <f t="shared" si="2232"/>
        <v>3.9224999999999999</v>
      </c>
    </row>
    <row r="1149" spans="2:35" hidden="1" x14ac:dyDescent="0.3">
      <c r="B1149" s="85">
        <f t="shared" si="2230"/>
        <v>41729</v>
      </c>
      <c r="C1149" s="3"/>
      <c r="D1149" s="3"/>
      <c r="E1149" s="5">
        <f t="shared" ref="E1149:AI1149" si="2233">E271-E482</f>
        <v>115.72750000000001</v>
      </c>
      <c r="F1149" s="5">
        <f t="shared" si="2233"/>
        <v>27.3</v>
      </c>
      <c r="G1149" s="5">
        <f t="shared" si="2233"/>
        <v>51.074999999999996</v>
      </c>
      <c r="H1149" s="5">
        <f t="shared" si="2233"/>
        <v>164.15874999999997</v>
      </c>
      <c r="I1149" s="5">
        <f t="shared" si="2233"/>
        <v>321.46875</v>
      </c>
      <c r="J1149" s="5">
        <f t="shared" si="2233"/>
        <v>374.74499999999995</v>
      </c>
      <c r="K1149" s="5">
        <f t="shared" si="2233"/>
        <v>57.942500000000003</v>
      </c>
      <c r="L1149" s="5"/>
      <c r="M1149" s="5">
        <f t="shared" si="2233"/>
        <v>119.13124999999998</v>
      </c>
      <c r="N1149" s="5">
        <f t="shared" si="2233"/>
        <v>0</v>
      </c>
      <c r="O1149" s="5">
        <f t="shared" si="2233"/>
        <v>0</v>
      </c>
      <c r="P1149" s="5">
        <f t="shared" si="2233"/>
        <v>0</v>
      </c>
      <c r="Q1149" s="5">
        <f t="shared" si="2233"/>
        <v>0</v>
      </c>
      <c r="R1149" s="5">
        <f t="shared" si="2233"/>
        <v>0</v>
      </c>
      <c r="S1149" s="5">
        <f t="shared" si="2233"/>
        <v>0</v>
      </c>
      <c r="T1149" s="5"/>
      <c r="U1149" s="5">
        <f t="shared" si="2233"/>
        <v>112.32375</v>
      </c>
      <c r="V1149" s="5">
        <f t="shared" si="2233"/>
        <v>7.28</v>
      </c>
      <c r="W1149" s="5">
        <f t="shared" si="2233"/>
        <v>13.62</v>
      </c>
      <c r="X1149" s="5">
        <f t="shared" si="2233"/>
        <v>20.23875</v>
      </c>
      <c r="Y1149" s="5">
        <f t="shared" si="2233"/>
        <v>27.860624999999999</v>
      </c>
      <c r="Z1149" s="5">
        <f t="shared" si="2233"/>
        <v>31.605000000000004</v>
      </c>
      <c r="AA1149" s="5">
        <f t="shared" si="2233"/>
        <v>4.1387500000000008</v>
      </c>
      <c r="AB1149" s="5"/>
      <c r="AC1149" s="5">
        <f t="shared" si="2233"/>
        <v>51.056249999999999</v>
      </c>
      <c r="AD1149" s="5">
        <f t="shared" si="2233"/>
        <v>1.82</v>
      </c>
      <c r="AE1149" s="5">
        <f t="shared" si="2233"/>
        <v>3.4049999999999998</v>
      </c>
      <c r="AF1149" s="5">
        <f t="shared" si="2233"/>
        <v>10.119375</v>
      </c>
      <c r="AG1149" s="5">
        <f t="shared" si="2233"/>
        <v>25.717500000000001</v>
      </c>
      <c r="AH1149" s="5">
        <f t="shared" si="2233"/>
        <v>6.7725</v>
      </c>
      <c r="AI1149" s="5">
        <f t="shared" si="2233"/>
        <v>4.5149999999999997</v>
      </c>
    </row>
    <row r="1150" spans="2:35" hidden="1" x14ac:dyDescent="0.3">
      <c r="B1150" s="85">
        <f t="shared" si="2230"/>
        <v>42094</v>
      </c>
      <c r="C1150" s="3"/>
      <c r="D1150" s="3"/>
      <c r="E1150" s="5">
        <f t="shared" ref="E1150:AI1150" si="2234">E272-E483</f>
        <v>123.86624999999999</v>
      </c>
      <c r="F1150" s="5">
        <f t="shared" si="2234"/>
        <v>28.5</v>
      </c>
      <c r="G1150" s="5">
        <f t="shared" si="2234"/>
        <v>53.774999999999999</v>
      </c>
      <c r="H1150" s="5">
        <f t="shared" si="2234"/>
        <v>171.27624999999998</v>
      </c>
      <c r="I1150" s="5">
        <f t="shared" si="2234"/>
        <v>343.21875</v>
      </c>
      <c r="J1150" s="5">
        <f t="shared" si="2234"/>
        <v>401.71999999999997</v>
      </c>
      <c r="K1150" s="5">
        <f t="shared" si="2234"/>
        <v>61.985000000000007</v>
      </c>
      <c r="L1150" s="5"/>
      <c r="M1150" s="5">
        <f t="shared" si="2234"/>
        <v>127.50937499999999</v>
      </c>
      <c r="N1150" s="5">
        <f t="shared" si="2234"/>
        <v>0</v>
      </c>
      <c r="O1150" s="5">
        <f t="shared" si="2234"/>
        <v>0</v>
      </c>
      <c r="P1150" s="5">
        <f t="shared" si="2234"/>
        <v>0</v>
      </c>
      <c r="Q1150" s="5">
        <f t="shared" si="2234"/>
        <v>0</v>
      </c>
      <c r="R1150" s="5">
        <f t="shared" si="2234"/>
        <v>0</v>
      </c>
      <c r="S1150" s="5">
        <f t="shared" si="2234"/>
        <v>0</v>
      </c>
      <c r="T1150" s="5"/>
      <c r="U1150" s="5">
        <f t="shared" si="2234"/>
        <v>120.223125</v>
      </c>
      <c r="V1150" s="5">
        <f t="shared" si="2234"/>
        <v>7.6000000000000005</v>
      </c>
      <c r="W1150" s="5">
        <f t="shared" si="2234"/>
        <v>14.339999999999998</v>
      </c>
      <c r="X1150" s="5">
        <f t="shared" si="2234"/>
        <v>21.116249999999997</v>
      </c>
      <c r="Y1150" s="5">
        <f t="shared" si="2234"/>
        <v>29.745625</v>
      </c>
      <c r="Z1150" s="5">
        <f t="shared" si="2234"/>
        <v>33.880000000000003</v>
      </c>
      <c r="AA1150" s="5">
        <f t="shared" si="2234"/>
        <v>4.4274999999999993</v>
      </c>
      <c r="AB1150" s="5"/>
      <c r="AC1150" s="5">
        <f t="shared" si="2234"/>
        <v>54.646874999999994</v>
      </c>
      <c r="AD1150" s="5">
        <f t="shared" si="2234"/>
        <v>1.9000000000000001</v>
      </c>
      <c r="AE1150" s="5">
        <f t="shared" si="2234"/>
        <v>3.5849999999999995</v>
      </c>
      <c r="AF1150" s="5">
        <f t="shared" si="2234"/>
        <v>10.558124999999999</v>
      </c>
      <c r="AG1150" s="5">
        <f t="shared" si="2234"/>
        <v>27.4575</v>
      </c>
      <c r="AH1150" s="5">
        <f t="shared" si="2234"/>
        <v>7.2600000000000007</v>
      </c>
      <c r="AI1150" s="5">
        <f t="shared" si="2234"/>
        <v>4.83</v>
      </c>
    </row>
    <row r="1151" spans="2:35" hidden="1" x14ac:dyDescent="0.3">
      <c r="B1151" s="85">
        <f t="shared" si="2230"/>
        <v>42460</v>
      </c>
      <c r="C1151" s="3"/>
      <c r="D1151" s="3"/>
      <c r="E1151" s="5">
        <f t="shared" ref="E1151:AI1151" si="2235">E273-E484</f>
        <v>132.77000000000001</v>
      </c>
      <c r="F1151" s="5">
        <f t="shared" si="2235"/>
        <v>29.774999999999995</v>
      </c>
      <c r="G1151" s="5">
        <f t="shared" si="2235"/>
        <v>56.625</v>
      </c>
      <c r="H1151" s="5">
        <f t="shared" si="2235"/>
        <v>179.03250000000003</v>
      </c>
      <c r="I1151" s="5">
        <f t="shared" si="2235"/>
        <v>366.84375</v>
      </c>
      <c r="J1151" s="5">
        <f t="shared" si="2235"/>
        <v>430.97749999999996</v>
      </c>
      <c r="K1151" s="5">
        <f t="shared" si="2235"/>
        <v>66.701250000000002</v>
      </c>
      <c r="L1151" s="5"/>
      <c r="M1151" s="5">
        <f t="shared" si="2235"/>
        <v>136.67499999999998</v>
      </c>
      <c r="N1151" s="5">
        <f t="shared" si="2235"/>
        <v>0</v>
      </c>
      <c r="O1151" s="5">
        <f t="shared" si="2235"/>
        <v>0</v>
      </c>
      <c r="P1151" s="5">
        <f t="shared" si="2235"/>
        <v>0</v>
      </c>
      <c r="Q1151" s="5">
        <f t="shared" si="2235"/>
        <v>0</v>
      </c>
      <c r="R1151" s="5">
        <f t="shared" si="2235"/>
        <v>0</v>
      </c>
      <c r="S1151" s="5">
        <f t="shared" si="2235"/>
        <v>0</v>
      </c>
      <c r="T1151" s="5"/>
      <c r="U1151" s="5">
        <f t="shared" si="2235"/>
        <v>128.86500000000001</v>
      </c>
      <c r="V1151" s="5">
        <f t="shared" si="2235"/>
        <v>7.94</v>
      </c>
      <c r="W1151" s="5">
        <f t="shared" si="2235"/>
        <v>15.100000000000001</v>
      </c>
      <c r="X1151" s="5">
        <f t="shared" si="2235"/>
        <v>22.072500000000002</v>
      </c>
      <c r="Y1151" s="5">
        <f t="shared" si="2235"/>
        <v>31.793125000000003</v>
      </c>
      <c r="Z1151" s="5">
        <f t="shared" si="2235"/>
        <v>36.347500000000004</v>
      </c>
      <c r="AA1151" s="5">
        <f t="shared" si="2235"/>
        <v>4.7643750000000002</v>
      </c>
      <c r="AB1151" s="5"/>
      <c r="AC1151" s="5">
        <f t="shared" si="2235"/>
        <v>58.574999999999989</v>
      </c>
      <c r="AD1151" s="5">
        <f t="shared" si="2235"/>
        <v>1.9850000000000001</v>
      </c>
      <c r="AE1151" s="5">
        <f t="shared" si="2235"/>
        <v>3.7750000000000004</v>
      </c>
      <c r="AF1151" s="5">
        <f t="shared" si="2235"/>
        <v>11.036250000000001</v>
      </c>
      <c r="AG1151" s="5">
        <f t="shared" si="2235"/>
        <v>29.347499999999997</v>
      </c>
      <c r="AH1151" s="5">
        <f t="shared" si="2235"/>
        <v>7.7887500000000003</v>
      </c>
      <c r="AI1151" s="5">
        <f t="shared" si="2235"/>
        <v>5.1974999999999998</v>
      </c>
    </row>
    <row r="1152" spans="2:35" hidden="1" x14ac:dyDescent="0.3">
      <c r="B1152" s="85">
        <f t="shared" si="2230"/>
        <v>42825</v>
      </c>
      <c r="C1152" s="3"/>
      <c r="D1152" s="3"/>
      <c r="E1152" s="5">
        <f t="shared" ref="E1152:AI1152" si="2236">E274-E485</f>
        <v>142.82125000000002</v>
      </c>
      <c r="F1152" s="5">
        <f t="shared" si="2236"/>
        <v>31.274999999999995</v>
      </c>
      <c r="G1152" s="5">
        <f t="shared" si="2236"/>
        <v>59.92499999999999</v>
      </c>
      <c r="H1152" s="5">
        <f t="shared" si="2236"/>
        <v>187.245</v>
      </c>
      <c r="I1152" s="5">
        <f t="shared" si="2236"/>
        <v>393.1875</v>
      </c>
      <c r="J1152" s="5">
        <f t="shared" si="2236"/>
        <v>463.86625000000004</v>
      </c>
      <c r="K1152" s="5">
        <f t="shared" si="2236"/>
        <v>71.802499999999995</v>
      </c>
      <c r="L1152" s="5"/>
      <c r="M1152" s="5">
        <f t="shared" si="2236"/>
        <v>147.02187499999999</v>
      </c>
      <c r="N1152" s="5">
        <f t="shared" si="2236"/>
        <v>0</v>
      </c>
      <c r="O1152" s="5">
        <f t="shared" si="2236"/>
        <v>0</v>
      </c>
      <c r="P1152" s="5">
        <f t="shared" si="2236"/>
        <v>0</v>
      </c>
      <c r="Q1152" s="5">
        <f t="shared" si="2236"/>
        <v>0</v>
      </c>
      <c r="R1152" s="5">
        <f t="shared" si="2236"/>
        <v>0</v>
      </c>
      <c r="S1152" s="5">
        <f t="shared" si="2236"/>
        <v>0</v>
      </c>
      <c r="T1152" s="5"/>
      <c r="U1152" s="5">
        <f t="shared" si="2236"/>
        <v>138.62062500000002</v>
      </c>
      <c r="V1152" s="5">
        <f t="shared" si="2236"/>
        <v>8.34</v>
      </c>
      <c r="W1152" s="5">
        <f t="shared" si="2236"/>
        <v>15.979999999999999</v>
      </c>
      <c r="X1152" s="5">
        <f t="shared" si="2236"/>
        <v>23.084999999999997</v>
      </c>
      <c r="Y1152" s="5">
        <f t="shared" si="2236"/>
        <v>34.076250000000009</v>
      </c>
      <c r="Z1152" s="5">
        <f t="shared" si="2236"/>
        <v>39.121250000000003</v>
      </c>
      <c r="AA1152" s="5">
        <f t="shared" si="2236"/>
        <v>5.1287500000000001</v>
      </c>
      <c r="AB1152" s="5"/>
      <c r="AC1152" s="5">
        <f t="shared" si="2236"/>
        <v>63.009374999999999</v>
      </c>
      <c r="AD1152" s="5">
        <f t="shared" si="2236"/>
        <v>2.085</v>
      </c>
      <c r="AE1152" s="5">
        <f t="shared" si="2236"/>
        <v>3.9949999999999997</v>
      </c>
      <c r="AF1152" s="5">
        <f t="shared" si="2236"/>
        <v>11.542499999999999</v>
      </c>
      <c r="AG1152" s="5">
        <f t="shared" si="2236"/>
        <v>31.454999999999995</v>
      </c>
      <c r="AH1152" s="5">
        <f t="shared" si="2236"/>
        <v>8.3831249999999979</v>
      </c>
      <c r="AI1152" s="5">
        <f t="shared" si="2236"/>
        <v>5.5949999999999998</v>
      </c>
    </row>
    <row r="1153" spans="2:35" hidden="1" x14ac:dyDescent="0.3">
      <c r="B1153" s="85">
        <f t="shared" si="2230"/>
        <v>43190</v>
      </c>
      <c r="C1153" s="3"/>
      <c r="D1153" s="3"/>
      <c r="E1153" s="5">
        <f t="shared" ref="E1153:AI1153" si="2237">E275-E486</f>
        <v>153.63750000000002</v>
      </c>
      <c r="F1153" s="5">
        <f t="shared" si="2237"/>
        <v>32.774999999999999</v>
      </c>
      <c r="G1153" s="5">
        <f t="shared" si="2237"/>
        <v>63.300000000000004</v>
      </c>
      <c r="H1153" s="5">
        <f t="shared" si="2237"/>
        <v>196.09624999999997</v>
      </c>
      <c r="I1153" s="5">
        <f t="shared" si="2237"/>
        <v>421.40625</v>
      </c>
      <c r="J1153" s="5">
        <f t="shared" si="2237"/>
        <v>499.03749999999997</v>
      </c>
      <c r="K1153" s="5">
        <f t="shared" si="2237"/>
        <v>77.288750000000007</v>
      </c>
      <c r="L1153" s="5"/>
      <c r="M1153" s="5">
        <f t="shared" si="2237"/>
        <v>158.15624999999997</v>
      </c>
      <c r="N1153" s="5">
        <f t="shared" si="2237"/>
        <v>0</v>
      </c>
      <c r="O1153" s="5">
        <f t="shared" si="2237"/>
        <v>0</v>
      </c>
      <c r="P1153" s="5">
        <f t="shared" si="2237"/>
        <v>0</v>
      </c>
      <c r="Q1153" s="5">
        <f t="shared" si="2237"/>
        <v>0</v>
      </c>
      <c r="R1153" s="5">
        <f t="shared" si="2237"/>
        <v>0</v>
      </c>
      <c r="S1153" s="5">
        <f t="shared" si="2237"/>
        <v>0</v>
      </c>
      <c r="T1153" s="5"/>
      <c r="U1153" s="5">
        <f t="shared" si="2237"/>
        <v>149.11875000000001</v>
      </c>
      <c r="V1153" s="5">
        <f t="shared" si="2237"/>
        <v>8.74</v>
      </c>
      <c r="W1153" s="5">
        <f t="shared" si="2237"/>
        <v>16.88</v>
      </c>
      <c r="X1153" s="5">
        <f t="shared" si="2237"/>
        <v>24.17625</v>
      </c>
      <c r="Y1153" s="5">
        <f t="shared" si="2237"/>
        <v>36.521875000000001</v>
      </c>
      <c r="Z1153" s="5">
        <f t="shared" si="2237"/>
        <v>42.087500000000006</v>
      </c>
      <c r="AA1153" s="5">
        <f t="shared" si="2237"/>
        <v>5.5206249999999999</v>
      </c>
      <c r="AB1153" s="5"/>
      <c r="AC1153" s="5">
        <f t="shared" si="2237"/>
        <v>67.781249999999986</v>
      </c>
      <c r="AD1153" s="5">
        <f t="shared" si="2237"/>
        <v>2.1850000000000001</v>
      </c>
      <c r="AE1153" s="5">
        <f t="shared" si="2237"/>
        <v>4.22</v>
      </c>
      <c r="AF1153" s="5">
        <f t="shared" si="2237"/>
        <v>12.088125</v>
      </c>
      <c r="AG1153" s="5">
        <f t="shared" si="2237"/>
        <v>33.712499999999999</v>
      </c>
      <c r="AH1153" s="5">
        <f t="shared" si="2237"/>
        <v>9.0187499999999989</v>
      </c>
      <c r="AI1153" s="5">
        <f t="shared" si="2237"/>
        <v>6.0225</v>
      </c>
    </row>
    <row r="1154" spans="2:35" hidden="1" x14ac:dyDescent="0.3">
      <c r="B1154" s="85">
        <f t="shared" si="2230"/>
        <v>43555</v>
      </c>
      <c r="C1154" s="3"/>
      <c r="D1154" s="3"/>
      <c r="E1154" s="5">
        <f t="shared" ref="E1154:AI1154" si="2238">E276-E487</f>
        <v>165.24</v>
      </c>
      <c r="F1154" s="5">
        <f t="shared" si="2238"/>
        <v>34.274999999999999</v>
      </c>
      <c r="G1154" s="5">
        <f t="shared" si="2238"/>
        <v>66.975000000000009</v>
      </c>
      <c r="H1154" s="5">
        <f t="shared" si="2238"/>
        <v>205.3125</v>
      </c>
      <c r="I1154" s="5">
        <f t="shared" si="2238"/>
        <v>451.59375</v>
      </c>
      <c r="J1154" s="5">
        <f t="shared" si="2238"/>
        <v>537.11374999999998</v>
      </c>
      <c r="K1154" s="5">
        <f t="shared" si="2238"/>
        <v>83.160000000000011</v>
      </c>
      <c r="L1154" s="5"/>
      <c r="M1154" s="5">
        <f t="shared" si="2238"/>
        <v>170.1</v>
      </c>
      <c r="N1154" s="5">
        <f t="shared" si="2238"/>
        <v>0</v>
      </c>
      <c r="O1154" s="5">
        <f t="shared" si="2238"/>
        <v>0</v>
      </c>
      <c r="P1154" s="5">
        <f t="shared" si="2238"/>
        <v>0</v>
      </c>
      <c r="Q1154" s="5">
        <f t="shared" si="2238"/>
        <v>0</v>
      </c>
      <c r="R1154" s="5">
        <f t="shared" si="2238"/>
        <v>0</v>
      </c>
      <c r="S1154" s="5">
        <f t="shared" si="2238"/>
        <v>0</v>
      </c>
      <c r="T1154" s="5"/>
      <c r="U1154" s="5">
        <f t="shared" si="2238"/>
        <v>160.38000000000002</v>
      </c>
      <c r="V1154" s="5">
        <f t="shared" si="2238"/>
        <v>9.14</v>
      </c>
      <c r="W1154" s="5">
        <f t="shared" si="2238"/>
        <v>17.86</v>
      </c>
      <c r="X1154" s="5">
        <f t="shared" si="2238"/>
        <v>25.3125</v>
      </c>
      <c r="Y1154" s="5">
        <f t="shared" si="2238"/>
        <v>39.138124999999995</v>
      </c>
      <c r="Z1154" s="5">
        <f t="shared" si="2238"/>
        <v>45.298750000000005</v>
      </c>
      <c r="AA1154" s="5">
        <f t="shared" si="2238"/>
        <v>5.94</v>
      </c>
      <c r="AB1154" s="5"/>
      <c r="AC1154" s="5">
        <f t="shared" si="2238"/>
        <v>72.899999999999991</v>
      </c>
      <c r="AD1154" s="5">
        <f t="shared" si="2238"/>
        <v>2.2850000000000001</v>
      </c>
      <c r="AE1154" s="5">
        <f t="shared" si="2238"/>
        <v>4.4649999999999999</v>
      </c>
      <c r="AF1154" s="5">
        <f t="shared" si="2238"/>
        <v>12.65625</v>
      </c>
      <c r="AG1154" s="5">
        <f t="shared" si="2238"/>
        <v>36.127500000000005</v>
      </c>
      <c r="AH1154" s="5">
        <f t="shared" si="2238"/>
        <v>9.7068750000000019</v>
      </c>
      <c r="AI1154" s="5">
        <f t="shared" si="2238"/>
        <v>6.4799999999999995</v>
      </c>
    </row>
    <row r="1155" spans="2:35" hidden="1" x14ac:dyDescent="0.3">
      <c r="B1155" s="85">
        <f t="shared" si="2230"/>
        <v>43921</v>
      </c>
      <c r="C1155" s="3"/>
      <c r="D1155" s="3"/>
      <c r="E1155" s="5">
        <f t="shared" ref="E1155:AI1155" si="2239">E277-E488</f>
        <v>177.73500000000001</v>
      </c>
      <c r="F1155" s="5">
        <f t="shared" si="2239"/>
        <v>35.774999999999999</v>
      </c>
      <c r="G1155" s="5">
        <f t="shared" si="2239"/>
        <v>70.874999999999986</v>
      </c>
      <c r="H1155" s="5">
        <f t="shared" si="2239"/>
        <v>214.89375000000004</v>
      </c>
      <c r="I1155" s="5">
        <f t="shared" si="2239"/>
        <v>484.03125</v>
      </c>
      <c r="J1155" s="5">
        <f t="shared" si="2239"/>
        <v>578.09499999999991</v>
      </c>
      <c r="K1155" s="5">
        <f t="shared" si="2239"/>
        <v>89.416249999999991</v>
      </c>
      <c r="L1155" s="5"/>
      <c r="M1155" s="5">
        <f t="shared" si="2239"/>
        <v>182.96249999999998</v>
      </c>
      <c r="N1155" s="5">
        <f t="shared" si="2239"/>
        <v>0</v>
      </c>
      <c r="O1155" s="5">
        <f t="shared" si="2239"/>
        <v>0</v>
      </c>
      <c r="P1155" s="5">
        <f t="shared" si="2239"/>
        <v>0</v>
      </c>
      <c r="Q1155" s="5">
        <f t="shared" si="2239"/>
        <v>0</v>
      </c>
      <c r="R1155" s="5">
        <f t="shared" si="2239"/>
        <v>0</v>
      </c>
      <c r="S1155" s="5">
        <f t="shared" si="2239"/>
        <v>0</v>
      </c>
      <c r="T1155" s="5"/>
      <c r="U1155" s="5">
        <f t="shared" si="2239"/>
        <v>172.50750000000002</v>
      </c>
      <c r="V1155" s="5">
        <f t="shared" si="2239"/>
        <v>9.5399999999999991</v>
      </c>
      <c r="W1155" s="5">
        <f t="shared" si="2239"/>
        <v>18.899999999999999</v>
      </c>
      <c r="X1155" s="5">
        <f t="shared" si="2239"/>
        <v>26.493749999999995</v>
      </c>
      <c r="Y1155" s="5">
        <f t="shared" si="2239"/>
        <v>41.949374999999996</v>
      </c>
      <c r="Z1155" s="5">
        <f t="shared" si="2239"/>
        <v>48.755000000000003</v>
      </c>
      <c r="AA1155" s="5">
        <f t="shared" si="2239"/>
        <v>6.3868750000000007</v>
      </c>
      <c r="AB1155" s="5"/>
      <c r="AC1155" s="5">
        <f t="shared" si="2239"/>
        <v>78.412500000000009</v>
      </c>
      <c r="AD1155" s="5">
        <f t="shared" si="2239"/>
        <v>2.3849999999999998</v>
      </c>
      <c r="AE1155" s="5">
        <f t="shared" si="2239"/>
        <v>4.7249999999999996</v>
      </c>
      <c r="AF1155" s="5">
        <f t="shared" si="2239"/>
        <v>13.246874999999998</v>
      </c>
      <c r="AG1155" s="5">
        <f t="shared" si="2239"/>
        <v>38.722500000000004</v>
      </c>
      <c r="AH1155" s="5">
        <f t="shared" si="2239"/>
        <v>10.4475</v>
      </c>
      <c r="AI1155" s="5">
        <f t="shared" si="2239"/>
        <v>6.9675000000000002</v>
      </c>
    </row>
    <row r="1156" spans="2:35" hidden="1" x14ac:dyDescent="0.3">
      <c r="B1156" s="85">
        <f t="shared" si="2230"/>
        <v>44286</v>
      </c>
      <c r="C1156" s="3"/>
      <c r="D1156" s="3"/>
      <c r="E1156" s="5">
        <f t="shared" ref="E1156:AI1156" si="2240">E278-E489</f>
        <v>152.68125000000001</v>
      </c>
      <c r="F1156" s="5">
        <f t="shared" si="2240"/>
        <v>38.4</v>
      </c>
      <c r="G1156" s="5">
        <f t="shared" si="2240"/>
        <v>77.099999999999994</v>
      </c>
      <c r="H1156" s="5">
        <f t="shared" si="2240"/>
        <v>176.11249999999998</v>
      </c>
      <c r="I1156" s="5">
        <f t="shared" si="2240"/>
        <v>404.90625</v>
      </c>
      <c r="J1156" s="5">
        <f t="shared" si="2240"/>
        <v>509.82749999999993</v>
      </c>
      <c r="K1156" s="5">
        <f t="shared" si="2240"/>
        <v>78.828749999999999</v>
      </c>
      <c r="L1156" s="5"/>
      <c r="M1156" s="5">
        <f t="shared" si="2240"/>
        <v>157.171875</v>
      </c>
      <c r="N1156" s="5">
        <f t="shared" si="2240"/>
        <v>0</v>
      </c>
      <c r="O1156" s="5">
        <f t="shared" si="2240"/>
        <v>0</v>
      </c>
      <c r="P1156" s="5">
        <f t="shared" si="2240"/>
        <v>0</v>
      </c>
      <c r="Q1156" s="5">
        <f t="shared" si="2240"/>
        <v>0</v>
      </c>
      <c r="R1156" s="5">
        <f t="shared" si="2240"/>
        <v>0</v>
      </c>
      <c r="S1156" s="5">
        <f t="shared" si="2240"/>
        <v>0</v>
      </c>
      <c r="T1156" s="5"/>
      <c r="U1156" s="5">
        <f t="shared" si="2240"/>
        <v>148.19062500000001</v>
      </c>
      <c r="V1156" s="5">
        <f t="shared" si="2240"/>
        <v>10.24</v>
      </c>
      <c r="W1156" s="5">
        <f t="shared" si="2240"/>
        <v>20.56</v>
      </c>
      <c r="X1156" s="5">
        <f t="shared" si="2240"/>
        <v>21.712499999999995</v>
      </c>
      <c r="Y1156" s="5">
        <f t="shared" si="2240"/>
        <v>35.091875000000009</v>
      </c>
      <c r="Z1156" s="5">
        <f t="shared" si="2240"/>
        <v>42.997500000000002</v>
      </c>
      <c r="AA1156" s="5">
        <f t="shared" si="2240"/>
        <v>5.6306249999999993</v>
      </c>
      <c r="AB1156" s="5"/>
      <c r="AC1156" s="5">
        <f t="shared" si="2240"/>
        <v>67.359374999999986</v>
      </c>
      <c r="AD1156" s="5">
        <f t="shared" si="2240"/>
        <v>2.56</v>
      </c>
      <c r="AE1156" s="5">
        <f t="shared" si="2240"/>
        <v>5.14</v>
      </c>
      <c r="AF1156" s="5">
        <f t="shared" si="2240"/>
        <v>10.856249999999998</v>
      </c>
      <c r="AG1156" s="5">
        <f t="shared" si="2240"/>
        <v>32.392499999999991</v>
      </c>
      <c r="AH1156" s="5">
        <f t="shared" si="2240"/>
        <v>9.2137499999999992</v>
      </c>
      <c r="AI1156" s="5">
        <f t="shared" si="2240"/>
        <v>6.1424999999999992</v>
      </c>
    </row>
    <row r="1157" spans="2:35" x14ac:dyDescent="0.3">
      <c r="B1157" s="85">
        <f t="shared" si="2230"/>
        <v>44651</v>
      </c>
      <c r="C1157" s="3"/>
      <c r="D1157" s="3"/>
      <c r="E1157" s="5">
        <f t="shared" ref="E1157:AI1157" si="2241">E279-E490</f>
        <v>47.744606250000004</v>
      </c>
      <c r="F1157" s="5">
        <f t="shared" si="2241"/>
        <v>42.953624999999995</v>
      </c>
      <c r="G1157" s="5">
        <f t="shared" si="2241"/>
        <v>87.108749999999986</v>
      </c>
      <c r="H1157" s="5">
        <f t="shared" si="2241"/>
        <v>37.641993750000005</v>
      </c>
      <c r="I1157" s="5">
        <f t="shared" si="2241"/>
        <v>90.863437499999989</v>
      </c>
      <c r="J1157" s="5">
        <f t="shared" si="2241"/>
        <v>208.17489375</v>
      </c>
      <c r="K1157" s="5">
        <f t="shared" si="2241"/>
        <v>32.380425000000002</v>
      </c>
      <c r="L1157" s="5"/>
      <c r="M1157" s="5">
        <f t="shared" si="2241"/>
        <v>49.148859374999994</v>
      </c>
      <c r="N1157" s="5">
        <f t="shared" si="2241"/>
        <v>0</v>
      </c>
      <c r="O1157" s="5">
        <f t="shared" si="2241"/>
        <v>0</v>
      </c>
      <c r="P1157" s="5">
        <f t="shared" si="2241"/>
        <v>0</v>
      </c>
      <c r="Q1157" s="5">
        <f t="shared" si="2241"/>
        <v>0</v>
      </c>
      <c r="R1157" s="5">
        <f t="shared" si="2241"/>
        <v>0</v>
      </c>
      <c r="S1157" s="5">
        <f t="shared" si="2241"/>
        <v>0</v>
      </c>
      <c r="T1157" s="5"/>
      <c r="U1157" s="5">
        <f t="shared" si="2241"/>
        <v>46.340353125</v>
      </c>
      <c r="V1157" s="5">
        <f t="shared" si="2241"/>
        <v>11.454299999999998</v>
      </c>
      <c r="W1157" s="5">
        <f t="shared" si="2241"/>
        <v>23.228999999999999</v>
      </c>
      <c r="X1157" s="5">
        <f t="shared" si="2241"/>
        <v>4.6407937499999994</v>
      </c>
      <c r="Y1157" s="5">
        <f t="shared" si="2241"/>
        <v>7.8748312499999997</v>
      </c>
      <c r="Z1157" s="5">
        <f t="shared" si="2241"/>
        <v>17.556918749999998</v>
      </c>
      <c r="AA1157" s="5">
        <f t="shared" si="2241"/>
        <v>2.3128875</v>
      </c>
      <c r="AB1157" s="5"/>
      <c r="AC1157" s="5">
        <f t="shared" si="2241"/>
        <v>21.063796874999998</v>
      </c>
      <c r="AD1157" s="5">
        <f t="shared" si="2241"/>
        <v>2.8635749999999995</v>
      </c>
      <c r="AE1157" s="5">
        <f t="shared" si="2241"/>
        <v>5.8072499999999998</v>
      </c>
      <c r="AF1157" s="5">
        <f t="shared" si="2241"/>
        <v>2.3203968749999997</v>
      </c>
      <c r="AG1157" s="5">
        <f t="shared" si="2241"/>
        <v>7.269075</v>
      </c>
      <c r="AH1157" s="5">
        <f t="shared" si="2241"/>
        <v>3.7621968749999994</v>
      </c>
      <c r="AI1157" s="5">
        <f t="shared" si="2241"/>
        <v>2.5231499999999998</v>
      </c>
    </row>
    <row r="1158" spans="2:35" x14ac:dyDescent="0.3">
      <c r="B1158" s="85">
        <f t="shared" si="2230"/>
        <v>45016</v>
      </c>
      <c r="C1158" s="3"/>
      <c r="D1158" s="3"/>
      <c r="E1158" s="5">
        <f t="shared" ref="E1158:AI1158" si="2242">E280-E491</f>
        <v>47.983329281250001</v>
      </c>
      <c r="F1158" s="5">
        <f t="shared" si="2242"/>
        <v>43.168393124999994</v>
      </c>
      <c r="G1158" s="5">
        <f t="shared" si="2242"/>
        <v>87.544293749999994</v>
      </c>
      <c r="H1158" s="5">
        <f t="shared" si="2242"/>
        <v>37.830203718749992</v>
      </c>
      <c r="I1158" s="5">
        <f t="shared" si="2242"/>
        <v>91.317754687499985</v>
      </c>
      <c r="J1158" s="5">
        <f t="shared" si="2242"/>
        <v>209.21576821874996</v>
      </c>
      <c r="K1158" s="5">
        <f t="shared" si="2242"/>
        <v>32.542327124999993</v>
      </c>
      <c r="L1158" s="5"/>
      <c r="M1158" s="5">
        <f t="shared" si="2242"/>
        <v>49.394603671874997</v>
      </c>
      <c r="N1158" s="5">
        <f t="shared" si="2242"/>
        <v>0</v>
      </c>
      <c r="O1158" s="5">
        <f t="shared" si="2242"/>
        <v>0</v>
      </c>
      <c r="P1158" s="5">
        <f t="shared" si="2242"/>
        <v>0</v>
      </c>
      <c r="Q1158" s="5">
        <f t="shared" si="2242"/>
        <v>0</v>
      </c>
      <c r="R1158" s="5">
        <f t="shared" si="2242"/>
        <v>0</v>
      </c>
      <c r="S1158" s="5">
        <f t="shared" si="2242"/>
        <v>0</v>
      </c>
      <c r="T1158" s="5"/>
      <c r="U1158" s="5">
        <f t="shared" si="2242"/>
        <v>46.572054890624997</v>
      </c>
      <c r="V1158" s="5">
        <f t="shared" si="2242"/>
        <v>11.511571499999997</v>
      </c>
      <c r="W1158" s="5">
        <f t="shared" si="2242"/>
        <v>23.345144999999999</v>
      </c>
      <c r="X1158" s="5">
        <f t="shared" si="2242"/>
        <v>4.6639977187499992</v>
      </c>
      <c r="Y1158" s="5">
        <f t="shared" si="2242"/>
        <v>7.9142054062499989</v>
      </c>
      <c r="Z1158" s="5">
        <f t="shared" si="2242"/>
        <v>17.644703343749999</v>
      </c>
      <c r="AA1158" s="5">
        <f t="shared" si="2242"/>
        <v>2.3244519374999997</v>
      </c>
      <c r="AB1158" s="5"/>
      <c r="AC1158" s="5">
        <f t="shared" si="2242"/>
        <v>21.169115859374998</v>
      </c>
      <c r="AD1158" s="5">
        <f t="shared" si="2242"/>
        <v>2.8778928749999992</v>
      </c>
      <c r="AE1158" s="5">
        <f t="shared" si="2242"/>
        <v>5.8362862499999997</v>
      </c>
      <c r="AF1158" s="5">
        <f t="shared" si="2242"/>
        <v>2.3319988593749996</v>
      </c>
      <c r="AG1158" s="5">
        <f t="shared" si="2242"/>
        <v>7.3054203749999997</v>
      </c>
      <c r="AH1158" s="5">
        <f t="shared" si="2242"/>
        <v>3.7810078593749998</v>
      </c>
      <c r="AI1158" s="5">
        <f t="shared" si="2242"/>
        <v>2.5357657499999995</v>
      </c>
    </row>
    <row r="1159" spans="2:35" x14ac:dyDescent="0.3">
      <c r="B1159" s="85">
        <f t="shared" si="2230"/>
        <v>45382</v>
      </c>
      <c r="C1159" s="3"/>
      <c r="D1159" s="3"/>
      <c r="E1159" s="5">
        <f t="shared" ref="E1159:AI1159" si="2243">E281-E492</f>
        <v>48.223245927656244</v>
      </c>
      <c r="F1159" s="5">
        <f t="shared" si="2243"/>
        <v>43.384235090624976</v>
      </c>
      <c r="G1159" s="5">
        <f t="shared" si="2243"/>
        <v>87.982015218749993</v>
      </c>
      <c r="H1159" s="5">
        <f t="shared" si="2243"/>
        <v>38.01935473734374</v>
      </c>
      <c r="I1159" s="5">
        <f t="shared" si="2243"/>
        <v>91.774343460937487</v>
      </c>
      <c r="J1159" s="5">
        <f t="shared" si="2243"/>
        <v>210.26184705984369</v>
      </c>
      <c r="K1159" s="5">
        <f t="shared" si="2243"/>
        <v>32.705038760624994</v>
      </c>
      <c r="L1159" s="5"/>
      <c r="M1159" s="5">
        <f t="shared" si="2243"/>
        <v>49.641576690234359</v>
      </c>
      <c r="N1159" s="5">
        <f t="shared" si="2243"/>
        <v>0</v>
      </c>
      <c r="O1159" s="5">
        <f t="shared" si="2243"/>
        <v>0</v>
      </c>
      <c r="P1159" s="5">
        <f t="shared" si="2243"/>
        <v>0</v>
      </c>
      <c r="Q1159" s="5">
        <f t="shared" si="2243"/>
        <v>0</v>
      </c>
      <c r="R1159" s="5">
        <f t="shared" si="2243"/>
        <v>0</v>
      </c>
      <c r="S1159" s="5">
        <f t="shared" si="2243"/>
        <v>0</v>
      </c>
      <c r="T1159" s="5"/>
      <c r="U1159" s="5">
        <f t="shared" si="2243"/>
        <v>46.804915165078114</v>
      </c>
      <c r="V1159" s="5">
        <f t="shared" si="2243"/>
        <v>11.569129357499998</v>
      </c>
      <c r="W1159" s="5">
        <f t="shared" si="2243"/>
        <v>23.461870724999997</v>
      </c>
      <c r="X1159" s="5">
        <f t="shared" si="2243"/>
        <v>4.6873177073437491</v>
      </c>
      <c r="Y1159" s="5">
        <f t="shared" si="2243"/>
        <v>7.9537764332812486</v>
      </c>
      <c r="Z1159" s="5">
        <f t="shared" si="2243"/>
        <v>17.732926860468748</v>
      </c>
      <c r="AA1159" s="5">
        <f t="shared" si="2243"/>
        <v>2.3360741971874988</v>
      </c>
      <c r="AB1159" s="5"/>
      <c r="AC1159" s="5">
        <f t="shared" si="2243"/>
        <v>21.274961438671866</v>
      </c>
      <c r="AD1159" s="5">
        <f t="shared" si="2243"/>
        <v>2.8922823393749995</v>
      </c>
      <c r="AE1159" s="5">
        <f t="shared" si="2243"/>
        <v>5.8654676812499993</v>
      </c>
      <c r="AF1159" s="5">
        <f t="shared" si="2243"/>
        <v>2.3436588536718745</v>
      </c>
      <c r="AG1159" s="5">
        <f t="shared" si="2243"/>
        <v>7.3419474768749993</v>
      </c>
      <c r="AH1159" s="5">
        <f t="shared" si="2243"/>
        <v>3.7999128986718738</v>
      </c>
      <c r="AI1159" s="5">
        <f t="shared" si="2243"/>
        <v>2.548444578749999</v>
      </c>
    </row>
    <row r="1160" spans="2:35" x14ac:dyDescent="0.3">
      <c r="B1160" s="85">
        <f t="shared" si="2230"/>
        <v>45747</v>
      </c>
      <c r="C1160" s="3"/>
      <c r="D1160" s="3"/>
      <c r="E1160" s="5">
        <f t="shared" ref="E1160:AI1160" si="2244">E282-E493</f>
        <v>48.464362157294516</v>
      </c>
      <c r="F1160" s="5">
        <f t="shared" si="2244"/>
        <v>43.601156266078107</v>
      </c>
      <c r="G1160" s="5">
        <f t="shared" si="2244"/>
        <v>88.421925294843732</v>
      </c>
      <c r="H1160" s="5">
        <f t="shared" si="2244"/>
        <v>38.209451511030458</v>
      </c>
      <c r="I1160" s="5">
        <f t="shared" si="2244"/>
        <v>92.233215178242162</v>
      </c>
      <c r="J1160" s="5">
        <f t="shared" si="2244"/>
        <v>211.31315629514287</v>
      </c>
      <c r="K1160" s="5">
        <f t="shared" si="2244"/>
        <v>32.868563954428112</v>
      </c>
      <c r="L1160" s="5"/>
      <c r="M1160" s="5">
        <f t="shared" si="2244"/>
        <v>49.889784573685517</v>
      </c>
      <c r="N1160" s="5">
        <f t="shared" si="2244"/>
        <v>0</v>
      </c>
      <c r="O1160" s="5">
        <f t="shared" si="2244"/>
        <v>0</v>
      </c>
      <c r="P1160" s="5">
        <f t="shared" si="2244"/>
        <v>0</v>
      </c>
      <c r="Q1160" s="5">
        <f t="shared" si="2244"/>
        <v>0</v>
      </c>
      <c r="R1160" s="5">
        <f t="shared" si="2244"/>
        <v>0</v>
      </c>
      <c r="S1160" s="5">
        <f t="shared" si="2244"/>
        <v>0</v>
      </c>
      <c r="T1160" s="5"/>
      <c r="U1160" s="5">
        <f t="shared" si="2244"/>
        <v>47.038939740903494</v>
      </c>
      <c r="V1160" s="5">
        <f t="shared" si="2244"/>
        <v>11.626975004287496</v>
      </c>
      <c r="W1160" s="5">
        <f t="shared" si="2244"/>
        <v>23.579180078625001</v>
      </c>
      <c r="X1160" s="5">
        <f t="shared" si="2244"/>
        <v>4.7107542958804665</v>
      </c>
      <c r="Y1160" s="5">
        <f t="shared" si="2244"/>
        <v>7.9935453154476521</v>
      </c>
      <c r="Z1160" s="5">
        <f t="shared" si="2244"/>
        <v>17.821591494771088</v>
      </c>
      <c r="AA1160" s="5">
        <f t="shared" si="2244"/>
        <v>2.347754568173436</v>
      </c>
      <c r="AB1160" s="5"/>
      <c r="AC1160" s="5">
        <f t="shared" si="2244"/>
        <v>21.381336245865228</v>
      </c>
      <c r="AD1160" s="5">
        <f t="shared" si="2244"/>
        <v>2.9067437510718741</v>
      </c>
      <c r="AE1160" s="5">
        <f t="shared" si="2244"/>
        <v>5.8947950196562502</v>
      </c>
      <c r="AF1160" s="5">
        <f t="shared" si="2244"/>
        <v>2.3553771479402332</v>
      </c>
      <c r="AG1160" s="5">
        <f t="shared" si="2244"/>
        <v>7.3786572142593725</v>
      </c>
      <c r="AH1160" s="5">
        <f t="shared" si="2244"/>
        <v>3.8189124631652329</v>
      </c>
      <c r="AI1160" s="5">
        <f t="shared" si="2244"/>
        <v>2.5611868016437485</v>
      </c>
    </row>
    <row r="1161" spans="2:35" x14ac:dyDescent="0.3">
      <c r="B1161" s="85">
        <f t="shared" si="2230"/>
        <v>46112</v>
      </c>
      <c r="C1161" s="3"/>
      <c r="D1161" s="3"/>
      <c r="E1161" s="5">
        <f t="shared" ref="E1161:AI1161" si="2245">E283-E494</f>
        <v>48.706683968080988</v>
      </c>
      <c r="F1161" s="5">
        <f t="shared" si="2245"/>
        <v>43.819162047408497</v>
      </c>
      <c r="G1161" s="5">
        <f t="shared" si="2245"/>
        <v>88.864034921317952</v>
      </c>
      <c r="H1161" s="5">
        <f t="shared" si="2245"/>
        <v>38.400498768585599</v>
      </c>
      <c r="I1161" s="5">
        <f t="shared" si="2245"/>
        <v>92.694381254133347</v>
      </c>
      <c r="J1161" s="5">
        <f t="shared" si="2245"/>
        <v>212.36972207661856</v>
      </c>
      <c r="K1161" s="5">
        <f t="shared" si="2245"/>
        <v>33.032906774200249</v>
      </c>
      <c r="L1161" s="5"/>
      <c r="M1161" s="5">
        <f t="shared" si="2245"/>
        <v>50.139233496553949</v>
      </c>
      <c r="N1161" s="5">
        <f t="shared" si="2245"/>
        <v>0</v>
      </c>
      <c r="O1161" s="5">
        <f t="shared" si="2245"/>
        <v>0</v>
      </c>
      <c r="P1161" s="5">
        <f t="shared" si="2245"/>
        <v>0</v>
      </c>
      <c r="Q1161" s="5">
        <f t="shared" si="2245"/>
        <v>0</v>
      </c>
      <c r="R1161" s="5">
        <f t="shared" si="2245"/>
        <v>0</v>
      </c>
      <c r="S1161" s="5">
        <f t="shared" si="2245"/>
        <v>0</v>
      </c>
      <c r="T1161" s="5"/>
      <c r="U1161" s="5">
        <f t="shared" si="2245"/>
        <v>47.274134439608019</v>
      </c>
      <c r="V1161" s="5">
        <f t="shared" si="2245"/>
        <v>11.685109879308934</v>
      </c>
      <c r="W1161" s="5">
        <f t="shared" si="2245"/>
        <v>23.69707597901812</v>
      </c>
      <c r="X1161" s="5">
        <f t="shared" si="2245"/>
        <v>4.7343080673598683</v>
      </c>
      <c r="Y1161" s="5">
        <f t="shared" si="2245"/>
        <v>8.0335130420248912</v>
      </c>
      <c r="Z1161" s="5">
        <f t="shared" si="2245"/>
        <v>17.910699452244941</v>
      </c>
      <c r="AA1161" s="5">
        <f t="shared" si="2245"/>
        <v>2.3594933410143031</v>
      </c>
      <c r="AB1161" s="5"/>
      <c r="AC1161" s="5">
        <f t="shared" si="2245"/>
        <v>21.488242927094547</v>
      </c>
      <c r="AD1161" s="5">
        <f t="shared" si="2245"/>
        <v>2.9212774698272335</v>
      </c>
      <c r="AE1161" s="5">
        <f t="shared" si="2245"/>
        <v>5.9242689947545299</v>
      </c>
      <c r="AF1161" s="5">
        <f t="shared" si="2245"/>
        <v>2.3671540336799342</v>
      </c>
      <c r="AG1161" s="5">
        <f t="shared" si="2245"/>
        <v>7.4155505003306681</v>
      </c>
      <c r="AH1161" s="5">
        <f t="shared" si="2245"/>
        <v>3.8380070254810583</v>
      </c>
      <c r="AI1161" s="5">
        <f t="shared" si="2245"/>
        <v>2.573992735651967</v>
      </c>
    </row>
    <row r="1162" spans="2:35" x14ac:dyDescent="0.3">
      <c r="B1162" s="85">
        <f t="shared" si="2230"/>
        <v>46477</v>
      </c>
      <c r="C1162" s="3"/>
      <c r="D1162" s="3"/>
      <c r="E1162" s="5">
        <f t="shared" ref="E1162:AI1162" si="2246">E284-E495</f>
        <v>48.950217387921384</v>
      </c>
      <c r="F1162" s="5">
        <f t="shared" si="2246"/>
        <v>44.038257857645533</v>
      </c>
      <c r="G1162" s="5">
        <f t="shared" si="2246"/>
        <v>89.308355095924526</v>
      </c>
      <c r="H1162" s="5">
        <f t="shared" si="2246"/>
        <v>38.59250126242852</v>
      </c>
      <c r="I1162" s="5">
        <f t="shared" si="2246"/>
        <v>93.157853160404002</v>
      </c>
      <c r="J1162" s="5">
        <f t="shared" si="2246"/>
        <v>213.43157068700165</v>
      </c>
      <c r="K1162" s="5">
        <f t="shared" si="2246"/>
        <v>33.198071308071242</v>
      </c>
      <c r="L1162" s="5"/>
      <c r="M1162" s="5">
        <f t="shared" si="2246"/>
        <v>50.389929664036714</v>
      </c>
      <c r="N1162" s="5">
        <f t="shared" si="2246"/>
        <v>0</v>
      </c>
      <c r="O1162" s="5">
        <f t="shared" si="2246"/>
        <v>0</v>
      </c>
      <c r="P1162" s="5">
        <f t="shared" si="2246"/>
        <v>0</v>
      </c>
      <c r="Q1162" s="5">
        <f t="shared" si="2246"/>
        <v>0</v>
      </c>
      <c r="R1162" s="5">
        <f t="shared" si="2246"/>
        <v>0</v>
      </c>
      <c r="S1162" s="5">
        <f t="shared" si="2246"/>
        <v>0</v>
      </c>
      <c r="T1162" s="5"/>
      <c r="U1162" s="5">
        <f t="shared" si="2246"/>
        <v>47.510505111806047</v>
      </c>
      <c r="V1162" s="5">
        <f t="shared" si="2246"/>
        <v>11.743535428705478</v>
      </c>
      <c r="W1162" s="5">
        <f t="shared" si="2246"/>
        <v>23.815561358913204</v>
      </c>
      <c r="X1162" s="5">
        <f t="shared" si="2246"/>
        <v>4.7579796076966661</v>
      </c>
      <c r="Y1162" s="5">
        <f t="shared" si="2246"/>
        <v>8.0736806072350138</v>
      </c>
      <c r="Z1162" s="5">
        <f t="shared" si="2246"/>
        <v>18.000252949506166</v>
      </c>
      <c r="AA1162" s="5">
        <f t="shared" si="2246"/>
        <v>2.3712908077193746</v>
      </c>
      <c r="AB1162" s="5"/>
      <c r="AC1162" s="5">
        <f t="shared" si="2246"/>
        <v>21.595684141730022</v>
      </c>
      <c r="AD1162" s="5">
        <f t="shared" si="2246"/>
        <v>2.9358838571763695</v>
      </c>
      <c r="AE1162" s="5">
        <f t="shared" si="2246"/>
        <v>5.953890339728301</v>
      </c>
      <c r="AF1162" s="5">
        <f t="shared" si="2246"/>
        <v>2.378989803848333</v>
      </c>
      <c r="AG1162" s="5">
        <f t="shared" si="2246"/>
        <v>7.4526282528323202</v>
      </c>
      <c r="AH1162" s="5">
        <f t="shared" si="2246"/>
        <v>3.8571970606084633</v>
      </c>
      <c r="AI1162" s="5">
        <f t="shared" si="2246"/>
        <v>2.5868626993302266</v>
      </c>
    </row>
    <row r="1163" spans="2:35" x14ac:dyDescent="0.3">
      <c r="B1163" s="85">
        <f t="shared" si="2230"/>
        <v>46843</v>
      </c>
      <c r="C1163" s="3"/>
      <c r="D1163" s="3"/>
      <c r="E1163" s="5">
        <f t="shared" ref="E1163:AI1163" si="2247">E285-E496</f>
        <v>49.194968474860993</v>
      </c>
      <c r="F1163" s="5">
        <f t="shared" si="2247"/>
        <v>44.258449146933764</v>
      </c>
      <c r="G1163" s="5">
        <f t="shared" si="2247"/>
        <v>89.754896871404128</v>
      </c>
      <c r="H1163" s="5">
        <f t="shared" si="2247"/>
        <v>38.785463768740655</v>
      </c>
      <c r="I1163" s="5">
        <f t="shared" si="2247"/>
        <v>93.623642426206018</v>
      </c>
      <c r="J1163" s="5">
        <f t="shared" si="2247"/>
        <v>214.49872854043664</v>
      </c>
      <c r="K1163" s="5">
        <f t="shared" si="2247"/>
        <v>33.364061664611597</v>
      </c>
      <c r="L1163" s="5"/>
      <c r="M1163" s="5">
        <f t="shared" si="2247"/>
        <v>50.641879312356899</v>
      </c>
      <c r="N1163" s="5">
        <f t="shared" si="2247"/>
        <v>0</v>
      </c>
      <c r="O1163" s="5">
        <f t="shared" si="2247"/>
        <v>0</v>
      </c>
      <c r="P1163" s="5">
        <f t="shared" si="2247"/>
        <v>0</v>
      </c>
      <c r="Q1163" s="5">
        <f t="shared" si="2247"/>
        <v>0</v>
      </c>
      <c r="R1163" s="5">
        <f t="shared" si="2247"/>
        <v>0</v>
      </c>
      <c r="S1163" s="5">
        <f t="shared" si="2247"/>
        <v>0</v>
      </c>
      <c r="T1163" s="5"/>
      <c r="U1163" s="5">
        <f t="shared" si="2247"/>
        <v>47.748057637365072</v>
      </c>
      <c r="V1163" s="5">
        <f t="shared" si="2247"/>
        <v>11.802253105849003</v>
      </c>
      <c r="W1163" s="5">
        <f t="shared" si="2247"/>
        <v>23.934639165707768</v>
      </c>
      <c r="X1163" s="5">
        <f t="shared" si="2247"/>
        <v>4.7817695057351495</v>
      </c>
      <c r="Y1163" s="5">
        <f t="shared" si="2247"/>
        <v>8.114049010271188</v>
      </c>
      <c r="Z1163" s="5">
        <f t="shared" si="2247"/>
        <v>18.090254214253697</v>
      </c>
      <c r="AA1163" s="5">
        <f t="shared" si="2247"/>
        <v>2.383147261757971</v>
      </c>
      <c r="AB1163" s="5"/>
      <c r="AC1163" s="5">
        <f t="shared" si="2247"/>
        <v>21.703662562438669</v>
      </c>
      <c r="AD1163" s="5">
        <f t="shared" si="2247"/>
        <v>2.9505632764622507</v>
      </c>
      <c r="AE1163" s="5">
        <f t="shared" si="2247"/>
        <v>5.983659791426942</v>
      </c>
      <c r="AF1163" s="5">
        <f t="shared" si="2247"/>
        <v>2.3908847528675747</v>
      </c>
      <c r="AG1163" s="5">
        <f t="shared" si="2247"/>
        <v>7.4898913940964817</v>
      </c>
      <c r="AH1163" s="5">
        <f t="shared" si="2247"/>
        <v>3.8764830459115061</v>
      </c>
      <c r="AI1163" s="5">
        <f t="shared" si="2247"/>
        <v>2.5997970128268775</v>
      </c>
    </row>
    <row r="1164" spans="2:35" x14ac:dyDescent="0.3">
      <c r="B1164" s="85">
        <f t="shared" si="2230"/>
        <v>47208</v>
      </c>
      <c r="C1164" s="3"/>
      <c r="D1164" s="3"/>
      <c r="E1164" s="5">
        <f t="shared" ref="E1164:AI1164" si="2248">E286-E497</f>
        <v>49.440943317235302</v>
      </c>
      <c r="F1164" s="5">
        <f t="shared" si="2248"/>
        <v>44.479741392668416</v>
      </c>
      <c r="G1164" s="5">
        <f t="shared" si="2248"/>
        <v>90.203671355761131</v>
      </c>
      <c r="H1164" s="5">
        <f t="shared" si="2248"/>
        <v>38.979391087584354</v>
      </c>
      <c r="I1164" s="5">
        <f t="shared" si="2248"/>
        <v>94.09176063833705</v>
      </c>
      <c r="J1164" s="5">
        <f t="shared" si="2248"/>
        <v>215.57122218313881</v>
      </c>
      <c r="K1164" s="5">
        <f t="shared" si="2248"/>
        <v>33.530881972934651</v>
      </c>
      <c r="L1164" s="5"/>
      <c r="M1164" s="5">
        <f t="shared" si="2248"/>
        <v>50.895088708918678</v>
      </c>
      <c r="N1164" s="5">
        <f t="shared" si="2248"/>
        <v>0</v>
      </c>
      <c r="O1164" s="5">
        <f t="shared" si="2248"/>
        <v>0</v>
      </c>
      <c r="P1164" s="5">
        <f t="shared" si="2248"/>
        <v>0</v>
      </c>
      <c r="Q1164" s="5">
        <f t="shared" si="2248"/>
        <v>0</v>
      </c>
      <c r="R1164" s="5">
        <f t="shared" si="2248"/>
        <v>0</v>
      </c>
      <c r="S1164" s="5">
        <f t="shared" si="2248"/>
        <v>0</v>
      </c>
      <c r="T1164" s="5"/>
      <c r="U1164" s="5">
        <f t="shared" si="2248"/>
        <v>47.98679792555189</v>
      </c>
      <c r="V1164" s="5">
        <f t="shared" si="2248"/>
        <v>11.861264371378246</v>
      </c>
      <c r="W1164" s="5">
        <f t="shared" si="2248"/>
        <v>24.054312361536304</v>
      </c>
      <c r="X1164" s="5">
        <f t="shared" si="2248"/>
        <v>4.8056783532638248</v>
      </c>
      <c r="Y1164" s="5">
        <f t="shared" si="2248"/>
        <v>8.1546192553225438</v>
      </c>
      <c r="Z1164" s="5">
        <f t="shared" si="2248"/>
        <v>18.18070548532496</v>
      </c>
      <c r="AA1164" s="5">
        <f t="shared" si="2248"/>
        <v>2.3950629980667606</v>
      </c>
      <c r="AB1164" s="5"/>
      <c r="AC1164" s="5">
        <f t="shared" si="2248"/>
        <v>21.812180875250863</v>
      </c>
      <c r="AD1164" s="5">
        <f t="shared" si="2248"/>
        <v>2.9653160928445614</v>
      </c>
      <c r="AE1164" s="5">
        <f t="shared" si="2248"/>
        <v>6.0135780903840761</v>
      </c>
      <c r="AF1164" s="5">
        <f t="shared" si="2248"/>
        <v>2.4028391766319124</v>
      </c>
      <c r="AG1164" s="5">
        <f t="shared" si="2248"/>
        <v>7.5273408510669642</v>
      </c>
      <c r="AH1164" s="5">
        <f t="shared" si="2248"/>
        <v>3.8958654611410624</v>
      </c>
      <c r="AI1164" s="5">
        <f t="shared" si="2248"/>
        <v>2.6127959978910114</v>
      </c>
    </row>
    <row r="1165" spans="2:35" x14ac:dyDescent="0.3">
      <c r="B1165" s="85">
        <f t="shared" si="2230"/>
        <v>47573</v>
      </c>
      <c r="C1165" s="3"/>
      <c r="D1165" s="3"/>
      <c r="E1165" s="5">
        <f t="shared" ref="E1165:AI1165" si="2249">E287-E498</f>
        <v>49.68814803382147</v>
      </c>
      <c r="F1165" s="5">
        <f t="shared" si="2249"/>
        <v>44.702140099631755</v>
      </c>
      <c r="G1165" s="5">
        <f t="shared" si="2249"/>
        <v>90.654689712539934</v>
      </c>
      <c r="H1165" s="5">
        <f t="shared" si="2249"/>
        <v>39.174288043022273</v>
      </c>
      <c r="I1165" s="5">
        <f t="shared" si="2249"/>
        <v>94.562219441528725</v>
      </c>
      <c r="J1165" s="5">
        <f t="shared" si="2249"/>
        <v>216.64907829405448</v>
      </c>
      <c r="K1165" s="5">
        <f t="shared" si="2249"/>
        <v>33.698536382799318</v>
      </c>
      <c r="L1165" s="5"/>
      <c r="M1165" s="5">
        <f t="shared" si="2249"/>
        <v>51.149564152463263</v>
      </c>
      <c r="N1165" s="5">
        <f t="shared" si="2249"/>
        <v>0</v>
      </c>
      <c r="O1165" s="5">
        <f t="shared" si="2249"/>
        <v>0</v>
      </c>
      <c r="P1165" s="5">
        <f t="shared" si="2249"/>
        <v>0</v>
      </c>
      <c r="Q1165" s="5">
        <f t="shared" si="2249"/>
        <v>0</v>
      </c>
      <c r="R1165" s="5">
        <f t="shared" si="2249"/>
        <v>0</v>
      </c>
      <c r="S1165" s="5">
        <f t="shared" si="2249"/>
        <v>0</v>
      </c>
      <c r="T1165" s="5"/>
      <c r="U1165" s="5">
        <f t="shared" si="2249"/>
        <v>48.226731915179649</v>
      </c>
      <c r="V1165" s="5">
        <f t="shared" si="2249"/>
        <v>11.920570693235135</v>
      </c>
      <c r="W1165" s="5">
        <f t="shared" si="2249"/>
        <v>24.174583923343985</v>
      </c>
      <c r="X1165" s="5">
        <f t="shared" si="2249"/>
        <v>4.8297067450301432</v>
      </c>
      <c r="Y1165" s="5">
        <f t="shared" si="2249"/>
        <v>8.1953923515991551</v>
      </c>
      <c r="Z1165" s="5">
        <f t="shared" si="2249"/>
        <v>18.271609012751586</v>
      </c>
      <c r="AA1165" s="5">
        <f t="shared" si="2249"/>
        <v>2.4070383130570945</v>
      </c>
      <c r="AB1165" s="5"/>
      <c r="AC1165" s="5">
        <f t="shared" si="2249"/>
        <v>21.921241779627113</v>
      </c>
      <c r="AD1165" s="5">
        <f t="shared" si="2249"/>
        <v>2.9801426733087837</v>
      </c>
      <c r="AE1165" s="5">
        <f t="shared" si="2249"/>
        <v>6.0436459808359961</v>
      </c>
      <c r="AF1165" s="5">
        <f t="shared" si="2249"/>
        <v>2.4148533725150716</v>
      </c>
      <c r="AG1165" s="5">
        <f t="shared" si="2249"/>
        <v>7.5649775553222982</v>
      </c>
      <c r="AH1165" s="5">
        <f t="shared" si="2249"/>
        <v>3.915344788446768</v>
      </c>
      <c r="AI1165" s="5">
        <f t="shared" si="2249"/>
        <v>2.6258599778804665</v>
      </c>
    </row>
    <row r="1166" spans="2:35" x14ac:dyDescent="0.3">
      <c r="B1166" s="85">
        <f t="shared" si="2230"/>
        <v>47938</v>
      </c>
      <c r="C1166" s="3"/>
      <c r="D1166" s="3"/>
      <c r="E1166" s="5">
        <f t="shared" ref="E1166:AI1166" si="2250">E288-E499</f>
        <v>49.936588773990565</v>
      </c>
      <c r="F1166" s="5">
        <f t="shared" si="2250"/>
        <v>44.925650800129908</v>
      </c>
      <c r="G1166" s="5">
        <f t="shared" si="2250"/>
        <v>91.107963161102631</v>
      </c>
      <c r="H1166" s="5">
        <f t="shared" si="2250"/>
        <v>39.37015948323738</v>
      </c>
      <c r="I1166" s="5">
        <f t="shared" si="2250"/>
        <v>95.035030538736351</v>
      </c>
      <c r="J1166" s="5">
        <f t="shared" si="2250"/>
        <v>217.73232368552473</v>
      </c>
      <c r="K1166" s="5">
        <f t="shared" si="2250"/>
        <v>33.867029064713314</v>
      </c>
      <c r="L1166" s="5"/>
      <c r="M1166" s="5">
        <f t="shared" si="2250"/>
        <v>51.405311973225572</v>
      </c>
      <c r="N1166" s="5">
        <f t="shared" si="2250"/>
        <v>0</v>
      </c>
      <c r="O1166" s="5">
        <f t="shared" si="2250"/>
        <v>0</v>
      </c>
      <c r="P1166" s="5">
        <f t="shared" si="2250"/>
        <v>0</v>
      </c>
      <c r="Q1166" s="5">
        <f t="shared" si="2250"/>
        <v>0</v>
      </c>
      <c r="R1166" s="5">
        <f t="shared" si="2250"/>
        <v>0</v>
      </c>
      <c r="S1166" s="5">
        <f t="shared" si="2250"/>
        <v>0</v>
      </c>
      <c r="T1166" s="5"/>
      <c r="U1166" s="5">
        <f t="shared" si="2250"/>
        <v>48.467865574755557</v>
      </c>
      <c r="V1166" s="5">
        <f t="shared" si="2250"/>
        <v>11.980173546701309</v>
      </c>
      <c r="W1166" s="5">
        <f t="shared" si="2250"/>
        <v>24.295456842960704</v>
      </c>
      <c r="X1166" s="5">
        <f t="shared" si="2250"/>
        <v>4.8538552787552929</v>
      </c>
      <c r="Y1166" s="5">
        <f t="shared" si="2250"/>
        <v>8.2363693133571516</v>
      </c>
      <c r="Z1166" s="5">
        <f t="shared" si="2250"/>
        <v>18.362967057815339</v>
      </c>
      <c r="AA1166" s="5">
        <f t="shared" si="2250"/>
        <v>2.4190735046223795</v>
      </c>
      <c r="AB1166" s="5"/>
      <c r="AC1166" s="5">
        <f t="shared" si="2250"/>
        <v>22.030847988525249</v>
      </c>
      <c r="AD1166" s="5">
        <f t="shared" si="2250"/>
        <v>2.9950433866753272</v>
      </c>
      <c r="AE1166" s="5">
        <f t="shared" si="2250"/>
        <v>6.0738642107401759</v>
      </c>
      <c r="AF1166" s="5">
        <f t="shared" si="2250"/>
        <v>2.4269276393776464</v>
      </c>
      <c r="AG1166" s="5">
        <f t="shared" si="2250"/>
        <v>7.6028024430989083</v>
      </c>
      <c r="AH1166" s="5">
        <f t="shared" si="2250"/>
        <v>3.9349215123890011</v>
      </c>
      <c r="AI1166" s="5">
        <f t="shared" si="2250"/>
        <v>2.6389892777698685</v>
      </c>
    </row>
    <row r="1167" spans="2:35" x14ac:dyDescent="0.3">
      <c r="B1167" s="85">
        <f t="shared" si="2230"/>
        <v>48304</v>
      </c>
      <c r="C1167" s="3"/>
      <c r="D1167" s="3"/>
      <c r="E1167" s="5">
        <f t="shared" ref="E1167:AI1167" si="2251">E289-E500</f>
        <v>50.186271717860507</v>
      </c>
      <c r="F1167" s="5">
        <f t="shared" si="2251"/>
        <v>45.150279054130557</v>
      </c>
      <c r="G1167" s="5">
        <f t="shared" si="2251"/>
        <v>91.563502976908126</v>
      </c>
      <c r="H1167" s="5">
        <f t="shared" si="2251"/>
        <v>39.567010280653562</v>
      </c>
      <c r="I1167" s="5">
        <f t="shared" si="2251"/>
        <v>95.510205691430031</v>
      </c>
      <c r="J1167" s="5">
        <f t="shared" si="2251"/>
        <v>218.82098530395231</v>
      </c>
      <c r="K1167" s="5">
        <f t="shared" si="2251"/>
        <v>34.036364210036879</v>
      </c>
      <c r="L1167" s="5"/>
      <c r="M1167" s="5">
        <f t="shared" si="2251"/>
        <v>51.662338533091692</v>
      </c>
      <c r="N1167" s="5">
        <f t="shared" si="2251"/>
        <v>0</v>
      </c>
      <c r="O1167" s="5">
        <f t="shared" si="2251"/>
        <v>0</v>
      </c>
      <c r="P1167" s="5">
        <f t="shared" si="2251"/>
        <v>0</v>
      </c>
      <c r="Q1167" s="5">
        <f t="shared" si="2251"/>
        <v>0</v>
      </c>
      <c r="R1167" s="5">
        <f t="shared" si="2251"/>
        <v>0</v>
      </c>
      <c r="S1167" s="5">
        <f t="shared" si="2251"/>
        <v>0</v>
      </c>
      <c r="T1167" s="5"/>
      <c r="U1167" s="5">
        <f t="shared" si="2251"/>
        <v>48.710204902629322</v>
      </c>
      <c r="V1167" s="5">
        <f t="shared" si="2251"/>
        <v>12.040074414434818</v>
      </c>
      <c r="W1167" s="5">
        <f t="shared" si="2251"/>
        <v>24.416934127175505</v>
      </c>
      <c r="X1167" s="5">
        <f t="shared" si="2251"/>
        <v>4.8781245551490686</v>
      </c>
      <c r="Y1167" s="5">
        <f t="shared" si="2251"/>
        <v>8.2775511599239362</v>
      </c>
      <c r="Z1167" s="5">
        <f t="shared" si="2251"/>
        <v>18.454781893104414</v>
      </c>
      <c r="AA1167" s="5">
        <f t="shared" si="2251"/>
        <v>2.4311688721454909</v>
      </c>
      <c r="AB1167" s="5"/>
      <c r="AC1167" s="5">
        <f t="shared" si="2251"/>
        <v>22.141002228467869</v>
      </c>
      <c r="AD1167" s="5">
        <f t="shared" si="2251"/>
        <v>3.0100186036087044</v>
      </c>
      <c r="AE1167" s="5">
        <f t="shared" si="2251"/>
        <v>6.1042335317938763</v>
      </c>
      <c r="AF1167" s="5">
        <f t="shared" si="2251"/>
        <v>2.4390622775745343</v>
      </c>
      <c r="AG1167" s="5">
        <f t="shared" si="2251"/>
        <v>7.6408164553144031</v>
      </c>
      <c r="AH1167" s="5">
        <f t="shared" si="2251"/>
        <v>3.9545961199509456</v>
      </c>
      <c r="AI1167" s="5">
        <f t="shared" si="2251"/>
        <v>2.652184224158717</v>
      </c>
    </row>
    <row r="1168" spans="2:35" x14ac:dyDescent="0.3">
      <c r="B1168" s="85">
        <f t="shared" si="2230"/>
        <v>48669</v>
      </c>
      <c r="C1168" s="3"/>
      <c r="D1168" s="3"/>
      <c r="E1168" s="5">
        <f t="shared" ref="E1168:AI1168" si="2252">E290-E501</f>
        <v>50.437203076449805</v>
      </c>
      <c r="F1168" s="5">
        <f t="shared" si="2252"/>
        <v>45.376030449401206</v>
      </c>
      <c r="G1168" s="5">
        <f t="shared" si="2252"/>
        <v>92.021320491792665</v>
      </c>
      <c r="H1168" s="5">
        <f t="shared" si="2252"/>
        <v>39.764845332056822</v>
      </c>
      <c r="I1168" s="5">
        <f t="shared" si="2252"/>
        <v>95.987756719887173</v>
      </c>
      <c r="J1168" s="5">
        <f t="shared" si="2252"/>
        <v>219.91509023047206</v>
      </c>
      <c r="K1168" s="5">
        <f t="shared" si="2252"/>
        <v>34.206546031087058</v>
      </c>
      <c r="L1168" s="5"/>
      <c r="M1168" s="5">
        <f t="shared" si="2252"/>
        <v>51.92065022575715</v>
      </c>
      <c r="N1168" s="5">
        <f t="shared" si="2252"/>
        <v>0</v>
      </c>
      <c r="O1168" s="5">
        <f t="shared" si="2252"/>
        <v>0</v>
      </c>
      <c r="P1168" s="5">
        <f t="shared" si="2252"/>
        <v>0</v>
      </c>
      <c r="Q1168" s="5">
        <f t="shared" si="2252"/>
        <v>0</v>
      </c>
      <c r="R1168" s="5">
        <f t="shared" si="2252"/>
        <v>0</v>
      </c>
      <c r="S1168" s="5">
        <f t="shared" si="2252"/>
        <v>0</v>
      </c>
      <c r="T1168" s="5"/>
      <c r="U1168" s="5">
        <f t="shared" si="2252"/>
        <v>48.95375592714246</v>
      </c>
      <c r="V1168" s="5">
        <f t="shared" si="2252"/>
        <v>12.100274786506988</v>
      </c>
      <c r="W1168" s="5">
        <f t="shared" si="2252"/>
        <v>24.539018797811377</v>
      </c>
      <c r="X1168" s="5">
        <f t="shared" si="2252"/>
        <v>4.9025151779248146</v>
      </c>
      <c r="Y1168" s="5">
        <f t="shared" si="2252"/>
        <v>8.3189389157235567</v>
      </c>
      <c r="Z1168" s="5">
        <f t="shared" si="2252"/>
        <v>18.54705580256994</v>
      </c>
      <c r="AA1168" s="5">
        <f t="shared" si="2252"/>
        <v>2.4433247165062184</v>
      </c>
      <c r="AB1168" s="5"/>
      <c r="AC1168" s="5">
        <f t="shared" si="2252"/>
        <v>22.251707239610209</v>
      </c>
      <c r="AD1168" s="5">
        <f t="shared" si="2252"/>
        <v>3.025068696626747</v>
      </c>
      <c r="AE1168" s="5">
        <f t="shared" si="2252"/>
        <v>6.1347546994528441</v>
      </c>
      <c r="AF1168" s="5">
        <f t="shared" si="2252"/>
        <v>2.4512575889624073</v>
      </c>
      <c r="AG1168" s="5">
        <f t="shared" si="2252"/>
        <v>7.6790205375909748</v>
      </c>
      <c r="AH1168" s="5">
        <f t="shared" si="2252"/>
        <v>3.9743691005506996</v>
      </c>
      <c r="AI1168" s="5">
        <f t="shared" si="2252"/>
        <v>2.6654451452795107</v>
      </c>
    </row>
    <row r="1169" spans="2:35" x14ac:dyDescent="0.3">
      <c r="B1169" s="85">
        <f t="shared" si="2230"/>
        <v>49034</v>
      </c>
      <c r="C1169" s="3"/>
      <c r="D1169" s="3"/>
      <c r="E1169" s="5">
        <f t="shared" ref="E1169:AI1169" si="2253">E291-E502</f>
        <v>50.689389091832048</v>
      </c>
      <c r="F1169" s="5">
        <f t="shared" si="2253"/>
        <v>45.602910601648205</v>
      </c>
      <c r="G1169" s="5">
        <f t="shared" si="2253"/>
        <v>92.481427094251615</v>
      </c>
      <c r="H1169" s="5">
        <f t="shared" si="2253"/>
        <v>39.963669558717108</v>
      </c>
      <c r="I1169" s="5">
        <f t="shared" si="2253"/>
        <v>96.467695503486595</v>
      </c>
      <c r="J1169" s="5">
        <f t="shared" si="2253"/>
        <v>221.01466568162439</v>
      </c>
      <c r="K1169" s="5">
        <f t="shared" si="2253"/>
        <v>34.377578761242489</v>
      </c>
      <c r="L1169" s="5"/>
      <c r="M1169" s="5">
        <f t="shared" si="2253"/>
        <v>52.180253476885923</v>
      </c>
      <c r="N1169" s="5">
        <f t="shared" si="2253"/>
        <v>0</v>
      </c>
      <c r="O1169" s="5">
        <f t="shared" si="2253"/>
        <v>0</v>
      </c>
      <c r="P1169" s="5">
        <f t="shared" si="2253"/>
        <v>0</v>
      </c>
      <c r="Q1169" s="5">
        <f t="shared" si="2253"/>
        <v>0</v>
      </c>
      <c r="R1169" s="5">
        <f t="shared" si="2253"/>
        <v>0</v>
      </c>
      <c r="S1169" s="5">
        <f t="shared" si="2253"/>
        <v>0</v>
      </c>
      <c r="T1169" s="5"/>
      <c r="U1169" s="5">
        <f t="shared" si="2253"/>
        <v>49.198524706778166</v>
      </c>
      <c r="V1169" s="5">
        <f t="shared" si="2253"/>
        <v>12.16077616043952</v>
      </c>
      <c r="W1169" s="5">
        <f t="shared" si="2253"/>
        <v>24.661713891800435</v>
      </c>
      <c r="X1169" s="5">
        <f t="shared" si="2253"/>
        <v>4.9270277538144374</v>
      </c>
      <c r="Y1169" s="5">
        <f t="shared" si="2253"/>
        <v>8.3605336103021735</v>
      </c>
      <c r="Z1169" s="5">
        <f t="shared" si="2253"/>
        <v>18.639791081582782</v>
      </c>
      <c r="AA1169" s="5">
        <f t="shared" si="2253"/>
        <v>2.4555413400887489</v>
      </c>
      <c r="AB1169" s="5"/>
      <c r="AC1169" s="5">
        <f t="shared" si="2253"/>
        <v>22.362965775808252</v>
      </c>
      <c r="AD1169" s="5">
        <f t="shared" si="2253"/>
        <v>3.0401940401098799</v>
      </c>
      <c r="AE1169" s="5">
        <f t="shared" si="2253"/>
        <v>6.1654284729501088</v>
      </c>
      <c r="AF1169" s="5">
        <f t="shared" si="2253"/>
        <v>2.4635138769072187</v>
      </c>
      <c r="AG1169" s="5">
        <f t="shared" si="2253"/>
        <v>7.7174156402789285</v>
      </c>
      <c r="AH1169" s="5">
        <f t="shared" si="2253"/>
        <v>3.9942409460534534</v>
      </c>
      <c r="AI1169" s="5">
        <f t="shared" si="2253"/>
        <v>2.6787723710059077</v>
      </c>
    </row>
    <row r="1170" spans="2:35" x14ac:dyDescent="0.3">
      <c r="B1170" s="85">
        <f t="shared" si="2230"/>
        <v>49399</v>
      </c>
      <c r="C1170" s="3"/>
      <c r="D1170" s="3"/>
      <c r="E1170" s="5">
        <f t="shared" ref="E1170:AI1170" si="2254">E292-E503</f>
        <v>50.942836037291208</v>
      </c>
      <c r="F1170" s="5">
        <f t="shared" si="2254"/>
        <v>45.830925154656448</v>
      </c>
      <c r="G1170" s="5">
        <f t="shared" si="2254"/>
        <v>92.943834229722867</v>
      </c>
      <c r="H1170" s="5">
        <f t="shared" si="2254"/>
        <v>40.163487906510682</v>
      </c>
      <c r="I1170" s="5">
        <f t="shared" si="2254"/>
        <v>96.950033981004026</v>
      </c>
      <c r="J1170" s="5">
        <f t="shared" si="2254"/>
        <v>222.1197390100325</v>
      </c>
      <c r="K1170" s="5">
        <f t="shared" si="2254"/>
        <v>34.549466655048697</v>
      </c>
      <c r="L1170" s="5"/>
      <c r="M1170" s="5">
        <f t="shared" si="2254"/>
        <v>52.441154744270357</v>
      </c>
      <c r="N1170" s="5">
        <f t="shared" si="2254"/>
        <v>0</v>
      </c>
      <c r="O1170" s="5">
        <f t="shared" si="2254"/>
        <v>0</v>
      </c>
      <c r="P1170" s="5">
        <f t="shared" si="2254"/>
        <v>0</v>
      </c>
      <c r="Q1170" s="5">
        <f t="shared" si="2254"/>
        <v>0</v>
      </c>
      <c r="R1170" s="5">
        <f t="shared" si="2254"/>
        <v>0</v>
      </c>
      <c r="S1170" s="5">
        <f t="shared" si="2254"/>
        <v>0</v>
      </c>
      <c r="T1170" s="5"/>
      <c r="U1170" s="5">
        <f t="shared" si="2254"/>
        <v>49.44451733031206</v>
      </c>
      <c r="V1170" s="5">
        <f t="shared" si="2254"/>
        <v>12.221580041241717</v>
      </c>
      <c r="W1170" s="5">
        <f t="shared" si="2254"/>
        <v>24.785022461259434</v>
      </c>
      <c r="X1170" s="5">
        <f t="shared" si="2254"/>
        <v>4.9516628925835091</v>
      </c>
      <c r="Y1170" s="5">
        <f t="shared" si="2254"/>
        <v>8.4023362783536815</v>
      </c>
      <c r="Z1170" s="5">
        <f t="shared" si="2254"/>
        <v>18.732990036990696</v>
      </c>
      <c r="AA1170" s="5">
        <f t="shared" si="2254"/>
        <v>2.4678190467891929</v>
      </c>
      <c r="AB1170" s="5"/>
      <c r="AC1170" s="5">
        <f t="shared" si="2254"/>
        <v>22.474780604687297</v>
      </c>
      <c r="AD1170" s="5">
        <f t="shared" si="2254"/>
        <v>3.0553950103104293</v>
      </c>
      <c r="AE1170" s="5">
        <f t="shared" si="2254"/>
        <v>6.1962556153148585</v>
      </c>
      <c r="AF1170" s="5">
        <f t="shared" si="2254"/>
        <v>2.4758314462917546</v>
      </c>
      <c r="AG1170" s="5">
        <f t="shared" si="2254"/>
        <v>7.7560027184803211</v>
      </c>
      <c r="AH1170" s="5">
        <f t="shared" si="2254"/>
        <v>4.0142121507837194</v>
      </c>
      <c r="AI1170" s="5">
        <f t="shared" si="2254"/>
        <v>2.6921662328609375</v>
      </c>
    </row>
    <row r="1171" spans="2:35" x14ac:dyDescent="0.3">
      <c r="B1171" s="85">
        <f t="shared" si="2230"/>
        <v>49765</v>
      </c>
      <c r="C1171" s="3"/>
      <c r="D1171" s="3"/>
      <c r="E1171" s="5">
        <f t="shared" ref="E1171:AI1171" si="2255">E293-E504</f>
        <v>51.197550217477662</v>
      </c>
      <c r="F1171" s="5">
        <f t="shared" si="2255"/>
        <v>46.060079780429724</v>
      </c>
      <c r="G1171" s="5">
        <f t="shared" si="2255"/>
        <v>93.408553400871469</v>
      </c>
      <c r="H1171" s="5">
        <f t="shared" si="2255"/>
        <v>40.364305346043238</v>
      </c>
      <c r="I1171" s="5">
        <f t="shared" si="2255"/>
        <v>97.434784150909024</v>
      </c>
      <c r="J1171" s="5">
        <f t="shared" si="2255"/>
        <v>223.23033770508266</v>
      </c>
      <c r="K1171" s="5">
        <f t="shared" si="2255"/>
        <v>34.722213988323936</v>
      </c>
      <c r="L1171" s="5"/>
      <c r="M1171" s="5">
        <f t="shared" si="2255"/>
        <v>52.703360517991705</v>
      </c>
      <c r="N1171" s="5">
        <f t="shared" si="2255"/>
        <v>0</v>
      </c>
      <c r="O1171" s="5">
        <f t="shared" si="2255"/>
        <v>0</v>
      </c>
      <c r="P1171" s="5">
        <f t="shared" si="2255"/>
        <v>0</v>
      </c>
      <c r="Q1171" s="5">
        <f t="shared" si="2255"/>
        <v>0</v>
      </c>
      <c r="R1171" s="5">
        <f t="shared" si="2255"/>
        <v>0</v>
      </c>
      <c r="S1171" s="5">
        <f t="shared" si="2255"/>
        <v>0</v>
      </c>
      <c r="T1171" s="5"/>
      <c r="U1171" s="5">
        <f t="shared" si="2255"/>
        <v>49.691739916963606</v>
      </c>
      <c r="V1171" s="5">
        <f t="shared" si="2255"/>
        <v>12.282687941447925</v>
      </c>
      <c r="W1171" s="5">
        <f t="shared" si="2255"/>
        <v>24.908947573565726</v>
      </c>
      <c r="X1171" s="5">
        <f t="shared" si="2255"/>
        <v>4.9764212070464264</v>
      </c>
      <c r="Y1171" s="5">
        <f t="shared" si="2255"/>
        <v>8.4443479597454498</v>
      </c>
      <c r="Z1171" s="5">
        <f t="shared" si="2255"/>
        <v>18.826654987175647</v>
      </c>
      <c r="AA1171" s="5">
        <f t="shared" si="2255"/>
        <v>2.4801581420231384</v>
      </c>
      <c r="AB1171" s="5"/>
      <c r="AC1171" s="5">
        <f t="shared" si="2255"/>
        <v>22.587154507710732</v>
      </c>
      <c r="AD1171" s="5">
        <f t="shared" si="2255"/>
        <v>3.0706719853619813</v>
      </c>
      <c r="AE1171" s="5">
        <f t="shared" si="2255"/>
        <v>6.2272368933914315</v>
      </c>
      <c r="AF1171" s="5">
        <f t="shared" si="2255"/>
        <v>2.4882106035232132</v>
      </c>
      <c r="AG1171" s="5">
        <f t="shared" si="2255"/>
        <v>7.7947827320727221</v>
      </c>
      <c r="AH1171" s="5">
        <f t="shared" si="2255"/>
        <v>4.0342832115376375</v>
      </c>
      <c r="AI1171" s="5">
        <f t="shared" si="2255"/>
        <v>2.7056270640252413</v>
      </c>
    </row>
    <row r="1172" spans="2:35" x14ac:dyDescent="0.3">
      <c r="B1172" s="85">
        <f t="shared" si="2230"/>
        <v>50130</v>
      </c>
      <c r="C1172" s="3"/>
      <c r="D1172" s="3"/>
      <c r="E1172" s="5">
        <f t="shared" ref="E1172:AI1172" si="2256">E294-E505</f>
        <v>51.453537968565037</v>
      </c>
      <c r="F1172" s="5">
        <f t="shared" si="2256"/>
        <v>46.290380179331862</v>
      </c>
      <c r="G1172" s="5">
        <f t="shared" si="2256"/>
        <v>93.875596167875813</v>
      </c>
      <c r="H1172" s="5">
        <f t="shared" si="2256"/>
        <v>40.566126872773452</v>
      </c>
      <c r="I1172" s="5">
        <f t="shared" si="2256"/>
        <v>97.921958071663582</v>
      </c>
      <c r="J1172" s="5">
        <f t="shared" si="2256"/>
        <v>224.34648939360804</v>
      </c>
      <c r="K1172" s="5">
        <f t="shared" si="2256"/>
        <v>34.895825058265551</v>
      </c>
      <c r="L1172" s="5"/>
      <c r="M1172" s="5">
        <f t="shared" si="2256"/>
        <v>52.966877320581652</v>
      </c>
      <c r="N1172" s="5">
        <f t="shared" si="2256"/>
        <v>0</v>
      </c>
      <c r="O1172" s="5">
        <f t="shared" si="2256"/>
        <v>0</v>
      </c>
      <c r="P1172" s="5">
        <f t="shared" si="2256"/>
        <v>0</v>
      </c>
      <c r="Q1172" s="5">
        <f t="shared" si="2256"/>
        <v>0</v>
      </c>
      <c r="R1172" s="5">
        <f t="shared" si="2256"/>
        <v>0</v>
      </c>
      <c r="S1172" s="5">
        <f t="shared" si="2256"/>
        <v>0</v>
      </c>
      <c r="T1172" s="5"/>
      <c r="U1172" s="5">
        <f t="shared" si="2256"/>
        <v>49.940198616548408</v>
      </c>
      <c r="V1172" s="5">
        <f t="shared" si="2256"/>
        <v>12.344101381155163</v>
      </c>
      <c r="W1172" s="5">
        <f t="shared" si="2256"/>
        <v>25.033492311433552</v>
      </c>
      <c r="X1172" s="5">
        <f t="shared" si="2256"/>
        <v>5.0013033130816584</v>
      </c>
      <c r="Y1172" s="5">
        <f t="shared" si="2256"/>
        <v>8.4865696995441766</v>
      </c>
      <c r="Z1172" s="5">
        <f t="shared" si="2256"/>
        <v>18.920788262111522</v>
      </c>
      <c r="AA1172" s="5">
        <f t="shared" si="2256"/>
        <v>2.4925589327332536</v>
      </c>
      <c r="AB1172" s="5"/>
      <c r="AC1172" s="5">
        <f t="shared" si="2256"/>
        <v>22.700090280249281</v>
      </c>
      <c r="AD1172" s="5">
        <f t="shared" si="2256"/>
        <v>3.0860253452887907</v>
      </c>
      <c r="AE1172" s="5">
        <f t="shared" si="2256"/>
        <v>6.2583730778583879</v>
      </c>
      <c r="AF1172" s="5">
        <f t="shared" si="2256"/>
        <v>2.5006516565408292</v>
      </c>
      <c r="AG1172" s="5">
        <f t="shared" si="2256"/>
        <v>7.8337566457330849</v>
      </c>
      <c r="AH1172" s="5">
        <f t="shared" si="2256"/>
        <v>4.0544546275953257</v>
      </c>
      <c r="AI1172" s="5">
        <f t="shared" si="2256"/>
        <v>2.719155199345368</v>
      </c>
    </row>
    <row r="1173" spans="2:35" x14ac:dyDescent="0.3">
      <c r="B1173" s="85">
        <f t="shared" si="2230"/>
        <v>50495</v>
      </c>
      <c r="C1173" s="3"/>
      <c r="D1173" s="3"/>
      <c r="E1173" s="5">
        <f t="shared" ref="E1173:AI1173" si="2257">E295-E506</f>
        <v>51.710805658407857</v>
      </c>
      <c r="F1173" s="5">
        <f t="shared" si="2257"/>
        <v>46.521832080228513</v>
      </c>
      <c r="G1173" s="5">
        <f t="shared" si="2257"/>
        <v>94.344974148715195</v>
      </c>
      <c r="H1173" s="5">
        <f t="shared" si="2257"/>
        <v>40.768957507137316</v>
      </c>
      <c r="I1173" s="5">
        <f t="shared" si="2257"/>
        <v>98.411567862021897</v>
      </c>
      <c r="J1173" s="5">
        <f t="shared" si="2257"/>
        <v>225.46822184057601</v>
      </c>
      <c r="K1173" s="5">
        <f t="shared" si="2257"/>
        <v>35.070304183556878</v>
      </c>
      <c r="L1173" s="5"/>
      <c r="M1173" s="5">
        <f t="shared" si="2257"/>
        <v>53.231711707184559</v>
      </c>
      <c r="N1173" s="5">
        <f t="shared" si="2257"/>
        <v>0</v>
      </c>
      <c r="O1173" s="5">
        <f t="shared" si="2257"/>
        <v>0</v>
      </c>
      <c r="P1173" s="5">
        <f t="shared" si="2257"/>
        <v>0</v>
      </c>
      <c r="Q1173" s="5">
        <f t="shared" si="2257"/>
        <v>0</v>
      </c>
      <c r="R1173" s="5">
        <f t="shared" si="2257"/>
        <v>0</v>
      </c>
      <c r="S1173" s="5">
        <f t="shared" si="2257"/>
        <v>0</v>
      </c>
      <c r="T1173" s="5"/>
      <c r="U1173" s="5">
        <f t="shared" si="2257"/>
        <v>50.189899609631162</v>
      </c>
      <c r="V1173" s="5">
        <f t="shared" si="2257"/>
        <v>12.40582188806094</v>
      </c>
      <c r="W1173" s="5">
        <f t="shared" si="2257"/>
        <v>25.158659772990717</v>
      </c>
      <c r="X1173" s="5">
        <f t="shared" si="2257"/>
        <v>5.0263098296470661</v>
      </c>
      <c r="Y1173" s="5">
        <f t="shared" si="2257"/>
        <v>8.5290025480418965</v>
      </c>
      <c r="Z1173" s="5">
        <f t="shared" si="2257"/>
        <v>19.015392203422078</v>
      </c>
      <c r="AA1173" s="5">
        <f t="shared" si="2257"/>
        <v>2.5050217273969198</v>
      </c>
      <c r="AB1173" s="5"/>
      <c r="AC1173" s="5">
        <f t="shared" si="2257"/>
        <v>22.813590731650521</v>
      </c>
      <c r="AD1173" s="5">
        <f t="shared" si="2257"/>
        <v>3.101455472015235</v>
      </c>
      <c r="AE1173" s="5">
        <f t="shared" si="2257"/>
        <v>6.2896649432476792</v>
      </c>
      <c r="AF1173" s="5">
        <f t="shared" si="2257"/>
        <v>2.513154914823533</v>
      </c>
      <c r="AG1173" s="5">
        <f t="shared" si="2257"/>
        <v>7.8729254289617501</v>
      </c>
      <c r="AH1173" s="5">
        <f t="shared" si="2257"/>
        <v>4.0747269007333022</v>
      </c>
      <c r="AI1173" s="5">
        <f t="shared" si="2257"/>
        <v>2.732750975342094</v>
      </c>
    </row>
    <row r="1174" spans="2:35" x14ac:dyDescent="0.3">
      <c r="B1174" s="85">
        <f t="shared" si="2230"/>
        <v>50860</v>
      </c>
      <c r="C1174" s="3"/>
      <c r="D1174" s="3"/>
      <c r="E1174" s="5">
        <f t="shared" ref="E1174:AI1174" si="2258">E296-E507</f>
        <v>51.969359686699896</v>
      </c>
      <c r="F1174" s="5">
        <f t="shared" si="2258"/>
        <v>46.75444124062966</v>
      </c>
      <c r="G1174" s="5">
        <f t="shared" si="2258"/>
        <v>94.816699019458738</v>
      </c>
      <c r="H1174" s="5">
        <f t="shared" si="2258"/>
        <v>40.972802294673002</v>
      </c>
      <c r="I1174" s="5">
        <f t="shared" si="2258"/>
        <v>98.90362570133199</v>
      </c>
      <c r="J1174" s="5">
        <f t="shared" si="2258"/>
        <v>226.59556294977889</v>
      </c>
      <c r="K1174" s="5">
        <f t="shared" si="2258"/>
        <v>35.24565570447465</v>
      </c>
      <c r="L1174" s="5"/>
      <c r="M1174" s="5">
        <f t="shared" si="2258"/>
        <v>53.497870265720472</v>
      </c>
      <c r="N1174" s="5">
        <f t="shared" si="2258"/>
        <v>0</v>
      </c>
      <c r="O1174" s="5">
        <f t="shared" si="2258"/>
        <v>0</v>
      </c>
      <c r="P1174" s="5">
        <f t="shared" si="2258"/>
        <v>0</v>
      </c>
      <c r="Q1174" s="5">
        <f t="shared" si="2258"/>
        <v>0</v>
      </c>
      <c r="R1174" s="5">
        <f t="shared" si="2258"/>
        <v>0</v>
      </c>
      <c r="S1174" s="5">
        <f t="shared" si="2258"/>
        <v>0</v>
      </c>
      <c r="T1174" s="5"/>
      <c r="U1174" s="5">
        <f t="shared" si="2258"/>
        <v>50.44084910767932</v>
      </c>
      <c r="V1174" s="5">
        <f t="shared" si="2258"/>
        <v>12.467850997501245</v>
      </c>
      <c r="W1174" s="5">
        <f t="shared" si="2258"/>
        <v>25.284453071855665</v>
      </c>
      <c r="X1174" s="5">
        <f t="shared" si="2258"/>
        <v>5.0514413787953023</v>
      </c>
      <c r="Y1174" s="5">
        <f t="shared" si="2258"/>
        <v>8.5716475607821057</v>
      </c>
      <c r="Z1174" s="5">
        <f t="shared" si="2258"/>
        <v>19.110469164439188</v>
      </c>
      <c r="AA1174" s="5">
        <f t="shared" si="2258"/>
        <v>2.5175468360339042</v>
      </c>
      <c r="AB1174" s="5"/>
      <c r="AC1174" s="5">
        <f t="shared" si="2258"/>
        <v>22.927658685308774</v>
      </c>
      <c r="AD1174" s="5">
        <f t="shared" si="2258"/>
        <v>3.1169627493753111</v>
      </c>
      <c r="AE1174" s="5">
        <f t="shared" si="2258"/>
        <v>6.3211132679639164</v>
      </c>
      <c r="AF1174" s="5">
        <f t="shared" si="2258"/>
        <v>2.5257206893976512</v>
      </c>
      <c r="AG1174" s="5">
        <f t="shared" si="2258"/>
        <v>7.912290056106559</v>
      </c>
      <c r="AH1174" s="5">
        <f t="shared" si="2258"/>
        <v>4.0951005352369672</v>
      </c>
      <c r="AI1174" s="5">
        <f t="shared" si="2258"/>
        <v>2.7464147302188047</v>
      </c>
    </row>
    <row r="1175" spans="2:35" x14ac:dyDescent="0.3">
      <c r="B1175" s="85">
        <f t="shared" si="2230"/>
        <v>51226</v>
      </c>
      <c r="C1175" s="3"/>
      <c r="D1175" s="3"/>
      <c r="E1175" s="5">
        <f t="shared" ref="E1175:AI1175" si="2259">E297-E508</f>
        <v>52.229206485133396</v>
      </c>
      <c r="F1175" s="5">
        <f t="shared" si="2259"/>
        <v>46.988213446832809</v>
      </c>
      <c r="G1175" s="5">
        <f t="shared" si="2259"/>
        <v>95.290782514556028</v>
      </c>
      <c r="H1175" s="5">
        <f t="shared" si="2259"/>
        <v>41.177666306146357</v>
      </c>
      <c r="I1175" s="5">
        <f t="shared" si="2259"/>
        <v>99.398143829838659</v>
      </c>
      <c r="J1175" s="5">
        <f t="shared" si="2259"/>
        <v>227.72854076452776</v>
      </c>
      <c r="K1175" s="5">
        <f t="shared" si="2259"/>
        <v>35.421883982997024</v>
      </c>
      <c r="L1175" s="5"/>
      <c r="M1175" s="5">
        <f t="shared" si="2259"/>
        <v>53.765359617049079</v>
      </c>
      <c r="N1175" s="5">
        <f t="shared" si="2259"/>
        <v>0</v>
      </c>
      <c r="O1175" s="5">
        <f t="shared" si="2259"/>
        <v>0</v>
      </c>
      <c r="P1175" s="5">
        <f t="shared" si="2259"/>
        <v>0</v>
      </c>
      <c r="Q1175" s="5">
        <f t="shared" si="2259"/>
        <v>0</v>
      </c>
      <c r="R1175" s="5">
        <f t="shared" si="2259"/>
        <v>0</v>
      </c>
      <c r="S1175" s="5">
        <f t="shared" si="2259"/>
        <v>0</v>
      </c>
      <c r="T1175" s="5"/>
      <c r="U1175" s="5">
        <f t="shared" si="2259"/>
        <v>50.693053353217699</v>
      </c>
      <c r="V1175" s="5">
        <f t="shared" si="2259"/>
        <v>12.530190252488749</v>
      </c>
      <c r="W1175" s="5">
        <f t="shared" si="2259"/>
        <v>25.410875337214947</v>
      </c>
      <c r="X1175" s="5">
        <f t="shared" si="2259"/>
        <v>5.076698585689277</v>
      </c>
      <c r="Y1175" s="5">
        <f t="shared" si="2259"/>
        <v>8.6145057985860163</v>
      </c>
      <c r="Z1175" s="5">
        <f t="shared" si="2259"/>
        <v>19.20602151026138</v>
      </c>
      <c r="AA1175" s="5">
        <f t="shared" si="2259"/>
        <v>2.5301345702140732</v>
      </c>
      <c r="AB1175" s="5"/>
      <c r="AC1175" s="5">
        <f t="shared" si="2259"/>
        <v>23.042296978735322</v>
      </c>
      <c r="AD1175" s="5">
        <f t="shared" si="2259"/>
        <v>3.1325475631221873</v>
      </c>
      <c r="AE1175" s="5">
        <f t="shared" si="2259"/>
        <v>6.3527188343037366</v>
      </c>
      <c r="AF1175" s="5">
        <f t="shared" si="2259"/>
        <v>2.5383492928446385</v>
      </c>
      <c r="AG1175" s="5">
        <f t="shared" si="2259"/>
        <v>7.9518515063870909</v>
      </c>
      <c r="AH1175" s="5">
        <f t="shared" si="2259"/>
        <v>4.1155760379131516</v>
      </c>
      <c r="AI1175" s="5">
        <f t="shared" si="2259"/>
        <v>2.7601468038698975</v>
      </c>
    </row>
    <row r="1176" spans="2:35" x14ac:dyDescent="0.3">
      <c r="B1176" s="85">
        <f t="shared" si="2230"/>
        <v>51591</v>
      </c>
      <c r="C1176" s="3"/>
      <c r="D1176" s="3"/>
      <c r="E1176" s="5">
        <f t="shared" ref="E1176:AI1176" si="2260">E298-E509</f>
        <v>39.318616118021772</v>
      </c>
      <c r="F1176" s="5">
        <f t="shared" si="2260"/>
        <v>35.373149448739298</v>
      </c>
      <c r="G1176" s="5">
        <f t="shared" si="2260"/>
        <v>71.735757623317454</v>
      </c>
      <c r="H1176" s="5">
        <f t="shared" si="2260"/>
        <v>30.998917331593322</v>
      </c>
      <c r="I1176" s="5">
        <f t="shared" si="2260"/>
        <v>74.827816141563929</v>
      </c>
      <c r="J1176" s="5">
        <f t="shared" si="2260"/>
        <v>171.43609248565568</v>
      </c>
      <c r="K1176" s="5">
        <f t="shared" si="2260"/>
        <v>26.665912661357311</v>
      </c>
      <c r="L1176" s="5"/>
      <c r="M1176" s="5">
        <f t="shared" si="2260"/>
        <v>40.475046003845932</v>
      </c>
      <c r="N1176" s="5">
        <f t="shared" si="2260"/>
        <v>0</v>
      </c>
      <c r="O1176" s="5">
        <f t="shared" si="2260"/>
        <v>0</v>
      </c>
      <c r="P1176" s="5">
        <f t="shared" si="2260"/>
        <v>0</v>
      </c>
      <c r="Q1176" s="5">
        <f t="shared" si="2260"/>
        <v>0</v>
      </c>
      <c r="R1176" s="5">
        <f t="shared" si="2260"/>
        <v>0</v>
      </c>
      <c r="S1176" s="5">
        <f t="shared" si="2260"/>
        <v>0</v>
      </c>
      <c r="T1176" s="5"/>
      <c r="U1176" s="5">
        <f t="shared" si="2260"/>
        <v>38.162186232197598</v>
      </c>
      <c r="V1176" s="5">
        <f t="shared" si="2260"/>
        <v>9.4328398529971462</v>
      </c>
      <c r="W1176" s="5">
        <f t="shared" si="2260"/>
        <v>19.12953536621799</v>
      </c>
      <c r="X1176" s="5">
        <f t="shared" si="2260"/>
        <v>3.8217843285526016</v>
      </c>
      <c r="Y1176" s="5">
        <f t="shared" si="2260"/>
        <v>6.485077398935541</v>
      </c>
      <c r="Z1176" s="5">
        <f t="shared" si="2260"/>
        <v>14.45846563132036</v>
      </c>
      <c r="AA1176" s="5">
        <f t="shared" si="2260"/>
        <v>1.9047080472398077</v>
      </c>
      <c r="AB1176" s="5"/>
      <c r="AC1176" s="5">
        <f t="shared" si="2260"/>
        <v>17.346448287362545</v>
      </c>
      <c r="AD1176" s="5">
        <f t="shared" si="2260"/>
        <v>2.3582099632492866</v>
      </c>
      <c r="AE1176" s="5">
        <f t="shared" si="2260"/>
        <v>4.7823838415544975</v>
      </c>
      <c r="AF1176" s="5">
        <f t="shared" si="2260"/>
        <v>1.9108921642763008</v>
      </c>
      <c r="AG1176" s="5">
        <f t="shared" si="2260"/>
        <v>5.9862252913251135</v>
      </c>
      <c r="AH1176" s="5">
        <f t="shared" si="2260"/>
        <v>3.0982426352829346</v>
      </c>
      <c r="AI1176" s="5">
        <f t="shared" si="2260"/>
        <v>2.0778633242616085</v>
      </c>
    </row>
    <row r="1178" spans="2:35" s="97" customFormat="1" x14ac:dyDescent="0.3">
      <c r="B1178" s="96" t="s">
        <v>259</v>
      </c>
      <c r="C1178" s="96"/>
      <c r="D1178" s="96"/>
    </row>
    <row r="1179" spans="2:35" x14ac:dyDescent="0.3">
      <c r="E1179" s="305" t="s">
        <v>89</v>
      </c>
      <c r="F1179" s="305"/>
      <c r="G1179" s="305"/>
      <c r="H1179" s="305"/>
      <c r="I1179" s="305"/>
      <c r="J1179" s="305"/>
      <c r="K1179" s="305"/>
      <c r="M1179" s="305" t="s">
        <v>64</v>
      </c>
      <c r="N1179" s="305"/>
      <c r="O1179" s="305"/>
      <c r="P1179" s="305"/>
      <c r="Q1179" s="305"/>
      <c r="R1179" s="305"/>
      <c r="S1179" s="305"/>
      <c r="U1179" s="305" t="s">
        <v>65</v>
      </c>
      <c r="V1179" s="305"/>
      <c r="W1179" s="305"/>
      <c r="X1179" s="305"/>
      <c r="Y1179" s="305"/>
      <c r="Z1179" s="305"/>
      <c r="AA1179" s="305"/>
      <c r="AC1179" s="305" t="s">
        <v>66</v>
      </c>
      <c r="AD1179" s="305"/>
      <c r="AE1179" s="305"/>
      <c r="AF1179" s="305"/>
      <c r="AG1179" s="305"/>
      <c r="AH1179" s="305"/>
      <c r="AI1179" s="305"/>
    </row>
    <row r="1180" spans="2:35" s="3" customFormat="1" x14ac:dyDescent="0.3">
      <c r="B1180" s="4" t="s">
        <v>211</v>
      </c>
      <c r="C1180" s="4"/>
      <c r="D1180" s="4"/>
      <c r="E1180" s="3" t="s">
        <v>70</v>
      </c>
      <c r="F1180" s="3" t="s">
        <v>69</v>
      </c>
      <c r="G1180" s="3" t="s">
        <v>61</v>
      </c>
      <c r="H1180" s="3" t="s">
        <v>68</v>
      </c>
      <c r="I1180" s="3" t="s">
        <v>71</v>
      </c>
      <c r="J1180" s="3" t="s">
        <v>72</v>
      </c>
      <c r="K1180" s="3" t="s">
        <v>62</v>
      </c>
      <c r="M1180" s="3" t="s">
        <v>70</v>
      </c>
      <c r="N1180" s="3" t="s">
        <v>69</v>
      </c>
      <c r="O1180" s="3" t="s">
        <v>61</v>
      </c>
      <c r="P1180" s="3" t="s">
        <v>68</v>
      </c>
      <c r="Q1180" s="3" t="s">
        <v>71</v>
      </c>
      <c r="R1180" s="3" t="s">
        <v>72</v>
      </c>
      <c r="S1180" s="3" t="s">
        <v>62</v>
      </c>
      <c r="U1180" s="3" t="s">
        <v>70</v>
      </c>
      <c r="V1180" s="3" t="s">
        <v>69</v>
      </c>
      <c r="W1180" s="3" t="s">
        <v>61</v>
      </c>
      <c r="X1180" s="3" t="s">
        <v>68</v>
      </c>
      <c r="Y1180" s="3" t="s">
        <v>71</v>
      </c>
      <c r="Z1180" s="3" t="s">
        <v>72</v>
      </c>
      <c r="AA1180" s="3" t="s">
        <v>62</v>
      </c>
      <c r="AC1180" s="3" t="s">
        <v>70</v>
      </c>
      <c r="AD1180" s="3" t="s">
        <v>69</v>
      </c>
      <c r="AE1180" s="3" t="s">
        <v>61</v>
      </c>
      <c r="AF1180" s="3" t="s">
        <v>68</v>
      </c>
      <c r="AG1180" s="3" t="s">
        <v>71</v>
      </c>
      <c r="AH1180" s="3" t="s">
        <v>72</v>
      </c>
      <c r="AI1180" s="3" t="s">
        <v>62</v>
      </c>
    </row>
    <row r="1181" spans="2:35" hidden="1" x14ac:dyDescent="0.3">
      <c r="B1181" s="86">
        <f t="shared" ref="B1181:B1211" si="2261">DATE(IF(MONTH(B1076)&lt;=3,YEAR(B1076),YEAR(B1076)+1), 3, 31)</f>
        <v>40633</v>
      </c>
      <c r="C1181" s="3"/>
      <c r="D1181" s="3"/>
      <c r="E1181" s="5">
        <f>MAX(E1146-E1111,0)</f>
        <v>81.413237840000008</v>
      </c>
      <c r="F1181" s="5">
        <f t="shared" ref="F1181:K1181" si="2262">MAX(F1146-F1111,0)</f>
        <v>19.975534515</v>
      </c>
      <c r="G1181" s="5">
        <f t="shared" si="2262"/>
        <v>31.451182719999998</v>
      </c>
      <c r="H1181" s="5">
        <f t="shared" si="2262"/>
        <v>120.6797722</v>
      </c>
      <c r="I1181" s="5">
        <f t="shared" si="2262"/>
        <v>222.95498520249998</v>
      </c>
      <c r="J1181" s="5">
        <f t="shared" si="2262"/>
        <v>226.10924619999994</v>
      </c>
      <c r="K1181" s="5">
        <f t="shared" si="2262"/>
        <v>27.395816448000016</v>
      </c>
      <c r="L1181" s="5"/>
      <c r="M1181" s="5">
        <f t="shared" ref="M1181:S1181" si="2263">MAX(M1146-M1111,0)</f>
        <v>85.22582487999999</v>
      </c>
      <c r="N1181" s="5">
        <f t="shared" si="2263"/>
        <v>0</v>
      </c>
      <c r="O1181" s="5">
        <f t="shared" si="2263"/>
        <v>0</v>
      </c>
      <c r="P1181" s="5">
        <f t="shared" si="2263"/>
        <v>0</v>
      </c>
      <c r="Q1181" s="5">
        <f t="shared" si="2263"/>
        <v>0</v>
      </c>
      <c r="R1181" s="5">
        <f t="shared" si="2263"/>
        <v>0</v>
      </c>
      <c r="S1181" s="5">
        <f t="shared" si="2263"/>
        <v>0</v>
      </c>
      <c r="T1181" s="5"/>
      <c r="U1181" s="5">
        <f t="shared" ref="U1181:AA1181" si="2264">MAX(U1146-U1111,0)</f>
        <v>80.388692280000001</v>
      </c>
      <c r="V1181" s="5">
        <f t="shared" si="2264"/>
        <v>5.375746995000001</v>
      </c>
      <c r="W1181" s="5">
        <f t="shared" si="2264"/>
        <v>8.6618537599999996</v>
      </c>
      <c r="X1181" s="5">
        <f t="shared" si="2264"/>
        <v>14.975117900000001</v>
      </c>
      <c r="Y1181" s="5">
        <f t="shared" si="2264"/>
        <v>19.290161469375001</v>
      </c>
      <c r="Z1181" s="5">
        <f t="shared" si="2264"/>
        <v>19.097755535000005</v>
      </c>
      <c r="AA1181" s="5">
        <f t="shared" si="2264"/>
        <v>2.0285089439999995</v>
      </c>
      <c r="AB1181" s="5"/>
      <c r="AC1181" s="5">
        <f t="shared" ref="AC1181:AI1181" si="2265">MAX(AC1146-AC1111,0)</f>
        <v>36.372847919999998</v>
      </c>
      <c r="AD1181" s="5">
        <f t="shared" si="2265"/>
        <v>1.3009134975000003</v>
      </c>
      <c r="AE1181" s="5">
        <f t="shared" si="2265"/>
        <v>1.9736868800000003</v>
      </c>
      <c r="AF1181" s="5">
        <f t="shared" si="2265"/>
        <v>7.2826260000000005</v>
      </c>
      <c r="AG1181" s="5">
        <f t="shared" si="2265"/>
        <v>17.020092241874998</v>
      </c>
      <c r="AH1181" s="5">
        <f t="shared" si="2265"/>
        <v>2.0082408650000003</v>
      </c>
      <c r="AI1181" s="5">
        <f t="shared" si="2265"/>
        <v>3.33</v>
      </c>
    </row>
    <row r="1182" spans="2:35" hidden="1" x14ac:dyDescent="0.3">
      <c r="B1182" s="86">
        <f t="shared" si="2261"/>
        <v>40999</v>
      </c>
      <c r="C1182" s="3"/>
      <c r="D1182" s="3"/>
      <c r="E1182" s="5">
        <f t="shared" ref="E1182:K1182" si="2266">MAX(E1147-E1112,0)</f>
        <v>87.166828280000004</v>
      </c>
      <c r="F1182" s="5">
        <f t="shared" si="2266"/>
        <v>20.805685154999999</v>
      </c>
      <c r="G1182" s="5">
        <f t="shared" si="2266"/>
        <v>33.10613824</v>
      </c>
      <c r="H1182" s="5">
        <f t="shared" si="2266"/>
        <v>126.0542556</v>
      </c>
      <c r="I1182" s="5">
        <f t="shared" si="2266"/>
        <v>238.09864153749999</v>
      </c>
      <c r="J1182" s="5">
        <f t="shared" si="2266"/>
        <v>242.37240929999996</v>
      </c>
      <c r="K1182" s="5">
        <f t="shared" si="2266"/>
        <v>29.463807295999995</v>
      </c>
      <c r="L1182" s="5"/>
      <c r="M1182" s="5">
        <f t="shared" ref="M1182:S1182" si="2267">MAX(M1147-M1112,0)</f>
        <v>91.248277959999982</v>
      </c>
      <c r="N1182" s="5">
        <f t="shared" si="2267"/>
        <v>0</v>
      </c>
      <c r="O1182" s="5">
        <f t="shared" si="2267"/>
        <v>0</v>
      </c>
      <c r="P1182" s="5">
        <f t="shared" si="2267"/>
        <v>0</v>
      </c>
      <c r="Q1182" s="5">
        <f t="shared" si="2267"/>
        <v>0</v>
      </c>
      <c r="R1182" s="5">
        <f t="shared" si="2267"/>
        <v>0</v>
      </c>
      <c r="S1182" s="5">
        <f t="shared" si="2267"/>
        <v>0</v>
      </c>
      <c r="T1182" s="5"/>
      <c r="U1182" s="5">
        <f t="shared" ref="U1182:AA1182" si="2268">MAX(U1147-U1112,0)</f>
        <v>86.069341259999987</v>
      </c>
      <c r="V1182" s="5">
        <f t="shared" si="2268"/>
        <v>5.5986261150000001</v>
      </c>
      <c r="W1182" s="5">
        <f t="shared" si="2268"/>
        <v>9.1181699200000015</v>
      </c>
      <c r="X1182" s="5">
        <f t="shared" si="2268"/>
        <v>15.6412142</v>
      </c>
      <c r="Y1182" s="5">
        <f t="shared" si="2268"/>
        <v>20.600474165624998</v>
      </c>
      <c r="Z1182" s="5">
        <f t="shared" si="2268"/>
        <v>20.471466865000004</v>
      </c>
      <c r="AA1182" s="5">
        <f t="shared" si="2268"/>
        <v>2.1815310879999994</v>
      </c>
      <c r="AB1182" s="5"/>
      <c r="AC1182" s="5">
        <f t="shared" ref="AC1182:AI1182" si="2269">MAX(AC1147-AC1112,0)</f>
        <v>38.943194640000002</v>
      </c>
      <c r="AD1182" s="5">
        <f t="shared" si="2269"/>
        <v>1.3550305574999999</v>
      </c>
      <c r="AE1182" s="5">
        <f t="shared" si="2269"/>
        <v>2.0772049600000004</v>
      </c>
      <c r="AF1182" s="5">
        <f t="shared" si="2269"/>
        <v>7.6063980000000004</v>
      </c>
      <c r="AG1182" s="5">
        <f t="shared" si="2269"/>
        <v>18.175737253125</v>
      </c>
      <c r="AH1182" s="5">
        <f t="shared" si="2269"/>
        <v>2.1516889849999989</v>
      </c>
      <c r="AI1182" s="5">
        <f t="shared" si="2269"/>
        <v>3.57</v>
      </c>
    </row>
    <row r="1183" spans="2:35" hidden="1" x14ac:dyDescent="0.3">
      <c r="B1183" s="86">
        <f t="shared" si="2261"/>
        <v>41364</v>
      </c>
      <c r="C1183" s="3"/>
      <c r="D1183" s="3"/>
      <c r="E1183" s="5">
        <f t="shared" ref="E1183:K1183" si="2270">MAX(E1148-E1113,0)</f>
        <v>95.784841740000005</v>
      </c>
      <c r="F1183" s="5">
        <f t="shared" si="2270"/>
        <v>22.239292365000004</v>
      </c>
      <c r="G1183" s="5">
        <f t="shared" si="2270"/>
        <v>35.793731519999994</v>
      </c>
      <c r="H1183" s="5">
        <f t="shared" si="2270"/>
        <v>134.96008310000002</v>
      </c>
      <c r="I1183" s="5">
        <f t="shared" si="2270"/>
        <v>260.8292973225</v>
      </c>
      <c r="J1183" s="5">
        <f t="shared" si="2270"/>
        <v>267.02425719999997</v>
      </c>
      <c r="K1183" s="5">
        <f t="shared" si="2270"/>
        <v>32.41844914</v>
      </c>
      <c r="L1183" s="5"/>
      <c r="M1183" s="5">
        <f t="shared" ref="M1183:S1183" si="2271">MAX(M1148-M1113,0)</f>
        <v>100.26970967999998</v>
      </c>
      <c r="N1183" s="5">
        <f t="shared" si="2271"/>
        <v>0</v>
      </c>
      <c r="O1183" s="5">
        <f t="shared" si="2271"/>
        <v>0</v>
      </c>
      <c r="P1183" s="5">
        <f t="shared" si="2271"/>
        <v>0</v>
      </c>
      <c r="Q1183" s="5">
        <f t="shared" si="2271"/>
        <v>0</v>
      </c>
      <c r="R1183" s="5">
        <f t="shared" si="2271"/>
        <v>0</v>
      </c>
      <c r="S1183" s="5">
        <f t="shared" si="2271"/>
        <v>0</v>
      </c>
      <c r="T1183" s="5"/>
      <c r="U1183" s="5">
        <f t="shared" ref="U1183:AA1183" si="2272">MAX(U1148-U1113,0)</f>
        <v>94.578728580000003</v>
      </c>
      <c r="V1183" s="5">
        <f t="shared" si="2272"/>
        <v>5.9846760450000005</v>
      </c>
      <c r="W1183" s="5">
        <f t="shared" si="2272"/>
        <v>9.8581641600000012</v>
      </c>
      <c r="X1183" s="5">
        <f t="shared" si="2272"/>
        <v>16.747100449999998</v>
      </c>
      <c r="Y1183" s="5">
        <f t="shared" si="2272"/>
        <v>22.567127724375002</v>
      </c>
      <c r="Z1183" s="5">
        <f t="shared" si="2272"/>
        <v>22.553605960000006</v>
      </c>
      <c r="AA1183" s="5">
        <f t="shared" si="2272"/>
        <v>2.4002079199999997</v>
      </c>
      <c r="AB1183" s="5"/>
      <c r="AC1183" s="5">
        <f t="shared" ref="AC1183:AI1183" si="2273">MAX(AC1148-AC1113,0)</f>
        <v>42.793389869999999</v>
      </c>
      <c r="AD1183" s="5">
        <f t="shared" si="2273"/>
        <v>1.4482530225000003</v>
      </c>
      <c r="AE1183" s="5">
        <f t="shared" si="2273"/>
        <v>2.2458820799999999</v>
      </c>
      <c r="AF1183" s="5">
        <f t="shared" si="2273"/>
        <v>8.1442230000000002</v>
      </c>
      <c r="AG1183" s="5">
        <f t="shared" si="2273"/>
        <v>19.910515426874998</v>
      </c>
      <c r="AH1183" s="5">
        <f t="shared" si="2273"/>
        <v>2.3706574400000004</v>
      </c>
      <c r="AI1183" s="5">
        <f t="shared" si="2273"/>
        <v>3.9224999999999999</v>
      </c>
    </row>
    <row r="1184" spans="2:35" hidden="1" x14ac:dyDescent="0.3">
      <c r="B1184" s="86">
        <f t="shared" si="2261"/>
        <v>41729</v>
      </c>
      <c r="C1184" s="3"/>
      <c r="D1184" s="3"/>
      <c r="E1184" s="5">
        <f t="shared" ref="E1184:K1184" si="2274">MAX(E1149-E1114,0)</f>
        <v>109.91403555999999</v>
      </c>
      <c r="F1184" s="5">
        <f t="shared" si="2274"/>
        <v>24.980869357500001</v>
      </c>
      <c r="G1184" s="5">
        <f t="shared" si="2274"/>
        <v>40.67676032</v>
      </c>
      <c r="H1184" s="5">
        <f t="shared" si="2274"/>
        <v>151.19737179999998</v>
      </c>
      <c r="I1184" s="5">
        <f t="shared" si="2274"/>
        <v>298.73951437749997</v>
      </c>
      <c r="J1184" s="5">
        <f t="shared" si="2274"/>
        <v>308.08812699999993</v>
      </c>
      <c r="K1184" s="5">
        <f t="shared" si="2274"/>
        <v>37.288621832000004</v>
      </c>
      <c r="L1184" s="5"/>
      <c r="M1184" s="5">
        <f t="shared" ref="M1184:S1184" si="2275">MAX(M1149-M1114,0)</f>
        <v>115.05984391999998</v>
      </c>
      <c r="N1184" s="5">
        <f t="shared" si="2275"/>
        <v>0</v>
      </c>
      <c r="O1184" s="5">
        <f t="shared" si="2275"/>
        <v>0</v>
      </c>
      <c r="P1184" s="5">
        <f t="shared" si="2275"/>
        <v>0</v>
      </c>
      <c r="Q1184" s="5">
        <f t="shared" si="2275"/>
        <v>0</v>
      </c>
      <c r="R1184" s="5">
        <f t="shared" si="2275"/>
        <v>0</v>
      </c>
      <c r="S1184" s="5">
        <f t="shared" si="2275"/>
        <v>0</v>
      </c>
      <c r="T1184" s="5"/>
      <c r="U1184" s="5">
        <f t="shared" ref="U1184:AA1184" si="2276">MAX(U1149-U1114,0)</f>
        <v>108.52937802</v>
      </c>
      <c r="V1184" s="5">
        <f t="shared" si="2276"/>
        <v>6.7227827974999999</v>
      </c>
      <c r="W1184" s="5">
        <f t="shared" si="2276"/>
        <v>11.20103456</v>
      </c>
      <c r="X1184" s="5">
        <f t="shared" si="2276"/>
        <v>18.761865100000001</v>
      </c>
      <c r="Y1184" s="5">
        <f t="shared" si="2276"/>
        <v>25.847169950624998</v>
      </c>
      <c r="Z1184" s="5">
        <f t="shared" si="2276"/>
        <v>26.021871475000005</v>
      </c>
      <c r="AA1184" s="5">
        <f t="shared" si="2276"/>
        <v>2.761016896000001</v>
      </c>
      <c r="AB1184" s="5"/>
      <c r="AC1184" s="5">
        <f t="shared" ref="AC1184:AI1184" si="2277">MAX(AC1149-AC1114,0)</f>
        <v>49.10561628</v>
      </c>
      <c r="AD1184" s="5">
        <f t="shared" si="2277"/>
        <v>1.6267563987500002</v>
      </c>
      <c r="AE1184" s="5">
        <f t="shared" si="2277"/>
        <v>2.5532772799999996</v>
      </c>
      <c r="AF1184" s="5">
        <f t="shared" si="2277"/>
        <v>9.1244189999999996</v>
      </c>
      <c r="AG1184" s="5">
        <f t="shared" si="2277"/>
        <v>22.805123548125003</v>
      </c>
      <c r="AH1184" s="5">
        <f t="shared" si="2277"/>
        <v>2.7369225249999998</v>
      </c>
      <c r="AI1184" s="5">
        <f t="shared" si="2277"/>
        <v>4.5149999999999997</v>
      </c>
    </row>
    <row r="1185" spans="2:35" hidden="1" x14ac:dyDescent="0.3">
      <c r="B1185" s="86">
        <f t="shared" si="2261"/>
        <v>42094</v>
      </c>
      <c r="C1185" s="3"/>
      <c r="D1185" s="3"/>
      <c r="E1185" s="5">
        <f t="shared" ref="E1185:K1185" si="2278">MAX(E1150-E1115,0)</f>
        <v>117.64180757999999</v>
      </c>
      <c r="F1185" s="5">
        <f t="shared" si="2278"/>
        <v>26.081774925000005</v>
      </c>
      <c r="G1185" s="5">
        <f t="shared" si="2278"/>
        <v>42.8351088</v>
      </c>
      <c r="H1185" s="5">
        <f t="shared" si="2278"/>
        <v>157.74108299999997</v>
      </c>
      <c r="I1185" s="5">
        <f t="shared" si="2278"/>
        <v>318.94898079500001</v>
      </c>
      <c r="J1185" s="5">
        <f t="shared" si="2278"/>
        <v>330.32234589999996</v>
      </c>
      <c r="K1185" s="5">
        <f t="shared" si="2278"/>
        <v>39.99070367600001</v>
      </c>
      <c r="L1185" s="5"/>
      <c r="M1185" s="5">
        <f t="shared" ref="M1185:S1185" si="2279">MAX(M1150-M1115,0)</f>
        <v>123.15026555999998</v>
      </c>
      <c r="N1185" s="5">
        <f t="shared" si="2279"/>
        <v>0</v>
      </c>
      <c r="O1185" s="5">
        <f t="shared" si="2279"/>
        <v>0</v>
      </c>
      <c r="P1185" s="5">
        <f t="shared" si="2279"/>
        <v>0</v>
      </c>
      <c r="Q1185" s="5">
        <f t="shared" si="2279"/>
        <v>0</v>
      </c>
      <c r="R1185" s="5">
        <f t="shared" si="2279"/>
        <v>0</v>
      </c>
      <c r="S1185" s="5">
        <f t="shared" si="2279"/>
        <v>0</v>
      </c>
      <c r="T1185" s="5"/>
      <c r="U1185" s="5">
        <f t="shared" ref="U1185:AA1185" si="2280">MAX(U1150-U1115,0)</f>
        <v>116.16069936</v>
      </c>
      <c r="V1185" s="5">
        <f t="shared" si="2280"/>
        <v>7.0185525250000014</v>
      </c>
      <c r="W1185" s="5">
        <f t="shared" si="2280"/>
        <v>11.795270399999998</v>
      </c>
      <c r="X1185" s="5">
        <f t="shared" si="2280"/>
        <v>19.574493499999999</v>
      </c>
      <c r="Y1185" s="5">
        <f t="shared" si="2280"/>
        <v>27.59562273625</v>
      </c>
      <c r="Z1185" s="5">
        <f t="shared" si="2280"/>
        <v>27.899708994999997</v>
      </c>
      <c r="AA1185" s="5">
        <f t="shared" si="2280"/>
        <v>2.961653727999999</v>
      </c>
      <c r="AB1185" s="5"/>
      <c r="AC1185" s="5">
        <f t="shared" ref="AC1185:AI1185" si="2281">MAX(AC1150-AC1115,0)</f>
        <v>52.558414289999995</v>
      </c>
      <c r="AD1185" s="5">
        <f t="shared" si="2281"/>
        <v>1.6984212625000004</v>
      </c>
      <c r="AE1185" s="5">
        <f t="shared" si="2281"/>
        <v>2.6889551999999992</v>
      </c>
      <c r="AF1185" s="5">
        <f t="shared" si="2281"/>
        <v>9.5194149999999986</v>
      </c>
      <c r="AG1185" s="5">
        <f t="shared" si="2281"/>
        <v>24.347411741249999</v>
      </c>
      <c r="AH1185" s="5">
        <f t="shared" si="2281"/>
        <v>2.9368795550000009</v>
      </c>
      <c r="AI1185" s="5">
        <f t="shared" si="2281"/>
        <v>4.83</v>
      </c>
    </row>
    <row r="1186" spans="2:35" hidden="1" x14ac:dyDescent="0.3">
      <c r="B1186" s="86">
        <f t="shared" si="2261"/>
        <v>42460</v>
      </c>
      <c r="C1186" s="3"/>
      <c r="D1186" s="3"/>
      <c r="E1186" s="5">
        <f t="shared" ref="E1186:K1186" si="2282">MAX(E1151-E1116,0)</f>
        <v>126.09751208</v>
      </c>
      <c r="F1186" s="5">
        <f t="shared" si="2282"/>
        <v>27.247865564999994</v>
      </c>
      <c r="G1186" s="5">
        <f t="shared" si="2282"/>
        <v>45.071876160000002</v>
      </c>
      <c r="H1186" s="5">
        <f t="shared" si="2282"/>
        <v>164.88518190000002</v>
      </c>
      <c r="I1186" s="5">
        <f t="shared" si="2282"/>
        <v>340.91047763500001</v>
      </c>
      <c r="J1186" s="5">
        <f t="shared" si="2282"/>
        <v>354.36616799999996</v>
      </c>
      <c r="K1186" s="5">
        <f t="shared" si="2282"/>
        <v>42.959426664000006</v>
      </c>
      <c r="L1186" s="5"/>
      <c r="M1186" s="5">
        <f t="shared" ref="M1186:S1186" si="2283">MAX(M1151-M1116,0)</f>
        <v>132.00223455999998</v>
      </c>
      <c r="N1186" s="5">
        <f t="shared" si="2283"/>
        <v>0</v>
      </c>
      <c r="O1186" s="5">
        <f t="shared" si="2283"/>
        <v>0</v>
      </c>
      <c r="P1186" s="5">
        <f t="shared" si="2283"/>
        <v>0</v>
      </c>
      <c r="Q1186" s="5">
        <f t="shared" si="2283"/>
        <v>0</v>
      </c>
      <c r="R1186" s="5">
        <f t="shared" si="2283"/>
        <v>0</v>
      </c>
      <c r="S1186" s="5">
        <f t="shared" si="2283"/>
        <v>0</v>
      </c>
      <c r="T1186" s="5"/>
      <c r="U1186" s="5">
        <f t="shared" ref="U1186:AA1186" si="2284">MAX(U1151-U1116,0)</f>
        <v>124.51033836000001</v>
      </c>
      <c r="V1186" s="5">
        <f t="shared" si="2284"/>
        <v>7.332611645000001</v>
      </c>
      <c r="W1186" s="5">
        <f t="shared" si="2284"/>
        <v>12.41254528</v>
      </c>
      <c r="X1186" s="5">
        <f t="shared" si="2284"/>
        <v>20.460517050000004</v>
      </c>
      <c r="Y1186" s="5">
        <f t="shared" si="2284"/>
        <v>29.495656708750005</v>
      </c>
      <c r="Z1186" s="5">
        <f t="shared" si="2284"/>
        <v>29.930487775000003</v>
      </c>
      <c r="AA1186" s="5">
        <f t="shared" si="2284"/>
        <v>3.1806727920000002</v>
      </c>
      <c r="AB1186" s="5"/>
      <c r="AC1186" s="5">
        <f t="shared" ref="AC1186:AI1186" si="2285">MAX(AC1151-AC1116,0)</f>
        <v>56.336279039999987</v>
      </c>
      <c r="AD1186" s="5">
        <f t="shared" si="2285"/>
        <v>1.7743883225000003</v>
      </c>
      <c r="AE1186" s="5">
        <f t="shared" si="2285"/>
        <v>2.8287126400000004</v>
      </c>
      <c r="AF1186" s="5">
        <f t="shared" si="2285"/>
        <v>9.9502770000000016</v>
      </c>
      <c r="AG1186" s="5">
        <f t="shared" si="2285"/>
        <v>26.023841598749996</v>
      </c>
      <c r="AH1186" s="5">
        <f t="shared" si="2285"/>
        <v>3.1497957250000015</v>
      </c>
      <c r="AI1186" s="5">
        <f t="shared" si="2285"/>
        <v>5.1974999999999998</v>
      </c>
    </row>
    <row r="1187" spans="2:35" hidden="1" x14ac:dyDescent="0.3">
      <c r="B1187" s="86">
        <f t="shared" si="2261"/>
        <v>42825</v>
      </c>
      <c r="C1187" s="3"/>
      <c r="D1187" s="3"/>
      <c r="E1187" s="5">
        <f t="shared" ref="E1187:K1187" si="2286">MAX(E1152-E1117,0)</f>
        <v>135.64538284000002</v>
      </c>
      <c r="F1187" s="5">
        <f t="shared" si="2286"/>
        <v>28.625952847499999</v>
      </c>
      <c r="G1187" s="5">
        <f t="shared" si="2286"/>
        <v>47.701716479999988</v>
      </c>
      <c r="H1187" s="5">
        <f t="shared" si="2286"/>
        <v>172.4258816</v>
      </c>
      <c r="I1187" s="5">
        <f t="shared" si="2286"/>
        <v>365.38490377749997</v>
      </c>
      <c r="J1187" s="5">
        <f t="shared" si="2286"/>
        <v>381.37972980000001</v>
      </c>
      <c r="K1187" s="5">
        <f t="shared" si="2286"/>
        <v>46.212607363999993</v>
      </c>
      <c r="L1187" s="5"/>
      <c r="M1187" s="5">
        <f t="shared" ref="M1187:S1187" si="2287">MAX(M1152-M1117,0)</f>
        <v>141.99634987999997</v>
      </c>
      <c r="N1187" s="5">
        <f t="shared" si="2287"/>
        <v>0</v>
      </c>
      <c r="O1187" s="5">
        <f t="shared" si="2287"/>
        <v>0</v>
      </c>
      <c r="P1187" s="5">
        <f t="shared" si="2287"/>
        <v>0</v>
      </c>
      <c r="Q1187" s="5">
        <f t="shared" si="2287"/>
        <v>0</v>
      </c>
      <c r="R1187" s="5">
        <f t="shared" si="2287"/>
        <v>0</v>
      </c>
      <c r="S1187" s="5">
        <f t="shared" si="2287"/>
        <v>0</v>
      </c>
      <c r="T1187" s="5"/>
      <c r="U1187" s="5">
        <f t="shared" ref="U1187:AA1187" si="2288">MAX(U1152-U1117,0)</f>
        <v>133.93707228</v>
      </c>
      <c r="V1187" s="5">
        <f t="shared" si="2288"/>
        <v>7.7035659674999994</v>
      </c>
      <c r="W1187" s="5">
        <f t="shared" si="2288"/>
        <v>13.136699839999999</v>
      </c>
      <c r="X1187" s="5">
        <f t="shared" si="2288"/>
        <v>21.3953712</v>
      </c>
      <c r="Y1187" s="5">
        <f t="shared" si="2288"/>
        <v>31.613337425625009</v>
      </c>
      <c r="Z1187" s="5">
        <f t="shared" si="2288"/>
        <v>32.212207015000004</v>
      </c>
      <c r="AA1187" s="5">
        <f t="shared" si="2288"/>
        <v>3.4213373919999999</v>
      </c>
      <c r="AB1187" s="5"/>
      <c r="AC1187" s="5">
        <f t="shared" ref="AC1187:AI1187" si="2289">MAX(AC1152-AC1117,0)</f>
        <v>60.601620419999996</v>
      </c>
      <c r="AD1187" s="5">
        <f t="shared" si="2289"/>
        <v>1.8642754837500002</v>
      </c>
      <c r="AE1187" s="5">
        <f t="shared" si="2289"/>
        <v>2.9938299199999996</v>
      </c>
      <c r="AF1187" s="5">
        <f t="shared" si="2289"/>
        <v>10.404328</v>
      </c>
      <c r="AG1187" s="5">
        <f t="shared" si="2289"/>
        <v>27.892408873124996</v>
      </c>
      <c r="AH1187" s="5">
        <f t="shared" si="2289"/>
        <v>3.3889435849999963</v>
      </c>
      <c r="AI1187" s="5">
        <f t="shared" si="2289"/>
        <v>5.5949999999999998</v>
      </c>
    </row>
    <row r="1188" spans="2:35" hidden="1" x14ac:dyDescent="0.3">
      <c r="B1188" s="86">
        <f t="shared" si="2261"/>
        <v>43190</v>
      </c>
      <c r="C1188" s="3"/>
      <c r="D1188" s="3"/>
      <c r="E1188" s="5">
        <f t="shared" ref="E1188:K1188" si="2290">MAX(E1153-E1118,0)</f>
        <v>145.91654634</v>
      </c>
      <c r="F1188" s="5">
        <f t="shared" si="2290"/>
        <v>30.008972557500002</v>
      </c>
      <c r="G1188" s="5">
        <f t="shared" si="2290"/>
        <v>50.394495680000006</v>
      </c>
      <c r="H1188" s="5">
        <f t="shared" si="2290"/>
        <v>180.58588209999996</v>
      </c>
      <c r="I1188" s="5">
        <f t="shared" si="2290"/>
        <v>391.6168392225</v>
      </c>
      <c r="J1188" s="5">
        <f t="shared" si="2290"/>
        <v>410.24800359999995</v>
      </c>
      <c r="K1188" s="5">
        <f t="shared" si="2290"/>
        <v>49.826475776000009</v>
      </c>
      <c r="L1188" s="5"/>
      <c r="M1188" s="5">
        <f t="shared" ref="M1188:S1188" si="2291">MAX(M1153-M1118,0)</f>
        <v>152.74919687999997</v>
      </c>
      <c r="N1188" s="5">
        <f t="shared" si="2291"/>
        <v>0</v>
      </c>
      <c r="O1188" s="5">
        <f t="shared" si="2291"/>
        <v>0</v>
      </c>
      <c r="P1188" s="5">
        <f t="shared" si="2291"/>
        <v>0</v>
      </c>
      <c r="Q1188" s="5">
        <f t="shared" si="2291"/>
        <v>0</v>
      </c>
      <c r="R1188" s="5">
        <f t="shared" si="2291"/>
        <v>0</v>
      </c>
      <c r="S1188" s="5">
        <f t="shared" si="2291"/>
        <v>0</v>
      </c>
      <c r="T1188" s="5"/>
      <c r="U1188" s="5">
        <f t="shared" ref="U1188:AA1188" si="2292">MAX(U1153-U1118,0)</f>
        <v>144.07976178000001</v>
      </c>
      <c r="V1188" s="5">
        <f t="shared" si="2292"/>
        <v>8.0751283975000003</v>
      </c>
      <c r="W1188" s="5">
        <f t="shared" si="2292"/>
        <v>13.877333439999999</v>
      </c>
      <c r="X1188" s="5">
        <f t="shared" si="2292"/>
        <v>22.407555949999999</v>
      </c>
      <c r="Y1188" s="5">
        <f t="shared" si="2292"/>
        <v>33.882799886875006</v>
      </c>
      <c r="Z1188" s="5">
        <f t="shared" si="2292"/>
        <v>34.650532605000002</v>
      </c>
      <c r="AA1188" s="5">
        <f t="shared" si="2292"/>
        <v>3.6890925279999993</v>
      </c>
      <c r="AB1188" s="5"/>
      <c r="AC1188" s="5">
        <f t="shared" ref="AC1188:AI1188" si="2293">MAX(AC1153-AC1118,0)</f>
        <v>65.190727169999974</v>
      </c>
      <c r="AD1188" s="5">
        <f t="shared" si="2293"/>
        <v>1.9544666987500001</v>
      </c>
      <c r="AE1188" s="5">
        <f t="shared" si="2293"/>
        <v>3.1628267199999995</v>
      </c>
      <c r="AF1188" s="5">
        <f t="shared" si="2293"/>
        <v>10.896718</v>
      </c>
      <c r="AG1188" s="5">
        <f t="shared" si="2293"/>
        <v>29.894688564374999</v>
      </c>
      <c r="AH1188" s="5">
        <f t="shared" si="2293"/>
        <v>3.6430240949999977</v>
      </c>
      <c r="AI1188" s="5">
        <f t="shared" si="2293"/>
        <v>6.0225</v>
      </c>
    </row>
    <row r="1189" spans="2:35" hidden="1" x14ac:dyDescent="0.3">
      <c r="B1189" s="86">
        <f t="shared" si="2261"/>
        <v>43555</v>
      </c>
      <c r="C1189" s="3"/>
      <c r="D1189" s="3"/>
      <c r="E1189" s="5">
        <f t="shared" ref="E1189:K1189" si="2294">MAX(E1154-E1119,0)</f>
        <v>156.93637404</v>
      </c>
      <c r="F1189" s="5">
        <f t="shared" si="2294"/>
        <v>31.3871097675</v>
      </c>
      <c r="G1189" s="5">
        <f t="shared" si="2294"/>
        <v>53.325161920000006</v>
      </c>
      <c r="H1189" s="5">
        <f t="shared" si="2294"/>
        <v>189.0847334</v>
      </c>
      <c r="I1189" s="5">
        <f t="shared" si="2294"/>
        <v>419.65317127499998</v>
      </c>
      <c r="J1189" s="5">
        <f t="shared" si="2294"/>
        <v>441.52582619999998</v>
      </c>
      <c r="K1189" s="5">
        <f t="shared" si="2294"/>
        <v>53.77507304400001</v>
      </c>
      <c r="L1189" s="5"/>
      <c r="M1189" s="5">
        <f t="shared" ref="M1189:S1189" si="2295">MAX(M1154-M1119,0)</f>
        <v>164.28467327999999</v>
      </c>
      <c r="N1189" s="5">
        <f t="shared" si="2295"/>
        <v>0</v>
      </c>
      <c r="O1189" s="5">
        <f t="shared" si="2295"/>
        <v>0</v>
      </c>
      <c r="P1189" s="5">
        <f t="shared" si="2295"/>
        <v>0</v>
      </c>
      <c r="Q1189" s="5">
        <f t="shared" si="2295"/>
        <v>0</v>
      </c>
      <c r="R1189" s="5">
        <f t="shared" si="2295"/>
        <v>0</v>
      </c>
      <c r="S1189" s="5">
        <f t="shared" si="2295"/>
        <v>0</v>
      </c>
      <c r="T1189" s="5"/>
      <c r="U1189" s="5">
        <f t="shared" ref="U1189:AA1189" si="2296">MAX(U1154-U1119,0)</f>
        <v>154.96039518000003</v>
      </c>
      <c r="V1189" s="5">
        <f t="shared" si="2296"/>
        <v>8.4455883275000012</v>
      </c>
      <c r="W1189" s="5">
        <f t="shared" si="2296"/>
        <v>14.684207359999998</v>
      </c>
      <c r="X1189" s="5">
        <f t="shared" si="2296"/>
        <v>23.462321299999999</v>
      </c>
      <c r="Y1189" s="5">
        <f t="shared" si="2296"/>
        <v>36.308692006249998</v>
      </c>
      <c r="Z1189" s="5">
        <f t="shared" si="2296"/>
        <v>37.292466910000002</v>
      </c>
      <c r="AA1189" s="5">
        <f t="shared" si="2296"/>
        <v>3.9814204320000002</v>
      </c>
      <c r="AB1189" s="5"/>
      <c r="AC1189" s="5">
        <f t="shared" ref="AC1189:AI1189" si="2297">MAX(AC1154-AC1119,0)</f>
        <v>70.113848519999991</v>
      </c>
      <c r="AD1189" s="5">
        <f t="shared" si="2297"/>
        <v>2.0442641637500003</v>
      </c>
      <c r="AE1189" s="5">
        <f t="shared" si="2297"/>
        <v>3.3468636799999998</v>
      </c>
      <c r="AF1189" s="5">
        <f t="shared" si="2297"/>
        <v>11.409922000000002</v>
      </c>
      <c r="AG1189" s="5">
        <f t="shared" si="2297"/>
        <v>32.034854231250009</v>
      </c>
      <c r="AH1189" s="5">
        <f t="shared" si="2297"/>
        <v>3.9203269900000031</v>
      </c>
      <c r="AI1189" s="5">
        <f t="shared" si="2297"/>
        <v>6.4799999999999995</v>
      </c>
    </row>
    <row r="1190" spans="2:35" hidden="1" x14ac:dyDescent="0.3">
      <c r="B1190" s="86">
        <f t="shared" si="2261"/>
        <v>43921</v>
      </c>
      <c r="C1190" s="3"/>
      <c r="D1190" s="3"/>
      <c r="E1190" s="5">
        <f t="shared" ref="E1190:K1190" si="2298">MAX(E1155-E1120,0)</f>
        <v>168.80253870000001</v>
      </c>
      <c r="F1190" s="5">
        <f t="shared" si="2298"/>
        <v>32.750599477500003</v>
      </c>
      <c r="G1190" s="5">
        <f t="shared" si="2298"/>
        <v>56.458395199999984</v>
      </c>
      <c r="H1190" s="5">
        <f t="shared" si="2298"/>
        <v>197.90903550000004</v>
      </c>
      <c r="I1190" s="5">
        <f t="shared" si="2298"/>
        <v>449.81923144500001</v>
      </c>
      <c r="J1190" s="5">
        <f t="shared" si="2298"/>
        <v>475.32415219999996</v>
      </c>
      <c r="K1190" s="5">
        <f t="shared" si="2298"/>
        <v>57.600195883999994</v>
      </c>
      <c r="L1190" s="5"/>
      <c r="M1190" s="5">
        <f t="shared" ref="M1190:S1190" si="2299">MAX(M1155-M1120,0)</f>
        <v>176.70681839999997</v>
      </c>
      <c r="N1190" s="5">
        <f t="shared" si="2299"/>
        <v>0</v>
      </c>
      <c r="O1190" s="5">
        <f t="shared" si="2299"/>
        <v>0</v>
      </c>
      <c r="P1190" s="5">
        <f t="shared" si="2299"/>
        <v>0</v>
      </c>
      <c r="Q1190" s="5">
        <f t="shared" si="2299"/>
        <v>0</v>
      </c>
      <c r="R1190" s="5">
        <f t="shared" si="2299"/>
        <v>0</v>
      </c>
      <c r="S1190" s="5">
        <f t="shared" si="2299"/>
        <v>0</v>
      </c>
      <c r="T1190" s="5"/>
      <c r="U1190" s="5">
        <f t="shared" ref="U1190:AA1190" si="2300">MAX(U1155-U1120,0)</f>
        <v>166.67753040000002</v>
      </c>
      <c r="V1190" s="5">
        <f t="shared" si="2300"/>
        <v>8.8127407575000003</v>
      </c>
      <c r="W1190" s="5">
        <f t="shared" si="2300"/>
        <v>15.546281599999999</v>
      </c>
      <c r="X1190" s="5">
        <f t="shared" si="2300"/>
        <v>24.557667249999994</v>
      </c>
      <c r="Y1190" s="5">
        <f t="shared" si="2300"/>
        <v>38.918512398749996</v>
      </c>
      <c r="Z1190" s="5">
        <f t="shared" si="2300"/>
        <v>40.146930335000008</v>
      </c>
      <c r="AA1190" s="5">
        <f t="shared" si="2300"/>
        <v>4.2645969520000007</v>
      </c>
      <c r="AB1190" s="5"/>
      <c r="AC1190" s="5">
        <f t="shared" ref="AC1190:AI1190" si="2301">MAX(AC1155-AC1120,0)</f>
        <v>75.415376850000001</v>
      </c>
      <c r="AD1190" s="5">
        <f t="shared" si="2301"/>
        <v>2.1328803787499999</v>
      </c>
      <c r="AE1190" s="5">
        <f t="shared" si="2301"/>
        <v>3.5441407999999996</v>
      </c>
      <c r="AF1190" s="5">
        <f t="shared" si="2301"/>
        <v>11.942639999999997</v>
      </c>
      <c r="AG1190" s="5">
        <f t="shared" si="2301"/>
        <v>34.337950503750008</v>
      </c>
      <c r="AH1190" s="5">
        <f t="shared" si="2301"/>
        <v>4.225073065000001</v>
      </c>
      <c r="AI1190" s="5">
        <f t="shared" si="2301"/>
        <v>6.9675000000000002</v>
      </c>
    </row>
    <row r="1191" spans="2:35" hidden="1" x14ac:dyDescent="0.3">
      <c r="B1191" s="86">
        <f t="shared" si="2261"/>
        <v>44286</v>
      </c>
      <c r="C1191" s="3"/>
      <c r="D1191" s="3"/>
      <c r="E1191" s="5">
        <f t="shared" ref="E1191:K1191" si="2302">MAX(E1156-E1121,0)</f>
        <v>145.11700926</v>
      </c>
      <c r="F1191" s="5">
        <f t="shared" si="2302"/>
        <v>35.615091615000004</v>
      </c>
      <c r="G1191" s="5">
        <f t="shared" si="2302"/>
        <v>63.552191039999997</v>
      </c>
      <c r="H1191" s="5">
        <f t="shared" si="2302"/>
        <v>162.17295919999998</v>
      </c>
      <c r="I1191" s="5">
        <f t="shared" si="2302"/>
        <v>376.09317067749998</v>
      </c>
      <c r="J1191" s="5">
        <f t="shared" si="2302"/>
        <v>419.27736240000002</v>
      </c>
      <c r="K1191" s="5">
        <f t="shared" si="2302"/>
        <v>50.986972343999994</v>
      </c>
      <c r="L1191" s="5"/>
      <c r="M1191" s="5">
        <f t="shared" ref="M1191:S1191" si="2303">MAX(M1156-M1121,0)</f>
        <v>151.88310731999999</v>
      </c>
      <c r="N1191" s="5">
        <f t="shared" si="2303"/>
        <v>0</v>
      </c>
      <c r="O1191" s="5">
        <f t="shared" si="2303"/>
        <v>0</v>
      </c>
      <c r="P1191" s="5">
        <f t="shared" si="2303"/>
        <v>0</v>
      </c>
      <c r="Q1191" s="5">
        <f t="shared" si="2303"/>
        <v>0</v>
      </c>
      <c r="R1191" s="5">
        <f t="shared" si="2303"/>
        <v>0</v>
      </c>
      <c r="S1191" s="5">
        <f t="shared" si="2303"/>
        <v>0</v>
      </c>
      <c r="T1191" s="5"/>
      <c r="U1191" s="5">
        <f t="shared" ref="U1191:AA1191" si="2304">MAX(U1156-U1121,0)</f>
        <v>143.26702842</v>
      </c>
      <c r="V1191" s="5">
        <f t="shared" si="2304"/>
        <v>9.5642912950000003</v>
      </c>
      <c r="W1191" s="5">
        <f t="shared" si="2304"/>
        <v>17.394752319999998</v>
      </c>
      <c r="X1191" s="5">
        <f t="shared" si="2304"/>
        <v>20.112614399999995</v>
      </c>
      <c r="Y1191" s="5">
        <f t="shared" si="2304"/>
        <v>32.544660213125013</v>
      </c>
      <c r="Z1191" s="5">
        <f t="shared" si="2304"/>
        <v>35.413883570000003</v>
      </c>
      <c r="AA1191" s="5">
        <f t="shared" si="2304"/>
        <v>3.7739758319999992</v>
      </c>
      <c r="AB1191" s="5"/>
      <c r="AC1191" s="5">
        <f t="shared" ref="AC1191:AI1191" si="2305">MAX(AC1156-AC1121,0)</f>
        <v>64.826460629999985</v>
      </c>
      <c r="AD1191" s="5">
        <f t="shared" si="2305"/>
        <v>2.3267256475000004</v>
      </c>
      <c r="AE1191" s="5">
        <f t="shared" si="2305"/>
        <v>4.0277761600000002</v>
      </c>
      <c r="AF1191" s="5">
        <f t="shared" si="2305"/>
        <v>9.7795859999999983</v>
      </c>
      <c r="AG1191" s="5">
        <f t="shared" si="2305"/>
        <v>28.721131385624989</v>
      </c>
      <c r="AH1191" s="5">
        <f t="shared" si="2305"/>
        <v>3.7369242300000014</v>
      </c>
      <c r="AI1191" s="5">
        <f t="shared" si="2305"/>
        <v>6.1424999999999992</v>
      </c>
    </row>
    <row r="1192" spans="2:35" x14ac:dyDescent="0.3">
      <c r="B1192" s="86">
        <f t="shared" si="2261"/>
        <v>44651</v>
      </c>
      <c r="C1192" s="3"/>
      <c r="D1192" s="3"/>
      <c r="E1192" s="5">
        <f t="shared" ref="E1192:K1192" si="2306">MAX(E1157-E1122,0)</f>
        <v>45.773568568800002</v>
      </c>
      <c r="F1192" s="5">
        <f t="shared" si="2306"/>
        <v>41.192142075224993</v>
      </c>
      <c r="G1192" s="5">
        <f t="shared" si="2306"/>
        <v>77.980072118399988</v>
      </c>
      <c r="H1192" s="5">
        <f t="shared" si="2306"/>
        <v>34.570092267000007</v>
      </c>
      <c r="I1192" s="5">
        <f t="shared" si="2306"/>
        <v>83.684612912174998</v>
      </c>
      <c r="J1192" s="5">
        <f t="shared" si="2306"/>
        <v>171.51746637150001</v>
      </c>
      <c r="K1192" s="5">
        <f t="shared" si="2306"/>
        <v>21.227814697320007</v>
      </c>
      <c r="L1192" s="5"/>
      <c r="M1192" s="5">
        <f t="shared" ref="M1192:S1192" si="2307">MAX(M1157-M1122,0)</f>
        <v>47.803340856599988</v>
      </c>
      <c r="N1192" s="5">
        <f t="shared" si="2307"/>
        <v>0</v>
      </c>
      <c r="O1192" s="5">
        <f t="shared" si="2307"/>
        <v>0</v>
      </c>
      <c r="P1192" s="5">
        <f t="shared" si="2307"/>
        <v>0</v>
      </c>
      <c r="Q1192" s="5">
        <f t="shared" si="2307"/>
        <v>0</v>
      </c>
      <c r="R1192" s="5">
        <f t="shared" si="2307"/>
        <v>0</v>
      </c>
      <c r="S1192" s="5">
        <f t="shared" si="2307"/>
        <v>0</v>
      </c>
      <c r="T1192" s="5"/>
      <c r="U1192" s="5">
        <f t="shared" ref="U1192:AA1192" si="2308">MAX(U1157-U1122,0)</f>
        <v>45.107459612100001</v>
      </c>
      <c r="V1192" s="5">
        <f t="shared" si="2308"/>
        <v>11.006591002424997</v>
      </c>
      <c r="W1192" s="5">
        <f t="shared" si="2308"/>
        <v>21.0527047872</v>
      </c>
      <c r="X1192" s="5">
        <f t="shared" si="2308"/>
        <v>4.2446844314999996</v>
      </c>
      <c r="Y1192" s="5">
        <f t="shared" si="2308"/>
        <v>7.2602836595437497</v>
      </c>
      <c r="Z1192" s="5">
        <f t="shared" si="2308"/>
        <v>14.489983326824998</v>
      </c>
      <c r="AA1192" s="5">
        <f t="shared" si="2308"/>
        <v>1.5667663809600003</v>
      </c>
      <c r="AB1192" s="5"/>
      <c r="AC1192" s="5">
        <f t="shared" ref="AC1192:AI1192" si="2309">MAX(AC1157-AC1122,0)</f>
        <v>20.422982376899995</v>
      </c>
      <c r="AD1192" s="5">
        <f t="shared" si="2309"/>
        <v>2.7122610637124995</v>
      </c>
      <c r="AE1192" s="5">
        <f t="shared" si="2309"/>
        <v>5.0497551935999994</v>
      </c>
      <c r="AF1192" s="5">
        <f t="shared" si="2309"/>
        <v>2.0581574849999997</v>
      </c>
      <c r="AG1192" s="5">
        <f t="shared" si="2309"/>
        <v>6.4341726699937505</v>
      </c>
      <c r="AH1192" s="5">
        <f t="shared" si="2309"/>
        <v>1.566035039925</v>
      </c>
      <c r="AI1192" s="5">
        <f t="shared" si="2309"/>
        <v>2.5231499999999998</v>
      </c>
    </row>
    <row r="1193" spans="2:35" x14ac:dyDescent="0.3">
      <c r="B1193" s="86">
        <f t="shared" si="2261"/>
        <v>45016</v>
      </c>
      <c r="C1193" s="3"/>
      <c r="D1193" s="3"/>
      <c r="E1193" s="5">
        <f t="shared" ref="E1193:K1193" si="2310">MAX(E1158-E1123,0)</f>
        <v>46.002436411643998</v>
      </c>
      <c r="F1193" s="5">
        <f t="shared" si="2310"/>
        <v>41.398102785601125</v>
      </c>
      <c r="G1193" s="5">
        <f t="shared" si="2310"/>
        <v>78.369972478991997</v>
      </c>
      <c r="H1193" s="5">
        <f t="shared" si="2310"/>
        <v>34.742942728334995</v>
      </c>
      <c r="I1193" s="5">
        <f t="shared" si="2310"/>
        <v>84.103035976735868</v>
      </c>
      <c r="J1193" s="5">
        <f t="shared" si="2310"/>
        <v>172.37505370335748</v>
      </c>
      <c r="K1193" s="5">
        <f t="shared" si="2310"/>
        <v>21.333953770806595</v>
      </c>
      <c r="L1193" s="5"/>
      <c r="M1193" s="5">
        <f t="shared" ref="M1193:S1193" si="2311">MAX(M1158-M1123,0)</f>
        <v>48.042357560882991</v>
      </c>
      <c r="N1193" s="5">
        <f t="shared" si="2311"/>
        <v>0</v>
      </c>
      <c r="O1193" s="5">
        <f t="shared" si="2311"/>
        <v>0</v>
      </c>
      <c r="P1193" s="5">
        <f t="shared" si="2311"/>
        <v>0</v>
      </c>
      <c r="Q1193" s="5">
        <f t="shared" si="2311"/>
        <v>0</v>
      </c>
      <c r="R1193" s="5">
        <f t="shared" si="2311"/>
        <v>0</v>
      </c>
      <c r="S1193" s="5">
        <f t="shared" si="2311"/>
        <v>0</v>
      </c>
      <c r="T1193" s="5"/>
      <c r="U1193" s="5">
        <f t="shared" ref="U1193:AA1193" si="2312">MAX(U1158-U1123,0)</f>
        <v>45.332996910160496</v>
      </c>
      <c r="V1193" s="5">
        <f t="shared" si="2312"/>
        <v>11.061623957437122</v>
      </c>
      <c r="W1193" s="5">
        <f t="shared" si="2312"/>
        <v>21.157968311135999</v>
      </c>
      <c r="X1193" s="5">
        <f t="shared" si="2312"/>
        <v>4.2659078536574997</v>
      </c>
      <c r="Y1193" s="5">
        <f t="shared" si="2312"/>
        <v>7.2965850778414678</v>
      </c>
      <c r="Z1193" s="5">
        <f t="shared" si="2312"/>
        <v>14.562433243459123</v>
      </c>
      <c r="AA1193" s="5">
        <f t="shared" si="2312"/>
        <v>1.5746002128647998</v>
      </c>
      <c r="AB1193" s="5"/>
      <c r="AC1193" s="5">
        <f t="shared" ref="AC1193:AI1193" si="2313">MAX(AC1158-AC1123,0)</f>
        <v>20.525097288784497</v>
      </c>
      <c r="AD1193" s="5">
        <f t="shared" si="2313"/>
        <v>2.7258223690310617</v>
      </c>
      <c r="AE1193" s="5">
        <f t="shared" si="2313"/>
        <v>5.0750039695679998</v>
      </c>
      <c r="AF1193" s="5">
        <f t="shared" si="2313"/>
        <v>2.068448272425</v>
      </c>
      <c r="AG1193" s="5">
        <f t="shared" si="2313"/>
        <v>6.4663435333437187</v>
      </c>
      <c r="AH1193" s="5">
        <f t="shared" si="2313"/>
        <v>1.5738652151246257</v>
      </c>
      <c r="AI1193" s="5">
        <f t="shared" si="2313"/>
        <v>2.5357657499999995</v>
      </c>
    </row>
    <row r="1194" spans="2:35" x14ac:dyDescent="0.3">
      <c r="B1194" s="86">
        <f t="shared" si="2261"/>
        <v>45382</v>
      </c>
      <c r="C1194" s="3"/>
      <c r="D1194" s="3"/>
      <c r="E1194" s="5">
        <f t="shared" ref="E1194:K1194" si="2314">MAX(E1159-E1124,0)</f>
        <v>46.232448593702209</v>
      </c>
      <c r="F1194" s="5">
        <f t="shared" si="2314"/>
        <v>41.605093299529109</v>
      </c>
      <c r="G1194" s="5">
        <f t="shared" si="2314"/>
        <v>78.76182234138696</v>
      </c>
      <c r="H1194" s="5">
        <f t="shared" si="2314"/>
        <v>34.916657441976668</v>
      </c>
      <c r="I1194" s="5">
        <f t="shared" si="2314"/>
        <v>84.523551156619533</v>
      </c>
      <c r="J1194" s="5">
        <f t="shared" si="2314"/>
        <v>173.23692897187422</v>
      </c>
      <c r="K1194" s="5">
        <f t="shared" si="2314"/>
        <v>21.440623539660628</v>
      </c>
      <c r="L1194" s="5"/>
      <c r="M1194" s="5">
        <f t="shared" ref="M1194:S1194" si="2315">MAX(M1159-M1124,0)</f>
        <v>48.282569348687403</v>
      </c>
      <c r="N1194" s="5">
        <f t="shared" si="2315"/>
        <v>0</v>
      </c>
      <c r="O1194" s="5">
        <f t="shared" si="2315"/>
        <v>0</v>
      </c>
      <c r="P1194" s="5">
        <f t="shared" si="2315"/>
        <v>0</v>
      </c>
      <c r="Q1194" s="5">
        <f t="shared" si="2315"/>
        <v>0</v>
      </c>
      <c r="R1194" s="5">
        <f t="shared" si="2315"/>
        <v>0</v>
      </c>
      <c r="S1194" s="5">
        <f t="shared" si="2315"/>
        <v>0</v>
      </c>
      <c r="T1194" s="5"/>
      <c r="U1194" s="5">
        <f t="shared" ref="U1194:AA1194" si="2316">MAX(U1159-U1124,0)</f>
        <v>45.55966189471129</v>
      </c>
      <c r="V1194" s="5">
        <f t="shared" si="2316"/>
        <v>11.116932077224309</v>
      </c>
      <c r="W1194" s="5">
        <f t="shared" si="2316"/>
        <v>21.263758152691679</v>
      </c>
      <c r="X1194" s="5">
        <f t="shared" si="2316"/>
        <v>4.2872373929257872</v>
      </c>
      <c r="Y1194" s="5">
        <f t="shared" si="2316"/>
        <v>7.3330680032306752</v>
      </c>
      <c r="Z1194" s="5">
        <f t="shared" si="2316"/>
        <v>14.63524540967642</v>
      </c>
      <c r="AA1194" s="5">
        <f t="shared" si="2316"/>
        <v>1.5824732139291227</v>
      </c>
      <c r="AB1194" s="5"/>
      <c r="AC1194" s="5">
        <f t="shared" ref="AC1194:AI1194" si="2317">MAX(AC1159-AC1124,0)</f>
        <v>20.627722775228413</v>
      </c>
      <c r="AD1194" s="5">
        <f t="shared" si="2317"/>
        <v>2.7394514808762174</v>
      </c>
      <c r="AE1194" s="5">
        <f t="shared" si="2317"/>
        <v>5.1003789894158391</v>
      </c>
      <c r="AF1194" s="5">
        <f t="shared" si="2317"/>
        <v>2.0787905137871245</v>
      </c>
      <c r="AG1194" s="5">
        <f t="shared" si="2317"/>
        <v>6.4986752510104369</v>
      </c>
      <c r="AH1194" s="5">
        <f t="shared" si="2317"/>
        <v>1.5817345412002481</v>
      </c>
      <c r="AI1194" s="5">
        <f t="shared" si="2317"/>
        <v>2.548444578749999</v>
      </c>
    </row>
    <row r="1195" spans="2:35" x14ac:dyDescent="0.3">
      <c r="B1195" s="86">
        <f t="shared" si="2261"/>
        <v>45747</v>
      </c>
      <c r="C1195" s="3"/>
      <c r="D1195" s="3"/>
      <c r="E1195" s="5">
        <f t="shared" ref="E1195:K1195" si="2318">MAX(E1160-E1125,0)</f>
        <v>46.463610836670718</v>
      </c>
      <c r="F1195" s="5">
        <f t="shared" si="2318"/>
        <v>41.813118766026761</v>
      </c>
      <c r="G1195" s="5">
        <f t="shared" si="2318"/>
        <v>79.155631453093875</v>
      </c>
      <c r="H1195" s="5">
        <f t="shared" si="2318"/>
        <v>35.091240729186552</v>
      </c>
      <c r="I1195" s="5">
        <f t="shared" si="2318"/>
        <v>84.946168912402641</v>
      </c>
      <c r="J1195" s="5">
        <f t="shared" si="2318"/>
        <v>174.10311361673357</v>
      </c>
      <c r="K1195" s="5">
        <f t="shared" si="2318"/>
        <v>21.547826657358925</v>
      </c>
      <c r="L1195" s="5"/>
      <c r="M1195" s="5">
        <f t="shared" ref="M1195:S1195" si="2319">MAX(M1160-M1125,0)</f>
        <v>48.523982195430818</v>
      </c>
      <c r="N1195" s="5">
        <f t="shared" si="2319"/>
        <v>0</v>
      </c>
      <c r="O1195" s="5">
        <f t="shared" si="2319"/>
        <v>0</v>
      </c>
      <c r="P1195" s="5">
        <f t="shared" si="2319"/>
        <v>0</v>
      </c>
      <c r="Q1195" s="5">
        <f t="shared" si="2319"/>
        <v>0</v>
      </c>
      <c r="R1195" s="5">
        <f t="shared" si="2319"/>
        <v>0</v>
      </c>
      <c r="S1195" s="5">
        <f t="shared" si="2319"/>
        <v>0</v>
      </c>
      <c r="T1195" s="5"/>
      <c r="U1195" s="5">
        <f t="shared" ref="U1195:AA1195" si="2320">MAX(U1160-U1125,0)</f>
        <v>45.787460204184839</v>
      </c>
      <c r="V1195" s="5">
        <f t="shared" si="2320"/>
        <v>11.17251673761043</v>
      </c>
      <c r="W1195" s="5">
        <f t="shared" si="2320"/>
        <v>21.370076943455139</v>
      </c>
      <c r="X1195" s="5">
        <f t="shared" si="2320"/>
        <v>4.3086735798904146</v>
      </c>
      <c r="Y1195" s="5">
        <f t="shared" si="2320"/>
        <v>7.3697333432468257</v>
      </c>
      <c r="Z1195" s="5">
        <f t="shared" si="2320"/>
        <v>14.708421636724797</v>
      </c>
      <c r="AA1195" s="5">
        <f t="shared" si="2320"/>
        <v>1.5903855799987683</v>
      </c>
      <c r="AB1195" s="5"/>
      <c r="AC1195" s="5">
        <f t="shared" ref="AC1195:AI1195" si="2321">MAX(AC1160-AC1125,0)</f>
        <v>20.730861389104557</v>
      </c>
      <c r="AD1195" s="5">
        <f t="shared" si="2321"/>
        <v>2.7531487382805984</v>
      </c>
      <c r="AE1195" s="5">
        <f t="shared" si="2321"/>
        <v>5.1258808843629193</v>
      </c>
      <c r="AF1195" s="5">
        <f t="shared" si="2321"/>
        <v>2.0891844663560595</v>
      </c>
      <c r="AG1195" s="5">
        <f t="shared" si="2321"/>
        <v>6.5311686272654876</v>
      </c>
      <c r="AH1195" s="5">
        <f t="shared" si="2321"/>
        <v>1.5896432139062489</v>
      </c>
      <c r="AI1195" s="5">
        <f t="shared" si="2321"/>
        <v>2.5611868016437485</v>
      </c>
    </row>
    <row r="1196" spans="2:35" x14ac:dyDescent="0.3">
      <c r="B1196" s="86">
        <f t="shared" si="2261"/>
        <v>46112</v>
      </c>
      <c r="C1196" s="3"/>
      <c r="D1196" s="3"/>
      <c r="E1196" s="5">
        <f t="shared" ref="E1196:K1196" si="2322">MAX(E1161-E1126,0)</f>
        <v>46.69592889085407</v>
      </c>
      <c r="F1196" s="5">
        <f t="shared" si="2322"/>
        <v>42.022184359856894</v>
      </c>
      <c r="G1196" s="5">
        <f t="shared" si="2322"/>
        <v>79.551409610359343</v>
      </c>
      <c r="H1196" s="5">
        <f t="shared" si="2322"/>
        <v>35.266696932832474</v>
      </c>
      <c r="I1196" s="5">
        <f t="shared" si="2322"/>
        <v>85.370899756964619</v>
      </c>
      <c r="J1196" s="5">
        <f t="shared" si="2322"/>
        <v>174.97362918481721</v>
      </c>
      <c r="K1196" s="5">
        <f t="shared" si="2322"/>
        <v>21.655565790645717</v>
      </c>
      <c r="L1196" s="5"/>
      <c r="M1196" s="5">
        <f t="shared" ref="M1196:S1196" si="2323">MAX(M1161-M1126,0)</f>
        <v>48.76660210640798</v>
      </c>
      <c r="N1196" s="5">
        <f t="shared" si="2323"/>
        <v>0</v>
      </c>
      <c r="O1196" s="5">
        <f t="shared" si="2323"/>
        <v>0</v>
      </c>
      <c r="P1196" s="5">
        <f t="shared" si="2323"/>
        <v>0</v>
      </c>
      <c r="Q1196" s="5">
        <f t="shared" si="2323"/>
        <v>0</v>
      </c>
      <c r="R1196" s="5">
        <f t="shared" si="2323"/>
        <v>0</v>
      </c>
      <c r="S1196" s="5">
        <f t="shared" si="2323"/>
        <v>0</v>
      </c>
      <c r="T1196" s="5"/>
      <c r="U1196" s="5">
        <f t="shared" ref="U1196:AA1196" si="2324">MAX(U1161-U1126,0)</f>
        <v>46.016397505205774</v>
      </c>
      <c r="V1196" s="5">
        <f t="shared" si="2324"/>
        <v>11.228379321298481</v>
      </c>
      <c r="W1196" s="5">
        <f t="shared" si="2324"/>
        <v>21.476927328172408</v>
      </c>
      <c r="X1196" s="5">
        <f t="shared" si="2324"/>
        <v>4.3302169477898662</v>
      </c>
      <c r="Y1196" s="5">
        <f t="shared" si="2324"/>
        <v>7.4065820099630608</v>
      </c>
      <c r="Z1196" s="5">
        <f t="shared" si="2324"/>
        <v>14.78196374490842</v>
      </c>
      <c r="AA1196" s="5">
        <f t="shared" si="2324"/>
        <v>1.5983375078987621</v>
      </c>
      <c r="AB1196" s="5"/>
      <c r="AC1196" s="5">
        <f t="shared" ref="AC1196:AI1196" si="2325">MAX(AC1161-AC1126,0)</f>
        <v>20.834515696050072</v>
      </c>
      <c r="AD1196" s="5">
        <f t="shared" si="2325"/>
        <v>2.7669144819720013</v>
      </c>
      <c r="AE1196" s="5">
        <f t="shared" si="2325"/>
        <v>5.151510288784733</v>
      </c>
      <c r="AF1196" s="5">
        <f t="shared" si="2325"/>
        <v>2.09963038868784</v>
      </c>
      <c r="AG1196" s="5">
        <f t="shared" si="2325"/>
        <v>6.5638244704018138</v>
      </c>
      <c r="AH1196" s="5">
        <f t="shared" si="2325"/>
        <v>1.597591429975779</v>
      </c>
      <c r="AI1196" s="5">
        <f t="shared" si="2325"/>
        <v>2.573992735651967</v>
      </c>
    </row>
    <row r="1197" spans="2:35" x14ac:dyDescent="0.3">
      <c r="B1197" s="86">
        <f t="shared" si="2261"/>
        <v>46477</v>
      </c>
      <c r="C1197" s="3"/>
      <c r="D1197" s="3"/>
      <c r="E1197" s="5">
        <f t="shared" ref="E1197:K1197" si="2326">MAX(E1162-E1127,0)</f>
        <v>46.929408535308333</v>
      </c>
      <c r="F1197" s="5">
        <f t="shared" si="2326"/>
        <v>42.232295281656171</v>
      </c>
      <c r="G1197" s="5">
        <f t="shared" si="2326"/>
        <v>79.94916665841113</v>
      </c>
      <c r="H1197" s="5">
        <f t="shared" si="2326"/>
        <v>35.44303041749663</v>
      </c>
      <c r="I1197" s="5">
        <f t="shared" si="2326"/>
        <v>85.797754255749425</v>
      </c>
      <c r="J1197" s="5">
        <f t="shared" si="2326"/>
        <v>175.84849733074131</v>
      </c>
      <c r="K1197" s="5">
        <f t="shared" si="2326"/>
        <v>21.763843619598937</v>
      </c>
      <c r="L1197" s="5"/>
      <c r="M1197" s="5">
        <f t="shared" ref="M1197:S1197" si="2327">MAX(M1162-M1127,0)</f>
        <v>49.010435116940016</v>
      </c>
      <c r="N1197" s="5">
        <f t="shared" si="2327"/>
        <v>0</v>
      </c>
      <c r="O1197" s="5">
        <f t="shared" si="2327"/>
        <v>0</v>
      </c>
      <c r="P1197" s="5">
        <f t="shared" si="2327"/>
        <v>0</v>
      </c>
      <c r="Q1197" s="5">
        <f t="shared" si="2327"/>
        <v>0</v>
      </c>
      <c r="R1197" s="5">
        <f t="shared" si="2327"/>
        <v>0</v>
      </c>
      <c r="S1197" s="5">
        <f t="shared" si="2327"/>
        <v>0</v>
      </c>
      <c r="T1197" s="5"/>
      <c r="U1197" s="5">
        <f t="shared" ref="U1197:AA1197" si="2328">MAX(U1162-U1127,0)</f>
        <v>46.246479492731787</v>
      </c>
      <c r="V1197" s="5">
        <f t="shared" si="2328"/>
        <v>11.284521217904974</v>
      </c>
      <c r="W1197" s="5">
        <f t="shared" si="2328"/>
        <v>21.584311964813267</v>
      </c>
      <c r="X1197" s="5">
        <f t="shared" si="2328"/>
        <v>4.3518680325288139</v>
      </c>
      <c r="Y1197" s="5">
        <f t="shared" si="2328"/>
        <v>7.4436149200128741</v>
      </c>
      <c r="Z1197" s="5">
        <f t="shared" si="2328"/>
        <v>14.855873563632963</v>
      </c>
      <c r="AA1197" s="5">
        <f t="shared" si="2328"/>
        <v>1.6063291954382559</v>
      </c>
      <c r="AB1197" s="5"/>
      <c r="AC1197" s="5">
        <f t="shared" ref="AC1197:AI1197" si="2329">MAX(AC1162-AC1127,0)</f>
        <v>20.938688274530328</v>
      </c>
      <c r="AD1197" s="5">
        <f t="shared" si="2329"/>
        <v>2.7807490543818609</v>
      </c>
      <c r="AE1197" s="5">
        <f t="shared" si="2329"/>
        <v>5.1772678402286552</v>
      </c>
      <c r="AF1197" s="5">
        <f t="shared" si="2329"/>
        <v>2.1101285406312784</v>
      </c>
      <c r="AG1197" s="5">
        <f t="shared" si="2329"/>
        <v>6.5966435927538214</v>
      </c>
      <c r="AH1197" s="5">
        <f t="shared" si="2329"/>
        <v>1.6055793871256583</v>
      </c>
      <c r="AI1197" s="5">
        <f t="shared" si="2329"/>
        <v>2.5868626993302266</v>
      </c>
    </row>
    <row r="1198" spans="2:35" x14ac:dyDescent="0.3">
      <c r="B1198" s="86">
        <f t="shared" si="2261"/>
        <v>46843</v>
      </c>
      <c r="C1198" s="3"/>
      <c r="D1198" s="3"/>
      <c r="E1198" s="5">
        <f t="shared" ref="E1198:K1198" si="2330">MAX(E1163-E1128,0)</f>
        <v>47.164055577984875</v>
      </c>
      <c r="F1198" s="5">
        <f t="shared" si="2330"/>
        <v>42.443456758064457</v>
      </c>
      <c r="G1198" s="5">
        <f t="shared" si="2330"/>
        <v>80.348912491703175</v>
      </c>
      <c r="H1198" s="5">
        <f t="shared" si="2330"/>
        <v>35.620245569584107</v>
      </c>
      <c r="I1198" s="5">
        <f t="shared" si="2330"/>
        <v>86.226743027028178</v>
      </c>
      <c r="J1198" s="5">
        <f t="shared" si="2330"/>
        <v>176.72773981739499</v>
      </c>
      <c r="K1198" s="5">
        <f t="shared" si="2330"/>
        <v>21.872662837696929</v>
      </c>
      <c r="L1198" s="5"/>
      <c r="M1198" s="5">
        <f t="shared" ref="M1198:S1198" si="2331">MAX(M1163-M1128,0)</f>
        <v>49.25548729252472</v>
      </c>
      <c r="N1198" s="5">
        <f t="shared" si="2331"/>
        <v>0</v>
      </c>
      <c r="O1198" s="5">
        <f t="shared" si="2331"/>
        <v>0</v>
      </c>
      <c r="P1198" s="5">
        <f t="shared" si="2331"/>
        <v>0</v>
      </c>
      <c r="Q1198" s="5">
        <f t="shared" si="2331"/>
        <v>0</v>
      </c>
      <c r="R1198" s="5">
        <f t="shared" si="2331"/>
        <v>0</v>
      </c>
      <c r="S1198" s="5">
        <f t="shared" si="2331"/>
        <v>0</v>
      </c>
      <c r="T1198" s="5"/>
      <c r="U1198" s="5">
        <f t="shared" ref="U1198:AA1198" si="2332">MAX(U1163-U1128,0)</f>
        <v>46.477711890195437</v>
      </c>
      <c r="V1198" s="5">
        <f t="shared" si="2332"/>
        <v>11.340943823994495</v>
      </c>
      <c r="W1198" s="5">
        <f t="shared" si="2332"/>
        <v>21.692233524637331</v>
      </c>
      <c r="X1198" s="5">
        <f t="shared" si="2332"/>
        <v>4.3736273726914581</v>
      </c>
      <c r="Y1198" s="5">
        <f t="shared" si="2332"/>
        <v>7.4808329946129382</v>
      </c>
      <c r="Z1198" s="5">
        <f t="shared" si="2332"/>
        <v>14.930152931451129</v>
      </c>
      <c r="AA1198" s="5">
        <f t="shared" si="2332"/>
        <v>1.6143608414154471</v>
      </c>
      <c r="AB1198" s="5"/>
      <c r="AC1198" s="5">
        <f t="shared" ref="AC1198:AI1198" si="2333">MAX(AC1163-AC1128,0)</f>
        <v>21.043381715902974</v>
      </c>
      <c r="AD1198" s="5">
        <f t="shared" si="2333"/>
        <v>2.7946527996537696</v>
      </c>
      <c r="AE1198" s="5">
        <f t="shared" si="2333"/>
        <v>5.2031541794297986</v>
      </c>
      <c r="AF1198" s="5">
        <f t="shared" si="2333"/>
        <v>2.1206791833344347</v>
      </c>
      <c r="AG1198" s="5">
        <f t="shared" si="2333"/>
        <v>6.6296268107175909</v>
      </c>
      <c r="AH1198" s="5">
        <f t="shared" si="2333"/>
        <v>1.6136072840612874</v>
      </c>
      <c r="AI1198" s="5">
        <f t="shared" si="2333"/>
        <v>2.5997970128268775</v>
      </c>
    </row>
    <row r="1199" spans="2:35" x14ac:dyDescent="0.3">
      <c r="B1199" s="86">
        <f t="shared" si="2261"/>
        <v>47208</v>
      </c>
      <c r="C1199" s="3"/>
      <c r="D1199" s="3"/>
      <c r="E1199" s="5">
        <f t="shared" ref="E1199:K1199" si="2334">MAX(E1164-E1129,0)</f>
        <v>47.399875855874804</v>
      </c>
      <c r="F1199" s="5">
        <f t="shared" si="2334"/>
        <v>42.655674041854766</v>
      </c>
      <c r="G1199" s="5">
        <f t="shared" si="2334"/>
        <v>80.750657054161678</v>
      </c>
      <c r="H1199" s="5">
        <f t="shared" si="2334"/>
        <v>35.798346797432018</v>
      </c>
      <c r="I1199" s="5">
        <f t="shared" si="2334"/>
        <v>86.657876742163324</v>
      </c>
      <c r="J1199" s="5">
        <f t="shared" si="2334"/>
        <v>177.61137851648198</v>
      </c>
      <c r="K1199" s="5">
        <f t="shared" si="2334"/>
        <v>21.982026151885417</v>
      </c>
      <c r="L1199" s="5"/>
      <c r="M1199" s="5">
        <f t="shared" ref="M1199:S1199" si="2335">MAX(M1164-M1129,0)</f>
        <v>49.501764728987339</v>
      </c>
      <c r="N1199" s="5">
        <f t="shared" si="2335"/>
        <v>0</v>
      </c>
      <c r="O1199" s="5">
        <f t="shared" si="2335"/>
        <v>0</v>
      </c>
      <c r="P1199" s="5">
        <f t="shared" si="2335"/>
        <v>0</v>
      </c>
      <c r="Q1199" s="5">
        <f t="shared" si="2335"/>
        <v>0</v>
      </c>
      <c r="R1199" s="5">
        <f t="shared" si="2335"/>
        <v>0</v>
      </c>
      <c r="S1199" s="5">
        <f t="shared" si="2335"/>
        <v>0</v>
      </c>
      <c r="T1199" s="5"/>
      <c r="U1199" s="5">
        <f t="shared" ref="U1199:AA1199" si="2336">MAX(U1164-U1129,0)</f>
        <v>46.710100449646411</v>
      </c>
      <c r="V1199" s="5">
        <f t="shared" si="2336"/>
        <v>11.397648543114466</v>
      </c>
      <c r="W1199" s="5">
        <f t="shared" si="2336"/>
        <v>21.800694692260514</v>
      </c>
      <c r="X1199" s="5">
        <f t="shared" si="2336"/>
        <v>4.3954955095549151</v>
      </c>
      <c r="Y1199" s="5">
        <f t="shared" si="2336"/>
        <v>7.5182371595860022</v>
      </c>
      <c r="Z1199" s="5">
        <f t="shared" si="2336"/>
        <v>15.004803696108381</v>
      </c>
      <c r="AA1199" s="5">
        <f t="shared" si="2336"/>
        <v>1.6224326456225235</v>
      </c>
      <c r="AB1199" s="5"/>
      <c r="AC1199" s="5">
        <f t="shared" ref="AC1199:AI1199" si="2337">MAX(AC1164-AC1129,0)</f>
        <v>21.148598624482489</v>
      </c>
      <c r="AD1199" s="5">
        <f t="shared" si="2337"/>
        <v>2.8086260636520382</v>
      </c>
      <c r="AE1199" s="5">
        <f t="shared" si="2337"/>
        <v>5.2291699503269466</v>
      </c>
      <c r="AF1199" s="5">
        <f t="shared" si="2337"/>
        <v>2.1312825792511068</v>
      </c>
      <c r="AG1199" s="5">
        <f t="shared" si="2337"/>
        <v>6.6627749447711793</v>
      </c>
      <c r="AH1199" s="5">
        <f t="shared" si="2337"/>
        <v>1.621675320481593</v>
      </c>
      <c r="AI1199" s="5">
        <f t="shared" si="2337"/>
        <v>2.6127959978910114</v>
      </c>
    </row>
    <row r="1200" spans="2:35" x14ac:dyDescent="0.3">
      <c r="B1200" s="86">
        <f t="shared" si="2261"/>
        <v>47573</v>
      </c>
      <c r="C1200" s="3"/>
      <c r="D1200" s="3"/>
      <c r="E1200" s="5">
        <f t="shared" ref="E1200:K1200" si="2338">MAX(E1165-E1130,0)</f>
        <v>47.636875235154172</v>
      </c>
      <c r="F1200" s="5">
        <f t="shared" si="2338"/>
        <v>42.868952412064033</v>
      </c>
      <c r="G1200" s="5">
        <f t="shared" si="2338"/>
        <v>81.154410339432474</v>
      </c>
      <c r="H1200" s="5">
        <f t="shared" si="2338"/>
        <v>35.977338531419178</v>
      </c>
      <c r="I1200" s="5">
        <f t="shared" si="2338"/>
        <v>87.091166125874125</v>
      </c>
      <c r="J1200" s="5">
        <f t="shared" si="2338"/>
        <v>178.49943540906435</v>
      </c>
      <c r="K1200" s="5">
        <f t="shared" si="2338"/>
        <v>22.091936282644838</v>
      </c>
      <c r="L1200" s="5"/>
      <c r="M1200" s="5">
        <f t="shared" ref="M1200:S1200" si="2339">MAX(M1165-M1130,0)</f>
        <v>49.74927355263226</v>
      </c>
      <c r="N1200" s="5">
        <f t="shared" si="2339"/>
        <v>0</v>
      </c>
      <c r="O1200" s="5">
        <f t="shared" si="2339"/>
        <v>0</v>
      </c>
      <c r="P1200" s="5">
        <f t="shared" si="2339"/>
        <v>0</v>
      </c>
      <c r="Q1200" s="5">
        <f t="shared" si="2339"/>
        <v>0</v>
      </c>
      <c r="R1200" s="5">
        <f t="shared" si="2339"/>
        <v>0</v>
      </c>
      <c r="S1200" s="5">
        <f t="shared" si="2339"/>
        <v>0</v>
      </c>
      <c r="T1200" s="5"/>
      <c r="U1200" s="5">
        <f t="shared" ref="U1200:AA1200" si="2340">MAX(U1165-U1130,0)</f>
        <v>46.943650951894639</v>
      </c>
      <c r="V1200" s="5">
        <f t="shared" si="2340"/>
        <v>11.454636785830036</v>
      </c>
      <c r="W1200" s="5">
        <f t="shared" si="2340"/>
        <v>21.909698165721817</v>
      </c>
      <c r="X1200" s="5">
        <f t="shared" si="2340"/>
        <v>4.4174729871026894</v>
      </c>
      <c r="Y1200" s="5">
        <f t="shared" si="2340"/>
        <v>7.5558283453839312</v>
      </c>
      <c r="Z1200" s="5">
        <f t="shared" si="2340"/>
        <v>15.079827714588923</v>
      </c>
      <c r="AA1200" s="5">
        <f t="shared" si="2340"/>
        <v>1.6305448088506367</v>
      </c>
      <c r="AB1200" s="5"/>
      <c r="AC1200" s="5">
        <f t="shared" ref="AC1200:AI1200" si="2341">MAX(AC1165-AC1130,0)</f>
        <v>21.254341617604901</v>
      </c>
      <c r="AD1200" s="5">
        <f t="shared" si="2341"/>
        <v>2.8226691939702979</v>
      </c>
      <c r="AE1200" s="5">
        <f t="shared" si="2341"/>
        <v>5.2553158000785807</v>
      </c>
      <c r="AF1200" s="5">
        <f t="shared" si="2341"/>
        <v>2.1419389921473622</v>
      </c>
      <c r="AG1200" s="5">
        <f t="shared" si="2341"/>
        <v>6.6960888194950341</v>
      </c>
      <c r="AH1200" s="5">
        <f t="shared" si="2341"/>
        <v>1.6297836970840014</v>
      </c>
      <c r="AI1200" s="5">
        <f t="shared" si="2341"/>
        <v>2.6258599778804665</v>
      </c>
    </row>
    <row r="1201" spans="2:35" x14ac:dyDescent="0.3">
      <c r="B1201" s="86">
        <f t="shared" si="2261"/>
        <v>47938</v>
      </c>
      <c r="C1201" s="3"/>
      <c r="D1201" s="3"/>
      <c r="E1201" s="5">
        <f t="shared" ref="E1201:K1201" si="2342">MAX(E1166-E1131,0)</f>
        <v>47.875059611329924</v>
      </c>
      <c r="F1201" s="5">
        <f t="shared" si="2342"/>
        <v>43.083297174124347</v>
      </c>
      <c r="G1201" s="5">
        <f t="shared" si="2342"/>
        <v>81.560182391129644</v>
      </c>
      <c r="H1201" s="5">
        <f t="shared" si="2342"/>
        <v>36.157225224076271</v>
      </c>
      <c r="I1201" s="5">
        <f t="shared" si="2342"/>
        <v>87.526621956503476</v>
      </c>
      <c r="J1201" s="5">
        <f t="shared" si="2342"/>
        <v>179.39193258610965</v>
      </c>
      <c r="K1201" s="5">
        <f t="shared" si="2342"/>
        <v>22.20239596405807</v>
      </c>
      <c r="L1201" s="5"/>
      <c r="M1201" s="5">
        <f t="shared" ref="M1201:S1201" si="2343">MAX(M1166-M1131,0)</f>
        <v>49.998019920395421</v>
      </c>
      <c r="N1201" s="5">
        <f t="shared" si="2343"/>
        <v>0</v>
      </c>
      <c r="O1201" s="5">
        <f t="shared" si="2343"/>
        <v>0</v>
      </c>
      <c r="P1201" s="5">
        <f t="shared" si="2343"/>
        <v>0</v>
      </c>
      <c r="Q1201" s="5">
        <f t="shared" si="2343"/>
        <v>0</v>
      </c>
      <c r="R1201" s="5">
        <f t="shared" si="2343"/>
        <v>0</v>
      </c>
      <c r="S1201" s="5">
        <f t="shared" si="2343"/>
        <v>0</v>
      </c>
      <c r="T1201" s="5"/>
      <c r="U1201" s="5">
        <f t="shared" ref="U1201:AA1201" si="2344">MAX(U1166-U1131,0)</f>
        <v>47.178369206654125</v>
      </c>
      <c r="V1201" s="5">
        <f t="shared" si="2344"/>
        <v>11.511909969759184</v>
      </c>
      <c r="W1201" s="5">
        <f t="shared" si="2344"/>
        <v>22.019246656550425</v>
      </c>
      <c r="X1201" s="5">
        <f t="shared" si="2344"/>
        <v>4.4395603520382014</v>
      </c>
      <c r="Y1201" s="5">
        <f t="shared" si="2344"/>
        <v>7.5936074871108517</v>
      </c>
      <c r="Z1201" s="5">
        <f t="shared" si="2344"/>
        <v>15.155226853161862</v>
      </c>
      <c r="AA1201" s="5">
        <f t="shared" si="2344"/>
        <v>1.6386975328948898</v>
      </c>
      <c r="AB1201" s="5"/>
      <c r="AC1201" s="5">
        <f t="shared" ref="AC1201:AI1201" si="2345">MAX(AC1166-AC1131,0)</f>
        <v>21.360613325692924</v>
      </c>
      <c r="AD1201" s="5">
        <f t="shared" si="2345"/>
        <v>2.836782539940149</v>
      </c>
      <c r="AE1201" s="5">
        <f t="shared" si="2345"/>
        <v>5.2815923790789743</v>
      </c>
      <c r="AF1201" s="5">
        <f t="shared" si="2345"/>
        <v>2.1526486871080985</v>
      </c>
      <c r="AG1201" s="5">
        <f t="shared" si="2345"/>
        <v>6.7295692635925084</v>
      </c>
      <c r="AH1201" s="5">
        <f t="shared" si="2345"/>
        <v>1.6379326155694205</v>
      </c>
      <c r="AI1201" s="5">
        <f t="shared" si="2345"/>
        <v>2.6389892777698685</v>
      </c>
    </row>
    <row r="1202" spans="2:35" x14ac:dyDescent="0.3">
      <c r="B1202" s="86">
        <f t="shared" si="2261"/>
        <v>48304</v>
      </c>
      <c r="C1202" s="3"/>
      <c r="D1202" s="3"/>
      <c r="E1202" s="5">
        <f t="shared" ref="E1202:K1202" si="2346">MAX(E1167-E1132,0)</f>
        <v>48.114434909386567</v>
      </c>
      <c r="F1202" s="5">
        <f t="shared" si="2346"/>
        <v>43.298713659994974</v>
      </c>
      <c r="G1202" s="5">
        <f t="shared" si="2346"/>
        <v>81.967983303085276</v>
      </c>
      <c r="H1202" s="5">
        <f t="shared" si="2346"/>
        <v>36.338011350196652</v>
      </c>
      <c r="I1202" s="5">
        <f t="shared" si="2346"/>
        <v>87.964255066286</v>
      </c>
      <c r="J1202" s="5">
        <f t="shared" si="2346"/>
        <v>180.28889224904015</v>
      </c>
      <c r="K1202" s="5">
        <f t="shared" si="2346"/>
        <v>22.313407943878353</v>
      </c>
      <c r="L1202" s="5"/>
      <c r="M1202" s="5">
        <f t="shared" ref="M1202:S1202" si="2347">MAX(M1167-M1132,0)</f>
        <v>50.248010019997388</v>
      </c>
      <c r="N1202" s="5">
        <f t="shared" si="2347"/>
        <v>0</v>
      </c>
      <c r="O1202" s="5">
        <f t="shared" si="2347"/>
        <v>0</v>
      </c>
      <c r="P1202" s="5">
        <f t="shared" si="2347"/>
        <v>0</v>
      </c>
      <c r="Q1202" s="5">
        <f t="shared" si="2347"/>
        <v>0</v>
      </c>
      <c r="R1202" s="5">
        <f t="shared" si="2347"/>
        <v>0</v>
      </c>
      <c r="S1202" s="5">
        <f t="shared" si="2347"/>
        <v>0</v>
      </c>
      <c r="T1202" s="5"/>
      <c r="U1202" s="5">
        <f t="shared" ref="U1202:AA1202" si="2348">MAX(U1167-U1132,0)</f>
        <v>47.41426105268738</v>
      </c>
      <c r="V1202" s="5">
        <f t="shared" si="2348"/>
        <v>11.569469519607983</v>
      </c>
      <c r="W1202" s="5">
        <f t="shared" si="2348"/>
        <v>22.129342889833175</v>
      </c>
      <c r="X1202" s="5">
        <f t="shared" si="2348"/>
        <v>4.4617581537983915</v>
      </c>
      <c r="Y1202" s="5">
        <f t="shared" si="2348"/>
        <v>7.6315755245464052</v>
      </c>
      <c r="Z1202" s="5">
        <f t="shared" si="2348"/>
        <v>15.23100298742767</v>
      </c>
      <c r="AA1202" s="5">
        <f t="shared" si="2348"/>
        <v>1.6468910205593639</v>
      </c>
      <c r="AB1202" s="5"/>
      <c r="AC1202" s="5">
        <f t="shared" ref="AC1202:AI1202" si="2349">MAX(AC1167-AC1132,0)</f>
        <v>21.467416392321383</v>
      </c>
      <c r="AD1202" s="5">
        <f t="shared" si="2349"/>
        <v>2.8509664526398502</v>
      </c>
      <c r="AE1202" s="5">
        <f t="shared" si="2349"/>
        <v>5.3080003409743686</v>
      </c>
      <c r="AF1202" s="5">
        <f t="shared" si="2349"/>
        <v>2.1634119305436386</v>
      </c>
      <c r="AG1202" s="5">
        <f t="shared" si="2349"/>
        <v>6.763217109910471</v>
      </c>
      <c r="AH1202" s="5">
        <f t="shared" si="2349"/>
        <v>1.6461222786472671</v>
      </c>
      <c r="AI1202" s="5">
        <f t="shared" si="2349"/>
        <v>2.652184224158717</v>
      </c>
    </row>
    <row r="1203" spans="2:35" x14ac:dyDescent="0.3">
      <c r="B1203" s="86">
        <f t="shared" si="2261"/>
        <v>48669</v>
      </c>
      <c r="C1203" s="3"/>
      <c r="D1203" s="3"/>
      <c r="E1203" s="5">
        <f t="shared" ref="E1203:K1203" si="2350">MAX(E1168-E1133,0)</f>
        <v>48.355007083933494</v>
      </c>
      <c r="F1203" s="5">
        <f t="shared" si="2350"/>
        <v>43.51520722829494</v>
      </c>
      <c r="G1203" s="5">
        <f t="shared" si="2350"/>
        <v>82.3778232196007</v>
      </c>
      <c r="H1203" s="5">
        <f t="shared" si="2350"/>
        <v>36.519701406947625</v>
      </c>
      <c r="I1203" s="5">
        <f t="shared" si="2350"/>
        <v>88.404076341617412</v>
      </c>
      <c r="J1203" s="5">
        <f t="shared" si="2350"/>
        <v>181.19033671028535</v>
      </c>
      <c r="K1203" s="5">
        <f t="shared" si="2350"/>
        <v>22.424974983597739</v>
      </c>
      <c r="L1203" s="5"/>
      <c r="M1203" s="5">
        <f t="shared" ref="M1203:S1203" si="2351">MAX(M1168-M1133,0)</f>
        <v>50.499250070097375</v>
      </c>
      <c r="N1203" s="5">
        <f t="shared" si="2351"/>
        <v>0</v>
      </c>
      <c r="O1203" s="5">
        <f t="shared" si="2351"/>
        <v>0</v>
      </c>
      <c r="P1203" s="5">
        <f t="shared" si="2351"/>
        <v>0</v>
      </c>
      <c r="Q1203" s="5">
        <f t="shared" si="2351"/>
        <v>0</v>
      </c>
      <c r="R1203" s="5">
        <f t="shared" si="2351"/>
        <v>0</v>
      </c>
      <c r="S1203" s="5">
        <f t="shared" si="2351"/>
        <v>0</v>
      </c>
      <c r="T1203" s="5"/>
      <c r="U1203" s="5">
        <f t="shared" ref="U1203:AA1203" si="2352">MAX(U1168-U1133,0)</f>
        <v>47.651332357950807</v>
      </c>
      <c r="V1203" s="5">
        <f t="shared" si="2352"/>
        <v>11.627316867206019</v>
      </c>
      <c r="W1203" s="5">
        <f t="shared" si="2352"/>
        <v>22.239989604282336</v>
      </c>
      <c r="X1203" s="5">
        <f t="shared" si="2352"/>
        <v>4.4840669445673846</v>
      </c>
      <c r="Y1203" s="5">
        <f t="shared" si="2352"/>
        <v>7.6697334021691379</v>
      </c>
      <c r="Z1203" s="5">
        <f t="shared" si="2352"/>
        <v>15.307158002364812</v>
      </c>
      <c r="AA1203" s="5">
        <f t="shared" si="2352"/>
        <v>1.6551254756621605</v>
      </c>
      <c r="AB1203" s="5"/>
      <c r="AC1203" s="5">
        <f t="shared" ref="AC1203:AI1203" si="2353">MAX(AC1168-AC1133,0)</f>
        <v>21.574753474282989</v>
      </c>
      <c r="AD1203" s="5">
        <f t="shared" si="2353"/>
        <v>2.8652212849030487</v>
      </c>
      <c r="AE1203" s="5">
        <f t="shared" si="2353"/>
        <v>5.3345403426792384</v>
      </c>
      <c r="AF1203" s="5">
        <f t="shared" si="2353"/>
        <v>2.1742289901963572</v>
      </c>
      <c r="AG1203" s="5">
        <f t="shared" si="2353"/>
        <v>6.7970331954600232</v>
      </c>
      <c r="AH1203" s="5">
        <f t="shared" si="2353"/>
        <v>1.6543528900405033</v>
      </c>
      <c r="AI1203" s="5">
        <f t="shared" si="2353"/>
        <v>2.6654451452795107</v>
      </c>
    </row>
    <row r="1204" spans="2:35" x14ac:dyDescent="0.3">
      <c r="B1204" s="86">
        <f t="shared" si="2261"/>
        <v>49034</v>
      </c>
      <c r="C1204" s="3"/>
      <c r="D1204" s="3"/>
      <c r="E1204" s="5">
        <f t="shared" ref="E1204:K1204" si="2354">MAX(E1169-E1134,0)</f>
        <v>48.596782119353158</v>
      </c>
      <c r="F1204" s="5">
        <f t="shared" si="2354"/>
        <v>43.732783264436407</v>
      </c>
      <c r="G1204" s="5">
        <f t="shared" si="2354"/>
        <v>82.789712335698681</v>
      </c>
      <c r="H1204" s="5">
        <f t="shared" si="2354"/>
        <v>36.702299913982365</v>
      </c>
      <c r="I1204" s="5">
        <f t="shared" si="2354"/>
        <v>88.846096723325502</v>
      </c>
      <c r="J1204" s="5">
        <f t="shared" si="2354"/>
        <v>182.09628839383674</v>
      </c>
      <c r="K1204" s="5">
        <f t="shared" si="2354"/>
        <v>22.537099858515731</v>
      </c>
      <c r="L1204" s="5"/>
      <c r="M1204" s="5">
        <f t="shared" ref="M1204:S1204" si="2355">MAX(M1169-M1134,0)</f>
        <v>50.75174632044785</v>
      </c>
      <c r="N1204" s="5">
        <f t="shared" si="2355"/>
        <v>0</v>
      </c>
      <c r="O1204" s="5">
        <f t="shared" si="2355"/>
        <v>0</v>
      </c>
      <c r="P1204" s="5">
        <f t="shared" si="2355"/>
        <v>0</v>
      </c>
      <c r="Q1204" s="5">
        <f t="shared" si="2355"/>
        <v>0</v>
      </c>
      <c r="R1204" s="5">
        <f t="shared" si="2355"/>
        <v>0</v>
      </c>
      <c r="S1204" s="5">
        <f t="shared" si="2355"/>
        <v>0</v>
      </c>
      <c r="T1204" s="5"/>
      <c r="U1204" s="5">
        <f t="shared" ref="U1204:AA1204" si="2356">MAX(U1169-U1134,0)</f>
        <v>47.889589019740555</v>
      </c>
      <c r="V1204" s="5">
        <f t="shared" si="2356"/>
        <v>11.685453451542045</v>
      </c>
      <c r="W1204" s="5">
        <f t="shared" si="2356"/>
        <v>22.351189552303751</v>
      </c>
      <c r="X1204" s="5">
        <f t="shared" si="2356"/>
        <v>4.5064872792902202</v>
      </c>
      <c r="Y1204" s="5">
        <f t="shared" si="2356"/>
        <v>7.7080820691799827</v>
      </c>
      <c r="Z1204" s="5">
        <f t="shared" si="2356"/>
        <v>15.383693792376629</v>
      </c>
      <c r="AA1204" s="5">
        <f t="shared" si="2356"/>
        <v>1.6634011030404707</v>
      </c>
      <c r="AB1204" s="5"/>
      <c r="AC1204" s="5">
        <f t="shared" ref="AC1204:AI1204" si="2357">MAX(AC1169-AC1134,0)</f>
        <v>21.682627241654398</v>
      </c>
      <c r="AD1204" s="5">
        <f t="shared" si="2357"/>
        <v>2.8795473913275629</v>
      </c>
      <c r="AE1204" s="5">
        <f t="shared" si="2357"/>
        <v>5.3612130443926356</v>
      </c>
      <c r="AF1204" s="5">
        <f t="shared" si="2357"/>
        <v>2.185100135147338</v>
      </c>
      <c r="AG1204" s="5">
        <f t="shared" si="2357"/>
        <v>6.8310183614373221</v>
      </c>
      <c r="AH1204" s="5">
        <f t="shared" si="2357"/>
        <v>1.6626246544907066</v>
      </c>
      <c r="AI1204" s="5">
        <f t="shared" si="2357"/>
        <v>2.6787723710059077</v>
      </c>
    </row>
    <row r="1205" spans="2:35" x14ac:dyDescent="0.3">
      <c r="B1205" s="86">
        <f t="shared" si="2261"/>
        <v>49399</v>
      </c>
      <c r="C1205" s="3"/>
      <c r="D1205" s="3"/>
      <c r="E1205" s="5">
        <f t="shared" ref="E1205:K1205" si="2358">MAX(E1170-E1135,0)</f>
        <v>48.839766029949921</v>
      </c>
      <c r="F1205" s="5">
        <f t="shared" si="2358"/>
        <v>43.951447180758592</v>
      </c>
      <c r="G1205" s="5">
        <f t="shared" si="2358"/>
        <v>83.203660897377176</v>
      </c>
      <c r="H1205" s="5">
        <f t="shared" si="2358"/>
        <v>36.885811413552261</v>
      </c>
      <c r="I1205" s="5">
        <f t="shared" si="2358"/>
        <v>89.290327206942123</v>
      </c>
      <c r="J1205" s="5">
        <f t="shared" si="2358"/>
        <v>183.00676983580593</v>
      </c>
      <c r="K1205" s="5">
        <f t="shared" si="2358"/>
        <v>22.649785357808305</v>
      </c>
      <c r="L1205" s="5"/>
      <c r="M1205" s="5">
        <f t="shared" ref="M1205:S1205" si="2359">MAX(M1170-M1135,0)</f>
        <v>51.00550505205009</v>
      </c>
      <c r="N1205" s="5">
        <f t="shared" si="2359"/>
        <v>0</v>
      </c>
      <c r="O1205" s="5">
        <f t="shared" si="2359"/>
        <v>0</v>
      </c>
      <c r="P1205" s="5">
        <f t="shared" si="2359"/>
        <v>0</v>
      </c>
      <c r="Q1205" s="5">
        <f t="shared" si="2359"/>
        <v>0</v>
      </c>
      <c r="R1205" s="5">
        <f t="shared" si="2359"/>
        <v>0</v>
      </c>
      <c r="S1205" s="5">
        <f t="shared" si="2359"/>
        <v>0</v>
      </c>
      <c r="T1205" s="5"/>
      <c r="U1205" s="5">
        <f t="shared" ref="U1205:AA1205" si="2360">MAX(U1170-U1135,0)</f>
        <v>48.129036964839266</v>
      </c>
      <c r="V1205" s="5">
        <f t="shared" si="2360"/>
        <v>11.743880718799756</v>
      </c>
      <c r="W1205" s="5">
        <f t="shared" si="2360"/>
        <v>22.462945500065267</v>
      </c>
      <c r="X1205" s="5">
        <f t="shared" si="2360"/>
        <v>4.5290197156866707</v>
      </c>
      <c r="Y1205" s="5">
        <f t="shared" si="2360"/>
        <v>7.7466224795258798</v>
      </c>
      <c r="Z1205" s="5">
        <f t="shared" si="2360"/>
        <v>15.460612261338511</v>
      </c>
      <c r="AA1205" s="5">
        <f t="shared" si="2360"/>
        <v>1.6717181085556736</v>
      </c>
      <c r="AB1205" s="5"/>
      <c r="AC1205" s="5">
        <f t="shared" ref="AC1205:AI1205" si="2361">MAX(AC1170-AC1135,0)</f>
        <v>21.791040377862672</v>
      </c>
      <c r="AD1205" s="5">
        <f t="shared" si="2361"/>
        <v>2.8939451282842006</v>
      </c>
      <c r="AE1205" s="5">
        <f t="shared" si="2361"/>
        <v>5.3880191096145982</v>
      </c>
      <c r="AF1205" s="5">
        <f t="shared" si="2361"/>
        <v>2.1960256358230748</v>
      </c>
      <c r="AG1205" s="5">
        <f t="shared" si="2361"/>
        <v>6.8651734532445072</v>
      </c>
      <c r="AH1205" s="5">
        <f t="shared" si="2361"/>
        <v>1.6709377777631582</v>
      </c>
      <c r="AI1205" s="5">
        <f t="shared" si="2361"/>
        <v>2.6921662328609375</v>
      </c>
    </row>
    <row r="1206" spans="2:35" x14ac:dyDescent="0.3">
      <c r="B1206" s="86">
        <f t="shared" si="2261"/>
        <v>49765</v>
      </c>
      <c r="C1206" s="3"/>
      <c r="D1206" s="3"/>
      <c r="E1206" s="5">
        <f t="shared" ref="E1206:K1206" si="2362">MAX(E1171-E1136,0)</f>
        <v>49.08396486009967</v>
      </c>
      <c r="F1206" s="5">
        <f t="shared" si="2362"/>
        <v>44.171204416662377</v>
      </c>
      <c r="G1206" s="5">
        <f t="shared" si="2362"/>
        <v>83.619679201864045</v>
      </c>
      <c r="H1206" s="5">
        <f t="shared" si="2362"/>
        <v>37.070240470620028</v>
      </c>
      <c r="I1206" s="5">
        <f t="shared" si="2362"/>
        <v>89.736778842976804</v>
      </c>
      <c r="J1206" s="5">
        <f t="shared" si="2362"/>
        <v>183.92180368498498</v>
      </c>
      <c r="K1206" s="5">
        <f t="shared" si="2362"/>
        <v>22.763034284597346</v>
      </c>
      <c r="L1206" s="5"/>
      <c r="M1206" s="5">
        <f t="shared" ref="M1206:S1206" si="2363">MAX(M1171-M1136,0)</f>
        <v>51.260532577310336</v>
      </c>
      <c r="N1206" s="5">
        <f t="shared" si="2363"/>
        <v>0</v>
      </c>
      <c r="O1206" s="5">
        <f t="shared" si="2363"/>
        <v>0</v>
      </c>
      <c r="P1206" s="5">
        <f t="shared" si="2363"/>
        <v>0</v>
      </c>
      <c r="Q1206" s="5">
        <f t="shared" si="2363"/>
        <v>0</v>
      </c>
      <c r="R1206" s="5">
        <f t="shared" si="2363"/>
        <v>0</v>
      </c>
      <c r="S1206" s="5">
        <f t="shared" si="2363"/>
        <v>0</v>
      </c>
      <c r="T1206" s="5"/>
      <c r="U1206" s="5">
        <f t="shared" ref="U1206:AA1206" si="2364">MAX(U1171-U1136,0)</f>
        <v>48.369682149663447</v>
      </c>
      <c r="V1206" s="5">
        <f t="shared" si="2364"/>
        <v>11.802600122393756</v>
      </c>
      <c r="W1206" s="5">
        <f t="shared" si="2364"/>
        <v>22.575260227565586</v>
      </c>
      <c r="X1206" s="5">
        <f t="shared" si="2364"/>
        <v>4.5516648142651039</v>
      </c>
      <c r="Y1206" s="5">
        <f t="shared" si="2364"/>
        <v>7.7853555919235093</v>
      </c>
      <c r="Z1206" s="5">
        <f t="shared" si="2364"/>
        <v>15.537915322645205</v>
      </c>
      <c r="AA1206" s="5">
        <f t="shared" si="2364"/>
        <v>1.6800766990984515</v>
      </c>
      <c r="AB1206" s="5"/>
      <c r="AC1206" s="5">
        <f t="shared" ref="AC1206:AI1206" si="2365">MAX(AC1171-AC1136,0)</f>
        <v>21.899995579751987</v>
      </c>
      <c r="AD1206" s="5">
        <f t="shared" si="2365"/>
        <v>2.9084148539256218</v>
      </c>
      <c r="AE1206" s="5">
        <f t="shared" si="2365"/>
        <v>5.4149592051626696</v>
      </c>
      <c r="AF1206" s="5">
        <f t="shared" si="2365"/>
        <v>2.2070057640021901</v>
      </c>
      <c r="AG1206" s="5">
        <f t="shared" si="2365"/>
        <v>6.8994993205107287</v>
      </c>
      <c r="AH1206" s="5">
        <f t="shared" si="2365"/>
        <v>1.6792924666519742</v>
      </c>
      <c r="AI1206" s="5">
        <f t="shared" si="2365"/>
        <v>2.7056270640252413</v>
      </c>
    </row>
    <row r="1207" spans="2:35" x14ac:dyDescent="0.3">
      <c r="B1207" s="86">
        <f t="shared" si="2261"/>
        <v>50130</v>
      </c>
      <c r="C1207" s="3"/>
      <c r="D1207" s="3"/>
      <c r="E1207" s="5">
        <f t="shared" ref="E1207:K1207" si="2366">MAX(E1172-E1137,0)</f>
        <v>49.329384684400154</v>
      </c>
      <c r="F1207" s="5">
        <f t="shared" si="2366"/>
        <v>44.392060438745681</v>
      </c>
      <c r="G1207" s="5">
        <f t="shared" si="2366"/>
        <v>84.037777597873358</v>
      </c>
      <c r="H1207" s="5">
        <f t="shared" si="2366"/>
        <v>37.255591672973125</v>
      </c>
      <c r="I1207" s="5">
        <f t="shared" si="2366"/>
        <v>90.185462737191699</v>
      </c>
      <c r="J1207" s="5">
        <f t="shared" si="2366"/>
        <v>184.84141270340987</v>
      </c>
      <c r="K1207" s="5">
        <f t="shared" si="2366"/>
        <v>22.876849456020327</v>
      </c>
      <c r="L1207" s="5"/>
      <c r="M1207" s="5">
        <f t="shared" ref="M1207:S1207" si="2367">MAX(M1172-M1137,0)</f>
        <v>51.516835240196876</v>
      </c>
      <c r="N1207" s="5">
        <f t="shared" si="2367"/>
        <v>0</v>
      </c>
      <c r="O1207" s="5">
        <f t="shared" si="2367"/>
        <v>0</v>
      </c>
      <c r="P1207" s="5">
        <f t="shared" si="2367"/>
        <v>0</v>
      </c>
      <c r="Q1207" s="5">
        <f t="shared" si="2367"/>
        <v>0</v>
      </c>
      <c r="R1207" s="5">
        <f t="shared" si="2367"/>
        <v>0</v>
      </c>
      <c r="S1207" s="5">
        <f t="shared" si="2367"/>
        <v>0</v>
      </c>
      <c r="T1207" s="5"/>
      <c r="U1207" s="5">
        <f t="shared" ref="U1207:AA1207" si="2368">MAX(U1172-U1137,0)</f>
        <v>48.611530560411751</v>
      </c>
      <c r="V1207" s="5">
        <f t="shared" si="2368"/>
        <v>11.861613123005721</v>
      </c>
      <c r="W1207" s="5">
        <f t="shared" si="2368"/>
        <v>22.688136528703414</v>
      </c>
      <c r="X1207" s="5">
        <f t="shared" si="2368"/>
        <v>4.5744231383364298</v>
      </c>
      <c r="Y1207" s="5">
        <f t="shared" si="2368"/>
        <v>7.8242823698831261</v>
      </c>
      <c r="Z1207" s="5">
        <f t="shared" si="2368"/>
        <v>15.615604899258425</v>
      </c>
      <c r="AA1207" s="5">
        <f t="shared" si="2368"/>
        <v>1.6884770825939435</v>
      </c>
      <c r="AB1207" s="5"/>
      <c r="AC1207" s="5">
        <f t="shared" ref="AC1207:AI1207" si="2369">MAX(AC1172-AC1137,0)</f>
        <v>22.009495557650741</v>
      </c>
      <c r="AD1207" s="5">
        <f t="shared" si="2369"/>
        <v>2.9229569281952492</v>
      </c>
      <c r="AE1207" s="5">
        <f t="shared" si="2369"/>
        <v>5.4420340011884827</v>
      </c>
      <c r="AF1207" s="5">
        <f t="shared" si="2369"/>
        <v>2.218040792822201</v>
      </c>
      <c r="AG1207" s="5">
        <f t="shared" si="2369"/>
        <v>6.9339968171132824</v>
      </c>
      <c r="AH1207" s="5">
        <f t="shared" si="2369"/>
        <v>1.6876889289852346</v>
      </c>
      <c r="AI1207" s="5">
        <f t="shared" si="2369"/>
        <v>2.719155199345368</v>
      </c>
    </row>
    <row r="1208" spans="2:35" x14ac:dyDescent="0.3">
      <c r="B1208" s="86">
        <f t="shared" si="2261"/>
        <v>50495</v>
      </c>
      <c r="C1208" s="3"/>
      <c r="D1208" s="3"/>
      <c r="E1208" s="5">
        <f t="shared" ref="E1208:K1208" si="2370">MAX(E1173-E1138,0)</f>
        <v>49.576031607822152</v>
      </c>
      <c r="F1208" s="5">
        <f t="shared" si="2370"/>
        <v>44.614020740939402</v>
      </c>
      <c r="G1208" s="5">
        <f t="shared" si="2370"/>
        <v>84.457966485862727</v>
      </c>
      <c r="H1208" s="5">
        <f t="shared" si="2370"/>
        <v>37.441869631337987</v>
      </c>
      <c r="I1208" s="5">
        <f t="shared" si="2370"/>
        <v>90.636390050877665</v>
      </c>
      <c r="J1208" s="5">
        <f t="shared" si="2370"/>
        <v>185.76561976692685</v>
      </c>
      <c r="K1208" s="5">
        <f t="shared" si="2370"/>
        <v>22.991233703300427</v>
      </c>
      <c r="L1208" s="5"/>
      <c r="M1208" s="5">
        <f t="shared" ref="M1208:S1208" si="2371">MAX(M1173-M1138,0)</f>
        <v>51.774419416397862</v>
      </c>
      <c r="N1208" s="5">
        <f t="shared" si="2371"/>
        <v>0</v>
      </c>
      <c r="O1208" s="5">
        <f t="shared" si="2371"/>
        <v>0</v>
      </c>
      <c r="P1208" s="5">
        <f t="shared" si="2371"/>
        <v>0</v>
      </c>
      <c r="Q1208" s="5">
        <f t="shared" si="2371"/>
        <v>0</v>
      </c>
      <c r="R1208" s="5">
        <f t="shared" si="2371"/>
        <v>0</v>
      </c>
      <c r="S1208" s="5">
        <f t="shared" si="2371"/>
        <v>0</v>
      </c>
      <c r="T1208" s="5"/>
      <c r="U1208" s="5">
        <f t="shared" ref="U1208:AA1208" si="2372">MAX(U1173-U1138,0)</f>
        <v>48.854588213213816</v>
      </c>
      <c r="V1208" s="5">
        <f t="shared" si="2372"/>
        <v>11.920921188620751</v>
      </c>
      <c r="W1208" s="5">
        <f t="shared" si="2372"/>
        <v>22.801577211346927</v>
      </c>
      <c r="X1208" s="5">
        <f t="shared" si="2372"/>
        <v>4.5972952540281113</v>
      </c>
      <c r="Y1208" s="5">
        <f t="shared" si="2372"/>
        <v>7.8634037817325408</v>
      </c>
      <c r="Z1208" s="5">
        <f t="shared" si="2372"/>
        <v>15.693682923754716</v>
      </c>
      <c r="AA1208" s="5">
        <f t="shared" si="2372"/>
        <v>1.6969194680069131</v>
      </c>
      <c r="AB1208" s="5"/>
      <c r="AC1208" s="5">
        <f t="shared" ref="AC1208:AI1208" si="2373">MAX(AC1173-AC1138,0)</f>
        <v>22.119543035438987</v>
      </c>
      <c r="AD1208" s="5">
        <f t="shared" si="2373"/>
        <v>2.9375717128362258</v>
      </c>
      <c r="AE1208" s="5">
        <f t="shared" si="2373"/>
        <v>5.4692441711944237</v>
      </c>
      <c r="AF1208" s="5">
        <f t="shared" si="2373"/>
        <v>2.2291309967863113</v>
      </c>
      <c r="AG1208" s="5">
        <f t="shared" si="2373"/>
        <v>6.9686668011988484</v>
      </c>
      <c r="AH1208" s="5">
        <f t="shared" si="2373"/>
        <v>1.6961273736301621</v>
      </c>
      <c r="AI1208" s="5">
        <f t="shared" si="2373"/>
        <v>2.732750975342094</v>
      </c>
    </row>
    <row r="1209" spans="2:35" x14ac:dyDescent="0.3">
      <c r="B1209" s="86">
        <f t="shared" si="2261"/>
        <v>50860</v>
      </c>
      <c r="C1209" s="3"/>
      <c r="D1209" s="3"/>
      <c r="E1209" s="5">
        <f t="shared" ref="E1209:K1209" si="2374">MAX(E1174-E1139,0)</f>
        <v>49.823911765861261</v>
      </c>
      <c r="F1209" s="5">
        <f t="shared" si="2374"/>
        <v>44.837090844644102</v>
      </c>
      <c r="G1209" s="5">
        <f t="shared" si="2374"/>
        <v>84.880256318292012</v>
      </c>
      <c r="H1209" s="5">
        <f t="shared" si="2374"/>
        <v>37.629078979494679</v>
      </c>
      <c r="I1209" s="5">
        <f t="shared" si="2374"/>
        <v>91.089572001132041</v>
      </c>
      <c r="J1209" s="5">
        <f t="shared" si="2374"/>
        <v>186.6944478657615</v>
      </c>
      <c r="K1209" s="5">
        <f t="shared" si="2374"/>
        <v>23.10618987181692</v>
      </c>
      <c r="L1209" s="5"/>
      <c r="M1209" s="5">
        <f t="shared" ref="M1209:S1209" si="2375">MAX(M1174-M1139,0)</f>
        <v>52.033291513479845</v>
      </c>
      <c r="N1209" s="5">
        <f t="shared" si="2375"/>
        <v>0</v>
      </c>
      <c r="O1209" s="5">
        <f t="shared" si="2375"/>
        <v>0</v>
      </c>
      <c r="P1209" s="5">
        <f t="shared" si="2375"/>
        <v>0</v>
      </c>
      <c r="Q1209" s="5">
        <f t="shared" si="2375"/>
        <v>0</v>
      </c>
      <c r="R1209" s="5">
        <f t="shared" si="2375"/>
        <v>0</v>
      </c>
      <c r="S1209" s="5">
        <f t="shared" si="2375"/>
        <v>0</v>
      </c>
      <c r="T1209" s="5"/>
      <c r="U1209" s="5">
        <f t="shared" ref="U1209:AA1209" si="2376">MAX(U1174-U1139,0)</f>
        <v>49.098861154279888</v>
      </c>
      <c r="V1209" s="5">
        <f t="shared" si="2376"/>
        <v>11.980525794563855</v>
      </c>
      <c r="W1209" s="5">
        <f t="shared" si="2376"/>
        <v>22.915585097403657</v>
      </c>
      <c r="X1209" s="5">
        <f t="shared" si="2376"/>
        <v>4.6202817302982524</v>
      </c>
      <c r="Y1209" s="5">
        <f t="shared" si="2376"/>
        <v>7.9027208006412035</v>
      </c>
      <c r="Z1209" s="5">
        <f t="shared" si="2376"/>
        <v>15.77215133837349</v>
      </c>
      <c r="AA1209" s="5">
        <f t="shared" si="2376"/>
        <v>1.7054040653469476</v>
      </c>
      <c r="AB1209" s="5"/>
      <c r="AC1209" s="5">
        <f t="shared" ref="AC1209:AI1209" si="2377">MAX(AC1174-AC1139,0)</f>
        <v>22.230140750616183</v>
      </c>
      <c r="AD1209" s="5">
        <f t="shared" si="2377"/>
        <v>2.9522595714004067</v>
      </c>
      <c r="AE1209" s="5">
        <f t="shared" si="2377"/>
        <v>5.4965903920503951</v>
      </c>
      <c r="AF1209" s="5">
        <f t="shared" si="2377"/>
        <v>2.2402766517702437</v>
      </c>
      <c r="AG1209" s="5">
        <f t="shared" si="2377"/>
        <v>7.0035101352048423</v>
      </c>
      <c r="AH1209" s="5">
        <f t="shared" si="2377"/>
        <v>1.7046080104983115</v>
      </c>
      <c r="AI1209" s="5">
        <f t="shared" si="2377"/>
        <v>2.7464147302188047</v>
      </c>
    </row>
    <row r="1210" spans="2:35" x14ac:dyDescent="0.3">
      <c r="B1210" s="86">
        <f t="shared" si="2261"/>
        <v>51226</v>
      </c>
      <c r="C1210" s="3"/>
      <c r="D1210" s="3"/>
      <c r="E1210" s="5">
        <f t="shared" ref="E1210:K1210" si="2378">MAX(E1175-E1140,0)</f>
        <v>50.073031324690568</v>
      </c>
      <c r="F1210" s="5">
        <f t="shared" si="2378"/>
        <v>45.061276298867327</v>
      </c>
      <c r="G1210" s="5">
        <f t="shared" si="2378"/>
        <v>85.30465759988347</v>
      </c>
      <c r="H1210" s="5">
        <f t="shared" si="2378"/>
        <v>37.81722437439214</v>
      </c>
      <c r="I1210" s="5">
        <f t="shared" si="2378"/>
        <v>91.545019861137717</v>
      </c>
      <c r="J1210" s="5">
        <f t="shared" si="2378"/>
        <v>187.62792010509028</v>
      </c>
      <c r="K1210" s="5">
        <f t="shared" si="2378"/>
        <v>23.22172082117601</v>
      </c>
      <c r="L1210" s="5"/>
      <c r="M1210" s="5">
        <f t="shared" ref="M1210:S1210" si="2379">MAX(M1175-M1140,0)</f>
        <v>52.293457971047246</v>
      </c>
      <c r="N1210" s="5">
        <f t="shared" si="2379"/>
        <v>0</v>
      </c>
      <c r="O1210" s="5">
        <f t="shared" si="2379"/>
        <v>0</v>
      </c>
      <c r="P1210" s="5">
        <f t="shared" si="2379"/>
        <v>0</v>
      </c>
      <c r="Q1210" s="5">
        <f t="shared" si="2379"/>
        <v>0</v>
      </c>
      <c r="R1210" s="5">
        <f t="shared" si="2379"/>
        <v>0</v>
      </c>
      <c r="S1210" s="5">
        <f t="shared" si="2379"/>
        <v>0</v>
      </c>
      <c r="T1210" s="5"/>
      <c r="U1210" s="5">
        <f t="shared" ref="U1210:AA1210" si="2380">MAX(U1175-U1140,0)</f>
        <v>49.344355460051275</v>
      </c>
      <c r="V1210" s="5">
        <f t="shared" si="2380"/>
        <v>12.040428423536673</v>
      </c>
      <c r="W1210" s="5">
        <f t="shared" si="2380"/>
        <v>23.030163022890676</v>
      </c>
      <c r="X1210" s="5">
        <f t="shared" si="2380"/>
        <v>4.6433831389497415</v>
      </c>
      <c r="Y1210" s="5">
        <f t="shared" si="2380"/>
        <v>7.9422344046444096</v>
      </c>
      <c r="Z1210" s="5">
        <f t="shared" si="2380"/>
        <v>15.851012095065354</v>
      </c>
      <c r="AA1210" s="5">
        <f t="shared" si="2380"/>
        <v>1.713931085673682</v>
      </c>
      <c r="AB1210" s="5"/>
      <c r="AC1210" s="5">
        <f t="shared" ref="AC1210:AI1210" si="2381">MAX(AC1175-AC1140,0)</f>
        <v>22.341291454369269</v>
      </c>
      <c r="AD1210" s="5">
        <f t="shared" si="2381"/>
        <v>2.9670208692574085</v>
      </c>
      <c r="AE1210" s="5">
        <f t="shared" si="2381"/>
        <v>5.524073344010648</v>
      </c>
      <c r="AF1210" s="5">
        <f t="shared" si="2381"/>
        <v>2.2514780350290939</v>
      </c>
      <c r="AG1210" s="5">
        <f t="shared" si="2381"/>
        <v>7.0385276858808661</v>
      </c>
      <c r="AH1210" s="5">
        <f t="shared" si="2381"/>
        <v>1.7131310505508019</v>
      </c>
      <c r="AI1210" s="5">
        <f t="shared" si="2381"/>
        <v>2.7601468038698975</v>
      </c>
    </row>
    <row r="1211" spans="2:35" x14ac:dyDescent="0.3">
      <c r="B1211" s="86">
        <f t="shared" si="2261"/>
        <v>51591</v>
      </c>
      <c r="C1211" s="3"/>
      <c r="D1211" s="3"/>
      <c r="E1211" s="5">
        <f t="shared" ref="E1211:K1211" si="2382">MAX(E1176-E1141,0)</f>
        <v>37.695428075890653</v>
      </c>
      <c r="F1211" s="5">
        <f t="shared" si="2382"/>
        <v>33.922533842967525</v>
      </c>
      <c r="G1211" s="5">
        <f t="shared" si="2382"/>
        <v>64.218113024631378</v>
      </c>
      <c r="H1211" s="5">
        <f t="shared" si="2382"/>
        <v>28.469146439149139</v>
      </c>
      <c r="I1211" s="5">
        <f t="shared" si="2382"/>
        <v>68.915913828047479</v>
      </c>
      <c r="J1211" s="5">
        <f t="shared" si="2382"/>
        <v>141.24798479821399</v>
      </c>
      <c r="K1211" s="5">
        <f t="shared" si="2382"/>
        <v>17.481520168750478</v>
      </c>
      <c r="L1211" s="5"/>
      <c r="M1211" s="5">
        <f t="shared" ref="M1211:S1211" si="2383">MAX(M1176-M1141,0)</f>
        <v>39.366985214159158</v>
      </c>
      <c r="N1211" s="5">
        <f t="shared" si="2383"/>
        <v>0</v>
      </c>
      <c r="O1211" s="5">
        <f t="shared" si="2383"/>
        <v>0</v>
      </c>
      <c r="P1211" s="5">
        <f t="shared" si="2383"/>
        <v>0</v>
      </c>
      <c r="Q1211" s="5">
        <f t="shared" si="2383"/>
        <v>0</v>
      </c>
      <c r="R1211" s="5">
        <f t="shared" si="2383"/>
        <v>0</v>
      </c>
      <c r="S1211" s="5">
        <f t="shared" si="2383"/>
        <v>0</v>
      </c>
      <c r="T1211" s="5"/>
      <c r="U1211" s="5">
        <f t="shared" ref="U1211:AA1211" si="2384">MAX(U1176-U1141,0)</f>
        <v>37.146874335094779</v>
      </c>
      <c r="V1211" s="5">
        <f t="shared" si="2384"/>
        <v>9.0641427458085033</v>
      </c>
      <c r="W1211" s="5">
        <f t="shared" si="2384"/>
        <v>17.337313736333428</v>
      </c>
      <c r="X1211" s="5">
        <f t="shared" si="2384"/>
        <v>3.495580565276772</v>
      </c>
      <c r="Y1211" s="5">
        <f t="shared" si="2384"/>
        <v>5.9789854506873654</v>
      </c>
      <c r="Z1211" s="5">
        <f t="shared" si="2384"/>
        <v>11.93278438617279</v>
      </c>
      <c r="AA1211" s="5">
        <f t="shared" si="2384"/>
        <v>1.290262727417266</v>
      </c>
      <c r="AB1211" s="5"/>
      <c r="AC1211" s="5">
        <f t="shared" ref="AC1211:AI1211" si="2385">MAX(AC1176-AC1141,0)</f>
        <v>16.818725027446526</v>
      </c>
      <c r="AD1211" s="5">
        <f t="shared" si="2385"/>
        <v>2.2335999802274866</v>
      </c>
      <c r="AE1211" s="5">
        <f t="shared" si="2385"/>
        <v>4.1585720679630711</v>
      </c>
      <c r="AF1211" s="5">
        <f t="shared" si="2385"/>
        <v>1.6949329027747113</v>
      </c>
      <c r="AG1211" s="5">
        <f t="shared" si="2385"/>
        <v>5.298666909595708</v>
      </c>
      <c r="AH1211" s="5">
        <f t="shared" si="2385"/>
        <v>1.2896604537854359</v>
      </c>
      <c r="AI1211" s="5">
        <f t="shared" si="2385"/>
        <v>2.0778633242616085</v>
      </c>
    </row>
    <row r="1212" spans="2:35" x14ac:dyDescent="0.3">
      <c r="E1212" s="2"/>
      <c r="M1212" s="2"/>
    </row>
    <row r="1213" spans="2:35" s="97" customFormat="1" x14ac:dyDescent="0.3">
      <c r="B1213" s="96" t="s">
        <v>260</v>
      </c>
      <c r="C1213" s="96"/>
      <c r="D1213" s="96"/>
    </row>
    <row r="1214" spans="2:35" x14ac:dyDescent="0.3">
      <c r="E1214" s="305" t="s">
        <v>89</v>
      </c>
      <c r="F1214" s="305"/>
      <c r="G1214" s="305"/>
      <c r="H1214" s="305"/>
      <c r="I1214" s="305"/>
      <c r="J1214" s="305"/>
      <c r="K1214" s="305"/>
      <c r="M1214" s="305" t="s">
        <v>64</v>
      </c>
      <c r="N1214" s="305"/>
      <c r="O1214" s="305"/>
      <c r="P1214" s="305"/>
      <c r="Q1214" s="305"/>
      <c r="R1214" s="305"/>
      <c r="S1214" s="305"/>
      <c r="U1214" s="305" t="s">
        <v>65</v>
      </c>
      <c r="V1214" s="305"/>
      <c r="W1214" s="305"/>
      <c r="X1214" s="305"/>
      <c r="Y1214" s="305"/>
      <c r="Z1214" s="305"/>
      <c r="AA1214" s="305"/>
      <c r="AC1214" s="305" t="s">
        <v>66</v>
      </c>
      <c r="AD1214" s="305"/>
      <c r="AE1214" s="305"/>
      <c r="AF1214" s="305"/>
      <c r="AG1214" s="305"/>
      <c r="AH1214" s="305"/>
      <c r="AI1214" s="305"/>
    </row>
    <row r="1215" spans="2:35" s="3" customFormat="1" x14ac:dyDescent="0.3">
      <c r="B1215" s="4" t="s">
        <v>211</v>
      </c>
      <c r="C1215" s="4"/>
      <c r="D1215" s="4"/>
      <c r="E1215" s="3" t="s">
        <v>70</v>
      </c>
      <c r="F1215" s="3" t="s">
        <v>69</v>
      </c>
      <c r="G1215" s="3" t="s">
        <v>61</v>
      </c>
      <c r="H1215" s="3" t="s">
        <v>68</v>
      </c>
      <c r="I1215" s="3" t="s">
        <v>71</v>
      </c>
      <c r="J1215" s="3" t="s">
        <v>72</v>
      </c>
      <c r="K1215" s="3" t="s">
        <v>62</v>
      </c>
      <c r="M1215" s="3" t="s">
        <v>70</v>
      </c>
      <c r="N1215" s="3" t="s">
        <v>69</v>
      </c>
      <c r="O1215" s="3" t="s">
        <v>61</v>
      </c>
      <c r="P1215" s="3" t="s">
        <v>68</v>
      </c>
      <c r="Q1215" s="3" t="s">
        <v>71</v>
      </c>
      <c r="R1215" s="3" t="s">
        <v>72</v>
      </c>
      <c r="S1215" s="3" t="s">
        <v>62</v>
      </c>
      <c r="U1215" s="3" t="s">
        <v>70</v>
      </c>
      <c r="V1215" s="3" t="s">
        <v>69</v>
      </c>
      <c r="W1215" s="3" t="s">
        <v>61</v>
      </c>
      <c r="X1215" s="3" t="s">
        <v>68</v>
      </c>
      <c r="Y1215" s="3" t="s">
        <v>71</v>
      </c>
      <c r="Z1215" s="3" t="s">
        <v>72</v>
      </c>
      <c r="AA1215" s="3" t="s">
        <v>62</v>
      </c>
      <c r="AC1215" s="3" t="s">
        <v>70</v>
      </c>
      <c r="AD1215" s="3" t="s">
        <v>69</v>
      </c>
      <c r="AE1215" s="3" t="s">
        <v>61</v>
      </c>
      <c r="AF1215" s="3" t="s">
        <v>68</v>
      </c>
      <c r="AG1215" s="3" t="s">
        <v>71</v>
      </c>
      <c r="AH1215" s="3" t="s">
        <v>72</v>
      </c>
      <c r="AI1215" s="3" t="s">
        <v>62</v>
      </c>
    </row>
    <row r="1216" spans="2:35" hidden="1" x14ac:dyDescent="0.3">
      <c r="B1216" s="86">
        <f t="shared" ref="B1216:B1246" si="2386">DATE(IF(MONTH(B1111)&lt;=3,YEAR(B1111),YEAR(B1111)+1), 3, 31)</f>
        <v>40633</v>
      </c>
      <c r="C1216" s="3"/>
      <c r="D1216" s="3"/>
      <c r="E1216" s="5">
        <f>E1181*(1-E$49)</f>
        <v>72.132128726240012</v>
      </c>
      <c r="F1216" s="5">
        <f t="shared" ref="F1216:K1216" si="2387">F1181*(1-F$49)</f>
        <v>14.202605040165002</v>
      </c>
      <c r="G1216" s="5">
        <f t="shared" si="2387"/>
        <v>27.048017139199999</v>
      </c>
      <c r="H1216" s="5">
        <f t="shared" si="2387"/>
        <v>96.181778443399992</v>
      </c>
      <c r="I1216" s="5">
        <f t="shared" si="2387"/>
        <v>178.363988162</v>
      </c>
      <c r="J1216" s="5">
        <f t="shared" si="2387"/>
        <v>104.01025325199997</v>
      </c>
      <c r="K1216" s="5">
        <f t="shared" si="2387"/>
        <v>12.739054648320007</v>
      </c>
      <c r="L1216" s="5"/>
      <c r="M1216" s="5">
        <f>M1181*(1-E$49)</f>
        <v>75.510080843679987</v>
      </c>
      <c r="N1216" s="5">
        <f t="shared" ref="N1216:S1216" si="2388">N1181*(1-F$49)</f>
        <v>0</v>
      </c>
      <c r="O1216" s="5">
        <f t="shared" si="2388"/>
        <v>0</v>
      </c>
      <c r="P1216" s="5">
        <f t="shared" si="2388"/>
        <v>0</v>
      </c>
      <c r="Q1216" s="5">
        <f t="shared" si="2388"/>
        <v>0</v>
      </c>
      <c r="R1216" s="5">
        <f t="shared" si="2388"/>
        <v>0</v>
      </c>
      <c r="S1216" s="5">
        <f t="shared" si="2388"/>
        <v>0</v>
      </c>
      <c r="T1216" s="5"/>
      <c r="U1216" s="5">
        <f>U1181*(1-E$49)</f>
        <v>71.224381360080002</v>
      </c>
      <c r="V1216" s="5">
        <f t="shared" ref="V1216:AA1216" si="2389">V1181*(1-F$49)</f>
        <v>3.8221561134450011</v>
      </c>
      <c r="W1216" s="5">
        <f t="shared" si="2389"/>
        <v>7.4491942335999992</v>
      </c>
      <c r="X1216" s="5">
        <f t="shared" si="2389"/>
        <v>11.935168966299999</v>
      </c>
      <c r="Y1216" s="5">
        <f t="shared" si="2389"/>
        <v>15.432129175500002</v>
      </c>
      <c r="Z1216" s="5">
        <f t="shared" si="2389"/>
        <v>8.7849675461000007</v>
      </c>
      <c r="AA1216" s="5">
        <f t="shared" si="2389"/>
        <v>0.94325665895999966</v>
      </c>
      <c r="AB1216" s="5"/>
      <c r="AC1216" s="5">
        <f>AC1181*(1-E$49)</f>
        <v>32.22634325712</v>
      </c>
      <c r="AD1216" s="5">
        <f t="shared" ref="AD1216:AI1216" si="2390">AD1181*(1-F$49)</f>
        <v>0.92494949672250026</v>
      </c>
      <c r="AE1216" s="5">
        <f t="shared" si="2390"/>
        <v>1.6973707168000003</v>
      </c>
      <c r="AF1216" s="5">
        <f t="shared" si="2390"/>
        <v>5.8042529219999999</v>
      </c>
      <c r="AG1216" s="5">
        <f t="shared" si="2390"/>
        <v>13.6160737935</v>
      </c>
      <c r="AH1216" s="5">
        <f t="shared" si="2390"/>
        <v>0.92379079790000007</v>
      </c>
      <c r="AI1216" s="5">
        <f t="shared" si="2390"/>
        <v>1.5484499999999999</v>
      </c>
    </row>
    <row r="1217" spans="2:35" hidden="1" x14ac:dyDescent="0.3">
      <c r="B1217" s="86">
        <f t="shared" si="2386"/>
        <v>40999</v>
      </c>
      <c r="C1217" s="3"/>
      <c r="D1217" s="3"/>
      <c r="E1217" s="5">
        <f t="shared" ref="E1217:K1217" si="2391">E1182*(1-E$49)</f>
        <v>77.22980985608001</v>
      </c>
      <c r="F1217" s="5">
        <f t="shared" si="2391"/>
        <v>14.792842145205</v>
      </c>
      <c r="G1217" s="5">
        <f t="shared" si="2391"/>
        <v>28.4712788864</v>
      </c>
      <c r="H1217" s="5">
        <f t="shared" si="2391"/>
        <v>100.4652417132</v>
      </c>
      <c r="I1217" s="5">
        <f t="shared" si="2391"/>
        <v>190.47891322999999</v>
      </c>
      <c r="J1217" s="5">
        <f t="shared" si="2391"/>
        <v>111.49130827799998</v>
      </c>
      <c r="K1217" s="5">
        <f t="shared" si="2391"/>
        <v>13.700670392639998</v>
      </c>
      <c r="L1217" s="5"/>
      <c r="M1217" s="5">
        <f t="shared" ref="M1217:S1217" si="2392">M1182*(1-E$49)</f>
        <v>80.845974272559985</v>
      </c>
      <c r="N1217" s="5">
        <f t="shared" si="2392"/>
        <v>0</v>
      </c>
      <c r="O1217" s="5">
        <f t="shared" si="2392"/>
        <v>0</v>
      </c>
      <c r="P1217" s="5">
        <f t="shared" si="2392"/>
        <v>0</v>
      </c>
      <c r="Q1217" s="5">
        <f t="shared" si="2392"/>
        <v>0</v>
      </c>
      <c r="R1217" s="5">
        <f t="shared" si="2392"/>
        <v>0</v>
      </c>
      <c r="S1217" s="5">
        <f t="shared" si="2392"/>
        <v>0</v>
      </c>
      <c r="T1217" s="5"/>
      <c r="U1217" s="5">
        <f t="shared" ref="U1217:AA1217" si="2393">U1182*(1-E$49)</f>
        <v>76.257436356359989</v>
      </c>
      <c r="V1217" s="5">
        <f t="shared" si="2393"/>
        <v>3.9806231677650006</v>
      </c>
      <c r="W1217" s="5">
        <f t="shared" si="2393"/>
        <v>7.8416261312000008</v>
      </c>
      <c r="X1217" s="5">
        <f t="shared" si="2393"/>
        <v>12.466047717399999</v>
      </c>
      <c r="Y1217" s="5">
        <f t="shared" si="2393"/>
        <v>16.4803793325</v>
      </c>
      <c r="Z1217" s="5">
        <f t="shared" si="2393"/>
        <v>9.4168747579000005</v>
      </c>
      <c r="AA1217" s="5">
        <f t="shared" si="2393"/>
        <v>1.0144119559199996</v>
      </c>
      <c r="AB1217" s="5"/>
      <c r="AC1217" s="5">
        <f t="shared" ref="AC1217:AI1217" si="2394">AC1182*(1-E$49)</f>
        <v>34.503670451040001</v>
      </c>
      <c r="AD1217" s="5">
        <f t="shared" si="2394"/>
        <v>0.96342672638250004</v>
      </c>
      <c r="AE1217" s="5">
        <f t="shared" si="2394"/>
        <v>1.7863962656000003</v>
      </c>
      <c r="AF1217" s="5">
        <f t="shared" si="2394"/>
        <v>6.0622992059999996</v>
      </c>
      <c r="AG1217" s="5">
        <f t="shared" si="2394"/>
        <v>14.540589802500001</v>
      </c>
      <c r="AH1217" s="5">
        <f t="shared" si="2394"/>
        <v>0.98977693309999948</v>
      </c>
      <c r="AI1217" s="5">
        <f t="shared" si="2394"/>
        <v>1.6600499999999998</v>
      </c>
    </row>
    <row r="1218" spans="2:35" hidden="1" x14ac:dyDescent="0.3">
      <c r="B1218" s="86">
        <f t="shared" si="2386"/>
        <v>41364</v>
      </c>
      <c r="C1218" s="3"/>
      <c r="D1218" s="3"/>
      <c r="E1218" s="5">
        <f t="shared" ref="E1218:K1218" si="2395">E1183*(1-E$49)</f>
        <v>84.865369781639998</v>
      </c>
      <c r="F1218" s="5">
        <f t="shared" si="2395"/>
        <v>15.812136871515005</v>
      </c>
      <c r="G1218" s="5">
        <f t="shared" si="2395"/>
        <v>30.782609107199995</v>
      </c>
      <c r="H1218" s="5">
        <f t="shared" si="2395"/>
        <v>107.56318623070001</v>
      </c>
      <c r="I1218" s="5">
        <f t="shared" si="2395"/>
        <v>208.66343785800001</v>
      </c>
      <c r="J1218" s="5">
        <f t="shared" si="2395"/>
        <v>122.83115831199997</v>
      </c>
      <c r="K1218" s="5">
        <f t="shared" si="2395"/>
        <v>15.074578850099998</v>
      </c>
      <c r="L1218" s="5"/>
      <c r="M1218" s="5">
        <f t="shared" ref="M1218:S1218" si="2396">M1183*(1-E$49)</f>
        <v>88.838962776479974</v>
      </c>
      <c r="N1218" s="5">
        <f t="shared" si="2396"/>
        <v>0</v>
      </c>
      <c r="O1218" s="5">
        <f t="shared" si="2396"/>
        <v>0</v>
      </c>
      <c r="P1218" s="5">
        <f t="shared" si="2396"/>
        <v>0</v>
      </c>
      <c r="Q1218" s="5">
        <f t="shared" si="2396"/>
        <v>0</v>
      </c>
      <c r="R1218" s="5">
        <f t="shared" si="2396"/>
        <v>0</v>
      </c>
      <c r="S1218" s="5">
        <f t="shared" si="2396"/>
        <v>0</v>
      </c>
      <c r="T1218" s="5"/>
      <c r="U1218" s="5">
        <f t="shared" ref="U1218:AA1218" si="2397">U1183*(1-E$49)</f>
        <v>83.796753521880007</v>
      </c>
      <c r="V1218" s="5">
        <f t="shared" si="2397"/>
        <v>4.2551046679950009</v>
      </c>
      <c r="W1218" s="5">
        <f t="shared" si="2397"/>
        <v>8.4780211776000005</v>
      </c>
      <c r="X1218" s="5">
        <f t="shared" si="2397"/>
        <v>13.347439058649996</v>
      </c>
      <c r="Y1218" s="5">
        <f t="shared" si="2397"/>
        <v>18.053702179500004</v>
      </c>
      <c r="Z1218" s="5">
        <f t="shared" si="2397"/>
        <v>10.374658741600001</v>
      </c>
      <c r="AA1218" s="5">
        <f t="shared" si="2397"/>
        <v>1.1160966827999999</v>
      </c>
      <c r="AB1218" s="5"/>
      <c r="AC1218" s="5">
        <f t="shared" ref="AC1218:AI1218" si="2398">AC1183*(1-E$49)</f>
        <v>37.914943424820002</v>
      </c>
      <c r="AD1218" s="5">
        <f t="shared" si="2398"/>
        <v>1.0297078989975004</v>
      </c>
      <c r="AE1218" s="5">
        <f t="shared" si="2398"/>
        <v>1.9314585888</v>
      </c>
      <c r="AF1218" s="5">
        <f t="shared" si="2398"/>
        <v>6.4909457309999992</v>
      </c>
      <c r="AG1218" s="5">
        <f t="shared" si="2398"/>
        <v>15.9284123415</v>
      </c>
      <c r="AH1218" s="5">
        <f t="shared" si="2398"/>
        <v>1.0905024224000002</v>
      </c>
      <c r="AI1218" s="5">
        <f t="shared" si="2398"/>
        <v>1.8239624999999999</v>
      </c>
    </row>
    <row r="1219" spans="2:35" hidden="1" x14ac:dyDescent="0.3">
      <c r="B1219" s="86">
        <f t="shared" si="2386"/>
        <v>41729</v>
      </c>
      <c r="C1219" s="3"/>
      <c r="D1219" s="3"/>
      <c r="E1219" s="5">
        <f t="shared" ref="E1219:K1219" si="2399">E1184*(1-E$49)</f>
        <v>97.383835506159997</v>
      </c>
      <c r="F1219" s="5">
        <f t="shared" si="2399"/>
        <v>17.761398113182501</v>
      </c>
      <c r="G1219" s="5">
        <f t="shared" si="2399"/>
        <v>34.982013875199996</v>
      </c>
      <c r="H1219" s="5">
        <f t="shared" si="2399"/>
        <v>120.50430532459998</v>
      </c>
      <c r="I1219" s="5">
        <f t="shared" si="2399"/>
        <v>238.99161150199998</v>
      </c>
      <c r="J1219" s="5">
        <f t="shared" si="2399"/>
        <v>141.72053841999997</v>
      </c>
      <c r="K1219" s="5">
        <f t="shared" si="2399"/>
        <v>17.339209151880002</v>
      </c>
      <c r="L1219" s="5"/>
      <c r="M1219" s="5">
        <f t="shared" ref="M1219:S1219" si="2400">M1184*(1-E$49)</f>
        <v>101.94302171311998</v>
      </c>
      <c r="N1219" s="5">
        <f t="shared" si="2400"/>
        <v>0</v>
      </c>
      <c r="O1219" s="5">
        <f t="shared" si="2400"/>
        <v>0</v>
      </c>
      <c r="P1219" s="5">
        <f t="shared" si="2400"/>
        <v>0</v>
      </c>
      <c r="Q1219" s="5">
        <f t="shared" si="2400"/>
        <v>0</v>
      </c>
      <c r="R1219" s="5">
        <f t="shared" si="2400"/>
        <v>0</v>
      </c>
      <c r="S1219" s="5">
        <f t="shared" si="2400"/>
        <v>0</v>
      </c>
      <c r="T1219" s="5"/>
      <c r="U1219" s="5">
        <f t="shared" ref="U1219:AA1219" si="2401">U1184*(1-E$49)</f>
        <v>96.157028925719999</v>
      </c>
      <c r="V1219" s="5">
        <f t="shared" si="2401"/>
        <v>4.7798985690225004</v>
      </c>
      <c r="W1219" s="5">
        <f t="shared" si="2401"/>
        <v>9.6328897215999998</v>
      </c>
      <c r="X1219" s="5">
        <f t="shared" si="2401"/>
        <v>14.953206484699999</v>
      </c>
      <c r="Y1219" s="5">
        <f t="shared" si="2401"/>
        <v>20.677735960500002</v>
      </c>
      <c r="Z1219" s="5">
        <f t="shared" si="2401"/>
        <v>11.970060878500002</v>
      </c>
      <c r="AA1219" s="5">
        <f t="shared" si="2401"/>
        <v>1.2838728566400004</v>
      </c>
      <c r="AB1219" s="5"/>
      <c r="AC1219" s="5">
        <f t="shared" ref="AC1219:AI1219" si="2402">AC1184*(1-E$49)</f>
        <v>43.507576024080002</v>
      </c>
      <c r="AD1219" s="5">
        <f t="shared" si="2402"/>
        <v>1.1566237995112503</v>
      </c>
      <c r="AE1219" s="5">
        <f t="shared" si="2402"/>
        <v>2.1958184607999995</v>
      </c>
      <c r="AF1219" s="5">
        <f t="shared" si="2402"/>
        <v>7.2721619429999986</v>
      </c>
      <c r="AG1219" s="5">
        <f t="shared" si="2402"/>
        <v>18.244098838500005</v>
      </c>
      <c r="AH1219" s="5">
        <f t="shared" si="2402"/>
        <v>1.2589843614999998</v>
      </c>
      <c r="AI1219" s="5">
        <f t="shared" si="2402"/>
        <v>2.0994749999999995</v>
      </c>
    </row>
    <row r="1220" spans="2:35" hidden="1" x14ac:dyDescent="0.3">
      <c r="B1220" s="86">
        <f t="shared" si="2386"/>
        <v>42094</v>
      </c>
      <c r="C1220" s="3"/>
      <c r="D1220" s="3"/>
      <c r="E1220" s="5">
        <f t="shared" ref="E1220:K1220" si="2403">E1185*(1-E$49)</f>
        <v>104.23064151588</v>
      </c>
      <c r="F1220" s="5">
        <f t="shared" si="2403"/>
        <v>18.544141971675007</v>
      </c>
      <c r="G1220" s="5">
        <f t="shared" si="2403"/>
        <v>36.838193568000001</v>
      </c>
      <c r="H1220" s="5">
        <f t="shared" si="2403"/>
        <v>125.71964315099997</v>
      </c>
      <c r="I1220" s="5">
        <f t="shared" si="2403"/>
        <v>255.15918463600002</v>
      </c>
      <c r="J1220" s="5">
        <f t="shared" si="2403"/>
        <v>151.94827911399997</v>
      </c>
      <c r="K1220" s="5">
        <f t="shared" si="2403"/>
        <v>18.595677209340003</v>
      </c>
      <c r="L1220" s="5"/>
      <c r="M1220" s="5">
        <f t="shared" ref="M1220:S1220" si="2404">M1185*(1-E$49)</f>
        <v>109.11113528615998</v>
      </c>
      <c r="N1220" s="5">
        <f t="shared" si="2404"/>
        <v>0</v>
      </c>
      <c r="O1220" s="5">
        <f t="shared" si="2404"/>
        <v>0</v>
      </c>
      <c r="P1220" s="5">
        <f t="shared" si="2404"/>
        <v>0</v>
      </c>
      <c r="Q1220" s="5">
        <f t="shared" si="2404"/>
        <v>0</v>
      </c>
      <c r="R1220" s="5">
        <f t="shared" si="2404"/>
        <v>0</v>
      </c>
      <c r="S1220" s="5">
        <f t="shared" si="2404"/>
        <v>0</v>
      </c>
      <c r="T1220" s="5"/>
      <c r="U1220" s="5">
        <f t="shared" ref="U1220:AA1220" si="2405">U1185*(1-E$49)</f>
        <v>102.91837963296</v>
      </c>
      <c r="V1220" s="5">
        <f t="shared" si="2405"/>
        <v>4.9901908452750012</v>
      </c>
      <c r="W1220" s="5">
        <f t="shared" si="2405"/>
        <v>10.143932543999998</v>
      </c>
      <c r="X1220" s="5">
        <f t="shared" si="2405"/>
        <v>15.600871319499998</v>
      </c>
      <c r="Y1220" s="5">
        <f t="shared" si="2405"/>
        <v>22.076498189000002</v>
      </c>
      <c r="Z1220" s="5">
        <f t="shared" si="2405"/>
        <v>12.833866137699998</v>
      </c>
      <c r="AA1220" s="5">
        <f t="shared" si="2405"/>
        <v>1.3771689835199994</v>
      </c>
      <c r="AB1220" s="5"/>
      <c r="AC1220" s="5">
        <f t="shared" ref="AC1220:AI1220" si="2406">AC1185*(1-E$49)</f>
        <v>46.566755060939997</v>
      </c>
      <c r="AD1220" s="5">
        <f t="shared" si="2406"/>
        <v>1.2075775176375003</v>
      </c>
      <c r="AE1220" s="5">
        <f t="shared" si="2406"/>
        <v>2.3125014719999992</v>
      </c>
      <c r="AF1220" s="5">
        <f t="shared" si="2406"/>
        <v>7.586973754999998</v>
      </c>
      <c r="AG1220" s="5">
        <f t="shared" si="2406"/>
        <v>19.477929393</v>
      </c>
      <c r="AH1220" s="5">
        <f t="shared" si="2406"/>
        <v>1.3509645953000002</v>
      </c>
      <c r="AI1220" s="5">
        <f t="shared" si="2406"/>
        <v>2.2459499999999997</v>
      </c>
    </row>
    <row r="1221" spans="2:35" hidden="1" x14ac:dyDescent="0.3">
      <c r="B1221" s="86">
        <f t="shared" si="2386"/>
        <v>42460</v>
      </c>
      <c r="C1221" s="3"/>
      <c r="D1221" s="3"/>
      <c r="E1221" s="5">
        <f t="shared" ref="E1221:K1221" si="2407">E1186*(1-E$49)</f>
        <v>111.72239570288001</v>
      </c>
      <c r="F1221" s="5">
        <f t="shared" si="2407"/>
        <v>19.373232416714998</v>
      </c>
      <c r="G1221" s="5">
        <f t="shared" si="2407"/>
        <v>38.761813497600002</v>
      </c>
      <c r="H1221" s="5">
        <f t="shared" si="2407"/>
        <v>131.41348997430001</v>
      </c>
      <c r="I1221" s="5">
        <f t="shared" si="2407"/>
        <v>272.72838210800001</v>
      </c>
      <c r="J1221" s="5">
        <f t="shared" si="2407"/>
        <v>163.00843727999998</v>
      </c>
      <c r="K1221" s="5">
        <f t="shared" si="2407"/>
        <v>19.976133398760002</v>
      </c>
      <c r="L1221" s="5"/>
      <c r="M1221" s="5">
        <f t="shared" ref="M1221:S1221" si="2408">M1186*(1-E$49)</f>
        <v>116.95397982015999</v>
      </c>
      <c r="N1221" s="5">
        <f t="shared" si="2408"/>
        <v>0</v>
      </c>
      <c r="O1221" s="5">
        <f t="shared" si="2408"/>
        <v>0</v>
      </c>
      <c r="P1221" s="5">
        <f t="shared" si="2408"/>
        <v>0</v>
      </c>
      <c r="Q1221" s="5">
        <f t="shared" si="2408"/>
        <v>0</v>
      </c>
      <c r="R1221" s="5">
        <f t="shared" si="2408"/>
        <v>0</v>
      </c>
      <c r="S1221" s="5">
        <f t="shared" si="2408"/>
        <v>0</v>
      </c>
      <c r="T1221" s="5"/>
      <c r="U1221" s="5">
        <f t="shared" ref="U1221:AA1221" si="2409">U1186*(1-E$49)</f>
        <v>110.31615978696</v>
      </c>
      <c r="V1221" s="5">
        <f t="shared" si="2409"/>
        <v>5.2134868795950009</v>
      </c>
      <c r="W1221" s="5">
        <f t="shared" si="2409"/>
        <v>10.674788940799999</v>
      </c>
      <c r="X1221" s="5">
        <f t="shared" si="2409"/>
        <v>16.307032088850001</v>
      </c>
      <c r="Y1221" s="5">
        <f t="shared" si="2409"/>
        <v>23.596525367000005</v>
      </c>
      <c r="Z1221" s="5">
        <f t="shared" si="2409"/>
        <v>13.7680243765</v>
      </c>
      <c r="AA1221" s="5">
        <f t="shared" si="2409"/>
        <v>1.47901284828</v>
      </c>
      <c r="AB1221" s="5"/>
      <c r="AC1221" s="5">
        <f t="shared" ref="AC1221:AI1221" si="2410">AC1186*(1-E$49)</f>
        <v>49.913943229439987</v>
      </c>
      <c r="AD1221" s="5">
        <f t="shared" si="2410"/>
        <v>1.2615900972975003</v>
      </c>
      <c r="AE1221" s="5">
        <f t="shared" si="2410"/>
        <v>2.4326928704000004</v>
      </c>
      <c r="AF1221" s="5">
        <f t="shared" si="2410"/>
        <v>7.9303707690000005</v>
      </c>
      <c r="AG1221" s="5">
        <f t="shared" si="2410"/>
        <v>20.819073278999998</v>
      </c>
      <c r="AH1221" s="5">
        <f t="shared" si="2410"/>
        <v>1.4489060335000006</v>
      </c>
      <c r="AI1221" s="5">
        <f t="shared" si="2410"/>
        <v>2.4168374999999997</v>
      </c>
    </row>
    <row r="1222" spans="2:35" hidden="1" x14ac:dyDescent="0.3">
      <c r="B1222" s="86">
        <f t="shared" si="2386"/>
        <v>42825</v>
      </c>
      <c r="C1222" s="3"/>
      <c r="D1222" s="3"/>
      <c r="E1222" s="5">
        <f t="shared" ref="E1222:K1222" si="2411">E1187*(1-E$49)</f>
        <v>120.18180919624002</v>
      </c>
      <c r="F1222" s="5">
        <f t="shared" si="2411"/>
        <v>20.3530524745725</v>
      </c>
      <c r="G1222" s="5">
        <f t="shared" si="2411"/>
        <v>41.023476172799988</v>
      </c>
      <c r="H1222" s="5">
        <f t="shared" si="2411"/>
        <v>137.4234276352</v>
      </c>
      <c r="I1222" s="5">
        <f t="shared" si="2411"/>
        <v>292.30792302200001</v>
      </c>
      <c r="J1222" s="5">
        <f t="shared" si="2411"/>
        <v>175.43467570799999</v>
      </c>
      <c r="K1222" s="5">
        <f t="shared" si="2411"/>
        <v>21.488862424259995</v>
      </c>
      <c r="L1222" s="5"/>
      <c r="M1222" s="5">
        <f t="shared" ref="M1222:S1222" si="2412">M1187*(1-E$49)</f>
        <v>125.80876599367997</v>
      </c>
      <c r="N1222" s="5">
        <f t="shared" si="2412"/>
        <v>0</v>
      </c>
      <c r="O1222" s="5">
        <f t="shared" si="2412"/>
        <v>0</v>
      </c>
      <c r="P1222" s="5">
        <f t="shared" si="2412"/>
        <v>0</v>
      </c>
      <c r="Q1222" s="5">
        <f t="shared" si="2412"/>
        <v>0</v>
      </c>
      <c r="R1222" s="5">
        <f t="shared" si="2412"/>
        <v>0</v>
      </c>
      <c r="S1222" s="5">
        <f t="shared" si="2412"/>
        <v>0</v>
      </c>
      <c r="T1222" s="5"/>
      <c r="U1222" s="5">
        <f t="shared" ref="U1222:AA1222" si="2413">U1187*(1-E$49)</f>
        <v>118.66824604007999</v>
      </c>
      <c r="V1222" s="5">
        <f t="shared" si="2413"/>
        <v>5.4772354028925001</v>
      </c>
      <c r="W1222" s="5">
        <f t="shared" si="2413"/>
        <v>11.297561862399998</v>
      </c>
      <c r="X1222" s="5">
        <f t="shared" si="2413"/>
        <v>17.052110846399998</v>
      </c>
      <c r="Y1222" s="5">
        <f t="shared" si="2413"/>
        <v>25.29066994050001</v>
      </c>
      <c r="Z1222" s="5">
        <f t="shared" si="2413"/>
        <v>14.817615226900001</v>
      </c>
      <c r="AA1222" s="5">
        <f t="shared" si="2413"/>
        <v>1.5909218872799997</v>
      </c>
      <c r="AB1222" s="5"/>
      <c r="AC1222" s="5">
        <f t="shared" ref="AC1222:AI1222" si="2414">AC1187*(1-E$49)</f>
        <v>53.693035692119999</v>
      </c>
      <c r="AD1222" s="5">
        <f t="shared" si="2414"/>
        <v>1.3254998689462503</v>
      </c>
      <c r="AE1222" s="5">
        <f t="shared" si="2414"/>
        <v>2.5746937311999996</v>
      </c>
      <c r="AF1222" s="5">
        <f t="shared" si="2414"/>
        <v>8.2922494159999989</v>
      </c>
      <c r="AG1222" s="5">
        <f t="shared" si="2414"/>
        <v>22.313927098499999</v>
      </c>
      <c r="AH1222" s="5">
        <f t="shared" si="2414"/>
        <v>1.5589140490999982</v>
      </c>
      <c r="AI1222" s="5">
        <f t="shared" si="2414"/>
        <v>2.6016749999999997</v>
      </c>
    </row>
    <row r="1223" spans="2:35" hidden="1" x14ac:dyDescent="0.3">
      <c r="B1223" s="86">
        <f t="shared" si="2386"/>
        <v>43190</v>
      </c>
      <c r="C1223" s="3"/>
      <c r="D1223" s="3"/>
      <c r="E1223" s="5">
        <f t="shared" ref="E1223:K1223" si="2415">E1188*(1-E$49)</f>
        <v>129.28206005723999</v>
      </c>
      <c r="F1223" s="5">
        <f t="shared" si="2415"/>
        <v>21.336379488382505</v>
      </c>
      <c r="G1223" s="5">
        <f t="shared" si="2415"/>
        <v>43.339266284800004</v>
      </c>
      <c r="H1223" s="5">
        <f t="shared" si="2415"/>
        <v>143.92694803369997</v>
      </c>
      <c r="I1223" s="5">
        <f t="shared" si="2415"/>
        <v>313.29347137800005</v>
      </c>
      <c r="J1223" s="5">
        <f t="shared" si="2415"/>
        <v>188.71408165599996</v>
      </c>
      <c r="K1223" s="5">
        <f t="shared" si="2415"/>
        <v>23.169311235840002</v>
      </c>
      <c r="L1223" s="5"/>
      <c r="M1223" s="5">
        <f t="shared" ref="M1223:S1223" si="2416">M1188*(1-E$49)</f>
        <v>135.33578843567997</v>
      </c>
      <c r="N1223" s="5">
        <f t="shared" si="2416"/>
        <v>0</v>
      </c>
      <c r="O1223" s="5">
        <f t="shared" si="2416"/>
        <v>0</v>
      </c>
      <c r="P1223" s="5">
        <f t="shared" si="2416"/>
        <v>0</v>
      </c>
      <c r="Q1223" s="5">
        <f t="shared" si="2416"/>
        <v>0</v>
      </c>
      <c r="R1223" s="5">
        <f t="shared" si="2416"/>
        <v>0</v>
      </c>
      <c r="S1223" s="5">
        <f t="shared" si="2416"/>
        <v>0</v>
      </c>
      <c r="T1223" s="5"/>
      <c r="U1223" s="5">
        <f t="shared" ref="U1223:AA1223" si="2417">U1188*(1-E$49)</f>
        <v>127.65466893708002</v>
      </c>
      <c r="V1223" s="5">
        <f t="shared" si="2417"/>
        <v>5.7414162906225013</v>
      </c>
      <c r="W1223" s="5">
        <f t="shared" si="2417"/>
        <v>11.9345067584</v>
      </c>
      <c r="X1223" s="5">
        <f t="shared" si="2417"/>
        <v>17.858822092149996</v>
      </c>
      <c r="Y1223" s="5">
        <f t="shared" si="2417"/>
        <v>27.106239909500005</v>
      </c>
      <c r="Z1223" s="5">
        <f t="shared" si="2417"/>
        <v>15.9392449983</v>
      </c>
      <c r="AA1223" s="5">
        <f t="shared" si="2417"/>
        <v>1.7154280255199996</v>
      </c>
      <c r="AB1223" s="5"/>
      <c r="AC1223" s="5">
        <f t="shared" ref="AC1223:AI1223" si="2418">AC1188*(1-E$49)</f>
        <v>57.758984272619976</v>
      </c>
      <c r="AD1223" s="5">
        <f t="shared" si="2418"/>
        <v>1.3896258228112501</v>
      </c>
      <c r="AE1223" s="5">
        <f t="shared" si="2418"/>
        <v>2.7200309791999997</v>
      </c>
      <c r="AF1223" s="5">
        <f t="shared" si="2418"/>
        <v>8.6846842459999998</v>
      </c>
      <c r="AG1223" s="5">
        <f t="shared" si="2418"/>
        <v>23.9157508515</v>
      </c>
      <c r="AH1223" s="5">
        <f t="shared" si="2418"/>
        <v>1.6757910836999987</v>
      </c>
      <c r="AI1223" s="5">
        <f t="shared" si="2418"/>
        <v>2.8004624999999996</v>
      </c>
    </row>
    <row r="1224" spans="2:35" hidden="1" x14ac:dyDescent="0.3">
      <c r="B1224" s="86">
        <f t="shared" si="2386"/>
        <v>43555</v>
      </c>
      <c r="C1224" s="3"/>
      <c r="D1224" s="3"/>
      <c r="E1224" s="5">
        <f t="shared" ref="E1224:K1224" si="2419">E1189*(1-E$49)</f>
        <v>139.04562739944001</v>
      </c>
      <c r="F1224" s="5">
        <f t="shared" si="2419"/>
        <v>22.316235044692501</v>
      </c>
      <c r="G1224" s="5">
        <f t="shared" si="2419"/>
        <v>45.859639251200008</v>
      </c>
      <c r="H1224" s="5">
        <f t="shared" si="2419"/>
        <v>150.70053251979999</v>
      </c>
      <c r="I1224" s="5">
        <f t="shared" si="2419"/>
        <v>335.72253702</v>
      </c>
      <c r="J1224" s="5">
        <f t="shared" si="2419"/>
        <v>203.10188005199998</v>
      </c>
      <c r="K1224" s="5">
        <f t="shared" si="2419"/>
        <v>25.005408965460003</v>
      </c>
      <c r="L1224" s="5"/>
      <c r="M1224" s="5">
        <f t="shared" ref="M1224:S1224" si="2420">M1189*(1-E$49)</f>
        <v>145.55622052607998</v>
      </c>
      <c r="N1224" s="5">
        <f t="shared" si="2420"/>
        <v>0</v>
      </c>
      <c r="O1224" s="5">
        <f t="shared" si="2420"/>
        <v>0</v>
      </c>
      <c r="P1224" s="5">
        <f t="shared" si="2420"/>
        <v>0</v>
      </c>
      <c r="Q1224" s="5">
        <f t="shared" si="2420"/>
        <v>0</v>
      </c>
      <c r="R1224" s="5">
        <f t="shared" si="2420"/>
        <v>0</v>
      </c>
      <c r="S1224" s="5">
        <f t="shared" si="2420"/>
        <v>0</v>
      </c>
      <c r="T1224" s="5"/>
      <c r="U1224" s="5">
        <f t="shared" ref="U1224:AA1224" si="2421">U1189*(1-E$49)</f>
        <v>137.29491012948003</v>
      </c>
      <c r="V1224" s="5">
        <f t="shared" si="2421"/>
        <v>6.0048133008525015</v>
      </c>
      <c r="W1224" s="5">
        <f t="shared" si="2421"/>
        <v>12.628418329599999</v>
      </c>
      <c r="X1224" s="5">
        <f t="shared" si="2421"/>
        <v>18.699470076099999</v>
      </c>
      <c r="Y1224" s="5">
        <f t="shared" si="2421"/>
        <v>29.046953604999999</v>
      </c>
      <c r="Z1224" s="5">
        <f t="shared" si="2421"/>
        <v>17.154534778599999</v>
      </c>
      <c r="AA1224" s="5">
        <f t="shared" si="2421"/>
        <v>1.85136050088</v>
      </c>
      <c r="AB1224" s="5"/>
      <c r="AC1224" s="5">
        <f t="shared" ref="AC1224:AI1224" si="2422">AC1189*(1-E$49)</f>
        <v>62.120869788719993</v>
      </c>
      <c r="AD1224" s="5">
        <f t="shared" si="2422"/>
        <v>1.4534718204262504</v>
      </c>
      <c r="AE1224" s="5">
        <f t="shared" si="2422"/>
        <v>2.8783027647999999</v>
      </c>
      <c r="AF1224" s="5">
        <f t="shared" si="2422"/>
        <v>9.0937078339999999</v>
      </c>
      <c r="AG1224" s="5">
        <f t="shared" si="2422"/>
        <v>25.627883385000008</v>
      </c>
      <c r="AH1224" s="5">
        <f t="shared" si="2422"/>
        <v>1.8033504154000013</v>
      </c>
      <c r="AI1224" s="5">
        <f t="shared" si="2422"/>
        <v>3.0131999999999994</v>
      </c>
    </row>
    <row r="1225" spans="2:35" hidden="1" x14ac:dyDescent="0.3">
      <c r="B1225" s="86">
        <f t="shared" si="2386"/>
        <v>43921</v>
      </c>
      <c r="C1225" s="3"/>
      <c r="D1225" s="3"/>
      <c r="E1225" s="5">
        <f t="shared" ref="E1225:K1225" si="2423">E1190*(1-E$49)</f>
        <v>149.55904928820001</v>
      </c>
      <c r="F1225" s="5">
        <f t="shared" si="2423"/>
        <v>23.285676228502506</v>
      </c>
      <c r="G1225" s="5">
        <f t="shared" si="2423"/>
        <v>48.554219871999983</v>
      </c>
      <c r="H1225" s="5">
        <f t="shared" si="2423"/>
        <v>157.73350129350001</v>
      </c>
      <c r="I1225" s="5">
        <f t="shared" si="2423"/>
        <v>359.85538515600001</v>
      </c>
      <c r="J1225" s="5">
        <f t="shared" si="2423"/>
        <v>218.64911001199997</v>
      </c>
      <c r="K1225" s="5">
        <f t="shared" si="2423"/>
        <v>26.784091086059995</v>
      </c>
      <c r="L1225" s="5"/>
      <c r="M1225" s="5">
        <f t="shared" ref="M1225:S1225" si="2424">M1190*(1-E$49)</f>
        <v>156.56224110239998</v>
      </c>
      <c r="N1225" s="5">
        <f t="shared" si="2424"/>
        <v>0</v>
      </c>
      <c r="O1225" s="5">
        <f t="shared" si="2424"/>
        <v>0</v>
      </c>
      <c r="P1225" s="5">
        <f t="shared" si="2424"/>
        <v>0</v>
      </c>
      <c r="Q1225" s="5">
        <f t="shared" si="2424"/>
        <v>0</v>
      </c>
      <c r="R1225" s="5">
        <f t="shared" si="2424"/>
        <v>0</v>
      </c>
      <c r="S1225" s="5">
        <f t="shared" si="2424"/>
        <v>0</v>
      </c>
      <c r="T1225" s="5"/>
      <c r="U1225" s="5">
        <f t="shared" ref="U1225:AA1225" si="2425">U1190*(1-E$49)</f>
        <v>147.67629193440001</v>
      </c>
      <c r="V1225" s="5">
        <f t="shared" si="2425"/>
        <v>6.265858678582501</v>
      </c>
      <c r="W1225" s="5">
        <f t="shared" si="2425"/>
        <v>13.369802175999999</v>
      </c>
      <c r="X1225" s="5">
        <f t="shared" si="2425"/>
        <v>19.572460798249995</v>
      </c>
      <c r="Y1225" s="5">
        <f t="shared" si="2425"/>
        <v>31.134809918999999</v>
      </c>
      <c r="Z1225" s="5">
        <f t="shared" si="2425"/>
        <v>18.467587954100001</v>
      </c>
      <c r="AA1225" s="5">
        <f t="shared" si="2425"/>
        <v>1.9830375826800002</v>
      </c>
      <c r="AB1225" s="5"/>
      <c r="AC1225" s="5">
        <f t="shared" ref="AC1225:AI1225" si="2426">AC1190*(1-E$49)</f>
        <v>66.818023889100004</v>
      </c>
      <c r="AD1225" s="5">
        <f t="shared" si="2426"/>
        <v>1.5164779492912501</v>
      </c>
      <c r="AE1225" s="5">
        <f t="shared" si="2426"/>
        <v>3.0479610879999997</v>
      </c>
      <c r="AF1225" s="5">
        <f t="shared" si="2426"/>
        <v>9.5182840799999973</v>
      </c>
      <c r="AG1225" s="5">
        <f t="shared" si="2426"/>
        <v>27.470360403000008</v>
      </c>
      <c r="AH1225" s="5">
        <f t="shared" si="2426"/>
        <v>1.9435336099000002</v>
      </c>
      <c r="AI1225" s="5">
        <f t="shared" si="2426"/>
        <v>3.2398875</v>
      </c>
    </row>
    <row r="1226" spans="2:35" hidden="1" x14ac:dyDescent="0.3">
      <c r="B1226" s="86">
        <f t="shared" si="2386"/>
        <v>44286</v>
      </c>
      <c r="C1226" s="3"/>
      <c r="D1226" s="3"/>
      <c r="E1226" s="5">
        <f t="shared" ref="E1226:K1226" si="2427">E1191*(1-E$49)</f>
        <v>128.57367020436001</v>
      </c>
      <c r="F1226" s="5">
        <f t="shared" si="2427"/>
        <v>25.322330138265006</v>
      </c>
      <c r="G1226" s="5">
        <f t="shared" si="2427"/>
        <v>54.654884294399999</v>
      </c>
      <c r="H1226" s="5">
        <f t="shared" si="2427"/>
        <v>129.25184848239996</v>
      </c>
      <c r="I1226" s="5">
        <f t="shared" si="2427"/>
        <v>300.87453654199999</v>
      </c>
      <c r="J1226" s="5">
        <f t="shared" si="2427"/>
        <v>192.86758670399999</v>
      </c>
      <c r="K1226" s="5">
        <f t="shared" si="2427"/>
        <v>23.708942139959994</v>
      </c>
      <c r="L1226" s="5"/>
      <c r="M1226" s="5">
        <f t="shared" ref="M1226:S1226" si="2428">M1191*(1-E$49)</f>
        <v>134.56843308551998</v>
      </c>
      <c r="N1226" s="5">
        <f t="shared" si="2428"/>
        <v>0</v>
      </c>
      <c r="O1226" s="5">
        <f t="shared" si="2428"/>
        <v>0</v>
      </c>
      <c r="P1226" s="5">
        <f t="shared" si="2428"/>
        <v>0</v>
      </c>
      <c r="Q1226" s="5">
        <f t="shared" si="2428"/>
        <v>0</v>
      </c>
      <c r="R1226" s="5">
        <f t="shared" si="2428"/>
        <v>0</v>
      </c>
      <c r="S1226" s="5">
        <f t="shared" si="2428"/>
        <v>0</v>
      </c>
      <c r="T1226" s="5"/>
      <c r="U1226" s="5">
        <f t="shared" ref="U1226:AA1226" si="2429">U1191*(1-E$49)</f>
        <v>126.93458718012</v>
      </c>
      <c r="V1226" s="5">
        <f t="shared" si="2429"/>
        <v>6.8002111107450007</v>
      </c>
      <c r="W1226" s="5">
        <f t="shared" si="2429"/>
        <v>14.959486995199999</v>
      </c>
      <c r="X1226" s="5">
        <f t="shared" si="2429"/>
        <v>16.029753676799995</v>
      </c>
      <c r="Y1226" s="5">
        <f t="shared" si="2429"/>
        <v>26.035728170500011</v>
      </c>
      <c r="Z1226" s="5">
        <f t="shared" si="2429"/>
        <v>16.290386442199999</v>
      </c>
      <c r="AA1226" s="5">
        <f t="shared" si="2429"/>
        <v>1.7548987618799996</v>
      </c>
      <c r="AB1226" s="5"/>
      <c r="AC1226" s="5">
        <f t="shared" ref="AC1226:AI1226" si="2430">AC1191*(1-E$49)</f>
        <v>57.436244118179985</v>
      </c>
      <c r="AD1226" s="5">
        <f t="shared" si="2430"/>
        <v>1.6543019353725006</v>
      </c>
      <c r="AE1226" s="5">
        <f t="shared" si="2430"/>
        <v>3.4638874976</v>
      </c>
      <c r="AF1226" s="5">
        <f t="shared" si="2430"/>
        <v>7.7943300419999977</v>
      </c>
      <c r="AG1226" s="5">
        <f t="shared" si="2430"/>
        <v>22.976905108499992</v>
      </c>
      <c r="AH1226" s="5">
        <f t="shared" si="2430"/>
        <v>1.7189851458000005</v>
      </c>
      <c r="AI1226" s="5">
        <f t="shared" si="2430"/>
        <v>2.8562624999999993</v>
      </c>
    </row>
    <row r="1227" spans="2:35" x14ac:dyDescent="0.3">
      <c r="B1227" s="86">
        <f t="shared" si="2386"/>
        <v>44651</v>
      </c>
      <c r="C1227" s="3"/>
      <c r="D1227" s="3"/>
      <c r="E1227" s="5">
        <f t="shared" ref="E1227:K1227" si="2431">E1192*(1-E$49)</f>
        <v>40.555381751956801</v>
      </c>
      <c r="F1227" s="5">
        <f t="shared" si="2431"/>
        <v>29.287613015484972</v>
      </c>
      <c r="G1227" s="5">
        <f t="shared" si="2431"/>
        <v>67.062862021823989</v>
      </c>
      <c r="H1227" s="5">
        <f t="shared" si="2431"/>
        <v>27.552363536799003</v>
      </c>
      <c r="I1227" s="5">
        <f t="shared" si="2431"/>
        <v>66.947690329739999</v>
      </c>
      <c r="J1227" s="5">
        <f t="shared" si="2431"/>
        <v>78.898034530890001</v>
      </c>
      <c r="K1227" s="5">
        <f t="shared" si="2431"/>
        <v>9.8709338342538029</v>
      </c>
      <c r="L1227" s="5"/>
      <c r="M1227" s="5">
        <f t="shared" ref="M1227:S1227" si="2432">M1192*(1-E$49)</f>
        <v>42.353759998947588</v>
      </c>
      <c r="N1227" s="5">
        <f t="shared" si="2432"/>
        <v>0</v>
      </c>
      <c r="O1227" s="5">
        <f t="shared" si="2432"/>
        <v>0</v>
      </c>
      <c r="P1227" s="5">
        <f t="shared" si="2432"/>
        <v>0</v>
      </c>
      <c r="Q1227" s="5">
        <f t="shared" si="2432"/>
        <v>0</v>
      </c>
      <c r="R1227" s="5">
        <f t="shared" si="2432"/>
        <v>0</v>
      </c>
      <c r="S1227" s="5">
        <f t="shared" si="2432"/>
        <v>0</v>
      </c>
      <c r="T1227" s="5"/>
      <c r="U1227" s="5">
        <f t="shared" ref="U1227:AA1227" si="2433">U1192*(1-E$49)</f>
        <v>39.965209216320602</v>
      </c>
      <c r="V1227" s="5">
        <f t="shared" si="2433"/>
        <v>7.8256862027241736</v>
      </c>
      <c r="W1227" s="5">
        <f t="shared" si="2433"/>
        <v>18.105326116992</v>
      </c>
      <c r="X1227" s="5">
        <f t="shared" si="2433"/>
        <v>3.3830134919054995</v>
      </c>
      <c r="Y1227" s="5">
        <f t="shared" si="2433"/>
        <v>5.8082269276350003</v>
      </c>
      <c r="Z1227" s="5">
        <f t="shared" si="2433"/>
        <v>6.6653923303394986</v>
      </c>
      <c r="AA1227" s="5">
        <f t="shared" si="2433"/>
        <v>0.72854636714640009</v>
      </c>
      <c r="AB1227" s="5"/>
      <c r="AC1227" s="5">
        <f t="shared" ref="AC1227:AI1227" si="2434">AC1192*(1-E$49)</f>
        <v>18.094762385933397</v>
      </c>
      <c r="AD1227" s="5">
        <f t="shared" si="2434"/>
        <v>1.9284176162995874</v>
      </c>
      <c r="AE1227" s="5">
        <f t="shared" si="2434"/>
        <v>4.342789466495999</v>
      </c>
      <c r="AF1227" s="5">
        <f t="shared" si="2434"/>
        <v>1.6403515155449997</v>
      </c>
      <c r="AG1227" s="5">
        <f t="shared" si="2434"/>
        <v>5.1473381359950006</v>
      </c>
      <c r="AH1227" s="5">
        <f t="shared" si="2434"/>
        <v>0.72037611836549997</v>
      </c>
      <c r="AI1227" s="5">
        <f t="shared" si="2434"/>
        <v>1.1732647499999997</v>
      </c>
    </row>
    <row r="1228" spans="2:35" x14ac:dyDescent="0.3">
      <c r="B1228" s="86">
        <f t="shared" si="2386"/>
        <v>45016</v>
      </c>
      <c r="C1228" s="3"/>
      <c r="D1228" s="3"/>
      <c r="E1228" s="5">
        <f t="shared" ref="E1228:K1228" si="2435">E1193*(1-E$49)</f>
        <v>40.758158660716582</v>
      </c>
      <c r="F1228" s="5">
        <f t="shared" si="2435"/>
        <v>29.434051080562405</v>
      </c>
      <c r="G1228" s="5">
        <f t="shared" si="2435"/>
        <v>67.398176331933115</v>
      </c>
      <c r="H1228" s="5">
        <f t="shared" si="2435"/>
        <v>27.690125354482987</v>
      </c>
      <c r="I1228" s="5">
        <f t="shared" si="2435"/>
        <v>67.282428781388703</v>
      </c>
      <c r="J1228" s="5">
        <f t="shared" si="2435"/>
        <v>79.29252470354443</v>
      </c>
      <c r="K1228" s="5">
        <f t="shared" si="2435"/>
        <v>9.9202885034250663</v>
      </c>
      <c r="L1228" s="5"/>
      <c r="M1228" s="5">
        <f t="shared" ref="M1228:S1228" si="2436">M1193*(1-E$49)</f>
        <v>42.565528798942331</v>
      </c>
      <c r="N1228" s="5">
        <f t="shared" si="2436"/>
        <v>0</v>
      </c>
      <c r="O1228" s="5">
        <f t="shared" si="2436"/>
        <v>0</v>
      </c>
      <c r="P1228" s="5">
        <f t="shared" si="2436"/>
        <v>0</v>
      </c>
      <c r="Q1228" s="5">
        <f t="shared" si="2436"/>
        <v>0</v>
      </c>
      <c r="R1228" s="5">
        <f t="shared" si="2436"/>
        <v>0</v>
      </c>
      <c r="S1228" s="5">
        <f t="shared" si="2436"/>
        <v>0</v>
      </c>
      <c r="T1228" s="5"/>
      <c r="U1228" s="5">
        <f t="shared" ref="U1228:AA1228" si="2437">U1193*(1-E$49)</f>
        <v>40.165035262402199</v>
      </c>
      <c r="V1228" s="5">
        <f t="shared" si="2437"/>
        <v>7.8648146337377947</v>
      </c>
      <c r="W1228" s="5">
        <f t="shared" si="2437"/>
        <v>18.195852747576961</v>
      </c>
      <c r="X1228" s="5">
        <f t="shared" si="2437"/>
        <v>3.3999285593650268</v>
      </c>
      <c r="Y1228" s="5">
        <f t="shared" si="2437"/>
        <v>5.837268062273175</v>
      </c>
      <c r="Z1228" s="5">
        <f t="shared" si="2437"/>
        <v>6.6987192919911962</v>
      </c>
      <c r="AA1228" s="5">
        <f t="shared" si="2437"/>
        <v>0.7321890989821318</v>
      </c>
      <c r="AB1228" s="5"/>
      <c r="AC1228" s="5">
        <f t="shared" ref="AC1228:AI1228" si="2438">AC1193*(1-E$49)</f>
        <v>18.185236197863066</v>
      </c>
      <c r="AD1228" s="5">
        <f t="shared" si="2438"/>
        <v>1.938059704381085</v>
      </c>
      <c r="AE1228" s="5">
        <f t="shared" si="2438"/>
        <v>4.3645034138284799</v>
      </c>
      <c r="AF1228" s="5">
        <f t="shared" si="2438"/>
        <v>1.6485532731227248</v>
      </c>
      <c r="AG1228" s="5">
        <f t="shared" si="2438"/>
        <v>5.1730748266749753</v>
      </c>
      <c r="AH1228" s="5">
        <f t="shared" si="2438"/>
        <v>0.72397799895732773</v>
      </c>
      <c r="AI1228" s="5">
        <f t="shared" si="2438"/>
        <v>1.1791310737499996</v>
      </c>
    </row>
    <row r="1229" spans="2:35" x14ac:dyDescent="0.3">
      <c r="B1229" s="86">
        <f t="shared" si="2386"/>
        <v>45382</v>
      </c>
      <c r="C1229" s="3"/>
      <c r="D1229" s="3"/>
      <c r="E1229" s="5">
        <f t="shared" ref="E1229:K1229" si="2439">E1194*(1-E$49)</f>
        <v>40.961949454020157</v>
      </c>
      <c r="F1229" s="5">
        <f t="shared" si="2439"/>
        <v>29.5812213359652</v>
      </c>
      <c r="G1229" s="5">
        <f t="shared" si="2439"/>
        <v>67.735167213592788</v>
      </c>
      <c r="H1229" s="5">
        <f t="shared" si="2439"/>
        <v>27.828575981255401</v>
      </c>
      <c r="I1229" s="5">
        <f t="shared" si="2439"/>
        <v>67.618840925295629</v>
      </c>
      <c r="J1229" s="5">
        <f t="shared" si="2439"/>
        <v>79.688987327062137</v>
      </c>
      <c r="K1229" s="5">
        <f t="shared" si="2439"/>
        <v>9.9698899459421906</v>
      </c>
      <c r="L1229" s="5"/>
      <c r="M1229" s="5">
        <f t="shared" ref="M1229:S1229" si="2440">M1194*(1-E$49)</f>
        <v>42.778356442937039</v>
      </c>
      <c r="N1229" s="5">
        <f t="shared" si="2440"/>
        <v>0</v>
      </c>
      <c r="O1229" s="5">
        <f t="shared" si="2440"/>
        <v>0</v>
      </c>
      <c r="P1229" s="5">
        <f t="shared" si="2440"/>
        <v>0</v>
      </c>
      <c r="Q1229" s="5">
        <f t="shared" si="2440"/>
        <v>0</v>
      </c>
      <c r="R1229" s="5">
        <f t="shared" si="2440"/>
        <v>0</v>
      </c>
      <c r="S1229" s="5">
        <f t="shared" si="2440"/>
        <v>0</v>
      </c>
      <c r="T1229" s="5"/>
      <c r="U1229" s="5">
        <f t="shared" ref="U1229:AA1229" si="2441">U1194*(1-E$49)</f>
        <v>40.365860438714201</v>
      </c>
      <c r="V1229" s="5">
        <f t="shared" si="2441"/>
        <v>7.9041387069064841</v>
      </c>
      <c r="W1229" s="5">
        <f t="shared" si="2441"/>
        <v>18.286832011314843</v>
      </c>
      <c r="X1229" s="5">
        <f t="shared" si="2441"/>
        <v>3.4169282021618521</v>
      </c>
      <c r="Y1229" s="5">
        <f t="shared" si="2441"/>
        <v>5.8664544025845409</v>
      </c>
      <c r="Z1229" s="5">
        <f t="shared" si="2441"/>
        <v>6.7322128884511532</v>
      </c>
      <c r="AA1229" s="5">
        <f t="shared" si="2441"/>
        <v>0.73585004447704194</v>
      </c>
      <c r="AB1229" s="5"/>
      <c r="AC1229" s="5">
        <f t="shared" ref="AC1229:AI1229" si="2442">AC1194*(1-E$49)</f>
        <v>18.276162378852373</v>
      </c>
      <c r="AD1229" s="5">
        <f t="shared" si="2442"/>
        <v>1.9477500029029908</v>
      </c>
      <c r="AE1229" s="5">
        <f t="shared" si="2442"/>
        <v>4.3863259308976215</v>
      </c>
      <c r="AF1229" s="5">
        <f t="shared" si="2442"/>
        <v>1.6567960394883381</v>
      </c>
      <c r="AG1229" s="5">
        <f t="shared" si="2442"/>
        <v>5.1989402008083498</v>
      </c>
      <c r="AH1229" s="5">
        <f t="shared" si="2442"/>
        <v>0.72759788895211408</v>
      </c>
      <c r="AI1229" s="5">
        <f t="shared" si="2442"/>
        <v>1.1850267291187495</v>
      </c>
    </row>
    <row r="1230" spans="2:35" x14ac:dyDescent="0.3">
      <c r="B1230" s="86">
        <f t="shared" si="2386"/>
        <v>45747</v>
      </c>
      <c r="C1230" s="3"/>
      <c r="D1230" s="3"/>
      <c r="E1230" s="5">
        <f t="shared" ref="E1230:K1230" si="2443">E1195*(1-E$49)</f>
        <v>41.166759201290255</v>
      </c>
      <c r="F1230" s="5">
        <f t="shared" si="2443"/>
        <v>29.72912744264503</v>
      </c>
      <c r="G1230" s="5">
        <f t="shared" si="2443"/>
        <v>68.073843049660738</v>
      </c>
      <c r="H1230" s="5">
        <f t="shared" si="2443"/>
        <v>27.967718861161678</v>
      </c>
      <c r="I1230" s="5">
        <f t="shared" si="2443"/>
        <v>67.956935129922115</v>
      </c>
      <c r="J1230" s="5">
        <f t="shared" si="2443"/>
        <v>80.087432263697437</v>
      </c>
      <c r="K1230" s="5">
        <f t="shared" si="2443"/>
        <v>10.0197393956719</v>
      </c>
      <c r="L1230" s="5"/>
      <c r="M1230" s="5">
        <f t="shared" ref="M1230:S1230" si="2444">M1195*(1-E$49)</f>
        <v>42.992248225151705</v>
      </c>
      <c r="N1230" s="5">
        <f t="shared" si="2444"/>
        <v>0</v>
      </c>
      <c r="O1230" s="5">
        <f t="shared" si="2444"/>
        <v>0</v>
      </c>
      <c r="P1230" s="5">
        <f t="shared" si="2444"/>
        <v>0</v>
      </c>
      <c r="Q1230" s="5">
        <f t="shared" si="2444"/>
        <v>0</v>
      </c>
      <c r="R1230" s="5">
        <f t="shared" si="2444"/>
        <v>0</v>
      </c>
      <c r="S1230" s="5">
        <f t="shared" si="2444"/>
        <v>0</v>
      </c>
      <c r="T1230" s="5"/>
      <c r="U1230" s="5">
        <f t="shared" ref="U1230:AA1230" si="2445">U1195*(1-E$49)</f>
        <v>40.567689740907767</v>
      </c>
      <c r="V1230" s="5">
        <f t="shared" si="2445"/>
        <v>7.9436594004410166</v>
      </c>
      <c r="W1230" s="5">
        <f t="shared" si="2445"/>
        <v>18.378266171371418</v>
      </c>
      <c r="X1230" s="5">
        <f t="shared" si="2445"/>
        <v>3.4340128431726602</v>
      </c>
      <c r="Y1230" s="5">
        <f t="shared" si="2445"/>
        <v>5.8957866745974608</v>
      </c>
      <c r="Z1230" s="5">
        <f t="shared" si="2445"/>
        <v>6.765873952893406</v>
      </c>
      <c r="AA1230" s="5">
        <f t="shared" si="2445"/>
        <v>0.73952929469942719</v>
      </c>
      <c r="AB1230" s="5"/>
      <c r="AC1230" s="5">
        <f t="shared" ref="AC1230:AI1230" si="2446">AC1195*(1-E$49)</f>
        <v>18.367543190746638</v>
      </c>
      <c r="AD1230" s="5">
        <f t="shared" si="2446"/>
        <v>1.9574887529175056</v>
      </c>
      <c r="AE1230" s="5">
        <f t="shared" si="2446"/>
        <v>4.4082575605521104</v>
      </c>
      <c r="AF1230" s="5">
        <f t="shared" si="2446"/>
        <v>1.6650800196857793</v>
      </c>
      <c r="AG1230" s="5">
        <f t="shared" si="2446"/>
        <v>5.2249349018123903</v>
      </c>
      <c r="AH1230" s="5">
        <f t="shared" si="2446"/>
        <v>0.73123587839687443</v>
      </c>
      <c r="AI1230" s="5">
        <f t="shared" si="2446"/>
        <v>1.190951862764343</v>
      </c>
    </row>
    <row r="1231" spans="2:35" x14ac:dyDescent="0.3">
      <c r="B1231" s="86">
        <f t="shared" si="2386"/>
        <v>46112</v>
      </c>
      <c r="C1231" s="3"/>
      <c r="D1231" s="3"/>
      <c r="E1231" s="5">
        <f t="shared" ref="E1231:K1231" si="2447">E1196*(1-E$49)</f>
        <v>41.372592997296707</v>
      </c>
      <c r="F1231" s="5">
        <f t="shared" si="2447"/>
        <v>29.877773079858255</v>
      </c>
      <c r="G1231" s="5">
        <f t="shared" si="2447"/>
        <v>68.41421226490904</v>
      </c>
      <c r="H1231" s="5">
        <f t="shared" si="2447"/>
        <v>28.107557455467479</v>
      </c>
      <c r="I1231" s="5">
        <f t="shared" si="2447"/>
        <v>68.296719805571698</v>
      </c>
      <c r="J1231" s="5">
        <f t="shared" si="2447"/>
        <v>80.487869425015916</v>
      </c>
      <c r="K1231" s="5">
        <f t="shared" si="2447"/>
        <v>10.069838092650258</v>
      </c>
      <c r="L1231" s="5"/>
      <c r="M1231" s="5">
        <f t="shared" ref="M1231:S1231" si="2448">M1196*(1-E$49)</f>
        <v>43.207209466277469</v>
      </c>
      <c r="N1231" s="5">
        <f t="shared" si="2448"/>
        <v>0</v>
      </c>
      <c r="O1231" s="5">
        <f t="shared" si="2448"/>
        <v>0</v>
      </c>
      <c r="P1231" s="5">
        <f t="shared" si="2448"/>
        <v>0</v>
      </c>
      <c r="Q1231" s="5">
        <f t="shared" si="2448"/>
        <v>0</v>
      </c>
      <c r="R1231" s="5">
        <f t="shared" si="2448"/>
        <v>0</v>
      </c>
      <c r="S1231" s="5">
        <f t="shared" si="2448"/>
        <v>0</v>
      </c>
      <c r="T1231" s="5"/>
      <c r="U1231" s="5">
        <f t="shared" ref="U1231:AA1231" si="2449">U1196*(1-E$49)</f>
        <v>40.770528189612314</v>
      </c>
      <c r="V1231" s="5">
        <f t="shared" si="2449"/>
        <v>7.9833776974432213</v>
      </c>
      <c r="W1231" s="5">
        <f t="shared" si="2449"/>
        <v>18.470157502228272</v>
      </c>
      <c r="X1231" s="5">
        <f t="shared" si="2449"/>
        <v>3.4511829073885232</v>
      </c>
      <c r="Y1231" s="5">
        <f t="shared" si="2449"/>
        <v>5.9252656079704487</v>
      </c>
      <c r="Z1231" s="5">
        <f t="shared" si="2449"/>
        <v>6.7997033226578729</v>
      </c>
      <c r="AA1231" s="5">
        <f t="shared" si="2449"/>
        <v>0.74322694117292432</v>
      </c>
      <c r="AB1231" s="5"/>
      <c r="AC1231" s="5">
        <f t="shared" ref="AC1231:AI1231" si="2450">AC1196*(1-E$49)</f>
        <v>18.459380906700364</v>
      </c>
      <c r="AD1231" s="5">
        <f t="shared" si="2450"/>
        <v>1.9672761966820931</v>
      </c>
      <c r="AE1231" s="5">
        <f t="shared" si="2450"/>
        <v>4.4302988483548704</v>
      </c>
      <c r="AF1231" s="5">
        <f t="shared" si="2450"/>
        <v>1.6734054197842083</v>
      </c>
      <c r="AG1231" s="5">
        <f t="shared" si="2450"/>
        <v>5.2510595763214516</v>
      </c>
      <c r="AH1231" s="5">
        <f t="shared" si="2450"/>
        <v>0.73489205778885824</v>
      </c>
      <c r="AI1231" s="5">
        <f t="shared" si="2450"/>
        <v>1.1969066220781646</v>
      </c>
    </row>
    <row r="1232" spans="2:35" x14ac:dyDescent="0.3">
      <c r="B1232" s="86">
        <f t="shared" si="2386"/>
        <v>46477</v>
      </c>
      <c r="C1232" s="3"/>
      <c r="D1232" s="3"/>
      <c r="E1232" s="5">
        <f t="shared" ref="E1232:K1232" si="2451">E1197*(1-E$49)</f>
        <v>41.579455962283184</v>
      </c>
      <c r="F1232" s="5">
        <f t="shared" si="2451"/>
        <v>30.027161945257539</v>
      </c>
      <c r="G1232" s="5">
        <f t="shared" si="2451"/>
        <v>68.756283326233572</v>
      </c>
      <c r="H1232" s="5">
        <f t="shared" si="2451"/>
        <v>28.24809524274481</v>
      </c>
      <c r="I1232" s="5">
        <f t="shared" si="2451"/>
        <v>68.638203404599537</v>
      </c>
      <c r="J1232" s="5">
        <f t="shared" si="2451"/>
        <v>80.890308772140997</v>
      </c>
      <c r="K1232" s="5">
        <f t="shared" si="2451"/>
        <v>10.120187283113506</v>
      </c>
      <c r="L1232" s="5"/>
      <c r="M1232" s="5">
        <f t="shared" ref="M1232:S1232" si="2452">M1197*(1-E$49)</f>
        <v>43.423245513608855</v>
      </c>
      <c r="N1232" s="5">
        <f t="shared" si="2452"/>
        <v>0</v>
      </c>
      <c r="O1232" s="5">
        <f t="shared" si="2452"/>
        <v>0</v>
      </c>
      <c r="P1232" s="5">
        <f t="shared" si="2452"/>
        <v>0</v>
      </c>
      <c r="Q1232" s="5">
        <f t="shared" si="2452"/>
        <v>0</v>
      </c>
      <c r="R1232" s="5">
        <f t="shared" si="2452"/>
        <v>0</v>
      </c>
      <c r="S1232" s="5">
        <f t="shared" si="2452"/>
        <v>0</v>
      </c>
      <c r="T1232" s="5"/>
      <c r="U1232" s="5">
        <f t="shared" ref="U1232:AA1232" si="2453">U1197*(1-E$49)</f>
        <v>40.974380830560364</v>
      </c>
      <c r="V1232" s="5">
        <f t="shared" si="2453"/>
        <v>8.0232945859304365</v>
      </c>
      <c r="W1232" s="5">
        <f t="shared" si="2453"/>
        <v>18.562508289739409</v>
      </c>
      <c r="X1232" s="5">
        <f t="shared" si="2453"/>
        <v>3.4684388219254645</v>
      </c>
      <c r="Y1232" s="5">
        <f t="shared" si="2453"/>
        <v>5.9548919360102994</v>
      </c>
      <c r="Z1232" s="5">
        <f t="shared" si="2453"/>
        <v>6.8337018392711624</v>
      </c>
      <c r="AA1232" s="5">
        <f t="shared" si="2453"/>
        <v>0.74694307587878894</v>
      </c>
      <c r="AB1232" s="5"/>
      <c r="AC1232" s="5">
        <f t="shared" ref="AC1232:AI1232" si="2454">AC1197*(1-E$49)</f>
        <v>18.551677811233873</v>
      </c>
      <c r="AD1232" s="5">
        <f t="shared" si="2454"/>
        <v>1.9771125776655034</v>
      </c>
      <c r="AE1232" s="5">
        <f t="shared" si="2454"/>
        <v>4.4524503425966433</v>
      </c>
      <c r="AF1232" s="5">
        <f t="shared" si="2454"/>
        <v>1.6817724468831288</v>
      </c>
      <c r="AG1232" s="5">
        <f t="shared" si="2454"/>
        <v>5.2773148742030571</v>
      </c>
      <c r="AH1232" s="5">
        <f t="shared" si="2454"/>
        <v>0.73856651807780271</v>
      </c>
      <c r="AI1232" s="5">
        <f t="shared" si="2454"/>
        <v>1.2028911551885553</v>
      </c>
    </row>
    <row r="1233" spans="2:35" x14ac:dyDescent="0.3">
      <c r="B1233" s="86">
        <f t="shared" si="2386"/>
        <v>46843</v>
      </c>
      <c r="C1233" s="3"/>
      <c r="D1233" s="3"/>
      <c r="E1233" s="5">
        <f t="shared" ref="E1233:K1233" si="2455">E1198*(1-E$49)</f>
        <v>41.787353242094603</v>
      </c>
      <c r="F1233" s="5">
        <f t="shared" si="2455"/>
        <v>30.177297754983833</v>
      </c>
      <c r="G1233" s="5">
        <f t="shared" si="2455"/>
        <v>69.100064742864731</v>
      </c>
      <c r="H1233" s="5">
        <f t="shared" si="2455"/>
        <v>28.389335718958531</v>
      </c>
      <c r="I1233" s="5">
        <f t="shared" si="2455"/>
        <v>68.981394421622539</v>
      </c>
      <c r="J1233" s="5">
        <f t="shared" si="2455"/>
        <v>81.294760316001685</v>
      </c>
      <c r="K1233" s="5">
        <f t="shared" si="2455"/>
        <v>10.17078821952907</v>
      </c>
      <c r="L1233" s="5"/>
      <c r="M1233" s="5">
        <f t="shared" ref="M1233:S1233" si="2456">M1198*(1-E$49)</f>
        <v>43.640361741176903</v>
      </c>
      <c r="N1233" s="5">
        <f t="shared" si="2456"/>
        <v>0</v>
      </c>
      <c r="O1233" s="5">
        <f t="shared" si="2456"/>
        <v>0</v>
      </c>
      <c r="P1233" s="5">
        <f t="shared" si="2456"/>
        <v>0</v>
      </c>
      <c r="Q1233" s="5">
        <f t="shared" si="2456"/>
        <v>0</v>
      </c>
      <c r="R1233" s="5">
        <f t="shared" si="2456"/>
        <v>0</v>
      </c>
      <c r="S1233" s="5">
        <f t="shared" si="2456"/>
        <v>0</v>
      </c>
      <c r="T1233" s="5"/>
      <c r="U1233" s="5">
        <f t="shared" ref="U1233:AA1233" si="2457">U1198*(1-E$49)</f>
        <v>41.17925273471316</v>
      </c>
      <c r="V1233" s="5">
        <f t="shared" si="2457"/>
        <v>8.0634110588600869</v>
      </c>
      <c r="W1233" s="5">
        <f t="shared" si="2457"/>
        <v>18.655320831188103</v>
      </c>
      <c r="X1233" s="5">
        <f t="shared" si="2457"/>
        <v>3.4857810160350917</v>
      </c>
      <c r="Y1233" s="5">
        <f t="shared" si="2457"/>
        <v>5.9846663956903505</v>
      </c>
      <c r="Z1233" s="5">
        <f t="shared" si="2457"/>
        <v>6.8678703484675188</v>
      </c>
      <c r="AA1233" s="5">
        <f t="shared" si="2457"/>
        <v>0.7506777912581829</v>
      </c>
      <c r="AB1233" s="5"/>
      <c r="AC1233" s="5">
        <f t="shared" ref="AC1233:AI1233" si="2458">AC1198*(1-E$49)</f>
        <v>18.644436200290034</v>
      </c>
      <c r="AD1233" s="5">
        <f t="shared" si="2458"/>
        <v>1.9869981405538304</v>
      </c>
      <c r="AE1233" s="5">
        <f t="shared" si="2458"/>
        <v>4.4747125943096266</v>
      </c>
      <c r="AF1233" s="5">
        <f t="shared" si="2458"/>
        <v>1.6901813091175444</v>
      </c>
      <c r="AG1233" s="5">
        <f t="shared" si="2458"/>
        <v>5.3037014485740732</v>
      </c>
      <c r="AH1233" s="5">
        <f t="shared" si="2458"/>
        <v>0.74225935066819215</v>
      </c>
      <c r="AI1233" s="5">
        <f t="shared" si="2458"/>
        <v>1.208905610964498</v>
      </c>
    </row>
    <row r="1234" spans="2:35" x14ac:dyDescent="0.3">
      <c r="B1234" s="86">
        <f t="shared" si="2386"/>
        <v>47208</v>
      </c>
      <c r="C1234" s="3"/>
      <c r="D1234" s="3"/>
      <c r="E1234" s="5">
        <f t="shared" ref="E1234:K1234" si="2459">E1199*(1-E$49)</f>
        <v>41.996290008305074</v>
      </c>
      <c r="F1234" s="5">
        <f t="shared" si="2459"/>
        <v>30.328184243758741</v>
      </c>
      <c r="G1234" s="5">
        <f t="shared" si="2459"/>
        <v>69.445565066579036</v>
      </c>
      <c r="H1234" s="5">
        <f t="shared" si="2459"/>
        <v>28.531282397553316</v>
      </c>
      <c r="I1234" s="5">
        <f t="shared" si="2459"/>
        <v>69.32630139373066</v>
      </c>
      <c r="J1234" s="5">
        <f t="shared" si="2459"/>
        <v>81.701234117581706</v>
      </c>
      <c r="K1234" s="5">
        <f t="shared" si="2459"/>
        <v>10.221642160626718</v>
      </c>
      <c r="L1234" s="5"/>
      <c r="M1234" s="5">
        <f t="shared" ref="M1234:S1234" si="2460">M1199*(1-E$49)</f>
        <v>43.858563549882781</v>
      </c>
      <c r="N1234" s="5">
        <f t="shared" si="2460"/>
        <v>0</v>
      </c>
      <c r="O1234" s="5">
        <f t="shared" si="2460"/>
        <v>0</v>
      </c>
      <c r="P1234" s="5">
        <f t="shared" si="2460"/>
        <v>0</v>
      </c>
      <c r="Q1234" s="5">
        <f t="shared" si="2460"/>
        <v>0</v>
      </c>
      <c r="R1234" s="5">
        <f t="shared" si="2460"/>
        <v>0</v>
      </c>
      <c r="S1234" s="5">
        <f t="shared" si="2460"/>
        <v>0</v>
      </c>
      <c r="T1234" s="5"/>
      <c r="U1234" s="5">
        <f t="shared" ref="U1234:AA1234" si="2461">U1199*(1-E$49)</f>
        <v>41.385148998386718</v>
      </c>
      <c r="V1234" s="5">
        <f t="shared" si="2461"/>
        <v>8.1037281141543858</v>
      </c>
      <c r="W1234" s="5">
        <f t="shared" si="2461"/>
        <v>18.748597435344042</v>
      </c>
      <c r="X1234" s="5">
        <f t="shared" si="2461"/>
        <v>3.5032099211152672</v>
      </c>
      <c r="Y1234" s="5">
        <f t="shared" si="2461"/>
        <v>6.0145897276688025</v>
      </c>
      <c r="Z1234" s="5">
        <f t="shared" si="2461"/>
        <v>6.9022097002098546</v>
      </c>
      <c r="AA1234" s="5">
        <f t="shared" si="2461"/>
        <v>0.75443118021447342</v>
      </c>
      <c r="AB1234" s="5"/>
      <c r="AC1234" s="5">
        <f t="shared" ref="AC1234:AI1234" si="2462">AC1199*(1-E$49)</f>
        <v>18.737658381291485</v>
      </c>
      <c r="AD1234" s="5">
        <f t="shared" si="2462"/>
        <v>1.9969331312565994</v>
      </c>
      <c r="AE1234" s="5">
        <f t="shared" si="2462"/>
        <v>4.4970861572811742</v>
      </c>
      <c r="AF1234" s="5">
        <f t="shared" si="2462"/>
        <v>1.6986322156631319</v>
      </c>
      <c r="AG1234" s="5">
        <f t="shared" si="2462"/>
        <v>5.3302199558169434</v>
      </c>
      <c r="AH1234" s="5">
        <f t="shared" si="2462"/>
        <v>0.74597064742153274</v>
      </c>
      <c r="AI1234" s="5">
        <f t="shared" si="2462"/>
        <v>1.2149501390193203</v>
      </c>
    </row>
    <row r="1235" spans="2:35" x14ac:dyDescent="0.3">
      <c r="B1235" s="86">
        <f t="shared" si="2386"/>
        <v>47573</v>
      </c>
      <c r="C1235" s="3"/>
      <c r="D1235" s="3"/>
      <c r="E1235" s="5">
        <f t="shared" ref="E1235:K1235" si="2463">E1200*(1-E$49)</f>
        <v>42.206271458346599</v>
      </c>
      <c r="F1235" s="5">
        <f t="shared" si="2463"/>
        <v>30.47982516497753</v>
      </c>
      <c r="G1235" s="5">
        <f t="shared" si="2463"/>
        <v>69.79279289191193</v>
      </c>
      <c r="H1235" s="5">
        <f t="shared" si="2463"/>
        <v>28.673938809541081</v>
      </c>
      <c r="I1235" s="5">
        <f t="shared" si="2463"/>
        <v>69.672932900699308</v>
      </c>
      <c r="J1235" s="5">
        <f t="shared" si="2463"/>
        <v>82.10974028816959</v>
      </c>
      <c r="K1235" s="5">
        <f t="shared" si="2463"/>
        <v>10.272750371429849</v>
      </c>
      <c r="L1235" s="5"/>
      <c r="M1235" s="5">
        <f t="shared" ref="M1235:S1235" si="2464">M1200*(1-E$49)</f>
        <v>44.077856367632187</v>
      </c>
      <c r="N1235" s="5">
        <f t="shared" si="2464"/>
        <v>0</v>
      </c>
      <c r="O1235" s="5">
        <f t="shared" si="2464"/>
        <v>0</v>
      </c>
      <c r="P1235" s="5">
        <f t="shared" si="2464"/>
        <v>0</v>
      </c>
      <c r="Q1235" s="5">
        <f t="shared" si="2464"/>
        <v>0</v>
      </c>
      <c r="R1235" s="5">
        <f t="shared" si="2464"/>
        <v>0</v>
      </c>
      <c r="S1235" s="5">
        <f t="shared" si="2464"/>
        <v>0</v>
      </c>
      <c r="T1235" s="5"/>
      <c r="U1235" s="5">
        <f t="shared" ref="U1235:AA1235" si="2465">U1200*(1-E$49)</f>
        <v>41.592074743378653</v>
      </c>
      <c r="V1235" s="5">
        <f t="shared" si="2465"/>
        <v>8.144246754725156</v>
      </c>
      <c r="W1235" s="5">
        <f t="shared" si="2465"/>
        <v>18.842340422520763</v>
      </c>
      <c r="X1235" s="5">
        <f t="shared" si="2465"/>
        <v>3.5207259707208434</v>
      </c>
      <c r="Y1235" s="5">
        <f t="shared" si="2465"/>
        <v>6.0446626763071452</v>
      </c>
      <c r="Z1235" s="5">
        <f t="shared" si="2465"/>
        <v>6.9367207487109042</v>
      </c>
      <c r="AA1235" s="5">
        <f t="shared" si="2465"/>
        <v>0.75820333611554602</v>
      </c>
      <c r="AB1235" s="5"/>
      <c r="AC1235" s="5">
        <f t="shared" ref="AC1235:AI1235" si="2466">AC1200*(1-E$49)</f>
        <v>18.831346673197942</v>
      </c>
      <c r="AD1235" s="5">
        <f t="shared" si="2466"/>
        <v>2.006917796912882</v>
      </c>
      <c r="AE1235" s="5">
        <f t="shared" si="2466"/>
        <v>4.5195715880675795</v>
      </c>
      <c r="AF1235" s="5">
        <f t="shared" si="2466"/>
        <v>1.7071253767414476</v>
      </c>
      <c r="AG1235" s="5">
        <f t="shared" si="2466"/>
        <v>5.3568710555960273</v>
      </c>
      <c r="AH1235" s="5">
        <f t="shared" si="2466"/>
        <v>0.74970050065864058</v>
      </c>
      <c r="AI1235" s="5">
        <f t="shared" si="2466"/>
        <v>1.2210248897144169</v>
      </c>
    </row>
    <row r="1236" spans="2:35" x14ac:dyDescent="0.3">
      <c r="B1236" s="86">
        <f t="shared" si="2386"/>
        <v>47938</v>
      </c>
      <c r="C1236" s="3"/>
      <c r="D1236" s="3"/>
      <c r="E1236" s="5">
        <f t="shared" ref="E1236:K1236" si="2467">E1201*(1-E$49)</f>
        <v>42.417302815638315</v>
      </c>
      <c r="F1236" s="5">
        <f t="shared" si="2467"/>
        <v>30.632224290802412</v>
      </c>
      <c r="G1236" s="5">
        <f t="shared" si="2467"/>
        <v>70.141756856371487</v>
      </c>
      <c r="H1236" s="5">
        <f t="shared" si="2467"/>
        <v>28.817308503588784</v>
      </c>
      <c r="I1236" s="5">
        <f t="shared" si="2467"/>
        <v>70.021297565202786</v>
      </c>
      <c r="J1236" s="5">
        <f t="shared" si="2467"/>
        <v>82.520288989610435</v>
      </c>
      <c r="K1236" s="5">
        <f t="shared" si="2467"/>
        <v>10.324114123287002</v>
      </c>
      <c r="L1236" s="5"/>
      <c r="M1236" s="5">
        <f t="shared" ref="M1236:S1236" si="2468">M1201*(1-E$49)</f>
        <v>44.298245649470346</v>
      </c>
      <c r="N1236" s="5">
        <f t="shared" si="2468"/>
        <v>0</v>
      </c>
      <c r="O1236" s="5">
        <f t="shared" si="2468"/>
        <v>0</v>
      </c>
      <c r="P1236" s="5">
        <f t="shared" si="2468"/>
        <v>0</v>
      </c>
      <c r="Q1236" s="5">
        <f t="shared" si="2468"/>
        <v>0</v>
      </c>
      <c r="R1236" s="5">
        <f t="shared" si="2468"/>
        <v>0</v>
      </c>
      <c r="S1236" s="5">
        <f t="shared" si="2468"/>
        <v>0</v>
      </c>
      <c r="T1236" s="5"/>
      <c r="U1236" s="5">
        <f t="shared" ref="U1236:AA1236" si="2469">U1201*(1-E$49)</f>
        <v>41.800035117095554</v>
      </c>
      <c r="V1236" s="5">
        <f t="shared" si="2469"/>
        <v>8.18496798849878</v>
      </c>
      <c r="W1236" s="5">
        <f t="shared" si="2469"/>
        <v>18.936552124633366</v>
      </c>
      <c r="X1236" s="5">
        <f t="shared" si="2469"/>
        <v>3.5383296005744462</v>
      </c>
      <c r="Y1236" s="5">
        <f t="shared" si="2469"/>
        <v>6.0748859896886813</v>
      </c>
      <c r="Z1236" s="5">
        <f t="shared" si="2469"/>
        <v>6.9714043524544556</v>
      </c>
      <c r="AA1236" s="5">
        <f t="shared" si="2469"/>
        <v>0.76199435279612371</v>
      </c>
      <c r="AB1236" s="5"/>
      <c r="AC1236" s="5">
        <f t="shared" ref="AC1236:AI1236" si="2470">AC1201*(1-E$49)</f>
        <v>18.92550340656393</v>
      </c>
      <c r="AD1236" s="5">
        <f t="shared" si="2470"/>
        <v>2.0169523858974463</v>
      </c>
      <c r="AE1236" s="5">
        <f t="shared" si="2470"/>
        <v>4.5421694460079181</v>
      </c>
      <c r="AF1236" s="5">
        <f t="shared" si="2470"/>
        <v>1.7156610036251543</v>
      </c>
      <c r="AG1236" s="5">
        <f t="shared" si="2470"/>
        <v>5.3836554108740069</v>
      </c>
      <c r="AH1236" s="5">
        <f t="shared" si="2470"/>
        <v>0.75344900316193342</v>
      </c>
      <c r="AI1236" s="5">
        <f t="shared" si="2470"/>
        <v>1.2271300141629888</v>
      </c>
    </row>
    <row r="1237" spans="2:35" x14ac:dyDescent="0.3">
      <c r="B1237" s="86">
        <f t="shared" si="2386"/>
        <v>48304</v>
      </c>
      <c r="C1237" s="3"/>
      <c r="D1237" s="3"/>
      <c r="E1237" s="5">
        <f t="shared" ref="E1237:K1237" si="2471">E1202*(1-E$49)</f>
        <v>42.629389329716496</v>
      </c>
      <c r="F1237" s="5">
        <f t="shared" si="2471"/>
        <v>30.785385412256428</v>
      </c>
      <c r="G1237" s="5">
        <f t="shared" si="2471"/>
        <v>70.492465640653336</v>
      </c>
      <c r="H1237" s="5">
        <f t="shared" si="2471"/>
        <v>28.96139504610673</v>
      </c>
      <c r="I1237" s="5">
        <f t="shared" si="2471"/>
        <v>70.371404053028797</v>
      </c>
      <c r="J1237" s="5">
        <f t="shared" si="2471"/>
        <v>82.932890434558459</v>
      </c>
      <c r="K1237" s="5">
        <f t="shared" si="2471"/>
        <v>10.375734693903434</v>
      </c>
      <c r="L1237" s="5"/>
      <c r="M1237" s="5">
        <f t="shared" ref="M1237:S1237" si="2472">M1202*(1-E$49)</f>
        <v>44.519736877717683</v>
      </c>
      <c r="N1237" s="5">
        <f t="shared" si="2472"/>
        <v>0</v>
      </c>
      <c r="O1237" s="5">
        <f t="shared" si="2472"/>
        <v>0</v>
      </c>
      <c r="P1237" s="5">
        <f t="shared" si="2472"/>
        <v>0</v>
      </c>
      <c r="Q1237" s="5">
        <f t="shared" si="2472"/>
        <v>0</v>
      </c>
      <c r="R1237" s="5">
        <f t="shared" si="2472"/>
        <v>0</v>
      </c>
      <c r="S1237" s="5">
        <f t="shared" si="2472"/>
        <v>0</v>
      </c>
      <c r="T1237" s="5"/>
      <c r="U1237" s="5">
        <f t="shared" ref="U1237:AA1237" si="2473">U1202*(1-E$49)</f>
        <v>42.00903529268102</v>
      </c>
      <c r="V1237" s="5">
        <f t="shared" si="2473"/>
        <v>8.2258928284412764</v>
      </c>
      <c r="W1237" s="5">
        <f t="shared" si="2473"/>
        <v>19.031234885256531</v>
      </c>
      <c r="X1237" s="5">
        <f t="shared" si="2473"/>
        <v>3.5560212485773177</v>
      </c>
      <c r="Y1237" s="5">
        <f t="shared" si="2473"/>
        <v>6.1052604196371245</v>
      </c>
      <c r="Z1237" s="5">
        <f t="shared" si="2473"/>
        <v>7.0062613742167281</v>
      </c>
      <c r="AA1237" s="5">
        <f t="shared" si="2473"/>
        <v>0.76580432456010417</v>
      </c>
      <c r="AB1237" s="5"/>
      <c r="AC1237" s="5">
        <f t="shared" ref="AC1237:AI1237" si="2474">AC1202*(1-E$49)</f>
        <v>19.020130923596746</v>
      </c>
      <c r="AD1237" s="5">
        <f t="shared" si="2474"/>
        <v>2.0270371478269338</v>
      </c>
      <c r="AE1237" s="5">
        <f t="shared" si="2474"/>
        <v>4.5648802932379571</v>
      </c>
      <c r="AF1237" s="5">
        <f t="shared" si="2474"/>
        <v>1.7242393086432797</v>
      </c>
      <c r="AG1237" s="5">
        <f t="shared" si="2474"/>
        <v>5.4105736879283768</v>
      </c>
      <c r="AH1237" s="5">
        <f t="shared" si="2474"/>
        <v>0.7572162481777428</v>
      </c>
      <c r="AI1237" s="5">
        <f t="shared" si="2474"/>
        <v>1.2332656642338033</v>
      </c>
    </row>
    <row r="1238" spans="2:35" x14ac:dyDescent="0.3">
      <c r="B1238" s="86">
        <f t="shared" si="2386"/>
        <v>48669</v>
      </c>
      <c r="C1238" s="3"/>
      <c r="D1238" s="3"/>
      <c r="E1238" s="5">
        <f t="shared" ref="E1238:K1238" si="2475">E1203*(1-E$49)</f>
        <v>42.842536276365074</v>
      </c>
      <c r="F1238" s="5">
        <f t="shared" si="2475"/>
        <v>30.939312339317706</v>
      </c>
      <c r="G1238" s="5">
        <f t="shared" si="2475"/>
        <v>70.844927968856595</v>
      </c>
      <c r="H1238" s="5">
        <f t="shared" si="2475"/>
        <v>29.106202021337253</v>
      </c>
      <c r="I1238" s="5">
        <f t="shared" si="2475"/>
        <v>70.723261073293926</v>
      </c>
      <c r="J1238" s="5">
        <f t="shared" si="2475"/>
        <v>83.34755488673126</v>
      </c>
      <c r="K1238" s="5">
        <f t="shared" si="2475"/>
        <v>10.427613367372947</v>
      </c>
      <c r="L1238" s="5"/>
      <c r="M1238" s="5">
        <f t="shared" ref="M1238:S1238" si="2476">M1203*(1-E$49)</f>
        <v>44.742335562106277</v>
      </c>
      <c r="N1238" s="5">
        <f t="shared" si="2476"/>
        <v>0</v>
      </c>
      <c r="O1238" s="5">
        <f t="shared" si="2476"/>
        <v>0</v>
      </c>
      <c r="P1238" s="5">
        <f t="shared" si="2476"/>
        <v>0</v>
      </c>
      <c r="Q1238" s="5">
        <f t="shared" si="2476"/>
        <v>0</v>
      </c>
      <c r="R1238" s="5">
        <f t="shared" si="2476"/>
        <v>0</v>
      </c>
      <c r="S1238" s="5">
        <f t="shared" si="2476"/>
        <v>0</v>
      </c>
      <c r="T1238" s="5"/>
      <c r="U1238" s="5">
        <f t="shared" ref="U1238:AA1238" si="2477">U1203*(1-E$49)</f>
        <v>42.219080469144416</v>
      </c>
      <c r="V1238" s="5">
        <f t="shared" si="2477"/>
        <v>8.26702229258348</v>
      </c>
      <c r="W1238" s="5">
        <f t="shared" si="2477"/>
        <v>19.12639105968281</v>
      </c>
      <c r="X1238" s="5">
        <f t="shared" si="2477"/>
        <v>3.5738013548202052</v>
      </c>
      <c r="Y1238" s="5">
        <f t="shared" si="2477"/>
        <v>6.135786721735311</v>
      </c>
      <c r="Z1238" s="5">
        <f t="shared" si="2477"/>
        <v>7.0412926810878131</v>
      </c>
      <c r="AA1238" s="5">
        <f t="shared" si="2477"/>
        <v>0.76963334618290458</v>
      </c>
      <c r="AB1238" s="5"/>
      <c r="AC1238" s="5">
        <f t="shared" ref="AC1238:AI1238" si="2478">AC1203*(1-E$49)</f>
        <v>19.115231578214729</v>
      </c>
      <c r="AD1238" s="5">
        <f t="shared" si="2478"/>
        <v>2.0371723335660681</v>
      </c>
      <c r="AE1238" s="5">
        <f t="shared" si="2478"/>
        <v>4.5877046947041453</v>
      </c>
      <c r="AF1238" s="5">
        <f t="shared" si="2478"/>
        <v>1.7328605051864965</v>
      </c>
      <c r="AG1238" s="5">
        <f t="shared" si="2478"/>
        <v>5.4376265563680191</v>
      </c>
      <c r="AH1238" s="5">
        <f t="shared" si="2478"/>
        <v>0.76100232941863144</v>
      </c>
      <c r="AI1238" s="5">
        <f t="shared" si="2478"/>
        <v>1.2394319925549724</v>
      </c>
    </row>
    <row r="1239" spans="2:35" x14ac:dyDescent="0.3">
      <c r="B1239" s="86">
        <f t="shared" si="2386"/>
        <v>49034</v>
      </c>
      <c r="C1239" s="3"/>
      <c r="D1239" s="3"/>
      <c r="E1239" s="5">
        <f t="shared" ref="E1239:K1239" si="2479">E1204*(1-E$49)</f>
        <v>43.056748957746898</v>
      </c>
      <c r="F1239" s="5">
        <f t="shared" si="2479"/>
        <v>31.094008901014288</v>
      </c>
      <c r="G1239" s="5">
        <f t="shared" si="2479"/>
        <v>71.199152608700871</v>
      </c>
      <c r="H1239" s="5">
        <f t="shared" si="2479"/>
        <v>29.251733031443944</v>
      </c>
      <c r="I1239" s="5">
        <f t="shared" si="2479"/>
        <v>71.076877378660399</v>
      </c>
      <c r="J1239" s="5">
        <f t="shared" si="2479"/>
        <v>83.764292661164902</v>
      </c>
      <c r="K1239" s="5">
        <f t="shared" si="2479"/>
        <v>10.479751434209815</v>
      </c>
      <c r="L1239" s="5"/>
      <c r="M1239" s="5">
        <f t="shared" ref="M1239:S1239" si="2480">M1204*(1-E$49)</f>
        <v>44.966047239916797</v>
      </c>
      <c r="N1239" s="5">
        <f t="shared" si="2480"/>
        <v>0</v>
      </c>
      <c r="O1239" s="5">
        <f t="shared" si="2480"/>
        <v>0</v>
      </c>
      <c r="P1239" s="5">
        <f t="shared" si="2480"/>
        <v>0</v>
      </c>
      <c r="Q1239" s="5">
        <f t="shared" si="2480"/>
        <v>0</v>
      </c>
      <c r="R1239" s="5">
        <f t="shared" si="2480"/>
        <v>0</v>
      </c>
      <c r="S1239" s="5">
        <f t="shared" si="2480"/>
        <v>0</v>
      </c>
      <c r="T1239" s="5"/>
      <c r="U1239" s="5">
        <f t="shared" ref="U1239:AA1239" si="2481">U1204*(1-E$49)</f>
        <v>42.430175871490135</v>
      </c>
      <c r="V1239" s="5">
        <f t="shared" si="2481"/>
        <v>8.3083574040463954</v>
      </c>
      <c r="W1239" s="5">
        <f t="shared" si="2481"/>
        <v>19.222023014981225</v>
      </c>
      <c r="X1239" s="5">
        <f t="shared" si="2481"/>
        <v>3.5916703615943053</v>
      </c>
      <c r="Y1239" s="5">
        <f t="shared" si="2481"/>
        <v>6.1664656553439867</v>
      </c>
      <c r="Z1239" s="5">
        <f t="shared" si="2481"/>
        <v>7.0764991444932486</v>
      </c>
      <c r="AA1239" s="5">
        <f t="shared" si="2481"/>
        <v>0.77348151291381884</v>
      </c>
      <c r="AB1239" s="5"/>
      <c r="AC1239" s="5">
        <f t="shared" ref="AC1239:AI1239" si="2482">AC1204*(1-E$49)</f>
        <v>19.210807736105796</v>
      </c>
      <c r="AD1239" s="5">
        <f t="shared" si="2482"/>
        <v>2.0473581952338975</v>
      </c>
      <c r="AE1239" s="5">
        <f t="shared" si="2482"/>
        <v>4.6106432181776666</v>
      </c>
      <c r="AF1239" s="5">
        <f t="shared" si="2482"/>
        <v>1.7415248077124283</v>
      </c>
      <c r="AG1239" s="5">
        <f t="shared" si="2482"/>
        <v>5.4648146891498577</v>
      </c>
      <c r="AH1239" s="5">
        <f t="shared" si="2482"/>
        <v>0.76480734106572501</v>
      </c>
      <c r="AI1239" s="5">
        <f t="shared" si="2482"/>
        <v>1.245629152517747</v>
      </c>
    </row>
    <row r="1240" spans="2:35" x14ac:dyDescent="0.3">
      <c r="B1240" s="86">
        <f t="shared" si="2386"/>
        <v>49399</v>
      </c>
      <c r="C1240" s="3"/>
      <c r="D1240" s="3"/>
      <c r="E1240" s="5">
        <f t="shared" ref="E1240:K1240" si="2483">E1205*(1-E$49)</f>
        <v>43.272032702535633</v>
      </c>
      <c r="F1240" s="5">
        <f t="shared" si="2483"/>
        <v>31.249478945519364</v>
      </c>
      <c r="G1240" s="5">
        <f t="shared" si="2483"/>
        <v>71.555148371744366</v>
      </c>
      <c r="H1240" s="5">
        <f t="shared" si="2483"/>
        <v>29.397991696601149</v>
      </c>
      <c r="I1240" s="5">
        <f t="shared" si="2483"/>
        <v>71.432261765553704</v>
      </c>
      <c r="J1240" s="5">
        <f t="shared" si="2483"/>
        <v>84.18311412447072</v>
      </c>
      <c r="K1240" s="5">
        <f t="shared" si="2483"/>
        <v>10.532150191380861</v>
      </c>
      <c r="L1240" s="5"/>
      <c r="M1240" s="5">
        <f t="shared" ref="M1240:S1240" si="2484">M1205*(1-E$49)</f>
        <v>45.190877476116377</v>
      </c>
      <c r="N1240" s="5">
        <f t="shared" si="2484"/>
        <v>0</v>
      </c>
      <c r="O1240" s="5">
        <f t="shared" si="2484"/>
        <v>0</v>
      </c>
      <c r="P1240" s="5">
        <f t="shared" si="2484"/>
        <v>0</v>
      </c>
      <c r="Q1240" s="5">
        <f t="shared" si="2484"/>
        <v>0</v>
      </c>
      <c r="R1240" s="5">
        <f t="shared" si="2484"/>
        <v>0</v>
      </c>
      <c r="S1240" s="5">
        <f t="shared" si="2484"/>
        <v>0</v>
      </c>
      <c r="T1240" s="5"/>
      <c r="U1240" s="5">
        <f t="shared" ref="U1240:AA1240" si="2485">U1205*(1-E$49)</f>
        <v>42.642326750847587</v>
      </c>
      <c r="V1240" s="5">
        <f t="shared" si="2485"/>
        <v>8.349899191066628</v>
      </c>
      <c r="W1240" s="5">
        <f t="shared" si="2485"/>
        <v>19.318133130056129</v>
      </c>
      <c r="X1240" s="5">
        <f t="shared" si="2485"/>
        <v>3.6096287134022762</v>
      </c>
      <c r="Y1240" s="5">
        <f t="shared" si="2485"/>
        <v>6.1972979836207038</v>
      </c>
      <c r="Z1240" s="5">
        <f t="shared" si="2485"/>
        <v>7.1118816402157146</v>
      </c>
      <c r="AA1240" s="5">
        <f t="shared" si="2485"/>
        <v>0.77734892047838822</v>
      </c>
      <c r="AB1240" s="5"/>
      <c r="AC1240" s="5">
        <f t="shared" ref="AC1240:AI1240" si="2486">AC1205*(1-E$49)</f>
        <v>19.306861774786327</v>
      </c>
      <c r="AD1240" s="5">
        <f t="shared" si="2486"/>
        <v>2.0575949862100669</v>
      </c>
      <c r="AE1240" s="5">
        <f t="shared" si="2486"/>
        <v>4.633696434268554</v>
      </c>
      <c r="AF1240" s="5">
        <f t="shared" si="2486"/>
        <v>1.7502324317509905</v>
      </c>
      <c r="AG1240" s="5">
        <f t="shared" si="2486"/>
        <v>5.492138762595606</v>
      </c>
      <c r="AH1240" s="5">
        <f t="shared" si="2486"/>
        <v>0.76863137777105273</v>
      </c>
      <c r="AI1240" s="5">
        <f t="shared" si="2486"/>
        <v>1.2518572982803358</v>
      </c>
    </row>
    <row r="1241" spans="2:35" x14ac:dyDescent="0.3">
      <c r="B1241" s="86">
        <f t="shared" si="2386"/>
        <v>49765</v>
      </c>
      <c r="C1241" s="3"/>
      <c r="D1241" s="3"/>
      <c r="E1241" s="5">
        <f t="shared" ref="E1241:K1241" si="2487">E1206*(1-E$49)</f>
        <v>43.488392866048308</v>
      </c>
      <c r="F1241" s="5">
        <f t="shared" si="2487"/>
        <v>31.405726340246954</v>
      </c>
      <c r="G1241" s="5">
        <f t="shared" si="2487"/>
        <v>71.912924113603083</v>
      </c>
      <c r="H1241" s="5">
        <f t="shared" si="2487"/>
        <v>29.544981655084161</v>
      </c>
      <c r="I1241" s="5">
        <f t="shared" si="2487"/>
        <v>71.789423074381446</v>
      </c>
      <c r="J1241" s="5">
        <f t="shared" si="2487"/>
        <v>84.604029695093089</v>
      </c>
      <c r="K1241" s="5">
        <f t="shared" si="2487"/>
        <v>10.584810942337764</v>
      </c>
      <c r="L1241" s="5"/>
      <c r="M1241" s="5">
        <f t="shared" ref="M1241:S1241" si="2488">M1206*(1-E$49)</f>
        <v>45.416831863496959</v>
      </c>
      <c r="N1241" s="5">
        <f t="shared" si="2488"/>
        <v>0</v>
      </c>
      <c r="O1241" s="5">
        <f t="shared" si="2488"/>
        <v>0</v>
      </c>
      <c r="P1241" s="5">
        <f t="shared" si="2488"/>
        <v>0</v>
      </c>
      <c r="Q1241" s="5">
        <f t="shared" si="2488"/>
        <v>0</v>
      </c>
      <c r="R1241" s="5">
        <f t="shared" si="2488"/>
        <v>0</v>
      </c>
      <c r="S1241" s="5">
        <f t="shared" si="2488"/>
        <v>0</v>
      </c>
      <c r="T1241" s="5"/>
      <c r="U1241" s="5">
        <f t="shared" ref="U1241:AA1241" si="2489">U1206*(1-E$49)</f>
        <v>42.855538384601815</v>
      </c>
      <c r="V1241" s="5">
        <f t="shared" si="2489"/>
        <v>8.3916486870219611</v>
      </c>
      <c r="W1241" s="5">
        <f t="shared" si="2489"/>
        <v>19.414723795706404</v>
      </c>
      <c r="X1241" s="5">
        <f t="shared" si="2489"/>
        <v>3.6276768569692877</v>
      </c>
      <c r="Y1241" s="5">
        <f t="shared" si="2489"/>
        <v>6.2282844735388077</v>
      </c>
      <c r="Z1241" s="5">
        <f t="shared" si="2489"/>
        <v>7.1474410484167938</v>
      </c>
      <c r="AA1241" s="5">
        <f t="shared" si="2489"/>
        <v>0.78123566508077991</v>
      </c>
      <c r="AB1241" s="5"/>
      <c r="AC1241" s="5">
        <f t="shared" ref="AC1241:AI1241" si="2490">AC1206*(1-E$49)</f>
        <v>19.403396083660262</v>
      </c>
      <c r="AD1241" s="5">
        <f t="shared" si="2490"/>
        <v>2.0678829611411174</v>
      </c>
      <c r="AE1241" s="5">
        <f t="shared" si="2490"/>
        <v>4.6568649164398961</v>
      </c>
      <c r="AF1241" s="5">
        <f t="shared" si="2490"/>
        <v>1.7589835939097453</v>
      </c>
      <c r="AG1241" s="5">
        <f t="shared" si="2490"/>
        <v>5.5195994564085833</v>
      </c>
      <c r="AH1241" s="5">
        <f t="shared" si="2490"/>
        <v>0.77247453465990812</v>
      </c>
      <c r="AI1241" s="5">
        <f t="shared" si="2490"/>
        <v>1.258116584771737</v>
      </c>
    </row>
    <row r="1242" spans="2:35" x14ac:dyDescent="0.3">
      <c r="B1242" s="86">
        <f t="shared" si="2386"/>
        <v>50130</v>
      </c>
      <c r="C1242" s="3"/>
      <c r="D1242" s="3"/>
      <c r="E1242" s="5">
        <f t="shared" ref="E1242:K1242" si="2491">E1207*(1-E$49)</f>
        <v>43.705834830378535</v>
      </c>
      <c r="F1242" s="5">
        <f t="shared" si="2491"/>
        <v>31.562754971948181</v>
      </c>
      <c r="G1242" s="5">
        <f t="shared" si="2491"/>
        <v>72.272488734171091</v>
      </c>
      <c r="H1242" s="5">
        <f t="shared" si="2491"/>
        <v>29.692706563359579</v>
      </c>
      <c r="I1242" s="5">
        <f t="shared" si="2491"/>
        <v>72.148370189753365</v>
      </c>
      <c r="J1242" s="5">
        <f t="shared" si="2491"/>
        <v>85.027049843568534</v>
      </c>
      <c r="K1242" s="5">
        <f t="shared" si="2491"/>
        <v>10.637734997049451</v>
      </c>
      <c r="L1242" s="5"/>
      <c r="M1242" s="5">
        <f t="shared" ref="M1242:S1242" si="2492">M1207*(1-E$49)</f>
        <v>45.64391602281443</v>
      </c>
      <c r="N1242" s="5">
        <f t="shared" si="2492"/>
        <v>0</v>
      </c>
      <c r="O1242" s="5">
        <f t="shared" si="2492"/>
        <v>0</v>
      </c>
      <c r="P1242" s="5">
        <f t="shared" si="2492"/>
        <v>0</v>
      </c>
      <c r="Q1242" s="5">
        <f t="shared" si="2492"/>
        <v>0</v>
      </c>
      <c r="R1242" s="5">
        <f t="shared" si="2492"/>
        <v>0</v>
      </c>
      <c r="S1242" s="5">
        <f t="shared" si="2492"/>
        <v>0</v>
      </c>
      <c r="T1242" s="5"/>
      <c r="U1242" s="5">
        <f t="shared" ref="U1242:AA1242" si="2493">U1207*(1-E$49)</f>
        <v>43.069816076524809</v>
      </c>
      <c r="V1242" s="5">
        <f t="shared" si="2493"/>
        <v>8.4336069304570689</v>
      </c>
      <c r="W1242" s="5">
        <f t="shared" si="2493"/>
        <v>19.511797414684935</v>
      </c>
      <c r="X1242" s="5">
        <f t="shared" si="2493"/>
        <v>3.6458152412541343</v>
      </c>
      <c r="Y1242" s="5">
        <f t="shared" si="2493"/>
        <v>6.2594258959065012</v>
      </c>
      <c r="Z1242" s="5">
        <f t="shared" si="2493"/>
        <v>7.1831782536588751</v>
      </c>
      <c r="AA1242" s="5">
        <f t="shared" si="2493"/>
        <v>0.78514184340618365</v>
      </c>
      <c r="AB1242" s="5"/>
      <c r="AC1242" s="5">
        <f t="shared" ref="AC1242:AI1242" si="2494">AC1207*(1-E$49)</f>
        <v>19.500413064078558</v>
      </c>
      <c r="AD1242" s="5">
        <f t="shared" si="2494"/>
        <v>2.0782223759468224</v>
      </c>
      <c r="AE1242" s="5">
        <f t="shared" si="2494"/>
        <v>4.6801492410220948</v>
      </c>
      <c r="AF1242" s="5">
        <f t="shared" si="2494"/>
        <v>1.7677785118792941</v>
      </c>
      <c r="AG1242" s="5">
        <f t="shared" si="2494"/>
        <v>5.5471974536906261</v>
      </c>
      <c r="AH1242" s="5">
        <f t="shared" si="2494"/>
        <v>0.77633690733320782</v>
      </c>
      <c r="AI1242" s="5">
        <f t="shared" si="2494"/>
        <v>1.2644071676955961</v>
      </c>
    </row>
    <row r="1243" spans="2:35" x14ac:dyDescent="0.3">
      <c r="B1243" s="86">
        <f t="shared" si="2386"/>
        <v>50495</v>
      </c>
      <c r="C1243" s="3"/>
      <c r="D1243" s="3"/>
      <c r="E1243" s="5">
        <f t="shared" ref="E1243:K1243" si="2495">E1208*(1-E$49)</f>
        <v>43.924364004530425</v>
      </c>
      <c r="F1243" s="5">
        <f t="shared" si="2495"/>
        <v>31.720568746807917</v>
      </c>
      <c r="G1243" s="5">
        <f t="shared" si="2495"/>
        <v>72.633851177841947</v>
      </c>
      <c r="H1243" s="5">
        <f t="shared" si="2495"/>
        <v>29.841170096176374</v>
      </c>
      <c r="I1243" s="5">
        <f t="shared" si="2495"/>
        <v>72.509112040702135</v>
      </c>
      <c r="J1243" s="5">
        <f t="shared" si="2495"/>
        <v>85.452185092786337</v>
      </c>
      <c r="K1243" s="5">
        <f t="shared" si="2495"/>
        <v>10.690923672034698</v>
      </c>
      <c r="L1243" s="5"/>
      <c r="M1243" s="5">
        <f t="shared" ref="M1243:S1243" si="2496">M1208*(1-E$49)</f>
        <v>45.872135602928509</v>
      </c>
      <c r="N1243" s="5">
        <f t="shared" si="2496"/>
        <v>0</v>
      </c>
      <c r="O1243" s="5">
        <f t="shared" si="2496"/>
        <v>0</v>
      </c>
      <c r="P1243" s="5">
        <f t="shared" si="2496"/>
        <v>0</v>
      </c>
      <c r="Q1243" s="5">
        <f t="shared" si="2496"/>
        <v>0</v>
      </c>
      <c r="R1243" s="5">
        <f t="shared" si="2496"/>
        <v>0</v>
      </c>
      <c r="S1243" s="5">
        <f t="shared" si="2496"/>
        <v>0</v>
      </c>
      <c r="T1243" s="5"/>
      <c r="U1243" s="5">
        <f t="shared" ref="U1243:AA1243" si="2497">U1208*(1-E$49)</f>
        <v>43.285165156907439</v>
      </c>
      <c r="V1243" s="5">
        <f t="shared" si="2497"/>
        <v>8.4757749651093555</v>
      </c>
      <c r="W1243" s="5">
        <f t="shared" si="2497"/>
        <v>19.609356401758358</v>
      </c>
      <c r="X1243" s="5">
        <f t="shared" si="2497"/>
        <v>3.6640443174604043</v>
      </c>
      <c r="Y1243" s="5">
        <f t="shared" si="2497"/>
        <v>6.2907230253860327</v>
      </c>
      <c r="Z1243" s="5">
        <f t="shared" si="2497"/>
        <v>7.2190941449271691</v>
      </c>
      <c r="AA1243" s="5">
        <f t="shared" si="2497"/>
        <v>0.78906755262321449</v>
      </c>
      <c r="AB1243" s="5"/>
      <c r="AC1243" s="5">
        <f t="shared" ref="AC1243:AI1243" si="2498">AC1208*(1-E$49)</f>
        <v>19.597915129398942</v>
      </c>
      <c r="AD1243" s="5">
        <f t="shared" si="2498"/>
        <v>2.0886134878265565</v>
      </c>
      <c r="AE1243" s="5">
        <f t="shared" si="2498"/>
        <v>4.7035499872272046</v>
      </c>
      <c r="AF1243" s="5">
        <f t="shared" si="2498"/>
        <v>1.77661740443869</v>
      </c>
      <c r="AG1243" s="5">
        <f t="shared" si="2498"/>
        <v>5.5749334409590787</v>
      </c>
      <c r="AH1243" s="5">
        <f t="shared" si="2498"/>
        <v>0.78021859186987452</v>
      </c>
      <c r="AI1243" s="5">
        <f t="shared" si="2498"/>
        <v>1.2707292035340736</v>
      </c>
    </row>
    <row r="1244" spans="2:35" x14ac:dyDescent="0.3">
      <c r="B1244" s="86">
        <f t="shared" si="2386"/>
        <v>50860</v>
      </c>
      <c r="C1244" s="3"/>
      <c r="D1244" s="3"/>
      <c r="E1244" s="5">
        <f t="shared" ref="E1244:K1244" si="2499">E1209*(1-E$49)</f>
        <v>44.143985824553077</v>
      </c>
      <c r="F1244" s="5">
        <f t="shared" si="2499"/>
        <v>31.879171590541961</v>
      </c>
      <c r="G1244" s="5">
        <f t="shared" si="2499"/>
        <v>72.997020433731123</v>
      </c>
      <c r="H1244" s="5">
        <f t="shared" si="2499"/>
        <v>29.990375946657256</v>
      </c>
      <c r="I1244" s="5">
        <f t="shared" si="2499"/>
        <v>72.871657600905635</v>
      </c>
      <c r="J1244" s="5">
        <f t="shared" si="2499"/>
        <v>85.879446018250292</v>
      </c>
      <c r="K1244" s="5">
        <f t="shared" si="2499"/>
        <v>10.744378290394867</v>
      </c>
      <c r="L1244" s="5"/>
      <c r="M1244" s="5">
        <f t="shared" ref="M1244:S1244" si="2500">M1209*(1-E$49)</f>
        <v>46.101496280943145</v>
      </c>
      <c r="N1244" s="5">
        <f t="shared" si="2500"/>
        <v>0</v>
      </c>
      <c r="O1244" s="5">
        <f t="shared" si="2500"/>
        <v>0</v>
      </c>
      <c r="P1244" s="5">
        <f t="shared" si="2500"/>
        <v>0</v>
      </c>
      <c r="Q1244" s="5">
        <f t="shared" si="2500"/>
        <v>0</v>
      </c>
      <c r="R1244" s="5">
        <f t="shared" si="2500"/>
        <v>0</v>
      </c>
      <c r="S1244" s="5">
        <f t="shared" si="2500"/>
        <v>0</v>
      </c>
      <c r="T1244" s="5"/>
      <c r="U1244" s="5">
        <f t="shared" ref="U1244:AA1244" si="2501">U1209*(1-E$49)</f>
        <v>43.50159098269198</v>
      </c>
      <c r="V1244" s="5">
        <f t="shared" si="2501"/>
        <v>8.5181538399349019</v>
      </c>
      <c r="W1244" s="5">
        <f t="shared" si="2501"/>
        <v>19.707403183767145</v>
      </c>
      <c r="X1244" s="5">
        <f t="shared" si="2501"/>
        <v>3.6823645390477067</v>
      </c>
      <c r="Y1244" s="5">
        <f t="shared" si="2501"/>
        <v>6.3221766405129634</v>
      </c>
      <c r="Z1244" s="5">
        <f t="shared" si="2501"/>
        <v>7.2551896156518048</v>
      </c>
      <c r="AA1244" s="5">
        <f t="shared" si="2501"/>
        <v>0.7930128903863306</v>
      </c>
      <c r="AB1244" s="5"/>
      <c r="AC1244" s="5">
        <f t="shared" ref="AC1244:AI1244" si="2502">AC1209*(1-E$49)</f>
        <v>19.695904705045937</v>
      </c>
      <c r="AD1244" s="5">
        <f t="shared" si="2502"/>
        <v>2.0990565552656895</v>
      </c>
      <c r="AE1244" s="5">
        <f t="shared" si="2502"/>
        <v>4.7270677371633401</v>
      </c>
      <c r="AF1244" s="5">
        <f t="shared" si="2502"/>
        <v>1.7855004914608841</v>
      </c>
      <c r="AG1244" s="5">
        <f t="shared" si="2502"/>
        <v>5.6028081081638739</v>
      </c>
      <c r="AH1244" s="5">
        <f t="shared" si="2502"/>
        <v>0.78411968482922323</v>
      </c>
      <c r="AI1244" s="5">
        <f t="shared" si="2502"/>
        <v>1.2770828495517441</v>
      </c>
    </row>
    <row r="1245" spans="2:35" x14ac:dyDescent="0.3">
      <c r="B1245" s="86">
        <f t="shared" si="2386"/>
        <v>51226</v>
      </c>
      <c r="C1245" s="3"/>
      <c r="D1245" s="3"/>
      <c r="E1245" s="5">
        <f t="shared" ref="E1245:K1245" si="2503">E1210*(1-E$49)</f>
        <v>44.364705753675842</v>
      </c>
      <c r="F1245" s="5">
        <f t="shared" si="2503"/>
        <v>32.038567448494675</v>
      </c>
      <c r="G1245" s="5">
        <f t="shared" si="2503"/>
        <v>73.362005535899783</v>
      </c>
      <c r="H1245" s="5">
        <f t="shared" si="2503"/>
        <v>30.140327826390532</v>
      </c>
      <c r="I1245" s="5">
        <f t="shared" si="2503"/>
        <v>73.236015888910174</v>
      </c>
      <c r="J1245" s="5">
        <f t="shared" si="2503"/>
        <v>86.308843248341518</v>
      </c>
      <c r="K1245" s="5">
        <f t="shared" si="2503"/>
        <v>10.798100181846843</v>
      </c>
      <c r="L1245" s="5"/>
      <c r="M1245" s="5">
        <f t="shared" ref="M1245:S1245" si="2504">M1210*(1-E$49)</f>
        <v>46.33200376234786</v>
      </c>
      <c r="N1245" s="5">
        <f t="shared" si="2504"/>
        <v>0</v>
      </c>
      <c r="O1245" s="5">
        <f t="shared" si="2504"/>
        <v>0</v>
      </c>
      <c r="P1245" s="5">
        <f t="shared" si="2504"/>
        <v>0</v>
      </c>
      <c r="Q1245" s="5">
        <f t="shared" si="2504"/>
        <v>0</v>
      </c>
      <c r="R1245" s="5">
        <f t="shared" si="2504"/>
        <v>0</v>
      </c>
      <c r="S1245" s="5">
        <f t="shared" si="2504"/>
        <v>0</v>
      </c>
      <c r="T1245" s="5"/>
      <c r="U1245" s="5">
        <f t="shared" ref="U1245:AA1245" si="2505">U1210*(1-E$49)</f>
        <v>43.71909893760543</v>
      </c>
      <c r="V1245" s="5">
        <f t="shared" si="2505"/>
        <v>8.5607446091345754</v>
      </c>
      <c r="W1245" s="5">
        <f t="shared" si="2505"/>
        <v>19.805940199685981</v>
      </c>
      <c r="X1245" s="5">
        <f t="shared" si="2505"/>
        <v>3.7007763617429439</v>
      </c>
      <c r="Y1245" s="5">
        <f t="shared" si="2505"/>
        <v>6.3537875237155284</v>
      </c>
      <c r="Z1245" s="5">
        <f t="shared" si="2505"/>
        <v>7.2914655637300623</v>
      </c>
      <c r="AA1245" s="5">
        <f t="shared" si="2505"/>
        <v>0.79697795483826206</v>
      </c>
      <c r="AB1245" s="5"/>
      <c r="AC1245" s="5">
        <f t="shared" ref="AC1245:AI1245" si="2506">AC1210*(1-E$49)</f>
        <v>19.794384228571172</v>
      </c>
      <c r="AD1245" s="5">
        <f t="shared" si="2506"/>
        <v>2.1095518380420177</v>
      </c>
      <c r="AE1245" s="5">
        <f t="shared" si="2506"/>
        <v>4.7507030758491569</v>
      </c>
      <c r="AF1245" s="5">
        <f t="shared" si="2506"/>
        <v>1.7944279939181877</v>
      </c>
      <c r="AG1245" s="5">
        <f t="shared" si="2506"/>
        <v>5.6308221487046932</v>
      </c>
      <c r="AH1245" s="5">
        <f t="shared" si="2506"/>
        <v>0.78804028325336883</v>
      </c>
      <c r="AI1245" s="5">
        <f t="shared" si="2506"/>
        <v>1.2834682637995023</v>
      </c>
    </row>
    <row r="1246" spans="2:35" x14ac:dyDescent="0.3">
      <c r="B1246" s="86">
        <f t="shared" si="2386"/>
        <v>51591</v>
      </c>
      <c r="C1246" s="3"/>
      <c r="D1246" s="3"/>
      <c r="E1246" s="5">
        <f t="shared" ref="E1246:K1246" si="2507">E1211*(1-E$49)</f>
        <v>33.39814927523912</v>
      </c>
      <c r="F1246" s="5">
        <f t="shared" si="2507"/>
        <v>24.118921562349911</v>
      </c>
      <c r="G1246" s="5">
        <f t="shared" si="2507"/>
        <v>55.227577201182982</v>
      </c>
      <c r="H1246" s="5">
        <f t="shared" si="2507"/>
        <v>22.68990971200186</v>
      </c>
      <c r="I1246" s="5">
        <f t="shared" si="2507"/>
        <v>55.132731062437983</v>
      </c>
      <c r="J1246" s="5">
        <f t="shared" si="2507"/>
        <v>64.974073007178433</v>
      </c>
      <c r="K1246" s="5">
        <f t="shared" si="2507"/>
        <v>8.1289068784689711</v>
      </c>
      <c r="L1246" s="5"/>
      <c r="M1246" s="5">
        <f t="shared" ref="M1246:S1246" si="2508">M1211*(1-E$49)</f>
        <v>34.879148899745012</v>
      </c>
      <c r="N1246" s="5">
        <f t="shared" si="2508"/>
        <v>0</v>
      </c>
      <c r="O1246" s="5">
        <f t="shared" si="2508"/>
        <v>0</v>
      </c>
      <c r="P1246" s="5">
        <f t="shared" si="2508"/>
        <v>0</v>
      </c>
      <c r="Q1246" s="5">
        <f t="shared" si="2508"/>
        <v>0</v>
      </c>
      <c r="R1246" s="5">
        <f t="shared" si="2508"/>
        <v>0</v>
      </c>
      <c r="S1246" s="5">
        <f t="shared" si="2508"/>
        <v>0</v>
      </c>
      <c r="T1246" s="5"/>
      <c r="U1246" s="5">
        <f t="shared" ref="U1246:AA1246" si="2509">U1211*(1-E$49)</f>
        <v>32.912130660893972</v>
      </c>
      <c r="V1246" s="5">
        <f t="shared" si="2509"/>
        <v>6.4446054922698464</v>
      </c>
      <c r="W1246" s="5">
        <f t="shared" si="2509"/>
        <v>14.910089813246747</v>
      </c>
      <c r="X1246" s="5">
        <f t="shared" si="2509"/>
        <v>2.7859777105255872</v>
      </c>
      <c r="Y1246" s="5">
        <f t="shared" si="2509"/>
        <v>4.7831883605498922</v>
      </c>
      <c r="Z1246" s="5">
        <f t="shared" si="2509"/>
        <v>5.4890808176394827</v>
      </c>
      <c r="AA1246" s="5">
        <f t="shared" si="2509"/>
        <v>0.59997216824902866</v>
      </c>
      <c r="AB1246" s="5"/>
      <c r="AC1246" s="5">
        <f t="shared" ref="AC1246:AI1246" si="2510">AC1211*(1-E$49)</f>
        <v>14.901390374317621</v>
      </c>
      <c r="AD1246" s="5">
        <f t="shared" si="2510"/>
        <v>1.5880895859417432</v>
      </c>
      <c r="AE1246" s="5">
        <f t="shared" si="2510"/>
        <v>3.5763719784482411</v>
      </c>
      <c r="AF1246" s="5">
        <f t="shared" si="2510"/>
        <v>1.3508615235114447</v>
      </c>
      <c r="AG1246" s="5">
        <f t="shared" si="2510"/>
        <v>4.2389335276765667</v>
      </c>
      <c r="AH1246" s="5">
        <f t="shared" si="2510"/>
        <v>0.59324380874130045</v>
      </c>
      <c r="AI1246" s="5">
        <f t="shared" si="2510"/>
        <v>0.96620644578164783</v>
      </c>
    </row>
    <row r="1247" spans="2:35" x14ac:dyDescent="0.3">
      <c r="E1247" s="2"/>
      <c r="M1247" s="2"/>
    </row>
    <row r="1248" spans="2:35" s="97" customFormat="1" x14ac:dyDescent="0.3">
      <c r="B1248" s="96" t="s">
        <v>261</v>
      </c>
      <c r="C1248" s="96"/>
      <c r="D1248" s="96"/>
    </row>
    <row r="1249" spans="2:35" x14ac:dyDescent="0.3">
      <c r="E1249" s="305" t="s">
        <v>89</v>
      </c>
      <c r="F1249" s="305"/>
      <c r="G1249" s="305"/>
      <c r="H1249" s="305"/>
      <c r="I1249" s="305"/>
      <c r="J1249" s="305"/>
      <c r="K1249" s="305"/>
      <c r="M1249" s="305" t="s">
        <v>64</v>
      </c>
      <c r="N1249" s="305"/>
      <c r="O1249" s="305"/>
      <c r="P1249" s="305"/>
      <c r="Q1249" s="305"/>
      <c r="R1249" s="305"/>
      <c r="S1249" s="305"/>
      <c r="U1249" s="305" t="s">
        <v>65</v>
      </c>
      <c r="V1249" s="305"/>
      <c r="W1249" s="305"/>
      <c r="X1249" s="305"/>
      <c r="Y1249" s="305"/>
      <c r="Z1249" s="305"/>
      <c r="AA1249" s="305"/>
      <c r="AC1249" s="305" t="s">
        <v>66</v>
      </c>
      <c r="AD1249" s="305"/>
      <c r="AE1249" s="305"/>
      <c r="AF1249" s="305"/>
      <c r="AG1249" s="305"/>
      <c r="AH1249" s="305"/>
      <c r="AI1249" s="305"/>
    </row>
    <row r="1250" spans="2:35" s="3" customFormat="1" x14ac:dyDescent="0.3">
      <c r="B1250" s="4" t="s">
        <v>211</v>
      </c>
      <c r="C1250" s="4"/>
      <c r="D1250" s="4"/>
      <c r="E1250" s="3" t="s">
        <v>70</v>
      </c>
      <c r="F1250" s="3" t="s">
        <v>69</v>
      </c>
      <c r="G1250" s="3" t="s">
        <v>61</v>
      </c>
      <c r="H1250" s="3" t="s">
        <v>68</v>
      </c>
      <c r="I1250" s="3" t="s">
        <v>71</v>
      </c>
      <c r="J1250" s="3" t="s">
        <v>72</v>
      </c>
      <c r="K1250" s="3" t="s">
        <v>62</v>
      </c>
      <c r="M1250" s="3" t="s">
        <v>70</v>
      </c>
      <c r="N1250" s="3" t="s">
        <v>69</v>
      </c>
      <c r="O1250" s="3" t="s">
        <v>61</v>
      </c>
      <c r="P1250" s="3" t="s">
        <v>68</v>
      </c>
      <c r="Q1250" s="3" t="s">
        <v>71</v>
      </c>
      <c r="R1250" s="3" t="s">
        <v>72</v>
      </c>
      <c r="S1250" s="3" t="s">
        <v>62</v>
      </c>
      <c r="U1250" s="3" t="s">
        <v>70</v>
      </c>
      <c r="V1250" s="3" t="s">
        <v>69</v>
      </c>
      <c r="W1250" s="3" t="s">
        <v>61</v>
      </c>
      <c r="X1250" s="3" t="s">
        <v>68</v>
      </c>
      <c r="Y1250" s="3" t="s">
        <v>71</v>
      </c>
      <c r="Z1250" s="3" t="s">
        <v>72</v>
      </c>
      <c r="AA1250" s="3" t="s">
        <v>62</v>
      </c>
      <c r="AC1250" s="3" t="s">
        <v>70</v>
      </c>
      <c r="AD1250" s="3" t="s">
        <v>69</v>
      </c>
      <c r="AE1250" s="3" t="s">
        <v>61</v>
      </c>
      <c r="AF1250" s="3" t="s">
        <v>68</v>
      </c>
      <c r="AG1250" s="3" t="s">
        <v>71</v>
      </c>
      <c r="AH1250" s="3" t="s">
        <v>72</v>
      </c>
      <c r="AI1250" s="3" t="s">
        <v>62</v>
      </c>
    </row>
    <row r="1251" spans="2:35" hidden="1" x14ac:dyDescent="0.3">
      <c r="B1251" s="86">
        <f t="shared" ref="B1251:B1281" si="2511">DATE(IF(MONTH(B1146)&lt;=3,YEAR(B1146),YEAR(B1146)+1), 3, 31)</f>
        <v>40633</v>
      </c>
      <c r="C1251" s="3"/>
      <c r="D1251" s="3"/>
      <c r="E1251" s="5">
        <f>E1181-E1216</f>
        <v>9.2811091137599959</v>
      </c>
      <c r="F1251" s="5">
        <f t="shared" ref="F1251:AI1251" si="2512">F1181-F1216</f>
        <v>5.7729294748349975</v>
      </c>
      <c r="G1251" s="5">
        <f t="shared" si="2512"/>
        <v>4.4031655807999996</v>
      </c>
      <c r="H1251" s="5">
        <f t="shared" si="2512"/>
        <v>24.49799375660001</v>
      </c>
      <c r="I1251" s="5">
        <f t="shared" si="2512"/>
        <v>44.590997040499985</v>
      </c>
      <c r="J1251" s="5">
        <f t="shared" si="2512"/>
        <v>122.09899294799997</v>
      </c>
      <c r="K1251" s="5">
        <f t="shared" si="2512"/>
        <v>14.656761799680009</v>
      </c>
      <c r="L1251" s="5"/>
      <c r="M1251" s="5">
        <f t="shared" si="2512"/>
        <v>9.7157440363200038</v>
      </c>
      <c r="N1251" s="5">
        <f t="shared" si="2512"/>
        <v>0</v>
      </c>
      <c r="O1251" s="5">
        <f t="shared" si="2512"/>
        <v>0</v>
      </c>
      <c r="P1251" s="5">
        <f t="shared" si="2512"/>
        <v>0</v>
      </c>
      <c r="Q1251" s="5">
        <f t="shared" si="2512"/>
        <v>0</v>
      </c>
      <c r="R1251" s="5">
        <f t="shared" si="2512"/>
        <v>0</v>
      </c>
      <c r="S1251" s="5">
        <f t="shared" si="2512"/>
        <v>0</v>
      </c>
      <c r="T1251" s="5"/>
      <c r="U1251" s="5">
        <f t="shared" si="2512"/>
        <v>9.1643109199199984</v>
      </c>
      <c r="V1251" s="5">
        <f t="shared" si="2512"/>
        <v>1.5535908815549999</v>
      </c>
      <c r="W1251" s="5">
        <f t="shared" si="2512"/>
        <v>1.2126595264000004</v>
      </c>
      <c r="X1251" s="5">
        <f t="shared" si="2512"/>
        <v>3.0399489337000016</v>
      </c>
      <c r="Y1251" s="5">
        <f t="shared" si="2512"/>
        <v>3.8580322938749987</v>
      </c>
      <c r="Z1251" s="5">
        <f t="shared" si="2512"/>
        <v>10.312787988900004</v>
      </c>
      <c r="AA1251" s="5">
        <f t="shared" si="2512"/>
        <v>1.0852522850399997</v>
      </c>
      <c r="AB1251" s="5"/>
      <c r="AC1251" s="5">
        <f t="shared" si="2512"/>
        <v>4.1465046628799982</v>
      </c>
      <c r="AD1251" s="5">
        <f t="shared" si="2512"/>
        <v>0.37596400077750003</v>
      </c>
      <c r="AE1251" s="5">
        <f t="shared" si="2512"/>
        <v>0.27631616319999996</v>
      </c>
      <c r="AF1251" s="5">
        <f t="shared" si="2512"/>
        <v>1.4783730780000006</v>
      </c>
      <c r="AG1251" s="5">
        <f t="shared" si="2512"/>
        <v>3.4040184483749982</v>
      </c>
      <c r="AH1251" s="5">
        <f t="shared" si="2512"/>
        <v>1.0844500671000001</v>
      </c>
      <c r="AI1251" s="5">
        <f t="shared" si="2512"/>
        <v>1.7815500000000002</v>
      </c>
    </row>
    <row r="1252" spans="2:35" hidden="1" x14ac:dyDescent="0.3">
      <c r="B1252" s="86">
        <f t="shared" si="2511"/>
        <v>40999</v>
      </c>
      <c r="C1252" s="3"/>
      <c r="D1252" s="3"/>
      <c r="E1252" s="5">
        <f t="shared" ref="E1252:AI1252" si="2513">E1182-E1217</f>
        <v>9.9370184239199943</v>
      </c>
      <c r="F1252" s="5">
        <f t="shared" si="2513"/>
        <v>6.0128430097949987</v>
      </c>
      <c r="G1252" s="5">
        <f t="shared" si="2513"/>
        <v>4.6348593535999996</v>
      </c>
      <c r="H1252" s="5">
        <f t="shared" si="2513"/>
        <v>25.589013886800004</v>
      </c>
      <c r="I1252" s="5">
        <f t="shared" si="2513"/>
        <v>47.619728307499997</v>
      </c>
      <c r="J1252" s="5">
        <f t="shared" si="2513"/>
        <v>130.881101022</v>
      </c>
      <c r="K1252" s="5">
        <f t="shared" si="2513"/>
        <v>15.763136903359998</v>
      </c>
      <c r="L1252" s="5"/>
      <c r="M1252" s="5">
        <f t="shared" si="2513"/>
        <v>10.402303687439996</v>
      </c>
      <c r="N1252" s="5">
        <f t="shared" si="2513"/>
        <v>0</v>
      </c>
      <c r="O1252" s="5">
        <f t="shared" si="2513"/>
        <v>0</v>
      </c>
      <c r="P1252" s="5">
        <f t="shared" si="2513"/>
        <v>0</v>
      </c>
      <c r="Q1252" s="5">
        <f t="shared" si="2513"/>
        <v>0</v>
      </c>
      <c r="R1252" s="5">
        <f t="shared" si="2513"/>
        <v>0</v>
      </c>
      <c r="S1252" s="5">
        <f t="shared" si="2513"/>
        <v>0</v>
      </c>
      <c r="T1252" s="5"/>
      <c r="U1252" s="5">
        <f t="shared" si="2513"/>
        <v>9.8119049036399986</v>
      </c>
      <c r="V1252" s="5">
        <f t="shared" si="2513"/>
        <v>1.6180029472349995</v>
      </c>
      <c r="W1252" s="5">
        <f t="shared" si="2513"/>
        <v>1.2765437888000006</v>
      </c>
      <c r="X1252" s="5">
        <f t="shared" si="2513"/>
        <v>3.1751664826000017</v>
      </c>
      <c r="Y1252" s="5">
        <f t="shared" si="2513"/>
        <v>4.1200948331249982</v>
      </c>
      <c r="Z1252" s="5">
        <f t="shared" si="2513"/>
        <v>11.054592107100003</v>
      </c>
      <c r="AA1252" s="5">
        <f t="shared" si="2513"/>
        <v>1.1671191320799998</v>
      </c>
      <c r="AB1252" s="5"/>
      <c r="AC1252" s="5">
        <f t="shared" si="2513"/>
        <v>4.4395241889600001</v>
      </c>
      <c r="AD1252" s="5">
        <f t="shared" si="2513"/>
        <v>0.39160383111749986</v>
      </c>
      <c r="AE1252" s="5">
        <f t="shared" si="2513"/>
        <v>0.29080869440000012</v>
      </c>
      <c r="AF1252" s="5">
        <f t="shared" si="2513"/>
        <v>1.5440987940000008</v>
      </c>
      <c r="AG1252" s="5">
        <f t="shared" si="2513"/>
        <v>3.6351474506249986</v>
      </c>
      <c r="AH1252" s="5">
        <f t="shared" si="2513"/>
        <v>1.1619120518999995</v>
      </c>
      <c r="AI1252" s="5">
        <f t="shared" si="2513"/>
        <v>1.90995</v>
      </c>
    </row>
    <row r="1253" spans="2:35" hidden="1" x14ac:dyDescent="0.3">
      <c r="B1253" s="86">
        <f t="shared" si="2511"/>
        <v>41364</v>
      </c>
      <c r="C1253" s="3"/>
      <c r="D1253" s="3"/>
      <c r="E1253" s="5">
        <f t="shared" ref="E1253:AI1253" si="2514">E1183-E1218</f>
        <v>10.919471958360006</v>
      </c>
      <c r="F1253" s="5">
        <f t="shared" si="2514"/>
        <v>6.4271554934849995</v>
      </c>
      <c r="G1253" s="5">
        <f t="shared" si="2514"/>
        <v>5.0111224127999989</v>
      </c>
      <c r="H1253" s="5">
        <f t="shared" si="2514"/>
        <v>27.396896869300008</v>
      </c>
      <c r="I1253" s="5">
        <f t="shared" si="2514"/>
        <v>52.165859464499988</v>
      </c>
      <c r="J1253" s="5">
        <f t="shared" si="2514"/>
        <v>144.19309888800001</v>
      </c>
      <c r="K1253" s="5">
        <f t="shared" si="2514"/>
        <v>17.343870289900003</v>
      </c>
      <c r="L1253" s="5"/>
      <c r="M1253" s="5">
        <f t="shared" si="2514"/>
        <v>11.430746903520003</v>
      </c>
      <c r="N1253" s="5">
        <f t="shared" si="2514"/>
        <v>0</v>
      </c>
      <c r="O1253" s="5">
        <f t="shared" si="2514"/>
        <v>0</v>
      </c>
      <c r="P1253" s="5">
        <f t="shared" si="2514"/>
        <v>0</v>
      </c>
      <c r="Q1253" s="5">
        <f t="shared" si="2514"/>
        <v>0</v>
      </c>
      <c r="R1253" s="5">
        <f t="shared" si="2514"/>
        <v>0</v>
      </c>
      <c r="S1253" s="5">
        <f t="shared" si="2514"/>
        <v>0</v>
      </c>
      <c r="T1253" s="5"/>
      <c r="U1253" s="5">
        <f t="shared" si="2514"/>
        <v>10.781975058119997</v>
      </c>
      <c r="V1253" s="5">
        <f t="shared" si="2514"/>
        <v>1.7295713770049996</v>
      </c>
      <c r="W1253" s="5">
        <f t="shared" si="2514"/>
        <v>1.3801429824000007</v>
      </c>
      <c r="X1253" s="5">
        <f t="shared" si="2514"/>
        <v>3.3996613913500013</v>
      </c>
      <c r="Y1253" s="5">
        <f t="shared" si="2514"/>
        <v>4.5134255448749983</v>
      </c>
      <c r="Z1253" s="5">
        <f t="shared" si="2514"/>
        <v>12.178947218400005</v>
      </c>
      <c r="AA1253" s="5">
        <f t="shared" si="2514"/>
        <v>1.2841112371999999</v>
      </c>
      <c r="AB1253" s="5"/>
      <c r="AC1253" s="5">
        <f t="shared" si="2514"/>
        <v>4.8784464451799963</v>
      </c>
      <c r="AD1253" s="5">
        <f t="shared" si="2514"/>
        <v>0.41854512350249995</v>
      </c>
      <c r="AE1253" s="5">
        <f t="shared" si="2514"/>
        <v>0.3144234911999999</v>
      </c>
      <c r="AF1253" s="5">
        <f t="shared" si="2514"/>
        <v>1.653277269000001</v>
      </c>
      <c r="AG1253" s="5">
        <f t="shared" si="2514"/>
        <v>3.9821030853749981</v>
      </c>
      <c r="AH1253" s="5">
        <f t="shared" si="2514"/>
        <v>1.2801550176000003</v>
      </c>
      <c r="AI1253" s="5">
        <f t="shared" si="2514"/>
        <v>2.0985374999999999</v>
      </c>
    </row>
    <row r="1254" spans="2:35" hidden="1" x14ac:dyDescent="0.3">
      <c r="B1254" s="86">
        <f t="shared" si="2511"/>
        <v>41729</v>
      </c>
      <c r="C1254" s="3"/>
      <c r="D1254" s="3"/>
      <c r="E1254" s="5">
        <f t="shared" ref="E1254:AI1254" si="2515">E1184-E1219</f>
        <v>12.530200053839991</v>
      </c>
      <c r="F1254" s="5">
        <f t="shared" si="2515"/>
        <v>7.2194712443175</v>
      </c>
      <c r="G1254" s="5">
        <f t="shared" si="2515"/>
        <v>5.6947464448000034</v>
      </c>
      <c r="H1254" s="5">
        <f t="shared" si="2515"/>
        <v>30.693066475400002</v>
      </c>
      <c r="I1254" s="5">
        <f t="shared" si="2515"/>
        <v>59.747902875499989</v>
      </c>
      <c r="J1254" s="5">
        <f t="shared" si="2515"/>
        <v>166.36758857999996</v>
      </c>
      <c r="K1254" s="5">
        <f t="shared" si="2515"/>
        <v>19.949412680120002</v>
      </c>
      <c r="L1254" s="5"/>
      <c r="M1254" s="5">
        <f t="shared" si="2515"/>
        <v>13.116822206880002</v>
      </c>
      <c r="N1254" s="5">
        <f t="shared" si="2515"/>
        <v>0</v>
      </c>
      <c r="O1254" s="5">
        <f t="shared" si="2515"/>
        <v>0</v>
      </c>
      <c r="P1254" s="5">
        <f t="shared" si="2515"/>
        <v>0</v>
      </c>
      <c r="Q1254" s="5">
        <f t="shared" si="2515"/>
        <v>0</v>
      </c>
      <c r="R1254" s="5">
        <f t="shared" si="2515"/>
        <v>0</v>
      </c>
      <c r="S1254" s="5">
        <f t="shared" si="2515"/>
        <v>0</v>
      </c>
      <c r="T1254" s="5"/>
      <c r="U1254" s="5">
        <f t="shared" si="2515"/>
        <v>12.372349094279997</v>
      </c>
      <c r="V1254" s="5">
        <f t="shared" si="2515"/>
        <v>1.9428842284774994</v>
      </c>
      <c r="W1254" s="5">
        <f t="shared" si="2515"/>
        <v>1.5681448384000003</v>
      </c>
      <c r="X1254" s="5">
        <f t="shared" si="2515"/>
        <v>3.8086586153000024</v>
      </c>
      <c r="Y1254" s="5">
        <f t="shared" si="2515"/>
        <v>5.1694339901249968</v>
      </c>
      <c r="Z1254" s="5">
        <f t="shared" si="2515"/>
        <v>14.051810596500003</v>
      </c>
      <c r="AA1254" s="5">
        <f t="shared" si="2515"/>
        <v>1.4771440393600006</v>
      </c>
      <c r="AB1254" s="5"/>
      <c r="AC1254" s="5">
        <f t="shared" si="2515"/>
        <v>5.5980402559199973</v>
      </c>
      <c r="AD1254" s="5">
        <f t="shared" si="2515"/>
        <v>0.47013259923874995</v>
      </c>
      <c r="AE1254" s="5">
        <f t="shared" si="2515"/>
        <v>0.35745881920000011</v>
      </c>
      <c r="AF1254" s="5">
        <f t="shared" si="2515"/>
        <v>1.852257057000001</v>
      </c>
      <c r="AG1254" s="5">
        <f t="shared" si="2515"/>
        <v>4.5610247096249985</v>
      </c>
      <c r="AH1254" s="5">
        <f t="shared" si="2515"/>
        <v>1.4779381635</v>
      </c>
      <c r="AI1254" s="5">
        <f t="shared" si="2515"/>
        <v>2.4155250000000001</v>
      </c>
    </row>
    <row r="1255" spans="2:35" hidden="1" x14ac:dyDescent="0.3">
      <c r="B1255" s="86">
        <f t="shared" si="2511"/>
        <v>42094</v>
      </c>
      <c r="C1255" s="3"/>
      <c r="D1255" s="3"/>
      <c r="E1255" s="5">
        <f t="shared" ref="E1255:AI1255" si="2516">E1185-E1220</f>
        <v>13.411166064119996</v>
      </c>
      <c r="F1255" s="5">
        <f t="shared" si="2516"/>
        <v>7.5376329533249979</v>
      </c>
      <c r="G1255" s="5">
        <f t="shared" si="2516"/>
        <v>5.9969152319999992</v>
      </c>
      <c r="H1255" s="5">
        <f t="shared" si="2516"/>
        <v>32.021439849000004</v>
      </c>
      <c r="I1255" s="5">
        <f t="shared" si="2516"/>
        <v>63.789796158999991</v>
      </c>
      <c r="J1255" s="5">
        <f t="shared" si="2516"/>
        <v>178.37406678599999</v>
      </c>
      <c r="K1255" s="5">
        <f t="shared" si="2516"/>
        <v>21.395026466660006</v>
      </c>
      <c r="L1255" s="5"/>
      <c r="M1255" s="5">
        <f t="shared" si="2516"/>
        <v>14.039130273840001</v>
      </c>
      <c r="N1255" s="5">
        <f t="shared" si="2516"/>
        <v>0</v>
      </c>
      <c r="O1255" s="5">
        <f t="shared" si="2516"/>
        <v>0</v>
      </c>
      <c r="P1255" s="5">
        <f t="shared" si="2516"/>
        <v>0</v>
      </c>
      <c r="Q1255" s="5">
        <f t="shared" si="2516"/>
        <v>0</v>
      </c>
      <c r="R1255" s="5">
        <f t="shared" si="2516"/>
        <v>0</v>
      </c>
      <c r="S1255" s="5">
        <f t="shared" si="2516"/>
        <v>0</v>
      </c>
      <c r="T1255" s="5"/>
      <c r="U1255" s="5">
        <f t="shared" si="2516"/>
        <v>13.242319727039998</v>
      </c>
      <c r="V1255" s="5">
        <f t="shared" si="2516"/>
        <v>2.0283616797250001</v>
      </c>
      <c r="W1255" s="5">
        <f t="shared" si="2516"/>
        <v>1.6513378559999996</v>
      </c>
      <c r="X1255" s="5">
        <f t="shared" si="2516"/>
        <v>3.9736221805000014</v>
      </c>
      <c r="Y1255" s="5">
        <f t="shared" si="2516"/>
        <v>5.5191245472499979</v>
      </c>
      <c r="Z1255" s="5">
        <f t="shared" si="2516"/>
        <v>15.0658428573</v>
      </c>
      <c r="AA1255" s="5">
        <f t="shared" si="2516"/>
        <v>1.5844847444799997</v>
      </c>
      <c r="AB1255" s="5"/>
      <c r="AC1255" s="5">
        <f t="shared" si="2516"/>
        <v>5.9916592290599979</v>
      </c>
      <c r="AD1255" s="5">
        <f t="shared" si="2516"/>
        <v>0.49084374486250004</v>
      </c>
      <c r="AE1255" s="5">
        <f t="shared" si="2516"/>
        <v>0.37645372799999999</v>
      </c>
      <c r="AF1255" s="5">
        <f t="shared" si="2516"/>
        <v>1.9324412450000006</v>
      </c>
      <c r="AG1255" s="5">
        <f t="shared" si="2516"/>
        <v>4.8694823482499991</v>
      </c>
      <c r="AH1255" s="5">
        <f t="shared" si="2516"/>
        <v>1.5859149597000006</v>
      </c>
      <c r="AI1255" s="5">
        <f t="shared" si="2516"/>
        <v>2.5840500000000004</v>
      </c>
    </row>
    <row r="1256" spans="2:35" hidden="1" x14ac:dyDescent="0.3">
      <c r="B1256" s="86">
        <f t="shared" si="2511"/>
        <v>42460</v>
      </c>
      <c r="C1256" s="3"/>
      <c r="D1256" s="3"/>
      <c r="E1256" s="5">
        <f t="shared" ref="E1256:AI1256" si="2517">E1186-E1221</f>
        <v>14.375116377119994</v>
      </c>
      <c r="F1256" s="5">
        <f t="shared" si="2517"/>
        <v>7.8746331482849961</v>
      </c>
      <c r="G1256" s="5">
        <f t="shared" si="2517"/>
        <v>6.3100626624</v>
      </c>
      <c r="H1256" s="5">
        <f t="shared" si="2517"/>
        <v>33.471691925700014</v>
      </c>
      <c r="I1256" s="5">
        <f t="shared" si="2517"/>
        <v>68.182095527000001</v>
      </c>
      <c r="J1256" s="5">
        <f t="shared" si="2517"/>
        <v>191.35773071999998</v>
      </c>
      <c r="K1256" s="5">
        <f t="shared" si="2517"/>
        <v>22.983293265240004</v>
      </c>
      <c r="L1256" s="5"/>
      <c r="M1256" s="5">
        <f t="shared" si="2517"/>
        <v>15.04825473983999</v>
      </c>
      <c r="N1256" s="5">
        <f t="shared" si="2517"/>
        <v>0</v>
      </c>
      <c r="O1256" s="5">
        <f t="shared" si="2517"/>
        <v>0</v>
      </c>
      <c r="P1256" s="5">
        <f t="shared" si="2517"/>
        <v>0</v>
      </c>
      <c r="Q1256" s="5">
        <f t="shared" si="2517"/>
        <v>0</v>
      </c>
      <c r="R1256" s="5">
        <f t="shared" si="2517"/>
        <v>0</v>
      </c>
      <c r="S1256" s="5">
        <f t="shared" si="2517"/>
        <v>0</v>
      </c>
      <c r="T1256" s="5"/>
      <c r="U1256" s="5">
        <f t="shared" si="2517"/>
        <v>14.194178573040006</v>
      </c>
      <c r="V1256" s="5">
        <f t="shared" si="2517"/>
        <v>2.1191247654050001</v>
      </c>
      <c r="W1256" s="5">
        <f t="shared" si="2517"/>
        <v>1.7377563392000006</v>
      </c>
      <c r="X1256" s="5">
        <f t="shared" si="2517"/>
        <v>4.1534849611500029</v>
      </c>
      <c r="Y1256" s="5">
        <f t="shared" si="2517"/>
        <v>5.8991313417499995</v>
      </c>
      <c r="Z1256" s="5">
        <f t="shared" si="2517"/>
        <v>16.162463398500002</v>
      </c>
      <c r="AA1256" s="5">
        <f t="shared" si="2517"/>
        <v>1.7016599437200002</v>
      </c>
      <c r="AB1256" s="5"/>
      <c r="AC1256" s="5">
        <f t="shared" si="2517"/>
        <v>6.4223358105599999</v>
      </c>
      <c r="AD1256" s="5">
        <f t="shared" si="2517"/>
        <v>0.51279822520250007</v>
      </c>
      <c r="AE1256" s="5">
        <f t="shared" si="2517"/>
        <v>0.39601976960000007</v>
      </c>
      <c r="AF1256" s="5">
        <f t="shared" si="2517"/>
        <v>2.0199062310000011</v>
      </c>
      <c r="AG1256" s="5">
        <f t="shared" si="2517"/>
        <v>5.2047683197499985</v>
      </c>
      <c r="AH1256" s="5">
        <f t="shared" si="2517"/>
        <v>1.7008896915000009</v>
      </c>
      <c r="AI1256" s="5">
        <f t="shared" si="2517"/>
        <v>2.7806625</v>
      </c>
    </row>
    <row r="1257" spans="2:35" hidden="1" x14ac:dyDescent="0.3">
      <c r="B1257" s="86">
        <f t="shared" si="2511"/>
        <v>42825</v>
      </c>
      <c r="C1257" s="3"/>
      <c r="D1257" s="3"/>
      <c r="E1257" s="5">
        <f t="shared" ref="E1257:AI1257" si="2518">E1187-E1222</f>
        <v>15.46357364376</v>
      </c>
      <c r="F1257" s="5">
        <f t="shared" si="2518"/>
        <v>8.2729003729274986</v>
      </c>
      <c r="G1257" s="5">
        <f t="shared" si="2518"/>
        <v>6.6782403071999994</v>
      </c>
      <c r="H1257" s="5">
        <f t="shared" si="2518"/>
        <v>35.002453964799997</v>
      </c>
      <c r="I1257" s="5">
        <f t="shared" si="2518"/>
        <v>73.07698075549996</v>
      </c>
      <c r="J1257" s="5">
        <f t="shared" si="2518"/>
        <v>205.94505409200002</v>
      </c>
      <c r="K1257" s="5">
        <f t="shared" si="2518"/>
        <v>24.723744939739998</v>
      </c>
      <c r="L1257" s="5"/>
      <c r="M1257" s="5">
        <f t="shared" si="2518"/>
        <v>16.187583886319999</v>
      </c>
      <c r="N1257" s="5">
        <f t="shared" si="2518"/>
        <v>0</v>
      </c>
      <c r="O1257" s="5">
        <f t="shared" si="2518"/>
        <v>0</v>
      </c>
      <c r="P1257" s="5">
        <f t="shared" si="2518"/>
        <v>0</v>
      </c>
      <c r="Q1257" s="5">
        <f t="shared" si="2518"/>
        <v>0</v>
      </c>
      <c r="R1257" s="5">
        <f t="shared" si="2518"/>
        <v>0</v>
      </c>
      <c r="S1257" s="5">
        <f t="shared" si="2518"/>
        <v>0</v>
      </c>
      <c r="T1257" s="5"/>
      <c r="U1257" s="5">
        <f t="shared" si="2518"/>
        <v>15.268826239920003</v>
      </c>
      <c r="V1257" s="5">
        <f t="shared" si="2518"/>
        <v>2.2263305646074993</v>
      </c>
      <c r="W1257" s="5">
        <f t="shared" si="2518"/>
        <v>1.8391379776000001</v>
      </c>
      <c r="X1257" s="5">
        <f t="shared" si="2518"/>
        <v>4.3432603536000016</v>
      </c>
      <c r="Y1257" s="5">
        <f t="shared" si="2518"/>
        <v>6.3226674851249989</v>
      </c>
      <c r="Z1257" s="5">
        <f t="shared" si="2518"/>
        <v>17.394591788100001</v>
      </c>
      <c r="AA1257" s="5">
        <f t="shared" si="2518"/>
        <v>1.8304155047200001</v>
      </c>
      <c r="AB1257" s="5"/>
      <c r="AC1257" s="5">
        <f t="shared" si="2518"/>
        <v>6.9085847278799974</v>
      </c>
      <c r="AD1257" s="5">
        <f t="shared" si="2518"/>
        <v>0.53877561480374991</v>
      </c>
      <c r="AE1257" s="5">
        <f t="shared" si="2518"/>
        <v>0.41913618880000003</v>
      </c>
      <c r="AF1257" s="5">
        <f t="shared" si="2518"/>
        <v>2.1120785840000007</v>
      </c>
      <c r="AG1257" s="5">
        <f t="shared" si="2518"/>
        <v>5.5784817746249971</v>
      </c>
      <c r="AH1257" s="5">
        <f t="shared" si="2518"/>
        <v>1.8300295358999981</v>
      </c>
      <c r="AI1257" s="5">
        <f t="shared" si="2518"/>
        <v>2.993325</v>
      </c>
    </row>
    <row r="1258" spans="2:35" hidden="1" x14ac:dyDescent="0.3">
      <c r="B1258" s="86">
        <f t="shared" si="2511"/>
        <v>43190</v>
      </c>
      <c r="C1258" s="3"/>
      <c r="D1258" s="3"/>
      <c r="E1258" s="5">
        <f t="shared" ref="E1258:AI1258" si="2519">E1188-E1223</f>
        <v>16.634486282760008</v>
      </c>
      <c r="F1258" s="5">
        <f t="shared" si="2519"/>
        <v>8.6725930691174966</v>
      </c>
      <c r="G1258" s="5">
        <f t="shared" si="2519"/>
        <v>7.0552293952000014</v>
      </c>
      <c r="H1258" s="5">
        <f t="shared" si="2519"/>
        <v>36.658934066299992</v>
      </c>
      <c r="I1258" s="5">
        <f t="shared" si="2519"/>
        <v>78.323367844499955</v>
      </c>
      <c r="J1258" s="5">
        <f t="shared" si="2519"/>
        <v>221.53392194399999</v>
      </c>
      <c r="K1258" s="5">
        <f t="shared" si="2519"/>
        <v>26.657164540160007</v>
      </c>
      <c r="L1258" s="5"/>
      <c r="M1258" s="5">
        <f t="shared" si="2519"/>
        <v>17.413408444319998</v>
      </c>
      <c r="N1258" s="5">
        <f t="shared" si="2519"/>
        <v>0</v>
      </c>
      <c r="O1258" s="5">
        <f t="shared" si="2519"/>
        <v>0</v>
      </c>
      <c r="P1258" s="5">
        <f t="shared" si="2519"/>
        <v>0</v>
      </c>
      <c r="Q1258" s="5">
        <f t="shared" si="2519"/>
        <v>0</v>
      </c>
      <c r="R1258" s="5">
        <f t="shared" si="2519"/>
        <v>0</v>
      </c>
      <c r="S1258" s="5">
        <f t="shared" si="2519"/>
        <v>0</v>
      </c>
      <c r="T1258" s="5"/>
      <c r="U1258" s="5">
        <f t="shared" si="2519"/>
        <v>16.425092842919994</v>
      </c>
      <c r="V1258" s="5">
        <f t="shared" si="2519"/>
        <v>2.3337121068774991</v>
      </c>
      <c r="W1258" s="5">
        <f t="shared" si="2519"/>
        <v>1.9428266815999997</v>
      </c>
      <c r="X1258" s="5">
        <f t="shared" si="2519"/>
        <v>4.5487338578500029</v>
      </c>
      <c r="Y1258" s="5">
        <f t="shared" si="2519"/>
        <v>6.7765599773750012</v>
      </c>
      <c r="Z1258" s="5">
        <f t="shared" si="2519"/>
        <v>18.711287606700004</v>
      </c>
      <c r="AA1258" s="5">
        <f t="shared" si="2519"/>
        <v>1.9736645024799997</v>
      </c>
      <c r="AB1258" s="5"/>
      <c r="AC1258" s="5">
        <f t="shared" si="2519"/>
        <v>7.4317428973799977</v>
      </c>
      <c r="AD1258" s="5">
        <f t="shared" si="2519"/>
        <v>0.56484087593874999</v>
      </c>
      <c r="AE1258" s="5">
        <f t="shared" si="2519"/>
        <v>0.44279574079999984</v>
      </c>
      <c r="AF1258" s="5">
        <f t="shared" si="2519"/>
        <v>2.2120337540000001</v>
      </c>
      <c r="AG1258" s="5">
        <f t="shared" si="2519"/>
        <v>5.9789377128749983</v>
      </c>
      <c r="AH1258" s="5">
        <f t="shared" si="2519"/>
        <v>1.9672330112999989</v>
      </c>
      <c r="AI1258" s="5">
        <f t="shared" si="2519"/>
        <v>3.2220375000000003</v>
      </c>
    </row>
    <row r="1259" spans="2:35" hidden="1" x14ac:dyDescent="0.3">
      <c r="B1259" s="86">
        <f t="shared" si="2511"/>
        <v>43555</v>
      </c>
      <c r="C1259" s="3"/>
      <c r="D1259" s="3"/>
      <c r="E1259" s="5">
        <f t="shared" ref="E1259:AI1259" si="2520">E1189-E1224</f>
        <v>17.890746640559996</v>
      </c>
      <c r="F1259" s="5">
        <f t="shared" si="2520"/>
        <v>9.0708747228074991</v>
      </c>
      <c r="G1259" s="5">
        <f t="shared" si="2520"/>
        <v>7.4655226687999985</v>
      </c>
      <c r="H1259" s="5">
        <f t="shared" si="2520"/>
        <v>38.384200880200012</v>
      </c>
      <c r="I1259" s="5">
        <f t="shared" si="2520"/>
        <v>83.930634254999973</v>
      </c>
      <c r="J1259" s="5">
        <f t="shared" si="2520"/>
        <v>238.423946148</v>
      </c>
      <c r="K1259" s="5">
        <f t="shared" si="2520"/>
        <v>28.769664078540007</v>
      </c>
      <c r="L1259" s="5"/>
      <c r="M1259" s="5">
        <f t="shared" si="2520"/>
        <v>18.72845275392001</v>
      </c>
      <c r="N1259" s="5">
        <f t="shared" si="2520"/>
        <v>0</v>
      </c>
      <c r="O1259" s="5">
        <f t="shared" si="2520"/>
        <v>0</v>
      </c>
      <c r="P1259" s="5">
        <f t="shared" si="2520"/>
        <v>0</v>
      </c>
      <c r="Q1259" s="5">
        <f t="shared" si="2520"/>
        <v>0</v>
      </c>
      <c r="R1259" s="5">
        <f t="shared" si="2520"/>
        <v>0</v>
      </c>
      <c r="S1259" s="5">
        <f t="shared" si="2520"/>
        <v>0</v>
      </c>
      <c r="T1259" s="5"/>
      <c r="U1259" s="5">
        <f t="shared" si="2520"/>
        <v>17.665485050520005</v>
      </c>
      <c r="V1259" s="5">
        <f t="shared" si="2520"/>
        <v>2.4407750266474997</v>
      </c>
      <c r="W1259" s="5">
        <f t="shared" si="2520"/>
        <v>2.0557890303999997</v>
      </c>
      <c r="X1259" s="5">
        <f t="shared" si="2520"/>
        <v>4.7628512239000003</v>
      </c>
      <c r="Y1259" s="5">
        <f t="shared" si="2520"/>
        <v>7.2617384012499997</v>
      </c>
      <c r="Z1259" s="5">
        <f t="shared" si="2520"/>
        <v>20.137932131400003</v>
      </c>
      <c r="AA1259" s="5">
        <f t="shared" si="2520"/>
        <v>2.1300599311199999</v>
      </c>
      <c r="AB1259" s="5"/>
      <c r="AC1259" s="5">
        <f t="shared" si="2520"/>
        <v>7.9929787312799974</v>
      </c>
      <c r="AD1259" s="5">
        <f t="shared" si="2520"/>
        <v>0.59079234332374986</v>
      </c>
      <c r="AE1259" s="5">
        <f t="shared" si="2520"/>
        <v>0.46856091519999987</v>
      </c>
      <c r="AF1259" s="5">
        <f t="shared" si="2520"/>
        <v>2.3162141660000017</v>
      </c>
      <c r="AG1259" s="5">
        <f t="shared" si="2520"/>
        <v>6.406970846250001</v>
      </c>
      <c r="AH1259" s="5">
        <f t="shared" si="2520"/>
        <v>2.1169765746000015</v>
      </c>
      <c r="AI1259" s="5">
        <f t="shared" si="2520"/>
        <v>3.4668000000000001</v>
      </c>
    </row>
    <row r="1260" spans="2:35" hidden="1" x14ac:dyDescent="0.3">
      <c r="B1260" s="86">
        <f t="shared" si="2511"/>
        <v>43921</v>
      </c>
      <c r="C1260" s="3"/>
      <c r="D1260" s="3"/>
      <c r="E1260" s="5">
        <f t="shared" ref="E1260:AI1260" si="2521">E1190-E1225</f>
        <v>19.243489411799999</v>
      </c>
      <c r="F1260" s="5">
        <f t="shared" si="2521"/>
        <v>9.464923248997497</v>
      </c>
      <c r="G1260" s="5">
        <f t="shared" si="2521"/>
        <v>7.9041753280000009</v>
      </c>
      <c r="H1260" s="5">
        <f t="shared" si="2521"/>
        <v>40.175534206500032</v>
      </c>
      <c r="I1260" s="5">
        <f t="shared" si="2521"/>
        <v>89.963846289000003</v>
      </c>
      <c r="J1260" s="5">
        <f t="shared" si="2521"/>
        <v>256.67504218800002</v>
      </c>
      <c r="K1260" s="5">
        <f t="shared" si="2521"/>
        <v>30.81610479794</v>
      </c>
      <c r="L1260" s="5"/>
      <c r="M1260" s="5">
        <f t="shared" si="2521"/>
        <v>20.144577297599994</v>
      </c>
      <c r="N1260" s="5">
        <f t="shared" si="2521"/>
        <v>0</v>
      </c>
      <c r="O1260" s="5">
        <f t="shared" si="2521"/>
        <v>0</v>
      </c>
      <c r="P1260" s="5">
        <f t="shared" si="2521"/>
        <v>0</v>
      </c>
      <c r="Q1260" s="5">
        <f t="shared" si="2521"/>
        <v>0</v>
      </c>
      <c r="R1260" s="5">
        <f t="shared" si="2521"/>
        <v>0</v>
      </c>
      <c r="S1260" s="5">
        <f t="shared" si="2521"/>
        <v>0</v>
      </c>
      <c r="T1260" s="5"/>
      <c r="U1260" s="5">
        <f t="shared" si="2521"/>
        <v>19.001238465600011</v>
      </c>
      <c r="V1260" s="5">
        <f t="shared" si="2521"/>
        <v>2.5468820789174993</v>
      </c>
      <c r="W1260" s="5">
        <f t="shared" si="2521"/>
        <v>2.1764794240000001</v>
      </c>
      <c r="X1260" s="5">
        <f t="shared" si="2521"/>
        <v>4.985206451749999</v>
      </c>
      <c r="Y1260" s="5">
        <f t="shared" si="2521"/>
        <v>7.7837024797499978</v>
      </c>
      <c r="Z1260" s="5">
        <f t="shared" si="2521"/>
        <v>21.679342380900007</v>
      </c>
      <c r="AA1260" s="5">
        <f t="shared" si="2521"/>
        <v>2.2815593693200005</v>
      </c>
      <c r="AB1260" s="5"/>
      <c r="AC1260" s="5">
        <f t="shared" si="2521"/>
        <v>8.5973529608999968</v>
      </c>
      <c r="AD1260" s="5">
        <f t="shared" si="2521"/>
        <v>0.61640242945874979</v>
      </c>
      <c r="AE1260" s="5">
        <f t="shared" si="2521"/>
        <v>0.49617971199999999</v>
      </c>
      <c r="AF1260" s="5">
        <f t="shared" si="2521"/>
        <v>2.42435592</v>
      </c>
      <c r="AG1260" s="5">
        <f t="shared" si="2521"/>
        <v>6.8675901007500002</v>
      </c>
      <c r="AH1260" s="5">
        <f t="shared" si="2521"/>
        <v>2.2815394551000008</v>
      </c>
      <c r="AI1260" s="5">
        <f t="shared" si="2521"/>
        <v>3.7276125000000002</v>
      </c>
    </row>
    <row r="1261" spans="2:35" hidden="1" x14ac:dyDescent="0.3">
      <c r="B1261" s="86">
        <f t="shared" si="2511"/>
        <v>44286</v>
      </c>
      <c r="C1261" s="3"/>
      <c r="D1261" s="3"/>
      <c r="E1261" s="5">
        <f t="shared" ref="E1261:AI1261" si="2522">E1191-E1226</f>
        <v>16.54333905563999</v>
      </c>
      <c r="F1261" s="5">
        <f t="shared" si="2522"/>
        <v>10.292761476734999</v>
      </c>
      <c r="G1261" s="5">
        <f t="shared" si="2522"/>
        <v>8.8973067455999981</v>
      </c>
      <c r="H1261" s="5">
        <f t="shared" si="2522"/>
        <v>32.921110717600016</v>
      </c>
      <c r="I1261" s="5">
        <f t="shared" si="2522"/>
        <v>75.218634135499997</v>
      </c>
      <c r="J1261" s="5">
        <f t="shared" si="2522"/>
        <v>226.40977569600003</v>
      </c>
      <c r="K1261" s="5">
        <f t="shared" si="2522"/>
        <v>27.27803020404</v>
      </c>
      <c r="L1261" s="5"/>
      <c r="M1261" s="5">
        <f t="shared" si="2522"/>
        <v>17.314674234480009</v>
      </c>
      <c r="N1261" s="5">
        <f t="shared" si="2522"/>
        <v>0</v>
      </c>
      <c r="O1261" s="5">
        <f t="shared" si="2522"/>
        <v>0</v>
      </c>
      <c r="P1261" s="5">
        <f t="shared" si="2522"/>
        <v>0</v>
      </c>
      <c r="Q1261" s="5">
        <f t="shared" si="2522"/>
        <v>0</v>
      </c>
      <c r="R1261" s="5">
        <f t="shared" si="2522"/>
        <v>0</v>
      </c>
      <c r="S1261" s="5">
        <f t="shared" si="2522"/>
        <v>0</v>
      </c>
      <c r="T1261" s="5"/>
      <c r="U1261" s="5">
        <f t="shared" si="2522"/>
        <v>16.332441239879998</v>
      </c>
      <c r="V1261" s="5">
        <f t="shared" si="2522"/>
        <v>2.7640801842549996</v>
      </c>
      <c r="W1261" s="5">
        <f t="shared" si="2522"/>
        <v>2.4352653247999996</v>
      </c>
      <c r="X1261" s="5">
        <f t="shared" si="2522"/>
        <v>4.0828607231999996</v>
      </c>
      <c r="Y1261" s="5">
        <f t="shared" si="2522"/>
        <v>6.5089320426250019</v>
      </c>
      <c r="Z1261" s="5">
        <f t="shared" si="2522"/>
        <v>19.123497127800004</v>
      </c>
      <c r="AA1261" s="5">
        <f t="shared" si="2522"/>
        <v>2.0190770701199998</v>
      </c>
      <c r="AB1261" s="5"/>
      <c r="AC1261" s="5">
        <f t="shared" si="2522"/>
        <v>7.3902165118200003</v>
      </c>
      <c r="AD1261" s="5">
        <f t="shared" si="2522"/>
        <v>0.67242371212749985</v>
      </c>
      <c r="AE1261" s="5">
        <f t="shared" si="2522"/>
        <v>0.56388866240000013</v>
      </c>
      <c r="AF1261" s="5">
        <f t="shared" si="2522"/>
        <v>1.9852559580000007</v>
      </c>
      <c r="AG1261" s="5">
        <f t="shared" si="2522"/>
        <v>5.7442262771249979</v>
      </c>
      <c r="AH1261" s="5">
        <f t="shared" si="2522"/>
        <v>2.0179390842000009</v>
      </c>
      <c r="AI1261" s="5">
        <f t="shared" si="2522"/>
        <v>3.2862374999999999</v>
      </c>
    </row>
    <row r="1262" spans="2:35" x14ac:dyDescent="0.3">
      <c r="B1262" s="86">
        <f t="shared" si="2511"/>
        <v>44651</v>
      </c>
      <c r="C1262" s="3"/>
      <c r="D1262" s="3"/>
      <c r="E1262" s="5">
        <f t="shared" ref="E1262:AI1262" si="2523">E1192-E1227</f>
        <v>5.2181868168432004</v>
      </c>
      <c r="F1262" s="5">
        <f t="shared" si="2523"/>
        <v>11.904529059740021</v>
      </c>
      <c r="G1262" s="5">
        <f t="shared" si="2523"/>
        <v>10.917210096576</v>
      </c>
      <c r="H1262" s="5">
        <f t="shared" si="2523"/>
        <v>7.0177287302010036</v>
      </c>
      <c r="I1262" s="5">
        <f t="shared" si="2523"/>
        <v>16.736922582435</v>
      </c>
      <c r="J1262" s="5">
        <f t="shared" si="2523"/>
        <v>92.619431840610005</v>
      </c>
      <c r="K1262" s="5">
        <f t="shared" si="2523"/>
        <v>11.356880863066204</v>
      </c>
      <c r="L1262" s="5"/>
      <c r="M1262" s="5">
        <f t="shared" si="2523"/>
        <v>5.4495808576523999</v>
      </c>
      <c r="N1262" s="5">
        <f t="shared" si="2523"/>
        <v>0</v>
      </c>
      <c r="O1262" s="5">
        <f t="shared" si="2523"/>
        <v>0</v>
      </c>
      <c r="P1262" s="5">
        <f t="shared" si="2523"/>
        <v>0</v>
      </c>
      <c r="Q1262" s="5">
        <f t="shared" si="2523"/>
        <v>0</v>
      </c>
      <c r="R1262" s="5">
        <f t="shared" si="2523"/>
        <v>0</v>
      </c>
      <c r="S1262" s="5">
        <f t="shared" si="2523"/>
        <v>0</v>
      </c>
      <c r="T1262" s="5"/>
      <c r="U1262" s="5">
        <f t="shared" si="2523"/>
        <v>5.1422503957793992</v>
      </c>
      <c r="V1262" s="5">
        <f t="shared" si="2523"/>
        <v>3.1809047997008237</v>
      </c>
      <c r="W1262" s="5">
        <f t="shared" si="2523"/>
        <v>2.9473786702079998</v>
      </c>
      <c r="X1262" s="5">
        <f t="shared" si="2523"/>
        <v>0.86167093959450014</v>
      </c>
      <c r="Y1262" s="5">
        <f t="shared" si="2523"/>
        <v>1.4520567319087494</v>
      </c>
      <c r="Z1262" s="5">
        <f t="shared" si="2523"/>
        <v>7.8245909964854992</v>
      </c>
      <c r="AA1262" s="5">
        <f t="shared" si="2523"/>
        <v>0.83822001381360023</v>
      </c>
      <c r="AB1262" s="5"/>
      <c r="AC1262" s="5">
        <f t="shared" si="2523"/>
        <v>2.3282199909665984</v>
      </c>
      <c r="AD1262" s="5">
        <f t="shared" si="2523"/>
        <v>0.78384344741291212</v>
      </c>
      <c r="AE1262" s="5">
        <f t="shared" si="2523"/>
        <v>0.70696572710400041</v>
      </c>
      <c r="AF1262" s="5">
        <f t="shared" si="2523"/>
        <v>0.41780596945500004</v>
      </c>
      <c r="AG1262" s="5">
        <f t="shared" si="2523"/>
        <v>1.2868345339987499</v>
      </c>
      <c r="AH1262" s="5">
        <f t="shared" si="2523"/>
        <v>0.84565892155950007</v>
      </c>
      <c r="AI1262" s="5">
        <f t="shared" si="2523"/>
        <v>1.34988525</v>
      </c>
    </row>
    <row r="1263" spans="2:35" x14ac:dyDescent="0.3">
      <c r="B1263" s="86">
        <f t="shared" si="2511"/>
        <v>45016</v>
      </c>
      <c r="C1263" s="3"/>
      <c r="D1263" s="3"/>
      <c r="E1263" s="5">
        <f t="shared" ref="E1263:AI1263" si="2524">E1193-E1228</f>
        <v>5.2442777509274165</v>
      </c>
      <c r="F1263" s="5">
        <f t="shared" si="2524"/>
        <v>11.96405170503872</v>
      </c>
      <c r="G1263" s="5">
        <f t="shared" si="2524"/>
        <v>10.971796147058882</v>
      </c>
      <c r="H1263" s="5">
        <f t="shared" si="2524"/>
        <v>7.0528173738520081</v>
      </c>
      <c r="I1263" s="5">
        <f t="shared" si="2524"/>
        <v>16.820607195347165</v>
      </c>
      <c r="J1263" s="5">
        <f t="shared" si="2524"/>
        <v>93.08252899981305</v>
      </c>
      <c r="K1263" s="5">
        <f t="shared" si="2524"/>
        <v>11.413665267381528</v>
      </c>
      <c r="L1263" s="5"/>
      <c r="M1263" s="5">
        <f t="shared" si="2524"/>
        <v>5.4768287619406593</v>
      </c>
      <c r="N1263" s="5">
        <f t="shared" si="2524"/>
        <v>0</v>
      </c>
      <c r="O1263" s="5">
        <f t="shared" si="2524"/>
        <v>0</v>
      </c>
      <c r="P1263" s="5">
        <f t="shared" si="2524"/>
        <v>0</v>
      </c>
      <c r="Q1263" s="5">
        <f t="shared" si="2524"/>
        <v>0</v>
      </c>
      <c r="R1263" s="5">
        <f t="shared" si="2524"/>
        <v>0</v>
      </c>
      <c r="S1263" s="5">
        <f t="shared" si="2524"/>
        <v>0</v>
      </c>
      <c r="T1263" s="5"/>
      <c r="U1263" s="5">
        <f t="shared" si="2524"/>
        <v>5.1679616477582968</v>
      </c>
      <c r="V1263" s="5">
        <f t="shared" si="2524"/>
        <v>3.1968093236993278</v>
      </c>
      <c r="W1263" s="5">
        <f t="shared" si="2524"/>
        <v>2.9621155635590384</v>
      </c>
      <c r="X1263" s="5">
        <f t="shared" si="2524"/>
        <v>0.86597929429247289</v>
      </c>
      <c r="Y1263" s="5">
        <f t="shared" si="2524"/>
        <v>1.4593170155682929</v>
      </c>
      <c r="Z1263" s="5">
        <f t="shared" si="2524"/>
        <v>7.8637139514679273</v>
      </c>
      <c r="AA1263" s="5">
        <f t="shared" si="2524"/>
        <v>0.84241111388266798</v>
      </c>
      <c r="AB1263" s="5"/>
      <c r="AC1263" s="5">
        <f t="shared" si="2524"/>
        <v>2.3398610909214312</v>
      </c>
      <c r="AD1263" s="5">
        <f t="shared" si="2524"/>
        <v>0.78776266464997668</v>
      </c>
      <c r="AE1263" s="5">
        <f t="shared" si="2524"/>
        <v>0.71050055573951987</v>
      </c>
      <c r="AF1263" s="5">
        <f t="shared" si="2524"/>
        <v>0.41989499930227514</v>
      </c>
      <c r="AG1263" s="5">
        <f t="shared" si="2524"/>
        <v>1.2932687066687434</v>
      </c>
      <c r="AH1263" s="5">
        <f t="shared" si="2524"/>
        <v>0.84988721616729801</v>
      </c>
      <c r="AI1263" s="5">
        <f t="shared" si="2524"/>
        <v>1.3566346762499999</v>
      </c>
    </row>
    <row r="1264" spans="2:35" x14ac:dyDescent="0.3">
      <c r="B1264" s="86">
        <f t="shared" si="2511"/>
        <v>45382</v>
      </c>
      <c r="C1264" s="3"/>
      <c r="D1264" s="3"/>
      <c r="E1264" s="5">
        <f t="shared" ref="E1264:AI1264" si="2525">E1194-E1229</f>
        <v>5.2704991396820517</v>
      </c>
      <c r="F1264" s="5">
        <f t="shared" si="2525"/>
        <v>12.023871963563909</v>
      </c>
      <c r="G1264" s="5">
        <f t="shared" si="2525"/>
        <v>11.026655127794172</v>
      </c>
      <c r="H1264" s="5">
        <f t="shared" si="2525"/>
        <v>7.0880814607212663</v>
      </c>
      <c r="I1264" s="5">
        <f t="shared" si="2525"/>
        <v>16.904710231323904</v>
      </c>
      <c r="J1264" s="5">
        <f t="shared" si="2525"/>
        <v>93.547941644812084</v>
      </c>
      <c r="K1264" s="5">
        <f t="shared" si="2525"/>
        <v>11.470733593718437</v>
      </c>
      <c r="L1264" s="5"/>
      <c r="M1264" s="5">
        <f t="shared" si="2525"/>
        <v>5.5042129057503644</v>
      </c>
      <c r="N1264" s="5">
        <f t="shared" si="2525"/>
        <v>0</v>
      </c>
      <c r="O1264" s="5">
        <f t="shared" si="2525"/>
        <v>0</v>
      </c>
      <c r="P1264" s="5">
        <f t="shared" si="2525"/>
        <v>0</v>
      </c>
      <c r="Q1264" s="5">
        <f t="shared" si="2525"/>
        <v>0</v>
      </c>
      <c r="R1264" s="5">
        <f t="shared" si="2525"/>
        <v>0</v>
      </c>
      <c r="S1264" s="5">
        <f t="shared" si="2525"/>
        <v>0</v>
      </c>
      <c r="T1264" s="5"/>
      <c r="U1264" s="5">
        <f t="shared" si="2525"/>
        <v>5.1938014559970895</v>
      </c>
      <c r="V1264" s="5">
        <f t="shared" si="2525"/>
        <v>3.2127933703178249</v>
      </c>
      <c r="W1264" s="5">
        <f t="shared" si="2525"/>
        <v>2.9769261413768362</v>
      </c>
      <c r="X1264" s="5">
        <f t="shared" si="2525"/>
        <v>0.87030919076393509</v>
      </c>
      <c r="Y1264" s="5">
        <f t="shared" si="2525"/>
        <v>1.4666136006461343</v>
      </c>
      <c r="Z1264" s="5">
        <f t="shared" si="2525"/>
        <v>7.903032521225267</v>
      </c>
      <c r="AA1264" s="5">
        <f t="shared" si="2525"/>
        <v>0.84662316945208071</v>
      </c>
      <c r="AB1264" s="5"/>
      <c r="AC1264" s="5">
        <f t="shared" si="2525"/>
        <v>2.3515603963760405</v>
      </c>
      <c r="AD1264" s="5">
        <f t="shared" si="2525"/>
        <v>0.79170147797322654</v>
      </c>
      <c r="AE1264" s="5">
        <f t="shared" si="2525"/>
        <v>0.71405305851821765</v>
      </c>
      <c r="AF1264" s="5">
        <f t="shared" si="2525"/>
        <v>0.42199447429878645</v>
      </c>
      <c r="AG1264" s="5">
        <f t="shared" si="2525"/>
        <v>1.299735050202087</v>
      </c>
      <c r="AH1264" s="5">
        <f t="shared" si="2525"/>
        <v>0.85413665224813407</v>
      </c>
      <c r="AI1264" s="5">
        <f t="shared" si="2525"/>
        <v>1.3634178496312495</v>
      </c>
    </row>
    <row r="1265" spans="2:35" x14ac:dyDescent="0.3">
      <c r="B1265" s="86">
        <f t="shared" si="2511"/>
        <v>45747</v>
      </c>
      <c r="C1265" s="3"/>
      <c r="D1265" s="3"/>
      <c r="E1265" s="5">
        <f t="shared" ref="E1265:AI1265" si="2526">E1195-E1230</f>
        <v>5.2968516353804631</v>
      </c>
      <c r="F1265" s="5">
        <f t="shared" si="2526"/>
        <v>12.083991323381731</v>
      </c>
      <c r="G1265" s="5">
        <f t="shared" si="2526"/>
        <v>11.081788403433137</v>
      </c>
      <c r="H1265" s="5">
        <f t="shared" si="2526"/>
        <v>7.1235218680248735</v>
      </c>
      <c r="I1265" s="5">
        <f t="shared" si="2526"/>
        <v>16.989233782480525</v>
      </c>
      <c r="J1265" s="5">
        <f t="shared" si="2526"/>
        <v>94.015681353036129</v>
      </c>
      <c r="K1265" s="5">
        <f t="shared" si="2526"/>
        <v>11.528087261687025</v>
      </c>
      <c r="L1265" s="5"/>
      <c r="M1265" s="5">
        <f t="shared" si="2526"/>
        <v>5.5317339702791131</v>
      </c>
      <c r="N1265" s="5">
        <f t="shared" si="2526"/>
        <v>0</v>
      </c>
      <c r="O1265" s="5">
        <f t="shared" si="2526"/>
        <v>0</v>
      </c>
      <c r="P1265" s="5">
        <f t="shared" si="2526"/>
        <v>0</v>
      </c>
      <c r="Q1265" s="5">
        <f t="shared" si="2526"/>
        <v>0</v>
      </c>
      <c r="R1265" s="5">
        <f t="shared" si="2526"/>
        <v>0</v>
      </c>
      <c r="S1265" s="5">
        <f t="shared" si="2526"/>
        <v>0</v>
      </c>
      <c r="T1265" s="5"/>
      <c r="U1265" s="5">
        <f t="shared" si="2526"/>
        <v>5.2197704632770723</v>
      </c>
      <c r="V1265" s="5">
        <f t="shared" si="2526"/>
        <v>3.2288573371694129</v>
      </c>
      <c r="W1265" s="5">
        <f t="shared" si="2526"/>
        <v>2.9918107720837206</v>
      </c>
      <c r="X1265" s="5">
        <f t="shared" si="2526"/>
        <v>0.87466073671775435</v>
      </c>
      <c r="Y1265" s="5">
        <f t="shared" si="2526"/>
        <v>1.473946668649365</v>
      </c>
      <c r="Z1265" s="5">
        <f t="shared" si="2526"/>
        <v>7.9425476838313909</v>
      </c>
      <c r="AA1265" s="5">
        <f t="shared" si="2526"/>
        <v>0.8508562852993411</v>
      </c>
      <c r="AB1265" s="5"/>
      <c r="AC1265" s="5">
        <f t="shared" si="2526"/>
        <v>2.3633181983579199</v>
      </c>
      <c r="AD1265" s="5">
        <f t="shared" si="2526"/>
        <v>0.79565998536309279</v>
      </c>
      <c r="AE1265" s="5">
        <f t="shared" si="2526"/>
        <v>0.71762332381080896</v>
      </c>
      <c r="AF1265" s="5">
        <f t="shared" si="2526"/>
        <v>0.42410444667028013</v>
      </c>
      <c r="AG1265" s="5">
        <f t="shared" si="2526"/>
        <v>1.3062337254530973</v>
      </c>
      <c r="AH1265" s="5">
        <f t="shared" si="2526"/>
        <v>0.85840733550937443</v>
      </c>
      <c r="AI1265" s="5">
        <f t="shared" si="2526"/>
        <v>1.3702349388794055</v>
      </c>
    </row>
    <row r="1266" spans="2:35" x14ac:dyDescent="0.3">
      <c r="B1266" s="86">
        <f t="shared" si="2511"/>
        <v>46112</v>
      </c>
      <c r="C1266" s="3"/>
      <c r="D1266" s="3"/>
      <c r="E1266" s="5">
        <f t="shared" ref="E1266:AI1266" si="2527">E1196-E1231</f>
        <v>5.3233358935573634</v>
      </c>
      <c r="F1266" s="5">
        <f t="shared" si="2527"/>
        <v>12.144411279998639</v>
      </c>
      <c r="G1266" s="5">
        <f t="shared" si="2527"/>
        <v>11.137197345450303</v>
      </c>
      <c r="H1266" s="5">
        <f t="shared" si="2527"/>
        <v>7.1591394773649952</v>
      </c>
      <c r="I1266" s="5">
        <f t="shared" si="2527"/>
        <v>17.074179951392921</v>
      </c>
      <c r="J1266" s="5">
        <f t="shared" si="2527"/>
        <v>94.485759759801297</v>
      </c>
      <c r="K1266" s="5">
        <f t="shared" si="2527"/>
        <v>11.585727697995459</v>
      </c>
      <c r="L1266" s="5"/>
      <c r="M1266" s="5">
        <f t="shared" si="2527"/>
        <v>5.5593926401305112</v>
      </c>
      <c r="N1266" s="5">
        <f t="shared" si="2527"/>
        <v>0</v>
      </c>
      <c r="O1266" s="5">
        <f t="shared" si="2527"/>
        <v>0</v>
      </c>
      <c r="P1266" s="5">
        <f t="shared" si="2527"/>
        <v>0</v>
      </c>
      <c r="Q1266" s="5">
        <f t="shared" si="2527"/>
        <v>0</v>
      </c>
      <c r="R1266" s="5">
        <f t="shared" si="2527"/>
        <v>0</v>
      </c>
      <c r="S1266" s="5">
        <f t="shared" si="2527"/>
        <v>0</v>
      </c>
      <c r="T1266" s="5"/>
      <c r="U1266" s="5">
        <f t="shared" si="2527"/>
        <v>5.2458693155934597</v>
      </c>
      <c r="V1266" s="5">
        <f t="shared" si="2527"/>
        <v>3.2450016238552601</v>
      </c>
      <c r="W1266" s="5">
        <f t="shared" si="2527"/>
        <v>3.0067698259441364</v>
      </c>
      <c r="X1266" s="5">
        <f t="shared" si="2527"/>
        <v>0.87903404040134303</v>
      </c>
      <c r="Y1266" s="5">
        <f t="shared" si="2527"/>
        <v>1.4813164019926122</v>
      </c>
      <c r="Z1266" s="5">
        <f t="shared" si="2527"/>
        <v>7.9822604222505475</v>
      </c>
      <c r="AA1266" s="5">
        <f t="shared" si="2527"/>
        <v>0.85511056672583774</v>
      </c>
      <c r="AB1266" s="5"/>
      <c r="AC1266" s="5">
        <f t="shared" si="2527"/>
        <v>2.3751347893497083</v>
      </c>
      <c r="AD1266" s="5">
        <f t="shared" si="2527"/>
        <v>0.79963828528990821</v>
      </c>
      <c r="AE1266" s="5">
        <f t="shared" si="2527"/>
        <v>0.72121144042986263</v>
      </c>
      <c r="AF1266" s="5">
        <f t="shared" si="2527"/>
        <v>0.42622496890363171</v>
      </c>
      <c r="AG1266" s="5">
        <f t="shared" si="2527"/>
        <v>1.3127648940803622</v>
      </c>
      <c r="AH1266" s="5">
        <f t="shared" si="2527"/>
        <v>0.86269937218692072</v>
      </c>
      <c r="AI1266" s="5">
        <f t="shared" si="2527"/>
        <v>1.3770861135738024</v>
      </c>
    </row>
    <row r="1267" spans="2:35" x14ac:dyDescent="0.3">
      <c r="B1267" s="86">
        <f t="shared" si="2511"/>
        <v>46477</v>
      </c>
      <c r="C1267" s="3"/>
      <c r="D1267" s="3"/>
      <c r="E1267" s="5">
        <f t="shared" ref="E1267:AI1267" si="2528">E1197-E1232</f>
        <v>5.3499525730251491</v>
      </c>
      <c r="F1267" s="5">
        <f t="shared" si="2528"/>
        <v>12.205133336398632</v>
      </c>
      <c r="G1267" s="5">
        <f t="shared" si="2528"/>
        <v>11.192883332177558</v>
      </c>
      <c r="H1267" s="5">
        <f t="shared" si="2528"/>
        <v>7.1949351747518193</v>
      </c>
      <c r="I1267" s="5">
        <f t="shared" si="2528"/>
        <v>17.159550851149888</v>
      </c>
      <c r="J1267" s="5">
        <f t="shared" si="2528"/>
        <v>94.958188558600312</v>
      </c>
      <c r="K1267" s="5">
        <f t="shared" si="2528"/>
        <v>11.643656336485432</v>
      </c>
      <c r="L1267" s="5"/>
      <c r="M1267" s="5">
        <f t="shared" si="2528"/>
        <v>5.5871896033311614</v>
      </c>
      <c r="N1267" s="5">
        <f t="shared" si="2528"/>
        <v>0</v>
      </c>
      <c r="O1267" s="5">
        <f t="shared" si="2528"/>
        <v>0</v>
      </c>
      <c r="P1267" s="5">
        <f t="shared" si="2528"/>
        <v>0</v>
      </c>
      <c r="Q1267" s="5">
        <f t="shared" si="2528"/>
        <v>0</v>
      </c>
      <c r="R1267" s="5">
        <f t="shared" si="2528"/>
        <v>0</v>
      </c>
      <c r="S1267" s="5">
        <f t="shared" si="2528"/>
        <v>0</v>
      </c>
      <c r="T1267" s="5"/>
      <c r="U1267" s="5">
        <f t="shared" si="2528"/>
        <v>5.2720986621714232</v>
      </c>
      <c r="V1267" s="5">
        <f t="shared" si="2528"/>
        <v>3.2612266319745373</v>
      </c>
      <c r="W1267" s="5">
        <f t="shared" si="2528"/>
        <v>3.0218036750738584</v>
      </c>
      <c r="X1267" s="5">
        <f t="shared" si="2528"/>
        <v>0.88342921060334945</v>
      </c>
      <c r="Y1267" s="5">
        <f t="shared" si="2528"/>
        <v>1.4887229840025746</v>
      </c>
      <c r="Z1267" s="5">
        <f t="shared" si="2528"/>
        <v>8.0221717243618009</v>
      </c>
      <c r="AA1267" s="5">
        <f t="shared" si="2528"/>
        <v>0.85938611955946698</v>
      </c>
      <c r="AB1267" s="5"/>
      <c r="AC1267" s="5">
        <f t="shared" si="2528"/>
        <v>2.3870104632964555</v>
      </c>
      <c r="AD1267" s="5">
        <f t="shared" si="2528"/>
        <v>0.80363647671635752</v>
      </c>
      <c r="AE1267" s="5">
        <f t="shared" si="2528"/>
        <v>0.72481749763201186</v>
      </c>
      <c r="AF1267" s="5">
        <f t="shared" si="2528"/>
        <v>0.42835609374814965</v>
      </c>
      <c r="AG1267" s="5">
        <f t="shared" si="2528"/>
        <v>1.3193287185507643</v>
      </c>
      <c r="AH1267" s="5">
        <f t="shared" si="2528"/>
        <v>0.86701286904785557</v>
      </c>
      <c r="AI1267" s="5">
        <f t="shared" si="2528"/>
        <v>1.3839715441416713</v>
      </c>
    </row>
    <row r="1268" spans="2:35" x14ac:dyDescent="0.3">
      <c r="B1268" s="86">
        <f t="shared" si="2511"/>
        <v>46843</v>
      </c>
      <c r="C1268" s="3"/>
      <c r="D1268" s="3"/>
      <c r="E1268" s="5">
        <f t="shared" ref="E1268:AI1268" si="2529">E1198-E1233</f>
        <v>5.3767023358902719</v>
      </c>
      <c r="F1268" s="5">
        <f t="shared" si="2529"/>
        <v>12.266159003080624</v>
      </c>
      <c r="G1268" s="5">
        <f t="shared" si="2529"/>
        <v>11.248847748838443</v>
      </c>
      <c r="H1268" s="5">
        <f t="shared" si="2529"/>
        <v>7.2309098506255758</v>
      </c>
      <c r="I1268" s="5">
        <f t="shared" si="2529"/>
        <v>17.245348605405638</v>
      </c>
      <c r="J1268" s="5">
        <f t="shared" si="2529"/>
        <v>95.432979501393305</v>
      </c>
      <c r="K1268" s="5">
        <f t="shared" si="2529"/>
        <v>11.701874618167858</v>
      </c>
      <c r="L1268" s="5"/>
      <c r="M1268" s="5">
        <f t="shared" si="2529"/>
        <v>5.6151255513478162</v>
      </c>
      <c r="N1268" s="5">
        <f t="shared" si="2529"/>
        <v>0</v>
      </c>
      <c r="O1268" s="5">
        <f t="shared" si="2529"/>
        <v>0</v>
      </c>
      <c r="P1268" s="5">
        <f t="shared" si="2529"/>
        <v>0</v>
      </c>
      <c r="Q1268" s="5">
        <f t="shared" si="2529"/>
        <v>0</v>
      </c>
      <c r="R1268" s="5">
        <f t="shared" si="2529"/>
        <v>0</v>
      </c>
      <c r="S1268" s="5">
        <f t="shared" si="2529"/>
        <v>0</v>
      </c>
      <c r="T1268" s="5"/>
      <c r="U1268" s="5">
        <f t="shared" si="2529"/>
        <v>5.2984591554822771</v>
      </c>
      <c r="V1268" s="5">
        <f t="shared" si="2529"/>
        <v>3.2775327651344082</v>
      </c>
      <c r="W1268" s="5">
        <f t="shared" si="2529"/>
        <v>3.0369126934492279</v>
      </c>
      <c r="X1268" s="5">
        <f t="shared" si="2529"/>
        <v>0.88784635665636635</v>
      </c>
      <c r="Y1268" s="5">
        <f t="shared" si="2529"/>
        <v>1.4961665989225876</v>
      </c>
      <c r="Z1268" s="5">
        <f t="shared" si="2529"/>
        <v>8.0622825829836096</v>
      </c>
      <c r="AA1268" s="5">
        <f t="shared" si="2529"/>
        <v>0.86368305015726421</v>
      </c>
      <c r="AB1268" s="5"/>
      <c r="AC1268" s="5">
        <f t="shared" si="2529"/>
        <v>2.3989455156129402</v>
      </c>
      <c r="AD1268" s="5">
        <f t="shared" si="2529"/>
        <v>0.80765465909993917</v>
      </c>
      <c r="AE1268" s="5">
        <f t="shared" si="2529"/>
        <v>0.72844158512017199</v>
      </c>
      <c r="AF1268" s="5">
        <f t="shared" si="2529"/>
        <v>0.43049787421689034</v>
      </c>
      <c r="AG1268" s="5">
        <f t="shared" si="2529"/>
        <v>1.3259253621435176</v>
      </c>
      <c r="AH1268" s="5">
        <f t="shared" si="2529"/>
        <v>0.87134793339309524</v>
      </c>
      <c r="AI1268" s="5">
        <f t="shared" si="2529"/>
        <v>1.3908914018623795</v>
      </c>
    </row>
    <row r="1269" spans="2:35" x14ac:dyDescent="0.3">
      <c r="B1269" s="86">
        <f t="shared" si="2511"/>
        <v>47208</v>
      </c>
      <c r="C1269" s="3"/>
      <c r="D1269" s="3"/>
      <c r="E1269" s="5">
        <f t="shared" ref="E1269:AI1269" si="2530">E1199-E1234</f>
        <v>5.4035858475697296</v>
      </c>
      <c r="F1269" s="5">
        <f t="shared" si="2530"/>
        <v>12.327489798096025</v>
      </c>
      <c r="G1269" s="5">
        <f t="shared" si="2530"/>
        <v>11.305091987582642</v>
      </c>
      <c r="H1269" s="5">
        <f t="shared" si="2530"/>
        <v>7.2670643998787021</v>
      </c>
      <c r="I1269" s="5">
        <f t="shared" si="2530"/>
        <v>17.331575348432665</v>
      </c>
      <c r="J1269" s="5">
        <f t="shared" si="2530"/>
        <v>95.910144398900272</v>
      </c>
      <c r="K1269" s="5">
        <f t="shared" si="2530"/>
        <v>11.760383991258699</v>
      </c>
      <c r="L1269" s="5"/>
      <c r="M1269" s="5">
        <f t="shared" si="2530"/>
        <v>5.6432011791045582</v>
      </c>
      <c r="N1269" s="5">
        <f t="shared" si="2530"/>
        <v>0</v>
      </c>
      <c r="O1269" s="5">
        <f t="shared" si="2530"/>
        <v>0</v>
      </c>
      <c r="P1269" s="5">
        <f t="shared" si="2530"/>
        <v>0</v>
      </c>
      <c r="Q1269" s="5">
        <f t="shared" si="2530"/>
        <v>0</v>
      </c>
      <c r="R1269" s="5">
        <f t="shared" si="2530"/>
        <v>0</v>
      </c>
      <c r="S1269" s="5">
        <f t="shared" si="2530"/>
        <v>0</v>
      </c>
      <c r="T1269" s="5"/>
      <c r="U1269" s="5">
        <f t="shared" si="2530"/>
        <v>5.3249514512596932</v>
      </c>
      <c r="V1269" s="5">
        <f t="shared" si="2530"/>
        <v>3.2939204289600799</v>
      </c>
      <c r="W1269" s="5">
        <f t="shared" si="2530"/>
        <v>3.0520972569164719</v>
      </c>
      <c r="X1269" s="5">
        <f t="shared" si="2530"/>
        <v>0.89228558843964789</v>
      </c>
      <c r="Y1269" s="5">
        <f t="shared" si="2530"/>
        <v>1.5036474319171997</v>
      </c>
      <c r="Z1269" s="5">
        <f t="shared" si="2530"/>
        <v>8.1025939958985269</v>
      </c>
      <c r="AA1269" s="5">
        <f t="shared" si="2530"/>
        <v>0.86800146540805012</v>
      </c>
      <c r="AB1269" s="5"/>
      <c r="AC1269" s="5">
        <f t="shared" si="2530"/>
        <v>2.4109402431910034</v>
      </c>
      <c r="AD1269" s="5">
        <f t="shared" si="2530"/>
        <v>0.81169293239543872</v>
      </c>
      <c r="AE1269" s="5">
        <f t="shared" si="2530"/>
        <v>0.73208379304577242</v>
      </c>
      <c r="AF1269" s="5">
        <f t="shared" si="2530"/>
        <v>0.43265036358797482</v>
      </c>
      <c r="AG1269" s="5">
        <f t="shared" si="2530"/>
        <v>1.3325549889542359</v>
      </c>
      <c r="AH1269" s="5">
        <f t="shared" si="2530"/>
        <v>0.87570467306006028</v>
      </c>
      <c r="AI1269" s="5">
        <f t="shared" si="2530"/>
        <v>1.3978458588716911</v>
      </c>
    </row>
    <row r="1270" spans="2:35" x14ac:dyDescent="0.3">
      <c r="B1270" s="86">
        <f t="shared" si="2511"/>
        <v>47573</v>
      </c>
      <c r="C1270" s="3"/>
      <c r="D1270" s="3"/>
      <c r="E1270" s="5">
        <f t="shared" ref="E1270:AI1270" si="2531">E1200-E1235</f>
        <v>5.4306037768075726</v>
      </c>
      <c r="F1270" s="5">
        <f t="shared" si="2531"/>
        <v>12.389127247086503</v>
      </c>
      <c r="G1270" s="5">
        <f t="shared" si="2531"/>
        <v>11.361617447520544</v>
      </c>
      <c r="H1270" s="5">
        <f t="shared" si="2531"/>
        <v>7.3033997218780975</v>
      </c>
      <c r="I1270" s="5">
        <f t="shared" si="2531"/>
        <v>17.418233225174816</v>
      </c>
      <c r="J1270" s="5">
        <f t="shared" si="2531"/>
        <v>96.389695120894757</v>
      </c>
      <c r="K1270" s="5">
        <f t="shared" si="2531"/>
        <v>11.819185911214989</v>
      </c>
      <c r="L1270" s="5"/>
      <c r="M1270" s="5">
        <f t="shared" si="2531"/>
        <v>5.6714171850000739</v>
      </c>
      <c r="N1270" s="5">
        <f t="shared" si="2531"/>
        <v>0</v>
      </c>
      <c r="O1270" s="5">
        <f t="shared" si="2531"/>
        <v>0</v>
      </c>
      <c r="P1270" s="5">
        <f t="shared" si="2531"/>
        <v>0</v>
      </c>
      <c r="Q1270" s="5">
        <f t="shared" si="2531"/>
        <v>0</v>
      </c>
      <c r="R1270" s="5">
        <f t="shared" si="2531"/>
        <v>0</v>
      </c>
      <c r="S1270" s="5">
        <f t="shared" si="2531"/>
        <v>0</v>
      </c>
      <c r="T1270" s="5"/>
      <c r="U1270" s="5">
        <f t="shared" si="2531"/>
        <v>5.3515762085159864</v>
      </c>
      <c r="V1270" s="5">
        <f t="shared" si="2531"/>
        <v>3.3103900311048804</v>
      </c>
      <c r="W1270" s="5">
        <f t="shared" si="2531"/>
        <v>3.0673577432010539</v>
      </c>
      <c r="X1270" s="5">
        <f t="shared" si="2531"/>
        <v>0.89674701638184606</v>
      </c>
      <c r="Y1270" s="5">
        <f t="shared" si="2531"/>
        <v>1.5111656690767861</v>
      </c>
      <c r="Z1270" s="5">
        <f t="shared" si="2531"/>
        <v>8.1431069658780189</v>
      </c>
      <c r="AA1270" s="5">
        <f t="shared" si="2531"/>
        <v>0.87234147273509066</v>
      </c>
      <c r="AB1270" s="5"/>
      <c r="AC1270" s="5">
        <f t="shared" si="2531"/>
        <v>2.422994944406959</v>
      </c>
      <c r="AD1270" s="5">
        <f t="shared" si="2531"/>
        <v>0.81575139705741595</v>
      </c>
      <c r="AE1270" s="5">
        <f t="shared" si="2531"/>
        <v>0.73574421201100115</v>
      </c>
      <c r="AF1270" s="5">
        <f t="shared" si="2531"/>
        <v>0.43481361540591457</v>
      </c>
      <c r="AG1270" s="5">
        <f t="shared" si="2531"/>
        <v>1.3392177638990068</v>
      </c>
      <c r="AH1270" s="5">
        <f t="shared" si="2531"/>
        <v>0.88008319642536081</v>
      </c>
      <c r="AI1270" s="5">
        <f t="shared" si="2531"/>
        <v>1.4048350881660496</v>
      </c>
    </row>
    <row r="1271" spans="2:35" x14ac:dyDescent="0.3">
      <c r="B1271" s="86">
        <f t="shared" si="2511"/>
        <v>47938</v>
      </c>
      <c r="C1271" s="3"/>
      <c r="D1271" s="3"/>
      <c r="E1271" s="5">
        <f t="shared" ref="E1271:AI1271" si="2532">E1201-E1236</f>
        <v>5.4577567956916084</v>
      </c>
      <c r="F1271" s="5">
        <f t="shared" si="2532"/>
        <v>12.451072883321935</v>
      </c>
      <c r="G1271" s="5">
        <f t="shared" si="2532"/>
        <v>11.418425534758157</v>
      </c>
      <c r="H1271" s="5">
        <f t="shared" si="2532"/>
        <v>7.3399167204874871</v>
      </c>
      <c r="I1271" s="5">
        <f t="shared" si="2532"/>
        <v>17.50532439130069</v>
      </c>
      <c r="J1271" s="5">
        <f t="shared" si="2532"/>
        <v>96.871643596499212</v>
      </c>
      <c r="K1271" s="5">
        <f t="shared" si="2532"/>
        <v>11.878281840771068</v>
      </c>
      <c r="L1271" s="5"/>
      <c r="M1271" s="5">
        <f t="shared" si="2532"/>
        <v>5.6997742709250758</v>
      </c>
      <c r="N1271" s="5">
        <f t="shared" si="2532"/>
        <v>0</v>
      </c>
      <c r="O1271" s="5">
        <f t="shared" si="2532"/>
        <v>0</v>
      </c>
      <c r="P1271" s="5">
        <f t="shared" si="2532"/>
        <v>0</v>
      </c>
      <c r="Q1271" s="5">
        <f t="shared" si="2532"/>
        <v>0</v>
      </c>
      <c r="R1271" s="5">
        <f t="shared" si="2532"/>
        <v>0</v>
      </c>
      <c r="S1271" s="5">
        <f t="shared" si="2532"/>
        <v>0</v>
      </c>
      <c r="T1271" s="5"/>
      <c r="U1271" s="5">
        <f t="shared" si="2532"/>
        <v>5.378334089558571</v>
      </c>
      <c r="V1271" s="5">
        <f t="shared" si="2532"/>
        <v>3.3269419812604042</v>
      </c>
      <c r="W1271" s="5">
        <f t="shared" si="2532"/>
        <v>3.0826945319170598</v>
      </c>
      <c r="X1271" s="5">
        <f t="shared" si="2532"/>
        <v>0.9012307514637552</v>
      </c>
      <c r="Y1271" s="5">
        <f t="shared" si="2532"/>
        <v>1.5187214974221703</v>
      </c>
      <c r="Z1271" s="5">
        <f t="shared" si="2532"/>
        <v>8.1838225007074072</v>
      </c>
      <c r="AA1271" s="5">
        <f t="shared" si="2532"/>
        <v>0.87670318009876613</v>
      </c>
      <c r="AB1271" s="5"/>
      <c r="AC1271" s="5">
        <f t="shared" si="2532"/>
        <v>2.435109919128994</v>
      </c>
      <c r="AD1271" s="5">
        <f t="shared" si="2532"/>
        <v>0.81983015404270265</v>
      </c>
      <c r="AE1271" s="5">
        <f t="shared" si="2532"/>
        <v>0.73942293307105622</v>
      </c>
      <c r="AF1271" s="5">
        <f t="shared" si="2532"/>
        <v>0.43698768348294426</v>
      </c>
      <c r="AG1271" s="5">
        <f t="shared" si="2532"/>
        <v>1.3459138527185015</v>
      </c>
      <c r="AH1271" s="5">
        <f t="shared" si="2532"/>
        <v>0.88448361240748707</v>
      </c>
      <c r="AI1271" s="5">
        <f t="shared" si="2532"/>
        <v>1.4118592636068796</v>
      </c>
    </row>
    <row r="1272" spans="2:35" x14ac:dyDescent="0.3">
      <c r="B1272" s="86">
        <f t="shared" si="2511"/>
        <v>48304</v>
      </c>
      <c r="C1272" s="3"/>
      <c r="D1272" s="3"/>
      <c r="E1272" s="5">
        <f t="shared" ref="E1272:AI1272" si="2533">E1202-E1237</f>
        <v>5.4850455796700714</v>
      </c>
      <c r="F1272" s="5">
        <f t="shared" si="2533"/>
        <v>12.513328247738546</v>
      </c>
      <c r="G1272" s="5">
        <f t="shared" si="2533"/>
        <v>11.47551766243194</v>
      </c>
      <c r="H1272" s="5">
        <f t="shared" si="2533"/>
        <v>7.3766163040899215</v>
      </c>
      <c r="I1272" s="5">
        <f t="shared" si="2533"/>
        <v>17.592851013257203</v>
      </c>
      <c r="J1272" s="5">
        <f t="shared" si="2533"/>
        <v>97.356001814481687</v>
      </c>
      <c r="K1272" s="5">
        <f t="shared" si="2533"/>
        <v>11.937673249974919</v>
      </c>
      <c r="L1272" s="5"/>
      <c r="M1272" s="5">
        <f t="shared" si="2533"/>
        <v>5.7282731422797042</v>
      </c>
      <c r="N1272" s="5">
        <f t="shared" si="2533"/>
        <v>0</v>
      </c>
      <c r="O1272" s="5">
        <f t="shared" si="2533"/>
        <v>0</v>
      </c>
      <c r="P1272" s="5">
        <f t="shared" si="2533"/>
        <v>0</v>
      </c>
      <c r="Q1272" s="5">
        <f t="shared" si="2533"/>
        <v>0</v>
      </c>
      <c r="R1272" s="5">
        <f t="shared" si="2533"/>
        <v>0</v>
      </c>
      <c r="S1272" s="5">
        <f t="shared" si="2533"/>
        <v>0</v>
      </c>
      <c r="T1272" s="5"/>
      <c r="U1272" s="5">
        <f t="shared" si="2533"/>
        <v>5.4052257600063598</v>
      </c>
      <c r="V1272" s="5">
        <f t="shared" si="2533"/>
        <v>3.3435766911667066</v>
      </c>
      <c r="W1272" s="5">
        <f t="shared" si="2533"/>
        <v>3.0981080045766447</v>
      </c>
      <c r="X1272" s="5">
        <f t="shared" si="2533"/>
        <v>0.90573690522107375</v>
      </c>
      <c r="Y1272" s="5">
        <f t="shared" si="2533"/>
        <v>1.5263151049092807</v>
      </c>
      <c r="Z1272" s="5">
        <f t="shared" si="2533"/>
        <v>8.2247416132109414</v>
      </c>
      <c r="AA1272" s="5">
        <f t="shared" si="2533"/>
        <v>0.88108669599925971</v>
      </c>
      <c r="AB1272" s="5"/>
      <c r="AC1272" s="5">
        <f t="shared" si="2533"/>
        <v>2.4472854687246368</v>
      </c>
      <c r="AD1272" s="5">
        <f t="shared" si="2533"/>
        <v>0.82392930481291637</v>
      </c>
      <c r="AE1272" s="5">
        <f t="shared" si="2533"/>
        <v>0.74312004773641149</v>
      </c>
      <c r="AF1272" s="5">
        <f t="shared" si="2533"/>
        <v>0.43917262190035888</v>
      </c>
      <c r="AG1272" s="5">
        <f t="shared" si="2533"/>
        <v>1.3526434219820942</v>
      </c>
      <c r="AH1272" s="5">
        <f t="shared" si="2533"/>
        <v>0.88890603046952432</v>
      </c>
      <c r="AI1272" s="5">
        <f t="shared" si="2533"/>
        <v>1.4189185599249137</v>
      </c>
    </row>
    <row r="1273" spans="2:35" x14ac:dyDescent="0.3">
      <c r="B1273" s="86">
        <f t="shared" si="2511"/>
        <v>48669</v>
      </c>
      <c r="C1273" s="3"/>
      <c r="D1273" s="3"/>
      <c r="E1273" s="5">
        <f t="shared" ref="E1273:AI1273" si="2534">E1203-E1238</f>
        <v>5.5124708075684197</v>
      </c>
      <c r="F1273" s="5">
        <f t="shared" si="2534"/>
        <v>12.575894888977235</v>
      </c>
      <c r="G1273" s="5">
        <f t="shared" si="2534"/>
        <v>11.532895250744104</v>
      </c>
      <c r="H1273" s="5">
        <f t="shared" si="2534"/>
        <v>7.4134993856103719</v>
      </c>
      <c r="I1273" s="5">
        <f t="shared" si="2534"/>
        <v>17.680815268323485</v>
      </c>
      <c r="J1273" s="5">
        <f t="shared" si="2534"/>
        <v>97.842781823554091</v>
      </c>
      <c r="K1273" s="5">
        <f t="shared" si="2534"/>
        <v>11.997361616224792</v>
      </c>
      <c r="L1273" s="5"/>
      <c r="M1273" s="5">
        <f t="shared" si="2534"/>
        <v>5.7569145079910982</v>
      </c>
      <c r="N1273" s="5">
        <f t="shared" si="2534"/>
        <v>0</v>
      </c>
      <c r="O1273" s="5">
        <f t="shared" si="2534"/>
        <v>0</v>
      </c>
      <c r="P1273" s="5">
        <f t="shared" si="2534"/>
        <v>0</v>
      </c>
      <c r="Q1273" s="5">
        <f t="shared" si="2534"/>
        <v>0</v>
      </c>
      <c r="R1273" s="5">
        <f t="shared" si="2534"/>
        <v>0</v>
      </c>
      <c r="S1273" s="5">
        <f t="shared" si="2534"/>
        <v>0</v>
      </c>
      <c r="T1273" s="5"/>
      <c r="U1273" s="5">
        <f t="shared" si="2534"/>
        <v>5.4322518888063911</v>
      </c>
      <c r="V1273" s="5">
        <f t="shared" si="2534"/>
        <v>3.3602945746225394</v>
      </c>
      <c r="W1273" s="5">
        <f t="shared" si="2534"/>
        <v>3.113598544599526</v>
      </c>
      <c r="X1273" s="5">
        <f t="shared" si="2534"/>
        <v>0.91026558974717942</v>
      </c>
      <c r="Y1273" s="5">
        <f t="shared" si="2534"/>
        <v>1.5339466804338269</v>
      </c>
      <c r="Z1273" s="5">
        <f t="shared" si="2534"/>
        <v>8.2658653212769977</v>
      </c>
      <c r="AA1273" s="5">
        <f t="shared" si="2534"/>
        <v>0.88549212947925593</v>
      </c>
      <c r="AB1273" s="5"/>
      <c r="AC1273" s="5">
        <f t="shared" si="2534"/>
        <v>2.4595218960682601</v>
      </c>
      <c r="AD1273" s="5">
        <f t="shared" si="2534"/>
        <v>0.82804895133698064</v>
      </c>
      <c r="AE1273" s="5">
        <f t="shared" si="2534"/>
        <v>0.74683564797509305</v>
      </c>
      <c r="AF1273" s="5">
        <f t="shared" si="2534"/>
        <v>0.4413684850098607</v>
      </c>
      <c r="AG1273" s="5">
        <f t="shared" si="2534"/>
        <v>1.3594066390920041</v>
      </c>
      <c r="AH1273" s="5">
        <f t="shared" si="2534"/>
        <v>0.8933505606218719</v>
      </c>
      <c r="AI1273" s="5">
        <f t="shared" si="2534"/>
        <v>1.4260131527245383</v>
      </c>
    </row>
    <row r="1274" spans="2:35" x14ac:dyDescent="0.3">
      <c r="B1274" s="86">
        <f t="shared" si="2511"/>
        <v>49034</v>
      </c>
      <c r="C1274" s="3"/>
      <c r="D1274" s="3"/>
      <c r="E1274" s="5">
        <f t="shared" ref="E1274:AI1274" si="2535">E1204-E1239</f>
        <v>5.5400331616062601</v>
      </c>
      <c r="F1274" s="5">
        <f t="shared" si="2535"/>
        <v>12.638774363422119</v>
      </c>
      <c r="G1274" s="5">
        <f t="shared" si="2535"/>
        <v>11.59055972699781</v>
      </c>
      <c r="H1274" s="5">
        <f t="shared" si="2535"/>
        <v>7.4505668825384213</v>
      </c>
      <c r="I1274" s="5">
        <f t="shared" si="2535"/>
        <v>17.769219344665103</v>
      </c>
      <c r="J1274" s="5">
        <f t="shared" si="2535"/>
        <v>98.331995732671842</v>
      </c>
      <c r="K1274" s="5">
        <f t="shared" si="2535"/>
        <v>12.057348424305916</v>
      </c>
      <c r="L1274" s="5"/>
      <c r="M1274" s="5">
        <f t="shared" si="2535"/>
        <v>5.7856990805310531</v>
      </c>
      <c r="N1274" s="5">
        <f t="shared" si="2535"/>
        <v>0</v>
      </c>
      <c r="O1274" s="5">
        <f t="shared" si="2535"/>
        <v>0</v>
      </c>
      <c r="P1274" s="5">
        <f t="shared" si="2535"/>
        <v>0</v>
      </c>
      <c r="Q1274" s="5">
        <f t="shared" si="2535"/>
        <v>0</v>
      </c>
      <c r="R1274" s="5">
        <f t="shared" si="2535"/>
        <v>0</v>
      </c>
      <c r="S1274" s="5">
        <f t="shared" si="2535"/>
        <v>0</v>
      </c>
      <c r="T1274" s="5"/>
      <c r="U1274" s="5">
        <f t="shared" si="2535"/>
        <v>5.4594131482504196</v>
      </c>
      <c r="V1274" s="5">
        <f t="shared" si="2535"/>
        <v>3.37709604749565</v>
      </c>
      <c r="W1274" s="5">
        <f t="shared" si="2535"/>
        <v>3.1291665373225257</v>
      </c>
      <c r="X1274" s="5">
        <f t="shared" si="2535"/>
        <v>0.91481691769591489</v>
      </c>
      <c r="Y1274" s="5">
        <f t="shared" si="2535"/>
        <v>1.541616413835996</v>
      </c>
      <c r="Z1274" s="5">
        <f t="shared" si="2535"/>
        <v>8.3071946478833816</v>
      </c>
      <c r="AA1274" s="5">
        <f t="shared" si="2535"/>
        <v>0.88991959012665189</v>
      </c>
      <c r="AB1274" s="5"/>
      <c r="AC1274" s="5">
        <f t="shared" si="2535"/>
        <v>2.4718195055486021</v>
      </c>
      <c r="AD1274" s="5">
        <f t="shared" si="2535"/>
        <v>0.83218919609366537</v>
      </c>
      <c r="AE1274" s="5">
        <f t="shared" si="2535"/>
        <v>0.75056982621496893</v>
      </c>
      <c r="AF1274" s="5">
        <f t="shared" si="2535"/>
        <v>0.44357532743490968</v>
      </c>
      <c r="AG1274" s="5">
        <f t="shared" si="2535"/>
        <v>1.3662036722874644</v>
      </c>
      <c r="AH1274" s="5">
        <f t="shared" si="2535"/>
        <v>0.89781731342498161</v>
      </c>
      <c r="AI1274" s="5">
        <f t="shared" si="2535"/>
        <v>1.4331432184881607</v>
      </c>
    </row>
    <row r="1275" spans="2:35" x14ac:dyDescent="0.3">
      <c r="B1275" s="86">
        <f t="shared" si="2511"/>
        <v>49399</v>
      </c>
      <c r="C1275" s="3"/>
      <c r="D1275" s="3"/>
      <c r="E1275" s="5">
        <f t="shared" ref="E1275:AI1275" si="2536">E1205-E1240</f>
        <v>5.5677333274142882</v>
      </c>
      <c r="F1275" s="5">
        <f t="shared" si="2536"/>
        <v>12.701968235239228</v>
      </c>
      <c r="G1275" s="5">
        <f t="shared" si="2536"/>
        <v>11.64851252563281</v>
      </c>
      <c r="H1275" s="5">
        <f t="shared" si="2536"/>
        <v>7.4878197169511118</v>
      </c>
      <c r="I1275" s="5">
        <f t="shared" si="2536"/>
        <v>17.858065441388419</v>
      </c>
      <c r="J1275" s="5">
        <f t="shared" si="2536"/>
        <v>98.823655711335206</v>
      </c>
      <c r="K1275" s="5">
        <f t="shared" si="2536"/>
        <v>12.117635166427444</v>
      </c>
      <c r="L1275" s="5"/>
      <c r="M1275" s="5">
        <f t="shared" si="2536"/>
        <v>5.8146275759337129</v>
      </c>
      <c r="N1275" s="5">
        <f t="shared" si="2536"/>
        <v>0</v>
      </c>
      <c r="O1275" s="5">
        <f t="shared" si="2536"/>
        <v>0</v>
      </c>
      <c r="P1275" s="5">
        <f t="shared" si="2536"/>
        <v>0</v>
      </c>
      <c r="Q1275" s="5">
        <f t="shared" si="2536"/>
        <v>0</v>
      </c>
      <c r="R1275" s="5">
        <f t="shared" si="2536"/>
        <v>0</v>
      </c>
      <c r="S1275" s="5">
        <f t="shared" si="2536"/>
        <v>0</v>
      </c>
      <c r="T1275" s="5"/>
      <c r="U1275" s="5">
        <f t="shared" si="2536"/>
        <v>5.4867102139916781</v>
      </c>
      <c r="V1275" s="5">
        <f t="shared" si="2536"/>
        <v>3.3939815277331284</v>
      </c>
      <c r="W1275" s="5">
        <f t="shared" si="2536"/>
        <v>3.1448123700091379</v>
      </c>
      <c r="X1275" s="5">
        <f t="shared" si="2536"/>
        <v>0.91939100228439452</v>
      </c>
      <c r="Y1275" s="5">
        <f t="shared" si="2536"/>
        <v>1.549324495905176</v>
      </c>
      <c r="Z1275" s="5">
        <f t="shared" si="2536"/>
        <v>8.3487306211227974</v>
      </c>
      <c r="AA1275" s="5">
        <f t="shared" si="2536"/>
        <v>0.89436918807728538</v>
      </c>
      <c r="AB1275" s="5"/>
      <c r="AC1275" s="5">
        <f t="shared" si="2536"/>
        <v>2.4841786030763444</v>
      </c>
      <c r="AD1275" s="5">
        <f t="shared" si="2536"/>
        <v>0.83635014207413372</v>
      </c>
      <c r="AE1275" s="5">
        <f t="shared" si="2536"/>
        <v>0.75432267534604414</v>
      </c>
      <c r="AF1275" s="5">
        <f t="shared" si="2536"/>
        <v>0.44579320407208423</v>
      </c>
      <c r="AG1275" s="5">
        <f t="shared" si="2536"/>
        <v>1.3730346906489013</v>
      </c>
      <c r="AH1275" s="5">
        <f t="shared" si="2536"/>
        <v>0.90230639999210549</v>
      </c>
      <c r="AI1275" s="5">
        <f t="shared" si="2536"/>
        <v>1.4403089345806017</v>
      </c>
    </row>
    <row r="1276" spans="2:35" x14ac:dyDescent="0.3">
      <c r="B1276" s="86">
        <f t="shared" si="2511"/>
        <v>49765</v>
      </c>
      <c r="C1276" s="3"/>
      <c r="D1276" s="3"/>
      <c r="E1276" s="5">
        <f t="shared" ref="E1276:AI1276" si="2537">E1206-E1241</f>
        <v>5.5955719940513617</v>
      </c>
      <c r="F1276" s="5">
        <f t="shared" si="2537"/>
        <v>12.765478076415423</v>
      </c>
      <c r="G1276" s="5">
        <f t="shared" si="2537"/>
        <v>11.706755088260962</v>
      </c>
      <c r="H1276" s="5">
        <f t="shared" si="2537"/>
        <v>7.5252588155358673</v>
      </c>
      <c r="I1276" s="5">
        <f t="shared" si="2537"/>
        <v>17.947355768595358</v>
      </c>
      <c r="J1276" s="5">
        <f t="shared" si="2537"/>
        <v>99.31777398989189</v>
      </c>
      <c r="K1276" s="5">
        <f t="shared" si="2537"/>
        <v>12.178223342259582</v>
      </c>
      <c r="L1276" s="5"/>
      <c r="M1276" s="5">
        <f t="shared" si="2537"/>
        <v>5.8437007138133765</v>
      </c>
      <c r="N1276" s="5">
        <f t="shared" si="2537"/>
        <v>0</v>
      </c>
      <c r="O1276" s="5">
        <f t="shared" si="2537"/>
        <v>0</v>
      </c>
      <c r="P1276" s="5">
        <f t="shared" si="2537"/>
        <v>0</v>
      </c>
      <c r="Q1276" s="5">
        <f t="shared" si="2537"/>
        <v>0</v>
      </c>
      <c r="R1276" s="5">
        <f t="shared" si="2537"/>
        <v>0</v>
      </c>
      <c r="S1276" s="5">
        <f t="shared" si="2537"/>
        <v>0</v>
      </c>
      <c r="T1276" s="5"/>
      <c r="U1276" s="5">
        <f t="shared" si="2537"/>
        <v>5.5141437650616325</v>
      </c>
      <c r="V1276" s="5">
        <f t="shared" si="2537"/>
        <v>3.4109514353717945</v>
      </c>
      <c r="W1276" s="5">
        <f t="shared" si="2537"/>
        <v>3.1605364318591818</v>
      </c>
      <c r="X1276" s="5">
        <f t="shared" si="2537"/>
        <v>0.92398795729581629</v>
      </c>
      <c r="Y1276" s="5">
        <f t="shared" si="2537"/>
        <v>1.5570711183847017</v>
      </c>
      <c r="Z1276" s="5">
        <f t="shared" si="2537"/>
        <v>8.39047427422841</v>
      </c>
      <c r="AA1276" s="5">
        <f t="shared" si="2537"/>
        <v>0.89884103401767157</v>
      </c>
      <c r="AB1276" s="5"/>
      <c r="AC1276" s="5">
        <f t="shared" si="2537"/>
        <v>2.4965994960917257</v>
      </c>
      <c r="AD1276" s="5">
        <f t="shared" si="2537"/>
        <v>0.84053189278450446</v>
      </c>
      <c r="AE1276" s="5">
        <f t="shared" si="2537"/>
        <v>0.75809428872277351</v>
      </c>
      <c r="AF1276" s="5">
        <f t="shared" si="2537"/>
        <v>0.44802217009244472</v>
      </c>
      <c r="AG1276" s="5">
        <f t="shared" si="2537"/>
        <v>1.3798998641021454</v>
      </c>
      <c r="AH1276" s="5">
        <f t="shared" si="2537"/>
        <v>0.90681793199206606</v>
      </c>
      <c r="AI1276" s="5">
        <f t="shared" si="2537"/>
        <v>1.4475104792535043</v>
      </c>
    </row>
    <row r="1277" spans="2:35" x14ac:dyDescent="0.3">
      <c r="B1277" s="86">
        <f t="shared" si="2511"/>
        <v>50130</v>
      </c>
      <c r="C1277" s="3"/>
      <c r="D1277" s="3"/>
      <c r="E1277" s="5">
        <f t="shared" ref="E1277:AI1277" si="2538">E1207-E1242</f>
        <v>5.6235498540216184</v>
      </c>
      <c r="F1277" s="5">
        <f t="shared" si="2538"/>
        <v>12.8293054667975</v>
      </c>
      <c r="G1277" s="5">
        <f t="shared" si="2538"/>
        <v>11.765288863702267</v>
      </c>
      <c r="H1277" s="5">
        <f t="shared" si="2538"/>
        <v>7.5628851096135463</v>
      </c>
      <c r="I1277" s="5">
        <f t="shared" si="2538"/>
        <v>18.037092547438334</v>
      </c>
      <c r="J1277" s="5">
        <f t="shared" si="2538"/>
        <v>99.814362859841339</v>
      </c>
      <c r="K1277" s="5">
        <f t="shared" si="2538"/>
        <v>12.239114458970876</v>
      </c>
      <c r="L1277" s="5"/>
      <c r="M1277" s="5">
        <f t="shared" si="2538"/>
        <v>5.8729192173824458</v>
      </c>
      <c r="N1277" s="5">
        <f t="shared" si="2538"/>
        <v>0</v>
      </c>
      <c r="O1277" s="5">
        <f t="shared" si="2538"/>
        <v>0</v>
      </c>
      <c r="P1277" s="5">
        <f t="shared" si="2538"/>
        <v>0</v>
      </c>
      <c r="Q1277" s="5">
        <f t="shared" si="2538"/>
        <v>0</v>
      </c>
      <c r="R1277" s="5">
        <f t="shared" si="2538"/>
        <v>0</v>
      </c>
      <c r="S1277" s="5">
        <f t="shared" si="2538"/>
        <v>0</v>
      </c>
      <c r="T1277" s="5"/>
      <c r="U1277" s="5">
        <f t="shared" si="2538"/>
        <v>5.5417144838869419</v>
      </c>
      <c r="V1277" s="5">
        <f t="shared" si="2538"/>
        <v>3.4280061925486525</v>
      </c>
      <c r="W1277" s="5">
        <f t="shared" si="2538"/>
        <v>3.1763391140184787</v>
      </c>
      <c r="X1277" s="5">
        <f t="shared" si="2538"/>
        <v>0.92860789708229552</v>
      </c>
      <c r="Y1277" s="5">
        <f t="shared" si="2538"/>
        <v>1.5648564739766249</v>
      </c>
      <c r="Z1277" s="5">
        <f t="shared" si="2538"/>
        <v>8.4324266455995502</v>
      </c>
      <c r="AA1277" s="5">
        <f t="shared" si="2538"/>
        <v>0.90333523918775982</v>
      </c>
      <c r="AB1277" s="5"/>
      <c r="AC1277" s="5">
        <f t="shared" si="2538"/>
        <v>2.5090824935721834</v>
      </c>
      <c r="AD1277" s="5">
        <f t="shared" si="2538"/>
        <v>0.84473455224842686</v>
      </c>
      <c r="AE1277" s="5">
        <f t="shared" si="2538"/>
        <v>0.76188476016638784</v>
      </c>
      <c r="AF1277" s="5">
        <f t="shared" si="2538"/>
        <v>0.45026228094290688</v>
      </c>
      <c r="AG1277" s="5">
        <f t="shared" si="2538"/>
        <v>1.3867993634226563</v>
      </c>
      <c r="AH1277" s="5">
        <f t="shared" si="2538"/>
        <v>0.91135202165202678</v>
      </c>
      <c r="AI1277" s="5">
        <f t="shared" si="2538"/>
        <v>1.4547480316497718</v>
      </c>
    </row>
    <row r="1278" spans="2:35" x14ac:dyDescent="0.3">
      <c r="B1278" s="86">
        <f t="shared" si="2511"/>
        <v>50495</v>
      </c>
      <c r="C1278" s="3"/>
      <c r="D1278" s="3"/>
      <c r="E1278" s="5">
        <f t="shared" ref="E1278:AI1278" si="2539">E1208-E1243</f>
        <v>5.6516676032917275</v>
      </c>
      <c r="F1278" s="5">
        <f t="shared" si="2539"/>
        <v>12.893451994131485</v>
      </c>
      <c r="G1278" s="5">
        <f t="shared" si="2539"/>
        <v>11.824115308020779</v>
      </c>
      <c r="H1278" s="5">
        <f t="shared" si="2539"/>
        <v>7.6006995351616133</v>
      </c>
      <c r="I1278" s="5">
        <f t="shared" si="2539"/>
        <v>18.12727801017553</v>
      </c>
      <c r="J1278" s="5">
        <f t="shared" si="2539"/>
        <v>100.31343467414051</v>
      </c>
      <c r="K1278" s="5">
        <f t="shared" si="2539"/>
        <v>12.300310031265729</v>
      </c>
      <c r="L1278" s="5"/>
      <c r="M1278" s="5">
        <f t="shared" si="2539"/>
        <v>5.9022838134693529</v>
      </c>
      <c r="N1278" s="5">
        <f t="shared" si="2539"/>
        <v>0</v>
      </c>
      <c r="O1278" s="5">
        <f t="shared" si="2539"/>
        <v>0</v>
      </c>
      <c r="P1278" s="5">
        <f t="shared" si="2539"/>
        <v>0</v>
      </c>
      <c r="Q1278" s="5">
        <f t="shared" si="2539"/>
        <v>0</v>
      </c>
      <c r="R1278" s="5">
        <f t="shared" si="2539"/>
        <v>0</v>
      </c>
      <c r="S1278" s="5">
        <f t="shared" si="2539"/>
        <v>0</v>
      </c>
      <c r="T1278" s="5"/>
      <c r="U1278" s="5">
        <f t="shared" si="2539"/>
        <v>5.5694230563063769</v>
      </c>
      <c r="V1278" s="5">
        <f t="shared" si="2539"/>
        <v>3.4451462235113954</v>
      </c>
      <c r="W1278" s="5">
        <f t="shared" si="2539"/>
        <v>3.1922208095885694</v>
      </c>
      <c r="X1278" s="5">
        <f t="shared" si="2539"/>
        <v>0.93325093656770708</v>
      </c>
      <c r="Y1278" s="5">
        <f t="shared" si="2539"/>
        <v>1.5726807563465082</v>
      </c>
      <c r="Z1278" s="5">
        <f t="shared" si="2539"/>
        <v>8.4745887788275471</v>
      </c>
      <c r="AA1278" s="5">
        <f t="shared" si="2539"/>
        <v>0.90785191538369858</v>
      </c>
      <c r="AB1278" s="5"/>
      <c r="AC1278" s="5">
        <f t="shared" si="2539"/>
        <v>2.5216279060400453</v>
      </c>
      <c r="AD1278" s="5">
        <f t="shared" si="2539"/>
        <v>0.84895822500966922</v>
      </c>
      <c r="AE1278" s="5">
        <f t="shared" si="2539"/>
        <v>0.76569418396721911</v>
      </c>
      <c r="AF1278" s="5">
        <f t="shared" si="2539"/>
        <v>0.45251359234762134</v>
      </c>
      <c r="AG1278" s="5">
        <f t="shared" si="2539"/>
        <v>1.3937333602397697</v>
      </c>
      <c r="AH1278" s="5">
        <f t="shared" si="2539"/>
        <v>0.91590878176028756</v>
      </c>
      <c r="AI1278" s="5">
        <f t="shared" si="2539"/>
        <v>1.4620217718080204</v>
      </c>
    </row>
    <row r="1279" spans="2:35" x14ac:dyDescent="0.3">
      <c r="B1279" s="86">
        <f t="shared" si="2511"/>
        <v>50860</v>
      </c>
      <c r="C1279" s="3"/>
      <c r="D1279" s="3"/>
      <c r="E1279" s="5">
        <f t="shared" ref="E1279:AI1279" si="2540">E1209-E1244</f>
        <v>5.6799259413081842</v>
      </c>
      <c r="F1279" s="5">
        <f t="shared" si="2540"/>
        <v>12.957919254102141</v>
      </c>
      <c r="G1279" s="5">
        <f t="shared" si="2540"/>
        <v>11.883235884560889</v>
      </c>
      <c r="H1279" s="5">
        <f t="shared" si="2540"/>
        <v>7.638703032837423</v>
      </c>
      <c r="I1279" s="5">
        <f t="shared" si="2540"/>
        <v>18.217914400226405</v>
      </c>
      <c r="J1279" s="5">
        <f t="shared" si="2540"/>
        <v>100.81500184751121</v>
      </c>
      <c r="K1279" s="5">
        <f t="shared" si="2540"/>
        <v>12.361811581422053</v>
      </c>
      <c r="L1279" s="5"/>
      <c r="M1279" s="5">
        <f t="shared" si="2540"/>
        <v>5.9317952325367003</v>
      </c>
      <c r="N1279" s="5">
        <f t="shared" si="2540"/>
        <v>0</v>
      </c>
      <c r="O1279" s="5">
        <f t="shared" si="2540"/>
        <v>0</v>
      </c>
      <c r="P1279" s="5">
        <f t="shared" si="2540"/>
        <v>0</v>
      </c>
      <c r="Q1279" s="5">
        <f t="shared" si="2540"/>
        <v>0</v>
      </c>
      <c r="R1279" s="5">
        <f t="shared" si="2540"/>
        <v>0</v>
      </c>
      <c r="S1279" s="5">
        <f t="shared" si="2540"/>
        <v>0</v>
      </c>
      <c r="T1279" s="5"/>
      <c r="U1279" s="5">
        <f t="shared" si="2540"/>
        <v>5.5972701715879083</v>
      </c>
      <c r="V1279" s="5">
        <f t="shared" si="2540"/>
        <v>3.4623719546289529</v>
      </c>
      <c r="W1279" s="5">
        <f t="shared" si="2540"/>
        <v>3.208181913636512</v>
      </c>
      <c r="X1279" s="5">
        <f t="shared" si="2540"/>
        <v>0.93791719125054573</v>
      </c>
      <c r="Y1279" s="5">
        <f t="shared" si="2540"/>
        <v>1.5805441601282402</v>
      </c>
      <c r="Z1279" s="5">
        <f t="shared" si="2540"/>
        <v>8.5169617227216854</v>
      </c>
      <c r="AA1279" s="5">
        <f t="shared" si="2540"/>
        <v>0.91239117496061695</v>
      </c>
      <c r="AB1279" s="5"/>
      <c r="AC1279" s="5">
        <f t="shared" si="2540"/>
        <v>2.5342360455702462</v>
      </c>
      <c r="AD1279" s="5">
        <f t="shared" si="2540"/>
        <v>0.85320301613471727</v>
      </c>
      <c r="AE1279" s="5">
        <f t="shared" si="2540"/>
        <v>0.76952265488705507</v>
      </c>
      <c r="AF1279" s="5">
        <f t="shared" si="2540"/>
        <v>0.45477616030935963</v>
      </c>
      <c r="AG1279" s="5">
        <f t="shared" si="2540"/>
        <v>1.4007020270409685</v>
      </c>
      <c r="AH1279" s="5">
        <f t="shared" si="2540"/>
        <v>0.92048832566908823</v>
      </c>
      <c r="AI1279" s="5">
        <f t="shared" si="2540"/>
        <v>1.4693318806670606</v>
      </c>
    </row>
    <row r="1280" spans="2:35" x14ac:dyDescent="0.3">
      <c r="B1280" s="86">
        <f t="shared" si="2511"/>
        <v>51226</v>
      </c>
      <c r="C1280" s="3"/>
      <c r="D1280" s="3"/>
      <c r="E1280" s="5">
        <f t="shared" ref="E1280:AI1280" si="2541">E1210-E1245</f>
        <v>5.7083255710147256</v>
      </c>
      <c r="F1280" s="5">
        <f t="shared" si="2541"/>
        <v>13.022708850372652</v>
      </c>
      <c r="G1280" s="5">
        <f t="shared" si="2541"/>
        <v>11.942652063983687</v>
      </c>
      <c r="H1280" s="5">
        <f t="shared" si="2541"/>
        <v>7.6768965480016078</v>
      </c>
      <c r="I1280" s="5">
        <f t="shared" si="2541"/>
        <v>18.309003972227543</v>
      </c>
      <c r="J1280" s="5">
        <f t="shared" si="2541"/>
        <v>101.31907685674877</v>
      </c>
      <c r="K1280" s="5">
        <f t="shared" si="2541"/>
        <v>12.423620639329167</v>
      </c>
      <c r="L1280" s="5"/>
      <c r="M1280" s="5">
        <f t="shared" si="2541"/>
        <v>5.9614542086993865</v>
      </c>
      <c r="N1280" s="5">
        <f t="shared" si="2541"/>
        <v>0</v>
      </c>
      <c r="O1280" s="5">
        <f t="shared" si="2541"/>
        <v>0</v>
      </c>
      <c r="P1280" s="5">
        <f t="shared" si="2541"/>
        <v>0</v>
      </c>
      <c r="Q1280" s="5">
        <f t="shared" si="2541"/>
        <v>0</v>
      </c>
      <c r="R1280" s="5">
        <f t="shared" si="2541"/>
        <v>0</v>
      </c>
      <c r="S1280" s="5">
        <f t="shared" si="2541"/>
        <v>0</v>
      </c>
      <c r="T1280" s="5"/>
      <c r="U1280" s="5">
        <f t="shared" si="2541"/>
        <v>5.6252565224458451</v>
      </c>
      <c r="V1280" s="5">
        <f t="shared" si="2541"/>
        <v>3.4796838144020974</v>
      </c>
      <c r="W1280" s="5">
        <f t="shared" si="2541"/>
        <v>3.2242228232046948</v>
      </c>
      <c r="X1280" s="5">
        <f t="shared" si="2541"/>
        <v>0.94260677720679764</v>
      </c>
      <c r="Y1280" s="5">
        <f t="shared" si="2541"/>
        <v>1.5884468809288812</v>
      </c>
      <c r="Z1280" s="5">
        <f t="shared" si="2541"/>
        <v>8.5595465313352914</v>
      </c>
      <c r="AA1280" s="5">
        <f t="shared" si="2541"/>
        <v>0.91695313083541996</v>
      </c>
      <c r="AB1280" s="5"/>
      <c r="AC1280" s="5">
        <f t="shared" si="2541"/>
        <v>2.5469072257980976</v>
      </c>
      <c r="AD1280" s="5">
        <f t="shared" si="2541"/>
        <v>0.85746903121539075</v>
      </c>
      <c r="AE1280" s="5">
        <f t="shared" si="2541"/>
        <v>0.77337026816149113</v>
      </c>
      <c r="AF1280" s="5">
        <f t="shared" si="2541"/>
        <v>0.45705004111090619</v>
      </c>
      <c r="AG1280" s="5">
        <f t="shared" si="2541"/>
        <v>1.4077055371761729</v>
      </c>
      <c r="AH1280" s="5">
        <f t="shared" si="2541"/>
        <v>0.92509076729743311</v>
      </c>
      <c r="AI1280" s="5">
        <f t="shared" si="2541"/>
        <v>1.4766785400703952</v>
      </c>
    </row>
    <row r="1281" spans="2:35" x14ac:dyDescent="0.3">
      <c r="B1281" s="86">
        <f t="shared" si="2511"/>
        <v>51591</v>
      </c>
      <c r="C1281" s="3"/>
      <c r="D1281" s="3"/>
      <c r="E1281" s="5">
        <f t="shared" ref="E1281:AI1281" si="2542">E1211-E1246</f>
        <v>4.297278800651533</v>
      </c>
      <c r="F1281" s="5">
        <f t="shared" si="2542"/>
        <v>9.8036122806176138</v>
      </c>
      <c r="G1281" s="5">
        <f t="shared" si="2542"/>
        <v>8.990535823448397</v>
      </c>
      <c r="H1281" s="5">
        <f t="shared" si="2542"/>
        <v>5.7792367271472784</v>
      </c>
      <c r="I1281" s="5">
        <f t="shared" si="2542"/>
        <v>13.783182765609496</v>
      </c>
      <c r="J1281" s="5">
        <f t="shared" si="2542"/>
        <v>76.273911791035559</v>
      </c>
      <c r="K1281" s="5">
        <f t="shared" si="2542"/>
        <v>9.3526132902815071</v>
      </c>
      <c r="L1281" s="5"/>
      <c r="M1281" s="5">
        <f t="shared" si="2542"/>
        <v>4.487836314414146</v>
      </c>
      <c r="N1281" s="5">
        <f t="shared" si="2542"/>
        <v>0</v>
      </c>
      <c r="O1281" s="5">
        <f t="shared" si="2542"/>
        <v>0</v>
      </c>
      <c r="P1281" s="5">
        <f t="shared" si="2542"/>
        <v>0</v>
      </c>
      <c r="Q1281" s="5">
        <f t="shared" si="2542"/>
        <v>0</v>
      </c>
      <c r="R1281" s="5">
        <f t="shared" si="2542"/>
        <v>0</v>
      </c>
      <c r="S1281" s="5">
        <f t="shared" si="2542"/>
        <v>0</v>
      </c>
      <c r="T1281" s="5"/>
      <c r="U1281" s="5">
        <f t="shared" si="2542"/>
        <v>4.2347436742008071</v>
      </c>
      <c r="V1281" s="5">
        <f t="shared" si="2542"/>
        <v>2.619537253538657</v>
      </c>
      <c r="W1281" s="5">
        <f t="shared" si="2542"/>
        <v>2.4272239230866806</v>
      </c>
      <c r="X1281" s="5">
        <f t="shared" si="2542"/>
        <v>0.70960285475118479</v>
      </c>
      <c r="Y1281" s="5">
        <f t="shared" si="2542"/>
        <v>1.1957970901374733</v>
      </c>
      <c r="Z1281" s="5">
        <f t="shared" si="2542"/>
        <v>6.4437035685333068</v>
      </c>
      <c r="AA1281" s="5">
        <f t="shared" si="2542"/>
        <v>0.69029055916823734</v>
      </c>
      <c r="AB1281" s="5"/>
      <c r="AC1281" s="5">
        <f t="shared" si="2542"/>
        <v>1.9173346531289042</v>
      </c>
      <c r="AD1281" s="5">
        <f t="shared" si="2542"/>
        <v>0.64551039428574342</v>
      </c>
      <c r="AE1281" s="5">
        <f t="shared" si="2542"/>
        <v>0.58220008951483004</v>
      </c>
      <c r="AF1281" s="5">
        <f t="shared" si="2542"/>
        <v>0.34407137926326659</v>
      </c>
      <c r="AG1281" s="5">
        <f t="shared" si="2542"/>
        <v>1.0597333819191412</v>
      </c>
      <c r="AH1281" s="5">
        <f t="shared" si="2542"/>
        <v>0.69641664504413547</v>
      </c>
      <c r="AI1281" s="5">
        <f t="shared" si="2542"/>
        <v>1.1116568784799608</v>
      </c>
    </row>
    <row r="1282" spans="2:35" x14ac:dyDescent="0.3">
      <c r="E1282" s="2"/>
      <c r="M1282" s="2"/>
    </row>
    <row r="1283" spans="2:35" s="78" customFormat="1" x14ac:dyDescent="0.3">
      <c r="B1283" s="77" t="s">
        <v>262</v>
      </c>
      <c r="C1283" s="77"/>
      <c r="D1283" s="77"/>
    </row>
    <row r="1284" spans="2:35" x14ac:dyDescent="0.3">
      <c r="E1284" s="305" t="s">
        <v>89</v>
      </c>
      <c r="F1284" s="305"/>
      <c r="G1284" s="305"/>
      <c r="H1284" s="305"/>
      <c r="I1284" s="305"/>
      <c r="J1284" s="305"/>
      <c r="K1284" s="305"/>
      <c r="M1284" s="305" t="s">
        <v>64</v>
      </c>
      <c r="N1284" s="305"/>
      <c r="O1284" s="305"/>
      <c r="P1284" s="305"/>
      <c r="Q1284" s="305"/>
      <c r="R1284" s="305"/>
      <c r="S1284" s="305"/>
      <c r="U1284" s="305" t="s">
        <v>65</v>
      </c>
      <c r="V1284" s="305"/>
      <c r="W1284" s="305"/>
      <c r="X1284" s="305"/>
      <c r="Y1284" s="305"/>
      <c r="Z1284" s="305"/>
      <c r="AA1284" s="305"/>
      <c r="AC1284" s="305" t="s">
        <v>66</v>
      </c>
      <c r="AD1284" s="305"/>
      <c r="AE1284" s="305"/>
      <c r="AF1284" s="305"/>
      <c r="AG1284" s="305"/>
      <c r="AH1284" s="305"/>
      <c r="AI1284" s="305"/>
    </row>
    <row r="1285" spans="2:35" s="3" customFormat="1" x14ac:dyDescent="0.3">
      <c r="B1285" s="4" t="s">
        <v>211</v>
      </c>
      <c r="C1285" s="4"/>
      <c r="D1285" s="4"/>
      <c r="E1285" s="3" t="s">
        <v>70</v>
      </c>
      <c r="F1285" s="3" t="s">
        <v>69</v>
      </c>
      <c r="G1285" s="3" t="s">
        <v>61</v>
      </c>
      <c r="H1285" s="3" t="s">
        <v>68</v>
      </c>
      <c r="I1285" s="3" t="s">
        <v>71</v>
      </c>
      <c r="J1285" s="3" t="s">
        <v>72</v>
      </c>
      <c r="K1285" s="3" t="s">
        <v>62</v>
      </c>
      <c r="M1285" s="3" t="s">
        <v>70</v>
      </c>
      <c r="N1285" s="3" t="s">
        <v>69</v>
      </c>
      <c r="O1285" s="3" t="s">
        <v>61</v>
      </c>
      <c r="P1285" s="3" t="s">
        <v>68</v>
      </c>
      <c r="Q1285" s="3" t="s">
        <v>71</v>
      </c>
      <c r="R1285" s="3" t="s">
        <v>72</v>
      </c>
      <c r="S1285" s="3" t="s">
        <v>62</v>
      </c>
      <c r="U1285" s="3" t="s">
        <v>70</v>
      </c>
      <c r="V1285" s="3" t="s">
        <v>69</v>
      </c>
      <c r="W1285" s="3" t="s">
        <v>61</v>
      </c>
      <c r="X1285" s="3" t="s">
        <v>68</v>
      </c>
      <c r="Y1285" s="3" t="s">
        <v>71</v>
      </c>
      <c r="Z1285" s="3" t="s">
        <v>72</v>
      </c>
      <c r="AA1285" s="3" t="s">
        <v>62</v>
      </c>
      <c r="AC1285" s="3" t="s">
        <v>70</v>
      </c>
      <c r="AD1285" s="3" t="s">
        <v>69</v>
      </c>
      <c r="AE1285" s="3" t="s">
        <v>61</v>
      </c>
      <c r="AF1285" s="3" t="s">
        <v>68</v>
      </c>
      <c r="AG1285" s="3" t="s">
        <v>71</v>
      </c>
      <c r="AH1285" s="3" t="s">
        <v>72</v>
      </c>
      <c r="AI1285" s="3" t="s">
        <v>62</v>
      </c>
    </row>
    <row r="1286" spans="2:35" hidden="1" x14ac:dyDescent="0.3">
      <c r="B1286" s="85">
        <f>B901</f>
        <v>40633</v>
      </c>
      <c r="C1286" s="3"/>
      <c r="D1286" s="3"/>
      <c r="E1286" s="5">
        <f>E233-E374</f>
        <v>26.450000000000003</v>
      </c>
      <c r="F1286" s="5">
        <f t="shared" ref="F1286:AI1286" si="2543">F233-F374</f>
        <v>8.6212499999999981</v>
      </c>
      <c r="G1286" s="5">
        <f t="shared" si="2543"/>
        <v>7.1962499999999991</v>
      </c>
      <c r="H1286" s="5">
        <f t="shared" si="2543"/>
        <v>19.55</v>
      </c>
      <c r="I1286" s="5">
        <f t="shared" si="2543"/>
        <v>84.2</v>
      </c>
      <c r="J1286" s="5">
        <f t="shared" si="2543"/>
        <v>236.16</v>
      </c>
      <c r="K1286" s="5">
        <f t="shared" si="2543"/>
        <v>29.328749999999999</v>
      </c>
      <c r="L1286" s="5"/>
      <c r="M1286" s="5">
        <f t="shared" si="2543"/>
        <v>22.425000000000001</v>
      </c>
      <c r="N1286" s="5">
        <f t="shared" si="2543"/>
        <v>0</v>
      </c>
      <c r="O1286" s="5">
        <f t="shared" si="2543"/>
        <v>0</v>
      </c>
      <c r="P1286" s="5">
        <f t="shared" si="2543"/>
        <v>0</v>
      </c>
      <c r="Q1286" s="5">
        <f t="shared" si="2543"/>
        <v>0</v>
      </c>
      <c r="R1286" s="5">
        <f t="shared" si="2543"/>
        <v>0</v>
      </c>
      <c r="S1286" s="5">
        <f t="shared" si="2543"/>
        <v>0</v>
      </c>
      <c r="T1286" s="5"/>
      <c r="U1286" s="5">
        <f t="shared" si="2543"/>
        <v>17.249999999999996</v>
      </c>
      <c r="V1286" s="5">
        <f t="shared" si="2543"/>
        <v>2.1931249999999998</v>
      </c>
      <c r="W1286" s="5">
        <f t="shared" si="2543"/>
        <v>1.8306249999999995</v>
      </c>
      <c r="X1286" s="5">
        <f t="shared" si="2543"/>
        <v>7.6499999999999986</v>
      </c>
      <c r="Y1286" s="5">
        <f t="shared" si="2543"/>
        <v>6.3150000000000004</v>
      </c>
      <c r="Z1286" s="5">
        <f t="shared" si="2543"/>
        <v>20.16</v>
      </c>
      <c r="AA1286" s="5">
        <f t="shared" si="2543"/>
        <v>1.8562500000000002</v>
      </c>
      <c r="AB1286" s="5"/>
      <c r="AC1286" s="5">
        <f t="shared" si="2543"/>
        <v>4.6000000000000005</v>
      </c>
      <c r="AD1286" s="5">
        <f t="shared" si="2543"/>
        <v>1.0587500000000001</v>
      </c>
      <c r="AE1286" s="5">
        <f t="shared" si="2543"/>
        <v>0.88375000000000004</v>
      </c>
      <c r="AF1286" s="5">
        <f t="shared" si="2543"/>
        <v>3.8249999999999993</v>
      </c>
      <c r="AG1286" s="5">
        <f t="shared" si="2543"/>
        <v>4.21</v>
      </c>
      <c r="AH1286" s="5">
        <f t="shared" si="2543"/>
        <v>5.7600000000000007</v>
      </c>
      <c r="AI1286" s="5">
        <f t="shared" si="2543"/>
        <v>2.0418749999999997</v>
      </c>
    </row>
    <row r="1287" spans="2:35" hidden="1" x14ac:dyDescent="0.3">
      <c r="B1287" s="85">
        <f t="shared" ref="B1287:B1316" si="2544">B902</f>
        <v>40999</v>
      </c>
      <c r="C1287" s="3"/>
      <c r="D1287" s="3"/>
      <c r="E1287" s="5">
        <f t="shared" ref="E1287:AI1287" si="2545">E234-E375</f>
        <v>28.318750000000005</v>
      </c>
      <c r="F1287" s="5">
        <f t="shared" si="2545"/>
        <v>8.9774999999999991</v>
      </c>
      <c r="G1287" s="5">
        <f t="shared" si="2545"/>
        <v>7.5524999999999993</v>
      </c>
      <c r="H1287" s="5">
        <f t="shared" si="2545"/>
        <v>20.470000000000002</v>
      </c>
      <c r="I1287" s="5">
        <f t="shared" si="2545"/>
        <v>90</v>
      </c>
      <c r="J1287" s="5">
        <f t="shared" si="2545"/>
        <v>252.97</v>
      </c>
      <c r="K1287" s="5">
        <f t="shared" si="2545"/>
        <v>31.402500000000003</v>
      </c>
      <c r="L1287" s="5"/>
      <c r="M1287" s="5">
        <f t="shared" si="2545"/>
        <v>24.009375000000002</v>
      </c>
      <c r="N1287" s="5">
        <f t="shared" si="2545"/>
        <v>0</v>
      </c>
      <c r="O1287" s="5">
        <f t="shared" si="2545"/>
        <v>0</v>
      </c>
      <c r="P1287" s="5">
        <f t="shared" si="2545"/>
        <v>0</v>
      </c>
      <c r="Q1287" s="5">
        <f t="shared" si="2545"/>
        <v>0</v>
      </c>
      <c r="R1287" s="5">
        <f t="shared" si="2545"/>
        <v>0</v>
      </c>
      <c r="S1287" s="5">
        <f t="shared" si="2545"/>
        <v>0</v>
      </c>
      <c r="T1287" s="5"/>
      <c r="U1287" s="5">
        <f t="shared" si="2545"/>
        <v>18.46875</v>
      </c>
      <c r="V1287" s="5">
        <f t="shared" si="2545"/>
        <v>2.2837499999999999</v>
      </c>
      <c r="W1287" s="5">
        <f t="shared" si="2545"/>
        <v>1.9212499999999997</v>
      </c>
      <c r="X1287" s="5">
        <f t="shared" si="2545"/>
        <v>8.01</v>
      </c>
      <c r="Y1287" s="5">
        <f t="shared" si="2545"/>
        <v>6.75</v>
      </c>
      <c r="Z1287" s="5">
        <f t="shared" si="2545"/>
        <v>21.595000000000002</v>
      </c>
      <c r="AA1287" s="5">
        <f t="shared" si="2545"/>
        <v>1.9875</v>
      </c>
      <c r="AB1287" s="5"/>
      <c r="AC1287" s="5">
        <f t="shared" si="2545"/>
        <v>4.9249999999999998</v>
      </c>
      <c r="AD1287" s="5">
        <f t="shared" si="2545"/>
        <v>1.1025000000000003</v>
      </c>
      <c r="AE1287" s="5">
        <f t="shared" si="2545"/>
        <v>0.92750000000000021</v>
      </c>
      <c r="AF1287" s="5">
        <f t="shared" si="2545"/>
        <v>4.0049999999999999</v>
      </c>
      <c r="AG1287" s="5">
        <f t="shared" si="2545"/>
        <v>4.5</v>
      </c>
      <c r="AH1287" s="5">
        <f t="shared" si="2545"/>
        <v>6.1700000000000008</v>
      </c>
      <c r="AI1287" s="5">
        <f t="shared" si="2545"/>
        <v>2.1862499999999998</v>
      </c>
    </row>
    <row r="1288" spans="2:35" hidden="1" x14ac:dyDescent="0.3">
      <c r="B1288" s="85">
        <f t="shared" si="2544"/>
        <v>41364</v>
      </c>
      <c r="C1288" s="3"/>
      <c r="D1288" s="3"/>
      <c r="E1288" s="5">
        <f t="shared" ref="E1288:AI1288" si="2546">E235-E376</f>
        <v>31.107500000000002</v>
      </c>
      <c r="F1288" s="5">
        <f t="shared" si="2546"/>
        <v>9.7612499999999986</v>
      </c>
      <c r="G1288" s="5">
        <f t="shared" si="2546"/>
        <v>8.2649999999999988</v>
      </c>
      <c r="H1288" s="5">
        <f t="shared" si="2546"/>
        <v>21.965000000000003</v>
      </c>
      <c r="I1288" s="5">
        <f t="shared" si="2546"/>
        <v>98.90000000000002</v>
      </c>
      <c r="J1288" s="5">
        <f t="shared" si="2546"/>
        <v>278.90249999999997</v>
      </c>
      <c r="K1288" s="5">
        <f t="shared" si="2546"/>
        <v>34.661250000000003</v>
      </c>
      <c r="L1288" s="5"/>
      <c r="M1288" s="5">
        <f t="shared" si="2546"/>
        <v>26.373750000000001</v>
      </c>
      <c r="N1288" s="5">
        <f t="shared" si="2546"/>
        <v>0</v>
      </c>
      <c r="O1288" s="5">
        <f t="shared" si="2546"/>
        <v>0</v>
      </c>
      <c r="P1288" s="5">
        <f t="shared" si="2546"/>
        <v>0</v>
      </c>
      <c r="Q1288" s="5">
        <f t="shared" si="2546"/>
        <v>0</v>
      </c>
      <c r="R1288" s="5">
        <f t="shared" si="2546"/>
        <v>0</v>
      </c>
      <c r="S1288" s="5">
        <f t="shared" si="2546"/>
        <v>0</v>
      </c>
      <c r="T1288" s="5"/>
      <c r="U1288" s="5">
        <f t="shared" si="2546"/>
        <v>20.287500000000001</v>
      </c>
      <c r="V1288" s="5">
        <f t="shared" si="2546"/>
        <v>2.4831249999999998</v>
      </c>
      <c r="W1288" s="5">
        <f t="shared" si="2546"/>
        <v>2.1024999999999996</v>
      </c>
      <c r="X1288" s="5">
        <f t="shared" si="2546"/>
        <v>8.5949999999999989</v>
      </c>
      <c r="Y1288" s="5">
        <f t="shared" si="2546"/>
        <v>7.4174999999999995</v>
      </c>
      <c r="Z1288" s="5">
        <f t="shared" si="2546"/>
        <v>23.808750000000003</v>
      </c>
      <c r="AA1288" s="5">
        <f t="shared" si="2546"/>
        <v>2.1937500000000001</v>
      </c>
      <c r="AB1288" s="5"/>
      <c r="AC1288" s="5">
        <f t="shared" si="2546"/>
        <v>5.41</v>
      </c>
      <c r="AD1288" s="5">
        <f t="shared" si="2546"/>
        <v>1.19875</v>
      </c>
      <c r="AE1288" s="5">
        <f t="shared" si="2546"/>
        <v>1.0149999999999999</v>
      </c>
      <c r="AF1288" s="5">
        <f t="shared" si="2546"/>
        <v>4.2974999999999994</v>
      </c>
      <c r="AG1288" s="5">
        <f t="shared" si="2546"/>
        <v>4.9450000000000003</v>
      </c>
      <c r="AH1288" s="5">
        <f t="shared" si="2546"/>
        <v>6.8024999999999993</v>
      </c>
      <c r="AI1288" s="5">
        <f t="shared" si="2546"/>
        <v>2.413125</v>
      </c>
    </row>
    <row r="1289" spans="2:35" hidden="1" x14ac:dyDescent="0.3">
      <c r="B1289" s="85">
        <f t="shared" si="2544"/>
        <v>41729</v>
      </c>
      <c r="C1289" s="3"/>
      <c r="D1289" s="3"/>
      <c r="E1289" s="5">
        <f t="shared" ref="E1289:AI1289" si="2547">E236-E377</f>
        <v>35.707500000000003</v>
      </c>
      <c r="F1289" s="5">
        <f t="shared" si="2547"/>
        <v>10.901249999999999</v>
      </c>
      <c r="G1289" s="5">
        <f t="shared" si="2547"/>
        <v>9.2625000000000011</v>
      </c>
      <c r="H1289" s="5">
        <f t="shared" si="2547"/>
        <v>24.610000000000003</v>
      </c>
      <c r="I1289" s="5">
        <f t="shared" si="2547"/>
        <v>113.10000000000001</v>
      </c>
      <c r="J1289" s="5">
        <f t="shared" si="2547"/>
        <v>321.7475</v>
      </c>
      <c r="K1289" s="5">
        <f t="shared" si="2547"/>
        <v>39.796250000000008</v>
      </c>
      <c r="L1289" s="5"/>
      <c r="M1289" s="5">
        <f t="shared" si="2547"/>
        <v>30.273749999999996</v>
      </c>
      <c r="N1289" s="5">
        <f t="shared" si="2547"/>
        <v>0</v>
      </c>
      <c r="O1289" s="5">
        <f t="shared" si="2547"/>
        <v>0</v>
      </c>
      <c r="P1289" s="5">
        <f t="shared" si="2547"/>
        <v>0</v>
      </c>
      <c r="Q1289" s="5">
        <f t="shared" si="2547"/>
        <v>0</v>
      </c>
      <c r="R1289" s="5">
        <f t="shared" si="2547"/>
        <v>0</v>
      </c>
      <c r="S1289" s="5">
        <f t="shared" si="2547"/>
        <v>0</v>
      </c>
      <c r="T1289" s="5"/>
      <c r="U1289" s="5">
        <f t="shared" si="2547"/>
        <v>23.287499999999998</v>
      </c>
      <c r="V1289" s="5">
        <f t="shared" si="2547"/>
        <v>2.7731249999999998</v>
      </c>
      <c r="W1289" s="5">
        <f t="shared" si="2547"/>
        <v>2.3562499999999997</v>
      </c>
      <c r="X1289" s="5">
        <f t="shared" si="2547"/>
        <v>9.629999999999999</v>
      </c>
      <c r="Y1289" s="5">
        <f t="shared" si="2547"/>
        <v>8.4824999999999999</v>
      </c>
      <c r="Z1289" s="5">
        <f t="shared" si="2547"/>
        <v>27.466250000000002</v>
      </c>
      <c r="AA1289" s="5">
        <f t="shared" si="2547"/>
        <v>2.5187500000000003</v>
      </c>
      <c r="AB1289" s="5"/>
      <c r="AC1289" s="5">
        <f t="shared" si="2547"/>
        <v>6.2100000000000009</v>
      </c>
      <c r="AD1289" s="5">
        <f t="shared" si="2547"/>
        <v>1.3387500000000001</v>
      </c>
      <c r="AE1289" s="5">
        <f t="shared" si="2547"/>
        <v>1.1375000000000002</v>
      </c>
      <c r="AF1289" s="5">
        <f t="shared" si="2547"/>
        <v>4.8149999999999995</v>
      </c>
      <c r="AG1289" s="5">
        <f t="shared" si="2547"/>
        <v>5.6550000000000011</v>
      </c>
      <c r="AH1289" s="5">
        <f t="shared" si="2547"/>
        <v>7.8475000000000001</v>
      </c>
      <c r="AI1289" s="5">
        <f t="shared" si="2547"/>
        <v>2.7706250000000003</v>
      </c>
    </row>
    <row r="1290" spans="2:35" hidden="1" x14ac:dyDescent="0.3">
      <c r="B1290" s="85">
        <f t="shared" si="2544"/>
        <v>42094</v>
      </c>
      <c r="C1290" s="3"/>
      <c r="D1290" s="3"/>
      <c r="E1290" s="5">
        <f t="shared" ref="E1290:AI1290" si="2548">E237-E378</f>
        <v>38.266250000000007</v>
      </c>
      <c r="F1290" s="5">
        <f t="shared" si="2548"/>
        <v>11.257499999999999</v>
      </c>
      <c r="G1290" s="5">
        <f t="shared" si="2548"/>
        <v>9.8324999999999996</v>
      </c>
      <c r="H1290" s="5">
        <f t="shared" si="2548"/>
        <v>25.587500000000002</v>
      </c>
      <c r="I1290" s="5">
        <f t="shared" si="2548"/>
        <v>120.80000000000001</v>
      </c>
      <c r="J1290" s="5">
        <f t="shared" si="2548"/>
        <v>344.80999999999995</v>
      </c>
      <c r="K1290" s="5">
        <f t="shared" si="2548"/>
        <v>42.660000000000004</v>
      </c>
      <c r="L1290" s="5"/>
      <c r="M1290" s="5">
        <f t="shared" si="2548"/>
        <v>32.443125000000002</v>
      </c>
      <c r="N1290" s="5">
        <f t="shared" si="2548"/>
        <v>0</v>
      </c>
      <c r="O1290" s="5">
        <f t="shared" si="2548"/>
        <v>0</v>
      </c>
      <c r="P1290" s="5">
        <f t="shared" si="2548"/>
        <v>0</v>
      </c>
      <c r="Q1290" s="5">
        <f t="shared" si="2548"/>
        <v>0</v>
      </c>
      <c r="R1290" s="5">
        <f t="shared" si="2548"/>
        <v>0</v>
      </c>
      <c r="S1290" s="5">
        <f t="shared" si="2548"/>
        <v>0</v>
      </c>
      <c r="T1290" s="5"/>
      <c r="U1290" s="5">
        <f t="shared" si="2548"/>
        <v>24.956250000000001</v>
      </c>
      <c r="V1290" s="5">
        <f t="shared" si="2548"/>
        <v>2.8637499999999996</v>
      </c>
      <c r="W1290" s="5">
        <f t="shared" si="2548"/>
        <v>2.5012500000000002</v>
      </c>
      <c r="X1290" s="5">
        <f t="shared" si="2548"/>
        <v>10.012500000000001</v>
      </c>
      <c r="Y1290" s="5">
        <f t="shared" si="2548"/>
        <v>9.06</v>
      </c>
      <c r="Z1290" s="5">
        <f t="shared" si="2548"/>
        <v>29.435000000000002</v>
      </c>
      <c r="AA1290" s="5">
        <f t="shared" si="2548"/>
        <v>2.7000000000000006</v>
      </c>
      <c r="AB1290" s="5"/>
      <c r="AC1290" s="5">
        <f t="shared" si="2548"/>
        <v>6.6550000000000002</v>
      </c>
      <c r="AD1290" s="5">
        <f t="shared" si="2548"/>
        <v>1.3825000000000003</v>
      </c>
      <c r="AE1290" s="5">
        <f t="shared" si="2548"/>
        <v>1.2075000000000002</v>
      </c>
      <c r="AF1290" s="5">
        <f t="shared" si="2548"/>
        <v>5.0062500000000005</v>
      </c>
      <c r="AG1290" s="5">
        <f t="shared" si="2548"/>
        <v>6.04</v>
      </c>
      <c r="AH1290" s="5">
        <f t="shared" si="2548"/>
        <v>8.41</v>
      </c>
      <c r="AI1290" s="5">
        <f t="shared" si="2548"/>
        <v>2.97</v>
      </c>
    </row>
    <row r="1291" spans="2:35" hidden="1" x14ac:dyDescent="0.3">
      <c r="B1291" s="85">
        <f t="shared" si="2544"/>
        <v>42460</v>
      </c>
      <c r="C1291" s="3"/>
      <c r="D1291" s="3"/>
      <c r="E1291" s="5">
        <f t="shared" ref="E1291:AI1291" si="2549">E238-E379</f>
        <v>40.997500000000002</v>
      </c>
      <c r="F1291" s="5">
        <f t="shared" si="2549"/>
        <v>11.827500000000001</v>
      </c>
      <c r="G1291" s="5">
        <f t="shared" si="2549"/>
        <v>10.4025</v>
      </c>
      <c r="H1291" s="5">
        <f t="shared" si="2549"/>
        <v>26.737500000000001</v>
      </c>
      <c r="I1291" s="5">
        <f t="shared" si="2549"/>
        <v>129.1</v>
      </c>
      <c r="J1291" s="5">
        <f t="shared" si="2549"/>
        <v>370.1275</v>
      </c>
      <c r="K1291" s="5">
        <f t="shared" si="2549"/>
        <v>45.82</v>
      </c>
      <c r="L1291" s="5"/>
      <c r="M1291" s="5">
        <f t="shared" si="2549"/>
        <v>34.758749999999999</v>
      </c>
      <c r="N1291" s="5">
        <f t="shared" si="2549"/>
        <v>0</v>
      </c>
      <c r="O1291" s="5">
        <f t="shared" si="2549"/>
        <v>0</v>
      </c>
      <c r="P1291" s="5">
        <f t="shared" si="2549"/>
        <v>0</v>
      </c>
      <c r="Q1291" s="5">
        <f t="shared" si="2549"/>
        <v>0</v>
      </c>
      <c r="R1291" s="5">
        <f t="shared" si="2549"/>
        <v>0</v>
      </c>
      <c r="S1291" s="5">
        <f t="shared" si="2549"/>
        <v>0</v>
      </c>
      <c r="T1291" s="5"/>
      <c r="U1291" s="5">
        <f t="shared" si="2549"/>
        <v>26.737500000000001</v>
      </c>
      <c r="V1291" s="5">
        <f t="shared" si="2549"/>
        <v>3.0087499999999996</v>
      </c>
      <c r="W1291" s="5">
        <f t="shared" si="2549"/>
        <v>2.6462499999999998</v>
      </c>
      <c r="X1291" s="5">
        <f t="shared" si="2549"/>
        <v>10.462499999999999</v>
      </c>
      <c r="Y1291" s="5">
        <f t="shared" si="2549"/>
        <v>9.6824999999999992</v>
      </c>
      <c r="Z1291" s="5">
        <f t="shared" si="2549"/>
        <v>31.596250000000001</v>
      </c>
      <c r="AA1291" s="5">
        <f t="shared" si="2549"/>
        <v>2.9000000000000004</v>
      </c>
      <c r="AB1291" s="5"/>
      <c r="AC1291" s="5">
        <f t="shared" si="2549"/>
        <v>7.13</v>
      </c>
      <c r="AD1291" s="5">
        <f t="shared" si="2549"/>
        <v>1.4524999999999999</v>
      </c>
      <c r="AE1291" s="5">
        <f t="shared" si="2549"/>
        <v>1.2775000000000001</v>
      </c>
      <c r="AF1291" s="5">
        <f t="shared" si="2549"/>
        <v>5.2312499999999993</v>
      </c>
      <c r="AG1291" s="5">
        <f t="shared" si="2549"/>
        <v>6.455000000000001</v>
      </c>
      <c r="AH1291" s="5">
        <f t="shared" si="2549"/>
        <v>9.0274999999999981</v>
      </c>
      <c r="AI1291" s="5">
        <f t="shared" si="2549"/>
        <v>3.19</v>
      </c>
    </row>
    <row r="1292" spans="2:35" hidden="1" x14ac:dyDescent="0.3">
      <c r="B1292" s="85">
        <f t="shared" si="2544"/>
        <v>42825</v>
      </c>
      <c r="C1292" s="3"/>
      <c r="D1292" s="3"/>
      <c r="E1292" s="5">
        <f t="shared" ref="E1292:AI1292" si="2550">E239-E380</f>
        <v>44.073749999999997</v>
      </c>
      <c r="F1292" s="5">
        <f t="shared" si="2550"/>
        <v>12.397499999999999</v>
      </c>
      <c r="G1292" s="5">
        <f t="shared" si="2550"/>
        <v>10.972499999999998</v>
      </c>
      <c r="H1292" s="5">
        <f t="shared" si="2550"/>
        <v>27.945000000000004</v>
      </c>
      <c r="I1292" s="5">
        <f t="shared" si="2550"/>
        <v>138.4</v>
      </c>
      <c r="J1292" s="5">
        <f t="shared" si="2550"/>
        <v>398.21249999999992</v>
      </c>
      <c r="K1292" s="5">
        <f t="shared" si="2550"/>
        <v>49.177500000000009</v>
      </c>
      <c r="L1292" s="5"/>
      <c r="M1292" s="5">
        <f t="shared" si="2550"/>
        <v>37.366875</v>
      </c>
      <c r="N1292" s="5">
        <f t="shared" si="2550"/>
        <v>0</v>
      </c>
      <c r="O1292" s="5">
        <f t="shared" si="2550"/>
        <v>0</v>
      </c>
      <c r="P1292" s="5">
        <f t="shared" si="2550"/>
        <v>0</v>
      </c>
      <c r="Q1292" s="5">
        <f t="shared" si="2550"/>
        <v>0</v>
      </c>
      <c r="R1292" s="5">
        <f t="shared" si="2550"/>
        <v>0</v>
      </c>
      <c r="S1292" s="5">
        <f t="shared" si="2550"/>
        <v>0</v>
      </c>
      <c r="T1292" s="5"/>
      <c r="U1292" s="5">
        <f t="shared" si="2550"/>
        <v>28.743749999999995</v>
      </c>
      <c r="V1292" s="5">
        <f t="shared" si="2550"/>
        <v>3.1537500000000001</v>
      </c>
      <c r="W1292" s="5">
        <f t="shared" si="2550"/>
        <v>2.7912499999999998</v>
      </c>
      <c r="X1292" s="5">
        <f t="shared" si="2550"/>
        <v>10.934999999999997</v>
      </c>
      <c r="Y1292" s="5">
        <f t="shared" si="2550"/>
        <v>10.38</v>
      </c>
      <c r="Z1292" s="5">
        <f t="shared" si="2550"/>
        <v>33.993750000000006</v>
      </c>
      <c r="AA1292" s="5">
        <f t="shared" si="2550"/>
        <v>3.1125000000000003</v>
      </c>
      <c r="AB1292" s="5"/>
      <c r="AC1292" s="5">
        <f t="shared" si="2550"/>
        <v>7.665</v>
      </c>
      <c r="AD1292" s="5">
        <f t="shared" si="2550"/>
        <v>1.5225000000000002</v>
      </c>
      <c r="AE1292" s="5">
        <f t="shared" si="2550"/>
        <v>1.3475000000000001</v>
      </c>
      <c r="AF1292" s="5">
        <f t="shared" si="2550"/>
        <v>5.4674999999999985</v>
      </c>
      <c r="AG1292" s="5">
        <f t="shared" si="2550"/>
        <v>6.919999999999999</v>
      </c>
      <c r="AH1292" s="5">
        <f t="shared" si="2550"/>
        <v>9.7125000000000004</v>
      </c>
      <c r="AI1292" s="5">
        <f t="shared" si="2550"/>
        <v>3.4237500000000001</v>
      </c>
    </row>
    <row r="1293" spans="2:35" hidden="1" x14ac:dyDescent="0.3">
      <c r="B1293" s="85">
        <f t="shared" si="2544"/>
        <v>43190</v>
      </c>
      <c r="C1293" s="3"/>
      <c r="D1293" s="3"/>
      <c r="E1293" s="5">
        <f t="shared" ref="E1293:AI1293" si="2551">E240-E381</f>
        <v>47.4375</v>
      </c>
      <c r="F1293" s="5">
        <f t="shared" si="2551"/>
        <v>12.967500000000001</v>
      </c>
      <c r="G1293" s="5">
        <f t="shared" si="2551"/>
        <v>11.542499999999999</v>
      </c>
      <c r="H1293" s="5">
        <f t="shared" si="2551"/>
        <v>29.324999999999999</v>
      </c>
      <c r="I1293" s="5">
        <f t="shared" si="2551"/>
        <v>148.19999999999999</v>
      </c>
      <c r="J1293" s="5">
        <f t="shared" si="2551"/>
        <v>428.65499999999997</v>
      </c>
      <c r="K1293" s="5">
        <f t="shared" si="2551"/>
        <v>53.127499999999998</v>
      </c>
      <c r="L1293" s="5"/>
      <c r="M1293" s="5">
        <f t="shared" si="2551"/>
        <v>40.218750000000007</v>
      </c>
      <c r="N1293" s="5">
        <f t="shared" si="2551"/>
        <v>0</v>
      </c>
      <c r="O1293" s="5">
        <f t="shared" si="2551"/>
        <v>0</v>
      </c>
      <c r="P1293" s="5">
        <f t="shared" si="2551"/>
        <v>0</v>
      </c>
      <c r="Q1293" s="5">
        <f t="shared" si="2551"/>
        <v>0</v>
      </c>
      <c r="R1293" s="5">
        <f t="shared" si="2551"/>
        <v>0</v>
      </c>
      <c r="S1293" s="5">
        <f t="shared" si="2551"/>
        <v>0</v>
      </c>
      <c r="T1293" s="5"/>
      <c r="U1293" s="5">
        <f t="shared" si="2551"/>
        <v>30.9375</v>
      </c>
      <c r="V1293" s="5">
        <f t="shared" si="2551"/>
        <v>3.2987499999999996</v>
      </c>
      <c r="W1293" s="5">
        <f t="shared" si="2551"/>
        <v>2.9362499999999998</v>
      </c>
      <c r="X1293" s="5">
        <f t="shared" si="2551"/>
        <v>11.475</v>
      </c>
      <c r="Y1293" s="5">
        <f t="shared" si="2551"/>
        <v>11.115</v>
      </c>
      <c r="Z1293" s="5">
        <f t="shared" si="2551"/>
        <v>36.592500000000008</v>
      </c>
      <c r="AA1293" s="5">
        <f t="shared" si="2551"/>
        <v>3.3625000000000003</v>
      </c>
      <c r="AB1293" s="5"/>
      <c r="AC1293" s="5">
        <f t="shared" si="2551"/>
        <v>8.25</v>
      </c>
      <c r="AD1293" s="5">
        <f t="shared" si="2551"/>
        <v>1.5925</v>
      </c>
      <c r="AE1293" s="5">
        <f t="shared" si="2551"/>
        <v>1.4175000000000002</v>
      </c>
      <c r="AF1293" s="5">
        <f t="shared" si="2551"/>
        <v>5.7374999999999998</v>
      </c>
      <c r="AG1293" s="5">
        <f t="shared" si="2551"/>
        <v>7.4099999999999993</v>
      </c>
      <c r="AH1293" s="5">
        <f t="shared" si="2551"/>
        <v>10.455</v>
      </c>
      <c r="AI1293" s="5">
        <f t="shared" si="2551"/>
        <v>3.6987500000000004</v>
      </c>
    </row>
    <row r="1294" spans="2:35" hidden="1" x14ac:dyDescent="0.3">
      <c r="B1294" s="85">
        <f t="shared" si="2544"/>
        <v>43555</v>
      </c>
      <c r="C1294" s="3"/>
      <c r="D1294" s="3"/>
      <c r="E1294" s="5">
        <f t="shared" ref="E1294:AI1294" si="2552">E241-E382</f>
        <v>50.973750000000003</v>
      </c>
      <c r="F1294" s="5">
        <f t="shared" si="2552"/>
        <v>13.5375</v>
      </c>
      <c r="G1294" s="5">
        <f t="shared" si="2552"/>
        <v>12.183749999999998</v>
      </c>
      <c r="H1294" s="5">
        <f t="shared" si="2552"/>
        <v>30.705000000000002</v>
      </c>
      <c r="I1294" s="5">
        <f t="shared" si="2552"/>
        <v>158.79999999999998</v>
      </c>
      <c r="J1294" s="5">
        <f t="shared" si="2552"/>
        <v>461.25</v>
      </c>
      <c r="K1294" s="5">
        <f t="shared" si="2552"/>
        <v>57.077500000000008</v>
      </c>
      <c r="L1294" s="5"/>
      <c r="M1294" s="5">
        <f t="shared" si="2552"/>
        <v>43.216875000000009</v>
      </c>
      <c r="N1294" s="5">
        <f t="shared" si="2552"/>
        <v>0</v>
      </c>
      <c r="O1294" s="5">
        <f t="shared" si="2552"/>
        <v>0</v>
      </c>
      <c r="P1294" s="5">
        <f t="shared" si="2552"/>
        <v>0</v>
      </c>
      <c r="Q1294" s="5">
        <f t="shared" si="2552"/>
        <v>0</v>
      </c>
      <c r="R1294" s="5">
        <f t="shared" si="2552"/>
        <v>0</v>
      </c>
      <c r="S1294" s="5">
        <f t="shared" si="2552"/>
        <v>0</v>
      </c>
      <c r="T1294" s="5"/>
      <c r="U1294" s="5">
        <f t="shared" si="2552"/>
        <v>33.243749999999999</v>
      </c>
      <c r="V1294" s="5">
        <f t="shared" si="2552"/>
        <v>3.4437499999999996</v>
      </c>
      <c r="W1294" s="5">
        <f t="shared" si="2552"/>
        <v>3.0993750000000002</v>
      </c>
      <c r="X1294" s="5">
        <f t="shared" si="2552"/>
        <v>12.014999999999999</v>
      </c>
      <c r="Y1294" s="5">
        <f t="shared" si="2552"/>
        <v>11.909999999999998</v>
      </c>
      <c r="Z1294" s="5">
        <f t="shared" si="2552"/>
        <v>39.375</v>
      </c>
      <c r="AA1294" s="5">
        <f t="shared" si="2552"/>
        <v>3.6125000000000003</v>
      </c>
      <c r="AB1294" s="5"/>
      <c r="AC1294" s="5">
        <f t="shared" si="2552"/>
        <v>8.8650000000000002</v>
      </c>
      <c r="AD1294" s="5">
        <f t="shared" si="2552"/>
        <v>1.6625000000000003</v>
      </c>
      <c r="AE1294" s="5">
        <f t="shared" si="2552"/>
        <v>1.4962500000000001</v>
      </c>
      <c r="AF1294" s="5">
        <f t="shared" si="2552"/>
        <v>6.0074999999999994</v>
      </c>
      <c r="AG1294" s="5">
        <f t="shared" si="2552"/>
        <v>7.94</v>
      </c>
      <c r="AH1294" s="5">
        <f t="shared" si="2552"/>
        <v>11.25</v>
      </c>
      <c r="AI1294" s="5">
        <f t="shared" si="2552"/>
        <v>3.9737499999999994</v>
      </c>
    </row>
    <row r="1295" spans="2:35" hidden="1" x14ac:dyDescent="0.3">
      <c r="B1295" s="85">
        <f t="shared" si="2544"/>
        <v>43921</v>
      </c>
      <c r="C1295" s="3"/>
      <c r="D1295" s="3"/>
      <c r="E1295" s="5">
        <f t="shared" ref="E1295:AI1295" si="2553">E242-E383</f>
        <v>54.854999999999997</v>
      </c>
      <c r="F1295" s="5">
        <f t="shared" si="2553"/>
        <v>14.1075</v>
      </c>
      <c r="G1295" s="5">
        <f t="shared" si="2553"/>
        <v>12.967500000000001</v>
      </c>
      <c r="H1295" s="5">
        <f t="shared" si="2553"/>
        <v>32.142500000000005</v>
      </c>
      <c r="I1295" s="5">
        <f t="shared" si="2553"/>
        <v>170.20000000000002</v>
      </c>
      <c r="J1295" s="5">
        <f t="shared" si="2553"/>
        <v>496.30500000000001</v>
      </c>
      <c r="K1295" s="5">
        <f t="shared" si="2553"/>
        <v>61.225000000000001</v>
      </c>
      <c r="L1295" s="5"/>
      <c r="M1295" s="5">
        <f t="shared" si="2553"/>
        <v>46.5075</v>
      </c>
      <c r="N1295" s="5">
        <f t="shared" si="2553"/>
        <v>0</v>
      </c>
      <c r="O1295" s="5">
        <f t="shared" si="2553"/>
        <v>0</v>
      </c>
      <c r="P1295" s="5">
        <f t="shared" si="2553"/>
        <v>0</v>
      </c>
      <c r="Q1295" s="5">
        <f t="shared" si="2553"/>
        <v>0</v>
      </c>
      <c r="R1295" s="5">
        <f t="shared" si="2553"/>
        <v>0</v>
      </c>
      <c r="S1295" s="5">
        <f t="shared" si="2553"/>
        <v>0</v>
      </c>
      <c r="T1295" s="5"/>
      <c r="U1295" s="5">
        <f t="shared" si="2553"/>
        <v>35.774999999999999</v>
      </c>
      <c r="V1295" s="5">
        <f t="shared" si="2553"/>
        <v>3.5887499999999997</v>
      </c>
      <c r="W1295" s="5">
        <f t="shared" si="2553"/>
        <v>3.2987499999999996</v>
      </c>
      <c r="X1295" s="5">
        <f t="shared" si="2553"/>
        <v>12.577500000000001</v>
      </c>
      <c r="Y1295" s="5">
        <f t="shared" si="2553"/>
        <v>12.764999999999999</v>
      </c>
      <c r="Z1295" s="5">
        <f t="shared" si="2553"/>
        <v>42.3675</v>
      </c>
      <c r="AA1295" s="5">
        <f t="shared" si="2553"/>
        <v>3.875</v>
      </c>
      <c r="AB1295" s="5"/>
      <c r="AC1295" s="5">
        <f t="shared" si="2553"/>
        <v>9.5399999999999991</v>
      </c>
      <c r="AD1295" s="5">
        <f t="shared" si="2553"/>
        <v>1.7324999999999999</v>
      </c>
      <c r="AE1295" s="5">
        <f t="shared" si="2553"/>
        <v>1.5925</v>
      </c>
      <c r="AF1295" s="5">
        <f t="shared" si="2553"/>
        <v>6.2887500000000003</v>
      </c>
      <c r="AG1295" s="5">
        <f t="shared" si="2553"/>
        <v>8.51</v>
      </c>
      <c r="AH1295" s="5">
        <f t="shared" si="2553"/>
        <v>12.104999999999999</v>
      </c>
      <c r="AI1295" s="5">
        <f t="shared" si="2553"/>
        <v>4.2625000000000002</v>
      </c>
    </row>
    <row r="1296" spans="2:35" hidden="1" x14ac:dyDescent="0.3">
      <c r="B1296" s="85">
        <f t="shared" si="2544"/>
        <v>44286</v>
      </c>
      <c r="C1296" s="3"/>
      <c r="D1296" s="3"/>
      <c r="E1296" s="5">
        <f t="shared" ref="E1296:AI1296" si="2554">E243-E384</f>
        <v>53.676250000000003</v>
      </c>
      <c r="F1296" s="5">
        <f t="shared" si="2554"/>
        <v>17.741249999999997</v>
      </c>
      <c r="G1296" s="5">
        <f t="shared" si="2554"/>
        <v>16.387499999999999</v>
      </c>
      <c r="H1296" s="5">
        <f t="shared" si="2554"/>
        <v>26.335000000000004</v>
      </c>
      <c r="I1296" s="5">
        <f t="shared" si="2554"/>
        <v>141.80000000000001</v>
      </c>
      <c r="J1296" s="5">
        <f t="shared" si="2554"/>
        <v>425.78500000000003</v>
      </c>
      <c r="K1296" s="5">
        <f t="shared" si="2554"/>
        <v>52.633749999999999</v>
      </c>
      <c r="L1296" s="5"/>
      <c r="M1296" s="5">
        <f t="shared" si="2554"/>
        <v>45.508125</v>
      </c>
      <c r="N1296" s="5">
        <f t="shared" si="2554"/>
        <v>0</v>
      </c>
      <c r="O1296" s="5">
        <f t="shared" si="2554"/>
        <v>0</v>
      </c>
      <c r="P1296" s="5">
        <f t="shared" si="2554"/>
        <v>0</v>
      </c>
      <c r="Q1296" s="5">
        <f t="shared" si="2554"/>
        <v>0</v>
      </c>
      <c r="R1296" s="5">
        <f t="shared" si="2554"/>
        <v>0</v>
      </c>
      <c r="S1296" s="5">
        <f t="shared" si="2554"/>
        <v>0</v>
      </c>
      <c r="T1296" s="5"/>
      <c r="U1296" s="5">
        <f t="shared" si="2554"/>
        <v>35.006250000000001</v>
      </c>
      <c r="V1296" s="5">
        <f t="shared" si="2554"/>
        <v>4.5131249999999996</v>
      </c>
      <c r="W1296" s="5">
        <f t="shared" si="2554"/>
        <v>4.1687499999999993</v>
      </c>
      <c r="X1296" s="5">
        <f t="shared" si="2554"/>
        <v>10.304999999999998</v>
      </c>
      <c r="Y1296" s="5">
        <f t="shared" si="2554"/>
        <v>10.635</v>
      </c>
      <c r="Z1296" s="5">
        <f t="shared" si="2554"/>
        <v>36.347500000000004</v>
      </c>
      <c r="AA1296" s="5">
        <f t="shared" si="2554"/>
        <v>3.3312500000000007</v>
      </c>
      <c r="AB1296" s="5"/>
      <c r="AC1296" s="5">
        <f t="shared" si="2554"/>
        <v>9.3349999999999991</v>
      </c>
      <c r="AD1296" s="5">
        <f t="shared" si="2554"/>
        <v>2.1787500000000004</v>
      </c>
      <c r="AE1296" s="5">
        <f t="shared" si="2554"/>
        <v>2.0125000000000002</v>
      </c>
      <c r="AF1296" s="5">
        <f t="shared" si="2554"/>
        <v>5.152499999999999</v>
      </c>
      <c r="AG1296" s="5">
        <f t="shared" si="2554"/>
        <v>7.0900000000000007</v>
      </c>
      <c r="AH1296" s="5">
        <f t="shared" si="2554"/>
        <v>10.385</v>
      </c>
      <c r="AI1296" s="5">
        <f t="shared" si="2554"/>
        <v>3.6643749999999997</v>
      </c>
    </row>
    <row r="1297" spans="2:35" x14ac:dyDescent="0.3">
      <c r="B1297" s="85">
        <f t="shared" si="2544"/>
        <v>44651</v>
      </c>
      <c r="C1297" s="3"/>
      <c r="D1297" s="3"/>
      <c r="E1297" s="5">
        <f t="shared" ref="E1297:AI1297" si="2555">E244-E385</f>
        <v>40.876031250000004</v>
      </c>
      <c r="F1297" s="5">
        <f t="shared" si="2555"/>
        <v>27.394199999999998</v>
      </c>
      <c r="G1297" s="5">
        <f t="shared" si="2555"/>
        <v>25.396706249999998</v>
      </c>
      <c r="H1297" s="5">
        <f t="shared" si="2555"/>
        <v>5.2966124999999993</v>
      </c>
      <c r="I1297" s="5">
        <f t="shared" si="2555"/>
        <v>29.637</v>
      </c>
      <c r="J1297" s="5">
        <f t="shared" si="2555"/>
        <v>131.364</v>
      </c>
      <c r="K1297" s="5">
        <f t="shared" si="2555"/>
        <v>16.215243749999999</v>
      </c>
      <c r="L1297" s="5"/>
      <c r="M1297" s="5">
        <f t="shared" si="2555"/>
        <v>34.655765625000008</v>
      </c>
      <c r="N1297" s="5">
        <f t="shared" si="2555"/>
        <v>0</v>
      </c>
      <c r="O1297" s="5">
        <f t="shared" si="2555"/>
        <v>0</v>
      </c>
      <c r="P1297" s="5">
        <f t="shared" si="2555"/>
        <v>0</v>
      </c>
      <c r="Q1297" s="5">
        <f t="shared" si="2555"/>
        <v>0</v>
      </c>
      <c r="R1297" s="5">
        <f t="shared" si="2555"/>
        <v>0</v>
      </c>
      <c r="S1297" s="5">
        <f t="shared" si="2555"/>
        <v>0</v>
      </c>
      <c r="T1297" s="5"/>
      <c r="U1297" s="5">
        <f t="shared" si="2555"/>
        <v>26.658281249999998</v>
      </c>
      <c r="V1297" s="5">
        <f t="shared" si="2555"/>
        <v>6.9686999999999992</v>
      </c>
      <c r="W1297" s="5">
        <f t="shared" si="2555"/>
        <v>6.4605656250000001</v>
      </c>
      <c r="X1297" s="5">
        <f t="shared" si="2555"/>
        <v>2.0725874999999996</v>
      </c>
      <c r="Y1297" s="5">
        <f t="shared" si="2555"/>
        <v>2.2227749999999999</v>
      </c>
      <c r="Z1297" s="5">
        <f t="shared" si="2555"/>
        <v>11.214</v>
      </c>
      <c r="AA1297" s="5">
        <f t="shared" si="2555"/>
        <v>1.02628125</v>
      </c>
      <c r="AB1297" s="5"/>
      <c r="AC1297" s="5">
        <f t="shared" si="2555"/>
        <v>7.1088750000000003</v>
      </c>
      <c r="AD1297" s="5">
        <f t="shared" si="2555"/>
        <v>3.3642000000000003</v>
      </c>
      <c r="AE1297" s="5">
        <f t="shared" si="2555"/>
        <v>3.1188937500000002</v>
      </c>
      <c r="AF1297" s="5">
        <f t="shared" si="2555"/>
        <v>1.0362937499999998</v>
      </c>
      <c r="AG1297" s="5">
        <f t="shared" si="2555"/>
        <v>1.4818499999999999</v>
      </c>
      <c r="AH1297" s="5">
        <f t="shared" si="2555"/>
        <v>3.2040000000000002</v>
      </c>
      <c r="AI1297" s="5">
        <f t="shared" si="2555"/>
        <v>1.1289093749999999</v>
      </c>
    </row>
    <row r="1298" spans="2:35" x14ac:dyDescent="0.3">
      <c r="B1298" s="85">
        <f t="shared" si="2544"/>
        <v>45016</v>
      </c>
      <c r="C1298" s="3"/>
      <c r="D1298" s="3"/>
      <c r="E1298" s="5">
        <f t="shared" ref="E1298:AI1298" si="2556">E245-E386</f>
        <v>41.080411406250001</v>
      </c>
      <c r="F1298" s="5">
        <f t="shared" si="2556"/>
        <v>27.53117099999999</v>
      </c>
      <c r="G1298" s="5">
        <f t="shared" si="2556"/>
        <v>25.523689781249995</v>
      </c>
      <c r="H1298" s="5">
        <f t="shared" si="2556"/>
        <v>5.3230955624999998</v>
      </c>
      <c r="I1298" s="5">
        <f t="shared" si="2556"/>
        <v>29.785184999999995</v>
      </c>
      <c r="J1298" s="5">
        <f t="shared" si="2556"/>
        <v>132.02081999999996</v>
      </c>
      <c r="K1298" s="5">
        <f t="shared" si="2556"/>
        <v>16.296319968749998</v>
      </c>
      <c r="L1298" s="5"/>
      <c r="M1298" s="5">
        <f t="shared" si="2556"/>
        <v>34.829044453124993</v>
      </c>
      <c r="N1298" s="5">
        <f t="shared" si="2556"/>
        <v>0</v>
      </c>
      <c r="O1298" s="5">
        <f t="shared" si="2556"/>
        <v>0</v>
      </c>
      <c r="P1298" s="5">
        <f t="shared" si="2556"/>
        <v>0</v>
      </c>
      <c r="Q1298" s="5">
        <f t="shared" si="2556"/>
        <v>0</v>
      </c>
      <c r="R1298" s="5">
        <f t="shared" si="2556"/>
        <v>0</v>
      </c>
      <c r="S1298" s="5">
        <f t="shared" si="2556"/>
        <v>0</v>
      </c>
      <c r="T1298" s="5"/>
      <c r="U1298" s="5">
        <f t="shared" si="2556"/>
        <v>26.791572656249997</v>
      </c>
      <c r="V1298" s="5">
        <f t="shared" si="2556"/>
        <v>7.0035434999999993</v>
      </c>
      <c r="W1298" s="5">
        <f t="shared" si="2556"/>
        <v>6.4928684531249985</v>
      </c>
      <c r="X1298" s="5">
        <f t="shared" si="2556"/>
        <v>2.0829504374999996</v>
      </c>
      <c r="Y1298" s="5">
        <f t="shared" si="2556"/>
        <v>2.2338888749999994</v>
      </c>
      <c r="Z1298" s="5">
        <f t="shared" si="2556"/>
        <v>11.270069999999999</v>
      </c>
      <c r="AA1298" s="5">
        <f t="shared" si="2556"/>
        <v>1.0314126562499999</v>
      </c>
      <c r="AB1298" s="5"/>
      <c r="AC1298" s="5">
        <f t="shared" si="2556"/>
        <v>7.1444193749999991</v>
      </c>
      <c r="AD1298" s="5">
        <f t="shared" si="2556"/>
        <v>3.3810209999999992</v>
      </c>
      <c r="AE1298" s="5">
        <f t="shared" si="2556"/>
        <v>3.1344882187500001</v>
      </c>
      <c r="AF1298" s="5">
        <f t="shared" si="2556"/>
        <v>1.0414752187499998</v>
      </c>
      <c r="AG1298" s="5">
        <f t="shared" si="2556"/>
        <v>1.4892592499999999</v>
      </c>
      <c r="AH1298" s="5">
        <f t="shared" si="2556"/>
        <v>3.2200199999999999</v>
      </c>
      <c r="AI1298" s="5">
        <f t="shared" si="2556"/>
        <v>1.134553921875</v>
      </c>
    </row>
    <row r="1299" spans="2:35" x14ac:dyDescent="0.3">
      <c r="B1299" s="85">
        <f t="shared" si="2544"/>
        <v>45382</v>
      </c>
      <c r="C1299" s="3"/>
      <c r="D1299" s="3"/>
      <c r="E1299" s="5">
        <f t="shared" ref="E1299:AI1299" si="2557">E246-E387</f>
        <v>41.285813463281244</v>
      </c>
      <c r="F1299" s="5">
        <f t="shared" si="2557"/>
        <v>27.668826854999992</v>
      </c>
      <c r="G1299" s="5">
        <f t="shared" si="2557"/>
        <v>25.651308230156243</v>
      </c>
      <c r="H1299" s="5">
        <f t="shared" si="2557"/>
        <v>5.3497110403124992</v>
      </c>
      <c r="I1299" s="5">
        <f t="shared" si="2557"/>
        <v>29.934110924999999</v>
      </c>
      <c r="J1299" s="5">
        <f t="shared" si="2557"/>
        <v>132.68092409999997</v>
      </c>
      <c r="K1299" s="5">
        <f t="shared" si="2557"/>
        <v>16.37780156859375</v>
      </c>
      <c r="L1299" s="5"/>
      <c r="M1299" s="5">
        <f t="shared" si="2557"/>
        <v>35.003189675390622</v>
      </c>
      <c r="N1299" s="5">
        <f t="shared" si="2557"/>
        <v>0</v>
      </c>
      <c r="O1299" s="5">
        <f t="shared" si="2557"/>
        <v>0</v>
      </c>
      <c r="P1299" s="5">
        <f t="shared" si="2557"/>
        <v>0</v>
      </c>
      <c r="Q1299" s="5">
        <f t="shared" si="2557"/>
        <v>0</v>
      </c>
      <c r="R1299" s="5">
        <f t="shared" si="2557"/>
        <v>0</v>
      </c>
      <c r="S1299" s="5">
        <f t="shared" si="2557"/>
        <v>0</v>
      </c>
      <c r="T1299" s="5"/>
      <c r="U1299" s="5">
        <f t="shared" si="2557"/>
        <v>26.925530519531247</v>
      </c>
      <c r="V1299" s="5">
        <f t="shared" si="2557"/>
        <v>7.0385612174999972</v>
      </c>
      <c r="W1299" s="5">
        <f t="shared" si="2557"/>
        <v>6.5253327953906224</v>
      </c>
      <c r="X1299" s="5">
        <f t="shared" si="2557"/>
        <v>2.0933651896874994</v>
      </c>
      <c r="Y1299" s="5">
        <f t="shared" si="2557"/>
        <v>2.2450583193749991</v>
      </c>
      <c r="Z1299" s="5">
        <f t="shared" si="2557"/>
        <v>11.326420349999998</v>
      </c>
      <c r="AA1299" s="5">
        <f t="shared" si="2557"/>
        <v>1.03656971953125</v>
      </c>
      <c r="AB1299" s="5"/>
      <c r="AC1299" s="5">
        <f t="shared" si="2557"/>
        <v>7.1801414718749994</v>
      </c>
      <c r="AD1299" s="5">
        <f t="shared" si="2557"/>
        <v>3.3979261049999998</v>
      </c>
      <c r="AE1299" s="5">
        <f t="shared" si="2557"/>
        <v>3.1501606598437495</v>
      </c>
      <c r="AF1299" s="5">
        <f t="shared" si="2557"/>
        <v>1.0466825948437497</v>
      </c>
      <c r="AG1299" s="5">
        <f t="shared" si="2557"/>
        <v>1.4967055462499996</v>
      </c>
      <c r="AH1299" s="5">
        <f t="shared" si="2557"/>
        <v>3.2361200999999991</v>
      </c>
      <c r="AI1299" s="5">
        <f t="shared" si="2557"/>
        <v>1.1402266914843751</v>
      </c>
    </row>
    <row r="1300" spans="2:35" x14ac:dyDescent="0.3">
      <c r="B1300" s="85">
        <f t="shared" si="2544"/>
        <v>45747</v>
      </c>
      <c r="C1300" s="3"/>
      <c r="D1300" s="3"/>
      <c r="E1300" s="5">
        <f t="shared" ref="E1300:AI1300" si="2558">E247-E388</f>
        <v>41.49224253059765</v>
      </c>
      <c r="F1300" s="5">
        <f t="shared" si="2558"/>
        <v>27.80717098927499</v>
      </c>
      <c r="G1300" s="5">
        <f t="shared" si="2558"/>
        <v>25.779564771307019</v>
      </c>
      <c r="H1300" s="5">
        <f t="shared" si="2558"/>
        <v>5.3764595955140608</v>
      </c>
      <c r="I1300" s="5">
        <f t="shared" si="2558"/>
        <v>30.083781479624989</v>
      </c>
      <c r="J1300" s="5">
        <f t="shared" si="2558"/>
        <v>133.34432872049993</v>
      </c>
      <c r="K1300" s="5">
        <f t="shared" si="2558"/>
        <v>16.459690576436714</v>
      </c>
      <c r="L1300" s="5"/>
      <c r="M1300" s="5">
        <f t="shared" si="2558"/>
        <v>35.178205623767575</v>
      </c>
      <c r="N1300" s="5">
        <f t="shared" si="2558"/>
        <v>0</v>
      </c>
      <c r="O1300" s="5">
        <f t="shared" si="2558"/>
        <v>0</v>
      </c>
      <c r="P1300" s="5">
        <f t="shared" si="2558"/>
        <v>0</v>
      </c>
      <c r="Q1300" s="5">
        <f t="shared" si="2558"/>
        <v>0</v>
      </c>
      <c r="R1300" s="5">
        <f t="shared" si="2558"/>
        <v>0</v>
      </c>
      <c r="S1300" s="5">
        <f t="shared" si="2558"/>
        <v>0</v>
      </c>
      <c r="T1300" s="5"/>
      <c r="U1300" s="5">
        <f t="shared" si="2558"/>
        <v>27.060158172128897</v>
      </c>
      <c r="V1300" s="5">
        <f t="shared" si="2558"/>
        <v>7.0737540235874965</v>
      </c>
      <c r="W1300" s="5">
        <f t="shared" si="2558"/>
        <v>6.5579594593675745</v>
      </c>
      <c r="X1300" s="5">
        <f t="shared" si="2558"/>
        <v>2.1038320156359367</v>
      </c>
      <c r="Y1300" s="5">
        <f t="shared" si="2558"/>
        <v>2.2562836109718738</v>
      </c>
      <c r="Z1300" s="5">
        <f t="shared" si="2558"/>
        <v>11.383052451749995</v>
      </c>
      <c r="AA1300" s="5">
        <f t="shared" si="2558"/>
        <v>1.0417525681289059</v>
      </c>
      <c r="AB1300" s="5"/>
      <c r="AC1300" s="5">
        <f t="shared" si="2558"/>
        <v>7.2160421792343739</v>
      </c>
      <c r="AD1300" s="5">
        <f t="shared" si="2558"/>
        <v>3.4149157355249984</v>
      </c>
      <c r="AE1300" s="5">
        <f t="shared" si="2558"/>
        <v>3.1659114631429675</v>
      </c>
      <c r="AF1300" s="5">
        <f t="shared" si="2558"/>
        <v>1.0519160078179683</v>
      </c>
      <c r="AG1300" s="5">
        <f t="shared" si="2558"/>
        <v>1.5041890739812496</v>
      </c>
      <c r="AH1300" s="5">
        <f t="shared" si="2558"/>
        <v>3.2523007004999989</v>
      </c>
      <c r="AI1300" s="5">
        <f t="shared" si="2558"/>
        <v>1.1459278249417968</v>
      </c>
    </row>
    <row r="1301" spans="2:35" x14ac:dyDescent="0.3">
      <c r="B1301" s="85">
        <f t="shared" si="2544"/>
        <v>46112</v>
      </c>
      <c r="C1301" s="3"/>
      <c r="D1301" s="3"/>
      <c r="E1301" s="5">
        <f t="shared" ref="E1301:AI1301" si="2559">E248-E389</f>
        <v>41.69970374325063</v>
      </c>
      <c r="F1301" s="5">
        <f t="shared" si="2559"/>
        <v>27.946206844221361</v>
      </c>
      <c r="G1301" s="5">
        <f t="shared" si="2559"/>
        <v>25.908462595163552</v>
      </c>
      <c r="H1301" s="5">
        <f t="shared" si="2559"/>
        <v>5.4033418934916311</v>
      </c>
      <c r="I1301" s="5">
        <f t="shared" si="2559"/>
        <v>30.234200387023112</v>
      </c>
      <c r="J1301" s="5">
        <f t="shared" si="2559"/>
        <v>134.01105036410243</v>
      </c>
      <c r="K1301" s="5">
        <f t="shared" si="2559"/>
        <v>16.541989029318895</v>
      </c>
      <c r="L1301" s="5"/>
      <c r="M1301" s="5">
        <f t="shared" si="2559"/>
        <v>35.354096651886401</v>
      </c>
      <c r="N1301" s="5">
        <f t="shared" si="2559"/>
        <v>0</v>
      </c>
      <c r="O1301" s="5">
        <f t="shared" si="2559"/>
        <v>0</v>
      </c>
      <c r="P1301" s="5">
        <f t="shared" si="2559"/>
        <v>0</v>
      </c>
      <c r="Q1301" s="5">
        <f t="shared" si="2559"/>
        <v>0</v>
      </c>
      <c r="R1301" s="5">
        <f t="shared" si="2559"/>
        <v>0</v>
      </c>
      <c r="S1301" s="5">
        <f t="shared" si="2559"/>
        <v>0</v>
      </c>
      <c r="T1301" s="5"/>
      <c r="U1301" s="5">
        <f t="shared" si="2559"/>
        <v>27.195458962989544</v>
      </c>
      <c r="V1301" s="5">
        <f t="shared" si="2559"/>
        <v>7.109122793705434</v>
      </c>
      <c r="W1301" s="5">
        <f t="shared" si="2559"/>
        <v>6.5907492566644121</v>
      </c>
      <c r="X1301" s="5">
        <f t="shared" si="2559"/>
        <v>2.1143511757141162</v>
      </c>
      <c r="Y1301" s="5">
        <f t="shared" si="2559"/>
        <v>2.2675650290267328</v>
      </c>
      <c r="Z1301" s="5">
        <f t="shared" si="2559"/>
        <v>11.439967714008745</v>
      </c>
      <c r="AA1301" s="5">
        <f t="shared" si="2559"/>
        <v>1.0469613309695505</v>
      </c>
      <c r="AB1301" s="5"/>
      <c r="AC1301" s="5">
        <f t="shared" si="2559"/>
        <v>7.2521223901305447</v>
      </c>
      <c r="AD1301" s="5">
        <f t="shared" si="2559"/>
        <v>3.4319903142026233</v>
      </c>
      <c r="AE1301" s="5">
        <f t="shared" si="2559"/>
        <v>3.1817410204586825</v>
      </c>
      <c r="AF1301" s="5">
        <f t="shared" si="2559"/>
        <v>1.0571755878570581</v>
      </c>
      <c r="AG1301" s="5">
        <f t="shared" si="2559"/>
        <v>1.5117100193511555</v>
      </c>
      <c r="AH1301" s="5">
        <f t="shared" si="2559"/>
        <v>3.2685622040024982</v>
      </c>
      <c r="AI1301" s="5">
        <f t="shared" si="2559"/>
        <v>1.1516574640665056</v>
      </c>
    </row>
    <row r="1302" spans="2:35" x14ac:dyDescent="0.3">
      <c r="B1302" s="85">
        <f t="shared" si="2544"/>
        <v>46477</v>
      </c>
      <c r="C1302" s="3"/>
      <c r="D1302" s="3"/>
      <c r="E1302" s="5">
        <f t="shared" ref="E1302:AI1302" si="2560">E249-E390</f>
        <v>41.908202261966878</v>
      </c>
      <c r="F1302" s="5">
        <f t="shared" si="2560"/>
        <v>28.085937878442461</v>
      </c>
      <c r="G1302" s="5">
        <f t="shared" si="2560"/>
        <v>26.038004908139367</v>
      </c>
      <c r="H1302" s="5">
        <f t="shared" si="2560"/>
        <v>5.4303586029590889</v>
      </c>
      <c r="I1302" s="5">
        <f t="shared" si="2560"/>
        <v>30.38537138895822</v>
      </c>
      <c r="J1302" s="5">
        <f t="shared" si="2560"/>
        <v>134.68110561592292</v>
      </c>
      <c r="K1302" s="5">
        <f t="shared" si="2560"/>
        <v>16.624698974465492</v>
      </c>
      <c r="L1302" s="5"/>
      <c r="M1302" s="5">
        <f t="shared" si="2560"/>
        <v>35.530867135145833</v>
      </c>
      <c r="N1302" s="5">
        <f t="shared" si="2560"/>
        <v>0</v>
      </c>
      <c r="O1302" s="5">
        <f t="shared" si="2560"/>
        <v>0</v>
      </c>
      <c r="P1302" s="5">
        <f t="shared" si="2560"/>
        <v>0</v>
      </c>
      <c r="Q1302" s="5">
        <f t="shared" si="2560"/>
        <v>0</v>
      </c>
      <c r="R1302" s="5">
        <f t="shared" si="2560"/>
        <v>0</v>
      </c>
      <c r="S1302" s="5">
        <f t="shared" si="2560"/>
        <v>0</v>
      </c>
      <c r="T1302" s="5"/>
      <c r="U1302" s="5">
        <f t="shared" si="2560"/>
        <v>27.331436257804484</v>
      </c>
      <c r="V1302" s="5">
        <f t="shared" si="2560"/>
        <v>7.1446684076739606</v>
      </c>
      <c r="W1302" s="5">
        <f t="shared" si="2560"/>
        <v>6.6237030029477326</v>
      </c>
      <c r="X1302" s="5">
        <f t="shared" si="2560"/>
        <v>2.1249229315926867</v>
      </c>
      <c r="Y1302" s="5">
        <f t="shared" si="2560"/>
        <v>2.2789028541718666</v>
      </c>
      <c r="Z1302" s="5">
        <f t="shared" si="2560"/>
        <v>11.497167552578787</v>
      </c>
      <c r="AA1302" s="5">
        <f t="shared" si="2560"/>
        <v>1.0521961376243982</v>
      </c>
      <c r="AB1302" s="5"/>
      <c r="AC1302" s="5">
        <f t="shared" si="2560"/>
        <v>7.288383002081197</v>
      </c>
      <c r="AD1302" s="5">
        <f t="shared" si="2560"/>
        <v>3.4491502657736368</v>
      </c>
      <c r="AE1302" s="5">
        <f t="shared" si="2560"/>
        <v>3.1976497255609755</v>
      </c>
      <c r="AF1302" s="5">
        <f t="shared" si="2560"/>
        <v>1.0624614657963434</v>
      </c>
      <c r="AG1302" s="5">
        <f t="shared" si="2560"/>
        <v>1.5192685694479111</v>
      </c>
      <c r="AH1302" s="5">
        <f t="shared" si="2560"/>
        <v>3.2849050150225101</v>
      </c>
      <c r="AI1302" s="5">
        <f t="shared" si="2560"/>
        <v>1.1574157513868377</v>
      </c>
    </row>
    <row r="1303" spans="2:35" x14ac:dyDescent="0.3">
      <c r="B1303" s="85">
        <f t="shared" si="2544"/>
        <v>46843</v>
      </c>
      <c r="C1303" s="3"/>
      <c r="D1303" s="3"/>
      <c r="E1303" s="5">
        <f t="shared" ref="E1303:AI1303" si="2561">E250-E391</f>
        <v>42.117743273276709</v>
      </c>
      <c r="F1303" s="5">
        <f t="shared" si="2561"/>
        <v>28.226367567834671</v>
      </c>
      <c r="G1303" s="5">
        <f t="shared" si="2561"/>
        <v>26.168194932680063</v>
      </c>
      <c r="H1303" s="5">
        <f t="shared" si="2561"/>
        <v>5.457510395973884</v>
      </c>
      <c r="I1303" s="5">
        <f t="shared" si="2561"/>
        <v>30.537298245903006</v>
      </c>
      <c r="J1303" s="5">
        <f t="shared" si="2561"/>
        <v>135.35451114400249</v>
      </c>
      <c r="K1303" s="5">
        <f t="shared" si="2561"/>
        <v>16.707822469337817</v>
      </c>
      <c r="L1303" s="5"/>
      <c r="M1303" s="5">
        <f t="shared" si="2561"/>
        <v>35.708521470821559</v>
      </c>
      <c r="N1303" s="5">
        <f t="shared" si="2561"/>
        <v>0</v>
      </c>
      <c r="O1303" s="5">
        <f t="shared" si="2561"/>
        <v>0</v>
      </c>
      <c r="P1303" s="5">
        <f t="shared" si="2561"/>
        <v>0</v>
      </c>
      <c r="Q1303" s="5">
        <f t="shared" si="2561"/>
        <v>0</v>
      </c>
      <c r="R1303" s="5">
        <f t="shared" si="2561"/>
        <v>0</v>
      </c>
      <c r="S1303" s="5">
        <f t="shared" si="2561"/>
        <v>0</v>
      </c>
      <c r="T1303" s="5"/>
      <c r="U1303" s="5">
        <f t="shared" si="2561"/>
        <v>27.468093439093508</v>
      </c>
      <c r="V1303" s="5">
        <f t="shared" si="2561"/>
        <v>7.180391749712328</v>
      </c>
      <c r="W1303" s="5">
        <f t="shared" si="2561"/>
        <v>6.656821517962471</v>
      </c>
      <c r="X1303" s="5">
        <f t="shared" si="2561"/>
        <v>2.1355475462506495</v>
      </c>
      <c r="Y1303" s="5">
        <f t="shared" si="2561"/>
        <v>2.2902973684427255</v>
      </c>
      <c r="Z1303" s="5">
        <f t="shared" si="2561"/>
        <v>11.554653390341679</v>
      </c>
      <c r="AA1303" s="5">
        <f t="shared" si="2561"/>
        <v>1.0574571183125199</v>
      </c>
      <c r="AB1303" s="5"/>
      <c r="AC1303" s="5">
        <f t="shared" si="2561"/>
        <v>7.3248249170916013</v>
      </c>
      <c r="AD1303" s="5">
        <f t="shared" si="2561"/>
        <v>3.4663960171025043</v>
      </c>
      <c r="AE1303" s="5">
        <f t="shared" si="2561"/>
        <v>3.2136379741887802</v>
      </c>
      <c r="AF1303" s="5">
        <f t="shared" si="2561"/>
        <v>1.0677737731253247</v>
      </c>
      <c r="AG1303" s="5">
        <f t="shared" si="2561"/>
        <v>1.5268649122951503</v>
      </c>
      <c r="AH1303" s="5">
        <f t="shared" si="2561"/>
        <v>3.3013295400976226</v>
      </c>
      <c r="AI1303" s="5">
        <f t="shared" si="2561"/>
        <v>1.1632028301437718</v>
      </c>
    </row>
    <row r="1304" spans="2:35" x14ac:dyDescent="0.3">
      <c r="B1304" s="85">
        <f t="shared" si="2544"/>
        <v>47208</v>
      </c>
      <c r="C1304" s="3"/>
      <c r="D1304" s="3"/>
      <c r="E1304" s="5">
        <f t="shared" ref="E1304:AI1304" si="2562">E251-E392</f>
        <v>42.32833198964309</v>
      </c>
      <c r="F1304" s="5">
        <f t="shared" si="2562"/>
        <v>28.367499405673843</v>
      </c>
      <c r="G1304" s="5">
        <f t="shared" si="2562"/>
        <v>26.299035907343455</v>
      </c>
      <c r="H1304" s="5">
        <f t="shared" si="2562"/>
        <v>5.4847979479537523</v>
      </c>
      <c r="I1304" s="5">
        <f t="shared" si="2562"/>
        <v>30.689984737132516</v>
      </c>
      <c r="J1304" s="5">
        <f t="shared" si="2562"/>
        <v>136.03128369972254</v>
      </c>
      <c r="K1304" s="5">
        <f t="shared" si="2562"/>
        <v>16.791361581684502</v>
      </c>
      <c r="L1304" s="5"/>
      <c r="M1304" s="5">
        <f t="shared" si="2562"/>
        <v>35.887064078175662</v>
      </c>
      <c r="N1304" s="5">
        <f t="shared" si="2562"/>
        <v>0</v>
      </c>
      <c r="O1304" s="5">
        <f t="shared" si="2562"/>
        <v>0</v>
      </c>
      <c r="P1304" s="5">
        <f t="shared" si="2562"/>
        <v>0</v>
      </c>
      <c r="Q1304" s="5">
        <f t="shared" si="2562"/>
        <v>0</v>
      </c>
      <c r="R1304" s="5">
        <f t="shared" si="2562"/>
        <v>0</v>
      </c>
      <c r="S1304" s="5">
        <f t="shared" si="2562"/>
        <v>0</v>
      </c>
      <c r="T1304" s="5"/>
      <c r="U1304" s="5">
        <f t="shared" si="2562"/>
        <v>27.605433906288969</v>
      </c>
      <c r="V1304" s="5">
        <f t="shared" si="2562"/>
        <v>7.2162937084608911</v>
      </c>
      <c r="W1304" s="5">
        <f t="shared" si="2562"/>
        <v>6.6901056255522819</v>
      </c>
      <c r="X1304" s="5">
        <f t="shared" si="2562"/>
        <v>2.1462252839819032</v>
      </c>
      <c r="Y1304" s="5">
        <f t="shared" si="2562"/>
        <v>2.3017488552849383</v>
      </c>
      <c r="Z1304" s="5">
        <f t="shared" si="2562"/>
        <v>11.612426657293389</v>
      </c>
      <c r="AA1304" s="5">
        <f t="shared" si="2562"/>
        <v>1.0627444039040823</v>
      </c>
      <c r="AB1304" s="5"/>
      <c r="AC1304" s="5">
        <f t="shared" si="2562"/>
        <v>7.3614490416770586</v>
      </c>
      <c r="AD1304" s="5">
        <f t="shared" si="2562"/>
        <v>3.4837279971880171</v>
      </c>
      <c r="AE1304" s="5">
        <f t="shared" si="2562"/>
        <v>3.2297061640597229</v>
      </c>
      <c r="AF1304" s="5">
        <f t="shared" si="2562"/>
        <v>1.0731126419909516</v>
      </c>
      <c r="AG1304" s="5">
        <f t="shared" si="2562"/>
        <v>1.5344992368566259</v>
      </c>
      <c r="AH1304" s="5">
        <f t="shared" si="2562"/>
        <v>3.3178361877981106</v>
      </c>
      <c r="AI1304" s="5">
        <f t="shared" si="2562"/>
        <v>1.1690188442944907</v>
      </c>
    </row>
    <row r="1305" spans="2:35" x14ac:dyDescent="0.3">
      <c r="B1305" s="85">
        <f t="shared" si="2544"/>
        <v>47573</v>
      </c>
      <c r="C1305" s="3"/>
      <c r="D1305" s="3"/>
      <c r="E1305" s="5">
        <f t="shared" ref="E1305:AI1305" si="2563">E252-E393</f>
        <v>42.539973649591296</v>
      </c>
      <c r="F1305" s="5">
        <f t="shared" si="2563"/>
        <v>28.509336902702206</v>
      </c>
      <c r="G1305" s="5">
        <f t="shared" si="2563"/>
        <v>26.430531086880166</v>
      </c>
      <c r="H1305" s="5">
        <f t="shared" si="2563"/>
        <v>5.5122219376935213</v>
      </c>
      <c r="I1305" s="5">
        <f t="shared" si="2563"/>
        <v>30.843434660818172</v>
      </c>
      <c r="J1305" s="5">
        <f t="shared" si="2563"/>
        <v>136.71144011822113</v>
      </c>
      <c r="K1305" s="5">
        <f t="shared" si="2563"/>
        <v>16.875318389592923</v>
      </c>
      <c r="L1305" s="5"/>
      <c r="M1305" s="5">
        <f t="shared" si="2563"/>
        <v>36.066499398566535</v>
      </c>
      <c r="N1305" s="5">
        <f t="shared" si="2563"/>
        <v>0</v>
      </c>
      <c r="O1305" s="5">
        <f t="shared" si="2563"/>
        <v>0</v>
      </c>
      <c r="P1305" s="5">
        <f t="shared" si="2563"/>
        <v>0</v>
      </c>
      <c r="Q1305" s="5">
        <f t="shared" si="2563"/>
        <v>0</v>
      </c>
      <c r="R1305" s="5">
        <f t="shared" si="2563"/>
        <v>0</v>
      </c>
      <c r="S1305" s="5">
        <f t="shared" si="2563"/>
        <v>0</v>
      </c>
      <c r="T1305" s="5"/>
      <c r="U1305" s="5">
        <f t="shared" si="2563"/>
        <v>27.743461075820409</v>
      </c>
      <c r="V1305" s="5">
        <f t="shared" si="2563"/>
        <v>7.2523751770031923</v>
      </c>
      <c r="W1305" s="5">
        <f t="shared" si="2563"/>
        <v>6.7235561536800432</v>
      </c>
      <c r="X1305" s="5">
        <f t="shared" si="2563"/>
        <v>2.1569564104018126</v>
      </c>
      <c r="Y1305" s="5">
        <f t="shared" si="2563"/>
        <v>2.3132575995613629</v>
      </c>
      <c r="Z1305" s="5">
        <f t="shared" si="2563"/>
        <v>11.670488790579853</v>
      </c>
      <c r="AA1305" s="5">
        <f t="shared" si="2563"/>
        <v>1.0680581259236026</v>
      </c>
      <c r="AB1305" s="5"/>
      <c r="AC1305" s="5">
        <f t="shared" si="2563"/>
        <v>7.3982562868854442</v>
      </c>
      <c r="AD1305" s="5">
        <f t="shared" si="2563"/>
        <v>3.5011466371739561</v>
      </c>
      <c r="AE1305" s="5">
        <f t="shared" si="2563"/>
        <v>3.2458546948800215</v>
      </c>
      <c r="AF1305" s="5">
        <f t="shared" si="2563"/>
        <v>1.0784782052009063</v>
      </c>
      <c r="AG1305" s="5">
        <f t="shared" si="2563"/>
        <v>1.5421717330409086</v>
      </c>
      <c r="AH1305" s="5">
        <f t="shared" si="2563"/>
        <v>3.3344253687371008</v>
      </c>
      <c r="AI1305" s="5">
        <f t="shared" si="2563"/>
        <v>1.1748639385159629</v>
      </c>
    </row>
    <row r="1306" spans="2:35" x14ac:dyDescent="0.3">
      <c r="B1306" s="85">
        <f t="shared" si="2544"/>
        <v>47938</v>
      </c>
      <c r="C1306" s="3"/>
      <c r="D1306" s="3"/>
      <c r="E1306" s="5">
        <f t="shared" ref="E1306:AI1306" si="2564">E253-E394</f>
        <v>42.752673517839241</v>
      </c>
      <c r="F1306" s="5">
        <f t="shared" si="2564"/>
        <v>28.651883587215718</v>
      </c>
      <c r="G1306" s="5">
        <f t="shared" si="2564"/>
        <v>26.562683742314572</v>
      </c>
      <c r="H1306" s="5">
        <f t="shared" si="2564"/>
        <v>5.539783047381988</v>
      </c>
      <c r="I1306" s="5">
        <f t="shared" si="2564"/>
        <v>30.997651834122262</v>
      </c>
      <c r="J1306" s="5">
        <f t="shared" si="2564"/>
        <v>137.39499731881222</v>
      </c>
      <c r="K1306" s="5">
        <f t="shared" si="2564"/>
        <v>16.959694981540885</v>
      </c>
      <c r="L1306" s="5"/>
      <c r="M1306" s="5">
        <f t="shared" si="2564"/>
        <v>36.24683189555936</v>
      </c>
      <c r="N1306" s="5">
        <f t="shared" si="2564"/>
        <v>0</v>
      </c>
      <c r="O1306" s="5">
        <f t="shared" si="2564"/>
        <v>0</v>
      </c>
      <c r="P1306" s="5">
        <f t="shared" si="2564"/>
        <v>0</v>
      </c>
      <c r="Q1306" s="5">
        <f t="shared" si="2564"/>
        <v>0</v>
      </c>
      <c r="R1306" s="5">
        <f t="shared" si="2564"/>
        <v>0</v>
      </c>
      <c r="S1306" s="5">
        <f t="shared" si="2564"/>
        <v>0</v>
      </c>
      <c r="T1306" s="5"/>
      <c r="U1306" s="5">
        <f t="shared" si="2564"/>
        <v>27.882178381199509</v>
      </c>
      <c r="V1306" s="5">
        <f t="shared" si="2564"/>
        <v>7.288637052888209</v>
      </c>
      <c r="W1306" s="5">
        <f t="shared" si="2564"/>
        <v>6.7571739344484429</v>
      </c>
      <c r="X1306" s="5">
        <f t="shared" si="2564"/>
        <v>2.1677411924538212</v>
      </c>
      <c r="Y1306" s="5">
        <f t="shared" si="2564"/>
        <v>2.3248238875591691</v>
      </c>
      <c r="Z1306" s="5">
        <f t="shared" si="2564"/>
        <v>11.728841234532752</v>
      </c>
      <c r="AA1306" s="5">
        <f t="shared" si="2564"/>
        <v>1.0733984165532207</v>
      </c>
      <c r="AB1306" s="5"/>
      <c r="AC1306" s="5">
        <f t="shared" si="2564"/>
        <v>7.4352475683198689</v>
      </c>
      <c r="AD1306" s="5">
        <f t="shared" si="2564"/>
        <v>3.5186523703598258</v>
      </c>
      <c r="AE1306" s="5">
        <f t="shared" si="2564"/>
        <v>3.2620839683544212</v>
      </c>
      <c r="AF1306" s="5">
        <f t="shared" si="2564"/>
        <v>1.0838705962269106</v>
      </c>
      <c r="AG1306" s="5">
        <f t="shared" si="2564"/>
        <v>1.549882591706113</v>
      </c>
      <c r="AH1306" s="5">
        <f t="shared" si="2564"/>
        <v>3.351097495580786</v>
      </c>
      <c r="AI1306" s="5">
        <f t="shared" si="2564"/>
        <v>1.1807382582085426</v>
      </c>
    </row>
    <row r="1307" spans="2:35" x14ac:dyDescent="0.3">
      <c r="B1307" s="85">
        <f t="shared" si="2544"/>
        <v>48304</v>
      </c>
      <c r="C1307" s="3"/>
      <c r="D1307" s="3"/>
      <c r="E1307" s="5">
        <f t="shared" ref="E1307:AI1307" si="2565">E254-E395</f>
        <v>42.966436885428436</v>
      </c>
      <c r="F1307" s="5">
        <f t="shared" si="2565"/>
        <v>28.79514300515179</v>
      </c>
      <c r="G1307" s="5">
        <f t="shared" si="2565"/>
        <v>26.69549716102614</v>
      </c>
      <c r="H1307" s="5">
        <f t="shared" si="2565"/>
        <v>5.5674819626188965</v>
      </c>
      <c r="I1307" s="5">
        <f t="shared" si="2565"/>
        <v>31.152640093292874</v>
      </c>
      <c r="J1307" s="5">
        <f t="shared" si="2565"/>
        <v>138.08197230540625</v>
      </c>
      <c r="K1307" s="5">
        <f t="shared" si="2565"/>
        <v>17.044493456448592</v>
      </c>
      <c r="L1307" s="5"/>
      <c r="M1307" s="5">
        <f t="shared" si="2565"/>
        <v>36.428066055037156</v>
      </c>
      <c r="N1307" s="5">
        <f t="shared" si="2565"/>
        <v>0</v>
      </c>
      <c r="O1307" s="5">
        <f t="shared" si="2565"/>
        <v>0</v>
      </c>
      <c r="P1307" s="5">
        <f t="shared" si="2565"/>
        <v>0</v>
      </c>
      <c r="Q1307" s="5">
        <f t="shared" si="2565"/>
        <v>0</v>
      </c>
      <c r="R1307" s="5">
        <f t="shared" si="2565"/>
        <v>0</v>
      </c>
      <c r="S1307" s="5">
        <f t="shared" si="2565"/>
        <v>0</v>
      </c>
      <c r="T1307" s="5"/>
      <c r="U1307" s="5">
        <f t="shared" si="2565"/>
        <v>28.021589273105501</v>
      </c>
      <c r="V1307" s="5">
        <f t="shared" si="2565"/>
        <v>7.3250802381526503</v>
      </c>
      <c r="W1307" s="5">
        <f t="shared" si="2565"/>
        <v>6.7909598041206847</v>
      </c>
      <c r="X1307" s="5">
        <f t="shared" si="2565"/>
        <v>2.1785798984160896</v>
      </c>
      <c r="Y1307" s="5">
        <f t="shared" si="2565"/>
        <v>2.3364480069969651</v>
      </c>
      <c r="Z1307" s="5">
        <f t="shared" si="2565"/>
        <v>11.787485440705415</v>
      </c>
      <c r="AA1307" s="5">
        <f t="shared" si="2565"/>
        <v>1.0787654086359866</v>
      </c>
      <c r="AB1307" s="5"/>
      <c r="AC1307" s="5">
        <f t="shared" si="2565"/>
        <v>7.4724238061614665</v>
      </c>
      <c r="AD1307" s="5">
        <f t="shared" si="2565"/>
        <v>3.5362456322116245</v>
      </c>
      <c r="AE1307" s="5">
        <f t="shared" si="2565"/>
        <v>3.2783943881961926</v>
      </c>
      <c r="AF1307" s="5">
        <f t="shared" si="2565"/>
        <v>1.0892899492080448</v>
      </c>
      <c r="AG1307" s="5">
        <f t="shared" si="2565"/>
        <v>1.5576320046646435</v>
      </c>
      <c r="AH1307" s="5">
        <f t="shared" si="2565"/>
        <v>3.3678529830586896</v>
      </c>
      <c r="AI1307" s="5">
        <f t="shared" si="2565"/>
        <v>1.1866419494995852</v>
      </c>
    </row>
    <row r="1308" spans="2:35" x14ac:dyDescent="0.3">
      <c r="B1308" s="85">
        <f t="shared" si="2544"/>
        <v>48669</v>
      </c>
      <c r="C1308" s="3"/>
      <c r="D1308" s="3"/>
      <c r="E1308" s="5">
        <f t="shared" ref="E1308:AI1308" si="2566">E255-E396</f>
        <v>43.181269069855574</v>
      </c>
      <c r="F1308" s="5">
        <f t="shared" si="2566"/>
        <v>28.93911872017755</v>
      </c>
      <c r="G1308" s="5">
        <f t="shared" si="2566"/>
        <v>26.828974646831266</v>
      </c>
      <c r="H1308" s="5">
        <f t="shared" si="2566"/>
        <v>5.5953193724319901</v>
      </c>
      <c r="I1308" s="5">
        <f t="shared" si="2566"/>
        <v>31.30840329375933</v>
      </c>
      <c r="J1308" s="5">
        <f t="shared" si="2566"/>
        <v>138.77238216693328</v>
      </c>
      <c r="K1308" s="5">
        <f t="shared" si="2566"/>
        <v>17.129715923730831</v>
      </c>
      <c r="L1308" s="5"/>
      <c r="M1308" s="5">
        <f t="shared" si="2566"/>
        <v>36.610206385312331</v>
      </c>
      <c r="N1308" s="5">
        <f t="shared" si="2566"/>
        <v>0</v>
      </c>
      <c r="O1308" s="5">
        <f t="shared" si="2566"/>
        <v>0</v>
      </c>
      <c r="P1308" s="5">
        <f t="shared" si="2566"/>
        <v>0</v>
      </c>
      <c r="Q1308" s="5">
        <f t="shared" si="2566"/>
        <v>0</v>
      </c>
      <c r="R1308" s="5">
        <f t="shared" si="2566"/>
        <v>0</v>
      </c>
      <c r="S1308" s="5">
        <f t="shared" si="2566"/>
        <v>0</v>
      </c>
      <c r="T1308" s="5"/>
      <c r="U1308" s="5">
        <f t="shared" si="2566"/>
        <v>28.161697219471023</v>
      </c>
      <c r="V1308" s="5">
        <f t="shared" si="2566"/>
        <v>7.3617056393434126</v>
      </c>
      <c r="W1308" s="5">
        <f t="shared" si="2566"/>
        <v>6.8249146031412877</v>
      </c>
      <c r="X1308" s="5">
        <f t="shared" si="2566"/>
        <v>2.1894727979081696</v>
      </c>
      <c r="Y1308" s="5">
        <f t="shared" si="2566"/>
        <v>2.3481302470319494</v>
      </c>
      <c r="Z1308" s="5">
        <f t="shared" si="2566"/>
        <v>11.84642286790894</v>
      </c>
      <c r="AA1308" s="5">
        <f t="shared" si="2566"/>
        <v>1.0841592356791665</v>
      </c>
      <c r="AB1308" s="5"/>
      <c r="AC1308" s="5">
        <f t="shared" si="2566"/>
        <v>7.5097859251922747</v>
      </c>
      <c r="AD1308" s="5">
        <f t="shared" si="2566"/>
        <v>3.5539268603726821</v>
      </c>
      <c r="AE1308" s="5">
        <f t="shared" si="2566"/>
        <v>3.2947863601371736</v>
      </c>
      <c r="AF1308" s="5">
        <f t="shared" si="2566"/>
        <v>1.0947363989540848</v>
      </c>
      <c r="AG1308" s="5">
        <f t="shared" si="2566"/>
        <v>1.5654201646879666</v>
      </c>
      <c r="AH1308" s="5">
        <f t="shared" si="2566"/>
        <v>3.3846922479739825</v>
      </c>
      <c r="AI1308" s="5">
        <f t="shared" si="2566"/>
        <v>1.192575159247083</v>
      </c>
    </row>
    <row r="1309" spans="2:35" x14ac:dyDescent="0.3">
      <c r="B1309" s="85">
        <f t="shared" si="2544"/>
        <v>49034</v>
      </c>
      <c r="C1309" s="3"/>
      <c r="D1309" s="3"/>
      <c r="E1309" s="5">
        <f t="shared" ref="E1309:AI1309" si="2567">E256-E397</f>
        <v>43.397175415204849</v>
      </c>
      <c r="F1309" s="5">
        <f t="shared" si="2567"/>
        <v>29.083814313778436</v>
      </c>
      <c r="G1309" s="5">
        <f t="shared" si="2567"/>
        <v>26.963119520065419</v>
      </c>
      <c r="H1309" s="5">
        <f t="shared" si="2567"/>
        <v>5.6232959692941504</v>
      </c>
      <c r="I1309" s="5">
        <f t="shared" si="2567"/>
        <v>31.464945310228117</v>
      </c>
      <c r="J1309" s="5">
        <f t="shared" si="2567"/>
        <v>139.46624407776793</v>
      </c>
      <c r="K1309" s="5">
        <f t="shared" si="2567"/>
        <v>17.215364503349484</v>
      </c>
      <c r="L1309" s="5"/>
      <c r="M1309" s="5">
        <f t="shared" si="2567"/>
        <v>36.793257417238898</v>
      </c>
      <c r="N1309" s="5">
        <f t="shared" si="2567"/>
        <v>0</v>
      </c>
      <c r="O1309" s="5">
        <f t="shared" si="2567"/>
        <v>0</v>
      </c>
      <c r="P1309" s="5">
        <f t="shared" si="2567"/>
        <v>0</v>
      </c>
      <c r="Q1309" s="5">
        <f t="shared" si="2567"/>
        <v>0</v>
      </c>
      <c r="R1309" s="5">
        <f t="shared" si="2567"/>
        <v>0</v>
      </c>
      <c r="S1309" s="5">
        <f t="shared" si="2567"/>
        <v>0</v>
      </c>
      <c r="T1309" s="5"/>
      <c r="U1309" s="5">
        <f t="shared" si="2567"/>
        <v>28.302505705568375</v>
      </c>
      <c r="V1309" s="5">
        <f t="shared" si="2567"/>
        <v>7.398514167540128</v>
      </c>
      <c r="W1309" s="5">
        <f t="shared" si="2567"/>
        <v>6.8590391761569931</v>
      </c>
      <c r="X1309" s="5">
        <f t="shared" si="2567"/>
        <v>2.2004201618977106</v>
      </c>
      <c r="Y1309" s="5">
        <f t="shared" si="2567"/>
        <v>2.3598708982671091</v>
      </c>
      <c r="Z1309" s="5">
        <f t="shared" si="2567"/>
        <v>11.905654982248484</v>
      </c>
      <c r="AA1309" s="5">
        <f t="shared" si="2567"/>
        <v>1.0895800318575624</v>
      </c>
      <c r="AB1309" s="5"/>
      <c r="AC1309" s="5">
        <f t="shared" si="2567"/>
        <v>7.5473348548182342</v>
      </c>
      <c r="AD1309" s="5">
        <f t="shared" si="2567"/>
        <v>3.5716964946745455</v>
      </c>
      <c r="AE1309" s="5">
        <f t="shared" si="2567"/>
        <v>3.3112602919378591</v>
      </c>
      <c r="AF1309" s="5">
        <f t="shared" si="2567"/>
        <v>1.1002100809488553</v>
      </c>
      <c r="AG1309" s="5">
        <f t="shared" si="2567"/>
        <v>1.573247265511406</v>
      </c>
      <c r="AH1309" s="5">
        <f t="shared" si="2567"/>
        <v>3.4016157092138521</v>
      </c>
      <c r="AI1309" s="5">
        <f t="shared" si="2567"/>
        <v>1.1985380350433184</v>
      </c>
    </row>
    <row r="1310" spans="2:35" x14ac:dyDescent="0.3">
      <c r="B1310" s="85">
        <f t="shared" si="2544"/>
        <v>49399</v>
      </c>
      <c r="C1310" s="3"/>
      <c r="D1310" s="3"/>
      <c r="E1310" s="5">
        <f t="shared" ref="E1310:AI1310" si="2568">E257-E398</f>
        <v>43.614161292280869</v>
      </c>
      <c r="F1310" s="5">
        <f t="shared" si="2568"/>
        <v>29.229233385347325</v>
      </c>
      <c r="G1310" s="5">
        <f t="shared" si="2568"/>
        <v>27.097935117665742</v>
      </c>
      <c r="H1310" s="5">
        <f t="shared" si="2568"/>
        <v>5.6514124491406195</v>
      </c>
      <c r="I1310" s="5">
        <f t="shared" si="2568"/>
        <v>31.622270036779266</v>
      </c>
      <c r="J1310" s="5">
        <f t="shared" si="2568"/>
        <v>140.16357529815673</v>
      </c>
      <c r="K1310" s="5">
        <f t="shared" si="2568"/>
        <v>17.301441325866225</v>
      </c>
      <c r="L1310" s="5"/>
      <c r="M1310" s="5">
        <f t="shared" si="2568"/>
        <v>36.977223704325084</v>
      </c>
      <c r="N1310" s="5">
        <f t="shared" si="2568"/>
        <v>0</v>
      </c>
      <c r="O1310" s="5">
        <f t="shared" si="2568"/>
        <v>0</v>
      </c>
      <c r="P1310" s="5">
        <f t="shared" si="2568"/>
        <v>0</v>
      </c>
      <c r="Q1310" s="5">
        <f t="shared" si="2568"/>
        <v>0</v>
      </c>
      <c r="R1310" s="5">
        <f t="shared" si="2568"/>
        <v>0</v>
      </c>
      <c r="S1310" s="5">
        <f t="shared" si="2568"/>
        <v>0</v>
      </c>
      <c r="T1310" s="5"/>
      <c r="U1310" s="5">
        <f t="shared" si="2568"/>
        <v>28.444018234096216</v>
      </c>
      <c r="V1310" s="5">
        <f t="shared" si="2568"/>
        <v>7.4355067383778293</v>
      </c>
      <c r="W1310" s="5">
        <f t="shared" si="2568"/>
        <v>6.8933343720377778</v>
      </c>
      <c r="X1310" s="5">
        <f t="shared" si="2568"/>
        <v>2.2114222627071989</v>
      </c>
      <c r="Y1310" s="5">
        <f t="shared" si="2568"/>
        <v>2.3716702527584439</v>
      </c>
      <c r="Z1310" s="5">
        <f t="shared" si="2568"/>
        <v>11.965183257159724</v>
      </c>
      <c r="AA1310" s="5">
        <f t="shared" si="2568"/>
        <v>1.0950279320168501</v>
      </c>
      <c r="AB1310" s="5"/>
      <c r="AC1310" s="5">
        <f t="shared" si="2568"/>
        <v>7.5850715290923247</v>
      </c>
      <c r="AD1310" s="5">
        <f t="shared" si="2568"/>
        <v>3.5895549771479174</v>
      </c>
      <c r="AE1310" s="5">
        <f t="shared" si="2568"/>
        <v>3.3278165933975479</v>
      </c>
      <c r="AF1310" s="5">
        <f t="shared" si="2568"/>
        <v>1.1057111313535994</v>
      </c>
      <c r="AG1310" s="5">
        <f t="shared" si="2568"/>
        <v>1.5811135018389633</v>
      </c>
      <c r="AH1310" s="5">
        <f t="shared" si="2568"/>
        <v>3.418623787759921</v>
      </c>
      <c r="AI1310" s="5">
        <f t="shared" si="2568"/>
        <v>1.2045307252185349</v>
      </c>
    </row>
    <row r="1311" spans="2:35" x14ac:dyDescent="0.3">
      <c r="B1311" s="85">
        <f t="shared" si="2544"/>
        <v>49765</v>
      </c>
      <c r="C1311" s="3"/>
      <c r="D1311" s="3"/>
      <c r="E1311" s="5">
        <f t="shared" ref="E1311:AI1311" si="2569">E258-E399</f>
        <v>43.832232098742274</v>
      </c>
      <c r="F1311" s="5">
        <f t="shared" si="2569"/>
        <v>29.375379552274058</v>
      </c>
      <c r="G1311" s="5">
        <f t="shared" si="2569"/>
        <v>27.233424793254063</v>
      </c>
      <c r="H1311" s="5">
        <f t="shared" si="2569"/>
        <v>5.6796695113863223</v>
      </c>
      <c r="I1311" s="5">
        <f t="shared" si="2569"/>
        <v>31.780381386963157</v>
      </c>
      <c r="J1311" s="5">
        <f t="shared" si="2569"/>
        <v>140.86439317464752</v>
      </c>
      <c r="K1311" s="5">
        <f t="shared" si="2569"/>
        <v>17.38794853249556</v>
      </c>
      <c r="L1311" s="5"/>
      <c r="M1311" s="5">
        <f t="shared" si="2569"/>
        <v>37.162109822846709</v>
      </c>
      <c r="N1311" s="5">
        <f t="shared" si="2569"/>
        <v>0</v>
      </c>
      <c r="O1311" s="5">
        <f t="shared" si="2569"/>
        <v>0</v>
      </c>
      <c r="P1311" s="5">
        <f t="shared" si="2569"/>
        <v>0</v>
      </c>
      <c r="Q1311" s="5">
        <f t="shared" si="2569"/>
        <v>0</v>
      </c>
      <c r="R1311" s="5">
        <f t="shared" si="2569"/>
        <v>0</v>
      </c>
      <c r="S1311" s="5">
        <f t="shared" si="2569"/>
        <v>0</v>
      </c>
      <c r="T1311" s="5"/>
      <c r="U1311" s="5">
        <f t="shared" si="2569"/>
        <v>28.586238325266692</v>
      </c>
      <c r="V1311" s="5">
        <f t="shared" si="2569"/>
        <v>7.4726842720697162</v>
      </c>
      <c r="W1311" s="5">
        <f t="shared" si="2569"/>
        <v>6.9278010438979649</v>
      </c>
      <c r="X1311" s="5">
        <f t="shared" si="2569"/>
        <v>2.2224793740207347</v>
      </c>
      <c r="Y1311" s="5">
        <f t="shared" si="2569"/>
        <v>2.3835286040222368</v>
      </c>
      <c r="Z1311" s="5">
        <f t="shared" si="2569"/>
        <v>12.02500917344552</v>
      </c>
      <c r="AA1311" s="5">
        <f t="shared" si="2569"/>
        <v>1.1005030716769342</v>
      </c>
      <c r="AB1311" s="5"/>
      <c r="AC1311" s="5">
        <f t="shared" si="2569"/>
        <v>7.6229968867377851</v>
      </c>
      <c r="AD1311" s="5">
        <f t="shared" si="2569"/>
        <v>3.6075027520336569</v>
      </c>
      <c r="AE1311" s="5">
        <f t="shared" si="2569"/>
        <v>3.3444556763645354</v>
      </c>
      <c r="AF1311" s="5">
        <f t="shared" si="2569"/>
        <v>1.1112396870103673</v>
      </c>
      <c r="AG1311" s="5">
        <f t="shared" si="2569"/>
        <v>1.5890190693481578</v>
      </c>
      <c r="AH1311" s="5">
        <f t="shared" si="2569"/>
        <v>3.4357169066987203</v>
      </c>
      <c r="AI1311" s="5">
        <f t="shared" si="2569"/>
        <v>1.2105533788446274</v>
      </c>
    </row>
    <row r="1312" spans="2:35" x14ac:dyDescent="0.3">
      <c r="B1312" s="85">
        <f t="shared" si="2544"/>
        <v>50130</v>
      </c>
      <c r="C1312" s="3"/>
      <c r="D1312" s="3"/>
      <c r="E1312" s="5">
        <f t="shared" ref="E1312:AI1312" si="2570">E259-E400</f>
        <v>44.051393259235972</v>
      </c>
      <c r="F1312" s="5">
        <f t="shared" si="2570"/>
        <v>29.522256450035417</v>
      </c>
      <c r="G1312" s="5">
        <f t="shared" si="2570"/>
        <v>27.369591917220333</v>
      </c>
      <c r="H1312" s="5">
        <f t="shared" si="2570"/>
        <v>5.7080678589432532</v>
      </c>
      <c r="I1312" s="5">
        <f t="shared" si="2570"/>
        <v>31.939283293897962</v>
      </c>
      <c r="J1312" s="5">
        <f t="shared" si="2570"/>
        <v>141.56871514052077</v>
      </c>
      <c r="K1312" s="5">
        <f t="shared" si="2570"/>
        <v>17.474888275158033</v>
      </c>
      <c r="L1312" s="5"/>
      <c r="M1312" s="5">
        <f t="shared" si="2570"/>
        <v>37.347920371960932</v>
      </c>
      <c r="N1312" s="5">
        <f t="shared" si="2570"/>
        <v>0</v>
      </c>
      <c r="O1312" s="5">
        <f t="shared" si="2570"/>
        <v>0</v>
      </c>
      <c r="P1312" s="5">
        <f t="shared" si="2570"/>
        <v>0</v>
      </c>
      <c r="Q1312" s="5">
        <f t="shared" si="2570"/>
        <v>0</v>
      </c>
      <c r="R1312" s="5">
        <f t="shared" si="2570"/>
        <v>0</v>
      </c>
      <c r="S1312" s="5">
        <f t="shared" si="2570"/>
        <v>0</v>
      </c>
      <c r="T1312" s="5"/>
      <c r="U1312" s="5">
        <f t="shared" si="2570"/>
        <v>28.729169516893023</v>
      </c>
      <c r="V1312" s="5">
        <f t="shared" si="2570"/>
        <v>7.5100476934300646</v>
      </c>
      <c r="W1312" s="5">
        <f t="shared" si="2570"/>
        <v>6.9624400491174541</v>
      </c>
      <c r="X1312" s="5">
        <f t="shared" si="2570"/>
        <v>2.2335917708908379</v>
      </c>
      <c r="Y1312" s="5">
        <f t="shared" si="2570"/>
        <v>2.3954462470423472</v>
      </c>
      <c r="Z1312" s="5">
        <f t="shared" si="2570"/>
        <v>12.085134219312749</v>
      </c>
      <c r="AA1312" s="5">
        <f t="shared" si="2570"/>
        <v>1.1060055870353187</v>
      </c>
      <c r="AB1312" s="5"/>
      <c r="AC1312" s="5">
        <f t="shared" si="2570"/>
        <v>7.6611118711714736</v>
      </c>
      <c r="AD1312" s="5">
        <f t="shared" si="2570"/>
        <v>3.6255402657938247</v>
      </c>
      <c r="AE1312" s="5">
        <f t="shared" si="2570"/>
        <v>3.3611779547463576</v>
      </c>
      <c r="AF1312" s="5">
        <f t="shared" si="2570"/>
        <v>1.116795885445419</v>
      </c>
      <c r="AG1312" s="5">
        <f t="shared" si="2570"/>
        <v>1.5969641646948982</v>
      </c>
      <c r="AH1312" s="5">
        <f t="shared" si="2570"/>
        <v>3.4528954912322134</v>
      </c>
      <c r="AI1312" s="5">
        <f t="shared" si="2570"/>
        <v>1.2166061457388502</v>
      </c>
    </row>
    <row r="1313" spans="2:35" x14ac:dyDescent="0.3">
      <c r="B1313" s="85">
        <f t="shared" si="2544"/>
        <v>50495</v>
      </c>
      <c r="C1313" s="3"/>
      <c r="D1313" s="3"/>
      <c r="E1313" s="5">
        <f t="shared" ref="E1313:AI1313" si="2571">E260-E401</f>
        <v>44.271650225532142</v>
      </c>
      <c r="F1313" s="5">
        <f t="shared" si="2571"/>
        <v>29.669867732285596</v>
      </c>
      <c r="G1313" s="5">
        <f t="shared" si="2571"/>
        <v>27.506439876806429</v>
      </c>
      <c r="H1313" s="5">
        <f t="shared" si="2571"/>
        <v>5.7366081982379695</v>
      </c>
      <c r="I1313" s="5">
        <f t="shared" si="2571"/>
        <v>32.098979710367452</v>
      </c>
      <c r="J1313" s="5">
        <f t="shared" si="2571"/>
        <v>142.27655871622332</v>
      </c>
      <c r="K1313" s="5">
        <f t="shared" si="2571"/>
        <v>17.562262716533823</v>
      </c>
      <c r="L1313" s="5"/>
      <c r="M1313" s="5">
        <f t="shared" si="2571"/>
        <v>37.53465997382073</v>
      </c>
      <c r="N1313" s="5">
        <f t="shared" si="2571"/>
        <v>0</v>
      </c>
      <c r="O1313" s="5">
        <f t="shared" si="2571"/>
        <v>0</v>
      </c>
      <c r="P1313" s="5">
        <f t="shared" si="2571"/>
        <v>0</v>
      </c>
      <c r="Q1313" s="5">
        <f t="shared" si="2571"/>
        <v>0</v>
      </c>
      <c r="R1313" s="5">
        <f t="shared" si="2571"/>
        <v>0</v>
      </c>
      <c r="S1313" s="5">
        <f t="shared" si="2571"/>
        <v>0</v>
      </c>
      <c r="T1313" s="5"/>
      <c r="U1313" s="5">
        <f t="shared" si="2571"/>
        <v>28.872815364477486</v>
      </c>
      <c r="V1313" s="5">
        <f t="shared" si="2571"/>
        <v>7.5475979318972142</v>
      </c>
      <c r="W1313" s="5">
        <f t="shared" si="2571"/>
        <v>6.99725224936304</v>
      </c>
      <c r="X1313" s="5">
        <f t="shared" si="2571"/>
        <v>2.2447597297452924</v>
      </c>
      <c r="Y1313" s="5">
        <f t="shared" si="2571"/>
        <v>2.407423478277559</v>
      </c>
      <c r="Z1313" s="5">
        <f t="shared" si="2571"/>
        <v>12.145559890409311</v>
      </c>
      <c r="AA1313" s="5">
        <f t="shared" si="2571"/>
        <v>1.1115356149704951</v>
      </c>
      <c r="AB1313" s="5"/>
      <c r="AC1313" s="5">
        <f t="shared" si="2571"/>
        <v>7.6994174305273297</v>
      </c>
      <c r="AD1313" s="5">
        <f t="shared" si="2571"/>
        <v>3.6436679671227936</v>
      </c>
      <c r="AE1313" s="5">
        <f t="shared" si="2571"/>
        <v>3.3779838445200885</v>
      </c>
      <c r="AF1313" s="5">
        <f t="shared" si="2571"/>
        <v>1.1223798648726462</v>
      </c>
      <c r="AG1313" s="5">
        <f t="shared" si="2571"/>
        <v>1.6049489855183727</v>
      </c>
      <c r="AH1313" s="5">
        <f t="shared" si="2571"/>
        <v>3.4701599686883742</v>
      </c>
      <c r="AI1313" s="5">
        <f t="shared" si="2571"/>
        <v>1.2226891764675447</v>
      </c>
    </row>
    <row r="1314" spans="2:35" x14ac:dyDescent="0.3">
      <c r="B1314" s="85">
        <f t="shared" si="2544"/>
        <v>50860</v>
      </c>
      <c r="C1314" s="3"/>
      <c r="D1314" s="3"/>
      <c r="E1314" s="5">
        <f t="shared" ref="E1314:AI1314" si="2572">E261-E402</f>
        <v>44.493008476659803</v>
      </c>
      <c r="F1314" s="5">
        <f t="shared" si="2572"/>
        <v>29.818217070947018</v>
      </c>
      <c r="G1314" s="5">
        <f t="shared" si="2572"/>
        <v>27.643972076190455</v>
      </c>
      <c r="H1314" s="5">
        <f t="shared" si="2572"/>
        <v>5.7652912392291578</v>
      </c>
      <c r="I1314" s="5">
        <f t="shared" si="2572"/>
        <v>32.259474608919291</v>
      </c>
      <c r="J1314" s="5">
        <f t="shared" si="2572"/>
        <v>142.98794150980447</v>
      </c>
      <c r="K1314" s="5">
        <f t="shared" si="2572"/>
        <v>17.650074030116489</v>
      </c>
      <c r="L1314" s="5"/>
      <c r="M1314" s="5">
        <f t="shared" si="2572"/>
        <v>37.722333273689827</v>
      </c>
      <c r="N1314" s="5">
        <f t="shared" si="2572"/>
        <v>0</v>
      </c>
      <c r="O1314" s="5">
        <f t="shared" si="2572"/>
        <v>0</v>
      </c>
      <c r="P1314" s="5">
        <f t="shared" si="2572"/>
        <v>0</v>
      </c>
      <c r="Q1314" s="5">
        <f t="shared" si="2572"/>
        <v>0</v>
      </c>
      <c r="R1314" s="5">
        <f t="shared" si="2572"/>
        <v>0</v>
      </c>
      <c r="S1314" s="5">
        <f t="shared" si="2572"/>
        <v>0</v>
      </c>
      <c r="T1314" s="5"/>
      <c r="U1314" s="5">
        <f t="shared" si="2572"/>
        <v>29.017179441299874</v>
      </c>
      <c r="V1314" s="5">
        <f t="shared" si="2572"/>
        <v>7.5853359215566982</v>
      </c>
      <c r="W1314" s="5">
        <f t="shared" si="2572"/>
        <v>7.0322385106098535</v>
      </c>
      <c r="X1314" s="5">
        <f t="shared" si="2572"/>
        <v>2.2559835283940184</v>
      </c>
      <c r="Y1314" s="5">
        <f t="shared" si="2572"/>
        <v>2.4194605956689461</v>
      </c>
      <c r="Z1314" s="5">
        <f t="shared" si="2572"/>
        <v>12.206287689861355</v>
      </c>
      <c r="AA1314" s="5">
        <f t="shared" si="2572"/>
        <v>1.1170932930453474</v>
      </c>
      <c r="AB1314" s="5"/>
      <c r="AC1314" s="5">
        <f t="shared" si="2572"/>
        <v>7.7379145176799655</v>
      </c>
      <c r="AD1314" s="5">
        <f t="shared" si="2572"/>
        <v>3.6618863069584067</v>
      </c>
      <c r="AE1314" s="5">
        <f t="shared" si="2572"/>
        <v>3.3948737637426887</v>
      </c>
      <c r="AF1314" s="5">
        <f t="shared" si="2572"/>
        <v>1.1279917641970092</v>
      </c>
      <c r="AG1314" s="5">
        <f t="shared" si="2572"/>
        <v>1.6129737304459641</v>
      </c>
      <c r="AH1314" s="5">
        <f t="shared" si="2572"/>
        <v>3.4875107685318163</v>
      </c>
      <c r="AI1314" s="5">
        <f t="shared" si="2572"/>
        <v>1.2288026223498822</v>
      </c>
    </row>
    <row r="1315" spans="2:35" x14ac:dyDescent="0.3">
      <c r="B1315" s="85">
        <f t="shared" si="2544"/>
        <v>51226</v>
      </c>
      <c r="C1315" s="3"/>
      <c r="D1315" s="3"/>
      <c r="E1315" s="5">
        <f t="shared" ref="E1315:AI1315" si="2573">E262-E403</f>
        <v>44.715473519043087</v>
      </c>
      <c r="F1315" s="5">
        <f t="shared" si="2573"/>
        <v>29.967308156301751</v>
      </c>
      <c r="G1315" s="5">
        <f t="shared" si="2573"/>
        <v>27.782191936571408</v>
      </c>
      <c r="H1315" s="5">
        <f t="shared" si="2573"/>
        <v>5.7941176954253031</v>
      </c>
      <c r="I1315" s="5">
        <f t="shared" si="2573"/>
        <v>32.420771981963874</v>
      </c>
      <c r="J1315" s="5">
        <f t="shared" si="2573"/>
        <v>143.70288121735345</v>
      </c>
      <c r="K1315" s="5">
        <f t="shared" si="2573"/>
        <v>17.738324400267068</v>
      </c>
      <c r="L1315" s="5"/>
      <c r="M1315" s="5">
        <f t="shared" si="2573"/>
        <v>37.910944940058272</v>
      </c>
      <c r="N1315" s="5">
        <f t="shared" si="2573"/>
        <v>0</v>
      </c>
      <c r="O1315" s="5">
        <f t="shared" si="2573"/>
        <v>0</v>
      </c>
      <c r="P1315" s="5">
        <f t="shared" si="2573"/>
        <v>0</v>
      </c>
      <c r="Q1315" s="5">
        <f t="shared" si="2573"/>
        <v>0</v>
      </c>
      <c r="R1315" s="5">
        <f t="shared" si="2573"/>
        <v>0</v>
      </c>
      <c r="S1315" s="5">
        <f t="shared" si="2573"/>
        <v>0</v>
      </c>
      <c r="T1315" s="5"/>
      <c r="U1315" s="5">
        <f t="shared" si="2573"/>
        <v>29.162265338506369</v>
      </c>
      <c r="V1315" s="5">
        <f t="shared" si="2573"/>
        <v>7.6232626011644804</v>
      </c>
      <c r="W1315" s="5">
        <f t="shared" si="2573"/>
        <v>7.0673997031629021</v>
      </c>
      <c r="X1315" s="5">
        <f t="shared" si="2573"/>
        <v>2.267263446035988</v>
      </c>
      <c r="Y1315" s="5">
        <f t="shared" si="2573"/>
        <v>2.4315578986472901</v>
      </c>
      <c r="Z1315" s="5">
        <f t="shared" si="2573"/>
        <v>12.267319128310662</v>
      </c>
      <c r="AA1315" s="5">
        <f t="shared" si="2573"/>
        <v>1.1226787595105741</v>
      </c>
      <c r="AB1315" s="5"/>
      <c r="AC1315" s="5">
        <f t="shared" si="2573"/>
        <v>7.7766040902683642</v>
      </c>
      <c r="AD1315" s="5">
        <f t="shared" si="2573"/>
        <v>3.680195738493198</v>
      </c>
      <c r="AE1315" s="5">
        <f t="shared" si="2573"/>
        <v>3.4118481325614014</v>
      </c>
      <c r="AF1315" s="5">
        <f t="shared" si="2573"/>
        <v>1.133631723017994</v>
      </c>
      <c r="AG1315" s="5">
        <f t="shared" si="2573"/>
        <v>1.6210385990981939</v>
      </c>
      <c r="AH1315" s="5">
        <f t="shared" si="2573"/>
        <v>3.5049483223744744</v>
      </c>
      <c r="AI1315" s="5">
        <f t="shared" si="2573"/>
        <v>1.2349466354616314</v>
      </c>
    </row>
    <row r="1316" spans="2:35" x14ac:dyDescent="0.3">
      <c r="B1316" s="85">
        <f t="shared" si="2544"/>
        <v>51591</v>
      </c>
      <c r="C1316" s="3"/>
      <c r="D1316" s="3"/>
      <c r="E1316" s="5">
        <f t="shared" ref="E1316:AI1316" si="2574">E263-E404</f>
        <v>33.66221040197626</v>
      </c>
      <c r="F1316" s="5">
        <f t="shared" si="2574"/>
        <v>22.559658949126035</v>
      </c>
      <c r="G1316" s="5">
        <f t="shared" si="2574"/>
        <v>20.914683817418922</v>
      </c>
      <c r="H1316" s="5">
        <f t="shared" si="2574"/>
        <v>4.3618638830729806</v>
      </c>
      <c r="I1316" s="5">
        <f t="shared" si="2574"/>
        <v>24.406648570691903</v>
      </c>
      <c r="J1316" s="5">
        <f t="shared" si="2574"/>
        <v>108.18082069171551</v>
      </c>
      <c r="K1316" s="5">
        <f t="shared" si="2574"/>
        <v>13.353570054133634</v>
      </c>
      <c r="L1316" s="5"/>
      <c r="M1316" s="5">
        <f t="shared" si="2574"/>
        <v>28.539700123414658</v>
      </c>
      <c r="N1316" s="5">
        <f t="shared" si="2574"/>
        <v>0</v>
      </c>
      <c r="O1316" s="5">
        <f t="shared" si="2574"/>
        <v>0</v>
      </c>
      <c r="P1316" s="5">
        <f t="shared" si="2574"/>
        <v>0</v>
      </c>
      <c r="Q1316" s="5">
        <f t="shared" si="2574"/>
        <v>0</v>
      </c>
      <c r="R1316" s="5">
        <f t="shared" si="2574"/>
        <v>0</v>
      </c>
      <c r="S1316" s="5">
        <f t="shared" si="2574"/>
        <v>0</v>
      </c>
      <c r="T1316" s="5"/>
      <c r="U1316" s="5">
        <f t="shared" si="2574"/>
        <v>21.953615479549729</v>
      </c>
      <c r="V1316" s="5">
        <f t="shared" si="2574"/>
        <v>5.7388606098653945</v>
      </c>
      <c r="W1316" s="5">
        <f t="shared" si="2574"/>
        <v>5.3204020237293745</v>
      </c>
      <c r="X1316" s="5">
        <f t="shared" si="2574"/>
        <v>1.7068163020720357</v>
      </c>
      <c r="Y1316" s="5">
        <f t="shared" si="2574"/>
        <v>1.8304986428018928</v>
      </c>
      <c r="Z1316" s="5">
        <f t="shared" si="2574"/>
        <v>9.2349481078293749</v>
      </c>
      <c r="AA1316" s="5">
        <f t="shared" si="2574"/>
        <v>0.84516266165402765</v>
      </c>
      <c r="AB1316" s="5"/>
      <c r="AC1316" s="5">
        <f t="shared" si="2574"/>
        <v>5.854297461213263</v>
      </c>
      <c r="AD1316" s="5">
        <f t="shared" si="2574"/>
        <v>2.770484432348812</v>
      </c>
      <c r="AE1316" s="5">
        <f t="shared" si="2574"/>
        <v>2.5684699424900437</v>
      </c>
      <c r="AF1316" s="5">
        <f t="shared" si="2574"/>
        <v>0.85340815103601786</v>
      </c>
      <c r="AG1316" s="5">
        <f t="shared" si="2574"/>
        <v>1.2203324285345953</v>
      </c>
      <c r="AH1316" s="5">
        <f t="shared" si="2574"/>
        <v>2.6385566022369642</v>
      </c>
      <c r="AI1316" s="5">
        <f t="shared" si="2574"/>
        <v>0.92967892781943018</v>
      </c>
    </row>
    <row r="1318" spans="2:35" s="97" customFormat="1" x14ac:dyDescent="0.3">
      <c r="B1318" s="96" t="s">
        <v>263</v>
      </c>
      <c r="C1318" s="96"/>
      <c r="D1318" s="96"/>
    </row>
    <row r="1319" spans="2:35" x14ac:dyDescent="0.3">
      <c r="E1319" s="305" t="s">
        <v>89</v>
      </c>
      <c r="F1319" s="305"/>
      <c r="G1319" s="305"/>
      <c r="H1319" s="305"/>
      <c r="I1319" s="305"/>
      <c r="J1319" s="305"/>
      <c r="K1319" s="305"/>
      <c r="M1319" s="305" t="s">
        <v>64</v>
      </c>
      <c r="N1319" s="305"/>
      <c r="O1319" s="305"/>
      <c r="P1319" s="305"/>
      <c r="Q1319" s="305"/>
      <c r="R1319" s="305"/>
      <c r="S1319" s="305"/>
      <c r="U1319" s="305" t="s">
        <v>65</v>
      </c>
      <c r="V1319" s="305"/>
      <c r="W1319" s="305"/>
      <c r="X1319" s="305"/>
      <c r="Y1319" s="305"/>
      <c r="Z1319" s="305"/>
      <c r="AA1319" s="305"/>
      <c r="AC1319" s="305" t="s">
        <v>66</v>
      </c>
      <c r="AD1319" s="305"/>
      <c r="AE1319" s="305"/>
      <c r="AF1319" s="305"/>
      <c r="AG1319" s="305"/>
      <c r="AH1319" s="305"/>
      <c r="AI1319" s="305"/>
    </row>
    <row r="1320" spans="2:35" s="3" customFormat="1" x14ac:dyDescent="0.3">
      <c r="B1320" s="4" t="s">
        <v>211</v>
      </c>
      <c r="C1320" s="4"/>
      <c r="D1320" s="4"/>
      <c r="E1320" s="3" t="s">
        <v>70</v>
      </c>
      <c r="F1320" s="3" t="s">
        <v>69</v>
      </c>
      <c r="G1320" s="3" t="s">
        <v>61</v>
      </c>
      <c r="H1320" s="3" t="s">
        <v>68</v>
      </c>
      <c r="I1320" s="3" t="s">
        <v>71</v>
      </c>
      <c r="J1320" s="3" t="s">
        <v>72</v>
      </c>
      <c r="K1320" s="3" t="s">
        <v>62</v>
      </c>
      <c r="M1320" s="3" t="s">
        <v>70</v>
      </c>
      <c r="N1320" s="3" t="s">
        <v>69</v>
      </c>
      <c r="O1320" s="3" t="s">
        <v>61</v>
      </c>
      <c r="P1320" s="3" t="s">
        <v>68</v>
      </c>
      <c r="Q1320" s="3" t="s">
        <v>71</v>
      </c>
      <c r="R1320" s="3" t="s">
        <v>72</v>
      </c>
      <c r="S1320" s="3" t="s">
        <v>62</v>
      </c>
      <c r="U1320" s="3" t="s">
        <v>70</v>
      </c>
      <c r="V1320" s="3" t="s">
        <v>69</v>
      </c>
      <c r="W1320" s="3" t="s">
        <v>61</v>
      </c>
      <c r="X1320" s="3" t="s">
        <v>68</v>
      </c>
      <c r="Y1320" s="3" t="s">
        <v>71</v>
      </c>
      <c r="Z1320" s="3" t="s">
        <v>72</v>
      </c>
      <c r="AA1320" s="3" t="s">
        <v>62</v>
      </c>
      <c r="AC1320" s="3" t="s">
        <v>70</v>
      </c>
      <c r="AD1320" s="3" t="s">
        <v>69</v>
      </c>
      <c r="AE1320" s="3" t="s">
        <v>61</v>
      </c>
      <c r="AF1320" s="3" t="s">
        <v>68</v>
      </c>
      <c r="AG1320" s="3" t="s">
        <v>71</v>
      </c>
      <c r="AH1320" s="3" t="s">
        <v>72</v>
      </c>
      <c r="AI1320" s="3" t="s">
        <v>62</v>
      </c>
    </row>
    <row r="1321" spans="2:35" hidden="1" x14ac:dyDescent="0.3">
      <c r="B1321" s="86">
        <f t="shared" ref="B1321:B1351" si="2575">DATE(IF(MONTH(B1216)&lt;=3,YEAR(B1216),YEAR(B1216)+1), 3, 31)</f>
        <v>40633</v>
      </c>
      <c r="C1321" s="3"/>
      <c r="D1321" s="3"/>
      <c r="E1321" s="5">
        <f>MAX(E1286-E1251,0)</f>
        <v>17.168890886240007</v>
      </c>
      <c r="F1321" s="5">
        <f t="shared" ref="F1321:K1321" si="2576">MAX(F1286-F1251,0)</f>
        <v>2.8483205251650006</v>
      </c>
      <c r="G1321" s="5">
        <f t="shared" si="2576"/>
        <v>2.7930844191999995</v>
      </c>
      <c r="H1321" s="5">
        <f t="shared" si="2576"/>
        <v>0</v>
      </c>
      <c r="I1321" s="5">
        <f t="shared" si="2576"/>
        <v>39.609002959500017</v>
      </c>
      <c r="J1321" s="5">
        <f t="shared" si="2576"/>
        <v>114.06100705200002</v>
      </c>
      <c r="K1321" s="5">
        <f t="shared" si="2576"/>
        <v>14.671988200319991</v>
      </c>
      <c r="L1321" s="5"/>
      <c r="M1321" s="5">
        <f t="shared" ref="M1321:S1321" si="2577">MAX(M1286-M1251,0)</f>
        <v>12.709255963679997</v>
      </c>
      <c r="N1321" s="5">
        <f t="shared" si="2577"/>
        <v>0</v>
      </c>
      <c r="O1321" s="5">
        <f t="shared" si="2577"/>
        <v>0</v>
      </c>
      <c r="P1321" s="5">
        <f t="shared" si="2577"/>
        <v>0</v>
      </c>
      <c r="Q1321" s="5">
        <f t="shared" si="2577"/>
        <v>0</v>
      </c>
      <c r="R1321" s="5">
        <f t="shared" si="2577"/>
        <v>0</v>
      </c>
      <c r="S1321" s="5">
        <f t="shared" si="2577"/>
        <v>0</v>
      </c>
      <c r="T1321" s="5"/>
      <c r="U1321" s="5">
        <f t="shared" ref="U1321:AA1321" si="2578">MAX(U1286-U1251,0)</f>
        <v>8.0856890800799981</v>
      </c>
      <c r="V1321" s="5">
        <f t="shared" si="2578"/>
        <v>0.63953411844499986</v>
      </c>
      <c r="W1321" s="5">
        <f t="shared" si="2578"/>
        <v>0.61796547359999909</v>
      </c>
      <c r="X1321" s="5">
        <f t="shared" si="2578"/>
        <v>4.6100510662999969</v>
      </c>
      <c r="Y1321" s="5">
        <f t="shared" si="2578"/>
        <v>2.4569677061250017</v>
      </c>
      <c r="Z1321" s="5">
        <f t="shared" si="2578"/>
        <v>9.8472120110999963</v>
      </c>
      <c r="AA1321" s="5">
        <f t="shared" si="2578"/>
        <v>0.77099771496000047</v>
      </c>
      <c r="AB1321" s="5"/>
      <c r="AC1321" s="5">
        <f t="shared" ref="AC1321:AI1321" si="2579">MAX(AC1286-AC1251,0)</f>
        <v>0.45349533712000234</v>
      </c>
      <c r="AD1321" s="5">
        <f t="shared" si="2579"/>
        <v>0.68278599922250005</v>
      </c>
      <c r="AE1321" s="5">
        <f t="shared" si="2579"/>
        <v>0.60743383680000007</v>
      </c>
      <c r="AF1321" s="5">
        <f t="shared" si="2579"/>
        <v>2.3466269219999987</v>
      </c>
      <c r="AG1321" s="5">
        <f t="shared" si="2579"/>
        <v>0.80598155162500174</v>
      </c>
      <c r="AH1321" s="5">
        <f t="shared" si="2579"/>
        <v>4.675549932900001</v>
      </c>
      <c r="AI1321" s="5">
        <f t="shared" si="2579"/>
        <v>0.26032499999999947</v>
      </c>
    </row>
    <row r="1322" spans="2:35" hidden="1" x14ac:dyDescent="0.3">
      <c r="B1322" s="86">
        <f t="shared" si="2575"/>
        <v>40999</v>
      </c>
      <c r="C1322" s="3"/>
      <c r="D1322" s="3"/>
      <c r="E1322" s="5">
        <f t="shared" ref="E1322:K1322" si="2580">MAX(E1287-E1252,0)</f>
        <v>18.381731576080011</v>
      </c>
      <c r="F1322" s="5">
        <f t="shared" si="2580"/>
        <v>2.9646569902050004</v>
      </c>
      <c r="G1322" s="5">
        <f t="shared" si="2580"/>
        <v>2.9176406463999998</v>
      </c>
      <c r="H1322" s="5">
        <f t="shared" si="2580"/>
        <v>0</v>
      </c>
      <c r="I1322" s="5">
        <f t="shared" si="2580"/>
        <v>42.380271692500003</v>
      </c>
      <c r="J1322" s="5">
        <f t="shared" si="2580"/>
        <v>122.088898978</v>
      </c>
      <c r="K1322" s="5">
        <f t="shared" si="2580"/>
        <v>15.639363096640006</v>
      </c>
      <c r="L1322" s="5"/>
      <c r="M1322" s="5">
        <f t="shared" ref="M1322:S1322" si="2581">MAX(M1287-M1252,0)</f>
        <v>13.607071312560006</v>
      </c>
      <c r="N1322" s="5">
        <f t="shared" si="2581"/>
        <v>0</v>
      </c>
      <c r="O1322" s="5">
        <f t="shared" si="2581"/>
        <v>0</v>
      </c>
      <c r="P1322" s="5">
        <f t="shared" si="2581"/>
        <v>0</v>
      </c>
      <c r="Q1322" s="5">
        <f t="shared" si="2581"/>
        <v>0</v>
      </c>
      <c r="R1322" s="5">
        <f t="shared" si="2581"/>
        <v>0</v>
      </c>
      <c r="S1322" s="5">
        <f t="shared" si="2581"/>
        <v>0</v>
      </c>
      <c r="T1322" s="5"/>
      <c r="U1322" s="5">
        <f t="shared" ref="U1322:AA1322" si="2582">MAX(U1287-U1252,0)</f>
        <v>8.6568450963600014</v>
      </c>
      <c r="V1322" s="5">
        <f t="shared" si="2582"/>
        <v>0.66574705276500046</v>
      </c>
      <c r="W1322" s="5">
        <f t="shared" si="2582"/>
        <v>0.64470621119999905</v>
      </c>
      <c r="X1322" s="5">
        <f t="shared" si="2582"/>
        <v>4.8348335173999981</v>
      </c>
      <c r="Y1322" s="5">
        <f t="shared" si="2582"/>
        <v>2.6299051668750018</v>
      </c>
      <c r="Z1322" s="5">
        <f t="shared" si="2582"/>
        <v>10.540407892899999</v>
      </c>
      <c r="AA1322" s="5">
        <f t="shared" si="2582"/>
        <v>0.8203808679200002</v>
      </c>
      <c r="AB1322" s="5"/>
      <c r="AC1322" s="5">
        <f t="shared" ref="AC1322:AI1322" si="2583">MAX(AC1287-AC1252,0)</f>
        <v>0.48547581103999971</v>
      </c>
      <c r="AD1322" s="5">
        <f t="shared" si="2583"/>
        <v>0.7108961688825004</v>
      </c>
      <c r="AE1322" s="5">
        <f t="shared" si="2583"/>
        <v>0.63669130560000009</v>
      </c>
      <c r="AF1322" s="5">
        <f t="shared" si="2583"/>
        <v>2.4609012059999991</v>
      </c>
      <c r="AG1322" s="5">
        <f t="shared" si="2583"/>
        <v>0.86485254937500144</v>
      </c>
      <c r="AH1322" s="5">
        <f t="shared" si="2583"/>
        <v>5.0080879481000018</v>
      </c>
      <c r="AI1322" s="5">
        <f t="shared" si="2583"/>
        <v>0.27629999999999977</v>
      </c>
    </row>
    <row r="1323" spans="2:35" hidden="1" x14ac:dyDescent="0.3">
      <c r="B1323" s="86">
        <f t="shared" si="2575"/>
        <v>41364</v>
      </c>
      <c r="C1323" s="3"/>
      <c r="D1323" s="3"/>
      <c r="E1323" s="5">
        <f t="shared" ref="E1323:K1323" si="2584">MAX(E1288-E1253,0)</f>
        <v>20.188028041639996</v>
      </c>
      <c r="F1323" s="5">
        <f t="shared" si="2584"/>
        <v>3.3340945065149992</v>
      </c>
      <c r="G1323" s="5">
        <f t="shared" si="2584"/>
        <v>3.2538775871999999</v>
      </c>
      <c r="H1323" s="5">
        <f t="shared" si="2584"/>
        <v>0</v>
      </c>
      <c r="I1323" s="5">
        <f t="shared" si="2584"/>
        <v>46.734140535500032</v>
      </c>
      <c r="J1323" s="5">
        <f t="shared" si="2584"/>
        <v>134.70940111199997</v>
      </c>
      <c r="K1323" s="5">
        <f t="shared" si="2584"/>
        <v>17.317379710099999</v>
      </c>
      <c r="L1323" s="5"/>
      <c r="M1323" s="5">
        <f t="shared" ref="M1323:S1323" si="2585">MAX(M1288-M1253,0)</f>
        <v>14.943003096479998</v>
      </c>
      <c r="N1323" s="5">
        <f t="shared" si="2585"/>
        <v>0</v>
      </c>
      <c r="O1323" s="5">
        <f t="shared" si="2585"/>
        <v>0</v>
      </c>
      <c r="P1323" s="5">
        <f t="shared" si="2585"/>
        <v>0</v>
      </c>
      <c r="Q1323" s="5">
        <f t="shared" si="2585"/>
        <v>0</v>
      </c>
      <c r="R1323" s="5">
        <f t="shared" si="2585"/>
        <v>0</v>
      </c>
      <c r="S1323" s="5">
        <f t="shared" si="2585"/>
        <v>0</v>
      </c>
      <c r="T1323" s="5"/>
      <c r="U1323" s="5">
        <f t="shared" ref="U1323:AA1323" si="2586">MAX(U1288-U1253,0)</f>
        <v>9.5055249418800045</v>
      </c>
      <c r="V1323" s="5">
        <f t="shared" si="2586"/>
        <v>0.75355362299500017</v>
      </c>
      <c r="W1323" s="5">
        <f t="shared" si="2586"/>
        <v>0.72235701759999893</v>
      </c>
      <c r="X1323" s="5">
        <f t="shared" si="2586"/>
        <v>5.1953386086499975</v>
      </c>
      <c r="Y1323" s="5">
        <f t="shared" si="2586"/>
        <v>2.9040744551250013</v>
      </c>
      <c r="Z1323" s="5">
        <f t="shared" si="2586"/>
        <v>11.629802781599999</v>
      </c>
      <c r="AA1323" s="5">
        <f t="shared" si="2586"/>
        <v>0.90963876280000022</v>
      </c>
      <c r="AB1323" s="5"/>
      <c r="AC1323" s="5">
        <f t="shared" ref="AC1323:AI1323" si="2587">MAX(AC1288-AC1253,0)</f>
        <v>0.53155355482000388</v>
      </c>
      <c r="AD1323" s="5">
        <f t="shared" si="2587"/>
        <v>0.78020487649750003</v>
      </c>
      <c r="AE1323" s="5">
        <f t="shared" si="2587"/>
        <v>0.7005765088</v>
      </c>
      <c r="AF1323" s="5">
        <f t="shared" si="2587"/>
        <v>2.6442227309999984</v>
      </c>
      <c r="AG1323" s="5">
        <f t="shared" si="2587"/>
        <v>0.96289691462500215</v>
      </c>
      <c r="AH1323" s="5">
        <f t="shared" si="2587"/>
        <v>5.522344982399999</v>
      </c>
      <c r="AI1323" s="5">
        <f t="shared" si="2587"/>
        <v>0.31458750000000002</v>
      </c>
    </row>
    <row r="1324" spans="2:35" hidden="1" x14ac:dyDescent="0.3">
      <c r="B1324" s="86">
        <f t="shared" si="2575"/>
        <v>41729</v>
      </c>
      <c r="C1324" s="3"/>
      <c r="D1324" s="3"/>
      <c r="E1324" s="5">
        <f t="shared" ref="E1324:K1324" si="2588">MAX(E1289-E1254,0)</f>
        <v>23.177299946160012</v>
      </c>
      <c r="F1324" s="5">
        <f t="shared" si="2588"/>
        <v>3.6817787556824992</v>
      </c>
      <c r="G1324" s="5">
        <f t="shared" si="2588"/>
        <v>3.5677535551999977</v>
      </c>
      <c r="H1324" s="5">
        <f t="shared" si="2588"/>
        <v>0</v>
      </c>
      <c r="I1324" s="5">
        <f t="shared" si="2588"/>
        <v>53.35209712450002</v>
      </c>
      <c r="J1324" s="5">
        <f t="shared" si="2588"/>
        <v>155.37991142000004</v>
      </c>
      <c r="K1324" s="5">
        <f t="shared" si="2588"/>
        <v>19.846837319880006</v>
      </c>
      <c r="L1324" s="5"/>
      <c r="M1324" s="5">
        <f t="shared" ref="M1324:S1324" si="2589">MAX(M1289-M1254,0)</f>
        <v>17.156927793119994</v>
      </c>
      <c r="N1324" s="5">
        <f t="shared" si="2589"/>
        <v>0</v>
      </c>
      <c r="O1324" s="5">
        <f t="shared" si="2589"/>
        <v>0</v>
      </c>
      <c r="P1324" s="5">
        <f t="shared" si="2589"/>
        <v>0</v>
      </c>
      <c r="Q1324" s="5">
        <f t="shared" si="2589"/>
        <v>0</v>
      </c>
      <c r="R1324" s="5">
        <f t="shared" si="2589"/>
        <v>0</v>
      </c>
      <c r="S1324" s="5">
        <f t="shared" si="2589"/>
        <v>0</v>
      </c>
      <c r="T1324" s="5"/>
      <c r="U1324" s="5">
        <f t="shared" ref="U1324:AA1324" si="2590">MAX(U1289-U1254,0)</f>
        <v>10.915150905720001</v>
      </c>
      <c r="V1324" s="5">
        <f t="shared" si="2590"/>
        <v>0.83024077152250042</v>
      </c>
      <c r="W1324" s="5">
        <f t="shared" si="2590"/>
        <v>0.78810516159999944</v>
      </c>
      <c r="X1324" s="5">
        <f t="shared" si="2590"/>
        <v>5.8213413846999966</v>
      </c>
      <c r="Y1324" s="5">
        <f t="shared" si="2590"/>
        <v>3.3130660098750031</v>
      </c>
      <c r="Z1324" s="5">
        <f t="shared" si="2590"/>
        <v>13.414439403499999</v>
      </c>
      <c r="AA1324" s="5">
        <f t="shared" si="2590"/>
        <v>1.0416059606399997</v>
      </c>
      <c r="AB1324" s="5"/>
      <c r="AC1324" s="5">
        <f t="shared" ref="AC1324:AI1324" si="2591">MAX(AC1289-AC1254,0)</f>
        <v>0.61195974408000353</v>
      </c>
      <c r="AD1324" s="5">
        <f t="shared" si="2591"/>
        <v>0.86861740076125016</v>
      </c>
      <c r="AE1324" s="5">
        <f t="shared" si="2591"/>
        <v>0.78004118080000007</v>
      </c>
      <c r="AF1324" s="5">
        <f t="shared" si="2591"/>
        <v>2.9627429429999985</v>
      </c>
      <c r="AG1324" s="5">
        <f t="shared" si="2591"/>
        <v>1.0939752903750026</v>
      </c>
      <c r="AH1324" s="5">
        <f t="shared" si="2591"/>
        <v>6.3695618365</v>
      </c>
      <c r="AI1324" s="5">
        <f t="shared" si="2591"/>
        <v>0.35510000000000019</v>
      </c>
    </row>
    <row r="1325" spans="2:35" hidden="1" x14ac:dyDescent="0.3">
      <c r="B1325" s="86">
        <f t="shared" si="2575"/>
        <v>42094</v>
      </c>
      <c r="C1325" s="3"/>
      <c r="D1325" s="3"/>
      <c r="E1325" s="5">
        <f t="shared" ref="E1325:K1325" si="2592">MAX(E1290-E1255,0)</f>
        <v>24.85508393588001</v>
      </c>
      <c r="F1325" s="5">
        <f t="shared" si="2592"/>
        <v>3.7198670466750006</v>
      </c>
      <c r="G1325" s="5">
        <f t="shared" si="2592"/>
        <v>3.8355847680000004</v>
      </c>
      <c r="H1325" s="5">
        <f t="shared" si="2592"/>
        <v>0</v>
      </c>
      <c r="I1325" s="5">
        <f t="shared" si="2592"/>
        <v>57.01020384100002</v>
      </c>
      <c r="J1325" s="5">
        <f t="shared" si="2592"/>
        <v>166.43593321399996</v>
      </c>
      <c r="K1325" s="5">
        <f t="shared" si="2592"/>
        <v>21.264973533339997</v>
      </c>
      <c r="L1325" s="5"/>
      <c r="M1325" s="5">
        <f t="shared" ref="M1325:S1325" si="2593">MAX(M1290-M1255,0)</f>
        <v>18.403994726160001</v>
      </c>
      <c r="N1325" s="5">
        <f t="shared" si="2593"/>
        <v>0</v>
      </c>
      <c r="O1325" s="5">
        <f t="shared" si="2593"/>
        <v>0</v>
      </c>
      <c r="P1325" s="5">
        <f t="shared" si="2593"/>
        <v>0</v>
      </c>
      <c r="Q1325" s="5">
        <f t="shared" si="2593"/>
        <v>0</v>
      </c>
      <c r="R1325" s="5">
        <f t="shared" si="2593"/>
        <v>0</v>
      </c>
      <c r="S1325" s="5">
        <f t="shared" si="2593"/>
        <v>0</v>
      </c>
      <c r="T1325" s="5"/>
      <c r="U1325" s="5">
        <f t="shared" ref="U1325:AA1325" si="2594">MAX(U1290-U1255,0)</f>
        <v>11.713930272960003</v>
      </c>
      <c r="V1325" s="5">
        <f t="shared" si="2594"/>
        <v>0.83538832027499943</v>
      </c>
      <c r="W1325" s="5">
        <f t="shared" si="2594"/>
        <v>0.84991214400000059</v>
      </c>
      <c r="X1325" s="5">
        <f t="shared" si="2594"/>
        <v>6.0388778194999997</v>
      </c>
      <c r="Y1325" s="5">
        <f t="shared" si="2594"/>
        <v>3.5408754527500026</v>
      </c>
      <c r="Z1325" s="5">
        <f t="shared" si="2594"/>
        <v>14.369157142700002</v>
      </c>
      <c r="AA1325" s="5">
        <f t="shared" si="2594"/>
        <v>1.115515255520001</v>
      </c>
      <c r="AB1325" s="5"/>
      <c r="AC1325" s="5">
        <f t="shared" ref="AC1325:AI1325" si="2595">MAX(AC1290-AC1255,0)</f>
        <v>0.66334077094000232</v>
      </c>
      <c r="AD1325" s="5">
        <f t="shared" si="2595"/>
        <v>0.89165625513750024</v>
      </c>
      <c r="AE1325" s="5">
        <f t="shared" si="2595"/>
        <v>0.83104627200000025</v>
      </c>
      <c r="AF1325" s="5">
        <f t="shared" si="2595"/>
        <v>3.0738087549999999</v>
      </c>
      <c r="AG1325" s="5">
        <f t="shared" si="2595"/>
        <v>1.1705176517500009</v>
      </c>
      <c r="AH1325" s="5">
        <f t="shared" si="2595"/>
        <v>6.8240850403</v>
      </c>
      <c r="AI1325" s="5">
        <f t="shared" si="2595"/>
        <v>0.38594999999999979</v>
      </c>
    </row>
    <row r="1326" spans="2:35" hidden="1" x14ac:dyDescent="0.3">
      <c r="B1326" s="86">
        <f t="shared" si="2575"/>
        <v>42460</v>
      </c>
      <c r="C1326" s="3"/>
      <c r="D1326" s="3"/>
      <c r="E1326" s="5">
        <f t="shared" ref="E1326:K1326" si="2596">MAX(E1291-E1256,0)</f>
        <v>26.622383622880008</v>
      </c>
      <c r="F1326" s="5">
        <f t="shared" si="2596"/>
        <v>3.9528668517150045</v>
      </c>
      <c r="G1326" s="5">
        <f t="shared" si="2596"/>
        <v>4.0924373375999998</v>
      </c>
      <c r="H1326" s="5">
        <f t="shared" si="2596"/>
        <v>0</v>
      </c>
      <c r="I1326" s="5">
        <f t="shared" si="2596"/>
        <v>60.917904472999993</v>
      </c>
      <c r="J1326" s="5">
        <f t="shared" si="2596"/>
        <v>178.76976928000002</v>
      </c>
      <c r="K1326" s="5">
        <f t="shared" si="2596"/>
        <v>22.836706734759996</v>
      </c>
      <c r="L1326" s="5"/>
      <c r="M1326" s="5">
        <f t="shared" ref="M1326:S1326" si="2597">MAX(M1291-M1256,0)</f>
        <v>19.710495260160009</v>
      </c>
      <c r="N1326" s="5">
        <f t="shared" si="2597"/>
        <v>0</v>
      </c>
      <c r="O1326" s="5">
        <f t="shared" si="2597"/>
        <v>0</v>
      </c>
      <c r="P1326" s="5">
        <f t="shared" si="2597"/>
        <v>0</v>
      </c>
      <c r="Q1326" s="5">
        <f t="shared" si="2597"/>
        <v>0</v>
      </c>
      <c r="R1326" s="5">
        <f t="shared" si="2597"/>
        <v>0</v>
      </c>
      <c r="S1326" s="5">
        <f t="shared" si="2597"/>
        <v>0</v>
      </c>
      <c r="T1326" s="5"/>
      <c r="U1326" s="5">
        <f t="shared" ref="U1326:AA1326" si="2598">MAX(U1291-U1256,0)</f>
        <v>12.543321426959995</v>
      </c>
      <c r="V1326" s="5">
        <f t="shared" si="2598"/>
        <v>0.88962523459499954</v>
      </c>
      <c r="W1326" s="5">
        <f t="shared" si="2598"/>
        <v>0.90849366079999916</v>
      </c>
      <c r="X1326" s="5">
        <f t="shared" si="2598"/>
        <v>6.3090150388499957</v>
      </c>
      <c r="Y1326" s="5">
        <f t="shared" si="2598"/>
        <v>3.7833686582499997</v>
      </c>
      <c r="Z1326" s="5">
        <f t="shared" si="2598"/>
        <v>15.4337866015</v>
      </c>
      <c r="AA1326" s="5">
        <f t="shared" si="2598"/>
        <v>1.1983400562800002</v>
      </c>
      <c r="AB1326" s="5"/>
      <c r="AC1326" s="5">
        <f t="shared" ref="AC1326:AI1326" si="2599">MAX(AC1291-AC1256,0)</f>
        <v>0.70766418943999998</v>
      </c>
      <c r="AD1326" s="5">
        <f t="shared" si="2599"/>
        <v>0.93970177479749983</v>
      </c>
      <c r="AE1326" s="5">
        <f t="shared" si="2599"/>
        <v>0.88148023040000001</v>
      </c>
      <c r="AF1326" s="5">
        <f t="shared" si="2599"/>
        <v>3.2113437689999982</v>
      </c>
      <c r="AG1326" s="5">
        <f t="shared" si="2599"/>
        <v>1.2502316802500024</v>
      </c>
      <c r="AH1326" s="5">
        <f t="shared" si="2599"/>
        <v>7.3266103084999976</v>
      </c>
      <c r="AI1326" s="5">
        <f t="shared" si="2599"/>
        <v>0.40933749999999991</v>
      </c>
    </row>
    <row r="1327" spans="2:35" hidden="1" x14ac:dyDescent="0.3">
      <c r="B1327" s="86">
        <f t="shared" si="2575"/>
        <v>42825</v>
      </c>
      <c r="C1327" s="3"/>
      <c r="D1327" s="3"/>
      <c r="E1327" s="5">
        <f t="shared" ref="E1327:K1327" si="2600">MAX(E1292-E1257,0)</f>
        <v>28.610176356239997</v>
      </c>
      <c r="F1327" s="5">
        <f t="shared" si="2600"/>
        <v>4.1245996270725005</v>
      </c>
      <c r="G1327" s="5">
        <f t="shared" si="2600"/>
        <v>4.294259692799999</v>
      </c>
      <c r="H1327" s="5">
        <f t="shared" si="2600"/>
        <v>0</v>
      </c>
      <c r="I1327" s="5">
        <f t="shared" si="2600"/>
        <v>65.323019244500045</v>
      </c>
      <c r="J1327" s="5">
        <f t="shared" si="2600"/>
        <v>192.2674459079999</v>
      </c>
      <c r="K1327" s="5">
        <f t="shared" si="2600"/>
        <v>24.453755060260011</v>
      </c>
      <c r="L1327" s="5"/>
      <c r="M1327" s="5">
        <f t="shared" ref="M1327:S1327" si="2601">MAX(M1292-M1257,0)</f>
        <v>21.179291113680002</v>
      </c>
      <c r="N1327" s="5">
        <f t="shared" si="2601"/>
        <v>0</v>
      </c>
      <c r="O1327" s="5">
        <f t="shared" si="2601"/>
        <v>0</v>
      </c>
      <c r="P1327" s="5">
        <f t="shared" si="2601"/>
        <v>0</v>
      </c>
      <c r="Q1327" s="5">
        <f t="shared" si="2601"/>
        <v>0</v>
      </c>
      <c r="R1327" s="5">
        <f t="shared" si="2601"/>
        <v>0</v>
      </c>
      <c r="S1327" s="5">
        <f t="shared" si="2601"/>
        <v>0</v>
      </c>
      <c r="T1327" s="5"/>
      <c r="U1327" s="5">
        <f t="shared" ref="U1327:AA1327" si="2602">MAX(U1292-U1257,0)</f>
        <v>13.474923760079992</v>
      </c>
      <c r="V1327" s="5">
        <f t="shared" si="2602"/>
        <v>0.92741943539250071</v>
      </c>
      <c r="W1327" s="5">
        <f t="shared" si="2602"/>
        <v>0.9521120223999997</v>
      </c>
      <c r="X1327" s="5">
        <f t="shared" si="2602"/>
        <v>6.5917396463999953</v>
      </c>
      <c r="Y1327" s="5">
        <f t="shared" si="2602"/>
        <v>4.0573325148750019</v>
      </c>
      <c r="Z1327" s="5">
        <f t="shared" si="2602"/>
        <v>16.599158211900004</v>
      </c>
      <c r="AA1327" s="5">
        <f t="shared" si="2602"/>
        <v>1.2820844952800001</v>
      </c>
      <c r="AB1327" s="5"/>
      <c r="AC1327" s="5">
        <f t="shared" ref="AC1327:AI1327" si="2603">MAX(AC1292-AC1257,0)</f>
        <v>0.75641527212000259</v>
      </c>
      <c r="AD1327" s="5">
        <f t="shared" si="2603"/>
        <v>0.98372438519625027</v>
      </c>
      <c r="AE1327" s="5">
        <f t="shared" si="2603"/>
        <v>0.92836381120000011</v>
      </c>
      <c r="AF1327" s="5">
        <f t="shared" si="2603"/>
        <v>3.3554214159999978</v>
      </c>
      <c r="AG1327" s="5">
        <f t="shared" si="2603"/>
        <v>1.341518225375002</v>
      </c>
      <c r="AH1327" s="5">
        <f t="shared" si="2603"/>
        <v>7.8824704641000025</v>
      </c>
      <c r="AI1327" s="5">
        <f t="shared" si="2603"/>
        <v>0.43042500000000006</v>
      </c>
    </row>
    <row r="1328" spans="2:35" hidden="1" x14ac:dyDescent="0.3">
      <c r="B1328" s="86">
        <f t="shared" si="2575"/>
        <v>43190</v>
      </c>
      <c r="C1328" s="3"/>
      <c r="D1328" s="3"/>
      <c r="E1328" s="5">
        <f t="shared" ref="E1328:K1328" si="2604">MAX(E1293-E1258,0)</f>
        <v>30.803013717239992</v>
      </c>
      <c r="F1328" s="5">
        <f t="shared" si="2604"/>
        <v>4.2949069308825045</v>
      </c>
      <c r="G1328" s="5">
        <f t="shared" si="2604"/>
        <v>4.4872706047999973</v>
      </c>
      <c r="H1328" s="5">
        <f t="shared" si="2604"/>
        <v>0</v>
      </c>
      <c r="I1328" s="5">
        <f t="shared" si="2604"/>
        <v>69.876632155500033</v>
      </c>
      <c r="J1328" s="5">
        <f t="shared" si="2604"/>
        <v>207.12107805599999</v>
      </c>
      <c r="K1328" s="5">
        <f t="shared" si="2604"/>
        <v>26.47033545983999</v>
      </c>
      <c r="L1328" s="5"/>
      <c r="M1328" s="5">
        <f t="shared" ref="M1328:S1328" si="2605">MAX(M1293-M1258,0)</f>
        <v>22.805341555680009</v>
      </c>
      <c r="N1328" s="5">
        <f t="shared" si="2605"/>
        <v>0</v>
      </c>
      <c r="O1328" s="5">
        <f t="shared" si="2605"/>
        <v>0</v>
      </c>
      <c r="P1328" s="5">
        <f t="shared" si="2605"/>
        <v>0</v>
      </c>
      <c r="Q1328" s="5">
        <f t="shared" si="2605"/>
        <v>0</v>
      </c>
      <c r="R1328" s="5">
        <f t="shared" si="2605"/>
        <v>0</v>
      </c>
      <c r="S1328" s="5">
        <f t="shared" si="2605"/>
        <v>0</v>
      </c>
      <c r="T1328" s="5"/>
      <c r="U1328" s="5">
        <f t="shared" ref="U1328:AA1328" si="2606">MAX(U1293-U1258,0)</f>
        <v>14.512407157080006</v>
      </c>
      <c r="V1328" s="5">
        <f t="shared" si="2606"/>
        <v>0.96503789312250055</v>
      </c>
      <c r="W1328" s="5">
        <f t="shared" si="2606"/>
        <v>0.99342331840000009</v>
      </c>
      <c r="X1328" s="5">
        <f t="shared" si="2606"/>
        <v>6.9262661421499967</v>
      </c>
      <c r="Y1328" s="5">
        <f t="shared" si="2606"/>
        <v>4.3384400226249991</v>
      </c>
      <c r="Z1328" s="5">
        <f t="shared" si="2606"/>
        <v>17.881212393300004</v>
      </c>
      <c r="AA1328" s="5">
        <f t="shared" si="2606"/>
        <v>1.3888354975200006</v>
      </c>
      <c r="AB1328" s="5"/>
      <c r="AC1328" s="5">
        <f t="shared" ref="AC1328:AI1328" si="2607">MAX(AC1293-AC1258,0)</f>
        <v>0.81825710262000229</v>
      </c>
      <c r="AD1328" s="5">
        <f t="shared" si="2607"/>
        <v>1.02765912406125</v>
      </c>
      <c r="AE1328" s="5">
        <f t="shared" si="2607"/>
        <v>0.97470425920000037</v>
      </c>
      <c r="AF1328" s="5">
        <f t="shared" si="2607"/>
        <v>3.5254662459999997</v>
      </c>
      <c r="AG1328" s="5">
        <f t="shared" si="2607"/>
        <v>1.4310622871250009</v>
      </c>
      <c r="AH1328" s="5">
        <f t="shared" si="2607"/>
        <v>8.4877669887000007</v>
      </c>
      <c r="AI1328" s="5">
        <f t="shared" si="2607"/>
        <v>0.47671250000000009</v>
      </c>
    </row>
    <row r="1329" spans="2:35" hidden="1" x14ac:dyDescent="0.3">
      <c r="B1329" s="86">
        <f t="shared" si="2575"/>
        <v>43555</v>
      </c>
      <c r="C1329" s="3"/>
      <c r="D1329" s="3"/>
      <c r="E1329" s="5">
        <f t="shared" ref="E1329:K1329" si="2608">MAX(E1294-E1259,0)</f>
        <v>33.083003359440006</v>
      </c>
      <c r="F1329" s="5">
        <f t="shared" si="2608"/>
        <v>4.4666252771925006</v>
      </c>
      <c r="G1329" s="5">
        <f t="shared" si="2608"/>
        <v>4.7182273311999996</v>
      </c>
      <c r="H1329" s="5">
        <f t="shared" si="2608"/>
        <v>0</v>
      </c>
      <c r="I1329" s="5">
        <f t="shared" si="2608"/>
        <v>74.86936574500001</v>
      </c>
      <c r="J1329" s="5">
        <f t="shared" si="2608"/>
        <v>222.826053852</v>
      </c>
      <c r="K1329" s="5">
        <f t="shared" si="2608"/>
        <v>28.307835921460001</v>
      </c>
      <c r="L1329" s="5"/>
      <c r="M1329" s="5">
        <f t="shared" ref="M1329:S1329" si="2609">MAX(M1294-M1259,0)</f>
        <v>24.488422246079999</v>
      </c>
      <c r="N1329" s="5">
        <f t="shared" si="2609"/>
        <v>0</v>
      </c>
      <c r="O1329" s="5">
        <f t="shared" si="2609"/>
        <v>0</v>
      </c>
      <c r="P1329" s="5">
        <f t="shared" si="2609"/>
        <v>0</v>
      </c>
      <c r="Q1329" s="5">
        <f t="shared" si="2609"/>
        <v>0</v>
      </c>
      <c r="R1329" s="5">
        <f t="shared" si="2609"/>
        <v>0</v>
      </c>
      <c r="S1329" s="5">
        <f t="shared" si="2609"/>
        <v>0</v>
      </c>
      <c r="T1329" s="5"/>
      <c r="U1329" s="5">
        <f t="shared" ref="U1329:AA1329" si="2610">MAX(U1294-U1259,0)</f>
        <v>15.578264949479994</v>
      </c>
      <c r="V1329" s="5">
        <f t="shared" si="2610"/>
        <v>1.0029749733525</v>
      </c>
      <c r="W1329" s="5">
        <f t="shared" si="2610"/>
        <v>1.0435859696000005</v>
      </c>
      <c r="X1329" s="5">
        <f t="shared" si="2610"/>
        <v>7.2521487760999985</v>
      </c>
      <c r="Y1329" s="5">
        <f t="shared" si="2610"/>
        <v>4.6482615987499987</v>
      </c>
      <c r="Z1329" s="5">
        <f t="shared" si="2610"/>
        <v>19.237067868599997</v>
      </c>
      <c r="AA1329" s="5">
        <f t="shared" si="2610"/>
        <v>1.4824400688800004</v>
      </c>
      <c r="AB1329" s="5"/>
      <c r="AC1329" s="5">
        <f t="shared" ref="AC1329:AI1329" si="2611">MAX(AC1294-AC1259,0)</f>
        <v>0.87202126872000285</v>
      </c>
      <c r="AD1329" s="5">
        <f t="shared" si="2611"/>
        <v>1.0717076566762505</v>
      </c>
      <c r="AE1329" s="5">
        <f t="shared" si="2611"/>
        <v>1.0276890848000002</v>
      </c>
      <c r="AF1329" s="5">
        <f t="shared" si="2611"/>
        <v>3.6912858339999977</v>
      </c>
      <c r="AG1329" s="5">
        <f t="shared" si="2611"/>
        <v>1.5330291537499994</v>
      </c>
      <c r="AH1329" s="5">
        <f t="shared" si="2611"/>
        <v>9.1330234253999976</v>
      </c>
      <c r="AI1329" s="5">
        <f t="shared" si="2611"/>
        <v>0.50694999999999935</v>
      </c>
    </row>
    <row r="1330" spans="2:35" hidden="1" x14ac:dyDescent="0.3">
      <c r="B1330" s="86">
        <f t="shared" si="2575"/>
        <v>43921</v>
      </c>
      <c r="C1330" s="3"/>
      <c r="D1330" s="3"/>
      <c r="E1330" s="5">
        <f t="shared" ref="E1330:K1330" si="2612">MAX(E1295-E1260,0)</f>
        <v>35.611510588199998</v>
      </c>
      <c r="F1330" s="5">
        <f t="shared" si="2612"/>
        <v>4.6425767510025029</v>
      </c>
      <c r="G1330" s="5">
        <f t="shared" si="2612"/>
        <v>5.0633246720000002</v>
      </c>
      <c r="H1330" s="5">
        <f t="shared" si="2612"/>
        <v>0</v>
      </c>
      <c r="I1330" s="5">
        <f t="shared" si="2612"/>
        <v>80.236153711000014</v>
      </c>
      <c r="J1330" s="5">
        <f t="shared" si="2612"/>
        <v>239.62995781199999</v>
      </c>
      <c r="K1330" s="5">
        <f t="shared" si="2612"/>
        <v>30.408895202060002</v>
      </c>
      <c r="L1330" s="5"/>
      <c r="M1330" s="5">
        <f t="shared" ref="M1330:S1330" si="2613">MAX(M1295-M1260,0)</f>
        <v>26.362922702400006</v>
      </c>
      <c r="N1330" s="5">
        <f t="shared" si="2613"/>
        <v>0</v>
      </c>
      <c r="O1330" s="5">
        <f t="shared" si="2613"/>
        <v>0</v>
      </c>
      <c r="P1330" s="5">
        <f t="shared" si="2613"/>
        <v>0</v>
      </c>
      <c r="Q1330" s="5">
        <f t="shared" si="2613"/>
        <v>0</v>
      </c>
      <c r="R1330" s="5">
        <f t="shared" si="2613"/>
        <v>0</v>
      </c>
      <c r="S1330" s="5">
        <f t="shared" si="2613"/>
        <v>0</v>
      </c>
      <c r="T1330" s="5"/>
      <c r="U1330" s="5">
        <f t="shared" ref="U1330:AA1330" si="2614">MAX(U1295-U1260,0)</f>
        <v>16.773761534399988</v>
      </c>
      <c r="V1330" s="5">
        <f t="shared" si="2614"/>
        <v>1.0418679210825004</v>
      </c>
      <c r="W1330" s="5">
        <f t="shared" si="2614"/>
        <v>1.1222705759999996</v>
      </c>
      <c r="X1330" s="5">
        <f t="shared" si="2614"/>
        <v>7.5922935482500016</v>
      </c>
      <c r="Y1330" s="5">
        <f t="shared" si="2614"/>
        <v>4.9812975202500009</v>
      </c>
      <c r="Z1330" s="5">
        <f t="shared" si="2614"/>
        <v>20.688157619099993</v>
      </c>
      <c r="AA1330" s="5">
        <f t="shared" si="2614"/>
        <v>1.5934406306799995</v>
      </c>
      <c r="AB1330" s="5"/>
      <c r="AC1330" s="5">
        <f t="shared" ref="AC1330:AI1330" si="2615">MAX(AC1295-AC1260,0)</f>
        <v>0.94264703910000236</v>
      </c>
      <c r="AD1330" s="5">
        <f t="shared" si="2615"/>
        <v>1.1160975705412501</v>
      </c>
      <c r="AE1330" s="5">
        <f t="shared" si="2615"/>
        <v>1.096320288</v>
      </c>
      <c r="AF1330" s="5">
        <f t="shared" si="2615"/>
        <v>3.8643940800000003</v>
      </c>
      <c r="AG1330" s="5">
        <f t="shared" si="2615"/>
        <v>1.6424098992499996</v>
      </c>
      <c r="AH1330" s="5">
        <f t="shared" si="2615"/>
        <v>9.8234605448999979</v>
      </c>
      <c r="AI1330" s="5">
        <f t="shared" si="2615"/>
        <v>0.53488749999999996</v>
      </c>
    </row>
    <row r="1331" spans="2:35" hidden="1" x14ac:dyDescent="0.3">
      <c r="B1331" s="86">
        <f t="shared" si="2575"/>
        <v>44286</v>
      </c>
      <c r="C1331" s="3"/>
      <c r="D1331" s="3"/>
      <c r="E1331" s="5">
        <f t="shared" ref="E1331:K1331" si="2616">MAX(E1296-E1261,0)</f>
        <v>37.132910944360013</v>
      </c>
      <c r="F1331" s="5">
        <f t="shared" si="2616"/>
        <v>7.4484885232649987</v>
      </c>
      <c r="G1331" s="5">
        <f t="shared" si="2616"/>
        <v>7.4901932544000012</v>
      </c>
      <c r="H1331" s="5">
        <f t="shared" si="2616"/>
        <v>0</v>
      </c>
      <c r="I1331" s="5">
        <f t="shared" si="2616"/>
        <v>66.581365864500015</v>
      </c>
      <c r="J1331" s="5">
        <f t="shared" si="2616"/>
        <v>199.375224304</v>
      </c>
      <c r="K1331" s="5">
        <f t="shared" si="2616"/>
        <v>25.355719795959999</v>
      </c>
      <c r="L1331" s="5"/>
      <c r="M1331" s="5">
        <f t="shared" ref="M1331:S1331" si="2617">MAX(M1296-M1261,0)</f>
        <v>28.193450765519991</v>
      </c>
      <c r="N1331" s="5">
        <f t="shared" si="2617"/>
        <v>0</v>
      </c>
      <c r="O1331" s="5">
        <f t="shared" si="2617"/>
        <v>0</v>
      </c>
      <c r="P1331" s="5">
        <f t="shared" si="2617"/>
        <v>0</v>
      </c>
      <c r="Q1331" s="5">
        <f t="shared" si="2617"/>
        <v>0</v>
      </c>
      <c r="R1331" s="5">
        <f t="shared" si="2617"/>
        <v>0</v>
      </c>
      <c r="S1331" s="5">
        <f t="shared" si="2617"/>
        <v>0</v>
      </c>
      <c r="T1331" s="5"/>
      <c r="U1331" s="5">
        <f t="shared" ref="U1331:AA1331" si="2618">MAX(U1296-U1261,0)</f>
        <v>18.673808760120004</v>
      </c>
      <c r="V1331" s="5">
        <f t="shared" si="2618"/>
        <v>1.749044815745</v>
      </c>
      <c r="W1331" s="5">
        <f t="shared" si="2618"/>
        <v>1.7334846751999997</v>
      </c>
      <c r="X1331" s="5">
        <f t="shared" si="2618"/>
        <v>6.2221392767999983</v>
      </c>
      <c r="Y1331" s="5">
        <f t="shared" si="2618"/>
        <v>4.1260679573749979</v>
      </c>
      <c r="Z1331" s="5">
        <f t="shared" si="2618"/>
        <v>17.2240028722</v>
      </c>
      <c r="AA1331" s="5">
        <f t="shared" si="2618"/>
        <v>1.3121729298800009</v>
      </c>
      <c r="AB1331" s="5"/>
      <c r="AC1331" s="5">
        <f t="shared" ref="AC1331:AI1331" si="2619">MAX(AC1296-AC1261,0)</f>
        <v>1.9447834881799988</v>
      </c>
      <c r="AD1331" s="5">
        <f t="shared" si="2619"/>
        <v>1.5063262878725006</v>
      </c>
      <c r="AE1331" s="5">
        <f t="shared" si="2619"/>
        <v>1.4486113376</v>
      </c>
      <c r="AF1331" s="5">
        <f t="shared" si="2619"/>
        <v>3.1672440419999983</v>
      </c>
      <c r="AG1331" s="5">
        <f t="shared" si="2619"/>
        <v>1.3457737228750029</v>
      </c>
      <c r="AH1331" s="5">
        <f t="shared" si="2619"/>
        <v>8.3670609157999998</v>
      </c>
      <c r="AI1331" s="5">
        <f t="shared" si="2619"/>
        <v>0.37813749999999979</v>
      </c>
    </row>
    <row r="1332" spans="2:35" x14ac:dyDescent="0.3">
      <c r="B1332" s="86">
        <f t="shared" si="2575"/>
        <v>44651</v>
      </c>
      <c r="C1332" s="3"/>
      <c r="D1332" s="3"/>
      <c r="E1332" s="5">
        <f t="shared" ref="E1332:K1332" si="2620">MAX(E1297-E1262,0)</f>
        <v>35.657844433156804</v>
      </c>
      <c r="F1332" s="5">
        <f t="shared" si="2620"/>
        <v>15.489670940259977</v>
      </c>
      <c r="G1332" s="5">
        <f t="shared" si="2620"/>
        <v>14.479496153423998</v>
      </c>
      <c r="H1332" s="5">
        <f t="shared" si="2620"/>
        <v>0</v>
      </c>
      <c r="I1332" s="5">
        <f t="shared" si="2620"/>
        <v>12.900077417565001</v>
      </c>
      <c r="J1332" s="5">
        <f t="shared" si="2620"/>
        <v>38.744568159389999</v>
      </c>
      <c r="K1332" s="5">
        <f t="shared" si="2620"/>
        <v>4.8583628869337954</v>
      </c>
      <c r="L1332" s="5"/>
      <c r="M1332" s="5">
        <f t="shared" ref="M1332:S1332" si="2621">MAX(M1297-M1262,0)</f>
        <v>29.206184767347608</v>
      </c>
      <c r="N1332" s="5">
        <f t="shared" si="2621"/>
        <v>0</v>
      </c>
      <c r="O1332" s="5">
        <f t="shared" si="2621"/>
        <v>0</v>
      </c>
      <c r="P1332" s="5">
        <f t="shared" si="2621"/>
        <v>0</v>
      </c>
      <c r="Q1332" s="5">
        <f t="shared" si="2621"/>
        <v>0</v>
      </c>
      <c r="R1332" s="5">
        <f t="shared" si="2621"/>
        <v>0</v>
      </c>
      <c r="S1332" s="5">
        <f t="shared" si="2621"/>
        <v>0</v>
      </c>
      <c r="T1332" s="5"/>
      <c r="U1332" s="5">
        <f t="shared" ref="U1332:AA1332" si="2622">MAX(U1297-U1262,0)</f>
        <v>21.516030854220599</v>
      </c>
      <c r="V1332" s="5">
        <f t="shared" si="2622"/>
        <v>3.7877952002991755</v>
      </c>
      <c r="W1332" s="5">
        <f t="shared" si="2622"/>
        <v>3.5131869547920003</v>
      </c>
      <c r="X1332" s="5">
        <f t="shared" si="2622"/>
        <v>1.2109165604054994</v>
      </c>
      <c r="Y1332" s="5">
        <f t="shared" si="2622"/>
        <v>0.77071826809125055</v>
      </c>
      <c r="Z1332" s="5">
        <f t="shared" si="2622"/>
        <v>3.3894090035145013</v>
      </c>
      <c r="AA1332" s="5">
        <f t="shared" si="2622"/>
        <v>0.1880612361863998</v>
      </c>
      <c r="AB1332" s="5"/>
      <c r="AC1332" s="5">
        <f t="shared" ref="AC1332:AI1332" si="2623">MAX(AC1297-AC1262,0)</f>
        <v>4.7806550090334019</v>
      </c>
      <c r="AD1332" s="5">
        <f t="shared" si="2623"/>
        <v>2.5803565525870882</v>
      </c>
      <c r="AE1332" s="5">
        <f t="shared" si="2623"/>
        <v>2.4119280228959998</v>
      </c>
      <c r="AF1332" s="5">
        <f t="shared" si="2623"/>
        <v>0.61848778054499975</v>
      </c>
      <c r="AG1332" s="5">
        <f t="shared" si="2623"/>
        <v>0.19501546600124997</v>
      </c>
      <c r="AH1332" s="5">
        <f t="shared" si="2623"/>
        <v>2.3583410784405001</v>
      </c>
      <c r="AI1332" s="5">
        <f t="shared" si="2623"/>
        <v>0</v>
      </c>
    </row>
    <row r="1333" spans="2:35" x14ac:dyDescent="0.3">
      <c r="B1333" s="86">
        <f t="shared" si="2575"/>
        <v>45016</v>
      </c>
      <c r="C1333" s="3"/>
      <c r="D1333" s="3"/>
      <c r="E1333" s="5">
        <f t="shared" ref="E1333:K1333" si="2624">MAX(E1298-E1263,0)</f>
        <v>35.836133655322584</v>
      </c>
      <c r="F1333" s="5">
        <f t="shared" si="2624"/>
        <v>15.56711929496127</v>
      </c>
      <c r="G1333" s="5">
        <f t="shared" si="2624"/>
        <v>14.551893634191114</v>
      </c>
      <c r="H1333" s="5">
        <f t="shared" si="2624"/>
        <v>0</v>
      </c>
      <c r="I1333" s="5">
        <f t="shared" si="2624"/>
        <v>12.96457780465283</v>
      </c>
      <c r="J1333" s="5">
        <f t="shared" si="2624"/>
        <v>38.938291000186908</v>
      </c>
      <c r="K1333" s="5">
        <f t="shared" si="2624"/>
        <v>4.8826547013684696</v>
      </c>
      <c r="L1333" s="5"/>
      <c r="M1333" s="5">
        <f t="shared" ref="M1333:S1333" si="2625">MAX(M1298-M1263,0)</f>
        <v>29.352215691184334</v>
      </c>
      <c r="N1333" s="5">
        <f t="shared" si="2625"/>
        <v>0</v>
      </c>
      <c r="O1333" s="5">
        <f t="shared" si="2625"/>
        <v>0</v>
      </c>
      <c r="P1333" s="5">
        <f t="shared" si="2625"/>
        <v>0</v>
      </c>
      <c r="Q1333" s="5">
        <f t="shared" si="2625"/>
        <v>0</v>
      </c>
      <c r="R1333" s="5">
        <f t="shared" si="2625"/>
        <v>0</v>
      </c>
      <c r="S1333" s="5">
        <f t="shared" si="2625"/>
        <v>0</v>
      </c>
      <c r="T1333" s="5"/>
      <c r="U1333" s="5">
        <f t="shared" ref="U1333:AA1333" si="2626">MAX(U1298-U1263,0)</f>
        <v>21.6236110084917</v>
      </c>
      <c r="V1333" s="5">
        <f t="shared" si="2626"/>
        <v>3.8067341763006715</v>
      </c>
      <c r="W1333" s="5">
        <f t="shared" si="2626"/>
        <v>3.5307528895659601</v>
      </c>
      <c r="X1333" s="5">
        <f t="shared" si="2626"/>
        <v>1.2169711432075268</v>
      </c>
      <c r="Y1333" s="5">
        <f t="shared" si="2626"/>
        <v>0.77457185943170659</v>
      </c>
      <c r="Z1333" s="5">
        <f t="shared" si="2626"/>
        <v>3.4063560485320714</v>
      </c>
      <c r="AA1333" s="5">
        <f t="shared" si="2626"/>
        <v>0.18900154236733191</v>
      </c>
      <c r="AB1333" s="5"/>
      <c r="AC1333" s="5">
        <f t="shared" ref="AC1333:AI1333" si="2627">MAX(AC1298-AC1263,0)</f>
        <v>4.8045582840785679</v>
      </c>
      <c r="AD1333" s="5">
        <f t="shared" si="2627"/>
        <v>2.5932583353500225</v>
      </c>
      <c r="AE1333" s="5">
        <f t="shared" si="2627"/>
        <v>2.4239876630104802</v>
      </c>
      <c r="AF1333" s="5">
        <f t="shared" si="2627"/>
        <v>0.62158021944772468</v>
      </c>
      <c r="AG1333" s="5">
        <f t="shared" si="2627"/>
        <v>0.19599054333125654</v>
      </c>
      <c r="AH1333" s="5">
        <f t="shared" si="2627"/>
        <v>2.3701327838327018</v>
      </c>
      <c r="AI1333" s="5">
        <f t="shared" si="2627"/>
        <v>0</v>
      </c>
    </row>
    <row r="1334" spans="2:35" x14ac:dyDescent="0.3">
      <c r="B1334" s="86">
        <f t="shared" si="2575"/>
        <v>45382</v>
      </c>
      <c r="C1334" s="3"/>
      <c r="D1334" s="3"/>
      <c r="E1334" s="5">
        <f t="shared" ref="E1334:K1334" si="2628">MAX(E1299-E1264,0)</f>
        <v>36.015314323599192</v>
      </c>
      <c r="F1334" s="5">
        <f t="shared" si="2628"/>
        <v>15.644954891436083</v>
      </c>
      <c r="G1334" s="5">
        <f t="shared" si="2628"/>
        <v>14.624653102362071</v>
      </c>
      <c r="H1334" s="5">
        <f t="shared" si="2628"/>
        <v>0</v>
      </c>
      <c r="I1334" s="5">
        <f t="shared" si="2628"/>
        <v>13.029400693676095</v>
      </c>
      <c r="J1334" s="5">
        <f t="shared" si="2628"/>
        <v>39.132982455187886</v>
      </c>
      <c r="K1334" s="5">
        <f t="shared" si="2628"/>
        <v>4.9070679748753125</v>
      </c>
      <c r="L1334" s="5"/>
      <c r="M1334" s="5">
        <f t="shared" ref="M1334:S1334" si="2629">MAX(M1299-M1264,0)</f>
        <v>29.498976769640258</v>
      </c>
      <c r="N1334" s="5">
        <f t="shared" si="2629"/>
        <v>0</v>
      </c>
      <c r="O1334" s="5">
        <f t="shared" si="2629"/>
        <v>0</v>
      </c>
      <c r="P1334" s="5">
        <f t="shared" si="2629"/>
        <v>0</v>
      </c>
      <c r="Q1334" s="5">
        <f t="shared" si="2629"/>
        <v>0</v>
      </c>
      <c r="R1334" s="5">
        <f t="shared" si="2629"/>
        <v>0</v>
      </c>
      <c r="S1334" s="5">
        <f t="shared" si="2629"/>
        <v>0</v>
      </c>
      <c r="T1334" s="5"/>
      <c r="U1334" s="5">
        <f t="shared" ref="U1334:AA1334" si="2630">MAX(U1299-U1264,0)</f>
        <v>21.731729063534157</v>
      </c>
      <c r="V1334" s="5">
        <f t="shared" si="2630"/>
        <v>3.8257678471821723</v>
      </c>
      <c r="W1334" s="5">
        <f t="shared" si="2630"/>
        <v>3.5484066540137862</v>
      </c>
      <c r="X1334" s="5">
        <f t="shared" si="2630"/>
        <v>1.2230559989235643</v>
      </c>
      <c r="Y1334" s="5">
        <f t="shared" si="2630"/>
        <v>0.77844471872886478</v>
      </c>
      <c r="Z1334" s="5">
        <f t="shared" si="2630"/>
        <v>3.4233878287747306</v>
      </c>
      <c r="AA1334" s="5">
        <f t="shared" si="2630"/>
        <v>0.18994655007916927</v>
      </c>
      <c r="AB1334" s="5"/>
      <c r="AC1334" s="5">
        <f t="shared" ref="AC1334:AI1334" si="2631">MAX(AC1299-AC1264,0)</f>
        <v>4.8285810754989589</v>
      </c>
      <c r="AD1334" s="5">
        <f t="shared" si="2631"/>
        <v>2.6062246270267733</v>
      </c>
      <c r="AE1334" s="5">
        <f t="shared" si="2631"/>
        <v>2.4361076013255318</v>
      </c>
      <c r="AF1334" s="5">
        <f t="shared" si="2631"/>
        <v>0.62468812054496325</v>
      </c>
      <c r="AG1334" s="5">
        <f t="shared" si="2631"/>
        <v>0.19697049604791261</v>
      </c>
      <c r="AH1334" s="5">
        <f t="shared" si="2631"/>
        <v>2.3819834477518649</v>
      </c>
      <c r="AI1334" s="5">
        <f t="shared" si="2631"/>
        <v>0</v>
      </c>
    </row>
    <row r="1335" spans="2:35" x14ac:dyDescent="0.3">
      <c r="B1335" s="86">
        <f t="shared" si="2575"/>
        <v>45747</v>
      </c>
      <c r="C1335" s="3"/>
      <c r="D1335" s="3"/>
      <c r="E1335" s="5">
        <f t="shared" ref="E1335:K1335" si="2632">MAX(E1300-E1265,0)</f>
        <v>36.195390895217187</v>
      </c>
      <c r="F1335" s="5">
        <f t="shared" si="2632"/>
        <v>15.723179665893259</v>
      </c>
      <c r="G1335" s="5">
        <f t="shared" si="2632"/>
        <v>14.697776367873882</v>
      </c>
      <c r="H1335" s="5">
        <f t="shared" si="2632"/>
        <v>0</v>
      </c>
      <c r="I1335" s="5">
        <f t="shared" si="2632"/>
        <v>13.094547697144463</v>
      </c>
      <c r="J1335" s="5">
        <f t="shared" si="2632"/>
        <v>39.328647367463802</v>
      </c>
      <c r="K1335" s="5">
        <f t="shared" si="2632"/>
        <v>4.9316033147496885</v>
      </c>
      <c r="L1335" s="5"/>
      <c r="M1335" s="5">
        <f t="shared" ref="M1335:S1335" si="2633">MAX(M1300-M1265,0)</f>
        <v>29.646471653488462</v>
      </c>
      <c r="N1335" s="5">
        <f t="shared" si="2633"/>
        <v>0</v>
      </c>
      <c r="O1335" s="5">
        <f t="shared" si="2633"/>
        <v>0</v>
      </c>
      <c r="P1335" s="5">
        <f t="shared" si="2633"/>
        <v>0</v>
      </c>
      <c r="Q1335" s="5">
        <f t="shared" si="2633"/>
        <v>0</v>
      </c>
      <c r="R1335" s="5">
        <f t="shared" si="2633"/>
        <v>0</v>
      </c>
      <c r="S1335" s="5">
        <f t="shared" si="2633"/>
        <v>0</v>
      </c>
      <c r="T1335" s="5"/>
      <c r="U1335" s="5">
        <f t="shared" ref="U1335:AA1335" si="2634">MAX(U1300-U1265,0)</f>
        <v>21.840387708851825</v>
      </c>
      <c r="V1335" s="5">
        <f t="shared" si="2634"/>
        <v>3.8448966864180836</v>
      </c>
      <c r="W1335" s="5">
        <f t="shared" si="2634"/>
        <v>3.5661486872838539</v>
      </c>
      <c r="X1335" s="5">
        <f t="shared" si="2634"/>
        <v>1.2291712789181823</v>
      </c>
      <c r="Y1335" s="5">
        <f t="shared" si="2634"/>
        <v>0.78233694232250883</v>
      </c>
      <c r="Z1335" s="5">
        <f t="shared" si="2634"/>
        <v>3.440504767918604</v>
      </c>
      <c r="AA1335" s="5">
        <f t="shared" si="2634"/>
        <v>0.19089628282956483</v>
      </c>
      <c r="AB1335" s="5"/>
      <c r="AC1335" s="5">
        <f t="shared" ref="AC1335:AI1335" si="2635">MAX(AC1300-AC1265,0)</f>
        <v>4.852723980876454</v>
      </c>
      <c r="AD1335" s="5">
        <f t="shared" si="2635"/>
        <v>2.6192557501619058</v>
      </c>
      <c r="AE1335" s="5">
        <f t="shared" si="2635"/>
        <v>2.4482881393321585</v>
      </c>
      <c r="AF1335" s="5">
        <f t="shared" si="2635"/>
        <v>0.62781156114768821</v>
      </c>
      <c r="AG1335" s="5">
        <f t="shared" si="2635"/>
        <v>0.19795534852815222</v>
      </c>
      <c r="AH1335" s="5">
        <f t="shared" si="2635"/>
        <v>2.3938933649906247</v>
      </c>
      <c r="AI1335" s="5">
        <f t="shared" si="2635"/>
        <v>0</v>
      </c>
    </row>
    <row r="1336" spans="2:35" x14ac:dyDescent="0.3">
      <c r="B1336" s="86">
        <f t="shared" si="2575"/>
        <v>46112</v>
      </c>
      <c r="C1336" s="3"/>
      <c r="D1336" s="3"/>
      <c r="E1336" s="5">
        <f t="shared" ref="E1336:K1336" si="2636">MAX(E1301-E1266,0)</f>
        <v>36.376367849693267</v>
      </c>
      <c r="F1336" s="5">
        <f t="shared" si="2636"/>
        <v>15.801795564222722</v>
      </c>
      <c r="G1336" s="5">
        <f t="shared" si="2636"/>
        <v>14.771265249713249</v>
      </c>
      <c r="H1336" s="5">
        <f t="shared" si="2636"/>
        <v>0</v>
      </c>
      <c r="I1336" s="5">
        <f t="shared" si="2636"/>
        <v>13.160020435630191</v>
      </c>
      <c r="J1336" s="5">
        <f t="shared" si="2636"/>
        <v>39.525290604301134</v>
      </c>
      <c r="K1336" s="5">
        <f t="shared" si="2636"/>
        <v>4.9562613313234358</v>
      </c>
      <c r="L1336" s="5"/>
      <c r="M1336" s="5">
        <f t="shared" ref="M1336:S1336" si="2637">MAX(M1301-M1266,0)</f>
        <v>29.79470401175589</v>
      </c>
      <c r="N1336" s="5">
        <f t="shared" si="2637"/>
        <v>0</v>
      </c>
      <c r="O1336" s="5">
        <f t="shared" si="2637"/>
        <v>0</v>
      </c>
      <c r="P1336" s="5">
        <f t="shared" si="2637"/>
        <v>0</v>
      </c>
      <c r="Q1336" s="5">
        <f t="shared" si="2637"/>
        <v>0</v>
      </c>
      <c r="R1336" s="5">
        <f t="shared" si="2637"/>
        <v>0</v>
      </c>
      <c r="S1336" s="5">
        <f t="shared" si="2637"/>
        <v>0</v>
      </c>
      <c r="T1336" s="5"/>
      <c r="U1336" s="5">
        <f t="shared" ref="U1336:AA1336" si="2638">MAX(U1301-U1266,0)</f>
        <v>21.949589647396085</v>
      </c>
      <c r="V1336" s="5">
        <f t="shared" si="2638"/>
        <v>3.8641211698501738</v>
      </c>
      <c r="W1336" s="5">
        <f t="shared" si="2638"/>
        <v>3.5839794307202757</v>
      </c>
      <c r="X1336" s="5">
        <f t="shared" si="2638"/>
        <v>1.2353171353127732</v>
      </c>
      <c r="Y1336" s="5">
        <f t="shared" si="2638"/>
        <v>0.78624862703412068</v>
      </c>
      <c r="Z1336" s="5">
        <f t="shared" si="2638"/>
        <v>3.4577072917581972</v>
      </c>
      <c r="AA1336" s="5">
        <f t="shared" si="2638"/>
        <v>0.19185076424371272</v>
      </c>
      <c r="AB1336" s="5"/>
      <c r="AC1336" s="5">
        <f t="shared" ref="AC1336:AI1336" si="2639">MAX(AC1301-AC1266,0)</f>
        <v>4.8769876007808364</v>
      </c>
      <c r="AD1336" s="5">
        <f t="shared" si="2639"/>
        <v>2.6323520289127149</v>
      </c>
      <c r="AE1336" s="5">
        <f t="shared" si="2639"/>
        <v>2.4605295800288198</v>
      </c>
      <c r="AF1336" s="5">
        <f t="shared" si="2639"/>
        <v>0.63095061895342641</v>
      </c>
      <c r="AG1336" s="5">
        <f t="shared" si="2639"/>
        <v>0.19894512527079322</v>
      </c>
      <c r="AH1336" s="5">
        <f t="shared" si="2639"/>
        <v>2.4058628318155773</v>
      </c>
      <c r="AI1336" s="5">
        <f t="shared" si="2639"/>
        <v>0</v>
      </c>
    </row>
    <row r="1337" spans="2:35" x14ac:dyDescent="0.3">
      <c r="B1337" s="86">
        <f t="shared" si="2575"/>
        <v>46477</v>
      </c>
      <c r="C1337" s="3"/>
      <c r="D1337" s="3"/>
      <c r="E1337" s="5">
        <f t="shared" ref="E1337:K1337" si="2640">MAX(E1302-E1267,0)</f>
        <v>36.558249688941729</v>
      </c>
      <c r="F1337" s="5">
        <f t="shared" si="2640"/>
        <v>15.88080454204383</v>
      </c>
      <c r="G1337" s="5">
        <f t="shared" si="2640"/>
        <v>14.845121575961809</v>
      </c>
      <c r="H1337" s="5">
        <f t="shared" si="2640"/>
        <v>0</v>
      </c>
      <c r="I1337" s="5">
        <f t="shared" si="2640"/>
        <v>13.225820537808332</v>
      </c>
      <c r="J1337" s="5">
        <f t="shared" si="2640"/>
        <v>39.722917057322604</v>
      </c>
      <c r="K1337" s="5">
        <f t="shared" si="2640"/>
        <v>4.9810426379800603</v>
      </c>
      <c r="L1337" s="5"/>
      <c r="M1337" s="5">
        <f t="shared" ref="M1337:S1337" si="2641">MAX(M1302-M1267,0)</f>
        <v>29.943677531814672</v>
      </c>
      <c r="N1337" s="5">
        <f t="shared" si="2641"/>
        <v>0</v>
      </c>
      <c r="O1337" s="5">
        <f t="shared" si="2641"/>
        <v>0</v>
      </c>
      <c r="P1337" s="5">
        <f t="shared" si="2641"/>
        <v>0</v>
      </c>
      <c r="Q1337" s="5">
        <f t="shared" si="2641"/>
        <v>0</v>
      </c>
      <c r="R1337" s="5">
        <f t="shared" si="2641"/>
        <v>0</v>
      </c>
      <c r="S1337" s="5">
        <f t="shared" si="2641"/>
        <v>0</v>
      </c>
      <c r="T1337" s="5"/>
      <c r="U1337" s="5">
        <f t="shared" ref="U1337:AA1337" si="2642">MAX(U1302-U1267,0)</f>
        <v>22.05933759563306</v>
      </c>
      <c r="V1337" s="5">
        <f t="shared" si="2642"/>
        <v>3.8834417756994233</v>
      </c>
      <c r="W1337" s="5">
        <f t="shared" si="2642"/>
        <v>3.6018993278738742</v>
      </c>
      <c r="X1337" s="5">
        <f t="shared" si="2642"/>
        <v>1.2414937209893373</v>
      </c>
      <c r="Y1337" s="5">
        <f t="shared" si="2642"/>
        <v>0.79017987016929192</v>
      </c>
      <c r="Z1337" s="5">
        <f t="shared" si="2642"/>
        <v>3.4749958282169864</v>
      </c>
      <c r="AA1337" s="5">
        <f t="shared" si="2642"/>
        <v>0.19281001806493125</v>
      </c>
      <c r="AB1337" s="5"/>
      <c r="AC1337" s="5">
        <f t="shared" ref="AC1337:AI1337" si="2643">MAX(AC1302-AC1267,0)</f>
        <v>4.9013725387847416</v>
      </c>
      <c r="AD1337" s="5">
        <f t="shared" si="2643"/>
        <v>2.6455137890572793</v>
      </c>
      <c r="AE1337" s="5">
        <f t="shared" si="2643"/>
        <v>2.4728322279289636</v>
      </c>
      <c r="AF1337" s="5">
        <f t="shared" si="2643"/>
        <v>0.63410537204819373</v>
      </c>
      <c r="AG1337" s="5">
        <f t="shared" si="2643"/>
        <v>0.19993985089714683</v>
      </c>
      <c r="AH1337" s="5">
        <f t="shared" si="2643"/>
        <v>2.4178921459746547</v>
      </c>
      <c r="AI1337" s="5">
        <f t="shared" si="2643"/>
        <v>0</v>
      </c>
    </row>
    <row r="1338" spans="2:35" x14ac:dyDescent="0.3">
      <c r="B1338" s="86">
        <f t="shared" si="2575"/>
        <v>46843</v>
      </c>
      <c r="C1338" s="3"/>
      <c r="D1338" s="3"/>
      <c r="E1338" s="5">
        <f t="shared" ref="E1338:K1338" si="2644">MAX(E1303-E1268,0)</f>
        <v>36.741040937386437</v>
      </c>
      <c r="F1338" s="5">
        <f t="shared" si="2644"/>
        <v>15.960208564754048</v>
      </c>
      <c r="G1338" s="5">
        <f t="shared" si="2644"/>
        <v>14.919347183841619</v>
      </c>
      <c r="H1338" s="5">
        <f t="shared" si="2644"/>
        <v>0</v>
      </c>
      <c r="I1338" s="5">
        <f t="shared" si="2644"/>
        <v>13.291949640497368</v>
      </c>
      <c r="J1338" s="5">
        <f t="shared" si="2644"/>
        <v>39.921531642609182</v>
      </c>
      <c r="K1338" s="5">
        <f t="shared" si="2644"/>
        <v>5.0059478511699584</v>
      </c>
      <c r="L1338" s="5"/>
      <c r="M1338" s="5">
        <f t="shared" ref="M1338:S1338" si="2645">MAX(M1303-M1268,0)</f>
        <v>30.093395919473743</v>
      </c>
      <c r="N1338" s="5">
        <f t="shared" si="2645"/>
        <v>0</v>
      </c>
      <c r="O1338" s="5">
        <f t="shared" si="2645"/>
        <v>0</v>
      </c>
      <c r="P1338" s="5">
        <f t="shared" si="2645"/>
        <v>0</v>
      </c>
      <c r="Q1338" s="5">
        <f t="shared" si="2645"/>
        <v>0</v>
      </c>
      <c r="R1338" s="5">
        <f t="shared" si="2645"/>
        <v>0</v>
      </c>
      <c r="S1338" s="5">
        <f t="shared" si="2645"/>
        <v>0</v>
      </c>
      <c r="T1338" s="5"/>
      <c r="U1338" s="5">
        <f t="shared" ref="U1338:AA1338" si="2646">MAX(U1303-U1268,0)</f>
        <v>22.169634283611231</v>
      </c>
      <c r="V1338" s="5">
        <f t="shared" si="2646"/>
        <v>3.9028589845779198</v>
      </c>
      <c r="W1338" s="5">
        <f t="shared" si="2646"/>
        <v>3.6199088245132431</v>
      </c>
      <c r="X1338" s="5">
        <f t="shared" si="2646"/>
        <v>1.2477011895942831</v>
      </c>
      <c r="Y1338" s="5">
        <f t="shared" si="2646"/>
        <v>0.79413076952013784</v>
      </c>
      <c r="Z1338" s="5">
        <f t="shared" si="2646"/>
        <v>3.4923708073580695</v>
      </c>
      <c r="AA1338" s="5">
        <f t="shared" si="2646"/>
        <v>0.19377406815525566</v>
      </c>
      <c r="AB1338" s="5"/>
      <c r="AC1338" s="5">
        <f t="shared" ref="AC1338:AI1338" si="2647">MAX(AC1303-AC1268,0)</f>
        <v>4.9258794014786611</v>
      </c>
      <c r="AD1338" s="5">
        <f t="shared" si="2647"/>
        <v>2.6587413580025654</v>
      </c>
      <c r="AE1338" s="5">
        <f t="shared" si="2647"/>
        <v>2.4851963890686082</v>
      </c>
      <c r="AF1338" s="5">
        <f t="shared" si="2647"/>
        <v>0.63727589890843439</v>
      </c>
      <c r="AG1338" s="5">
        <f t="shared" si="2647"/>
        <v>0.20093955015163267</v>
      </c>
      <c r="AH1338" s="5">
        <f t="shared" si="2647"/>
        <v>2.4299816067045272</v>
      </c>
      <c r="AI1338" s="5">
        <f t="shared" si="2647"/>
        <v>0</v>
      </c>
    </row>
    <row r="1339" spans="2:35" x14ac:dyDescent="0.3">
      <c r="B1339" s="86">
        <f t="shared" si="2575"/>
        <v>47208</v>
      </c>
      <c r="C1339" s="3"/>
      <c r="D1339" s="3"/>
      <c r="E1339" s="5">
        <f t="shared" ref="E1339:K1339" si="2648">MAX(E1304-E1269,0)</f>
        <v>36.92474614207336</v>
      </c>
      <c r="F1339" s="5">
        <f t="shared" si="2648"/>
        <v>16.040009607577819</v>
      </c>
      <c r="G1339" s="5">
        <f t="shared" si="2648"/>
        <v>14.993943919760813</v>
      </c>
      <c r="H1339" s="5">
        <f t="shared" si="2648"/>
        <v>0</v>
      </c>
      <c r="I1339" s="5">
        <f t="shared" si="2648"/>
        <v>13.358409388699851</v>
      </c>
      <c r="J1339" s="5">
        <f t="shared" si="2648"/>
        <v>40.121139300822264</v>
      </c>
      <c r="K1339" s="5">
        <f t="shared" si="2648"/>
        <v>5.0309775904258025</v>
      </c>
      <c r="L1339" s="5"/>
      <c r="M1339" s="5">
        <f t="shared" ref="M1339:S1339" si="2649">MAX(M1304-M1269,0)</f>
        <v>30.243862899071104</v>
      </c>
      <c r="N1339" s="5">
        <f t="shared" si="2649"/>
        <v>0</v>
      </c>
      <c r="O1339" s="5">
        <f t="shared" si="2649"/>
        <v>0</v>
      </c>
      <c r="P1339" s="5">
        <f t="shared" si="2649"/>
        <v>0</v>
      </c>
      <c r="Q1339" s="5">
        <f t="shared" si="2649"/>
        <v>0</v>
      </c>
      <c r="R1339" s="5">
        <f t="shared" si="2649"/>
        <v>0</v>
      </c>
      <c r="S1339" s="5">
        <f t="shared" si="2649"/>
        <v>0</v>
      </c>
      <c r="T1339" s="5"/>
      <c r="U1339" s="5">
        <f t="shared" ref="U1339:AA1339" si="2650">MAX(U1304-U1269,0)</f>
        <v>22.280482455029276</v>
      </c>
      <c r="V1339" s="5">
        <f t="shared" si="2650"/>
        <v>3.9223732795008113</v>
      </c>
      <c r="W1339" s="5">
        <f t="shared" si="2650"/>
        <v>3.63800836863581</v>
      </c>
      <c r="X1339" s="5">
        <f t="shared" si="2650"/>
        <v>1.2539396955422553</v>
      </c>
      <c r="Y1339" s="5">
        <f t="shared" si="2650"/>
        <v>0.79810142336773859</v>
      </c>
      <c r="Z1339" s="5">
        <f t="shared" si="2650"/>
        <v>3.5098326613948618</v>
      </c>
      <c r="AA1339" s="5">
        <f t="shared" si="2650"/>
        <v>0.19474293849603219</v>
      </c>
      <c r="AB1339" s="5"/>
      <c r="AC1339" s="5">
        <f t="shared" ref="AC1339:AI1339" si="2651">MAX(AC1304-AC1269,0)</f>
        <v>4.9505087984860552</v>
      </c>
      <c r="AD1339" s="5">
        <f t="shared" si="2651"/>
        <v>2.6720350647925786</v>
      </c>
      <c r="AE1339" s="5">
        <f t="shared" si="2651"/>
        <v>2.4976223710139505</v>
      </c>
      <c r="AF1339" s="5">
        <f t="shared" si="2651"/>
        <v>0.64046227840297676</v>
      </c>
      <c r="AG1339" s="5">
        <f t="shared" si="2651"/>
        <v>0.20194424790239007</v>
      </c>
      <c r="AH1339" s="5">
        <f t="shared" si="2651"/>
        <v>2.4421315147380502</v>
      </c>
      <c r="AI1339" s="5">
        <f t="shared" si="2651"/>
        <v>0</v>
      </c>
    </row>
    <row r="1340" spans="2:35" x14ac:dyDescent="0.3">
      <c r="B1340" s="86">
        <f t="shared" si="2575"/>
        <v>47573</v>
      </c>
      <c r="C1340" s="3"/>
      <c r="D1340" s="3"/>
      <c r="E1340" s="5">
        <f t="shared" ref="E1340:K1340" si="2652">MAX(E1305-E1270,0)</f>
        <v>37.109369872783724</v>
      </c>
      <c r="F1340" s="5">
        <f t="shared" si="2652"/>
        <v>16.120209655615703</v>
      </c>
      <c r="G1340" s="5">
        <f t="shared" si="2652"/>
        <v>15.068913639359621</v>
      </c>
      <c r="H1340" s="5">
        <f t="shared" si="2652"/>
        <v>0</v>
      </c>
      <c r="I1340" s="5">
        <f t="shared" si="2652"/>
        <v>13.425201435643356</v>
      </c>
      <c r="J1340" s="5">
        <f t="shared" si="2652"/>
        <v>40.321744997326377</v>
      </c>
      <c r="K1340" s="5">
        <f t="shared" si="2652"/>
        <v>5.0561324783779344</v>
      </c>
      <c r="L1340" s="5"/>
      <c r="M1340" s="5">
        <f t="shared" ref="M1340:S1340" si="2653">MAX(M1305-M1270,0)</f>
        <v>30.395082213566461</v>
      </c>
      <c r="N1340" s="5">
        <f t="shared" si="2653"/>
        <v>0</v>
      </c>
      <c r="O1340" s="5">
        <f t="shared" si="2653"/>
        <v>0</v>
      </c>
      <c r="P1340" s="5">
        <f t="shared" si="2653"/>
        <v>0</v>
      </c>
      <c r="Q1340" s="5">
        <f t="shared" si="2653"/>
        <v>0</v>
      </c>
      <c r="R1340" s="5">
        <f t="shared" si="2653"/>
        <v>0</v>
      </c>
      <c r="S1340" s="5">
        <f t="shared" si="2653"/>
        <v>0</v>
      </c>
      <c r="T1340" s="5"/>
      <c r="U1340" s="5">
        <f t="shared" ref="U1340:AA1340" si="2654">MAX(U1305-U1270,0)</f>
        <v>22.391884867304423</v>
      </c>
      <c r="V1340" s="5">
        <f t="shared" si="2654"/>
        <v>3.9419851458983119</v>
      </c>
      <c r="W1340" s="5">
        <f t="shared" si="2654"/>
        <v>3.6561984104789893</v>
      </c>
      <c r="X1340" s="5">
        <f t="shared" si="2654"/>
        <v>1.2602093940199666</v>
      </c>
      <c r="Y1340" s="5">
        <f t="shared" si="2654"/>
        <v>0.80209193048457683</v>
      </c>
      <c r="Z1340" s="5">
        <f t="shared" si="2654"/>
        <v>3.527381824701834</v>
      </c>
      <c r="AA1340" s="5">
        <f t="shared" si="2654"/>
        <v>0.19571665318851195</v>
      </c>
      <c r="AB1340" s="5"/>
      <c r="AC1340" s="5">
        <f t="shared" ref="AC1340:AI1340" si="2655">MAX(AC1305-AC1270,0)</f>
        <v>4.9752613424784853</v>
      </c>
      <c r="AD1340" s="5">
        <f t="shared" si="2655"/>
        <v>2.6853952401165402</v>
      </c>
      <c r="AE1340" s="5">
        <f t="shared" si="2655"/>
        <v>2.5101104828690204</v>
      </c>
      <c r="AF1340" s="5">
        <f t="shared" si="2655"/>
        <v>0.64366458979499175</v>
      </c>
      <c r="AG1340" s="5">
        <f t="shared" si="2655"/>
        <v>0.20295396914190178</v>
      </c>
      <c r="AH1340" s="5">
        <f t="shared" si="2655"/>
        <v>2.45434217231174</v>
      </c>
      <c r="AI1340" s="5">
        <f t="shared" si="2655"/>
        <v>0</v>
      </c>
    </row>
    <row r="1341" spans="2:35" x14ac:dyDescent="0.3">
      <c r="B1341" s="86">
        <f t="shared" si="2575"/>
        <v>47938</v>
      </c>
      <c r="C1341" s="3"/>
      <c r="D1341" s="3"/>
      <c r="E1341" s="5">
        <f t="shared" ref="E1341:K1341" si="2656">MAX(E1306-E1271,0)</f>
        <v>37.294916722147633</v>
      </c>
      <c r="F1341" s="5">
        <f t="shared" si="2656"/>
        <v>16.200810703893783</v>
      </c>
      <c r="G1341" s="5">
        <f t="shared" si="2656"/>
        <v>15.144258207556415</v>
      </c>
      <c r="H1341" s="5">
        <f t="shared" si="2656"/>
        <v>0</v>
      </c>
      <c r="I1341" s="5">
        <f t="shared" si="2656"/>
        <v>13.492327442821573</v>
      </c>
      <c r="J1341" s="5">
        <f t="shared" si="2656"/>
        <v>40.523353722313004</v>
      </c>
      <c r="K1341" s="5">
        <f t="shared" si="2656"/>
        <v>5.0814131407698166</v>
      </c>
      <c r="L1341" s="5"/>
      <c r="M1341" s="5">
        <f t="shared" ref="M1341:S1341" si="2657">MAX(M1306-M1271,0)</f>
        <v>30.547057624634284</v>
      </c>
      <c r="N1341" s="5">
        <f t="shared" si="2657"/>
        <v>0</v>
      </c>
      <c r="O1341" s="5">
        <f t="shared" si="2657"/>
        <v>0</v>
      </c>
      <c r="P1341" s="5">
        <f t="shared" si="2657"/>
        <v>0</v>
      </c>
      <c r="Q1341" s="5">
        <f t="shared" si="2657"/>
        <v>0</v>
      </c>
      <c r="R1341" s="5">
        <f t="shared" si="2657"/>
        <v>0</v>
      </c>
      <c r="S1341" s="5">
        <f t="shared" si="2657"/>
        <v>0</v>
      </c>
      <c r="T1341" s="5"/>
      <c r="U1341" s="5">
        <f t="shared" ref="U1341:AA1341" si="2658">MAX(U1306-U1271,0)</f>
        <v>22.503844291640938</v>
      </c>
      <c r="V1341" s="5">
        <f t="shared" si="2658"/>
        <v>3.9616950716278048</v>
      </c>
      <c r="W1341" s="5">
        <f t="shared" si="2658"/>
        <v>3.6744794025313832</v>
      </c>
      <c r="X1341" s="5">
        <f t="shared" si="2658"/>
        <v>1.266510440990066</v>
      </c>
      <c r="Y1341" s="5">
        <f t="shared" si="2658"/>
        <v>0.8061023901369988</v>
      </c>
      <c r="Z1341" s="5">
        <f t="shared" si="2658"/>
        <v>3.5450187338253443</v>
      </c>
      <c r="AA1341" s="5">
        <f t="shared" si="2658"/>
        <v>0.19669523645445453</v>
      </c>
      <c r="AB1341" s="5"/>
      <c r="AC1341" s="5">
        <f t="shared" ref="AC1341:AI1341" si="2659">MAX(AC1306-AC1271,0)</f>
        <v>5.0001376491908749</v>
      </c>
      <c r="AD1341" s="5">
        <f t="shared" si="2659"/>
        <v>2.6988222163171232</v>
      </c>
      <c r="AE1341" s="5">
        <f t="shared" si="2659"/>
        <v>2.5226610352833649</v>
      </c>
      <c r="AF1341" s="5">
        <f t="shared" si="2659"/>
        <v>0.64688291274396637</v>
      </c>
      <c r="AG1341" s="5">
        <f t="shared" si="2659"/>
        <v>0.20396873898761148</v>
      </c>
      <c r="AH1341" s="5">
        <f t="shared" si="2659"/>
        <v>2.4666138831732987</v>
      </c>
      <c r="AI1341" s="5">
        <f t="shared" si="2659"/>
        <v>0</v>
      </c>
    </row>
    <row r="1342" spans="2:35" x14ac:dyDescent="0.3">
      <c r="B1342" s="86">
        <f t="shared" si="2575"/>
        <v>48304</v>
      </c>
      <c r="C1342" s="3"/>
      <c r="D1342" s="3"/>
      <c r="E1342" s="5">
        <f t="shared" ref="E1342:K1342" si="2660">MAX(E1307-E1272,0)</f>
        <v>37.481391305758365</v>
      </c>
      <c r="F1342" s="5">
        <f t="shared" si="2660"/>
        <v>16.281814757413244</v>
      </c>
      <c r="G1342" s="5">
        <f t="shared" si="2660"/>
        <v>15.219979498594199</v>
      </c>
      <c r="H1342" s="5">
        <f t="shared" si="2660"/>
        <v>0</v>
      </c>
      <c r="I1342" s="5">
        <f t="shared" si="2660"/>
        <v>13.559789080035671</v>
      </c>
      <c r="J1342" s="5">
        <f t="shared" si="2660"/>
        <v>40.725970490924567</v>
      </c>
      <c r="K1342" s="5">
        <f t="shared" si="2660"/>
        <v>5.1068202064736727</v>
      </c>
      <c r="L1342" s="5"/>
      <c r="M1342" s="5">
        <f t="shared" ref="M1342:S1342" si="2661">MAX(M1307-M1272,0)</f>
        <v>30.699792912757452</v>
      </c>
      <c r="N1342" s="5">
        <f t="shared" si="2661"/>
        <v>0</v>
      </c>
      <c r="O1342" s="5">
        <f t="shared" si="2661"/>
        <v>0</v>
      </c>
      <c r="P1342" s="5">
        <f t="shared" si="2661"/>
        <v>0</v>
      </c>
      <c r="Q1342" s="5">
        <f t="shared" si="2661"/>
        <v>0</v>
      </c>
      <c r="R1342" s="5">
        <f t="shared" si="2661"/>
        <v>0</v>
      </c>
      <c r="S1342" s="5">
        <f t="shared" si="2661"/>
        <v>0</v>
      </c>
      <c r="T1342" s="5"/>
      <c r="U1342" s="5">
        <f t="shared" ref="U1342:AA1342" si="2662">MAX(U1307-U1272,0)</f>
        <v>22.616363513099142</v>
      </c>
      <c r="V1342" s="5">
        <f t="shared" si="2662"/>
        <v>3.9815035469859437</v>
      </c>
      <c r="W1342" s="5">
        <f t="shared" si="2662"/>
        <v>3.69285179954404</v>
      </c>
      <c r="X1342" s="5">
        <f t="shared" si="2662"/>
        <v>1.2728429931950158</v>
      </c>
      <c r="Y1342" s="5">
        <f t="shared" si="2662"/>
        <v>0.8101329020876844</v>
      </c>
      <c r="Z1342" s="5">
        <f t="shared" si="2662"/>
        <v>3.562743827494474</v>
      </c>
      <c r="AA1342" s="5">
        <f t="shared" si="2662"/>
        <v>0.19767871263672687</v>
      </c>
      <c r="AB1342" s="5"/>
      <c r="AC1342" s="5">
        <f t="shared" ref="AC1342:AI1342" si="2663">MAX(AC1307-AC1272,0)</f>
        <v>5.0251383374368297</v>
      </c>
      <c r="AD1342" s="5">
        <f t="shared" si="2663"/>
        <v>2.7123163273987081</v>
      </c>
      <c r="AE1342" s="5">
        <f t="shared" si="2663"/>
        <v>2.5352743404597811</v>
      </c>
      <c r="AF1342" s="5">
        <f t="shared" si="2663"/>
        <v>0.6501173273076859</v>
      </c>
      <c r="AG1342" s="5">
        <f t="shared" si="2663"/>
        <v>0.20498858268254927</v>
      </c>
      <c r="AH1342" s="5">
        <f t="shared" si="2663"/>
        <v>2.4789469525891654</v>
      </c>
      <c r="AI1342" s="5">
        <f t="shared" si="2663"/>
        <v>0</v>
      </c>
    </row>
    <row r="1343" spans="2:35" x14ac:dyDescent="0.3">
      <c r="B1343" s="86">
        <f t="shared" si="2575"/>
        <v>48669</v>
      </c>
      <c r="C1343" s="3"/>
      <c r="D1343" s="3"/>
      <c r="E1343" s="5">
        <f t="shared" ref="E1343:K1343" si="2664">MAX(E1308-E1273,0)</f>
        <v>37.668798262287154</v>
      </c>
      <c r="F1343" s="5">
        <f t="shared" si="2664"/>
        <v>16.363223831200315</v>
      </c>
      <c r="G1343" s="5">
        <f t="shared" si="2664"/>
        <v>15.296079396087162</v>
      </c>
      <c r="H1343" s="5">
        <f t="shared" si="2664"/>
        <v>0</v>
      </c>
      <c r="I1343" s="5">
        <f t="shared" si="2664"/>
        <v>13.627588025435845</v>
      </c>
      <c r="J1343" s="5">
        <f t="shared" si="2664"/>
        <v>40.929600343379192</v>
      </c>
      <c r="K1343" s="5">
        <f t="shared" si="2664"/>
        <v>5.1323543075060396</v>
      </c>
      <c r="L1343" s="5"/>
      <c r="M1343" s="5">
        <f t="shared" ref="M1343:S1343" si="2665">MAX(M1308-M1273,0)</f>
        <v>30.853291877321233</v>
      </c>
      <c r="N1343" s="5">
        <f t="shared" si="2665"/>
        <v>0</v>
      </c>
      <c r="O1343" s="5">
        <f t="shared" si="2665"/>
        <v>0</v>
      </c>
      <c r="P1343" s="5">
        <f t="shared" si="2665"/>
        <v>0</v>
      </c>
      <c r="Q1343" s="5">
        <f t="shared" si="2665"/>
        <v>0</v>
      </c>
      <c r="R1343" s="5">
        <f t="shared" si="2665"/>
        <v>0</v>
      </c>
      <c r="S1343" s="5">
        <f t="shared" si="2665"/>
        <v>0</v>
      </c>
      <c r="T1343" s="5"/>
      <c r="U1343" s="5">
        <f t="shared" ref="U1343:AA1343" si="2666">MAX(U1308-U1273,0)</f>
        <v>22.729445330664632</v>
      </c>
      <c r="V1343" s="5">
        <f t="shared" si="2666"/>
        <v>4.0014110647208732</v>
      </c>
      <c r="W1343" s="5">
        <f t="shared" si="2666"/>
        <v>3.7113160585417617</v>
      </c>
      <c r="X1343" s="5">
        <f t="shared" si="2666"/>
        <v>1.2792072081609902</v>
      </c>
      <c r="Y1343" s="5">
        <f t="shared" si="2666"/>
        <v>0.81418356659812252</v>
      </c>
      <c r="Z1343" s="5">
        <f t="shared" si="2666"/>
        <v>3.5805575466319421</v>
      </c>
      <c r="AA1343" s="5">
        <f t="shared" si="2666"/>
        <v>0.19866710619991057</v>
      </c>
      <c r="AB1343" s="5"/>
      <c r="AC1343" s="5">
        <f t="shared" ref="AC1343:AI1343" si="2667">MAX(AC1308-AC1273,0)</f>
        <v>5.0502640291240146</v>
      </c>
      <c r="AD1343" s="5">
        <f t="shared" si="2667"/>
        <v>2.7258779090357015</v>
      </c>
      <c r="AE1343" s="5">
        <f t="shared" si="2667"/>
        <v>2.5479507121620806</v>
      </c>
      <c r="AF1343" s="5">
        <f t="shared" si="2667"/>
        <v>0.65336791394422411</v>
      </c>
      <c r="AG1343" s="5">
        <f t="shared" si="2667"/>
        <v>0.20601352559596253</v>
      </c>
      <c r="AH1343" s="5">
        <f t="shared" si="2667"/>
        <v>2.4913416873521106</v>
      </c>
      <c r="AI1343" s="5">
        <f t="shared" si="2667"/>
        <v>0</v>
      </c>
    </row>
    <row r="1344" spans="2:35" x14ac:dyDescent="0.3">
      <c r="B1344" s="86">
        <f t="shared" si="2575"/>
        <v>49034</v>
      </c>
      <c r="C1344" s="3"/>
      <c r="D1344" s="3"/>
      <c r="E1344" s="5">
        <f t="shared" ref="E1344:K1344" si="2668">MAX(E1309-E1274,0)</f>
        <v>37.857142253598589</v>
      </c>
      <c r="F1344" s="5">
        <f t="shared" si="2668"/>
        <v>16.445039950356318</v>
      </c>
      <c r="G1344" s="5">
        <f t="shared" si="2668"/>
        <v>15.372559793067609</v>
      </c>
      <c r="H1344" s="5">
        <f t="shared" si="2668"/>
        <v>0</v>
      </c>
      <c r="I1344" s="5">
        <f t="shared" si="2668"/>
        <v>13.695725965563014</v>
      </c>
      <c r="J1344" s="5">
        <f t="shared" si="2668"/>
        <v>41.134248345096083</v>
      </c>
      <c r="K1344" s="5">
        <f t="shared" si="2668"/>
        <v>5.1580160790435681</v>
      </c>
      <c r="L1344" s="5"/>
      <c r="M1344" s="5">
        <f t="shared" ref="M1344:S1344" si="2669">MAX(M1309-M1274,0)</f>
        <v>31.007558336707845</v>
      </c>
      <c r="N1344" s="5">
        <f t="shared" si="2669"/>
        <v>0</v>
      </c>
      <c r="O1344" s="5">
        <f t="shared" si="2669"/>
        <v>0</v>
      </c>
      <c r="P1344" s="5">
        <f t="shared" si="2669"/>
        <v>0</v>
      </c>
      <c r="Q1344" s="5">
        <f t="shared" si="2669"/>
        <v>0</v>
      </c>
      <c r="R1344" s="5">
        <f t="shared" si="2669"/>
        <v>0</v>
      </c>
      <c r="S1344" s="5">
        <f t="shared" si="2669"/>
        <v>0</v>
      </c>
      <c r="T1344" s="5"/>
      <c r="U1344" s="5">
        <f t="shared" ref="U1344:AA1344" si="2670">MAX(U1309-U1274,0)</f>
        <v>22.843092557317956</v>
      </c>
      <c r="V1344" s="5">
        <f t="shared" si="2670"/>
        <v>4.0214181200444781</v>
      </c>
      <c r="W1344" s="5">
        <f t="shared" si="2670"/>
        <v>3.7298726388344674</v>
      </c>
      <c r="X1344" s="5">
        <f t="shared" si="2670"/>
        <v>1.2856032442017957</v>
      </c>
      <c r="Y1344" s="5">
        <f t="shared" si="2670"/>
        <v>0.81825448443111304</v>
      </c>
      <c r="Z1344" s="5">
        <f t="shared" si="2670"/>
        <v>3.598460334365102</v>
      </c>
      <c r="AA1344" s="5">
        <f t="shared" si="2670"/>
        <v>0.19966044173091047</v>
      </c>
      <c r="AB1344" s="5"/>
      <c r="AC1344" s="5">
        <f t="shared" ref="AC1344:AI1344" si="2671">MAX(AC1309-AC1274,0)</f>
        <v>5.0755153492696321</v>
      </c>
      <c r="AD1344" s="5">
        <f t="shared" si="2671"/>
        <v>2.7395072985808802</v>
      </c>
      <c r="AE1344" s="5">
        <f t="shared" si="2671"/>
        <v>2.5606904657228902</v>
      </c>
      <c r="AF1344" s="5">
        <f t="shared" si="2671"/>
        <v>0.65663475351394562</v>
      </c>
      <c r="AG1344" s="5">
        <f t="shared" si="2671"/>
        <v>0.20704359322394161</v>
      </c>
      <c r="AH1344" s="5">
        <f t="shared" si="2671"/>
        <v>2.5037983957888708</v>
      </c>
      <c r="AI1344" s="5">
        <f t="shared" si="2671"/>
        <v>0</v>
      </c>
    </row>
    <row r="1345" spans="2:35" x14ac:dyDescent="0.3">
      <c r="B1345" s="86">
        <f t="shared" si="2575"/>
        <v>49399</v>
      </c>
      <c r="C1345" s="3"/>
      <c r="D1345" s="3"/>
      <c r="E1345" s="5">
        <f t="shared" ref="E1345:K1345" si="2672">MAX(E1310-E1275,0)</f>
        <v>38.046427964866581</v>
      </c>
      <c r="F1345" s="5">
        <f t="shared" si="2672"/>
        <v>16.527265150108096</v>
      </c>
      <c r="G1345" s="5">
        <f t="shared" si="2672"/>
        <v>15.449422592032931</v>
      </c>
      <c r="H1345" s="5">
        <f t="shared" si="2672"/>
        <v>0</v>
      </c>
      <c r="I1345" s="5">
        <f t="shared" si="2672"/>
        <v>13.764204595390847</v>
      </c>
      <c r="J1345" s="5">
        <f t="shared" si="2672"/>
        <v>41.339919586821523</v>
      </c>
      <c r="K1345" s="5">
        <f t="shared" si="2672"/>
        <v>5.183806159438781</v>
      </c>
      <c r="L1345" s="5"/>
      <c r="M1345" s="5">
        <f t="shared" ref="M1345:S1345" si="2673">MAX(M1310-M1275,0)</f>
        <v>31.162596128391371</v>
      </c>
      <c r="N1345" s="5">
        <f t="shared" si="2673"/>
        <v>0</v>
      </c>
      <c r="O1345" s="5">
        <f t="shared" si="2673"/>
        <v>0</v>
      </c>
      <c r="P1345" s="5">
        <f t="shared" si="2673"/>
        <v>0</v>
      </c>
      <c r="Q1345" s="5">
        <f t="shared" si="2673"/>
        <v>0</v>
      </c>
      <c r="R1345" s="5">
        <f t="shared" si="2673"/>
        <v>0</v>
      </c>
      <c r="S1345" s="5">
        <f t="shared" si="2673"/>
        <v>0</v>
      </c>
      <c r="T1345" s="5"/>
      <c r="U1345" s="5">
        <f t="shared" ref="U1345:AA1345" si="2674">MAX(U1310-U1275,0)</f>
        <v>22.957308020104538</v>
      </c>
      <c r="V1345" s="5">
        <f t="shared" si="2674"/>
        <v>4.0415252106447008</v>
      </c>
      <c r="W1345" s="5">
        <f t="shared" si="2674"/>
        <v>3.7485220020286398</v>
      </c>
      <c r="X1345" s="5">
        <f t="shared" si="2674"/>
        <v>1.2920312604228044</v>
      </c>
      <c r="Y1345" s="5">
        <f t="shared" si="2674"/>
        <v>0.82234575685326794</v>
      </c>
      <c r="Z1345" s="5">
        <f t="shared" si="2674"/>
        <v>3.6164526360369269</v>
      </c>
      <c r="AA1345" s="5">
        <f t="shared" si="2674"/>
        <v>0.20065874393956473</v>
      </c>
      <c r="AB1345" s="5"/>
      <c r="AC1345" s="5">
        <f t="shared" ref="AC1345:AI1345" si="2675">MAX(AC1310-AC1275,0)</f>
        <v>5.1008929260159803</v>
      </c>
      <c r="AD1345" s="5">
        <f t="shared" si="2675"/>
        <v>2.7532048350737837</v>
      </c>
      <c r="AE1345" s="5">
        <f t="shared" si="2675"/>
        <v>2.5734939180515037</v>
      </c>
      <c r="AF1345" s="5">
        <f t="shared" si="2675"/>
        <v>0.65991792728151522</v>
      </c>
      <c r="AG1345" s="5">
        <f t="shared" si="2675"/>
        <v>0.208078811190062</v>
      </c>
      <c r="AH1345" s="5">
        <f t="shared" si="2675"/>
        <v>2.5163173877678155</v>
      </c>
      <c r="AI1345" s="5">
        <f t="shared" si="2675"/>
        <v>0</v>
      </c>
    </row>
    <row r="1346" spans="2:35" x14ac:dyDescent="0.3">
      <c r="B1346" s="86">
        <f t="shared" si="2575"/>
        <v>49765</v>
      </c>
      <c r="C1346" s="3"/>
      <c r="D1346" s="3"/>
      <c r="E1346" s="5">
        <f t="shared" ref="E1346:K1346" si="2676">MAX(E1311-E1276,0)</f>
        <v>38.236660104690912</v>
      </c>
      <c r="F1346" s="5">
        <f t="shared" si="2676"/>
        <v>16.609901475858635</v>
      </c>
      <c r="G1346" s="5">
        <f t="shared" si="2676"/>
        <v>15.5266697049931</v>
      </c>
      <c r="H1346" s="5">
        <f t="shared" si="2676"/>
        <v>0</v>
      </c>
      <c r="I1346" s="5">
        <f t="shared" si="2676"/>
        <v>13.833025618367799</v>
      </c>
      <c r="J1346" s="5">
        <f t="shared" si="2676"/>
        <v>41.546619184755627</v>
      </c>
      <c r="K1346" s="5">
        <f t="shared" si="2676"/>
        <v>5.2097251902359787</v>
      </c>
      <c r="L1346" s="5"/>
      <c r="M1346" s="5">
        <f t="shared" ref="M1346:S1346" si="2677">MAX(M1311-M1276,0)</f>
        <v>31.318409109033333</v>
      </c>
      <c r="N1346" s="5">
        <f t="shared" si="2677"/>
        <v>0</v>
      </c>
      <c r="O1346" s="5">
        <f t="shared" si="2677"/>
        <v>0</v>
      </c>
      <c r="P1346" s="5">
        <f t="shared" si="2677"/>
        <v>0</v>
      </c>
      <c r="Q1346" s="5">
        <f t="shared" si="2677"/>
        <v>0</v>
      </c>
      <c r="R1346" s="5">
        <f t="shared" si="2677"/>
        <v>0</v>
      </c>
      <c r="S1346" s="5">
        <f t="shared" si="2677"/>
        <v>0</v>
      </c>
      <c r="T1346" s="5"/>
      <c r="U1346" s="5">
        <f t="shared" ref="U1346:AA1346" si="2678">MAX(U1311-U1276,0)</f>
        <v>23.072094560205059</v>
      </c>
      <c r="V1346" s="5">
        <f t="shared" si="2678"/>
        <v>4.0617328366979217</v>
      </c>
      <c r="W1346" s="5">
        <f t="shared" si="2678"/>
        <v>3.7672646120387832</v>
      </c>
      <c r="X1346" s="5">
        <f t="shared" si="2678"/>
        <v>1.2984914167249184</v>
      </c>
      <c r="Y1346" s="5">
        <f t="shared" si="2678"/>
        <v>0.82645748563753507</v>
      </c>
      <c r="Z1346" s="5">
        <f t="shared" si="2678"/>
        <v>3.63453489921711</v>
      </c>
      <c r="AA1346" s="5">
        <f t="shared" si="2678"/>
        <v>0.20166203765926261</v>
      </c>
      <c r="AB1346" s="5"/>
      <c r="AC1346" s="5">
        <f t="shared" ref="AC1346:AI1346" si="2679">MAX(AC1311-AC1276,0)</f>
        <v>5.1263973906460594</v>
      </c>
      <c r="AD1346" s="5">
        <f t="shared" si="2679"/>
        <v>2.7669708592491524</v>
      </c>
      <c r="AE1346" s="5">
        <f t="shared" si="2679"/>
        <v>2.5863613876417619</v>
      </c>
      <c r="AF1346" s="5">
        <f t="shared" si="2679"/>
        <v>0.66321751691792263</v>
      </c>
      <c r="AG1346" s="5">
        <f t="shared" si="2679"/>
        <v>0.20911920524601246</v>
      </c>
      <c r="AH1346" s="5">
        <f t="shared" si="2679"/>
        <v>2.5288989747066544</v>
      </c>
      <c r="AI1346" s="5">
        <f t="shared" si="2679"/>
        <v>0</v>
      </c>
    </row>
    <row r="1347" spans="2:35" x14ac:dyDescent="0.3">
      <c r="B1347" s="86">
        <f t="shared" si="2575"/>
        <v>50130</v>
      </c>
      <c r="C1347" s="3"/>
      <c r="D1347" s="3"/>
      <c r="E1347" s="5">
        <f t="shared" ref="E1347:K1347" si="2680">MAX(E1312-E1277,0)</f>
        <v>38.427843405214354</v>
      </c>
      <c r="F1347" s="5">
        <f t="shared" si="2680"/>
        <v>16.692950983237917</v>
      </c>
      <c r="G1347" s="5">
        <f t="shared" si="2680"/>
        <v>15.604303053518066</v>
      </c>
      <c r="H1347" s="5">
        <f t="shared" si="2680"/>
        <v>0</v>
      </c>
      <c r="I1347" s="5">
        <f t="shared" si="2680"/>
        <v>13.902190746459627</v>
      </c>
      <c r="J1347" s="5">
        <f t="shared" si="2680"/>
        <v>41.754352280679427</v>
      </c>
      <c r="K1347" s="5">
        <f t="shared" si="2680"/>
        <v>5.235773816187157</v>
      </c>
      <c r="L1347" s="5"/>
      <c r="M1347" s="5">
        <f t="shared" ref="M1347:S1347" si="2681">MAX(M1312-M1277,0)</f>
        <v>31.475001154578486</v>
      </c>
      <c r="N1347" s="5">
        <f t="shared" si="2681"/>
        <v>0</v>
      </c>
      <c r="O1347" s="5">
        <f t="shared" si="2681"/>
        <v>0</v>
      </c>
      <c r="P1347" s="5">
        <f t="shared" si="2681"/>
        <v>0</v>
      </c>
      <c r="Q1347" s="5">
        <f t="shared" si="2681"/>
        <v>0</v>
      </c>
      <c r="R1347" s="5">
        <f t="shared" si="2681"/>
        <v>0</v>
      </c>
      <c r="S1347" s="5">
        <f t="shared" si="2681"/>
        <v>0</v>
      </c>
      <c r="T1347" s="5"/>
      <c r="U1347" s="5">
        <f t="shared" ref="U1347:AA1347" si="2682">MAX(U1312-U1277,0)</f>
        <v>23.187455033006081</v>
      </c>
      <c r="V1347" s="5">
        <f t="shared" si="2682"/>
        <v>4.0820415008814122</v>
      </c>
      <c r="W1347" s="5">
        <f t="shared" si="2682"/>
        <v>3.7861009350989754</v>
      </c>
      <c r="X1347" s="5">
        <f t="shared" si="2682"/>
        <v>1.3049838738085424</v>
      </c>
      <c r="Y1347" s="5">
        <f t="shared" si="2682"/>
        <v>0.83058977306572235</v>
      </c>
      <c r="Z1347" s="5">
        <f t="shared" si="2682"/>
        <v>3.6527075737131991</v>
      </c>
      <c r="AA1347" s="5">
        <f t="shared" si="2682"/>
        <v>0.20267034784755888</v>
      </c>
      <c r="AB1347" s="5"/>
      <c r="AC1347" s="5">
        <f t="shared" ref="AC1347:AI1347" si="2683">MAX(AC1312-AC1277,0)</f>
        <v>5.1520293775992902</v>
      </c>
      <c r="AD1347" s="5">
        <f t="shared" si="2683"/>
        <v>2.7808057135453979</v>
      </c>
      <c r="AE1347" s="5">
        <f t="shared" si="2683"/>
        <v>2.5992931945799698</v>
      </c>
      <c r="AF1347" s="5">
        <f t="shared" si="2683"/>
        <v>0.66653360450251209</v>
      </c>
      <c r="AG1347" s="5">
        <f t="shared" si="2683"/>
        <v>0.21016480127224191</v>
      </c>
      <c r="AH1347" s="5">
        <f t="shared" si="2683"/>
        <v>2.5415434695801866</v>
      </c>
      <c r="AI1347" s="5">
        <f t="shared" si="2683"/>
        <v>0</v>
      </c>
    </row>
    <row r="1348" spans="2:35" x14ac:dyDescent="0.3">
      <c r="B1348" s="86">
        <f t="shared" si="2575"/>
        <v>50495</v>
      </c>
      <c r="C1348" s="3"/>
      <c r="D1348" s="3"/>
      <c r="E1348" s="5">
        <f t="shared" ref="E1348:K1348" si="2684">MAX(E1313-E1278,0)</f>
        <v>38.619982622240414</v>
      </c>
      <c r="F1348" s="5">
        <f t="shared" si="2684"/>
        <v>16.77641573815411</v>
      </c>
      <c r="G1348" s="5">
        <f t="shared" si="2684"/>
        <v>15.682324568785649</v>
      </c>
      <c r="H1348" s="5">
        <f t="shared" si="2684"/>
        <v>0</v>
      </c>
      <c r="I1348" s="5">
        <f t="shared" si="2684"/>
        <v>13.971701700191922</v>
      </c>
      <c r="J1348" s="5">
        <f t="shared" si="2684"/>
        <v>41.963124042082811</v>
      </c>
      <c r="K1348" s="5">
        <f t="shared" si="2684"/>
        <v>5.2619526852680938</v>
      </c>
      <c r="L1348" s="5"/>
      <c r="M1348" s="5">
        <f t="shared" ref="M1348:S1348" si="2685">MAX(M1313-M1278,0)</f>
        <v>31.632376160351377</v>
      </c>
      <c r="N1348" s="5">
        <f t="shared" si="2685"/>
        <v>0</v>
      </c>
      <c r="O1348" s="5">
        <f t="shared" si="2685"/>
        <v>0</v>
      </c>
      <c r="P1348" s="5">
        <f t="shared" si="2685"/>
        <v>0</v>
      </c>
      <c r="Q1348" s="5">
        <f t="shared" si="2685"/>
        <v>0</v>
      </c>
      <c r="R1348" s="5">
        <f t="shared" si="2685"/>
        <v>0</v>
      </c>
      <c r="S1348" s="5">
        <f t="shared" si="2685"/>
        <v>0</v>
      </c>
      <c r="T1348" s="5"/>
      <c r="U1348" s="5">
        <f t="shared" ref="U1348:AA1348" si="2686">MAX(U1313-U1278,0)</f>
        <v>23.303392308171109</v>
      </c>
      <c r="V1348" s="5">
        <f t="shared" si="2686"/>
        <v>4.1024517083858187</v>
      </c>
      <c r="W1348" s="5">
        <f t="shared" si="2686"/>
        <v>3.8050314397744707</v>
      </c>
      <c r="X1348" s="5">
        <f t="shared" si="2686"/>
        <v>1.3115087931775853</v>
      </c>
      <c r="Y1348" s="5">
        <f t="shared" si="2686"/>
        <v>0.83474272193105081</v>
      </c>
      <c r="Z1348" s="5">
        <f t="shared" si="2686"/>
        <v>3.670971111581764</v>
      </c>
      <c r="AA1348" s="5">
        <f t="shared" si="2686"/>
        <v>0.20368369958679655</v>
      </c>
      <c r="AB1348" s="5"/>
      <c r="AC1348" s="5">
        <f t="shared" ref="AC1348:AI1348" si="2687">MAX(AC1313-AC1278,0)</f>
        <v>5.1777895244872845</v>
      </c>
      <c r="AD1348" s="5">
        <f t="shared" si="2687"/>
        <v>2.7947097421131244</v>
      </c>
      <c r="AE1348" s="5">
        <f t="shared" si="2687"/>
        <v>2.6122896605528694</v>
      </c>
      <c r="AF1348" s="5">
        <f t="shared" si="2687"/>
        <v>0.66986627252502484</v>
      </c>
      <c r="AG1348" s="5">
        <f t="shared" si="2687"/>
        <v>0.21121562527860305</v>
      </c>
      <c r="AH1348" s="5">
        <f t="shared" si="2687"/>
        <v>2.5542511869280866</v>
      </c>
      <c r="AI1348" s="5">
        <f t="shared" si="2687"/>
        <v>0</v>
      </c>
    </row>
    <row r="1349" spans="2:35" x14ac:dyDescent="0.3">
      <c r="B1349" s="86">
        <f t="shared" si="2575"/>
        <v>50860</v>
      </c>
      <c r="C1349" s="3"/>
      <c r="D1349" s="3"/>
      <c r="E1349" s="5">
        <f t="shared" ref="E1349:K1349" si="2688">MAX(E1314-E1279,0)</f>
        <v>38.813082535351619</v>
      </c>
      <c r="F1349" s="5">
        <f t="shared" si="2688"/>
        <v>16.860297816844877</v>
      </c>
      <c r="G1349" s="5">
        <f t="shared" si="2688"/>
        <v>15.760736191629565</v>
      </c>
      <c r="H1349" s="5">
        <f t="shared" si="2688"/>
        <v>0</v>
      </c>
      <c r="I1349" s="5">
        <f t="shared" si="2688"/>
        <v>14.041560208692886</v>
      </c>
      <c r="J1349" s="5">
        <f t="shared" si="2688"/>
        <v>42.17293966229326</v>
      </c>
      <c r="K1349" s="5">
        <f t="shared" si="2688"/>
        <v>5.2882624486944358</v>
      </c>
      <c r="L1349" s="5"/>
      <c r="M1349" s="5">
        <f t="shared" ref="M1349:S1349" si="2689">MAX(M1314-M1279,0)</f>
        <v>31.790538041153127</v>
      </c>
      <c r="N1349" s="5">
        <f t="shared" si="2689"/>
        <v>0</v>
      </c>
      <c r="O1349" s="5">
        <f t="shared" si="2689"/>
        <v>0</v>
      </c>
      <c r="P1349" s="5">
        <f t="shared" si="2689"/>
        <v>0</v>
      </c>
      <c r="Q1349" s="5">
        <f t="shared" si="2689"/>
        <v>0</v>
      </c>
      <c r="R1349" s="5">
        <f t="shared" si="2689"/>
        <v>0</v>
      </c>
      <c r="S1349" s="5">
        <f t="shared" si="2689"/>
        <v>0</v>
      </c>
      <c r="T1349" s="5"/>
      <c r="U1349" s="5">
        <f t="shared" ref="U1349:AA1349" si="2690">MAX(U1314-U1279,0)</f>
        <v>23.419909269711965</v>
      </c>
      <c r="V1349" s="5">
        <f t="shared" si="2690"/>
        <v>4.1229639669277454</v>
      </c>
      <c r="W1349" s="5">
        <f t="shared" si="2690"/>
        <v>3.8240565969733415</v>
      </c>
      <c r="X1349" s="5">
        <f t="shared" si="2690"/>
        <v>1.3180663371434727</v>
      </c>
      <c r="Y1349" s="5">
        <f t="shared" si="2690"/>
        <v>0.83891643554070594</v>
      </c>
      <c r="Z1349" s="5">
        <f t="shared" si="2690"/>
        <v>3.6893259671396699</v>
      </c>
      <c r="AA1349" s="5">
        <f t="shared" si="2690"/>
        <v>0.20470211808473049</v>
      </c>
      <c r="AB1349" s="5"/>
      <c r="AC1349" s="5">
        <f t="shared" ref="AC1349:AI1349" si="2691">MAX(AC1314-AC1279,0)</f>
        <v>5.2036784721097193</v>
      </c>
      <c r="AD1349" s="5">
        <f t="shared" si="2691"/>
        <v>2.8086832908236894</v>
      </c>
      <c r="AE1349" s="5">
        <f t="shared" si="2691"/>
        <v>2.6253511088556336</v>
      </c>
      <c r="AF1349" s="5">
        <f t="shared" si="2691"/>
        <v>0.67321560388764956</v>
      </c>
      <c r="AG1349" s="5">
        <f t="shared" si="2691"/>
        <v>0.21227170340499568</v>
      </c>
      <c r="AH1349" s="5">
        <f t="shared" si="2691"/>
        <v>2.567022442862728</v>
      </c>
      <c r="AI1349" s="5">
        <f t="shared" si="2691"/>
        <v>0</v>
      </c>
    </row>
    <row r="1350" spans="2:35" x14ac:dyDescent="0.3">
      <c r="B1350" s="86">
        <f t="shared" si="2575"/>
        <v>51226</v>
      </c>
      <c r="C1350" s="3"/>
      <c r="D1350" s="3"/>
      <c r="E1350" s="5">
        <f t="shared" ref="E1350:K1350" si="2692">MAX(E1315-E1280,0)</f>
        <v>39.007147948028361</v>
      </c>
      <c r="F1350" s="5">
        <f t="shared" si="2692"/>
        <v>16.944599305929099</v>
      </c>
      <c r="G1350" s="5">
        <f t="shared" si="2692"/>
        <v>15.839539872587721</v>
      </c>
      <c r="H1350" s="5">
        <f t="shared" si="2692"/>
        <v>0</v>
      </c>
      <c r="I1350" s="5">
        <f t="shared" si="2692"/>
        <v>14.11176800973633</v>
      </c>
      <c r="J1350" s="5">
        <f t="shared" si="2692"/>
        <v>42.383804360604685</v>
      </c>
      <c r="K1350" s="5">
        <f t="shared" si="2692"/>
        <v>5.3147037609379009</v>
      </c>
      <c r="L1350" s="5"/>
      <c r="M1350" s="5">
        <f t="shared" ref="M1350:S1350" si="2693">MAX(M1315-M1280,0)</f>
        <v>31.949490731358885</v>
      </c>
      <c r="N1350" s="5">
        <f t="shared" si="2693"/>
        <v>0</v>
      </c>
      <c r="O1350" s="5">
        <f t="shared" si="2693"/>
        <v>0</v>
      </c>
      <c r="P1350" s="5">
        <f t="shared" si="2693"/>
        <v>0</v>
      </c>
      <c r="Q1350" s="5">
        <f t="shared" si="2693"/>
        <v>0</v>
      </c>
      <c r="R1350" s="5">
        <f t="shared" si="2693"/>
        <v>0</v>
      </c>
      <c r="S1350" s="5">
        <f t="shared" si="2693"/>
        <v>0</v>
      </c>
      <c r="T1350" s="5"/>
      <c r="U1350" s="5">
        <f t="shared" ref="U1350:AA1350" si="2694">MAX(U1315-U1280,0)</f>
        <v>23.537008816060524</v>
      </c>
      <c r="V1350" s="5">
        <f t="shared" si="2694"/>
        <v>4.143578786762383</v>
      </c>
      <c r="W1350" s="5">
        <f t="shared" si="2694"/>
        <v>3.8431768799582073</v>
      </c>
      <c r="X1350" s="5">
        <f t="shared" si="2694"/>
        <v>1.3246566688291903</v>
      </c>
      <c r="Y1350" s="5">
        <f t="shared" si="2694"/>
        <v>0.84311101771840891</v>
      </c>
      <c r="Z1350" s="5">
        <f t="shared" si="2694"/>
        <v>3.7077725969753708</v>
      </c>
      <c r="AA1350" s="5">
        <f t="shared" si="2694"/>
        <v>0.20572562867515409</v>
      </c>
      <c r="AB1350" s="5"/>
      <c r="AC1350" s="5">
        <f t="shared" ref="AC1350:AI1350" si="2695">MAX(AC1315-AC1280,0)</f>
        <v>5.2296968644702666</v>
      </c>
      <c r="AD1350" s="5">
        <f t="shared" si="2695"/>
        <v>2.8227267072778073</v>
      </c>
      <c r="AE1350" s="5">
        <f t="shared" si="2695"/>
        <v>2.6384778643999103</v>
      </c>
      <c r="AF1350" s="5">
        <f t="shared" si="2695"/>
        <v>0.67658168190708778</v>
      </c>
      <c r="AG1350" s="5">
        <f t="shared" si="2695"/>
        <v>0.21333306192202106</v>
      </c>
      <c r="AH1350" s="5">
        <f t="shared" si="2695"/>
        <v>2.5798575550770413</v>
      </c>
      <c r="AI1350" s="5">
        <f t="shared" si="2695"/>
        <v>0</v>
      </c>
    </row>
    <row r="1351" spans="2:35" x14ac:dyDescent="0.3">
      <c r="B1351" s="86">
        <f t="shared" si="2575"/>
        <v>51591</v>
      </c>
      <c r="C1351" s="3"/>
      <c r="D1351" s="3"/>
      <c r="E1351" s="5">
        <f t="shared" ref="E1351:K1351" si="2696">MAX(E1316-E1281,0)</f>
        <v>29.364931601324727</v>
      </c>
      <c r="F1351" s="5">
        <f t="shared" si="2696"/>
        <v>12.756046668508422</v>
      </c>
      <c r="G1351" s="5">
        <f t="shared" si="2696"/>
        <v>11.924147993970525</v>
      </c>
      <c r="H1351" s="5">
        <f t="shared" si="2696"/>
        <v>0</v>
      </c>
      <c r="I1351" s="5">
        <f t="shared" si="2696"/>
        <v>10.623465805082407</v>
      </c>
      <c r="J1351" s="5">
        <f t="shared" si="2696"/>
        <v>31.906908900679952</v>
      </c>
      <c r="K1351" s="5">
        <f t="shared" si="2696"/>
        <v>4.0009567638521268</v>
      </c>
      <c r="L1351" s="5"/>
      <c r="M1351" s="5">
        <f t="shared" ref="M1351:S1351" si="2697">MAX(M1316-M1281,0)</f>
        <v>24.051863809000512</v>
      </c>
      <c r="N1351" s="5">
        <f t="shared" si="2697"/>
        <v>0</v>
      </c>
      <c r="O1351" s="5">
        <f t="shared" si="2697"/>
        <v>0</v>
      </c>
      <c r="P1351" s="5">
        <f t="shared" si="2697"/>
        <v>0</v>
      </c>
      <c r="Q1351" s="5">
        <f t="shared" si="2697"/>
        <v>0</v>
      </c>
      <c r="R1351" s="5">
        <f t="shared" si="2697"/>
        <v>0</v>
      </c>
      <c r="S1351" s="5">
        <f t="shared" si="2697"/>
        <v>0</v>
      </c>
      <c r="T1351" s="5"/>
      <c r="U1351" s="5">
        <f t="shared" ref="U1351:AA1351" si="2698">MAX(U1316-U1281,0)</f>
        <v>17.718871805348922</v>
      </c>
      <c r="V1351" s="5">
        <f t="shared" si="2698"/>
        <v>3.1193233563267375</v>
      </c>
      <c r="W1351" s="5">
        <f t="shared" si="2698"/>
        <v>2.893178100642694</v>
      </c>
      <c r="X1351" s="5">
        <f t="shared" si="2698"/>
        <v>0.99721344732085093</v>
      </c>
      <c r="Y1351" s="5">
        <f t="shared" si="2698"/>
        <v>0.63470155266441952</v>
      </c>
      <c r="Z1351" s="5">
        <f t="shared" si="2698"/>
        <v>2.7912445392960681</v>
      </c>
      <c r="AA1351" s="5">
        <f t="shared" si="2698"/>
        <v>0.15487210248579031</v>
      </c>
      <c r="AB1351" s="5"/>
      <c r="AC1351" s="5">
        <f t="shared" ref="AC1351:AI1351" si="2699">MAX(AC1316-AC1281,0)</f>
        <v>3.9369628080843588</v>
      </c>
      <c r="AD1351" s="5">
        <f t="shared" si="2699"/>
        <v>2.1249740380630686</v>
      </c>
      <c r="AE1351" s="5">
        <f t="shared" si="2699"/>
        <v>1.9862698529752136</v>
      </c>
      <c r="AF1351" s="5">
        <f t="shared" si="2699"/>
        <v>0.50933677177275127</v>
      </c>
      <c r="AG1351" s="5">
        <f t="shared" si="2699"/>
        <v>0.1605990466154541</v>
      </c>
      <c r="AH1351" s="5">
        <f t="shared" si="2699"/>
        <v>1.9421399571928286</v>
      </c>
      <c r="AI1351" s="5">
        <f t="shared" si="2699"/>
        <v>0</v>
      </c>
    </row>
    <row r="1352" spans="2:35" x14ac:dyDescent="0.3">
      <c r="E1352" s="2"/>
      <c r="M1352" s="2"/>
    </row>
    <row r="1353" spans="2:35" s="97" customFormat="1" x14ac:dyDescent="0.3">
      <c r="B1353" s="96" t="s">
        <v>264</v>
      </c>
      <c r="C1353" s="96"/>
      <c r="D1353" s="96"/>
    </row>
    <row r="1354" spans="2:35" x14ac:dyDescent="0.3">
      <c r="E1354" s="305" t="s">
        <v>89</v>
      </c>
      <c r="F1354" s="305"/>
      <c r="G1354" s="305"/>
      <c r="H1354" s="305"/>
      <c r="I1354" s="305"/>
      <c r="J1354" s="305"/>
      <c r="K1354" s="305"/>
      <c r="M1354" s="305" t="s">
        <v>64</v>
      </c>
      <c r="N1354" s="305"/>
      <c r="O1354" s="305"/>
      <c r="P1354" s="305"/>
      <c r="Q1354" s="305"/>
      <c r="R1354" s="305"/>
      <c r="S1354" s="305"/>
      <c r="U1354" s="305" t="s">
        <v>65</v>
      </c>
      <c r="V1354" s="305"/>
      <c r="W1354" s="305"/>
      <c r="X1354" s="305"/>
      <c r="Y1354" s="305"/>
      <c r="Z1354" s="305"/>
      <c r="AA1354" s="305"/>
      <c r="AC1354" s="305" t="s">
        <v>66</v>
      </c>
      <c r="AD1354" s="305"/>
      <c r="AE1354" s="305"/>
      <c r="AF1354" s="305"/>
      <c r="AG1354" s="305"/>
      <c r="AH1354" s="305"/>
      <c r="AI1354" s="305"/>
    </row>
    <row r="1355" spans="2:35" s="3" customFormat="1" x14ac:dyDescent="0.3">
      <c r="B1355" s="4" t="s">
        <v>211</v>
      </c>
      <c r="C1355" s="4"/>
      <c r="D1355" s="4"/>
      <c r="E1355" s="3" t="s">
        <v>70</v>
      </c>
      <c r="F1355" s="3" t="s">
        <v>69</v>
      </c>
      <c r="G1355" s="3" t="s">
        <v>61</v>
      </c>
      <c r="H1355" s="3" t="s">
        <v>68</v>
      </c>
      <c r="I1355" s="3" t="s">
        <v>71</v>
      </c>
      <c r="J1355" s="3" t="s">
        <v>72</v>
      </c>
      <c r="K1355" s="3" t="s">
        <v>62</v>
      </c>
      <c r="M1355" s="3" t="s">
        <v>70</v>
      </c>
      <c r="N1355" s="3" t="s">
        <v>69</v>
      </c>
      <c r="O1355" s="3" t="s">
        <v>61</v>
      </c>
      <c r="P1355" s="3" t="s">
        <v>68</v>
      </c>
      <c r="Q1355" s="3" t="s">
        <v>71</v>
      </c>
      <c r="R1355" s="3" t="s">
        <v>72</v>
      </c>
      <c r="S1355" s="3" t="s">
        <v>62</v>
      </c>
      <c r="U1355" s="3" t="s">
        <v>70</v>
      </c>
      <c r="V1355" s="3" t="s">
        <v>69</v>
      </c>
      <c r="W1355" s="3" t="s">
        <v>61</v>
      </c>
      <c r="X1355" s="3" t="s">
        <v>68</v>
      </c>
      <c r="Y1355" s="3" t="s">
        <v>71</v>
      </c>
      <c r="Z1355" s="3" t="s">
        <v>72</v>
      </c>
      <c r="AA1355" s="3" t="s">
        <v>62</v>
      </c>
      <c r="AC1355" s="3" t="s">
        <v>70</v>
      </c>
      <c r="AD1355" s="3" t="s">
        <v>69</v>
      </c>
      <c r="AE1355" s="3" t="s">
        <v>61</v>
      </c>
      <c r="AF1355" s="3" t="s">
        <v>68</v>
      </c>
      <c r="AG1355" s="3" t="s">
        <v>71</v>
      </c>
      <c r="AH1355" s="3" t="s">
        <v>72</v>
      </c>
      <c r="AI1355" s="3" t="s">
        <v>62</v>
      </c>
    </row>
    <row r="1356" spans="2:35" hidden="1" x14ac:dyDescent="0.3">
      <c r="B1356" s="86">
        <f t="shared" ref="B1356:B1386" si="2700">DATE(IF(MONTH(B1251)&lt;=3,YEAR(B1251),YEAR(B1251)+1), 3, 31)</f>
        <v>40633</v>
      </c>
      <c r="C1356" s="3"/>
      <c r="D1356" s="3"/>
      <c r="E1356" s="5">
        <f>E1321*(1-E$48)</f>
        <v>17.168890886240007</v>
      </c>
      <c r="F1356" s="5">
        <f t="shared" ref="F1356:K1356" si="2701">F1321*(1-F$48)</f>
        <v>2.8483205251650006</v>
      </c>
      <c r="G1356" s="5">
        <f t="shared" si="2701"/>
        <v>2.7930844191999995</v>
      </c>
      <c r="H1356" s="5">
        <f t="shared" si="2701"/>
        <v>0</v>
      </c>
      <c r="I1356" s="5">
        <f t="shared" si="2701"/>
        <v>39.609002959500017</v>
      </c>
      <c r="J1356" s="5">
        <f t="shared" si="2701"/>
        <v>114.06100705200002</v>
      </c>
      <c r="K1356" s="5">
        <f t="shared" si="2701"/>
        <v>14.671988200319991</v>
      </c>
      <c r="L1356" s="5"/>
      <c r="M1356" s="5">
        <f>M1321*(1-E$48)</f>
        <v>12.709255963679997</v>
      </c>
      <c r="N1356" s="5">
        <f t="shared" ref="N1356:S1356" si="2702">N1321*(1-F$48)</f>
        <v>0</v>
      </c>
      <c r="O1356" s="5">
        <f t="shared" si="2702"/>
        <v>0</v>
      </c>
      <c r="P1356" s="5">
        <f t="shared" si="2702"/>
        <v>0</v>
      </c>
      <c r="Q1356" s="5">
        <f t="shared" si="2702"/>
        <v>0</v>
      </c>
      <c r="R1356" s="5">
        <f t="shared" si="2702"/>
        <v>0</v>
      </c>
      <c r="S1356" s="5">
        <f t="shared" si="2702"/>
        <v>0</v>
      </c>
      <c r="T1356" s="5"/>
      <c r="U1356" s="5">
        <f>U1321*(1-E$48)</f>
        <v>8.0856890800799981</v>
      </c>
      <c r="V1356" s="5">
        <f t="shared" ref="V1356:AA1356" si="2703">V1321*(1-F$48)</f>
        <v>0.63953411844499986</v>
      </c>
      <c r="W1356" s="5">
        <f t="shared" si="2703"/>
        <v>0.61796547359999909</v>
      </c>
      <c r="X1356" s="5">
        <f t="shared" si="2703"/>
        <v>4.6100510662999969</v>
      </c>
      <c r="Y1356" s="5">
        <f t="shared" si="2703"/>
        <v>2.4569677061250017</v>
      </c>
      <c r="Z1356" s="5">
        <f t="shared" si="2703"/>
        <v>9.8472120110999963</v>
      </c>
      <c r="AA1356" s="5">
        <f t="shared" si="2703"/>
        <v>0.77099771496000047</v>
      </c>
      <c r="AB1356" s="5"/>
      <c r="AC1356" s="5">
        <f>AC1321*(1-E$48)</f>
        <v>0.45349533712000234</v>
      </c>
      <c r="AD1356" s="5">
        <f t="shared" ref="AD1356:AI1356" si="2704">AD1321*(1-F$48)</f>
        <v>0.68278599922250005</v>
      </c>
      <c r="AE1356" s="5">
        <f t="shared" si="2704"/>
        <v>0.60743383680000007</v>
      </c>
      <c r="AF1356" s="5">
        <f t="shared" si="2704"/>
        <v>2.3466269219999987</v>
      </c>
      <c r="AG1356" s="5">
        <f t="shared" si="2704"/>
        <v>0.80598155162500174</v>
      </c>
      <c r="AH1356" s="5">
        <f t="shared" si="2704"/>
        <v>4.675549932900001</v>
      </c>
      <c r="AI1356" s="5">
        <f t="shared" si="2704"/>
        <v>0.26032499999999947</v>
      </c>
    </row>
    <row r="1357" spans="2:35" hidden="1" x14ac:dyDescent="0.3">
      <c r="B1357" s="86">
        <f t="shared" si="2700"/>
        <v>40999</v>
      </c>
      <c r="C1357" s="3"/>
      <c r="D1357" s="3"/>
      <c r="E1357" s="5">
        <f t="shared" ref="E1357:K1357" si="2705">E1322*(1-E$48)</f>
        <v>18.381731576080011</v>
      </c>
      <c r="F1357" s="5">
        <f t="shared" si="2705"/>
        <v>2.9646569902050004</v>
      </c>
      <c r="G1357" s="5">
        <f t="shared" si="2705"/>
        <v>2.9176406463999998</v>
      </c>
      <c r="H1357" s="5">
        <f t="shared" si="2705"/>
        <v>0</v>
      </c>
      <c r="I1357" s="5">
        <f t="shared" si="2705"/>
        <v>42.380271692500003</v>
      </c>
      <c r="J1357" s="5">
        <f t="shared" si="2705"/>
        <v>122.088898978</v>
      </c>
      <c r="K1357" s="5">
        <f t="shared" si="2705"/>
        <v>15.639363096640006</v>
      </c>
      <c r="L1357" s="5"/>
      <c r="M1357" s="5">
        <f t="shared" ref="M1357:S1357" si="2706">M1322*(1-E$48)</f>
        <v>13.607071312560006</v>
      </c>
      <c r="N1357" s="5">
        <f t="shared" si="2706"/>
        <v>0</v>
      </c>
      <c r="O1357" s="5">
        <f t="shared" si="2706"/>
        <v>0</v>
      </c>
      <c r="P1357" s="5">
        <f t="shared" si="2706"/>
        <v>0</v>
      </c>
      <c r="Q1357" s="5">
        <f t="shared" si="2706"/>
        <v>0</v>
      </c>
      <c r="R1357" s="5">
        <f t="shared" si="2706"/>
        <v>0</v>
      </c>
      <c r="S1357" s="5">
        <f t="shared" si="2706"/>
        <v>0</v>
      </c>
      <c r="T1357" s="5"/>
      <c r="U1357" s="5">
        <f t="shared" ref="U1357:AA1357" si="2707">U1322*(1-E$48)</f>
        <v>8.6568450963600014</v>
      </c>
      <c r="V1357" s="5">
        <f t="shared" si="2707"/>
        <v>0.66574705276500046</v>
      </c>
      <c r="W1357" s="5">
        <f t="shared" si="2707"/>
        <v>0.64470621119999905</v>
      </c>
      <c r="X1357" s="5">
        <f t="shared" si="2707"/>
        <v>4.8348335173999981</v>
      </c>
      <c r="Y1357" s="5">
        <f t="shared" si="2707"/>
        <v>2.6299051668750018</v>
      </c>
      <c r="Z1357" s="5">
        <f t="shared" si="2707"/>
        <v>10.540407892899999</v>
      </c>
      <c r="AA1357" s="5">
        <f t="shared" si="2707"/>
        <v>0.8203808679200002</v>
      </c>
      <c r="AB1357" s="5"/>
      <c r="AC1357" s="5">
        <f t="shared" ref="AC1357:AI1357" si="2708">AC1322*(1-E$48)</f>
        <v>0.48547581103999971</v>
      </c>
      <c r="AD1357" s="5">
        <f t="shared" si="2708"/>
        <v>0.7108961688825004</v>
      </c>
      <c r="AE1357" s="5">
        <f t="shared" si="2708"/>
        <v>0.63669130560000009</v>
      </c>
      <c r="AF1357" s="5">
        <f t="shared" si="2708"/>
        <v>2.4609012059999991</v>
      </c>
      <c r="AG1357" s="5">
        <f t="shared" si="2708"/>
        <v>0.86485254937500144</v>
      </c>
      <c r="AH1357" s="5">
        <f t="shared" si="2708"/>
        <v>5.0080879481000018</v>
      </c>
      <c r="AI1357" s="5">
        <f t="shared" si="2708"/>
        <v>0.27629999999999977</v>
      </c>
    </row>
    <row r="1358" spans="2:35" hidden="1" x14ac:dyDescent="0.3">
      <c r="B1358" s="86">
        <f t="shared" si="2700"/>
        <v>41364</v>
      </c>
      <c r="C1358" s="3"/>
      <c r="D1358" s="3"/>
      <c r="E1358" s="5">
        <f t="shared" ref="E1358:K1358" si="2709">E1323*(1-E$48)</f>
        <v>20.188028041639996</v>
      </c>
      <c r="F1358" s="5">
        <f t="shared" si="2709"/>
        <v>3.3340945065149992</v>
      </c>
      <c r="G1358" s="5">
        <f t="shared" si="2709"/>
        <v>3.2538775871999999</v>
      </c>
      <c r="H1358" s="5">
        <f t="shared" si="2709"/>
        <v>0</v>
      </c>
      <c r="I1358" s="5">
        <f t="shared" si="2709"/>
        <v>46.734140535500032</v>
      </c>
      <c r="J1358" s="5">
        <f t="shared" si="2709"/>
        <v>134.70940111199997</v>
      </c>
      <c r="K1358" s="5">
        <f t="shared" si="2709"/>
        <v>17.317379710099999</v>
      </c>
      <c r="L1358" s="5"/>
      <c r="M1358" s="5">
        <f t="shared" ref="M1358:S1358" si="2710">M1323*(1-E$48)</f>
        <v>14.943003096479998</v>
      </c>
      <c r="N1358" s="5">
        <f t="shared" si="2710"/>
        <v>0</v>
      </c>
      <c r="O1358" s="5">
        <f t="shared" si="2710"/>
        <v>0</v>
      </c>
      <c r="P1358" s="5">
        <f t="shared" si="2710"/>
        <v>0</v>
      </c>
      <c r="Q1358" s="5">
        <f t="shared" si="2710"/>
        <v>0</v>
      </c>
      <c r="R1358" s="5">
        <f t="shared" si="2710"/>
        <v>0</v>
      </c>
      <c r="S1358" s="5">
        <f t="shared" si="2710"/>
        <v>0</v>
      </c>
      <c r="T1358" s="5"/>
      <c r="U1358" s="5">
        <f t="shared" ref="U1358:AA1358" si="2711">U1323*(1-E$48)</f>
        <v>9.5055249418800045</v>
      </c>
      <c r="V1358" s="5">
        <f t="shared" si="2711"/>
        <v>0.75355362299500017</v>
      </c>
      <c r="W1358" s="5">
        <f t="shared" si="2711"/>
        <v>0.72235701759999893</v>
      </c>
      <c r="X1358" s="5">
        <f t="shared" si="2711"/>
        <v>5.1953386086499975</v>
      </c>
      <c r="Y1358" s="5">
        <f t="shared" si="2711"/>
        <v>2.9040744551250013</v>
      </c>
      <c r="Z1358" s="5">
        <f t="shared" si="2711"/>
        <v>11.629802781599999</v>
      </c>
      <c r="AA1358" s="5">
        <f t="shared" si="2711"/>
        <v>0.90963876280000022</v>
      </c>
      <c r="AB1358" s="5"/>
      <c r="AC1358" s="5">
        <f t="shared" ref="AC1358:AI1358" si="2712">AC1323*(1-E$48)</f>
        <v>0.53155355482000388</v>
      </c>
      <c r="AD1358" s="5">
        <f t="shared" si="2712"/>
        <v>0.78020487649750003</v>
      </c>
      <c r="AE1358" s="5">
        <f t="shared" si="2712"/>
        <v>0.7005765088</v>
      </c>
      <c r="AF1358" s="5">
        <f t="shared" si="2712"/>
        <v>2.6442227309999984</v>
      </c>
      <c r="AG1358" s="5">
        <f t="shared" si="2712"/>
        <v>0.96289691462500215</v>
      </c>
      <c r="AH1358" s="5">
        <f t="shared" si="2712"/>
        <v>5.522344982399999</v>
      </c>
      <c r="AI1358" s="5">
        <f t="shared" si="2712"/>
        <v>0.31458750000000002</v>
      </c>
    </row>
    <row r="1359" spans="2:35" hidden="1" x14ac:dyDescent="0.3">
      <c r="B1359" s="86">
        <f t="shared" si="2700"/>
        <v>41729</v>
      </c>
      <c r="C1359" s="3"/>
      <c r="D1359" s="3"/>
      <c r="E1359" s="5">
        <f t="shared" ref="E1359:K1359" si="2713">E1324*(1-E$48)</f>
        <v>23.177299946160012</v>
      </c>
      <c r="F1359" s="5">
        <f t="shared" si="2713"/>
        <v>3.6817787556824992</v>
      </c>
      <c r="G1359" s="5">
        <f t="shared" si="2713"/>
        <v>3.5677535551999977</v>
      </c>
      <c r="H1359" s="5">
        <f t="shared" si="2713"/>
        <v>0</v>
      </c>
      <c r="I1359" s="5">
        <f t="shared" si="2713"/>
        <v>53.35209712450002</v>
      </c>
      <c r="J1359" s="5">
        <f t="shared" si="2713"/>
        <v>155.37991142000004</v>
      </c>
      <c r="K1359" s="5">
        <f t="shared" si="2713"/>
        <v>19.846837319880006</v>
      </c>
      <c r="L1359" s="5"/>
      <c r="M1359" s="5">
        <f t="shared" ref="M1359:S1359" si="2714">M1324*(1-E$48)</f>
        <v>17.156927793119994</v>
      </c>
      <c r="N1359" s="5">
        <f t="shared" si="2714"/>
        <v>0</v>
      </c>
      <c r="O1359" s="5">
        <f t="shared" si="2714"/>
        <v>0</v>
      </c>
      <c r="P1359" s="5">
        <f t="shared" si="2714"/>
        <v>0</v>
      </c>
      <c r="Q1359" s="5">
        <f t="shared" si="2714"/>
        <v>0</v>
      </c>
      <c r="R1359" s="5">
        <f t="shared" si="2714"/>
        <v>0</v>
      </c>
      <c r="S1359" s="5">
        <f t="shared" si="2714"/>
        <v>0</v>
      </c>
      <c r="T1359" s="5"/>
      <c r="U1359" s="5">
        <f t="shared" ref="U1359:AA1359" si="2715">U1324*(1-E$48)</f>
        <v>10.915150905720001</v>
      </c>
      <c r="V1359" s="5">
        <f t="shared" si="2715"/>
        <v>0.83024077152250042</v>
      </c>
      <c r="W1359" s="5">
        <f t="shared" si="2715"/>
        <v>0.78810516159999944</v>
      </c>
      <c r="X1359" s="5">
        <f t="shared" si="2715"/>
        <v>5.8213413846999966</v>
      </c>
      <c r="Y1359" s="5">
        <f t="shared" si="2715"/>
        <v>3.3130660098750031</v>
      </c>
      <c r="Z1359" s="5">
        <f t="shared" si="2715"/>
        <v>13.414439403499999</v>
      </c>
      <c r="AA1359" s="5">
        <f t="shared" si="2715"/>
        <v>1.0416059606399997</v>
      </c>
      <c r="AB1359" s="5"/>
      <c r="AC1359" s="5">
        <f t="shared" ref="AC1359:AI1359" si="2716">AC1324*(1-E$48)</f>
        <v>0.61195974408000353</v>
      </c>
      <c r="AD1359" s="5">
        <f t="shared" si="2716"/>
        <v>0.86861740076125016</v>
      </c>
      <c r="AE1359" s="5">
        <f t="shared" si="2716"/>
        <v>0.78004118080000007</v>
      </c>
      <c r="AF1359" s="5">
        <f t="shared" si="2716"/>
        <v>2.9627429429999985</v>
      </c>
      <c r="AG1359" s="5">
        <f t="shared" si="2716"/>
        <v>1.0939752903750026</v>
      </c>
      <c r="AH1359" s="5">
        <f t="shared" si="2716"/>
        <v>6.3695618365</v>
      </c>
      <c r="AI1359" s="5">
        <f t="shared" si="2716"/>
        <v>0.35510000000000019</v>
      </c>
    </row>
    <row r="1360" spans="2:35" hidden="1" x14ac:dyDescent="0.3">
      <c r="B1360" s="86">
        <f t="shared" si="2700"/>
        <v>42094</v>
      </c>
      <c r="C1360" s="3"/>
      <c r="D1360" s="3"/>
      <c r="E1360" s="5">
        <f t="shared" ref="E1360:K1360" si="2717">E1325*(1-E$48)</f>
        <v>24.85508393588001</v>
      </c>
      <c r="F1360" s="5">
        <f t="shared" si="2717"/>
        <v>3.7198670466750006</v>
      </c>
      <c r="G1360" s="5">
        <f t="shared" si="2717"/>
        <v>3.8355847680000004</v>
      </c>
      <c r="H1360" s="5">
        <f t="shared" si="2717"/>
        <v>0</v>
      </c>
      <c r="I1360" s="5">
        <f t="shared" si="2717"/>
        <v>57.01020384100002</v>
      </c>
      <c r="J1360" s="5">
        <f t="shared" si="2717"/>
        <v>166.43593321399996</v>
      </c>
      <c r="K1360" s="5">
        <f t="shared" si="2717"/>
        <v>21.264973533339997</v>
      </c>
      <c r="L1360" s="5"/>
      <c r="M1360" s="5">
        <f t="shared" ref="M1360:S1360" si="2718">M1325*(1-E$48)</f>
        <v>18.403994726160001</v>
      </c>
      <c r="N1360" s="5">
        <f t="shared" si="2718"/>
        <v>0</v>
      </c>
      <c r="O1360" s="5">
        <f t="shared" si="2718"/>
        <v>0</v>
      </c>
      <c r="P1360" s="5">
        <f t="shared" si="2718"/>
        <v>0</v>
      </c>
      <c r="Q1360" s="5">
        <f t="shared" si="2718"/>
        <v>0</v>
      </c>
      <c r="R1360" s="5">
        <f t="shared" si="2718"/>
        <v>0</v>
      </c>
      <c r="S1360" s="5">
        <f t="shared" si="2718"/>
        <v>0</v>
      </c>
      <c r="T1360" s="5"/>
      <c r="U1360" s="5">
        <f t="shared" ref="U1360:AA1360" si="2719">U1325*(1-E$48)</f>
        <v>11.713930272960003</v>
      </c>
      <c r="V1360" s="5">
        <f t="shared" si="2719"/>
        <v>0.83538832027499943</v>
      </c>
      <c r="W1360" s="5">
        <f t="shared" si="2719"/>
        <v>0.84991214400000059</v>
      </c>
      <c r="X1360" s="5">
        <f t="shared" si="2719"/>
        <v>6.0388778194999997</v>
      </c>
      <c r="Y1360" s="5">
        <f t="shared" si="2719"/>
        <v>3.5408754527500026</v>
      </c>
      <c r="Z1360" s="5">
        <f t="shared" si="2719"/>
        <v>14.369157142700002</v>
      </c>
      <c r="AA1360" s="5">
        <f t="shared" si="2719"/>
        <v>1.115515255520001</v>
      </c>
      <c r="AB1360" s="5"/>
      <c r="AC1360" s="5">
        <f t="shared" ref="AC1360:AI1360" si="2720">AC1325*(1-E$48)</f>
        <v>0.66334077094000232</v>
      </c>
      <c r="AD1360" s="5">
        <f t="shared" si="2720"/>
        <v>0.89165625513750024</v>
      </c>
      <c r="AE1360" s="5">
        <f t="shared" si="2720"/>
        <v>0.83104627200000025</v>
      </c>
      <c r="AF1360" s="5">
        <f t="shared" si="2720"/>
        <v>3.0738087549999999</v>
      </c>
      <c r="AG1360" s="5">
        <f t="shared" si="2720"/>
        <v>1.1705176517500009</v>
      </c>
      <c r="AH1360" s="5">
        <f t="shared" si="2720"/>
        <v>6.8240850403</v>
      </c>
      <c r="AI1360" s="5">
        <f t="shared" si="2720"/>
        <v>0.38594999999999979</v>
      </c>
    </row>
    <row r="1361" spans="2:35" hidden="1" x14ac:dyDescent="0.3">
      <c r="B1361" s="86">
        <f t="shared" si="2700"/>
        <v>42460</v>
      </c>
      <c r="C1361" s="3"/>
      <c r="D1361" s="3"/>
      <c r="E1361" s="5">
        <f t="shared" ref="E1361:K1361" si="2721">E1326*(1-E$48)</f>
        <v>26.622383622880008</v>
      </c>
      <c r="F1361" s="5">
        <f t="shared" si="2721"/>
        <v>3.9528668517150045</v>
      </c>
      <c r="G1361" s="5">
        <f t="shared" si="2721"/>
        <v>4.0924373375999998</v>
      </c>
      <c r="H1361" s="5">
        <f t="shared" si="2721"/>
        <v>0</v>
      </c>
      <c r="I1361" s="5">
        <f t="shared" si="2721"/>
        <v>60.917904472999993</v>
      </c>
      <c r="J1361" s="5">
        <f t="shared" si="2721"/>
        <v>178.76976928000002</v>
      </c>
      <c r="K1361" s="5">
        <f t="shared" si="2721"/>
        <v>22.836706734759996</v>
      </c>
      <c r="L1361" s="5"/>
      <c r="M1361" s="5">
        <f t="shared" ref="M1361:S1361" si="2722">M1326*(1-E$48)</f>
        <v>19.710495260160009</v>
      </c>
      <c r="N1361" s="5">
        <f t="shared" si="2722"/>
        <v>0</v>
      </c>
      <c r="O1361" s="5">
        <f t="shared" si="2722"/>
        <v>0</v>
      </c>
      <c r="P1361" s="5">
        <f t="shared" si="2722"/>
        <v>0</v>
      </c>
      <c r="Q1361" s="5">
        <f t="shared" si="2722"/>
        <v>0</v>
      </c>
      <c r="R1361" s="5">
        <f t="shared" si="2722"/>
        <v>0</v>
      </c>
      <c r="S1361" s="5">
        <f t="shared" si="2722"/>
        <v>0</v>
      </c>
      <c r="T1361" s="5"/>
      <c r="U1361" s="5">
        <f t="shared" ref="U1361:AA1361" si="2723">U1326*(1-E$48)</f>
        <v>12.543321426959995</v>
      </c>
      <c r="V1361" s="5">
        <f t="shared" si="2723"/>
        <v>0.88962523459499954</v>
      </c>
      <c r="W1361" s="5">
        <f t="shared" si="2723"/>
        <v>0.90849366079999916</v>
      </c>
      <c r="X1361" s="5">
        <f t="shared" si="2723"/>
        <v>6.3090150388499957</v>
      </c>
      <c r="Y1361" s="5">
        <f t="shared" si="2723"/>
        <v>3.7833686582499997</v>
      </c>
      <c r="Z1361" s="5">
        <f t="shared" si="2723"/>
        <v>15.4337866015</v>
      </c>
      <c r="AA1361" s="5">
        <f t="shared" si="2723"/>
        <v>1.1983400562800002</v>
      </c>
      <c r="AB1361" s="5"/>
      <c r="AC1361" s="5">
        <f t="shared" ref="AC1361:AI1361" si="2724">AC1326*(1-E$48)</f>
        <v>0.70766418943999998</v>
      </c>
      <c r="AD1361" s="5">
        <f t="shared" si="2724"/>
        <v>0.93970177479749983</v>
      </c>
      <c r="AE1361" s="5">
        <f t="shared" si="2724"/>
        <v>0.88148023040000001</v>
      </c>
      <c r="AF1361" s="5">
        <f t="shared" si="2724"/>
        <v>3.2113437689999982</v>
      </c>
      <c r="AG1361" s="5">
        <f t="shared" si="2724"/>
        <v>1.2502316802500024</v>
      </c>
      <c r="AH1361" s="5">
        <f t="shared" si="2724"/>
        <v>7.3266103084999976</v>
      </c>
      <c r="AI1361" s="5">
        <f t="shared" si="2724"/>
        <v>0.40933749999999991</v>
      </c>
    </row>
    <row r="1362" spans="2:35" hidden="1" x14ac:dyDescent="0.3">
      <c r="B1362" s="86">
        <f t="shared" si="2700"/>
        <v>42825</v>
      </c>
      <c r="C1362" s="3"/>
      <c r="D1362" s="3"/>
      <c r="E1362" s="5">
        <f t="shared" ref="E1362:K1362" si="2725">E1327*(1-E$48)</f>
        <v>28.610176356239997</v>
      </c>
      <c r="F1362" s="5">
        <f t="shared" si="2725"/>
        <v>4.1245996270725005</v>
      </c>
      <c r="G1362" s="5">
        <f t="shared" si="2725"/>
        <v>4.294259692799999</v>
      </c>
      <c r="H1362" s="5">
        <f t="shared" si="2725"/>
        <v>0</v>
      </c>
      <c r="I1362" s="5">
        <f t="shared" si="2725"/>
        <v>65.323019244500045</v>
      </c>
      <c r="J1362" s="5">
        <f t="shared" si="2725"/>
        <v>192.2674459079999</v>
      </c>
      <c r="K1362" s="5">
        <f t="shared" si="2725"/>
        <v>24.453755060260011</v>
      </c>
      <c r="L1362" s="5"/>
      <c r="M1362" s="5">
        <f t="shared" ref="M1362:S1362" si="2726">M1327*(1-E$48)</f>
        <v>21.179291113680002</v>
      </c>
      <c r="N1362" s="5">
        <f t="shared" si="2726"/>
        <v>0</v>
      </c>
      <c r="O1362" s="5">
        <f t="shared" si="2726"/>
        <v>0</v>
      </c>
      <c r="P1362" s="5">
        <f t="shared" si="2726"/>
        <v>0</v>
      </c>
      <c r="Q1362" s="5">
        <f t="shared" si="2726"/>
        <v>0</v>
      </c>
      <c r="R1362" s="5">
        <f t="shared" si="2726"/>
        <v>0</v>
      </c>
      <c r="S1362" s="5">
        <f t="shared" si="2726"/>
        <v>0</v>
      </c>
      <c r="T1362" s="5"/>
      <c r="U1362" s="5">
        <f t="shared" ref="U1362:AA1362" si="2727">U1327*(1-E$48)</f>
        <v>13.474923760079992</v>
      </c>
      <c r="V1362" s="5">
        <f t="shared" si="2727"/>
        <v>0.92741943539250071</v>
      </c>
      <c r="W1362" s="5">
        <f t="shared" si="2727"/>
        <v>0.9521120223999997</v>
      </c>
      <c r="X1362" s="5">
        <f t="shared" si="2727"/>
        <v>6.5917396463999953</v>
      </c>
      <c r="Y1362" s="5">
        <f t="shared" si="2727"/>
        <v>4.0573325148750019</v>
      </c>
      <c r="Z1362" s="5">
        <f t="shared" si="2727"/>
        <v>16.599158211900004</v>
      </c>
      <c r="AA1362" s="5">
        <f t="shared" si="2727"/>
        <v>1.2820844952800001</v>
      </c>
      <c r="AB1362" s="5"/>
      <c r="AC1362" s="5">
        <f t="shared" ref="AC1362:AI1362" si="2728">AC1327*(1-E$48)</f>
        <v>0.75641527212000259</v>
      </c>
      <c r="AD1362" s="5">
        <f t="shared" si="2728"/>
        <v>0.98372438519625027</v>
      </c>
      <c r="AE1362" s="5">
        <f t="shared" si="2728"/>
        <v>0.92836381120000011</v>
      </c>
      <c r="AF1362" s="5">
        <f t="shared" si="2728"/>
        <v>3.3554214159999978</v>
      </c>
      <c r="AG1362" s="5">
        <f t="shared" si="2728"/>
        <v>1.341518225375002</v>
      </c>
      <c r="AH1362" s="5">
        <f t="shared" si="2728"/>
        <v>7.8824704641000025</v>
      </c>
      <c r="AI1362" s="5">
        <f t="shared" si="2728"/>
        <v>0.43042500000000006</v>
      </c>
    </row>
    <row r="1363" spans="2:35" hidden="1" x14ac:dyDescent="0.3">
      <c r="B1363" s="86">
        <f t="shared" si="2700"/>
        <v>43190</v>
      </c>
      <c r="C1363" s="3"/>
      <c r="D1363" s="3"/>
      <c r="E1363" s="5">
        <f t="shared" ref="E1363:K1363" si="2729">E1328*(1-E$48)</f>
        <v>30.803013717239992</v>
      </c>
      <c r="F1363" s="5">
        <f t="shared" si="2729"/>
        <v>4.2949069308825045</v>
      </c>
      <c r="G1363" s="5">
        <f t="shared" si="2729"/>
        <v>4.4872706047999973</v>
      </c>
      <c r="H1363" s="5">
        <f t="shared" si="2729"/>
        <v>0</v>
      </c>
      <c r="I1363" s="5">
        <f t="shared" si="2729"/>
        <v>69.876632155500033</v>
      </c>
      <c r="J1363" s="5">
        <f t="shared" si="2729"/>
        <v>207.12107805599999</v>
      </c>
      <c r="K1363" s="5">
        <f t="shared" si="2729"/>
        <v>26.47033545983999</v>
      </c>
      <c r="L1363" s="5"/>
      <c r="M1363" s="5">
        <f t="shared" ref="M1363:S1363" si="2730">M1328*(1-E$48)</f>
        <v>22.805341555680009</v>
      </c>
      <c r="N1363" s="5">
        <f t="shared" si="2730"/>
        <v>0</v>
      </c>
      <c r="O1363" s="5">
        <f t="shared" si="2730"/>
        <v>0</v>
      </c>
      <c r="P1363" s="5">
        <f t="shared" si="2730"/>
        <v>0</v>
      </c>
      <c r="Q1363" s="5">
        <f t="shared" si="2730"/>
        <v>0</v>
      </c>
      <c r="R1363" s="5">
        <f t="shared" si="2730"/>
        <v>0</v>
      </c>
      <c r="S1363" s="5">
        <f t="shared" si="2730"/>
        <v>0</v>
      </c>
      <c r="T1363" s="5"/>
      <c r="U1363" s="5">
        <f t="shared" ref="U1363:AA1363" si="2731">U1328*(1-E$48)</f>
        <v>14.512407157080006</v>
      </c>
      <c r="V1363" s="5">
        <f t="shared" si="2731"/>
        <v>0.96503789312250055</v>
      </c>
      <c r="W1363" s="5">
        <f t="shared" si="2731"/>
        <v>0.99342331840000009</v>
      </c>
      <c r="X1363" s="5">
        <f t="shared" si="2731"/>
        <v>6.9262661421499967</v>
      </c>
      <c r="Y1363" s="5">
        <f t="shared" si="2731"/>
        <v>4.3384400226249991</v>
      </c>
      <c r="Z1363" s="5">
        <f t="shared" si="2731"/>
        <v>17.881212393300004</v>
      </c>
      <c r="AA1363" s="5">
        <f t="shared" si="2731"/>
        <v>1.3888354975200006</v>
      </c>
      <c r="AB1363" s="5"/>
      <c r="AC1363" s="5">
        <f t="shared" ref="AC1363:AI1363" si="2732">AC1328*(1-E$48)</f>
        <v>0.81825710262000229</v>
      </c>
      <c r="AD1363" s="5">
        <f t="shared" si="2732"/>
        <v>1.02765912406125</v>
      </c>
      <c r="AE1363" s="5">
        <f t="shared" si="2732"/>
        <v>0.97470425920000037</v>
      </c>
      <c r="AF1363" s="5">
        <f t="shared" si="2732"/>
        <v>3.5254662459999997</v>
      </c>
      <c r="AG1363" s="5">
        <f t="shared" si="2732"/>
        <v>1.4310622871250009</v>
      </c>
      <c r="AH1363" s="5">
        <f t="shared" si="2732"/>
        <v>8.4877669887000007</v>
      </c>
      <c r="AI1363" s="5">
        <f t="shared" si="2732"/>
        <v>0.47671250000000009</v>
      </c>
    </row>
    <row r="1364" spans="2:35" hidden="1" x14ac:dyDescent="0.3">
      <c r="B1364" s="86">
        <f t="shared" si="2700"/>
        <v>43555</v>
      </c>
      <c r="C1364" s="3"/>
      <c r="D1364" s="3"/>
      <c r="E1364" s="5">
        <f t="shared" ref="E1364:K1364" si="2733">E1329*(1-E$48)</f>
        <v>33.083003359440006</v>
      </c>
      <c r="F1364" s="5">
        <f t="shared" si="2733"/>
        <v>4.4666252771925006</v>
      </c>
      <c r="G1364" s="5">
        <f t="shared" si="2733"/>
        <v>4.7182273311999996</v>
      </c>
      <c r="H1364" s="5">
        <f t="shared" si="2733"/>
        <v>0</v>
      </c>
      <c r="I1364" s="5">
        <f t="shared" si="2733"/>
        <v>74.86936574500001</v>
      </c>
      <c r="J1364" s="5">
        <f t="shared" si="2733"/>
        <v>222.826053852</v>
      </c>
      <c r="K1364" s="5">
        <f t="shared" si="2733"/>
        <v>28.307835921460001</v>
      </c>
      <c r="L1364" s="5"/>
      <c r="M1364" s="5">
        <f t="shared" ref="M1364:S1364" si="2734">M1329*(1-E$48)</f>
        <v>24.488422246079999</v>
      </c>
      <c r="N1364" s="5">
        <f t="shared" si="2734"/>
        <v>0</v>
      </c>
      <c r="O1364" s="5">
        <f t="shared" si="2734"/>
        <v>0</v>
      </c>
      <c r="P1364" s="5">
        <f t="shared" si="2734"/>
        <v>0</v>
      </c>
      <c r="Q1364" s="5">
        <f t="shared" si="2734"/>
        <v>0</v>
      </c>
      <c r="R1364" s="5">
        <f t="shared" si="2734"/>
        <v>0</v>
      </c>
      <c r="S1364" s="5">
        <f t="shared" si="2734"/>
        <v>0</v>
      </c>
      <c r="T1364" s="5"/>
      <c r="U1364" s="5">
        <f t="shared" ref="U1364:AA1364" si="2735">U1329*(1-E$48)</f>
        <v>15.578264949479994</v>
      </c>
      <c r="V1364" s="5">
        <f t="shared" si="2735"/>
        <v>1.0029749733525</v>
      </c>
      <c r="W1364" s="5">
        <f t="shared" si="2735"/>
        <v>1.0435859696000005</v>
      </c>
      <c r="X1364" s="5">
        <f t="shared" si="2735"/>
        <v>7.2521487760999985</v>
      </c>
      <c r="Y1364" s="5">
        <f t="shared" si="2735"/>
        <v>4.6482615987499987</v>
      </c>
      <c r="Z1364" s="5">
        <f t="shared" si="2735"/>
        <v>19.237067868599997</v>
      </c>
      <c r="AA1364" s="5">
        <f t="shared" si="2735"/>
        <v>1.4824400688800004</v>
      </c>
      <c r="AB1364" s="5"/>
      <c r="AC1364" s="5">
        <f t="shared" ref="AC1364:AI1364" si="2736">AC1329*(1-E$48)</f>
        <v>0.87202126872000285</v>
      </c>
      <c r="AD1364" s="5">
        <f t="shared" si="2736"/>
        <v>1.0717076566762505</v>
      </c>
      <c r="AE1364" s="5">
        <f t="shared" si="2736"/>
        <v>1.0276890848000002</v>
      </c>
      <c r="AF1364" s="5">
        <f t="shared" si="2736"/>
        <v>3.6912858339999977</v>
      </c>
      <c r="AG1364" s="5">
        <f t="shared" si="2736"/>
        <v>1.5330291537499994</v>
      </c>
      <c r="AH1364" s="5">
        <f t="shared" si="2736"/>
        <v>9.1330234253999976</v>
      </c>
      <c r="AI1364" s="5">
        <f t="shared" si="2736"/>
        <v>0.50694999999999935</v>
      </c>
    </row>
    <row r="1365" spans="2:35" hidden="1" x14ac:dyDescent="0.3">
      <c r="B1365" s="86">
        <f t="shared" si="2700"/>
        <v>43921</v>
      </c>
      <c r="C1365" s="3"/>
      <c r="D1365" s="3"/>
      <c r="E1365" s="5">
        <f t="shared" ref="E1365:K1365" si="2737">E1330*(1-E$48)</f>
        <v>35.611510588199998</v>
      </c>
      <c r="F1365" s="5">
        <f t="shared" si="2737"/>
        <v>4.6425767510025029</v>
      </c>
      <c r="G1365" s="5">
        <f t="shared" si="2737"/>
        <v>5.0633246720000002</v>
      </c>
      <c r="H1365" s="5">
        <f t="shared" si="2737"/>
        <v>0</v>
      </c>
      <c r="I1365" s="5">
        <f t="shared" si="2737"/>
        <v>80.236153711000014</v>
      </c>
      <c r="J1365" s="5">
        <f t="shared" si="2737"/>
        <v>239.62995781199999</v>
      </c>
      <c r="K1365" s="5">
        <f t="shared" si="2737"/>
        <v>30.408895202060002</v>
      </c>
      <c r="L1365" s="5"/>
      <c r="M1365" s="5">
        <f t="shared" ref="M1365:S1365" si="2738">M1330*(1-E$48)</f>
        <v>26.362922702400006</v>
      </c>
      <c r="N1365" s="5">
        <f t="shared" si="2738"/>
        <v>0</v>
      </c>
      <c r="O1365" s="5">
        <f t="shared" si="2738"/>
        <v>0</v>
      </c>
      <c r="P1365" s="5">
        <f t="shared" si="2738"/>
        <v>0</v>
      </c>
      <c r="Q1365" s="5">
        <f t="shared" si="2738"/>
        <v>0</v>
      </c>
      <c r="R1365" s="5">
        <f t="shared" si="2738"/>
        <v>0</v>
      </c>
      <c r="S1365" s="5">
        <f t="shared" si="2738"/>
        <v>0</v>
      </c>
      <c r="T1365" s="5"/>
      <c r="U1365" s="5">
        <f t="shared" ref="U1365:AA1365" si="2739">U1330*(1-E$48)</f>
        <v>16.773761534399988</v>
      </c>
      <c r="V1365" s="5">
        <f t="shared" si="2739"/>
        <v>1.0418679210825004</v>
      </c>
      <c r="W1365" s="5">
        <f t="shared" si="2739"/>
        <v>1.1222705759999996</v>
      </c>
      <c r="X1365" s="5">
        <f t="shared" si="2739"/>
        <v>7.5922935482500016</v>
      </c>
      <c r="Y1365" s="5">
        <f t="shared" si="2739"/>
        <v>4.9812975202500009</v>
      </c>
      <c r="Z1365" s="5">
        <f t="shared" si="2739"/>
        <v>20.688157619099993</v>
      </c>
      <c r="AA1365" s="5">
        <f t="shared" si="2739"/>
        <v>1.5934406306799995</v>
      </c>
      <c r="AB1365" s="5"/>
      <c r="AC1365" s="5">
        <f t="shared" ref="AC1365:AI1365" si="2740">AC1330*(1-E$48)</f>
        <v>0.94264703910000236</v>
      </c>
      <c r="AD1365" s="5">
        <f t="shared" si="2740"/>
        <v>1.1160975705412501</v>
      </c>
      <c r="AE1365" s="5">
        <f t="shared" si="2740"/>
        <v>1.096320288</v>
      </c>
      <c r="AF1365" s="5">
        <f t="shared" si="2740"/>
        <v>3.8643940800000003</v>
      </c>
      <c r="AG1365" s="5">
        <f t="shared" si="2740"/>
        <v>1.6424098992499996</v>
      </c>
      <c r="AH1365" s="5">
        <f t="shared" si="2740"/>
        <v>9.8234605448999979</v>
      </c>
      <c r="AI1365" s="5">
        <f t="shared" si="2740"/>
        <v>0.53488749999999996</v>
      </c>
    </row>
    <row r="1366" spans="2:35" hidden="1" x14ac:dyDescent="0.3">
      <c r="B1366" s="86">
        <f t="shared" si="2700"/>
        <v>44286</v>
      </c>
      <c r="C1366" s="3"/>
      <c r="D1366" s="3"/>
      <c r="E1366" s="5">
        <f t="shared" ref="E1366:K1366" si="2741">E1331*(1-E$48)</f>
        <v>37.132910944360013</v>
      </c>
      <c r="F1366" s="5">
        <f t="shared" si="2741"/>
        <v>7.4484885232649987</v>
      </c>
      <c r="G1366" s="5">
        <f t="shared" si="2741"/>
        <v>7.4901932544000012</v>
      </c>
      <c r="H1366" s="5">
        <f t="shared" si="2741"/>
        <v>0</v>
      </c>
      <c r="I1366" s="5">
        <f t="shared" si="2741"/>
        <v>66.581365864500015</v>
      </c>
      <c r="J1366" s="5">
        <f t="shared" si="2741"/>
        <v>199.375224304</v>
      </c>
      <c r="K1366" s="5">
        <f t="shared" si="2741"/>
        <v>25.355719795959999</v>
      </c>
      <c r="L1366" s="5"/>
      <c r="M1366" s="5">
        <f t="shared" ref="M1366:S1366" si="2742">M1331*(1-E$48)</f>
        <v>28.193450765519991</v>
      </c>
      <c r="N1366" s="5">
        <f t="shared" si="2742"/>
        <v>0</v>
      </c>
      <c r="O1366" s="5">
        <f t="shared" si="2742"/>
        <v>0</v>
      </c>
      <c r="P1366" s="5">
        <f t="shared" si="2742"/>
        <v>0</v>
      </c>
      <c r="Q1366" s="5">
        <f t="shared" si="2742"/>
        <v>0</v>
      </c>
      <c r="R1366" s="5">
        <f t="shared" si="2742"/>
        <v>0</v>
      </c>
      <c r="S1366" s="5">
        <f t="shared" si="2742"/>
        <v>0</v>
      </c>
      <c r="T1366" s="5"/>
      <c r="U1366" s="5">
        <f t="shared" ref="U1366:AA1366" si="2743">U1331*(1-E$48)</f>
        <v>18.673808760120004</v>
      </c>
      <c r="V1366" s="5">
        <f t="shared" si="2743"/>
        <v>1.749044815745</v>
      </c>
      <c r="W1366" s="5">
        <f t="shared" si="2743"/>
        <v>1.7334846751999997</v>
      </c>
      <c r="X1366" s="5">
        <f t="shared" si="2743"/>
        <v>6.2221392767999983</v>
      </c>
      <c r="Y1366" s="5">
        <f t="shared" si="2743"/>
        <v>4.1260679573749979</v>
      </c>
      <c r="Z1366" s="5">
        <f t="shared" si="2743"/>
        <v>17.2240028722</v>
      </c>
      <c r="AA1366" s="5">
        <f t="shared" si="2743"/>
        <v>1.3121729298800009</v>
      </c>
      <c r="AB1366" s="5"/>
      <c r="AC1366" s="5">
        <f t="shared" ref="AC1366:AI1366" si="2744">AC1331*(1-E$48)</f>
        <v>1.9447834881799988</v>
      </c>
      <c r="AD1366" s="5">
        <f t="shared" si="2744"/>
        <v>1.5063262878725006</v>
      </c>
      <c r="AE1366" s="5">
        <f t="shared" si="2744"/>
        <v>1.4486113376</v>
      </c>
      <c r="AF1366" s="5">
        <f t="shared" si="2744"/>
        <v>3.1672440419999983</v>
      </c>
      <c r="AG1366" s="5">
        <f t="shared" si="2744"/>
        <v>1.3457737228750029</v>
      </c>
      <c r="AH1366" s="5">
        <f t="shared" si="2744"/>
        <v>8.3670609157999998</v>
      </c>
      <c r="AI1366" s="5">
        <f t="shared" si="2744"/>
        <v>0.37813749999999979</v>
      </c>
    </row>
    <row r="1367" spans="2:35" x14ac:dyDescent="0.3">
      <c r="B1367" s="86">
        <f t="shared" si="2700"/>
        <v>44651</v>
      </c>
      <c r="C1367" s="3"/>
      <c r="D1367" s="3"/>
      <c r="E1367" s="5">
        <f t="shared" ref="E1367:K1367" si="2745">E1332*(1-E$48)</f>
        <v>35.657844433156804</v>
      </c>
      <c r="F1367" s="5">
        <f t="shared" si="2745"/>
        <v>15.489670940259977</v>
      </c>
      <c r="G1367" s="5">
        <f t="shared" si="2745"/>
        <v>14.479496153423998</v>
      </c>
      <c r="H1367" s="5">
        <f t="shared" si="2745"/>
        <v>0</v>
      </c>
      <c r="I1367" s="5">
        <f t="shared" si="2745"/>
        <v>12.900077417565001</v>
      </c>
      <c r="J1367" s="5">
        <f t="shared" si="2745"/>
        <v>38.744568159389999</v>
      </c>
      <c r="K1367" s="5">
        <f t="shared" si="2745"/>
        <v>4.8583628869337954</v>
      </c>
      <c r="L1367" s="5"/>
      <c r="M1367" s="5">
        <f t="shared" ref="M1367:S1367" si="2746">M1332*(1-E$48)</f>
        <v>29.206184767347608</v>
      </c>
      <c r="N1367" s="5">
        <f t="shared" si="2746"/>
        <v>0</v>
      </c>
      <c r="O1367" s="5">
        <f t="shared" si="2746"/>
        <v>0</v>
      </c>
      <c r="P1367" s="5">
        <f t="shared" si="2746"/>
        <v>0</v>
      </c>
      <c r="Q1367" s="5">
        <f t="shared" si="2746"/>
        <v>0</v>
      </c>
      <c r="R1367" s="5">
        <f t="shared" si="2746"/>
        <v>0</v>
      </c>
      <c r="S1367" s="5">
        <f t="shared" si="2746"/>
        <v>0</v>
      </c>
      <c r="T1367" s="5"/>
      <c r="U1367" s="5">
        <f t="shared" ref="U1367:AA1367" si="2747">U1332*(1-E$48)</f>
        <v>21.516030854220599</v>
      </c>
      <c r="V1367" s="5">
        <f t="shared" si="2747"/>
        <v>3.7877952002991755</v>
      </c>
      <c r="W1367" s="5">
        <f t="shared" si="2747"/>
        <v>3.5131869547920003</v>
      </c>
      <c r="X1367" s="5">
        <f t="shared" si="2747"/>
        <v>1.2109165604054994</v>
      </c>
      <c r="Y1367" s="5">
        <f t="shared" si="2747"/>
        <v>0.77071826809125055</v>
      </c>
      <c r="Z1367" s="5">
        <f t="shared" si="2747"/>
        <v>3.3894090035145013</v>
      </c>
      <c r="AA1367" s="5">
        <f t="shared" si="2747"/>
        <v>0.1880612361863998</v>
      </c>
      <c r="AB1367" s="5"/>
      <c r="AC1367" s="5">
        <f t="shared" ref="AC1367:AI1367" si="2748">AC1332*(1-E$48)</f>
        <v>4.7806550090334019</v>
      </c>
      <c r="AD1367" s="5">
        <f t="shared" si="2748"/>
        <v>2.5803565525870882</v>
      </c>
      <c r="AE1367" s="5">
        <f t="shared" si="2748"/>
        <v>2.4119280228959998</v>
      </c>
      <c r="AF1367" s="5">
        <f t="shared" si="2748"/>
        <v>0.61848778054499975</v>
      </c>
      <c r="AG1367" s="5">
        <f t="shared" si="2748"/>
        <v>0.19501546600124997</v>
      </c>
      <c r="AH1367" s="5">
        <f t="shared" si="2748"/>
        <v>2.3583410784405001</v>
      </c>
      <c r="AI1367" s="5">
        <f t="shared" si="2748"/>
        <v>0</v>
      </c>
    </row>
    <row r="1368" spans="2:35" x14ac:dyDescent="0.3">
      <c r="B1368" s="86">
        <f t="shared" si="2700"/>
        <v>45016</v>
      </c>
      <c r="C1368" s="3"/>
      <c r="D1368" s="3"/>
      <c r="E1368" s="5">
        <f t="shared" ref="E1368:K1368" si="2749">E1333*(1-E$48)</f>
        <v>35.836133655322584</v>
      </c>
      <c r="F1368" s="5">
        <f t="shared" si="2749"/>
        <v>15.56711929496127</v>
      </c>
      <c r="G1368" s="5">
        <f t="shared" si="2749"/>
        <v>14.551893634191114</v>
      </c>
      <c r="H1368" s="5">
        <f t="shared" si="2749"/>
        <v>0</v>
      </c>
      <c r="I1368" s="5">
        <f t="shared" si="2749"/>
        <v>12.96457780465283</v>
      </c>
      <c r="J1368" s="5">
        <f t="shared" si="2749"/>
        <v>38.938291000186908</v>
      </c>
      <c r="K1368" s="5">
        <f t="shared" si="2749"/>
        <v>4.8826547013684696</v>
      </c>
      <c r="L1368" s="5"/>
      <c r="M1368" s="5">
        <f t="shared" ref="M1368:S1368" si="2750">M1333*(1-E$48)</f>
        <v>29.352215691184334</v>
      </c>
      <c r="N1368" s="5">
        <f t="shared" si="2750"/>
        <v>0</v>
      </c>
      <c r="O1368" s="5">
        <f t="shared" si="2750"/>
        <v>0</v>
      </c>
      <c r="P1368" s="5">
        <f t="shared" si="2750"/>
        <v>0</v>
      </c>
      <c r="Q1368" s="5">
        <f t="shared" si="2750"/>
        <v>0</v>
      </c>
      <c r="R1368" s="5">
        <f t="shared" si="2750"/>
        <v>0</v>
      </c>
      <c r="S1368" s="5">
        <f t="shared" si="2750"/>
        <v>0</v>
      </c>
      <c r="T1368" s="5"/>
      <c r="U1368" s="5">
        <f t="shared" ref="U1368:AA1368" si="2751">U1333*(1-E$48)</f>
        <v>21.6236110084917</v>
      </c>
      <c r="V1368" s="5">
        <f t="shared" si="2751"/>
        <v>3.8067341763006715</v>
      </c>
      <c r="W1368" s="5">
        <f t="shared" si="2751"/>
        <v>3.5307528895659601</v>
      </c>
      <c r="X1368" s="5">
        <f t="shared" si="2751"/>
        <v>1.2169711432075268</v>
      </c>
      <c r="Y1368" s="5">
        <f t="shared" si="2751"/>
        <v>0.77457185943170659</v>
      </c>
      <c r="Z1368" s="5">
        <f t="shared" si="2751"/>
        <v>3.4063560485320714</v>
      </c>
      <c r="AA1368" s="5">
        <f t="shared" si="2751"/>
        <v>0.18900154236733191</v>
      </c>
      <c r="AB1368" s="5"/>
      <c r="AC1368" s="5">
        <f t="shared" ref="AC1368:AI1368" si="2752">AC1333*(1-E$48)</f>
        <v>4.8045582840785679</v>
      </c>
      <c r="AD1368" s="5">
        <f t="shared" si="2752"/>
        <v>2.5932583353500225</v>
      </c>
      <c r="AE1368" s="5">
        <f t="shared" si="2752"/>
        <v>2.4239876630104802</v>
      </c>
      <c r="AF1368" s="5">
        <f t="shared" si="2752"/>
        <v>0.62158021944772468</v>
      </c>
      <c r="AG1368" s="5">
        <f t="shared" si="2752"/>
        <v>0.19599054333125654</v>
      </c>
      <c r="AH1368" s="5">
        <f t="shared" si="2752"/>
        <v>2.3701327838327018</v>
      </c>
      <c r="AI1368" s="5">
        <f t="shared" si="2752"/>
        <v>0</v>
      </c>
    </row>
    <row r="1369" spans="2:35" x14ac:dyDescent="0.3">
      <c r="B1369" s="86">
        <f t="shared" si="2700"/>
        <v>45382</v>
      </c>
      <c r="C1369" s="3"/>
      <c r="D1369" s="3"/>
      <c r="E1369" s="5">
        <f t="shared" ref="E1369:K1369" si="2753">E1334*(1-E$48)</f>
        <v>36.015314323599192</v>
      </c>
      <c r="F1369" s="5">
        <f t="shared" si="2753"/>
        <v>15.644954891436083</v>
      </c>
      <c r="G1369" s="5">
        <f t="shared" si="2753"/>
        <v>14.624653102362071</v>
      </c>
      <c r="H1369" s="5">
        <f t="shared" si="2753"/>
        <v>0</v>
      </c>
      <c r="I1369" s="5">
        <f t="shared" si="2753"/>
        <v>13.029400693676095</v>
      </c>
      <c r="J1369" s="5">
        <f t="shared" si="2753"/>
        <v>39.132982455187886</v>
      </c>
      <c r="K1369" s="5">
        <f t="shared" si="2753"/>
        <v>4.9070679748753125</v>
      </c>
      <c r="L1369" s="5"/>
      <c r="M1369" s="5">
        <f t="shared" ref="M1369:S1369" si="2754">M1334*(1-E$48)</f>
        <v>29.498976769640258</v>
      </c>
      <c r="N1369" s="5">
        <f t="shared" si="2754"/>
        <v>0</v>
      </c>
      <c r="O1369" s="5">
        <f t="shared" si="2754"/>
        <v>0</v>
      </c>
      <c r="P1369" s="5">
        <f t="shared" si="2754"/>
        <v>0</v>
      </c>
      <c r="Q1369" s="5">
        <f t="shared" si="2754"/>
        <v>0</v>
      </c>
      <c r="R1369" s="5">
        <f t="shared" si="2754"/>
        <v>0</v>
      </c>
      <c r="S1369" s="5">
        <f t="shared" si="2754"/>
        <v>0</v>
      </c>
      <c r="T1369" s="5"/>
      <c r="U1369" s="5">
        <f t="shared" ref="U1369:AA1369" si="2755">U1334*(1-E$48)</f>
        <v>21.731729063534157</v>
      </c>
      <c r="V1369" s="5">
        <f t="shared" si="2755"/>
        <v>3.8257678471821723</v>
      </c>
      <c r="W1369" s="5">
        <f t="shared" si="2755"/>
        <v>3.5484066540137862</v>
      </c>
      <c r="X1369" s="5">
        <f t="shared" si="2755"/>
        <v>1.2230559989235643</v>
      </c>
      <c r="Y1369" s="5">
        <f t="shared" si="2755"/>
        <v>0.77844471872886478</v>
      </c>
      <c r="Z1369" s="5">
        <f t="shared" si="2755"/>
        <v>3.4233878287747306</v>
      </c>
      <c r="AA1369" s="5">
        <f t="shared" si="2755"/>
        <v>0.18994655007916927</v>
      </c>
      <c r="AB1369" s="5"/>
      <c r="AC1369" s="5">
        <f t="shared" ref="AC1369:AI1369" si="2756">AC1334*(1-E$48)</f>
        <v>4.8285810754989589</v>
      </c>
      <c r="AD1369" s="5">
        <f t="shared" si="2756"/>
        <v>2.6062246270267733</v>
      </c>
      <c r="AE1369" s="5">
        <f t="shared" si="2756"/>
        <v>2.4361076013255318</v>
      </c>
      <c r="AF1369" s="5">
        <f t="shared" si="2756"/>
        <v>0.62468812054496325</v>
      </c>
      <c r="AG1369" s="5">
        <f t="shared" si="2756"/>
        <v>0.19697049604791261</v>
      </c>
      <c r="AH1369" s="5">
        <f t="shared" si="2756"/>
        <v>2.3819834477518649</v>
      </c>
      <c r="AI1369" s="5">
        <f t="shared" si="2756"/>
        <v>0</v>
      </c>
    </row>
    <row r="1370" spans="2:35" x14ac:dyDescent="0.3">
      <c r="B1370" s="86">
        <f t="shared" si="2700"/>
        <v>45747</v>
      </c>
      <c r="C1370" s="3"/>
      <c r="D1370" s="3"/>
      <c r="E1370" s="5">
        <f t="shared" ref="E1370:K1370" si="2757">E1335*(1-E$48)</f>
        <v>36.195390895217187</v>
      </c>
      <c r="F1370" s="5">
        <f t="shared" si="2757"/>
        <v>15.723179665893259</v>
      </c>
      <c r="G1370" s="5">
        <f t="shared" si="2757"/>
        <v>14.697776367873882</v>
      </c>
      <c r="H1370" s="5">
        <f t="shared" si="2757"/>
        <v>0</v>
      </c>
      <c r="I1370" s="5">
        <f t="shared" si="2757"/>
        <v>13.094547697144463</v>
      </c>
      <c r="J1370" s="5">
        <f t="shared" si="2757"/>
        <v>39.328647367463802</v>
      </c>
      <c r="K1370" s="5">
        <f t="shared" si="2757"/>
        <v>4.9316033147496885</v>
      </c>
      <c r="L1370" s="5"/>
      <c r="M1370" s="5">
        <f t="shared" ref="M1370:S1370" si="2758">M1335*(1-E$48)</f>
        <v>29.646471653488462</v>
      </c>
      <c r="N1370" s="5">
        <f t="shared" si="2758"/>
        <v>0</v>
      </c>
      <c r="O1370" s="5">
        <f t="shared" si="2758"/>
        <v>0</v>
      </c>
      <c r="P1370" s="5">
        <f t="shared" si="2758"/>
        <v>0</v>
      </c>
      <c r="Q1370" s="5">
        <f t="shared" si="2758"/>
        <v>0</v>
      </c>
      <c r="R1370" s="5">
        <f t="shared" si="2758"/>
        <v>0</v>
      </c>
      <c r="S1370" s="5">
        <f t="shared" si="2758"/>
        <v>0</v>
      </c>
      <c r="T1370" s="5"/>
      <c r="U1370" s="5">
        <f t="shared" ref="U1370:AA1370" si="2759">U1335*(1-E$48)</f>
        <v>21.840387708851825</v>
      </c>
      <c r="V1370" s="5">
        <f t="shared" si="2759"/>
        <v>3.8448966864180836</v>
      </c>
      <c r="W1370" s="5">
        <f t="shared" si="2759"/>
        <v>3.5661486872838539</v>
      </c>
      <c r="X1370" s="5">
        <f t="shared" si="2759"/>
        <v>1.2291712789181823</v>
      </c>
      <c r="Y1370" s="5">
        <f t="shared" si="2759"/>
        <v>0.78233694232250883</v>
      </c>
      <c r="Z1370" s="5">
        <f t="shared" si="2759"/>
        <v>3.440504767918604</v>
      </c>
      <c r="AA1370" s="5">
        <f t="shared" si="2759"/>
        <v>0.19089628282956483</v>
      </c>
      <c r="AB1370" s="5"/>
      <c r="AC1370" s="5">
        <f t="shared" ref="AC1370:AI1370" si="2760">AC1335*(1-E$48)</f>
        <v>4.852723980876454</v>
      </c>
      <c r="AD1370" s="5">
        <f t="shared" si="2760"/>
        <v>2.6192557501619058</v>
      </c>
      <c r="AE1370" s="5">
        <f t="shared" si="2760"/>
        <v>2.4482881393321585</v>
      </c>
      <c r="AF1370" s="5">
        <f t="shared" si="2760"/>
        <v>0.62781156114768821</v>
      </c>
      <c r="AG1370" s="5">
        <f t="shared" si="2760"/>
        <v>0.19795534852815222</v>
      </c>
      <c r="AH1370" s="5">
        <f t="shared" si="2760"/>
        <v>2.3938933649906247</v>
      </c>
      <c r="AI1370" s="5">
        <f t="shared" si="2760"/>
        <v>0</v>
      </c>
    </row>
    <row r="1371" spans="2:35" x14ac:dyDescent="0.3">
      <c r="B1371" s="86">
        <f t="shared" si="2700"/>
        <v>46112</v>
      </c>
      <c r="C1371" s="3"/>
      <c r="D1371" s="3"/>
      <c r="E1371" s="5">
        <f t="shared" ref="E1371:K1371" si="2761">E1336*(1-E$48)</f>
        <v>36.376367849693267</v>
      </c>
      <c r="F1371" s="5">
        <f t="shared" si="2761"/>
        <v>15.801795564222722</v>
      </c>
      <c r="G1371" s="5">
        <f t="shared" si="2761"/>
        <v>14.771265249713249</v>
      </c>
      <c r="H1371" s="5">
        <f t="shared" si="2761"/>
        <v>0</v>
      </c>
      <c r="I1371" s="5">
        <f t="shared" si="2761"/>
        <v>13.160020435630191</v>
      </c>
      <c r="J1371" s="5">
        <f t="shared" si="2761"/>
        <v>39.525290604301134</v>
      </c>
      <c r="K1371" s="5">
        <f t="shared" si="2761"/>
        <v>4.9562613313234358</v>
      </c>
      <c r="L1371" s="5"/>
      <c r="M1371" s="5">
        <f t="shared" ref="M1371:S1371" si="2762">M1336*(1-E$48)</f>
        <v>29.79470401175589</v>
      </c>
      <c r="N1371" s="5">
        <f t="shared" si="2762"/>
        <v>0</v>
      </c>
      <c r="O1371" s="5">
        <f t="shared" si="2762"/>
        <v>0</v>
      </c>
      <c r="P1371" s="5">
        <f t="shared" si="2762"/>
        <v>0</v>
      </c>
      <c r="Q1371" s="5">
        <f t="shared" si="2762"/>
        <v>0</v>
      </c>
      <c r="R1371" s="5">
        <f t="shared" si="2762"/>
        <v>0</v>
      </c>
      <c r="S1371" s="5">
        <f t="shared" si="2762"/>
        <v>0</v>
      </c>
      <c r="T1371" s="5"/>
      <c r="U1371" s="5">
        <f t="shared" ref="U1371:AA1371" si="2763">U1336*(1-E$48)</f>
        <v>21.949589647396085</v>
      </c>
      <c r="V1371" s="5">
        <f t="shared" si="2763"/>
        <v>3.8641211698501738</v>
      </c>
      <c r="W1371" s="5">
        <f t="shared" si="2763"/>
        <v>3.5839794307202757</v>
      </c>
      <c r="X1371" s="5">
        <f t="shared" si="2763"/>
        <v>1.2353171353127732</v>
      </c>
      <c r="Y1371" s="5">
        <f t="shared" si="2763"/>
        <v>0.78624862703412068</v>
      </c>
      <c r="Z1371" s="5">
        <f t="shared" si="2763"/>
        <v>3.4577072917581972</v>
      </c>
      <c r="AA1371" s="5">
        <f t="shared" si="2763"/>
        <v>0.19185076424371272</v>
      </c>
      <c r="AB1371" s="5"/>
      <c r="AC1371" s="5">
        <f t="shared" ref="AC1371:AI1371" si="2764">AC1336*(1-E$48)</f>
        <v>4.8769876007808364</v>
      </c>
      <c r="AD1371" s="5">
        <f t="shared" si="2764"/>
        <v>2.6323520289127149</v>
      </c>
      <c r="AE1371" s="5">
        <f t="shared" si="2764"/>
        <v>2.4605295800288198</v>
      </c>
      <c r="AF1371" s="5">
        <f t="shared" si="2764"/>
        <v>0.63095061895342641</v>
      </c>
      <c r="AG1371" s="5">
        <f t="shared" si="2764"/>
        <v>0.19894512527079322</v>
      </c>
      <c r="AH1371" s="5">
        <f t="shared" si="2764"/>
        <v>2.4058628318155773</v>
      </c>
      <c r="AI1371" s="5">
        <f t="shared" si="2764"/>
        <v>0</v>
      </c>
    </row>
    <row r="1372" spans="2:35" x14ac:dyDescent="0.3">
      <c r="B1372" s="86">
        <f t="shared" si="2700"/>
        <v>46477</v>
      </c>
      <c r="C1372" s="3"/>
      <c r="D1372" s="3"/>
      <c r="E1372" s="5">
        <f t="shared" ref="E1372:K1372" si="2765">E1337*(1-E$48)</f>
        <v>36.558249688941729</v>
      </c>
      <c r="F1372" s="5">
        <f t="shared" si="2765"/>
        <v>15.88080454204383</v>
      </c>
      <c r="G1372" s="5">
        <f t="shared" si="2765"/>
        <v>14.845121575961809</v>
      </c>
      <c r="H1372" s="5">
        <f t="shared" si="2765"/>
        <v>0</v>
      </c>
      <c r="I1372" s="5">
        <f t="shared" si="2765"/>
        <v>13.225820537808332</v>
      </c>
      <c r="J1372" s="5">
        <f t="shared" si="2765"/>
        <v>39.722917057322604</v>
      </c>
      <c r="K1372" s="5">
        <f t="shared" si="2765"/>
        <v>4.9810426379800603</v>
      </c>
      <c r="L1372" s="5"/>
      <c r="M1372" s="5">
        <f t="shared" ref="M1372:S1372" si="2766">M1337*(1-E$48)</f>
        <v>29.943677531814672</v>
      </c>
      <c r="N1372" s="5">
        <f t="shared" si="2766"/>
        <v>0</v>
      </c>
      <c r="O1372" s="5">
        <f t="shared" si="2766"/>
        <v>0</v>
      </c>
      <c r="P1372" s="5">
        <f t="shared" si="2766"/>
        <v>0</v>
      </c>
      <c r="Q1372" s="5">
        <f t="shared" si="2766"/>
        <v>0</v>
      </c>
      <c r="R1372" s="5">
        <f t="shared" si="2766"/>
        <v>0</v>
      </c>
      <c r="S1372" s="5">
        <f t="shared" si="2766"/>
        <v>0</v>
      </c>
      <c r="T1372" s="5"/>
      <c r="U1372" s="5">
        <f t="shared" ref="U1372:AA1372" si="2767">U1337*(1-E$48)</f>
        <v>22.05933759563306</v>
      </c>
      <c r="V1372" s="5">
        <f t="shared" si="2767"/>
        <v>3.8834417756994233</v>
      </c>
      <c r="W1372" s="5">
        <f t="shared" si="2767"/>
        <v>3.6018993278738742</v>
      </c>
      <c r="X1372" s="5">
        <f t="shared" si="2767"/>
        <v>1.2414937209893373</v>
      </c>
      <c r="Y1372" s="5">
        <f t="shared" si="2767"/>
        <v>0.79017987016929192</v>
      </c>
      <c r="Z1372" s="5">
        <f t="shared" si="2767"/>
        <v>3.4749958282169864</v>
      </c>
      <c r="AA1372" s="5">
        <f t="shared" si="2767"/>
        <v>0.19281001806493125</v>
      </c>
      <c r="AB1372" s="5"/>
      <c r="AC1372" s="5">
        <f t="shared" ref="AC1372:AI1372" si="2768">AC1337*(1-E$48)</f>
        <v>4.9013725387847416</v>
      </c>
      <c r="AD1372" s="5">
        <f t="shared" si="2768"/>
        <v>2.6455137890572793</v>
      </c>
      <c r="AE1372" s="5">
        <f t="shared" si="2768"/>
        <v>2.4728322279289636</v>
      </c>
      <c r="AF1372" s="5">
        <f t="shared" si="2768"/>
        <v>0.63410537204819373</v>
      </c>
      <c r="AG1372" s="5">
        <f t="shared" si="2768"/>
        <v>0.19993985089714683</v>
      </c>
      <c r="AH1372" s="5">
        <f t="shared" si="2768"/>
        <v>2.4178921459746547</v>
      </c>
      <c r="AI1372" s="5">
        <f t="shared" si="2768"/>
        <v>0</v>
      </c>
    </row>
    <row r="1373" spans="2:35" x14ac:dyDescent="0.3">
      <c r="B1373" s="86">
        <f t="shared" si="2700"/>
        <v>46843</v>
      </c>
      <c r="C1373" s="3"/>
      <c r="D1373" s="3"/>
      <c r="E1373" s="5">
        <f t="shared" ref="E1373:K1373" si="2769">E1338*(1-E$48)</f>
        <v>36.741040937386437</v>
      </c>
      <c r="F1373" s="5">
        <f t="shared" si="2769"/>
        <v>15.960208564754048</v>
      </c>
      <c r="G1373" s="5">
        <f t="shared" si="2769"/>
        <v>14.919347183841619</v>
      </c>
      <c r="H1373" s="5">
        <f t="shared" si="2769"/>
        <v>0</v>
      </c>
      <c r="I1373" s="5">
        <f t="shared" si="2769"/>
        <v>13.291949640497368</v>
      </c>
      <c r="J1373" s="5">
        <f t="shared" si="2769"/>
        <v>39.921531642609182</v>
      </c>
      <c r="K1373" s="5">
        <f t="shared" si="2769"/>
        <v>5.0059478511699584</v>
      </c>
      <c r="L1373" s="5"/>
      <c r="M1373" s="5">
        <f t="shared" ref="M1373:S1373" si="2770">M1338*(1-E$48)</f>
        <v>30.093395919473743</v>
      </c>
      <c r="N1373" s="5">
        <f t="shared" si="2770"/>
        <v>0</v>
      </c>
      <c r="O1373" s="5">
        <f t="shared" si="2770"/>
        <v>0</v>
      </c>
      <c r="P1373" s="5">
        <f t="shared" si="2770"/>
        <v>0</v>
      </c>
      <c r="Q1373" s="5">
        <f t="shared" si="2770"/>
        <v>0</v>
      </c>
      <c r="R1373" s="5">
        <f t="shared" si="2770"/>
        <v>0</v>
      </c>
      <c r="S1373" s="5">
        <f t="shared" si="2770"/>
        <v>0</v>
      </c>
      <c r="T1373" s="5"/>
      <c r="U1373" s="5">
        <f t="shared" ref="U1373:AA1373" si="2771">U1338*(1-E$48)</f>
        <v>22.169634283611231</v>
      </c>
      <c r="V1373" s="5">
        <f t="shared" si="2771"/>
        <v>3.9028589845779198</v>
      </c>
      <c r="W1373" s="5">
        <f t="shared" si="2771"/>
        <v>3.6199088245132431</v>
      </c>
      <c r="X1373" s="5">
        <f t="shared" si="2771"/>
        <v>1.2477011895942831</v>
      </c>
      <c r="Y1373" s="5">
        <f t="shared" si="2771"/>
        <v>0.79413076952013784</v>
      </c>
      <c r="Z1373" s="5">
        <f t="shared" si="2771"/>
        <v>3.4923708073580695</v>
      </c>
      <c r="AA1373" s="5">
        <f t="shared" si="2771"/>
        <v>0.19377406815525566</v>
      </c>
      <c r="AB1373" s="5"/>
      <c r="AC1373" s="5">
        <f t="shared" ref="AC1373:AI1373" si="2772">AC1338*(1-E$48)</f>
        <v>4.9258794014786611</v>
      </c>
      <c r="AD1373" s="5">
        <f t="shared" si="2772"/>
        <v>2.6587413580025654</v>
      </c>
      <c r="AE1373" s="5">
        <f t="shared" si="2772"/>
        <v>2.4851963890686082</v>
      </c>
      <c r="AF1373" s="5">
        <f t="shared" si="2772"/>
        <v>0.63727589890843439</v>
      </c>
      <c r="AG1373" s="5">
        <f t="shared" si="2772"/>
        <v>0.20093955015163267</v>
      </c>
      <c r="AH1373" s="5">
        <f t="shared" si="2772"/>
        <v>2.4299816067045272</v>
      </c>
      <c r="AI1373" s="5">
        <f t="shared" si="2772"/>
        <v>0</v>
      </c>
    </row>
    <row r="1374" spans="2:35" x14ac:dyDescent="0.3">
      <c r="B1374" s="86">
        <f t="shared" si="2700"/>
        <v>47208</v>
      </c>
      <c r="C1374" s="3"/>
      <c r="D1374" s="3"/>
      <c r="E1374" s="5">
        <f t="shared" ref="E1374:K1374" si="2773">E1339*(1-E$48)</f>
        <v>36.92474614207336</v>
      </c>
      <c r="F1374" s="5">
        <f t="shared" si="2773"/>
        <v>16.040009607577819</v>
      </c>
      <c r="G1374" s="5">
        <f t="shared" si="2773"/>
        <v>14.993943919760813</v>
      </c>
      <c r="H1374" s="5">
        <f t="shared" si="2773"/>
        <v>0</v>
      </c>
      <c r="I1374" s="5">
        <f t="shared" si="2773"/>
        <v>13.358409388699851</v>
      </c>
      <c r="J1374" s="5">
        <f t="shared" si="2773"/>
        <v>40.121139300822264</v>
      </c>
      <c r="K1374" s="5">
        <f t="shared" si="2773"/>
        <v>5.0309775904258025</v>
      </c>
      <c r="L1374" s="5"/>
      <c r="M1374" s="5">
        <f t="shared" ref="M1374:S1374" si="2774">M1339*(1-E$48)</f>
        <v>30.243862899071104</v>
      </c>
      <c r="N1374" s="5">
        <f t="shared" si="2774"/>
        <v>0</v>
      </c>
      <c r="O1374" s="5">
        <f t="shared" si="2774"/>
        <v>0</v>
      </c>
      <c r="P1374" s="5">
        <f t="shared" si="2774"/>
        <v>0</v>
      </c>
      <c r="Q1374" s="5">
        <f t="shared" si="2774"/>
        <v>0</v>
      </c>
      <c r="R1374" s="5">
        <f t="shared" si="2774"/>
        <v>0</v>
      </c>
      <c r="S1374" s="5">
        <f t="shared" si="2774"/>
        <v>0</v>
      </c>
      <c r="T1374" s="5"/>
      <c r="U1374" s="5">
        <f t="shared" ref="U1374:AA1374" si="2775">U1339*(1-E$48)</f>
        <v>22.280482455029276</v>
      </c>
      <c r="V1374" s="5">
        <f t="shared" si="2775"/>
        <v>3.9223732795008113</v>
      </c>
      <c r="W1374" s="5">
        <f t="shared" si="2775"/>
        <v>3.63800836863581</v>
      </c>
      <c r="X1374" s="5">
        <f t="shared" si="2775"/>
        <v>1.2539396955422553</v>
      </c>
      <c r="Y1374" s="5">
        <f t="shared" si="2775"/>
        <v>0.79810142336773859</v>
      </c>
      <c r="Z1374" s="5">
        <f t="shared" si="2775"/>
        <v>3.5098326613948618</v>
      </c>
      <c r="AA1374" s="5">
        <f t="shared" si="2775"/>
        <v>0.19474293849603219</v>
      </c>
      <c r="AB1374" s="5"/>
      <c r="AC1374" s="5">
        <f t="shared" ref="AC1374:AI1374" si="2776">AC1339*(1-E$48)</f>
        <v>4.9505087984860552</v>
      </c>
      <c r="AD1374" s="5">
        <f t="shared" si="2776"/>
        <v>2.6720350647925786</v>
      </c>
      <c r="AE1374" s="5">
        <f t="shared" si="2776"/>
        <v>2.4976223710139505</v>
      </c>
      <c r="AF1374" s="5">
        <f t="shared" si="2776"/>
        <v>0.64046227840297676</v>
      </c>
      <c r="AG1374" s="5">
        <f t="shared" si="2776"/>
        <v>0.20194424790239007</v>
      </c>
      <c r="AH1374" s="5">
        <f t="shared" si="2776"/>
        <v>2.4421315147380502</v>
      </c>
      <c r="AI1374" s="5">
        <f t="shared" si="2776"/>
        <v>0</v>
      </c>
    </row>
    <row r="1375" spans="2:35" x14ac:dyDescent="0.3">
      <c r="B1375" s="86">
        <f t="shared" si="2700"/>
        <v>47573</v>
      </c>
      <c r="C1375" s="3"/>
      <c r="D1375" s="3"/>
      <c r="E1375" s="5">
        <f t="shared" ref="E1375:K1375" si="2777">E1340*(1-E$48)</f>
        <v>37.109369872783724</v>
      </c>
      <c r="F1375" s="5">
        <f t="shared" si="2777"/>
        <v>16.120209655615703</v>
      </c>
      <c r="G1375" s="5">
        <f t="shared" si="2777"/>
        <v>15.068913639359621</v>
      </c>
      <c r="H1375" s="5">
        <f t="shared" si="2777"/>
        <v>0</v>
      </c>
      <c r="I1375" s="5">
        <f t="shared" si="2777"/>
        <v>13.425201435643356</v>
      </c>
      <c r="J1375" s="5">
        <f t="shared" si="2777"/>
        <v>40.321744997326377</v>
      </c>
      <c r="K1375" s="5">
        <f t="shared" si="2777"/>
        <v>5.0561324783779344</v>
      </c>
      <c r="L1375" s="5"/>
      <c r="M1375" s="5">
        <f t="shared" ref="M1375:S1375" si="2778">M1340*(1-E$48)</f>
        <v>30.395082213566461</v>
      </c>
      <c r="N1375" s="5">
        <f t="shared" si="2778"/>
        <v>0</v>
      </c>
      <c r="O1375" s="5">
        <f t="shared" si="2778"/>
        <v>0</v>
      </c>
      <c r="P1375" s="5">
        <f t="shared" si="2778"/>
        <v>0</v>
      </c>
      <c r="Q1375" s="5">
        <f t="shared" si="2778"/>
        <v>0</v>
      </c>
      <c r="R1375" s="5">
        <f t="shared" si="2778"/>
        <v>0</v>
      </c>
      <c r="S1375" s="5">
        <f t="shared" si="2778"/>
        <v>0</v>
      </c>
      <c r="T1375" s="5"/>
      <c r="U1375" s="5">
        <f t="shared" ref="U1375:AA1375" si="2779">U1340*(1-E$48)</f>
        <v>22.391884867304423</v>
      </c>
      <c r="V1375" s="5">
        <f t="shared" si="2779"/>
        <v>3.9419851458983119</v>
      </c>
      <c r="W1375" s="5">
        <f t="shared" si="2779"/>
        <v>3.6561984104789893</v>
      </c>
      <c r="X1375" s="5">
        <f t="shared" si="2779"/>
        <v>1.2602093940199666</v>
      </c>
      <c r="Y1375" s="5">
        <f t="shared" si="2779"/>
        <v>0.80209193048457683</v>
      </c>
      <c r="Z1375" s="5">
        <f t="shared" si="2779"/>
        <v>3.527381824701834</v>
      </c>
      <c r="AA1375" s="5">
        <f t="shared" si="2779"/>
        <v>0.19571665318851195</v>
      </c>
      <c r="AB1375" s="5"/>
      <c r="AC1375" s="5">
        <f t="shared" ref="AC1375:AI1375" si="2780">AC1340*(1-E$48)</f>
        <v>4.9752613424784853</v>
      </c>
      <c r="AD1375" s="5">
        <f t="shared" si="2780"/>
        <v>2.6853952401165402</v>
      </c>
      <c r="AE1375" s="5">
        <f t="shared" si="2780"/>
        <v>2.5101104828690204</v>
      </c>
      <c r="AF1375" s="5">
        <f t="shared" si="2780"/>
        <v>0.64366458979499175</v>
      </c>
      <c r="AG1375" s="5">
        <f t="shared" si="2780"/>
        <v>0.20295396914190178</v>
      </c>
      <c r="AH1375" s="5">
        <f t="shared" si="2780"/>
        <v>2.45434217231174</v>
      </c>
      <c r="AI1375" s="5">
        <f t="shared" si="2780"/>
        <v>0</v>
      </c>
    </row>
    <row r="1376" spans="2:35" x14ac:dyDescent="0.3">
      <c r="B1376" s="86">
        <f t="shared" si="2700"/>
        <v>47938</v>
      </c>
      <c r="C1376" s="3"/>
      <c r="D1376" s="3"/>
      <c r="E1376" s="5">
        <f t="shared" ref="E1376:K1376" si="2781">E1341*(1-E$48)</f>
        <v>37.294916722147633</v>
      </c>
      <c r="F1376" s="5">
        <f t="shared" si="2781"/>
        <v>16.200810703893783</v>
      </c>
      <c r="G1376" s="5">
        <f t="shared" si="2781"/>
        <v>15.144258207556415</v>
      </c>
      <c r="H1376" s="5">
        <f t="shared" si="2781"/>
        <v>0</v>
      </c>
      <c r="I1376" s="5">
        <f t="shared" si="2781"/>
        <v>13.492327442821573</v>
      </c>
      <c r="J1376" s="5">
        <f t="shared" si="2781"/>
        <v>40.523353722313004</v>
      </c>
      <c r="K1376" s="5">
        <f t="shared" si="2781"/>
        <v>5.0814131407698166</v>
      </c>
      <c r="L1376" s="5"/>
      <c r="M1376" s="5">
        <f t="shared" ref="M1376:S1376" si="2782">M1341*(1-E$48)</f>
        <v>30.547057624634284</v>
      </c>
      <c r="N1376" s="5">
        <f t="shared" si="2782"/>
        <v>0</v>
      </c>
      <c r="O1376" s="5">
        <f t="shared" si="2782"/>
        <v>0</v>
      </c>
      <c r="P1376" s="5">
        <f t="shared" si="2782"/>
        <v>0</v>
      </c>
      <c r="Q1376" s="5">
        <f t="shared" si="2782"/>
        <v>0</v>
      </c>
      <c r="R1376" s="5">
        <f t="shared" si="2782"/>
        <v>0</v>
      </c>
      <c r="S1376" s="5">
        <f t="shared" si="2782"/>
        <v>0</v>
      </c>
      <c r="T1376" s="5"/>
      <c r="U1376" s="5">
        <f t="shared" ref="U1376:AA1376" si="2783">U1341*(1-E$48)</f>
        <v>22.503844291640938</v>
      </c>
      <c r="V1376" s="5">
        <f t="shared" si="2783"/>
        <v>3.9616950716278048</v>
      </c>
      <c r="W1376" s="5">
        <f t="shared" si="2783"/>
        <v>3.6744794025313832</v>
      </c>
      <c r="X1376" s="5">
        <f t="shared" si="2783"/>
        <v>1.266510440990066</v>
      </c>
      <c r="Y1376" s="5">
        <f t="shared" si="2783"/>
        <v>0.8061023901369988</v>
      </c>
      <c r="Z1376" s="5">
        <f t="shared" si="2783"/>
        <v>3.5450187338253443</v>
      </c>
      <c r="AA1376" s="5">
        <f t="shared" si="2783"/>
        <v>0.19669523645445453</v>
      </c>
      <c r="AB1376" s="5"/>
      <c r="AC1376" s="5">
        <f t="shared" ref="AC1376:AI1376" si="2784">AC1341*(1-E$48)</f>
        <v>5.0001376491908749</v>
      </c>
      <c r="AD1376" s="5">
        <f t="shared" si="2784"/>
        <v>2.6988222163171232</v>
      </c>
      <c r="AE1376" s="5">
        <f t="shared" si="2784"/>
        <v>2.5226610352833649</v>
      </c>
      <c r="AF1376" s="5">
        <f t="shared" si="2784"/>
        <v>0.64688291274396637</v>
      </c>
      <c r="AG1376" s="5">
        <f t="shared" si="2784"/>
        <v>0.20396873898761148</v>
      </c>
      <c r="AH1376" s="5">
        <f t="shared" si="2784"/>
        <v>2.4666138831732987</v>
      </c>
      <c r="AI1376" s="5">
        <f t="shared" si="2784"/>
        <v>0</v>
      </c>
    </row>
    <row r="1377" spans="2:35" x14ac:dyDescent="0.3">
      <c r="B1377" s="86">
        <f t="shared" si="2700"/>
        <v>48304</v>
      </c>
      <c r="C1377" s="3"/>
      <c r="D1377" s="3"/>
      <c r="E1377" s="5">
        <f t="shared" ref="E1377:K1377" si="2785">E1342*(1-E$48)</f>
        <v>37.481391305758365</v>
      </c>
      <c r="F1377" s="5">
        <f t="shared" si="2785"/>
        <v>16.281814757413244</v>
      </c>
      <c r="G1377" s="5">
        <f t="shared" si="2785"/>
        <v>15.219979498594199</v>
      </c>
      <c r="H1377" s="5">
        <f t="shared" si="2785"/>
        <v>0</v>
      </c>
      <c r="I1377" s="5">
        <f t="shared" si="2785"/>
        <v>13.559789080035671</v>
      </c>
      <c r="J1377" s="5">
        <f t="shared" si="2785"/>
        <v>40.725970490924567</v>
      </c>
      <c r="K1377" s="5">
        <f t="shared" si="2785"/>
        <v>5.1068202064736727</v>
      </c>
      <c r="L1377" s="5"/>
      <c r="M1377" s="5">
        <f t="shared" ref="M1377:S1377" si="2786">M1342*(1-E$48)</f>
        <v>30.699792912757452</v>
      </c>
      <c r="N1377" s="5">
        <f t="shared" si="2786"/>
        <v>0</v>
      </c>
      <c r="O1377" s="5">
        <f t="shared" si="2786"/>
        <v>0</v>
      </c>
      <c r="P1377" s="5">
        <f t="shared" si="2786"/>
        <v>0</v>
      </c>
      <c r="Q1377" s="5">
        <f t="shared" si="2786"/>
        <v>0</v>
      </c>
      <c r="R1377" s="5">
        <f t="shared" si="2786"/>
        <v>0</v>
      </c>
      <c r="S1377" s="5">
        <f t="shared" si="2786"/>
        <v>0</v>
      </c>
      <c r="T1377" s="5"/>
      <c r="U1377" s="5">
        <f t="shared" ref="U1377:AA1377" si="2787">U1342*(1-E$48)</f>
        <v>22.616363513099142</v>
      </c>
      <c r="V1377" s="5">
        <f t="shared" si="2787"/>
        <v>3.9815035469859437</v>
      </c>
      <c r="W1377" s="5">
        <f t="shared" si="2787"/>
        <v>3.69285179954404</v>
      </c>
      <c r="X1377" s="5">
        <f t="shared" si="2787"/>
        <v>1.2728429931950158</v>
      </c>
      <c r="Y1377" s="5">
        <f t="shared" si="2787"/>
        <v>0.8101329020876844</v>
      </c>
      <c r="Z1377" s="5">
        <f t="shared" si="2787"/>
        <v>3.562743827494474</v>
      </c>
      <c r="AA1377" s="5">
        <f t="shared" si="2787"/>
        <v>0.19767871263672687</v>
      </c>
      <c r="AB1377" s="5"/>
      <c r="AC1377" s="5">
        <f t="shared" ref="AC1377:AI1377" si="2788">AC1342*(1-E$48)</f>
        <v>5.0251383374368297</v>
      </c>
      <c r="AD1377" s="5">
        <f t="shared" si="2788"/>
        <v>2.7123163273987081</v>
      </c>
      <c r="AE1377" s="5">
        <f t="shared" si="2788"/>
        <v>2.5352743404597811</v>
      </c>
      <c r="AF1377" s="5">
        <f t="shared" si="2788"/>
        <v>0.6501173273076859</v>
      </c>
      <c r="AG1377" s="5">
        <f t="shared" si="2788"/>
        <v>0.20498858268254927</v>
      </c>
      <c r="AH1377" s="5">
        <f t="shared" si="2788"/>
        <v>2.4789469525891654</v>
      </c>
      <c r="AI1377" s="5">
        <f t="shared" si="2788"/>
        <v>0</v>
      </c>
    </row>
    <row r="1378" spans="2:35" x14ac:dyDescent="0.3">
      <c r="B1378" s="86">
        <f t="shared" si="2700"/>
        <v>48669</v>
      </c>
      <c r="C1378" s="3"/>
      <c r="D1378" s="3"/>
      <c r="E1378" s="5">
        <f t="shared" ref="E1378:K1378" si="2789">E1343*(1-E$48)</f>
        <v>37.668798262287154</v>
      </c>
      <c r="F1378" s="5">
        <f t="shared" si="2789"/>
        <v>16.363223831200315</v>
      </c>
      <c r="G1378" s="5">
        <f t="shared" si="2789"/>
        <v>15.296079396087162</v>
      </c>
      <c r="H1378" s="5">
        <f t="shared" si="2789"/>
        <v>0</v>
      </c>
      <c r="I1378" s="5">
        <f t="shared" si="2789"/>
        <v>13.627588025435845</v>
      </c>
      <c r="J1378" s="5">
        <f t="shared" si="2789"/>
        <v>40.929600343379192</v>
      </c>
      <c r="K1378" s="5">
        <f t="shared" si="2789"/>
        <v>5.1323543075060396</v>
      </c>
      <c r="L1378" s="5"/>
      <c r="M1378" s="5">
        <f t="shared" ref="M1378:S1378" si="2790">M1343*(1-E$48)</f>
        <v>30.853291877321233</v>
      </c>
      <c r="N1378" s="5">
        <f t="shared" si="2790"/>
        <v>0</v>
      </c>
      <c r="O1378" s="5">
        <f t="shared" si="2790"/>
        <v>0</v>
      </c>
      <c r="P1378" s="5">
        <f t="shared" si="2790"/>
        <v>0</v>
      </c>
      <c r="Q1378" s="5">
        <f t="shared" si="2790"/>
        <v>0</v>
      </c>
      <c r="R1378" s="5">
        <f t="shared" si="2790"/>
        <v>0</v>
      </c>
      <c r="S1378" s="5">
        <f t="shared" si="2790"/>
        <v>0</v>
      </c>
      <c r="T1378" s="5"/>
      <c r="U1378" s="5">
        <f t="shared" ref="U1378:AA1378" si="2791">U1343*(1-E$48)</f>
        <v>22.729445330664632</v>
      </c>
      <c r="V1378" s="5">
        <f t="shared" si="2791"/>
        <v>4.0014110647208732</v>
      </c>
      <c r="W1378" s="5">
        <f t="shared" si="2791"/>
        <v>3.7113160585417617</v>
      </c>
      <c r="X1378" s="5">
        <f t="shared" si="2791"/>
        <v>1.2792072081609902</v>
      </c>
      <c r="Y1378" s="5">
        <f t="shared" si="2791"/>
        <v>0.81418356659812252</v>
      </c>
      <c r="Z1378" s="5">
        <f t="shared" si="2791"/>
        <v>3.5805575466319421</v>
      </c>
      <c r="AA1378" s="5">
        <f t="shared" si="2791"/>
        <v>0.19866710619991057</v>
      </c>
      <c r="AB1378" s="5"/>
      <c r="AC1378" s="5">
        <f t="shared" ref="AC1378:AI1378" si="2792">AC1343*(1-E$48)</f>
        <v>5.0502640291240146</v>
      </c>
      <c r="AD1378" s="5">
        <f t="shared" si="2792"/>
        <v>2.7258779090357015</v>
      </c>
      <c r="AE1378" s="5">
        <f t="shared" si="2792"/>
        <v>2.5479507121620806</v>
      </c>
      <c r="AF1378" s="5">
        <f t="shared" si="2792"/>
        <v>0.65336791394422411</v>
      </c>
      <c r="AG1378" s="5">
        <f t="shared" si="2792"/>
        <v>0.20601352559596253</v>
      </c>
      <c r="AH1378" s="5">
        <f t="shared" si="2792"/>
        <v>2.4913416873521106</v>
      </c>
      <c r="AI1378" s="5">
        <f t="shared" si="2792"/>
        <v>0</v>
      </c>
    </row>
    <row r="1379" spans="2:35" x14ac:dyDescent="0.3">
      <c r="B1379" s="86">
        <f t="shared" si="2700"/>
        <v>49034</v>
      </c>
      <c r="C1379" s="3"/>
      <c r="D1379" s="3"/>
      <c r="E1379" s="5">
        <f t="shared" ref="E1379:K1379" si="2793">E1344*(1-E$48)</f>
        <v>37.857142253598589</v>
      </c>
      <c r="F1379" s="5">
        <f t="shared" si="2793"/>
        <v>16.445039950356318</v>
      </c>
      <c r="G1379" s="5">
        <f t="shared" si="2793"/>
        <v>15.372559793067609</v>
      </c>
      <c r="H1379" s="5">
        <f t="shared" si="2793"/>
        <v>0</v>
      </c>
      <c r="I1379" s="5">
        <f t="shared" si="2793"/>
        <v>13.695725965563014</v>
      </c>
      <c r="J1379" s="5">
        <f t="shared" si="2793"/>
        <v>41.134248345096083</v>
      </c>
      <c r="K1379" s="5">
        <f t="shared" si="2793"/>
        <v>5.1580160790435681</v>
      </c>
      <c r="L1379" s="5"/>
      <c r="M1379" s="5">
        <f t="shared" ref="M1379:S1379" si="2794">M1344*(1-E$48)</f>
        <v>31.007558336707845</v>
      </c>
      <c r="N1379" s="5">
        <f t="shared" si="2794"/>
        <v>0</v>
      </c>
      <c r="O1379" s="5">
        <f t="shared" si="2794"/>
        <v>0</v>
      </c>
      <c r="P1379" s="5">
        <f t="shared" si="2794"/>
        <v>0</v>
      </c>
      <c r="Q1379" s="5">
        <f t="shared" si="2794"/>
        <v>0</v>
      </c>
      <c r="R1379" s="5">
        <f t="shared" si="2794"/>
        <v>0</v>
      </c>
      <c r="S1379" s="5">
        <f t="shared" si="2794"/>
        <v>0</v>
      </c>
      <c r="T1379" s="5"/>
      <c r="U1379" s="5">
        <f t="shared" ref="U1379:AA1379" si="2795">U1344*(1-E$48)</f>
        <v>22.843092557317956</v>
      </c>
      <c r="V1379" s="5">
        <f t="shared" si="2795"/>
        <v>4.0214181200444781</v>
      </c>
      <c r="W1379" s="5">
        <f t="shared" si="2795"/>
        <v>3.7298726388344674</v>
      </c>
      <c r="X1379" s="5">
        <f t="shared" si="2795"/>
        <v>1.2856032442017957</v>
      </c>
      <c r="Y1379" s="5">
        <f t="shared" si="2795"/>
        <v>0.81825448443111304</v>
      </c>
      <c r="Z1379" s="5">
        <f t="shared" si="2795"/>
        <v>3.598460334365102</v>
      </c>
      <c r="AA1379" s="5">
        <f t="shared" si="2795"/>
        <v>0.19966044173091047</v>
      </c>
      <c r="AB1379" s="5"/>
      <c r="AC1379" s="5">
        <f t="shared" ref="AC1379:AI1379" si="2796">AC1344*(1-E$48)</f>
        <v>5.0755153492696321</v>
      </c>
      <c r="AD1379" s="5">
        <f t="shared" si="2796"/>
        <v>2.7395072985808802</v>
      </c>
      <c r="AE1379" s="5">
        <f t="shared" si="2796"/>
        <v>2.5606904657228902</v>
      </c>
      <c r="AF1379" s="5">
        <f t="shared" si="2796"/>
        <v>0.65663475351394562</v>
      </c>
      <c r="AG1379" s="5">
        <f t="shared" si="2796"/>
        <v>0.20704359322394161</v>
      </c>
      <c r="AH1379" s="5">
        <f t="shared" si="2796"/>
        <v>2.5037983957888708</v>
      </c>
      <c r="AI1379" s="5">
        <f t="shared" si="2796"/>
        <v>0</v>
      </c>
    </row>
    <row r="1380" spans="2:35" x14ac:dyDescent="0.3">
      <c r="B1380" s="86">
        <f t="shared" si="2700"/>
        <v>49399</v>
      </c>
      <c r="C1380" s="3"/>
      <c r="D1380" s="3"/>
      <c r="E1380" s="5">
        <f t="shared" ref="E1380:K1380" si="2797">E1345*(1-E$48)</f>
        <v>38.046427964866581</v>
      </c>
      <c r="F1380" s="5">
        <f t="shared" si="2797"/>
        <v>16.527265150108096</v>
      </c>
      <c r="G1380" s="5">
        <f t="shared" si="2797"/>
        <v>15.449422592032931</v>
      </c>
      <c r="H1380" s="5">
        <f t="shared" si="2797"/>
        <v>0</v>
      </c>
      <c r="I1380" s="5">
        <f t="shared" si="2797"/>
        <v>13.764204595390847</v>
      </c>
      <c r="J1380" s="5">
        <f t="shared" si="2797"/>
        <v>41.339919586821523</v>
      </c>
      <c r="K1380" s="5">
        <f t="shared" si="2797"/>
        <v>5.183806159438781</v>
      </c>
      <c r="L1380" s="5"/>
      <c r="M1380" s="5">
        <f t="shared" ref="M1380:S1380" si="2798">M1345*(1-E$48)</f>
        <v>31.162596128391371</v>
      </c>
      <c r="N1380" s="5">
        <f t="shared" si="2798"/>
        <v>0</v>
      </c>
      <c r="O1380" s="5">
        <f t="shared" si="2798"/>
        <v>0</v>
      </c>
      <c r="P1380" s="5">
        <f t="shared" si="2798"/>
        <v>0</v>
      </c>
      <c r="Q1380" s="5">
        <f t="shared" si="2798"/>
        <v>0</v>
      </c>
      <c r="R1380" s="5">
        <f t="shared" si="2798"/>
        <v>0</v>
      </c>
      <c r="S1380" s="5">
        <f t="shared" si="2798"/>
        <v>0</v>
      </c>
      <c r="T1380" s="5"/>
      <c r="U1380" s="5">
        <f t="shared" ref="U1380:AA1380" si="2799">U1345*(1-E$48)</f>
        <v>22.957308020104538</v>
      </c>
      <c r="V1380" s="5">
        <f t="shared" si="2799"/>
        <v>4.0415252106447008</v>
      </c>
      <c r="W1380" s="5">
        <f t="shared" si="2799"/>
        <v>3.7485220020286398</v>
      </c>
      <c r="X1380" s="5">
        <f t="shared" si="2799"/>
        <v>1.2920312604228044</v>
      </c>
      <c r="Y1380" s="5">
        <f t="shared" si="2799"/>
        <v>0.82234575685326794</v>
      </c>
      <c r="Z1380" s="5">
        <f t="shared" si="2799"/>
        <v>3.6164526360369269</v>
      </c>
      <c r="AA1380" s="5">
        <f t="shared" si="2799"/>
        <v>0.20065874393956473</v>
      </c>
      <c r="AB1380" s="5"/>
      <c r="AC1380" s="5">
        <f t="shared" ref="AC1380:AI1380" si="2800">AC1345*(1-E$48)</f>
        <v>5.1008929260159803</v>
      </c>
      <c r="AD1380" s="5">
        <f t="shared" si="2800"/>
        <v>2.7532048350737837</v>
      </c>
      <c r="AE1380" s="5">
        <f t="shared" si="2800"/>
        <v>2.5734939180515037</v>
      </c>
      <c r="AF1380" s="5">
        <f t="shared" si="2800"/>
        <v>0.65991792728151522</v>
      </c>
      <c r="AG1380" s="5">
        <f t="shared" si="2800"/>
        <v>0.208078811190062</v>
      </c>
      <c r="AH1380" s="5">
        <f t="shared" si="2800"/>
        <v>2.5163173877678155</v>
      </c>
      <c r="AI1380" s="5">
        <f t="shared" si="2800"/>
        <v>0</v>
      </c>
    </row>
    <row r="1381" spans="2:35" x14ac:dyDescent="0.3">
      <c r="B1381" s="86">
        <f t="shared" si="2700"/>
        <v>49765</v>
      </c>
      <c r="C1381" s="3"/>
      <c r="D1381" s="3"/>
      <c r="E1381" s="5">
        <f t="shared" ref="E1381:K1381" si="2801">E1346*(1-E$48)</f>
        <v>38.236660104690912</v>
      </c>
      <c r="F1381" s="5">
        <f t="shared" si="2801"/>
        <v>16.609901475858635</v>
      </c>
      <c r="G1381" s="5">
        <f t="shared" si="2801"/>
        <v>15.5266697049931</v>
      </c>
      <c r="H1381" s="5">
        <f t="shared" si="2801"/>
        <v>0</v>
      </c>
      <c r="I1381" s="5">
        <f t="shared" si="2801"/>
        <v>13.833025618367799</v>
      </c>
      <c r="J1381" s="5">
        <f t="shared" si="2801"/>
        <v>41.546619184755627</v>
      </c>
      <c r="K1381" s="5">
        <f t="shared" si="2801"/>
        <v>5.2097251902359787</v>
      </c>
      <c r="L1381" s="5"/>
      <c r="M1381" s="5">
        <f t="shared" ref="M1381:S1381" si="2802">M1346*(1-E$48)</f>
        <v>31.318409109033333</v>
      </c>
      <c r="N1381" s="5">
        <f t="shared" si="2802"/>
        <v>0</v>
      </c>
      <c r="O1381" s="5">
        <f t="shared" si="2802"/>
        <v>0</v>
      </c>
      <c r="P1381" s="5">
        <f t="shared" si="2802"/>
        <v>0</v>
      </c>
      <c r="Q1381" s="5">
        <f t="shared" si="2802"/>
        <v>0</v>
      </c>
      <c r="R1381" s="5">
        <f t="shared" si="2802"/>
        <v>0</v>
      </c>
      <c r="S1381" s="5">
        <f t="shared" si="2802"/>
        <v>0</v>
      </c>
      <c r="T1381" s="5"/>
      <c r="U1381" s="5">
        <f t="shared" ref="U1381:AA1381" si="2803">U1346*(1-E$48)</f>
        <v>23.072094560205059</v>
      </c>
      <c r="V1381" s="5">
        <f t="shared" si="2803"/>
        <v>4.0617328366979217</v>
      </c>
      <c r="W1381" s="5">
        <f t="shared" si="2803"/>
        <v>3.7672646120387832</v>
      </c>
      <c r="X1381" s="5">
        <f t="shared" si="2803"/>
        <v>1.2984914167249184</v>
      </c>
      <c r="Y1381" s="5">
        <f t="shared" si="2803"/>
        <v>0.82645748563753507</v>
      </c>
      <c r="Z1381" s="5">
        <f t="shared" si="2803"/>
        <v>3.63453489921711</v>
      </c>
      <c r="AA1381" s="5">
        <f t="shared" si="2803"/>
        <v>0.20166203765926261</v>
      </c>
      <c r="AB1381" s="5"/>
      <c r="AC1381" s="5">
        <f t="shared" ref="AC1381:AI1381" si="2804">AC1346*(1-E$48)</f>
        <v>5.1263973906460594</v>
      </c>
      <c r="AD1381" s="5">
        <f t="shared" si="2804"/>
        <v>2.7669708592491524</v>
      </c>
      <c r="AE1381" s="5">
        <f t="shared" si="2804"/>
        <v>2.5863613876417619</v>
      </c>
      <c r="AF1381" s="5">
        <f t="shared" si="2804"/>
        <v>0.66321751691792263</v>
      </c>
      <c r="AG1381" s="5">
        <f t="shared" si="2804"/>
        <v>0.20911920524601246</v>
      </c>
      <c r="AH1381" s="5">
        <f t="shared" si="2804"/>
        <v>2.5288989747066544</v>
      </c>
      <c r="AI1381" s="5">
        <f t="shared" si="2804"/>
        <v>0</v>
      </c>
    </row>
    <row r="1382" spans="2:35" x14ac:dyDescent="0.3">
      <c r="B1382" s="86">
        <f t="shared" si="2700"/>
        <v>50130</v>
      </c>
      <c r="C1382" s="3"/>
      <c r="D1382" s="3"/>
      <c r="E1382" s="5">
        <f t="shared" ref="E1382:K1382" si="2805">E1347*(1-E$48)</f>
        <v>38.427843405214354</v>
      </c>
      <c r="F1382" s="5">
        <f t="shared" si="2805"/>
        <v>16.692950983237917</v>
      </c>
      <c r="G1382" s="5">
        <f t="shared" si="2805"/>
        <v>15.604303053518066</v>
      </c>
      <c r="H1382" s="5">
        <f t="shared" si="2805"/>
        <v>0</v>
      </c>
      <c r="I1382" s="5">
        <f t="shared" si="2805"/>
        <v>13.902190746459627</v>
      </c>
      <c r="J1382" s="5">
        <f t="shared" si="2805"/>
        <v>41.754352280679427</v>
      </c>
      <c r="K1382" s="5">
        <f t="shared" si="2805"/>
        <v>5.235773816187157</v>
      </c>
      <c r="L1382" s="5"/>
      <c r="M1382" s="5">
        <f t="shared" ref="M1382:S1382" si="2806">M1347*(1-E$48)</f>
        <v>31.475001154578486</v>
      </c>
      <c r="N1382" s="5">
        <f t="shared" si="2806"/>
        <v>0</v>
      </c>
      <c r="O1382" s="5">
        <f t="shared" si="2806"/>
        <v>0</v>
      </c>
      <c r="P1382" s="5">
        <f t="shared" si="2806"/>
        <v>0</v>
      </c>
      <c r="Q1382" s="5">
        <f t="shared" si="2806"/>
        <v>0</v>
      </c>
      <c r="R1382" s="5">
        <f t="shared" si="2806"/>
        <v>0</v>
      </c>
      <c r="S1382" s="5">
        <f t="shared" si="2806"/>
        <v>0</v>
      </c>
      <c r="T1382" s="5"/>
      <c r="U1382" s="5">
        <f t="shared" ref="U1382:AA1382" si="2807">U1347*(1-E$48)</f>
        <v>23.187455033006081</v>
      </c>
      <c r="V1382" s="5">
        <f t="shared" si="2807"/>
        <v>4.0820415008814122</v>
      </c>
      <c r="W1382" s="5">
        <f t="shared" si="2807"/>
        <v>3.7861009350989754</v>
      </c>
      <c r="X1382" s="5">
        <f t="shared" si="2807"/>
        <v>1.3049838738085424</v>
      </c>
      <c r="Y1382" s="5">
        <f t="shared" si="2807"/>
        <v>0.83058977306572235</v>
      </c>
      <c r="Z1382" s="5">
        <f t="shared" si="2807"/>
        <v>3.6527075737131991</v>
      </c>
      <c r="AA1382" s="5">
        <f t="shared" si="2807"/>
        <v>0.20267034784755888</v>
      </c>
      <c r="AB1382" s="5"/>
      <c r="AC1382" s="5">
        <f t="shared" ref="AC1382:AI1382" si="2808">AC1347*(1-E$48)</f>
        <v>5.1520293775992902</v>
      </c>
      <c r="AD1382" s="5">
        <f t="shared" si="2808"/>
        <v>2.7808057135453979</v>
      </c>
      <c r="AE1382" s="5">
        <f t="shared" si="2808"/>
        <v>2.5992931945799698</v>
      </c>
      <c r="AF1382" s="5">
        <f t="shared" si="2808"/>
        <v>0.66653360450251209</v>
      </c>
      <c r="AG1382" s="5">
        <f t="shared" si="2808"/>
        <v>0.21016480127224191</v>
      </c>
      <c r="AH1382" s="5">
        <f t="shared" si="2808"/>
        <v>2.5415434695801866</v>
      </c>
      <c r="AI1382" s="5">
        <f t="shared" si="2808"/>
        <v>0</v>
      </c>
    </row>
    <row r="1383" spans="2:35" x14ac:dyDescent="0.3">
      <c r="B1383" s="86">
        <f t="shared" si="2700"/>
        <v>50495</v>
      </c>
      <c r="C1383" s="3"/>
      <c r="D1383" s="3"/>
      <c r="E1383" s="5">
        <f t="shared" ref="E1383:K1383" si="2809">E1348*(1-E$48)</f>
        <v>38.619982622240414</v>
      </c>
      <c r="F1383" s="5">
        <f t="shared" si="2809"/>
        <v>16.77641573815411</v>
      </c>
      <c r="G1383" s="5">
        <f t="shared" si="2809"/>
        <v>15.682324568785649</v>
      </c>
      <c r="H1383" s="5">
        <f t="shared" si="2809"/>
        <v>0</v>
      </c>
      <c r="I1383" s="5">
        <f t="shared" si="2809"/>
        <v>13.971701700191922</v>
      </c>
      <c r="J1383" s="5">
        <f t="shared" si="2809"/>
        <v>41.963124042082811</v>
      </c>
      <c r="K1383" s="5">
        <f t="shared" si="2809"/>
        <v>5.2619526852680938</v>
      </c>
      <c r="L1383" s="5"/>
      <c r="M1383" s="5">
        <f t="shared" ref="M1383:S1383" si="2810">M1348*(1-E$48)</f>
        <v>31.632376160351377</v>
      </c>
      <c r="N1383" s="5">
        <f t="shared" si="2810"/>
        <v>0</v>
      </c>
      <c r="O1383" s="5">
        <f t="shared" si="2810"/>
        <v>0</v>
      </c>
      <c r="P1383" s="5">
        <f t="shared" si="2810"/>
        <v>0</v>
      </c>
      <c r="Q1383" s="5">
        <f t="shared" si="2810"/>
        <v>0</v>
      </c>
      <c r="R1383" s="5">
        <f t="shared" si="2810"/>
        <v>0</v>
      </c>
      <c r="S1383" s="5">
        <f t="shared" si="2810"/>
        <v>0</v>
      </c>
      <c r="T1383" s="5"/>
      <c r="U1383" s="5">
        <f t="shared" ref="U1383:AA1383" si="2811">U1348*(1-E$48)</f>
        <v>23.303392308171109</v>
      </c>
      <c r="V1383" s="5">
        <f t="shared" si="2811"/>
        <v>4.1024517083858187</v>
      </c>
      <c r="W1383" s="5">
        <f t="shared" si="2811"/>
        <v>3.8050314397744707</v>
      </c>
      <c r="X1383" s="5">
        <f t="shared" si="2811"/>
        <v>1.3115087931775853</v>
      </c>
      <c r="Y1383" s="5">
        <f t="shared" si="2811"/>
        <v>0.83474272193105081</v>
      </c>
      <c r="Z1383" s="5">
        <f t="shared" si="2811"/>
        <v>3.670971111581764</v>
      </c>
      <c r="AA1383" s="5">
        <f t="shared" si="2811"/>
        <v>0.20368369958679655</v>
      </c>
      <c r="AB1383" s="5"/>
      <c r="AC1383" s="5">
        <f t="shared" ref="AC1383:AI1383" si="2812">AC1348*(1-E$48)</f>
        <v>5.1777895244872845</v>
      </c>
      <c r="AD1383" s="5">
        <f t="shared" si="2812"/>
        <v>2.7947097421131244</v>
      </c>
      <c r="AE1383" s="5">
        <f t="shared" si="2812"/>
        <v>2.6122896605528694</v>
      </c>
      <c r="AF1383" s="5">
        <f t="shared" si="2812"/>
        <v>0.66986627252502484</v>
      </c>
      <c r="AG1383" s="5">
        <f t="shared" si="2812"/>
        <v>0.21121562527860305</v>
      </c>
      <c r="AH1383" s="5">
        <f t="shared" si="2812"/>
        <v>2.5542511869280866</v>
      </c>
      <c r="AI1383" s="5">
        <f t="shared" si="2812"/>
        <v>0</v>
      </c>
    </row>
    <row r="1384" spans="2:35" x14ac:dyDescent="0.3">
      <c r="B1384" s="86">
        <f t="shared" si="2700"/>
        <v>50860</v>
      </c>
      <c r="C1384" s="3"/>
      <c r="D1384" s="3"/>
      <c r="E1384" s="5">
        <f t="shared" ref="E1384:K1384" si="2813">E1349*(1-E$48)</f>
        <v>38.813082535351619</v>
      </c>
      <c r="F1384" s="5">
        <f t="shared" si="2813"/>
        <v>16.860297816844877</v>
      </c>
      <c r="G1384" s="5">
        <f t="shared" si="2813"/>
        <v>15.760736191629565</v>
      </c>
      <c r="H1384" s="5">
        <f t="shared" si="2813"/>
        <v>0</v>
      </c>
      <c r="I1384" s="5">
        <f t="shared" si="2813"/>
        <v>14.041560208692886</v>
      </c>
      <c r="J1384" s="5">
        <f t="shared" si="2813"/>
        <v>42.17293966229326</v>
      </c>
      <c r="K1384" s="5">
        <f t="shared" si="2813"/>
        <v>5.2882624486944358</v>
      </c>
      <c r="L1384" s="5"/>
      <c r="M1384" s="5">
        <f t="shared" ref="M1384:S1384" si="2814">M1349*(1-E$48)</f>
        <v>31.790538041153127</v>
      </c>
      <c r="N1384" s="5">
        <f t="shared" si="2814"/>
        <v>0</v>
      </c>
      <c r="O1384" s="5">
        <f t="shared" si="2814"/>
        <v>0</v>
      </c>
      <c r="P1384" s="5">
        <f t="shared" si="2814"/>
        <v>0</v>
      </c>
      <c r="Q1384" s="5">
        <f t="shared" si="2814"/>
        <v>0</v>
      </c>
      <c r="R1384" s="5">
        <f t="shared" si="2814"/>
        <v>0</v>
      </c>
      <c r="S1384" s="5">
        <f t="shared" si="2814"/>
        <v>0</v>
      </c>
      <c r="T1384" s="5"/>
      <c r="U1384" s="5">
        <f t="shared" ref="U1384:AA1384" si="2815">U1349*(1-E$48)</f>
        <v>23.419909269711965</v>
      </c>
      <c r="V1384" s="5">
        <f t="shared" si="2815"/>
        <v>4.1229639669277454</v>
      </c>
      <c r="W1384" s="5">
        <f t="shared" si="2815"/>
        <v>3.8240565969733415</v>
      </c>
      <c r="X1384" s="5">
        <f t="shared" si="2815"/>
        <v>1.3180663371434727</v>
      </c>
      <c r="Y1384" s="5">
        <f t="shared" si="2815"/>
        <v>0.83891643554070594</v>
      </c>
      <c r="Z1384" s="5">
        <f t="shared" si="2815"/>
        <v>3.6893259671396699</v>
      </c>
      <c r="AA1384" s="5">
        <f t="shared" si="2815"/>
        <v>0.20470211808473049</v>
      </c>
      <c r="AB1384" s="5"/>
      <c r="AC1384" s="5">
        <f t="shared" ref="AC1384:AI1384" si="2816">AC1349*(1-E$48)</f>
        <v>5.2036784721097193</v>
      </c>
      <c r="AD1384" s="5">
        <f t="shared" si="2816"/>
        <v>2.8086832908236894</v>
      </c>
      <c r="AE1384" s="5">
        <f t="shared" si="2816"/>
        <v>2.6253511088556336</v>
      </c>
      <c r="AF1384" s="5">
        <f t="shared" si="2816"/>
        <v>0.67321560388764956</v>
      </c>
      <c r="AG1384" s="5">
        <f t="shared" si="2816"/>
        <v>0.21227170340499568</v>
      </c>
      <c r="AH1384" s="5">
        <f t="shared" si="2816"/>
        <v>2.567022442862728</v>
      </c>
      <c r="AI1384" s="5">
        <f t="shared" si="2816"/>
        <v>0</v>
      </c>
    </row>
    <row r="1385" spans="2:35" x14ac:dyDescent="0.3">
      <c r="B1385" s="86">
        <f t="shared" si="2700"/>
        <v>51226</v>
      </c>
      <c r="C1385" s="3"/>
      <c r="D1385" s="3"/>
      <c r="E1385" s="5">
        <f t="shared" ref="E1385:K1385" si="2817">E1350*(1-E$48)</f>
        <v>39.007147948028361</v>
      </c>
      <c r="F1385" s="5">
        <f t="shared" si="2817"/>
        <v>16.944599305929099</v>
      </c>
      <c r="G1385" s="5">
        <f t="shared" si="2817"/>
        <v>15.839539872587721</v>
      </c>
      <c r="H1385" s="5">
        <f t="shared" si="2817"/>
        <v>0</v>
      </c>
      <c r="I1385" s="5">
        <f t="shared" si="2817"/>
        <v>14.11176800973633</v>
      </c>
      <c r="J1385" s="5">
        <f t="shared" si="2817"/>
        <v>42.383804360604685</v>
      </c>
      <c r="K1385" s="5">
        <f t="shared" si="2817"/>
        <v>5.3147037609379009</v>
      </c>
      <c r="L1385" s="5"/>
      <c r="M1385" s="5">
        <f t="shared" ref="M1385:S1385" si="2818">M1350*(1-E$48)</f>
        <v>31.949490731358885</v>
      </c>
      <c r="N1385" s="5">
        <f t="shared" si="2818"/>
        <v>0</v>
      </c>
      <c r="O1385" s="5">
        <f t="shared" si="2818"/>
        <v>0</v>
      </c>
      <c r="P1385" s="5">
        <f t="shared" si="2818"/>
        <v>0</v>
      </c>
      <c r="Q1385" s="5">
        <f t="shared" si="2818"/>
        <v>0</v>
      </c>
      <c r="R1385" s="5">
        <f t="shared" si="2818"/>
        <v>0</v>
      </c>
      <c r="S1385" s="5">
        <f t="shared" si="2818"/>
        <v>0</v>
      </c>
      <c r="T1385" s="5"/>
      <c r="U1385" s="5">
        <f t="shared" ref="U1385:AA1385" si="2819">U1350*(1-E$48)</f>
        <v>23.537008816060524</v>
      </c>
      <c r="V1385" s="5">
        <f t="shared" si="2819"/>
        <v>4.143578786762383</v>
      </c>
      <c r="W1385" s="5">
        <f t="shared" si="2819"/>
        <v>3.8431768799582073</v>
      </c>
      <c r="X1385" s="5">
        <f t="shared" si="2819"/>
        <v>1.3246566688291903</v>
      </c>
      <c r="Y1385" s="5">
        <f t="shared" si="2819"/>
        <v>0.84311101771840891</v>
      </c>
      <c r="Z1385" s="5">
        <f t="shared" si="2819"/>
        <v>3.7077725969753708</v>
      </c>
      <c r="AA1385" s="5">
        <f t="shared" si="2819"/>
        <v>0.20572562867515409</v>
      </c>
      <c r="AB1385" s="5"/>
      <c r="AC1385" s="5">
        <f t="shared" ref="AC1385:AI1385" si="2820">AC1350*(1-E$48)</f>
        <v>5.2296968644702666</v>
      </c>
      <c r="AD1385" s="5">
        <f t="shared" si="2820"/>
        <v>2.8227267072778073</v>
      </c>
      <c r="AE1385" s="5">
        <f t="shared" si="2820"/>
        <v>2.6384778643999103</v>
      </c>
      <c r="AF1385" s="5">
        <f t="shared" si="2820"/>
        <v>0.67658168190708778</v>
      </c>
      <c r="AG1385" s="5">
        <f t="shared" si="2820"/>
        <v>0.21333306192202106</v>
      </c>
      <c r="AH1385" s="5">
        <f t="shared" si="2820"/>
        <v>2.5798575550770413</v>
      </c>
      <c r="AI1385" s="5">
        <f t="shared" si="2820"/>
        <v>0</v>
      </c>
    </row>
    <row r="1386" spans="2:35" x14ac:dyDescent="0.3">
      <c r="B1386" s="86">
        <f t="shared" si="2700"/>
        <v>51591</v>
      </c>
      <c r="C1386" s="3"/>
      <c r="D1386" s="3"/>
      <c r="E1386" s="5">
        <f t="shared" ref="E1386:K1386" si="2821">E1351*(1-E$48)</f>
        <v>29.364931601324727</v>
      </c>
      <c r="F1386" s="5">
        <f t="shared" si="2821"/>
        <v>12.756046668508422</v>
      </c>
      <c r="G1386" s="5">
        <f t="shared" si="2821"/>
        <v>11.924147993970525</v>
      </c>
      <c r="H1386" s="5">
        <f t="shared" si="2821"/>
        <v>0</v>
      </c>
      <c r="I1386" s="5">
        <f t="shared" si="2821"/>
        <v>10.623465805082407</v>
      </c>
      <c r="J1386" s="5">
        <f t="shared" si="2821"/>
        <v>31.906908900679952</v>
      </c>
      <c r="K1386" s="5">
        <f t="shared" si="2821"/>
        <v>4.0009567638521268</v>
      </c>
      <c r="L1386" s="5"/>
      <c r="M1386" s="5">
        <f t="shared" ref="M1386:S1386" si="2822">M1351*(1-E$48)</f>
        <v>24.051863809000512</v>
      </c>
      <c r="N1386" s="5">
        <f t="shared" si="2822"/>
        <v>0</v>
      </c>
      <c r="O1386" s="5">
        <f t="shared" si="2822"/>
        <v>0</v>
      </c>
      <c r="P1386" s="5">
        <f t="shared" si="2822"/>
        <v>0</v>
      </c>
      <c r="Q1386" s="5">
        <f t="shared" si="2822"/>
        <v>0</v>
      </c>
      <c r="R1386" s="5">
        <f t="shared" si="2822"/>
        <v>0</v>
      </c>
      <c r="S1386" s="5">
        <f t="shared" si="2822"/>
        <v>0</v>
      </c>
      <c r="T1386" s="5"/>
      <c r="U1386" s="5">
        <f t="shared" ref="U1386:AA1386" si="2823">U1351*(1-E$48)</f>
        <v>17.718871805348922</v>
      </c>
      <c r="V1386" s="5">
        <f t="shared" si="2823"/>
        <v>3.1193233563267375</v>
      </c>
      <c r="W1386" s="5">
        <f t="shared" si="2823"/>
        <v>2.893178100642694</v>
      </c>
      <c r="X1386" s="5">
        <f t="shared" si="2823"/>
        <v>0.99721344732085093</v>
      </c>
      <c r="Y1386" s="5">
        <f t="shared" si="2823"/>
        <v>0.63470155266441952</v>
      </c>
      <c r="Z1386" s="5">
        <f t="shared" si="2823"/>
        <v>2.7912445392960681</v>
      </c>
      <c r="AA1386" s="5">
        <f t="shared" si="2823"/>
        <v>0.15487210248579031</v>
      </c>
      <c r="AB1386" s="5"/>
      <c r="AC1386" s="5">
        <f t="shared" ref="AC1386:AI1386" si="2824">AC1351*(1-E$48)</f>
        <v>3.9369628080843588</v>
      </c>
      <c r="AD1386" s="5">
        <f t="shared" si="2824"/>
        <v>2.1249740380630686</v>
      </c>
      <c r="AE1386" s="5">
        <f t="shared" si="2824"/>
        <v>1.9862698529752136</v>
      </c>
      <c r="AF1386" s="5">
        <f t="shared" si="2824"/>
        <v>0.50933677177275127</v>
      </c>
      <c r="AG1386" s="5">
        <f t="shared" si="2824"/>
        <v>0.1605990466154541</v>
      </c>
      <c r="AH1386" s="5">
        <f t="shared" si="2824"/>
        <v>1.9421399571928286</v>
      </c>
      <c r="AI1386" s="5">
        <f t="shared" si="2824"/>
        <v>0</v>
      </c>
    </row>
    <row r="1387" spans="2:35" x14ac:dyDescent="0.3">
      <c r="E1387" s="2"/>
      <c r="M1387" s="2"/>
    </row>
    <row r="1388" spans="2:35" s="97" customFormat="1" x14ac:dyDescent="0.3">
      <c r="B1388" s="96" t="s">
        <v>265</v>
      </c>
      <c r="C1388" s="96"/>
      <c r="D1388" s="96"/>
    </row>
    <row r="1389" spans="2:35" x14ac:dyDescent="0.3">
      <c r="E1389" s="305" t="s">
        <v>89</v>
      </c>
      <c r="F1389" s="305"/>
      <c r="G1389" s="305"/>
      <c r="H1389" s="305"/>
      <c r="I1389" s="305"/>
      <c r="J1389" s="305"/>
      <c r="K1389" s="305"/>
      <c r="M1389" s="305" t="s">
        <v>64</v>
      </c>
      <c r="N1389" s="305"/>
      <c r="O1389" s="305"/>
      <c r="P1389" s="305"/>
      <c r="Q1389" s="305"/>
      <c r="R1389" s="305"/>
      <c r="S1389" s="305"/>
      <c r="U1389" s="305" t="s">
        <v>65</v>
      </c>
      <c r="V1389" s="305"/>
      <c r="W1389" s="305"/>
      <c r="X1389" s="305"/>
      <c r="Y1389" s="305"/>
      <c r="Z1389" s="305"/>
      <c r="AA1389" s="305"/>
      <c r="AC1389" s="305" t="s">
        <v>66</v>
      </c>
      <c r="AD1389" s="305"/>
      <c r="AE1389" s="305"/>
      <c r="AF1389" s="305"/>
      <c r="AG1389" s="305"/>
      <c r="AH1389" s="305"/>
      <c r="AI1389" s="305"/>
    </row>
    <row r="1390" spans="2:35" s="3" customFormat="1" x14ac:dyDescent="0.3">
      <c r="B1390" s="4" t="s">
        <v>211</v>
      </c>
      <c r="C1390" s="4"/>
      <c r="D1390" s="4"/>
      <c r="E1390" s="3" t="s">
        <v>70</v>
      </c>
      <c r="F1390" s="3" t="s">
        <v>69</v>
      </c>
      <c r="G1390" s="3" t="s">
        <v>61</v>
      </c>
      <c r="H1390" s="3" t="s">
        <v>68</v>
      </c>
      <c r="I1390" s="3" t="s">
        <v>71</v>
      </c>
      <c r="J1390" s="3" t="s">
        <v>72</v>
      </c>
      <c r="K1390" s="3" t="s">
        <v>62</v>
      </c>
      <c r="M1390" s="3" t="s">
        <v>70</v>
      </c>
      <c r="N1390" s="3" t="s">
        <v>69</v>
      </c>
      <c r="O1390" s="3" t="s">
        <v>61</v>
      </c>
      <c r="P1390" s="3" t="s">
        <v>68</v>
      </c>
      <c r="Q1390" s="3" t="s">
        <v>71</v>
      </c>
      <c r="R1390" s="3" t="s">
        <v>72</v>
      </c>
      <c r="S1390" s="3" t="s">
        <v>62</v>
      </c>
      <c r="U1390" s="3" t="s">
        <v>70</v>
      </c>
      <c r="V1390" s="3" t="s">
        <v>69</v>
      </c>
      <c r="W1390" s="3" t="s">
        <v>61</v>
      </c>
      <c r="X1390" s="3" t="s">
        <v>68</v>
      </c>
      <c r="Y1390" s="3" t="s">
        <v>71</v>
      </c>
      <c r="Z1390" s="3" t="s">
        <v>72</v>
      </c>
      <c r="AA1390" s="3" t="s">
        <v>62</v>
      </c>
      <c r="AC1390" s="3" t="s">
        <v>70</v>
      </c>
      <c r="AD1390" s="3" t="s">
        <v>69</v>
      </c>
      <c r="AE1390" s="3" t="s">
        <v>61</v>
      </c>
      <c r="AF1390" s="3" t="s">
        <v>68</v>
      </c>
      <c r="AG1390" s="3" t="s">
        <v>71</v>
      </c>
      <c r="AH1390" s="3" t="s">
        <v>72</v>
      </c>
      <c r="AI1390" s="3" t="s">
        <v>62</v>
      </c>
    </row>
    <row r="1391" spans="2:35" hidden="1" x14ac:dyDescent="0.3">
      <c r="B1391" s="86">
        <f t="shared" ref="B1391:B1421" si="2825">DATE(IF(MONTH(B1286)&lt;=3,YEAR(B1286),YEAR(B1286)+1), 3, 31)</f>
        <v>40633</v>
      </c>
      <c r="C1391" s="3"/>
      <c r="D1391" s="3"/>
      <c r="E1391" s="5">
        <f>E1321-E1356</f>
        <v>0</v>
      </c>
      <c r="F1391" s="5">
        <f t="shared" ref="F1391:AI1391" si="2826">F1321-F1356</f>
        <v>0</v>
      </c>
      <c r="G1391" s="5">
        <f t="shared" si="2826"/>
        <v>0</v>
      </c>
      <c r="H1391" s="5">
        <f t="shared" si="2826"/>
        <v>0</v>
      </c>
      <c r="I1391" s="5">
        <f t="shared" si="2826"/>
        <v>0</v>
      </c>
      <c r="J1391" s="5">
        <f t="shared" si="2826"/>
        <v>0</v>
      </c>
      <c r="K1391" s="5">
        <f t="shared" si="2826"/>
        <v>0</v>
      </c>
      <c r="L1391" s="5"/>
      <c r="M1391" s="5">
        <f t="shared" si="2826"/>
        <v>0</v>
      </c>
      <c r="N1391" s="5">
        <f t="shared" si="2826"/>
        <v>0</v>
      </c>
      <c r="O1391" s="5">
        <f t="shared" si="2826"/>
        <v>0</v>
      </c>
      <c r="P1391" s="5">
        <f t="shared" si="2826"/>
        <v>0</v>
      </c>
      <c r="Q1391" s="5">
        <f t="shared" si="2826"/>
        <v>0</v>
      </c>
      <c r="R1391" s="5">
        <f t="shared" si="2826"/>
        <v>0</v>
      </c>
      <c r="S1391" s="5">
        <f t="shared" si="2826"/>
        <v>0</v>
      </c>
      <c r="T1391" s="5"/>
      <c r="U1391" s="5">
        <f t="shared" si="2826"/>
        <v>0</v>
      </c>
      <c r="V1391" s="5">
        <f t="shared" si="2826"/>
        <v>0</v>
      </c>
      <c r="W1391" s="5">
        <f t="shared" si="2826"/>
        <v>0</v>
      </c>
      <c r="X1391" s="5">
        <f t="shared" si="2826"/>
        <v>0</v>
      </c>
      <c r="Y1391" s="5">
        <f t="shared" si="2826"/>
        <v>0</v>
      </c>
      <c r="Z1391" s="5">
        <f t="shared" si="2826"/>
        <v>0</v>
      </c>
      <c r="AA1391" s="5">
        <f t="shared" si="2826"/>
        <v>0</v>
      </c>
      <c r="AB1391" s="5"/>
      <c r="AC1391" s="5">
        <f t="shared" si="2826"/>
        <v>0</v>
      </c>
      <c r="AD1391" s="5">
        <f t="shared" si="2826"/>
        <v>0</v>
      </c>
      <c r="AE1391" s="5">
        <f t="shared" si="2826"/>
        <v>0</v>
      </c>
      <c r="AF1391" s="5">
        <f t="shared" si="2826"/>
        <v>0</v>
      </c>
      <c r="AG1391" s="5">
        <f t="shared" si="2826"/>
        <v>0</v>
      </c>
      <c r="AH1391" s="5">
        <f t="shared" si="2826"/>
        <v>0</v>
      </c>
      <c r="AI1391" s="5">
        <f t="shared" si="2826"/>
        <v>0</v>
      </c>
    </row>
    <row r="1392" spans="2:35" hidden="1" x14ac:dyDescent="0.3">
      <c r="B1392" s="86">
        <f t="shared" si="2825"/>
        <v>40999</v>
      </c>
      <c r="C1392" s="3"/>
      <c r="D1392" s="3"/>
      <c r="E1392" s="5">
        <f t="shared" ref="E1392:AI1392" si="2827">E1322-E1357</f>
        <v>0</v>
      </c>
      <c r="F1392" s="5">
        <f t="shared" si="2827"/>
        <v>0</v>
      </c>
      <c r="G1392" s="5">
        <f t="shared" si="2827"/>
        <v>0</v>
      </c>
      <c r="H1392" s="5">
        <f t="shared" si="2827"/>
        <v>0</v>
      </c>
      <c r="I1392" s="5">
        <f t="shared" si="2827"/>
        <v>0</v>
      </c>
      <c r="J1392" s="5">
        <f t="shared" si="2827"/>
        <v>0</v>
      </c>
      <c r="K1392" s="5">
        <f t="shared" si="2827"/>
        <v>0</v>
      </c>
      <c r="L1392" s="5"/>
      <c r="M1392" s="5">
        <f t="shared" si="2827"/>
        <v>0</v>
      </c>
      <c r="N1392" s="5">
        <f t="shared" si="2827"/>
        <v>0</v>
      </c>
      <c r="O1392" s="5">
        <f t="shared" si="2827"/>
        <v>0</v>
      </c>
      <c r="P1392" s="5">
        <f t="shared" si="2827"/>
        <v>0</v>
      </c>
      <c r="Q1392" s="5">
        <f t="shared" si="2827"/>
        <v>0</v>
      </c>
      <c r="R1392" s="5">
        <f t="shared" si="2827"/>
        <v>0</v>
      </c>
      <c r="S1392" s="5">
        <f t="shared" si="2827"/>
        <v>0</v>
      </c>
      <c r="T1392" s="5"/>
      <c r="U1392" s="5">
        <f t="shared" si="2827"/>
        <v>0</v>
      </c>
      <c r="V1392" s="5">
        <f t="shared" si="2827"/>
        <v>0</v>
      </c>
      <c r="W1392" s="5">
        <f t="shared" si="2827"/>
        <v>0</v>
      </c>
      <c r="X1392" s="5">
        <f t="shared" si="2827"/>
        <v>0</v>
      </c>
      <c r="Y1392" s="5">
        <f t="shared" si="2827"/>
        <v>0</v>
      </c>
      <c r="Z1392" s="5">
        <f t="shared" si="2827"/>
        <v>0</v>
      </c>
      <c r="AA1392" s="5">
        <f t="shared" si="2827"/>
        <v>0</v>
      </c>
      <c r="AB1392" s="5"/>
      <c r="AC1392" s="5">
        <f t="shared" si="2827"/>
        <v>0</v>
      </c>
      <c r="AD1392" s="5">
        <f t="shared" si="2827"/>
        <v>0</v>
      </c>
      <c r="AE1392" s="5">
        <f t="shared" si="2827"/>
        <v>0</v>
      </c>
      <c r="AF1392" s="5">
        <f t="shared" si="2827"/>
        <v>0</v>
      </c>
      <c r="AG1392" s="5">
        <f t="shared" si="2827"/>
        <v>0</v>
      </c>
      <c r="AH1392" s="5">
        <f t="shared" si="2827"/>
        <v>0</v>
      </c>
      <c r="AI1392" s="5">
        <f t="shared" si="2827"/>
        <v>0</v>
      </c>
    </row>
    <row r="1393" spans="2:35" hidden="1" x14ac:dyDescent="0.3">
      <c r="B1393" s="86">
        <f t="shared" si="2825"/>
        <v>41364</v>
      </c>
      <c r="C1393" s="3"/>
      <c r="D1393" s="3"/>
      <c r="E1393" s="5">
        <f t="shared" ref="E1393:AI1393" si="2828">E1323-E1358</f>
        <v>0</v>
      </c>
      <c r="F1393" s="5">
        <f t="shared" si="2828"/>
        <v>0</v>
      </c>
      <c r="G1393" s="5">
        <f t="shared" si="2828"/>
        <v>0</v>
      </c>
      <c r="H1393" s="5">
        <f t="shared" si="2828"/>
        <v>0</v>
      </c>
      <c r="I1393" s="5">
        <f t="shared" si="2828"/>
        <v>0</v>
      </c>
      <c r="J1393" s="5">
        <f t="shared" si="2828"/>
        <v>0</v>
      </c>
      <c r="K1393" s="5">
        <f t="shared" si="2828"/>
        <v>0</v>
      </c>
      <c r="L1393" s="5"/>
      <c r="M1393" s="5">
        <f t="shared" si="2828"/>
        <v>0</v>
      </c>
      <c r="N1393" s="5">
        <f t="shared" si="2828"/>
        <v>0</v>
      </c>
      <c r="O1393" s="5">
        <f t="shared" si="2828"/>
        <v>0</v>
      </c>
      <c r="P1393" s="5">
        <f t="shared" si="2828"/>
        <v>0</v>
      </c>
      <c r="Q1393" s="5">
        <f t="shared" si="2828"/>
        <v>0</v>
      </c>
      <c r="R1393" s="5">
        <f t="shared" si="2828"/>
        <v>0</v>
      </c>
      <c r="S1393" s="5">
        <f t="shared" si="2828"/>
        <v>0</v>
      </c>
      <c r="T1393" s="5"/>
      <c r="U1393" s="5">
        <f t="shared" si="2828"/>
        <v>0</v>
      </c>
      <c r="V1393" s="5">
        <f t="shared" si="2828"/>
        <v>0</v>
      </c>
      <c r="W1393" s="5">
        <f t="shared" si="2828"/>
        <v>0</v>
      </c>
      <c r="X1393" s="5">
        <f t="shared" si="2828"/>
        <v>0</v>
      </c>
      <c r="Y1393" s="5">
        <f t="shared" si="2828"/>
        <v>0</v>
      </c>
      <c r="Z1393" s="5">
        <f t="shared" si="2828"/>
        <v>0</v>
      </c>
      <c r="AA1393" s="5">
        <f t="shared" si="2828"/>
        <v>0</v>
      </c>
      <c r="AB1393" s="5"/>
      <c r="AC1393" s="5">
        <f t="shared" si="2828"/>
        <v>0</v>
      </c>
      <c r="AD1393" s="5">
        <f t="shared" si="2828"/>
        <v>0</v>
      </c>
      <c r="AE1393" s="5">
        <f t="shared" si="2828"/>
        <v>0</v>
      </c>
      <c r="AF1393" s="5">
        <f t="shared" si="2828"/>
        <v>0</v>
      </c>
      <c r="AG1393" s="5">
        <f t="shared" si="2828"/>
        <v>0</v>
      </c>
      <c r="AH1393" s="5">
        <f t="shared" si="2828"/>
        <v>0</v>
      </c>
      <c r="AI1393" s="5">
        <f t="shared" si="2828"/>
        <v>0</v>
      </c>
    </row>
    <row r="1394" spans="2:35" hidden="1" x14ac:dyDescent="0.3">
      <c r="B1394" s="86">
        <f t="shared" si="2825"/>
        <v>41729</v>
      </c>
      <c r="C1394" s="3"/>
      <c r="D1394" s="3"/>
      <c r="E1394" s="5">
        <f t="shared" ref="E1394:AI1394" si="2829">E1324-E1359</f>
        <v>0</v>
      </c>
      <c r="F1394" s="5">
        <f t="shared" si="2829"/>
        <v>0</v>
      </c>
      <c r="G1394" s="5">
        <f t="shared" si="2829"/>
        <v>0</v>
      </c>
      <c r="H1394" s="5">
        <f t="shared" si="2829"/>
        <v>0</v>
      </c>
      <c r="I1394" s="5">
        <f t="shared" si="2829"/>
        <v>0</v>
      </c>
      <c r="J1394" s="5">
        <f t="shared" si="2829"/>
        <v>0</v>
      </c>
      <c r="K1394" s="5">
        <f t="shared" si="2829"/>
        <v>0</v>
      </c>
      <c r="L1394" s="5"/>
      <c r="M1394" s="5">
        <f t="shared" si="2829"/>
        <v>0</v>
      </c>
      <c r="N1394" s="5">
        <f t="shared" si="2829"/>
        <v>0</v>
      </c>
      <c r="O1394" s="5">
        <f t="shared" si="2829"/>
        <v>0</v>
      </c>
      <c r="P1394" s="5">
        <f t="shared" si="2829"/>
        <v>0</v>
      </c>
      <c r="Q1394" s="5">
        <f t="shared" si="2829"/>
        <v>0</v>
      </c>
      <c r="R1394" s="5">
        <f t="shared" si="2829"/>
        <v>0</v>
      </c>
      <c r="S1394" s="5">
        <f t="shared" si="2829"/>
        <v>0</v>
      </c>
      <c r="T1394" s="5"/>
      <c r="U1394" s="5">
        <f t="shared" si="2829"/>
        <v>0</v>
      </c>
      <c r="V1394" s="5">
        <f t="shared" si="2829"/>
        <v>0</v>
      </c>
      <c r="W1394" s="5">
        <f t="shared" si="2829"/>
        <v>0</v>
      </c>
      <c r="X1394" s="5">
        <f t="shared" si="2829"/>
        <v>0</v>
      </c>
      <c r="Y1394" s="5">
        <f t="shared" si="2829"/>
        <v>0</v>
      </c>
      <c r="Z1394" s="5">
        <f t="shared" si="2829"/>
        <v>0</v>
      </c>
      <c r="AA1394" s="5">
        <f t="shared" si="2829"/>
        <v>0</v>
      </c>
      <c r="AB1394" s="5"/>
      <c r="AC1394" s="5">
        <f t="shared" si="2829"/>
        <v>0</v>
      </c>
      <c r="AD1394" s="5">
        <f t="shared" si="2829"/>
        <v>0</v>
      </c>
      <c r="AE1394" s="5">
        <f t="shared" si="2829"/>
        <v>0</v>
      </c>
      <c r="AF1394" s="5">
        <f t="shared" si="2829"/>
        <v>0</v>
      </c>
      <c r="AG1394" s="5">
        <f t="shared" si="2829"/>
        <v>0</v>
      </c>
      <c r="AH1394" s="5">
        <f t="shared" si="2829"/>
        <v>0</v>
      </c>
      <c r="AI1394" s="5">
        <f t="shared" si="2829"/>
        <v>0</v>
      </c>
    </row>
    <row r="1395" spans="2:35" hidden="1" x14ac:dyDescent="0.3">
      <c r="B1395" s="86">
        <f t="shared" si="2825"/>
        <v>42094</v>
      </c>
      <c r="C1395" s="3"/>
      <c r="D1395" s="3"/>
      <c r="E1395" s="5">
        <f t="shared" ref="E1395:AI1395" si="2830">E1325-E1360</f>
        <v>0</v>
      </c>
      <c r="F1395" s="5">
        <f t="shared" si="2830"/>
        <v>0</v>
      </c>
      <c r="G1395" s="5">
        <f t="shared" si="2830"/>
        <v>0</v>
      </c>
      <c r="H1395" s="5">
        <f t="shared" si="2830"/>
        <v>0</v>
      </c>
      <c r="I1395" s="5">
        <f t="shared" si="2830"/>
        <v>0</v>
      </c>
      <c r="J1395" s="5">
        <f t="shared" si="2830"/>
        <v>0</v>
      </c>
      <c r="K1395" s="5">
        <f t="shared" si="2830"/>
        <v>0</v>
      </c>
      <c r="L1395" s="5"/>
      <c r="M1395" s="5">
        <f t="shared" si="2830"/>
        <v>0</v>
      </c>
      <c r="N1395" s="5">
        <f t="shared" si="2830"/>
        <v>0</v>
      </c>
      <c r="O1395" s="5">
        <f t="shared" si="2830"/>
        <v>0</v>
      </c>
      <c r="P1395" s="5">
        <f t="shared" si="2830"/>
        <v>0</v>
      </c>
      <c r="Q1395" s="5">
        <f t="shared" si="2830"/>
        <v>0</v>
      </c>
      <c r="R1395" s="5">
        <f t="shared" si="2830"/>
        <v>0</v>
      </c>
      <c r="S1395" s="5">
        <f t="shared" si="2830"/>
        <v>0</v>
      </c>
      <c r="T1395" s="5"/>
      <c r="U1395" s="5">
        <f t="shared" si="2830"/>
        <v>0</v>
      </c>
      <c r="V1395" s="5">
        <f t="shared" si="2830"/>
        <v>0</v>
      </c>
      <c r="W1395" s="5">
        <f t="shared" si="2830"/>
        <v>0</v>
      </c>
      <c r="X1395" s="5">
        <f t="shared" si="2830"/>
        <v>0</v>
      </c>
      <c r="Y1395" s="5">
        <f t="shared" si="2830"/>
        <v>0</v>
      </c>
      <c r="Z1395" s="5">
        <f t="shared" si="2830"/>
        <v>0</v>
      </c>
      <c r="AA1395" s="5">
        <f t="shared" si="2830"/>
        <v>0</v>
      </c>
      <c r="AB1395" s="5"/>
      <c r="AC1395" s="5">
        <f t="shared" si="2830"/>
        <v>0</v>
      </c>
      <c r="AD1395" s="5">
        <f t="shared" si="2830"/>
        <v>0</v>
      </c>
      <c r="AE1395" s="5">
        <f t="shared" si="2830"/>
        <v>0</v>
      </c>
      <c r="AF1395" s="5">
        <f t="shared" si="2830"/>
        <v>0</v>
      </c>
      <c r="AG1395" s="5">
        <f t="shared" si="2830"/>
        <v>0</v>
      </c>
      <c r="AH1395" s="5">
        <f t="shared" si="2830"/>
        <v>0</v>
      </c>
      <c r="AI1395" s="5">
        <f t="shared" si="2830"/>
        <v>0</v>
      </c>
    </row>
    <row r="1396" spans="2:35" hidden="1" x14ac:dyDescent="0.3">
      <c r="B1396" s="86">
        <f t="shared" si="2825"/>
        <v>42460</v>
      </c>
      <c r="C1396" s="3"/>
      <c r="D1396" s="3"/>
      <c r="E1396" s="5">
        <f t="shared" ref="E1396:AI1396" si="2831">E1326-E1361</f>
        <v>0</v>
      </c>
      <c r="F1396" s="5">
        <f t="shared" si="2831"/>
        <v>0</v>
      </c>
      <c r="G1396" s="5">
        <f t="shared" si="2831"/>
        <v>0</v>
      </c>
      <c r="H1396" s="5">
        <f t="shared" si="2831"/>
        <v>0</v>
      </c>
      <c r="I1396" s="5">
        <f t="shared" si="2831"/>
        <v>0</v>
      </c>
      <c r="J1396" s="5">
        <f t="shared" si="2831"/>
        <v>0</v>
      </c>
      <c r="K1396" s="5">
        <f t="shared" si="2831"/>
        <v>0</v>
      </c>
      <c r="L1396" s="5"/>
      <c r="M1396" s="5">
        <f t="shared" si="2831"/>
        <v>0</v>
      </c>
      <c r="N1396" s="5">
        <f t="shared" si="2831"/>
        <v>0</v>
      </c>
      <c r="O1396" s="5">
        <f t="shared" si="2831"/>
        <v>0</v>
      </c>
      <c r="P1396" s="5">
        <f t="shared" si="2831"/>
        <v>0</v>
      </c>
      <c r="Q1396" s="5">
        <f t="shared" si="2831"/>
        <v>0</v>
      </c>
      <c r="R1396" s="5">
        <f t="shared" si="2831"/>
        <v>0</v>
      </c>
      <c r="S1396" s="5">
        <f t="shared" si="2831"/>
        <v>0</v>
      </c>
      <c r="T1396" s="5"/>
      <c r="U1396" s="5">
        <f t="shared" si="2831"/>
        <v>0</v>
      </c>
      <c r="V1396" s="5">
        <f t="shared" si="2831"/>
        <v>0</v>
      </c>
      <c r="W1396" s="5">
        <f t="shared" si="2831"/>
        <v>0</v>
      </c>
      <c r="X1396" s="5">
        <f t="shared" si="2831"/>
        <v>0</v>
      </c>
      <c r="Y1396" s="5">
        <f t="shared" si="2831"/>
        <v>0</v>
      </c>
      <c r="Z1396" s="5">
        <f t="shared" si="2831"/>
        <v>0</v>
      </c>
      <c r="AA1396" s="5">
        <f t="shared" si="2831"/>
        <v>0</v>
      </c>
      <c r="AB1396" s="5"/>
      <c r="AC1396" s="5">
        <f t="shared" si="2831"/>
        <v>0</v>
      </c>
      <c r="AD1396" s="5">
        <f t="shared" si="2831"/>
        <v>0</v>
      </c>
      <c r="AE1396" s="5">
        <f t="shared" si="2831"/>
        <v>0</v>
      </c>
      <c r="AF1396" s="5">
        <f t="shared" si="2831"/>
        <v>0</v>
      </c>
      <c r="AG1396" s="5">
        <f t="shared" si="2831"/>
        <v>0</v>
      </c>
      <c r="AH1396" s="5">
        <f t="shared" si="2831"/>
        <v>0</v>
      </c>
      <c r="AI1396" s="5">
        <f t="shared" si="2831"/>
        <v>0</v>
      </c>
    </row>
    <row r="1397" spans="2:35" hidden="1" x14ac:dyDescent="0.3">
      <c r="B1397" s="86">
        <f t="shared" si="2825"/>
        <v>42825</v>
      </c>
      <c r="C1397" s="3"/>
      <c r="D1397" s="3"/>
      <c r="E1397" s="5">
        <f t="shared" ref="E1397:AI1397" si="2832">E1327-E1362</f>
        <v>0</v>
      </c>
      <c r="F1397" s="5">
        <f t="shared" si="2832"/>
        <v>0</v>
      </c>
      <c r="G1397" s="5">
        <f t="shared" si="2832"/>
        <v>0</v>
      </c>
      <c r="H1397" s="5">
        <f t="shared" si="2832"/>
        <v>0</v>
      </c>
      <c r="I1397" s="5">
        <f t="shared" si="2832"/>
        <v>0</v>
      </c>
      <c r="J1397" s="5">
        <f t="shared" si="2832"/>
        <v>0</v>
      </c>
      <c r="K1397" s="5">
        <f t="shared" si="2832"/>
        <v>0</v>
      </c>
      <c r="L1397" s="5"/>
      <c r="M1397" s="5">
        <f t="shared" si="2832"/>
        <v>0</v>
      </c>
      <c r="N1397" s="5">
        <f t="shared" si="2832"/>
        <v>0</v>
      </c>
      <c r="O1397" s="5">
        <f t="shared" si="2832"/>
        <v>0</v>
      </c>
      <c r="P1397" s="5">
        <f t="shared" si="2832"/>
        <v>0</v>
      </c>
      <c r="Q1397" s="5">
        <f t="shared" si="2832"/>
        <v>0</v>
      </c>
      <c r="R1397" s="5">
        <f t="shared" si="2832"/>
        <v>0</v>
      </c>
      <c r="S1397" s="5">
        <f t="shared" si="2832"/>
        <v>0</v>
      </c>
      <c r="T1397" s="5"/>
      <c r="U1397" s="5">
        <f t="shared" si="2832"/>
        <v>0</v>
      </c>
      <c r="V1397" s="5">
        <f t="shared" si="2832"/>
        <v>0</v>
      </c>
      <c r="W1397" s="5">
        <f t="shared" si="2832"/>
        <v>0</v>
      </c>
      <c r="X1397" s="5">
        <f t="shared" si="2832"/>
        <v>0</v>
      </c>
      <c r="Y1397" s="5">
        <f t="shared" si="2832"/>
        <v>0</v>
      </c>
      <c r="Z1397" s="5">
        <f t="shared" si="2832"/>
        <v>0</v>
      </c>
      <c r="AA1397" s="5">
        <f t="shared" si="2832"/>
        <v>0</v>
      </c>
      <c r="AB1397" s="5"/>
      <c r="AC1397" s="5">
        <f t="shared" si="2832"/>
        <v>0</v>
      </c>
      <c r="AD1397" s="5">
        <f t="shared" si="2832"/>
        <v>0</v>
      </c>
      <c r="AE1397" s="5">
        <f t="shared" si="2832"/>
        <v>0</v>
      </c>
      <c r="AF1397" s="5">
        <f t="shared" si="2832"/>
        <v>0</v>
      </c>
      <c r="AG1397" s="5">
        <f t="shared" si="2832"/>
        <v>0</v>
      </c>
      <c r="AH1397" s="5">
        <f t="shared" si="2832"/>
        <v>0</v>
      </c>
      <c r="AI1397" s="5">
        <f t="shared" si="2832"/>
        <v>0</v>
      </c>
    </row>
    <row r="1398" spans="2:35" hidden="1" x14ac:dyDescent="0.3">
      <c r="B1398" s="86">
        <f t="shared" si="2825"/>
        <v>43190</v>
      </c>
      <c r="C1398" s="3"/>
      <c r="D1398" s="3"/>
      <c r="E1398" s="5">
        <f t="shared" ref="E1398:AI1398" si="2833">E1328-E1363</f>
        <v>0</v>
      </c>
      <c r="F1398" s="5">
        <f t="shared" si="2833"/>
        <v>0</v>
      </c>
      <c r="G1398" s="5">
        <f t="shared" si="2833"/>
        <v>0</v>
      </c>
      <c r="H1398" s="5">
        <f t="shared" si="2833"/>
        <v>0</v>
      </c>
      <c r="I1398" s="5">
        <f t="shared" si="2833"/>
        <v>0</v>
      </c>
      <c r="J1398" s="5">
        <f t="shared" si="2833"/>
        <v>0</v>
      </c>
      <c r="K1398" s="5">
        <f t="shared" si="2833"/>
        <v>0</v>
      </c>
      <c r="L1398" s="5"/>
      <c r="M1398" s="5">
        <f t="shared" si="2833"/>
        <v>0</v>
      </c>
      <c r="N1398" s="5">
        <f t="shared" si="2833"/>
        <v>0</v>
      </c>
      <c r="O1398" s="5">
        <f t="shared" si="2833"/>
        <v>0</v>
      </c>
      <c r="P1398" s="5">
        <f t="shared" si="2833"/>
        <v>0</v>
      </c>
      <c r="Q1398" s="5">
        <f t="shared" si="2833"/>
        <v>0</v>
      </c>
      <c r="R1398" s="5">
        <f t="shared" si="2833"/>
        <v>0</v>
      </c>
      <c r="S1398" s="5">
        <f t="shared" si="2833"/>
        <v>0</v>
      </c>
      <c r="T1398" s="5"/>
      <c r="U1398" s="5">
        <f t="shared" si="2833"/>
        <v>0</v>
      </c>
      <c r="V1398" s="5">
        <f t="shared" si="2833"/>
        <v>0</v>
      </c>
      <c r="W1398" s="5">
        <f t="shared" si="2833"/>
        <v>0</v>
      </c>
      <c r="X1398" s="5">
        <f t="shared" si="2833"/>
        <v>0</v>
      </c>
      <c r="Y1398" s="5">
        <f t="shared" si="2833"/>
        <v>0</v>
      </c>
      <c r="Z1398" s="5">
        <f t="shared" si="2833"/>
        <v>0</v>
      </c>
      <c r="AA1398" s="5">
        <f t="shared" si="2833"/>
        <v>0</v>
      </c>
      <c r="AB1398" s="5"/>
      <c r="AC1398" s="5">
        <f t="shared" si="2833"/>
        <v>0</v>
      </c>
      <c r="AD1398" s="5">
        <f t="shared" si="2833"/>
        <v>0</v>
      </c>
      <c r="AE1398" s="5">
        <f t="shared" si="2833"/>
        <v>0</v>
      </c>
      <c r="AF1398" s="5">
        <f t="shared" si="2833"/>
        <v>0</v>
      </c>
      <c r="AG1398" s="5">
        <f t="shared" si="2833"/>
        <v>0</v>
      </c>
      <c r="AH1398" s="5">
        <f t="shared" si="2833"/>
        <v>0</v>
      </c>
      <c r="AI1398" s="5">
        <f t="shared" si="2833"/>
        <v>0</v>
      </c>
    </row>
    <row r="1399" spans="2:35" hidden="1" x14ac:dyDescent="0.3">
      <c r="B1399" s="86">
        <f t="shared" si="2825"/>
        <v>43555</v>
      </c>
      <c r="C1399" s="3"/>
      <c r="D1399" s="3"/>
      <c r="E1399" s="5">
        <f t="shared" ref="E1399:AI1399" si="2834">E1329-E1364</f>
        <v>0</v>
      </c>
      <c r="F1399" s="5">
        <f t="shared" si="2834"/>
        <v>0</v>
      </c>
      <c r="G1399" s="5">
        <f t="shared" si="2834"/>
        <v>0</v>
      </c>
      <c r="H1399" s="5">
        <f t="shared" si="2834"/>
        <v>0</v>
      </c>
      <c r="I1399" s="5">
        <f t="shared" si="2834"/>
        <v>0</v>
      </c>
      <c r="J1399" s="5">
        <f t="shared" si="2834"/>
        <v>0</v>
      </c>
      <c r="K1399" s="5">
        <f t="shared" si="2834"/>
        <v>0</v>
      </c>
      <c r="L1399" s="5"/>
      <c r="M1399" s="5">
        <f t="shared" si="2834"/>
        <v>0</v>
      </c>
      <c r="N1399" s="5">
        <f t="shared" si="2834"/>
        <v>0</v>
      </c>
      <c r="O1399" s="5">
        <f t="shared" si="2834"/>
        <v>0</v>
      </c>
      <c r="P1399" s="5">
        <f t="shared" si="2834"/>
        <v>0</v>
      </c>
      <c r="Q1399" s="5">
        <f t="shared" si="2834"/>
        <v>0</v>
      </c>
      <c r="R1399" s="5">
        <f t="shared" si="2834"/>
        <v>0</v>
      </c>
      <c r="S1399" s="5">
        <f t="shared" si="2834"/>
        <v>0</v>
      </c>
      <c r="T1399" s="5"/>
      <c r="U1399" s="5">
        <f t="shared" si="2834"/>
        <v>0</v>
      </c>
      <c r="V1399" s="5">
        <f t="shared" si="2834"/>
        <v>0</v>
      </c>
      <c r="W1399" s="5">
        <f t="shared" si="2834"/>
        <v>0</v>
      </c>
      <c r="X1399" s="5">
        <f t="shared" si="2834"/>
        <v>0</v>
      </c>
      <c r="Y1399" s="5">
        <f t="shared" si="2834"/>
        <v>0</v>
      </c>
      <c r="Z1399" s="5">
        <f t="shared" si="2834"/>
        <v>0</v>
      </c>
      <c r="AA1399" s="5">
        <f t="shared" si="2834"/>
        <v>0</v>
      </c>
      <c r="AB1399" s="5"/>
      <c r="AC1399" s="5">
        <f t="shared" si="2834"/>
        <v>0</v>
      </c>
      <c r="AD1399" s="5">
        <f t="shared" si="2834"/>
        <v>0</v>
      </c>
      <c r="AE1399" s="5">
        <f t="shared" si="2834"/>
        <v>0</v>
      </c>
      <c r="AF1399" s="5">
        <f t="shared" si="2834"/>
        <v>0</v>
      </c>
      <c r="AG1399" s="5">
        <f t="shared" si="2834"/>
        <v>0</v>
      </c>
      <c r="AH1399" s="5">
        <f t="shared" si="2834"/>
        <v>0</v>
      </c>
      <c r="AI1399" s="5">
        <f t="shared" si="2834"/>
        <v>0</v>
      </c>
    </row>
    <row r="1400" spans="2:35" hidden="1" x14ac:dyDescent="0.3">
      <c r="B1400" s="86">
        <f t="shared" si="2825"/>
        <v>43921</v>
      </c>
      <c r="C1400" s="3"/>
      <c r="D1400" s="3"/>
      <c r="E1400" s="5">
        <f t="shared" ref="E1400:AI1400" si="2835">E1330-E1365</f>
        <v>0</v>
      </c>
      <c r="F1400" s="5">
        <f t="shared" si="2835"/>
        <v>0</v>
      </c>
      <c r="G1400" s="5">
        <f t="shared" si="2835"/>
        <v>0</v>
      </c>
      <c r="H1400" s="5">
        <f t="shared" si="2835"/>
        <v>0</v>
      </c>
      <c r="I1400" s="5">
        <f t="shared" si="2835"/>
        <v>0</v>
      </c>
      <c r="J1400" s="5">
        <f t="shared" si="2835"/>
        <v>0</v>
      </c>
      <c r="K1400" s="5">
        <f t="shared" si="2835"/>
        <v>0</v>
      </c>
      <c r="L1400" s="5"/>
      <c r="M1400" s="5">
        <f t="shared" si="2835"/>
        <v>0</v>
      </c>
      <c r="N1400" s="5">
        <f t="shared" si="2835"/>
        <v>0</v>
      </c>
      <c r="O1400" s="5">
        <f t="shared" si="2835"/>
        <v>0</v>
      </c>
      <c r="P1400" s="5">
        <f t="shared" si="2835"/>
        <v>0</v>
      </c>
      <c r="Q1400" s="5">
        <f t="shared" si="2835"/>
        <v>0</v>
      </c>
      <c r="R1400" s="5">
        <f t="shared" si="2835"/>
        <v>0</v>
      </c>
      <c r="S1400" s="5">
        <f t="shared" si="2835"/>
        <v>0</v>
      </c>
      <c r="T1400" s="5"/>
      <c r="U1400" s="5">
        <f t="shared" si="2835"/>
        <v>0</v>
      </c>
      <c r="V1400" s="5">
        <f t="shared" si="2835"/>
        <v>0</v>
      </c>
      <c r="W1400" s="5">
        <f t="shared" si="2835"/>
        <v>0</v>
      </c>
      <c r="X1400" s="5">
        <f t="shared" si="2835"/>
        <v>0</v>
      </c>
      <c r="Y1400" s="5">
        <f t="shared" si="2835"/>
        <v>0</v>
      </c>
      <c r="Z1400" s="5">
        <f t="shared" si="2835"/>
        <v>0</v>
      </c>
      <c r="AA1400" s="5">
        <f t="shared" si="2835"/>
        <v>0</v>
      </c>
      <c r="AB1400" s="5"/>
      <c r="AC1400" s="5">
        <f t="shared" si="2835"/>
        <v>0</v>
      </c>
      <c r="AD1400" s="5">
        <f t="shared" si="2835"/>
        <v>0</v>
      </c>
      <c r="AE1400" s="5">
        <f t="shared" si="2835"/>
        <v>0</v>
      </c>
      <c r="AF1400" s="5">
        <f t="shared" si="2835"/>
        <v>0</v>
      </c>
      <c r="AG1400" s="5">
        <f t="shared" si="2835"/>
        <v>0</v>
      </c>
      <c r="AH1400" s="5">
        <f t="shared" si="2835"/>
        <v>0</v>
      </c>
      <c r="AI1400" s="5">
        <f t="shared" si="2835"/>
        <v>0</v>
      </c>
    </row>
    <row r="1401" spans="2:35" hidden="1" x14ac:dyDescent="0.3">
      <c r="B1401" s="86">
        <f t="shared" si="2825"/>
        <v>44286</v>
      </c>
      <c r="C1401" s="3"/>
      <c r="D1401" s="3"/>
      <c r="E1401" s="5">
        <f t="shared" ref="E1401:AI1401" si="2836">E1331-E1366</f>
        <v>0</v>
      </c>
      <c r="F1401" s="5">
        <f t="shared" si="2836"/>
        <v>0</v>
      </c>
      <c r="G1401" s="5">
        <f t="shared" si="2836"/>
        <v>0</v>
      </c>
      <c r="H1401" s="5">
        <f t="shared" si="2836"/>
        <v>0</v>
      </c>
      <c r="I1401" s="5">
        <f t="shared" si="2836"/>
        <v>0</v>
      </c>
      <c r="J1401" s="5">
        <f t="shared" si="2836"/>
        <v>0</v>
      </c>
      <c r="K1401" s="5">
        <f t="shared" si="2836"/>
        <v>0</v>
      </c>
      <c r="L1401" s="5"/>
      <c r="M1401" s="5">
        <f t="shared" si="2836"/>
        <v>0</v>
      </c>
      <c r="N1401" s="5">
        <f t="shared" si="2836"/>
        <v>0</v>
      </c>
      <c r="O1401" s="5">
        <f t="shared" si="2836"/>
        <v>0</v>
      </c>
      <c r="P1401" s="5">
        <f t="shared" si="2836"/>
        <v>0</v>
      </c>
      <c r="Q1401" s="5">
        <f t="shared" si="2836"/>
        <v>0</v>
      </c>
      <c r="R1401" s="5">
        <f t="shared" si="2836"/>
        <v>0</v>
      </c>
      <c r="S1401" s="5">
        <f t="shared" si="2836"/>
        <v>0</v>
      </c>
      <c r="T1401" s="5"/>
      <c r="U1401" s="5">
        <f t="shared" si="2836"/>
        <v>0</v>
      </c>
      <c r="V1401" s="5">
        <f t="shared" si="2836"/>
        <v>0</v>
      </c>
      <c r="W1401" s="5">
        <f t="shared" si="2836"/>
        <v>0</v>
      </c>
      <c r="X1401" s="5">
        <f t="shared" si="2836"/>
        <v>0</v>
      </c>
      <c r="Y1401" s="5">
        <f t="shared" si="2836"/>
        <v>0</v>
      </c>
      <c r="Z1401" s="5">
        <f t="shared" si="2836"/>
        <v>0</v>
      </c>
      <c r="AA1401" s="5">
        <f t="shared" si="2836"/>
        <v>0</v>
      </c>
      <c r="AB1401" s="5"/>
      <c r="AC1401" s="5">
        <f t="shared" si="2836"/>
        <v>0</v>
      </c>
      <c r="AD1401" s="5">
        <f t="shared" si="2836"/>
        <v>0</v>
      </c>
      <c r="AE1401" s="5">
        <f t="shared" si="2836"/>
        <v>0</v>
      </c>
      <c r="AF1401" s="5">
        <f t="shared" si="2836"/>
        <v>0</v>
      </c>
      <c r="AG1401" s="5">
        <f t="shared" si="2836"/>
        <v>0</v>
      </c>
      <c r="AH1401" s="5">
        <f t="shared" si="2836"/>
        <v>0</v>
      </c>
      <c r="AI1401" s="5">
        <f t="shared" si="2836"/>
        <v>0</v>
      </c>
    </row>
    <row r="1402" spans="2:35" x14ac:dyDescent="0.3">
      <c r="B1402" s="86">
        <f t="shared" si="2825"/>
        <v>44651</v>
      </c>
      <c r="C1402" s="3"/>
      <c r="D1402" s="3"/>
      <c r="E1402" s="5">
        <f t="shared" ref="E1402:AI1402" si="2837">E1332-E1367</f>
        <v>0</v>
      </c>
      <c r="F1402" s="5">
        <f t="shared" si="2837"/>
        <v>0</v>
      </c>
      <c r="G1402" s="5">
        <f t="shared" si="2837"/>
        <v>0</v>
      </c>
      <c r="H1402" s="5">
        <f t="shared" si="2837"/>
        <v>0</v>
      </c>
      <c r="I1402" s="5">
        <f t="shared" si="2837"/>
        <v>0</v>
      </c>
      <c r="J1402" s="5">
        <f t="shared" si="2837"/>
        <v>0</v>
      </c>
      <c r="K1402" s="5">
        <f t="shared" si="2837"/>
        <v>0</v>
      </c>
      <c r="L1402" s="5"/>
      <c r="M1402" s="5">
        <f t="shared" si="2837"/>
        <v>0</v>
      </c>
      <c r="N1402" s="5">
        <f t="shared" si="2837"/>
        <v>0</v>
      </c>
      <c r="O1402" s="5">
        <f t="shared" si="2837"/>
        <v>0</v>
      </c>
      <c r="P1402" s="5">
        <f t="shared" si="2837"/>
        <v>0</v>
      </c>
      <c r="Q1402" s="5">
        <f t="shared" si="2837"/>
        <v>0</v>
      </c>
      <c r="R1402" s="5">
        <f t="shared" si="2837"/>
        <v>0</v>
      </c>
      <c r="S1402" s="5">
        <f t="shared" si="2837"/>
        <v>0</v>
      </c>
      <c r="T1402" s="5"/>
      <c r="U1402" s="5">
        <f t="shared" si="2837"/>
        <v>0</v>
      </c>
      <c r="V1402" s="5">
        <f t="shared" si="2837"/>
        <v>0</v>
      </c>
      <c r="W1402" s="5">
        <f t="shared" si="2837"/>
        <v>0</v>
      </c>
      <c r="X1402" s="5">
        <f t="shared" si="2837"/>
        <v>0</v>
      </c>
      <c r="Y1402" s="5">
        <f t="shared" si="2837"/>
        <v>0</v>
      </c>
      <c r="Z1402" s="5">
        <f t="shared" si="2837"/>
        <v>0</v>
      </c>
      <c r="AA1402" s="5">
        <f t="shared" si="2837"/>
        <v>0</v>
      </c>
      <c r="AB1402" s="5"/>
      <c r="AC1402" s="5">
        <f t="shared" si="2837"/>
        <v>0</v>
      </c>
      <c r="AD1402" s="5">
        <f t="shared" si="2837"/>
        <v>0</v>
      </c>
      <c r="AE1402" s="5">
        <f t="shared" si="2837"/>
        <v>0</v>
      </c>
      <c r="AF1402" s="5">
        <f t="shared" si="2837"/>
        <v>0</v>
      </c>
      <c r="AG1402" s="5">
        <f t="shared" si="2837"/>
        <v>0</v>
      </c>
      <c r="AH1402" s="5">
        <f t="shared" si="2837"/>
        <v>0</v>
      </c>
      <c r="AI1402" s="5">
        <f t="shared" si="2837"/>
        <v>0</v>
      </c>
    </row>
    <row r="1403" spans="2:35" x14ac:dyDescent="0.3">
      <c r="B1403" s="86">
        <f t="shared" si="2825"/>
        <v>45016</v>
      </c>
      <c r="C1403" s="3"/>
      <c r="D1403" s="3"/>
      <c r="E1403" s="5">
        <f t="shared" ref="E1403:AI1403" si="2838">E1333-E1368</f>
        <v>0</v>
      </c>
      <c r="F1403" s="5">
        <f t="shared" si="2838"/>
        <v>0</v>
      </c>
      <c r="G1403" s="5">
        <f t="shared" si="2838"/>
        <v>0</v>
      </c>
      <c r="H1403" s="5">
        <f t="shared" si="2838"/>
        <v>0</v>
      </c>
      <c r="I1403" s="5">
        <f t="shared" si="2838"/>
        <v>0</v>
      </c>
      <c r="J1403" s="5">
        <f t="shared" si="2838"/>
        <v>0</v>
      </c>
      <c r="K1403" s="5">
        <f t="shared" si="2838"/>
        <v>0</v>
      </c>
      <c r="L1403" s="5"/>
      <c r="M1403" s="5">
        <f t="shared" si="2838"/>
        <v>0</v>
      </c>
      <c r="N1403" s="5">
        <f t="shared" si="2838"/>
        <v>0</v>
      </c>
      <c r="O1403" s="5">
        <f t="shared" si="2838"/>
        <v>0</v>
      </c>
      <c r="P1403" s="5">
        <f t="shared" si="2838"/>
        <v>0</v>
      </c>
      <c r="Q1403" s="5">
        <f t="shared" si="2838"/>
        <v>0</v>
      </c>
      <c r="R1403" s="5">
        <f t="shared" si="2838"/>
        <v>0</v>
      </c>
      <c r="S1403" s="5">
        <f t="shared" si="2838"/>
        <v>0</v>
      </c>
      <c r="T1403" s="5"/>
      <c r="U1403" s="5">
        <f t="shared" si="2838"/>
        <v>0</v>
      </c>
      <c r="V1403" s="5">
        <f t="shared" si="2838"/>
        <v>0</v>
      </c>
      <c r="W1403" s="5">
        <f t="shared" si="2838"/>
        <v>0</v>
      </c>
      <c r="X1403" s="5">
        <f t="shared" si="2838"/>
        <v>0</v>
      </c>
      <c r="Y1403" s="5">
        <f t="shared" si="2838"/>
        <v>0</v>
      </c>
      <c r="Z1403" s="5">
        <f t="shared" si="2838"/>
        <v>0</v>
      </c>
      <c r="AA1403" s="5">
        <f t="shared" si="2838"/>
        <v>0</v>
      </c>
      <c r="AB1403" s="5"/>
      <c r="AC1403" s="5">
        <f t="shared" si="2838"/>
        <v>0</v>
      </c>
      <c r="AD1403" s="5">
        <f t="shared" si="2838"/>
        <v>0</v>
      </c>
      <c r="AE1403" s="5">
        <f t="shared" si="2838"/>
        <v>0</v>
      </c>
      <c r="AF1403" s="5">
        <f t="shared" si="2838"/>
        <v>0</v>
      </c>
      <c r="AG1403" s="5">
        <f t="shared" si="2838"/>
        <v>0</v>
      </c>
      <c r="AH1403" s="5">
        <f t="shared" si="2838"/>
        <v>0</v>
      </c>
      <c r="AI1403" s="5">
        <f t="shared" si="2838"/>
        <v>0</v>
      </c>
    </row>
    <row r="1404" spans="2:35" x14ac:dyDescent="0.3">
      <c r="B1404" s="86">
        <f t="shared" si="2825"/>
        <v>45382</v>
      </c>
      <c r="C1404" s="3"/>
      <c r="D1404" s="3"/>
      <c r="E1404" s="5">
        <f t="shared" ref="E1404:AI1404" si="2839">E1334-E1369</f>
        <v>0</v>
      </c>
      <c r="F1404" s="5">
        <f t="shared" si="2839"/>
        <v>0</v>
      </c>
      <c r="G1404" s="5">
        <f t="shared" si="2839"/>
        <v>0</v>
      </c>
      <c r="H1404" s="5">
        <f t="shared" si="2839"/>
        <v>0</v>
      </c>
      <c r="I1404" s="5">
        <f t="shared" si="2839"/>
        <v>0</v>
      </c>
      <c r="J1404" s="5">
        <f t="shared" si="2839"/>
        <v>0</v>
      </c>
      <c r="K1404" s="5">
        <f t="shared" si="2839"/>
        <v>0</v>
      </c>
      <c r="L1404" s="5"/>
      <c r="M1404" s="5">
        <f t="shared" si="2839"/>
        <v>0</v>
      </c>
      <c r="N1404" s="5">
        <f t="shared" si="2839"/>
        <v>0</v>
      </c>
      <c r="O1404" s="5">
        <f t="shared" si="2839"/>
        <v>0</v>
      </c>
      <c r="P1404" s="5">
        <f t="shared" si="2839"/>
        <v>0</v>
      </c>
      <c r="Q1404" s="5">
        <f t="shared" si="2839"/>
        <v>0</v>
      </c>
      <c r="R1404" s="5">
        <f t="shared" si="2839"/>
        <v>0</v>
      </c>
      <c r="S1404" s="5">
        <f t="shared" si="2839"/>
        <v>0</v>
      </c>
      <c r="T1404" s="5"/>
      <c r="U1404" s="5">
        <f t="shared" si="2839"/>
        <v>0</v>
      </c>
      <c r="V1404" s="5">
        <f t="shared" si="2839"/>
        <v>0</v>
      </c>
      <c r="W1404" s="5">
        <f t="shared" si="2839"/>
        <v>0</v>
      </c>
      <c r="X1404" s="5">
        <f t="shared" si="2839"/>
        <v>0</v>
      </c>
      <c r="Y1404" s="5">
        <f t="shared" si="2839"/>
        <v>0</v>
      </c>
      <c r="Z1404" s="5">
        <f t="shared" si="2839"/>
        <v>0</v>
      </c>
      <c r="AA1404" s="5">
        <f t="shared" si="2839"/>
        <v>0</v>
      </c>
      <c r="AB1404" s="5"/>
      <c r="AC1404" s="5">
        <f t="shared" si="2839"/>
        <v>0</v>
      </c>
      <c r="AD1404" s="5">
        <f t="shared" si="2839"/>
        <v>0</v>
      </c>
      <c r="AE1404" s="5">
        <f t="shared" si="2839"/>
        <v>0</v>
      </c>
      <c r="AF1404" s="5">
        <f t="shared" si="2839"/>
        <v>0</v>
      </c>
      <c r="AG1404" s="5">
        <f t="shared" si="2839"/>
        <v>0</v>
      </c>
      <c r="AH1404" s="5">
        <f t="shared" si="2839"/>
        <v>0</v>
      </c>
      <c r="AI1404" s="5">
        <f t="shared" si="2839"/>
        <v>0</v>
      </c>
    </row>
    <row r="1405" spans="2:35" x14ac:dyDescent="0.3">
      <c r="B1405" s="86">
        <f t="shared" si="2825"/>
        <v>45747</v>
      </c>
      <c r="C1405" s="3"/>
      <c r="D1405" s="3"/>
      <c r="E1405" s="5">
        <f t="shared" ref="E1405:AI1405" si="2840">E1335-E1370</f>
        <v>0</v>
      </c>
      <c r="F1405" s="5">
        <f t="shared" si="2840"/>
        <v>0</v>
      </c>
      <c r="G1405" s="5">
        <f t="shared" si="2840"/>
        <v>0</v>
      </c>
      <c r="H1405" s="5">
        <f t="shared" si="2840"/>
        <v>0</v>
      </c>
      <c r="I1405" s="5">
        <f t="shared" si="2840"/>
        <v>0</v>
      </c>
      <c r="J1405" s="5">
        <f t="shared" si="2840"/>
        <v>0</v>
      </c>
      <c r="K1405" s="5">
        <f t="shared" si="2840"/>
        <v>0</v>
      </c>
      <c r="L1405" s="5"/>
      <c r="M1405" s="5">
        <f t="shared" si="2840"/>
        <v>0</v>
      </c>
      <c r="N1405" s="5">
        <f t="shared" si="2840"/>
        <v>0</v>
      </c>
      <c r="O1405" s="5">
        <f t="shared" si="2840"/>
        <v>0</v>
      </c>
      <c r="P1405" s="5">
        <f t="shared" si="2840"/>
        <v>0</v>
      </c>
      <c r="Q1405" s="5">
        <f t="shared" si="2840"/>
        <v>0</v>
      </c>
      <c r="R1405" s="5">
        <f t="shared" si="2840"/>
        <v>0</v>
      </c>
      <c r="S1405" s="5">
        <f t="shared" si="2840"/>
        <v>0</v>
      </c>
      <c r="T1405" s="5"/>
      <c r="U1405" s="5">
        <f t="shared" si="2840"/>
        <v>0</v>
      </c>
      <c r="V1405" s="5">
        <f t="shared" si="2840"/>
        <v>0</v>
      </c>
      <c r="W1405" s="5">
        <f t="shared" si="2840"/>
        <v>0</v>
      </c>
      <c r="X1405" s="5">
        <f t="shared" si="2840"/>
        <v>0</v>
      </c>
      <c r="Y1405" s="5">
        <f t="shared" si="2840"/>
        <v>0</v>
      </c>
      <c r="Z1405" s="5">
        <f t="shared" si="2840"/>
        <v>0</v>
      </c>
      <c r="AA1405" s="5">
        <f t="shared" si="2840"/>
        <v>0</v>
      </c>
      <c r="AB1405" s="5"/>
      <c r="AC1405" s="5">
        <f t="shared" si="2840"/>
        <v>0</v>
      </c>
      <c r="AD1405" s="5">
        <f t="shared" si="2840"/>
        <v>0</v>
      </c>
      <c r="AE1405" s="5">
        <f t="shared" si="2840"/>
        <v>0</v>
      </c>
      <c r="AF1405" s="5">
        <f t="shared" si="2840"/>
        <v>0</v>
      </c>
      <c r="AG1405" s="5">
        <f t="shared" si="2840"/>
        <v>0</v>
      </c>
      <c r="AH1405" s="5">
        <f t="shared" si="2840"/>
        <v>0</v>
      </c>
      <c r="AI1405" s="5">
        <f t="shared" si="2840"/>
        <v>0</v>
      </c>
    </row>
    <row r="1406" spans="2:35" x14ac:dyDescent="0.3">
      <c r="B1406" s="86">
        <f t="shared" si="2825"/>
        <v>46112</v>
      </c>
      <c r="C1406" s="3"/>
      <c r="D1406" s="3"/>
      <c r="E1406" s="5">
        <f t="shared" ref="E1406:AI1406" si="2841">E1336-E1371</f>
        <v>0</v>
      </c>
      <c r="F1406" s="5">
        <f t="shared" si="2841"/>
        <v>0</v>
      </c>
      <c r="G1406" s="5">
        <f t="shared" si="2841"/>
        <v>0</v>
      </c>
      <c r="H1406" s="5">
        <f t="shared" si="2841"/>
        <v>0</v>
      </c>
      <c r="I1406" s="5">
        <f t="shared" si="2841"/>
        <v>0</v>
      </c>
      <c r="J1406" s="5">
        <f t="shared" si="2841"/>
        <v>0</v>
      </c>
      <c r="K1406" s="5">
        <f t="shared" si="2841"/>
        <v>0</v>
      </c>
      <c r="L1406" s="5"/>
      <c r="M1406" s="5">
        <f t="shared" si="2841"/>
        <v>0</v>
      </c>
      <c r="N1406" s="5">
        <f t="shared" si="2841"/>
        <v>0</v>
      </c>
      <c r="O1406" s="5">
        <f t="shared" si="2841"/>
        <v>0</v>
      </c>
      <c r="P1406" s="5">
        <f t="shared" si="2841"/>
        <v>0</v>
      </c>
      <c r="Q1406" s="5">
        <f t="shared" si="2841"/>
        <v>0</v>
      </c>
      <c r="R1406" s="5">
        <f t="shared" si="2841"/>
        <v>0</v>
      </c>
      <c r="S1406" s="5">
        <f t="shared" si="2841"/>
        <v>0</v>
      </c>
      <c r="T1406" s="5"/>
      <c r="U1406" s="5">
        <f t="shared" si="2841"/>
        <v>0</v>
      </c>
      <c r="V1406" s="5">
        <f t="shared" si="2841"/>
        <v>0</v>
      </c>
      <c r="W1406" s="5">
        <f t="shared" si="2841"/>
        <v>0</v>
      </c>
      <c r="X1406" s="5">
        <f t="shared" si="2841"/>
        <v>0</v>
      </c>
      <c r="Y1406" s="5">
        <f t="shared" si="2841"/>
        <v>0</v>
      </c>
      <c r="Z1406" s="5">
        <f t="shared" si="2841"/>
        <v>0</v>
      </c>
      <c r="AA1406" s="5">
        <f t="shared" si="2841"/>
        <v>0</v>
      </c>
      <c r="AB1406" s="5"/>
      <c r="AC1406" s="5">
        <f t="shared" si="2841"/>
        <v>0</v>
      </c>
      <c r="AD1406" s="5">
        <f t="shared" si="2841"/>
        <v>0</v>
      </c>
      <c r="AE1406" s="5">
        <f t="shared" si="2841"/>
        <v>0</v>
      </c>
      <c r="AF1406" s="5">
        <f t="shared" si="2841"/>
        <v>0</v>
      </c>
      <c r="AG1406" s="5">
        <f t="shared" si="2841"/>
        <v>0</v>
      </c>
      <c r="AH1406" s="5">
        <f t="shared" si="2841"/>
        <v>0</v>
      </c>
      <c r="AI1406" s="5">
        <f t="shared" si="2841"/>
        <v>0</v>
      </c>
    </row>
    <row r="1407" spans="2:35" x14ac:dyDescent="0.3">
      <c r="B1407" s="86">
        <f t="shared" si="2825"/>
        <v>46477</v>
      </c>
      <c r="C1407" s="3"/>
      <c r="D1407" s="3"/>
      <c r="E1407" s="5">
        <f t="shared" ref="E1407:AI1407" si="2842">E1337-E1372</f>
        <v>0</v>
      </c>
      <c r="F1407" s="5">
        <f t="shared" si="2842"/>
        <v>0</v>
      </c>
      <c r="G1407" s="5">
        <f t="shared" si="2842"/>
        <v>0</v>
      </c>
      <c r="H1407" s="5">
        <f t="shared" si="2842"/>
        <v>0</v>
      </c>
      <c r="I1407" s="5">
        <f t="shared" si="2842"/>
        <v>0</v>
      </c>
      <c r="J1407" s="5">
        <f t="shared" si="2842"/>
        <v>0</v>
      </c>
      <c r="K1407" s="5">
        <f t="shared" si="2842"/>
        <v>0</v>
      </c>
      <c r="L1407" s="5"/>
      <c r="M1407" s="5">
        <f t="shared" si="2842"/>
        <v>0</v>
      </c>
      <c r="N1407" s="5">
        <f t="shared" si="2842"/>
        <v>0</v>
      </c>
      <c r="O1407" s="5">
        <f t="shared" si="2842"/>
        <v>0</v>
      </c>
      <c r="P1407" s="5">
        <f t="shared" si="2842"/>
        <v>0</v>
      </c>
      <c r="Q1407" s="5">
        <f t="shared" si="2842"/>
        <v>0</v>
      </c>
      <c r="R1407" s="5">
        <f t="shared" si="2842"/>
        <v>0</v>
      </c>
      <c r="S1407" s="5">
        <f t="shared" si="2842"/>
        <v>0</v>
      </c>
      <c r="T1407" s="5"/>
      <c r="U1407" s="5">
        <f t="shared" si="2842"/>
        <v>0</v>
      </c>
      <c r="V1407" s="5">
        <f t="shared" si="2842"/>
        <v>0</v>
      </c>
      <c r="W1407" s="5">
        <f t="shared" si="2842"/>
        <v>0</v>
      </c>
      <c r="X1407" s="5">
        <f t="shared" si="2842"/>
        <v>0</v>
      </c>
      <c r="Y1407" s="5">
        <f t="shared" si="2842"/>
        <v>0</v>
      </c>
      <c r="Z1407" s="5">
        <f t="shared" si="2842"/>
        <v>0</v>
      </c>
      <c r="AA1407" s="5">
        <f t="shared" si="2842"/>
        <v>0</v>
      </c>
      <c r="AB1407" s="5"/>
      <c r="AC1407" s="5">
        <f t="shared" si="2842"/>
        <v>0</v>
      </c>
      <c r="AD1407" s="5">
        <f t="shared" si="2842"/>
        <v>0</v>
      </c>
      <c r="AE1407" s="5">
        <f t="shared" si="2842"/>
        <v>0</v>
      </c>
      <c r="AF1407" s="5">
        <f t="shared" si="2842"/>
        <v>0</v>
      </c>
      <c r="AG1407" s="5">
        <f t="shared" si="2842"/>
        <v>0</v>
      </c>
      <c r="AH1407" s="5">
        <f t="shared" si="2842"/>
        <v>0</v>
      </c>
      <c r="AI1407" s="5">
        <f t="shared" si="2842"/>
        <v>0</v>
      </c>
    </row>
    <row r="1408" spans="2:35" x14ac:dyDescent="0.3">
      <c r="B1408" s="86">
        <f t="shared" si="2825"/>
        <v>46843</v>
      </c>
      <c r="C1408" s="3"/>
      <c r="D1408" s="3"/>
      <c r="E1408" s="5">
        <f t="shared" ref="E1408:AI1408" si="2843">E1338-E1373</f>
        <v>0</v>
      </c>
      <c r="F1408" s="5">
        <f t="shared" si="2843"/>
        <v>0</v>
      </c>
      <c r="G1408" s="5">
        <f t="shared" si="2843"/>
        <v>0</v>
      </c>
      <c r="H1408" s="5">
        <f t="shared" si="2843"/>
        <v>0</v>
      </c>
      <c r="I1408" s="5">
        <f t="shared" si="2843"/>
        <v>0</v>
      </c>
      <c r="J1408" s="5">
        <f t="shared" si="2843"/>
        <v>0</v>
      </c>
      <c r="K1408" s="5">
        <f t="shared" si="2843"/>
        <v>0</v>
      </c>
      <c r="L1408" s="5"/>
      <c r="M1408" s="5">
        <f t="shared" si="2843"/>
        <v>0</v>
      </c>
      <c r="N1408" s="5">
        <f t="shared" si="2843"/>
        <v>0</v>
      </c>
      <c r="O1408" s="5">
        <f t="shared" si="2843"/>
        <v>0</v>
      </c>
      <c r="P1408" s="5">
        <f t="shared" si="2843"/>
        <v>0</v>
      </c>
      <c r="Q1408" s="5">
        <f t="shared" si="2843"/>
        <v>0</v>
      </c>
      <c r="R1408" s="5">
        <f t="shared" si="2843"/>
        <v>0</v>
      </c>
      <c r="S1408" s="5">
        <f t="shared" si="2843"/>
        <v>0</v>
      </c>
      <c r="T1408" s="5"/>
      <c r="U1408" s="5">
        <f t="shared" si="2843"/>
        <v>0</v>
      </c>
      <c r="V1408" s="5">
        <f t="shared" si="2843"/>
        <v>0</v>
      </c>
      <c r="W1408" s="5">
        <f t="shared" si="2843"/>
        <v>0</v>
      </c>
      <c r="X1408" s="5">
        <f t="shared" si="2843"/>
        <v>0</v>
      </c>
      <c r="Y1408" s="5">
        <f t="shared" si="2843"/>
        <v>0</v>
      </c>
      <c r="Z1408" s="5">
        <f t="shared" si="2843"/>
        <v>0</v>
      </c>
      <c r="AA1408" s="5">
        <f t="shared" si="2843"/>
        <v>0</v>
      </c>
      <c r="AB1408" s="5"/>
      <c r="AC1408" s="5">
        <f t="shared" si="2843"/>
        <v>0</v>
      </c>
      <c r="AD1408" s="5">
        <f t="shared" si="2843"/>
        <v>0</v>
      </c>
      <c r="AE1408" s="5">
        <f t="shared" si="2843"/>
        <v>0</v>
      </c>
      <c r="AF1408" s="5">
        <f t="shared" si="2843"/>
        <v>0</v>
      </c>
      <c r="AG1408" s="5">
        <f t="shared" si="2843"/>
        <v>0</v>
      </c>
      <c r="AH1408" s="5">
        <f t="shared" si="2843"/>
        <v>0</v>
      </c>
      <c r="AI1408" s="5">
        <f t="shared" si="2843"/>
        <v>0</v>
      </c>
    </row>
    <row r="1409" spans="2:35" x14ac:dyDescent="0.3">
      <c r="B1409" s="86">
        <f t="shared" si="2825"/>
        <v>47208</v>
      </c>
      <c r="C1409" s="3"/>
      <c r="D1409" s="3"/>
      <c r="E1409" s="5">
        <f t="shared" ref="E1409:AI1409" si="2844">E1339-E1374</f>
        <v>0</v>
      </c>
      <c r="F1409" s="5">
        <f t="shared" si="2844"/>
        <v>0</v>
      </c>
      <c r="G1409" s="5">
        <f t="shared" si="2844"/>
        <v>0</v>
      </c>
      <c r="H1409" s="5">
        <f t="shared" si="2844"/>
        <v>0</v>
      </c>
      <c r="I1409" s="5">
        <f t="shared" si="2844"/>
        <v>0</v>
      </c>
      <c r="J1409" s="5">
        <f t="shared" si="2844"/>
        <v>0</v>
      </c>
      <c r="K1409" s="5">
        <f t="shared" si="2844"/>
        <v>0</v>
      </c>
      <c r="L1409" s="5"/>
      <c r="M1409" s="5">
        <f t="shared" si="2844"/>
        <v>0</v>
      </c>
      <c r="N1409" s="5">
        <f t="shared" si="2844"/>
        <v>0</v>
      </c>
      <c r="O1409" s="5">
        <f t="shared" si="2844"/>
        <v>0</v>
      </c>
      <c r="P1409" s="5">
        <f t="shared" si="2844"/>
        <v>0</v>
      </c>
      <c r="Q1409" s="5">
        <f t="shared" si="2844"/>
        <v>0</v>
      </c>
      <c r="R1409" s="5">
        <f t="shared" si="2844"/>
        <v>0</v>
      </c>
      <c r="S1409" s="5">
        <f t="shared" si="2844"/>
        <v>0</v>
      </c>
      <c r="T1409" s="5"/>
      <c r="U1409" s="5">
        <f t="shared" si="2844"/>
        <v>0</v>
      </c>
      <c r="V1409" s="5">
        <f t="shared" si="2844"/>
        <v>0</v>
      </c>
      <c r="W1409" s="5">
        <f t="shared" si="2844"/>
        <v>0</v>
      </c>
      <c r="X1409" s="5">
        <f t="shared" si="2844"/>
        <v>0</v>
      </c>
      <c r="Y1409" s="5">
        <f t="shared" si="2844"/>
        <v>0</v>
      </c>
      <c r="Z1409" s="5">
        <f t="shared" si="2844"/>
        <v>0</v>
      </c>
      <c r="AA1409" s="5">
        <f t="shared" si="2844"/>
        <v>0</v>
      </c>
      <c r="AB1409" s="5"/>
      <c r="AC1409" s="5">
        <f t="shared" si="2844"/>
        <v>0</v>
      </c>
      <c r="AD1409" s="5">
        <f t="shared" si="2844"/>
        <v>0</v>
      </c>
      <c r="AE1409" s="5">
        <f t="shared" si="2844"/>
        <v>0</v>
      </c>
      <c r="AF1409" s="5">
        <f t="shared" si="2844"/>
        <v>0</v>
      </c>
      <c r="AG1409" s="5">
        <f t="shared" si="2844"/>
        <v>0</v>
      </c>
      <c r="AH1409" s="5">
        <f t="shared" si="2844"/>
        <v>0</v>
      </c>
      <c r="AI1409" s="5">
        <f t="shared" si="2844"/>
        <v>0</v>
      </c>
    </row>
    <row r="1410" spans="2:35" x14ac:dyDescent="0.3">
      <c r="B1410" s="86">
        <f t="shared" si="2825"/>
        <v>47573</v>
      </c>
      <c r="C1410" s="3"/>
      <c r="D1410" s="3"/>
      <c r="E1410" s="5">
        <f t="shared" ref="E1410:AI1410" si="2845">E1340-E1375</f>
        <v>0</v>
      </c>
      <c r="F1410" s="5">
        <f t="shared" si="2845"/>
        <v>0</v>
      </c>
      <c r="G1410" s="5">
        <f t="shared" si="2845"/>
        <v>0</v>
      </c>
      <c r="H1410" s="5">
        <f t="shared" si="2845"/>
        <v>0</v>
      </c>
      <c r="I1410" s="5">
        <f t="shared" si="2845"/>
        <v>0</v>
      </c>
      <c r="J1410" s="5">
        <f t="shared" si="2845"/>
        <v>0</v>
      </c>
      <c r="K1410" s="5">
        <f t="shared" si="2845"/>
        <v>0</v>
      </c>
      <c r="L1410" s="5"/>
      <c r="M1410" s="5">
        <f t="shared" si="2845"/>
        <v>0</v>
      </c>
      <c r="N1410" s="5">
        <f t="shared" si="2845"/>
        <v>0</v>
      </c>
      <c r="O1410" s="5">
        <f t="shared" si="2845"/>
        <v>0</v>
      </c>
      <c r="P1410" s="5">
        <f t="shared" si="2845"/>
        <v>0</v>
      </c>
      <c r="Q1410" s="5">
        <f t="shared" si="2845"/>
        <v>0</v>
      </c>
      <c r="R1410" s="5">
        <f t="shared" si="2845"/>
        <v>0</v>
      </c>
      <c r="S1410" s="5">
        <f t="shared" si="2845"/>
        <v>0</v>
      </c>
      <c r="T1410" s="5"/>
      <c r="U1410" s="5">
        <f t="shared" si="2845"/>
        <v>0</v>
      </c>
      <c r="V1410" s="5">
        <f t="shared" si="2845"/>
        <v>0</v>
      </c>
      <c r="W1410" s="5">
        <f t="shared" si="2845"/>
        <v>0</v>
      </c>
      <c r="X1410" s="5">
        <f t="shared" si="2845"/>
        <v>0</v>
      </c>
      <c r="Y1410" s="5">
        <f t="shared" si="2845"/>
        <v>0</v>
      </c>
      <c r="Z1410" s="5">
        <f t="shared" si="2845"/>
        <v>0</v>
      </c>
      <c r="AA1410" s="5">
        <f t="shared" si="2845"/>
        <v>0</v>
      </c>
      <c r="AB1410" s="5"/>
      <c r="AC1410" s="5">
        <f t="shared" si="2845"/>
        <v>0</v>
      </c>
      <c r="AD1410" s="5">
        <f t="shared" si="2845"/>
        <v>0</v>
      </c>
      <c r="AE1410" s="5">
        <f t="shared" si="2845"/>
        <v>0</v>
      </c>
      <c r="AF1410" s="5">
        <f t="shared" si="2845"/>
        <v>0</v>
      </c>
      <c r="AG1410" s="5">
        <f t="shared" si="2845"/>
        <v>0</v>
      </c>
      <c r="AH1410" s="5">
        <f t="shared" si="2845"/>
        <v>0</v>
      </c>
      <c r="AI1410" s="5">
        <f t="shared" si="2845"/>
        <v>0</v>
      </c>
    </row>
    <row r="1411" spans="2:35" x14ac:dyDescent="0.3">
      <c r="B1411" s="86">
        <f t="shared" si="2825"/>
        <v>47938</v>
      </c>
      <c r="C1411" s="3"/>
      <c r="D1411" s="3"/>
      <c r="E1411" s="5">
        <f t="shared" ref="E1411:AI1411" si="2846">E1341-E1376</f>
        <v>0</v>
      </c>
      <c r="F1411" s="5">
        <f t="shared" si="2846"/>
        <v>0</v>
      </c>
      <c r="G1411" s="5">
        <f t="shared" si="2846"/>
        <v>0</v>
      </c>
      <c r="H1411" s="5">
        <f t="shared" si="2846"/>
        <v>0</v>
      </c>
      <c r="I1411" s="5">
        <f t="shared" si="2846"/>
        <v>0</v>
      </c>
      <c r="J1411" s="5">
        <f t="shared" si="2846"/>
        <v>0</v>
      </c>
      <c r="K1411" s="5">
        <f t="shared" si="2846"/>
        <v>0</v>
      </c>
      <c r="L1411" s="5"/>
      <c r="M1411" s="5">
        <f t="shared" si="2846"/>
        <v>0</v>
      </c>
      <c r="N1411" s="5">
        <f t="shared" si="2846"/>
        <v>0</v>
      </c>
      <c r="O1411" s="5">
        <f t="shared" si="2846"/>
        <v>0</v>
      </c>
      <c r="P1411" s="5">
        <f t="shared" si="2846"/>
        <v>0</v>
      </c>
      <c r="Q1411" s="5">
        <f t="shared" si="2846"/>
        <v>0</v>
      </c>
      <c r="R1411" s="5">
        <f t="shared" si="2846"/>
        <v>0</v>
      </c>
      <c r="S1411" s="5">
        <f t="shared" si="2846"/>
        <v>0</v>
      </c>
      <c r="T1411" s="5"/>
      <c r="U1411" s="5">
        <f t="shared" si="2846"/>
        <v>0</v>
      </c>
      <c r="V1411" s="5">
        <f t="shared" si="2846"/>
        <v>0</v>
      </c>
      <c r="W1411" s="5">
        <f t="shared" si="2846"/>
        <v>0</v>
      </c>
      <c r="X1411" s="5">
        <f t="shared" si="2846"/>
        <v>0</v>
      </c>
      <c r="Y1411" s="5">
        <f t="shared" si="2846"/>
        <v>0</v>
      </c>
      <c r="Z1411" s="5">
        <f t="shared" si="2846"/>
        <v>0</v>
      </c>
      <c r="AA1411" s="5">
        <f t="shared" si="2846"/>
        <v>0</v>
      </c>
      <c r="AB1411" s="5"/>
      <c r="AC1411" s="5">
        <f t="shared" si="2846"/>
        <v>0</v>
      </c>
      <c r="AD1411" s="5">
        <f t="shared" si="2846"/>
        <v>0</v>
      </c>
      <c r="AE1411" s="5">
        <f t="shared" si="2846"/>
        <v>0</v>
      </c>
      <c r="AF1411" s="5">
        <f t="shared" si="2846"/>
        <v>0</v>
      </c>
      <c r="AG1411" s="5">
        <f t="shared" si="2846"/>
        <v>0</v>
      </c>
      <c r="AH1411" s="5">
        <f t="shared" si="2846"/>
        <v>0</v>
      </c>
      <c r="AI1411" s="5">
        <f t="shared" si="2846"/>
        <v>0</v>
      </c>
    </row>
    <row r="1412" spans="2:35" x14ac:dyDescent="0.3">
      <c r="B1412" s="86">
        <f t="shared" si="2825"/>
        <v>48304</v>
      </c>
      <c r="C1412" s="3"/>
      <c r="D1412" s="3"/>
      <c r="E1412" s="5">
        <f t="shared" ref="E1412:AI1412" si="2847">E1342-E1377</f>
        <v>0</v>
      </c>
      <c r="F1412" s="5">
        <f t="shared" si="2847"/>
        <v>0</v>
      </c>
      <c r="G1412" s="5">
        <f t="shared" si="2847"/>
        <v>0</v>
      </c>
      <c r="H1412" s="5">
        <f t="shared" si="2847"/>
        <v>0</v>
      </c>
      <c r="I1412" s="5">
        <f t="shared" si="2847"/>
        <v>0</v>
      </c>
      <c r="J1412" s="5">
        <f t="shared" si="2847"/>
        <v>0</v>
      </c>
      <c r="K1412" s="5">
        <f t="shared" si="2847"/>
        <v>0</v>
      </c>
      <c r="L1412" s="5"/>
      <c r="M1412" s="5">
        <f t="shared" si="2847"/>
        <v>0</v>
      </c>
      <c r="N1412" s="5">
        <f t="shared" si="2847"/>
        <v>0</v>
      </c>
      <c r="O1412" s="5">
        <f t="shared" si="2847"/>
        <v>0</v>
      </c>
      <c r="P1412" s="5">
        <f t="shared" si="2847"/>
        <v>0</v>
      </c>
      <c r="Q1412" s="5">
        <f t="shared" si="2847"/>
        <v>0</v>
      </c>
      <c r="R1412" s="5">
        <f t="shared" si="2847"/>
        <v>0</v>
      </c>
      <c r="S1412" s="5">
        <f t="shared" si="2847"/>
        <v>0</v>
      </c>
      <c r="T1412" s="5"/>
      <c r="U1412" s="5">
        <f t="shared" si="2847"/>
        <v>0</v>
      </c>
      <c r="V1412" s="5">
        <f t="shared" si="2847"/>
        <v>0</v>
      </c>
      <c r="W1412" s="5">
        <f t="shared" si="2847"/>
        <v>0</v>
      </c>
      <c r="X1412" s="5">
        <f t="shared" si="2847"/>
        <v>0</v>
      </c>
      <c r="Y1412" s="5">
        <f t="shared" si="2847"/>
        <v>0</v>
      </c>
      <c r="Z1412" s="5">
        <f t="shared" si="2847"/>
        <v>0</v>
      </c>
      <c r="AA1412" s="5">
        <f t="shared" si="2847"/>
        <v>0</v>
      </c>
      <c r="AB1412" s="5"/>
      <c r="AC1412" s="5">
        <f t="shared" si="2847"/>
        <v>0</v>
      </c>
      <c r="AD1412" s="5">
        <f t="shared" si="2847"/>
        <v>0</v>
      </c>
      <c r="AE1412" s="5">
        <f t="shared" si="2847"/>
        <v>0</v>
      </c>
      <c r="AF1412" s="5">
        <f t="shared" si="2847"/>
        <v>0</v>
      </c>
      <c r="AG1412" s="5">
        <f t="shared" si="2847"/>
        <v>0</v>
      </c>
      <c r="AH1412" s="5">
        <f t="shared" si="2847"/>
        <v>0</v>
      </c>
      <c r="AI1412" s="5">
        <f t="shared" si="2847"/>
        <v>0</v>
      </c>
    </row>
    <row r="1413" spans="2:35" x14ac:dyDescent="0.3">
      <c r="B1413" s="86">
        <f t="shared" si="2825"/>
        <v>48669</v>
      </c>
      <c r="C1413" s="3"/>
      <c r="D1413" s="3"/>
      <c r="E1413" s="5">
        <f t="shared" ref="E1413:AI1413" si="2848">E1343-E1378</f>
        <v>0</v>
      </c>
      <c r="F1413" s="5">
        <f t="shared" si="2848"/>
        <v>0</v>
      </c>
      <c r="G1413" s="5">
        <f t="shared" si="2848"/>
        <v>0</v>
      </c>
      <c r="H1413" s="5">
        <f t="shared" si="2848"/>
        <v>0</v>
      </c>
      <c r="I1413" s="5">
        <f t="shared" si="2848"/>
        <v>0</v>
      </c>
      <c r="J1413" s="5">
        <f t="shared" si="2848"/>
        <v>0</v>
      </c>
      <c r="K1413" s="5">
        <f t="shared" si="2848"/>
        <v>0</v>
      </c>
      <c r="L1413" s="5"/>
      <c r="M1413" s="5">
        <f t="shared" si="2848"/>
        <v>0</v>
      </c>
      <c r="N1413" s="5">
        <f t="shared" si="2848"/>
        <v>0</v>
      </c>
      <c r="O1413" s="5">
        <f t="shared" si="2848"/>
        <v>0</v>
      </c>
      <c r="P1413" s="5">
        <f t="shared" si="2848"/>
        <v>0</v>
      </c>
      <c r="Q1413" s="5">
        <f t="shared" si="2848"/>
        <v>0</v>
      </c>
      <c r="R1413" s="5">
        <f t="shared" si="2848"/>
        <v>0</v>
      </c>
      <c r="S1413" s="5">
        <f t="shared" si="2848"/>
        <v>0</v>
      </c>
      <c r="T1413" s="5"/>
      <c r="U1413" s="5">
        <f t="shared" si="2848"/>
        <v>0</v>
      </c>
      <c r="V1413" s="5">
        <f t="shared" si="2848"/>
        <v>0</v>
      </c>
      <c r="W1413" s="5">
        <f t="shared" si="2848"/>
        <v>0</v>
      </c>
      <c r="X1413" s="5">
        <f t="shared" si="2848"/>
        <v>0</v>
      </c>
      <c r="Y1413" s="5">
        <f t="shared" si="2848"/>
        <v>0</v>
      </c>
      <c r="Z1413" s="5">
        <f t="shared" si="2848"/>
        <v>0</v>
      </c>
      <c r="AA1413" s="5">
        <f t="shared" si="2848"/>
        <v>0</v>
      </c>
      <c r="AB1413" s="5"/>
      <c r="AC1413" s="5">
        <f t="shared" si="2848"/>
        <v>0</v>
      </c>
      <c r="AD1413" s="5">
        <f t="shared" si="2848"/>
        <v>0</v>
      </c>
      <c r="AE1413" s="5">
        <f t="shared" si="2848"/>
        <v>0</v>
      </c>
      <c r="AF1413" s="5">
        <f t="shared" si="2848"/>
        <v>0</v>
      </c>
      <c r="AG1413" s="5">
        <f t="shared" si="2848"/>
        <v>0</v>
      </c>
      <c r="AH1413" s="5">
        <f t="shared" si="2848"/>
        <v>0</v>
      </c>
      <c r="AI1413" s="5">
        <f t="shared" si="2848"/>
        <v>0</v>
      </c>
    </row>
    <row r="1414" spans="2:35" x14ac:dyDescent="0.3">
      <c r="B1414" s="86">
        <f t="shared" si="2825"/>
        <v>49034</v>
      </c>
      <c r="C1414" s="3"/>
      <c r="D1414" s="3"/>
      <c r="E1414" s="5">
        <f t="shared" ref="E1414:AI1414" si="2849">E1344-E1379</f>
        <v>0</v>
      </c>
      <c r="F1414" s="5">
        <f t="shared" si="2849"/>
        <v>0</v>
      </c>
      <c r="G1414" s="5">
        <f t="shared" si="2849"/>
        <v>0</v>
      </c>
      <c r="H1414" s="5">
        <f t="shared" si="2849"/>
        <v>0</v>
      </c>
      <c r="I1414" s="5">
        <f t="shared" si="2849"/>
        <v>0</v>
      </c>
      <c r="J1414" s="5">
        <f t="shared" si="2849"/>
        <v>0</v>
      </c>
      <c r="K1414" s="5">
        <f t="shared" si="2849"/>
        <v>0</v>
      </c>
      <c r="L1414" s="5"/>
      <c r="M1414" s="5">
        <f t="shared" si="2849"/>
        <v>0</v>
      </c>
      <c r="N1414" s="5">
        <f t="shared" si="2849"/>
        <v>0</v>
      </c>
      <c r="O1414" s="5">
        <f t="shared" si="2849"/>
        <v>0</v>
      </c>
      <c r="P1414" s="5">
        <f t="shared" si="2849"/>
        <v>0</v>
      </c>
      <c r="Q1414" s="5">
        <f t="shared" si="2849"/>
        <v>0</v>
      </c>
      <c r="R1414" s="5">
        <f t="shared" si="2849"/>
        <v>0</v>
      </c>
      <c r="S1414" s="5">
        <f t="shared" si="2849"/>
        <v>0</v>
      </c>
      <c r="T1414" s="5"/>
      <c r="U1414" s="5">
        <f t="shared" si="2849"/>
        <v>0</v>
      </c>
      <c r="V1414" s="5">
        <f t="shared" si="2849"/>
        <v>0</v>
      </c>
      <c r="W1414" s="5">
        <f t="shared" si="2849"/>
        <v>0</v>
      </c>
      <c r="X1414" s="5">
        <f t="shared" si="2849"/>
        <v>0</v>
      </c>
      <c r="Y1414" s="5">
        <f t="shared" si="2849"/>
        <v>0</v>
      </c>
      <c r="Z1414" s="5">
        <f t="shared" si="2849"/>
        <v>0</v>
      </c>
      <c r="AA1414" s="5">
        <f t="shared" si="2849"/>
        <v>0</v>
      </c>
      <c r="AB1414" s="5"/>
      <c r="AC1414" s="5">
        <f t="shared" si="2849"/>
        <v>0</v>
      </c>
      <c r="AD1414" s="5">
        <f t="shared" si="2849"/>
        <v>0</v>
      </c>
      <c r="AE1414" s="5">
        <f t="shared" si="2849"/>
        <v>0</v>
      </c>
      <c r="AF1414" s="5">
        <f t="shared" si="2849"/>
        <v>0</v>
      </c>
      <c r="AG1414" s="5">
        <f t="shared" si="2849"/>
        <v>0</v>
      </c>
      <c r="AH1414" s="5">
        <f t="shared" si="2849"/>
        <v>0</v>
      </c>
      <c r="AI1414" s="5">
        <f t="shared" si="2849"/>
        <v>0</v>
      </c>
    </row>
    <row r="1415" spans="2:35" x14ac:dyDescent="0.3">
      <c r="B1415" s="86">
        <f t="shared" si="2825"/>
        <v>49399</v>
      </c>
      <c r="C1415" s="3"/>
      <c r="D1415" s="3"/>
      <c r="E1415" s="5">
        <f t="shared" ref="E1415:AI1415" si="2850">E1345-E1380</f>
        <v>0</v>
      </c>
      <c r="F1415" s="5">
        <f t="shared" si="2850"/>
        <v>0</v>
      </c>
      <c r="G1415" s="5">
        <f t="shared" si="2850"/>
        <v>0</v>
      </c>
      <c r="H1415" s="5">
        <f t="shared" si="2850"/>
        <v>0</v>
      </c>
      <c r="I1415" s="5">
        <f t="shared" si="2850"/>
        <v>0</v>
      </c>
      <c r="J1415" s="5">
        <f t="shared" si="2850"/>
        <v>0</v>
      </c>
      <c r="K1415" s="5">
        <f t="shared" si="2850"/>
        <v>0</v>
      </c>
      <c r="L1415" s="5"/>
      <c r="M1415" s="5">
        <f t="shared" si="2850"/>
        <v>0</v>
      </c>
      <c r="N1415" s="5">
        <f t="shared" si="2850"/>
        <v>0</v>
      </c>
      <c r="O1415" s="5">
        <f t="shared" si="2850"/>
        <v>0</v>
      </c>
      <c r="P1415" s="5">
        <f t="shared" si="2850"/>
        <v>0</v>
      </c>
      <c r="Q1415" s="5">
        <f t="shared" si="2850"/>
        <v>0</v>
      </c>
      <c r="R1415" s="5">
        <f t="shared" si="2850"/>
        <v>0</v>
      </c>
      <c r="S1415" s="5">
        <f t="shared" si="2850"/>
        <v>0</v>
      </c>
      <c r="T1415" s="5"/>
      <c r="U1415" s="5">
        <f t="shared" si="2850"/>
        <v>0</v>
      </c>
      <c r="V1415" s="5">
        <f t="shared" si="2850"/>
        <v>0</v>
      </c>
      <c r="W1415" s="5">
        <f t="shared" si="2850"/>
        <v>0</v>
      </c>
      <c r="X1415" s="5">
        <f t="shared" si="2850"/>
        <v>0</v>
      </c>
      <c r="Y1415" s="5">
        <f t="shared" si="2850"/>
        <v>0</v>
      </c>
      <c r="Z1415" s="5">
        <f t="shared" si="2850"/>
        <v>0</v>
      </c>
      <c r="AA1415" s="5">
        <f t="shared" si="2850"/>
        <v>0</v>
      </c>
      <c r="AB1415" s="5"/>
      <c r="AC1415" s="5">
        <f t="shared" si="2850"/>
        <v>0</v>
      </c>
      <c r="AD1415" s="5">
        <f t="shared" si="2850"/>
        <v>0</v>
      </c>
      <c r="AE1415" s="5">
        <f t="shared" si="2850"/>
        <v>0</v>
      </c>
      <c r="AF1415" s="5">
        <f t="shared" si="2850"/>
        <v>0</v>
      </c>
      <c r="AG1415" s="5">
        <f t="shared" si="2850"/>
        <v>0</v>
      </c>
      <c r="AH1415" s="5">
        <f t="shared" si="2850"/>
        <v>0</v>
      </c>
      <c r="AI1415" s="5">
        <f t="shared" si="2850"/>
        <v>0</v>
      </c>
    </row>
    <row r="1416" spans="2:35" x14ac:dyDescent="0.3">
      <c r="B1416" s="86">
        <f t="shared" si="2825"/>
        <v>49765</v>
      </c>
      <c r="C1416" s="3"/>
      <c r="D1416" s="3"/>
      <c r="E1416" s="5">
        <f t="shared" ref="E1416:AI1416" si="2851">E1346-E1381</f>
        <v>0</v>
      </c>
      <c r="F1416" s="5">
        <f t="shared" si="2851"/>
        <v>0</v>
      </c>
      <c r="G1416" s="5">
        <f t="shared" si="2851"/>
        <v>0</v>
      </c>
      <c r="H1416" s="5">
        <f t="shared" si="2851"/>
        <v>0</v>
      </c>
      <c r="I1416" s="5">
        <f t="shared" si="2851"/>
        <v>0</v>
      </c>
      <c r="J1416" s="5">
        <f t="shared" si="2851"/>
        <v>0</v>
      </c>
      <c r="K1416" s="5">
        <f t="shared" si="2851"/>
        <v>0</v>
      </c>
      <c r="L1416" s="5"/>
      <c r="M1416" s="5">
        <f t="shared" si="2851"/>
        <v>0</v>
      </c>
      <c r="N1416" s="5">
        <f t="shared" si="2851"/>
        <v>0</v>
      </c>
      <c r="O1416" s="5">
        <f t="shared" si="2851"/>
        <v>0</v>
      </c>
      <c r="P1416" s="5">
        <f t="shared" si="2851"/>
        <v>0</v>
      </c>
      <c r="Q1416" s="5">
        <f t="shared" si="2851"/>
        <v>0</v>
      </c>
      <c r="R1416" s="5">
        <f t="shared" si="2851"/>
        <v>0</v>
      </c>
      <c r="S1416" s="5">
        <f t="shared" si="2851"/>
        <v>0</v>
      </c>
      <c r="T1416" s="5"/>
      <c r="U1416" s="5">
        <f t="shared" si="2851"/>
        <v>0</v>
      </c>
      <c r="V1416" s="5">
        <f t="shared" si="2851"/>
        <v>0</v>
      </c>
      <c r="W1416" s="5">
        <f t="shared" si="2851"/>
        <v>0</v>
      </c>
      <c r="X1416" s="5">
        <f t="shared" si="2851"/>
        <v>0</v>
      </c>
      <c r="Y1416" s="5">
        <f t="shared" si="2851"/>
        <v>0</v>
      </c>
      <c r="Z1416" s="5">
        <f t="shared" si="2851"/>
        <v>0</v>
      </c>
      <c r="AA1416" s="5">
        <f t="shared" si="2851"/>
        <v>0</v>
      </c>
      <c r="AB1416" s="5"/>
      <c r="AC1416" s="5">
        <f t="shared" si="2851"/>
        <v>0</v>
      </c>
      <c r="AD1416" s="5">
        <f t="shared" si="2851"/>
        <v>0</v>
      </c>
      <c r="AE1416" s="5">
        <f t="shared" si="2851"/>
        <v>0</v>
      </c>
      <c r="AF1416" s="5">
        <f t="shared" si="2851"/>
        <v>0</v>
      </c>
      <c r="AG1416" s="5">
        <f t="shared" si="2851"/>
        <v>0</v>
      </c>
      <c r="AH1416" s="5">
        <f t="shared" si="2851"/>
        <v>0</v>
      </c>
      <c r="AI1416" s="5">
        <f t="shared" si="2851"/>
        <v>0</v>
      </c>
    </row>
    <row r="1417" spans="2:35" x14ac:dyDescent="0.3">
      <c r="B1417" s="86">
        <f t="shared" si="2825"/>
        <v>50130</v>
      </c>
      <c r="C1417" s="3"/>
      <c r="D1417" s="3"/>
      <c r="E1417" s="5">
        <f t="shared" ref="E1417:AI1417" si="2852">E1347-E1382</f>
        <v>0</v>
      </c>
      <c r="F1417" s="5">
        <f t="shared" si="2852"/>
        <v>0</v>
      </c>
      <c r="G1417" s="5">
        <f t="shared" si="2852"/>
        <v>0</v>
      </c>
      <c r="H1417" s="5">
        <f t="shared" si="2852"/>
        <v>0</v>
      </c>
      <c r="I1417" s="5">
        <f t="shared" si="2852"/>
        <v>0</v>
      </c>
      <c r="J1417" s="5">
        <f t="shared" si="2852"/>
        <v>0</v>
      </c>
      <c r="K1417" s="5">
        <f t="shared" si="2852"/>
        <v>0</v>
      </c>
      <c r="L1417" s="5"/>
      <c r="M1417" s="5">
        <f t="shared" si="2852"/>
        <v>0</v>
      </c>
      <c r="N1417" s="5">
        <f t="shared" si="2852"/>
        <v>0</v>
      </c>
      <c r="O1417" s="5">
        <f t="shared" si="2852"/>
        <v>0</v>
      </c>
      <c r="P1417" s="5">
        <f t="shared" si="2852"/>
        <v>0</v>
      </c>
      <c r="Q1417" s="5">
        <f t="shared" si="2852"/>
        <v>0</v>
      </c>
      <c r="R1417" s="5">
        <f t="shared" si="2852"/>
        <v>0</v>
      </c>
      <c r="S1417" s="5">
        <f t="shared" si="2852"/>
        <v>0</v>
      </c>
      <c r="T1417" s="5"/>
      <c r="U1417" s="5">
        <f t="shared" si="2852"/>
        <v>0</v>
      </c>
      <c r="V1417" s="5">
        <f t="shared" si="2852"/>
        <v>0</v>
      </c>
      <c r="W1417" s="5">
        <f t="shared" si="2852"/>
        <v>0</v>
      </c>
      <c r="X1417" s="5">
        <f t="shared" si="2852"/>
        <v>0</v>
      </c>
      <c r="Y1417" s="5">
        <f t="shared" si="2852"/>
        <v>0</v>
      </c>
      <c r="Z1417" s="5">
        <f t="shared" si="2852"/>
        <v>0</v>
      </c>
      <c r="AA1417" s="5">
        <f t="shared" si="2852"/>
        <v>0</v>
      </c>
      <c r="AB1417" s="5"/>
      <c r="AC1417" s="5">
        <f t="shared" si="2852"/>
        <v>0</v>
      </c>
      <c r="AD1417" s="5">
        <f t="shared" si="2852"/>
        <v>0</v>
      </c>
      <c r="AE1417" s="5">
        <f t="shared" si="2852"/>
        <v>0</v>
      </c>
      <c r="AF1417" s="5">
        <f t="shared" si="2852"/>
        <v>0</v>
      </c>
      <c r="AG1417" s="5">
        <f t="shared" si="2852"/>
        <v>0</v>
      </c>
      <c r="AH1417" s="5">
        <f t="shared" si="2852"/>
        <v>0</v>
      </c>
      <c r="AI1417" s="5">
        <f t="shared" si="2852"/>
        <v>0</v>
      </c>
    </row>
    <row r="1418" spans="2:35" x14ac:dyDescent="0.3">
      <c r="B1418" s="86">
        <f t="shared" si="2825"/>
        <v>50495</v>
      </c>
      <c r="C1418" s="3"/>
      <c r="D1418" s="3"/>
      <c r="E1418" s="5">
        <f t="shared" ref="E1418:AI1418" si="2853">E1348-E1383</f>
        <v>0</v>
      </c>
      <c r="F1418" s="5">
        <f t="shared" si="2853"/>
        <v>0</v>
      </c>
      <c r="G1418" s="5">
        <f t="shared" si="2853"/>
        <v>0</v>
      </c>
      <c r="H1418" s="5">
        <f t="shared" si="2853"/>
        <v>0</v>
      </c>
      <c r="I1418" s="5">
        <f t="shared" si="2853"/>
        <v>0</v>
      </c>
      <c r="J1418" s="5">
        <f t="shared" si="2853"/>
        <v>0</v>
      </c>
      <c r="K1418" s="5">
        <f t="shared" si="2853"/>
        <v>0</v>
      </c>
      <c r="L1418" s="5"/>
      <c r="M1418" s="5">
        <f t="shared" si="2853"/>
        <v>0</v>
      </c>
      <c r="N1418" s="5">
        <f t="shared" si="2853"/>
        <v>0</v>
      </c>
      <c r="O1418" s="5">
        <f t="shared" si="2853"/>
        <v>0</v>
      </c>
      <c r="P1418" s="5">
        <f t="shared" si="2853"/>
        <v>0</v>
      </c>
      <c r="Q1418" s="5">
        <f t="shared" si="2853"/>
        <v>0</v>
      </c>
      <c r="R1418" s="5">
        <f t="shared" si="2853"/>
        <v>0</v>
      </c>
      <c r="S1418" s="5">
        <f t="shared" si="2853"/>
        <v>0</v>
      </c>
      <c r="T1418" s="5"/>
      <c r="U1418" s="5">
        <f t="shared" si="2853"/>
        <v>0</v>
      </c>
      <c r="V1418" s="5">
        <f t="shared" si="2853"/>
        <v>0</v>
      </c>
      <c r="W1418" s="5">
        <f t="shared" si="2853"/>
        <v>0</v>
      </c>
      <c r="X1418" s="5">
        <f t="shared" si="2853"/>
        <v>0</v>
      </c>
      <c r="Y1418" s="5">
        <f t="shared" si="2853"/>
        <v>0</v>
      </c>
      <c r="Z1418" s="5">
        <f t="shared" si="2853"/>
        <v>0</v>
      </c>
      <c r="AA1418" s="5">
        <f t="shared" si="2853"/>
        <v>0</v>
      </c>
      <c r="AB1418" s="5"/>
      <c r="AC1418" s="5">
        <f t="shared" si="2853"/>
        <v>0</v>
      </c>
      <c r="AD1418" s="5">
        <f t="shared" si="2853"/>
        <v>0</v>
      </c>
      <c r="AE1418" s="5">
        <f t="shared" si="2853"/>
        <v>0</v>
      </c>
      <c r="AF1418" s="5">
        <f t="shared" si="2853"/>
        <v>0</v>
      </c>
      <c r="AG1418" s="5">
        <f t="shared" si="2853"/>
        <v>0</v>
      </c>
      <c r="AH1418" s="5">
        <f t="shared" si="2853"/>
        <v>0</v>
      </c>
      <c r="AI1418" s="5">
        <f t="shared" si="2853"/>
        <v>0</v>
      </c>
    </row>
    <row r="1419" spans="2:35" x14ac:dyDescent="0.3">
      <c r="B1419" s="86">
        <f t="shared" si="2825"/>
        <v>50860</v>
      </c>
      <c r="C1419" s="3"/>
      <c r="D1419" s="3"/>
      <c r="E1419" s="5">
        <f t="shared" ref="E1419:AI1419" si="2854">E1349-E1384</f>
        <v>0</v>
      </c>
      <c r="F1419" s="5">
        <f t="shared" si="2854"/>
        <v>0</v>
      </c>
      <c r="G1419" s="5">
        <f t="shared" si="2854"/>
        <v>0</v>
      </c>
      <c r="H1419" s="5">
        <f t="shared" si="2854"/>
        <v>0</v>
      </c>
      <c r="I1419" s="5">
        <f t="shared" si="2854"/>
        <v>0</v>
      </c>
      <c r="J1419" s="5">
        <f t="shared" si="2854"/>
        <v>0</v>
      </c>
      <c r="K1419" s="5">
        <f t="shared" si="2854"/>
        <v>0</v>
      </c>
      <c r="L1419" s="5"/>
      <c r="M1419" s="5">
        <f t="shared" si="2854"/>
        <v>0</v>
      </c>
      <c r="N1419" s="5">
        <f t="shared" si="2854"/>
        <v>0</v>
      </c>
      <c r="O1419" s="5">
        <f t="shared" si="2854"/>
        <v>0</v>
      </c>
      <c r="P1419" s="5">
        <f t="shared" si="2854"/>
        <v>0</v>
      </c>
      <c r="Q1419" s="5">
        <f t="shared" si="2854"/>
        <v>0</v>
      </c>
      <c r="R1419" s="5">
        <f t="shared" si="2854"/>
        <v>0</v>
      </c>
      <c r="S1419" s="5">
        <f t="shared" si="2854"/>
        <v>0</v>
      </c>
      <c r="T1419" s="5"/>
      <c r="U1419" s="5">
        <f t="shared" si="2854"/>
        <v>0</v>
      </c>
      <c r="V1419" s="5">
        <f t="shared" si="2854"/>
        <v>0</v>
      </c>
      <c r="W1419" s="5">
        <f t="shared" si="2854"/>
        <v>0</v>
      </c>
      <c r="X1419" s="5">
        <f t="shared" si="2854"/>
        <v>0</v>
      </c>
      <c r="Y1419" s="5">
        <f t="shared" si="2854"/>
        <v>0</v>
      </c>
      <c r="Z1419" s="5">
        <f t="shared" si="2854"/>
        <v>0</v>
      </c>
      <c r="AA1419" s="5">
        <f t="shared" si="2854"/>
        <v>0</v>
      </c>
      <c r="AB1419" s="5"/>
      <c r="AC1419" s="5">
        <f t="shared" si="2854"/>
        <v>0</v>
      </c>
      <c r="AD1419" s="5">
        <f t="shared" si="2854"/>
        <v>0</v>
      </c>
      <c r="AE1419" s="5">
        <f t="shared" si="2854"/>
        <v>0</v>
      </c>
      <c r="AF1419" s="5">
        <f t="shared" si="2854"/>
        <v>0</v>
      </c>
      <c r="AG1419" s="5">
        <f t="shared" si="2854"/>
        <v>0</v>
      </c>
      <c r="AH1419" s="5">
        <f t="shared" si="2854"/>
        <v>0</v>
      </c>
      <c r="AI1419" s="5">
        <f t="shared" si="2854"/>
        <v>0</v>
      </c>
    </row>
    <row r="1420" spans="2:35" x14ac:dyDescent="0.3">
      <c r="B1420" s="86">
        <f t="shared" si="2825"/>
        <v>51226</v>
      </c>
      <c r="C1420" s="3"/>
      <c r="D1420" s="3"/>
      <c r="E1420" s="5">
        <f t="shared" ref="E1420:AI1420" si="2855">E1350-E1385</f>
        <v>0</v>
      </c>
      <c r="F1420" s="5">
        <f t="shared" si="2855"/>
        <v>0</v>
      </c>
      <c r="G1420" s="5">
        <f t="shared" si="2855"/>
        <v>0</v>
      </c>
      <c r="H1420" s="5">
        <f t="shared" si="2855"/>
        <v>0</v>
      </c>
      <c r="I1420" s="5">
        <f t="shared" si="2855"/>
        <v>0</v>
      </c>
      <c r="J1420" s="5">
        <f t="shared" si="2855"/>
        <v>0</v>
      </c>
      <c r="K1420" s="5">
        <f t="shared" si="2855"/>
        <v>0</v>
      </c>
      <c r="L1420" s="5"/>
      <c r="M1420" s="5">
        <f t="shared" si="2855"/>
        <v>0</v>
      </c>
      <c r="N1420" s="5">
        <f t="shared" si="2855"/>
        <v>0</v>
      </c>
      <c r="O1420" s="5">
        <f t="shared" si="2855"/>
        <v>0</v>
      </c>
      <c r="P1420" s="5">
        <f t="shared" si="2855"/>
        <v>0</v>
      </c>
      <c r="Q1420" s="5">
        <f t="shared" si="2855"/>
        <v>0</v>
      </c>
      <c r="R1420" s="5">
        <f t="shared" si="2855"/>
        <v>0</v>
      </c>
      <c r="S1420" s="5">
        <f t="shared" si="2855"/>
        <v>0</v>
      </c>
      <c r="T1420" s="5"/>
      <c r="U1420" s="5">
        <f t="shared" si="2855"/>
        <v>0</v>
      </c>
      <c r="V1420" s="5">
        <f t="shared" si="2855"/>
        <v>0</v>
      </c>
      <c r="W1420" s="5">
        <f t="shared" si="2855"/>
        <v>0</v>
      </c>
      <c r="X1420" s="5">
        <f t="shared" si="2855"/>
        <v>0</v>
      </c>
      <c r="Y1420" s="5">
        <f t="shared" si="2855"/>
        <v>0</v>
      </c>
      <c r="Z1420" s="5">
        <f t="shared" si="2855"/>
        <v>0</v>
      </c>
      <c r="AA1420" s="5">
        <f t="shared" si="2855"/>
        <v>0</v>
      </c>
      <c r="AB1420" s="5"/>
      <c r="AC1420" s="5">
        <f t="shared" si="2855"/>
        <v>0</v>
      </c>
      <c r="AD1420" s="5">
        <f t="shared" si="2855"/>
        <v>0</v>
      </c>
      <c r="AE1420" s="5">
        <f t="shared" si="2855"/>
        <v>0</v>
      </c>
      <c r="AF1420" s="5">
        <f t="shared" si="2855"/>
        <v>0</v>
      </c>
      <c r="AG1420" s="5">
        <f t="shared" si="2855"/>
        <v>0</v>
      </c>
      <c r="AH1420" s="5">
        <f t="shared" si="2855"/>
        <v>0</v>
      </c>
      <c r="AI1420" s="5">
        <f t="shared" si="2855"/>
        <v>0</v>
      </c>
    </row>
    <row r="1421" spans="2:35" x14ac:dyDescent="0.3">
      <c r="B1421" s="86">
        <f t="shared" si="2825"/>
        <v>51591</v>
      </c>
      <c r="C1421" s="3"/>
      <c r="D1421" s="3"/>
      <c r="E1421" s="5">
        <f t="shared" ref="E1421:AI1421" si="2856">E1351-E1386</f>
        <v>0</v>
      </c>
      <c r="F1421" s="5">
        <f t="shared" si="2856"/>
        <v>0</v>
      </c>
      <c r="G1421" s="5">
        <f t="shared" si="2856"/>
        <v>0</v>
      </c>
      <c r="H1421" s="5">
        <f t="shared" si="2856"/>
        <v>0</v>
      </c>
      <c r="I1421" s="5">
        <f t="shared" si="2856"/>
        <v>0</v>
      </c>
      <c r="J1421" s="5">
        <f t="shared" si="2856"/>
        <v>0</v>
      </c>
      <c r="K1421" s="5">
        <f t="shared" si="2856"/>
        <v>0</v>
      </c>
      <c r="L1421" s="5"/>
      <c r="M1421" s="5">
        <f t="shared" si="2856"/>
        <v>0</v>
      </c>
      <c r="N1421" s="5">
        <f t="shared" si="2856"/>
        <v>0</v>
      </c>
      <c r="O1421" s="5">
        <f t="shared" si="2856"/>
        <v>0</v>
      </c>
      <c r="P1421" s="5">
        <f t="shared" si="2856"/>
        <v>0</v>
      </c>
      <c r="Q1421" s="5">
        <f t="shared" si="2856"/>
        <v>0</v>
      </c>
      <c r="R1421" s="5">
        <f t="shared" si="2856"/>
        <v>0</v>
      </c>
      <c r="S1421" s="5">
        <f t="shared" si="2856"/>
        <v>0</v>
      </c>
      <c r="T1421" s="5"/>
      <c r="U1421" s="5">
        <f t="shared" si="2856"/>
        <v>0</v>
      </c>
      <c r="V1421" s="5">
        <f t="shared" si="2856"/>
        <v>0</v>
      </c>
      <c r="W1421" s="5">
        <f t="shared" si="2856"/>
        <v>0</v>
      </c>
      <c r="X1421" s="5">
        <f t="shared" si="2856"/>
        <v>0</v>
      </c>
      <c r="Y1421" s="5">
        <f t="shared" si="2856"/>
        <v>0</v>
      </c>
      <c r="Z1421" s="5">
        <f t="shared" si="2856"/>
        <v>0</v>
      </c>
      <c r="AA1421" s="5">
        <f t="shared" si="2856"/>
        <v>0</v>
      </c>
      <c r="AB1421" s="5"/>
      <c r="AC1421" s="5">
        <f t="shared" si="2856"/>
        <v>0</v>
      </c>
      <c r="AD1421" s="5">
        <f t="shared" si="2856"/>
        <v>0</v>
      </c>
      <c r="AE1421" s="5">
        <f t="shared" si="2856"/>
        <v>0</v>
      </c>
      <c r="AF1421" s="5">
        <f t="shared" si="2856"/>
        <v>0</v>
      </c>
      <c r="AG1421" s="5">
        <f t="shared" si="2856"/>
        <v>0</v>
      </c>
      <c r="AH1421" s="5">
        <f t="shared" si="2856"/>
        <v>0</v>
      </c>
      <c r="AI1421" s="5">
        <f t="shared" si="2856"/>
        <v>0</v>
      </c>
    </row>
    <row r="1422" spans="2:35" x14ac:dyDescent="0.3">
      <c r="E1422" s="2"/>
      <c r="M1422" s="2"/>
    </row>
    <row r="1423" spans="2:35" s="78" customFormat="1" x14ac:dyDescent="0.3">
      <c r="B1423" s="77" t="s">
        <v>274</v>
      </c>
      <c r="C1423" s="77"/>
      <c r="D1423" s="77"/>
    </row>
    <row r="1424" spans="2:35" s="99" customFormat="1" x14ac:dyDescent="0.3">
      <c r="B1424" s="98" t="s">
        <v>266</v>
      </c>
      <c r="C1424" s="98"/>
      <c r="D1424" s="98"/>
    </row>
    <row r="1425" spans="2:35" x14ac:dyDescent="0.3">
      <c r="E1425" s="305" t="s">
        <v>89</v>
      </c>
      <c r="F1425" s="305"/>
      <c r="G1425" s="305"/>
      <c r="H1425" s="305"/>
      <c r="I1425" s="305"/>
      <c r="J1425" s="305"/>
      <c r="K1425" s="305"/>
      <c r="M1425" s="305" t="s">
        <v>64</v>
      </c>
      <c r="N1425" s="305"/>
      <c r="O1425" s="305"/>
      <c r="P1425" s="305"/>
      <c r="Q1425" s="305"/>
      <c r="R1425" s="305"/>
      <c r="S1425" s="305"/>
      <c r="U1425" s="305" t="s">
        <v>65</v>
      </c>
      <c r="V1425" s="305"/>
      <c r="W1425" s="305"/>
      <c r="X1425" s="305"/>
      <c r="Y1425" s="305"/>
      <c r="Z1425" s="305"/>
      <c r="AA1425" s="305"/>
      <c r="AC1425" s="305" t="s">
        <v>66</v>
      </c>
      <c r="AD1425" s="305"/>
      <c r="AE1425" s="305"/>
      <c r="AF1425" s="305"/>
      <c r="AG1425" s="305"/>
      <c r="AH1425" s="305"/>
      <c r="AI1425" s="305"/>
    </row>
    <row r="1426" spans="2:35" s="3" customFormat="1" x14ac:dyDescent="0.3">
      <c r="B1426" s="4" t="s">
        <v>211</v>
      </c>
      <c r="C1426" s="4"/>
      <c r="D1426" s="4"/>
      <c r="E1426" s="3" t="s">
        <v>70</v>
      </c>
      <c r="F1426" s="3" t="s">
        <v>69</v>
      </c>
      <c r="G1426" s="3" t="s">
        <v>61</v>
      </c>
      <c r="H1426" s="3" t="s">
        <v>68</v>
      </c>
      <c r="I1426" s="3" t="s">
        <v>71</v>
      </c>
      <c r="J1426" s="3" t="s">
        <v>72</v>
      </c>
      <c r="K1426" s="3" t="s">
        <v>62</v>
      </c>
      <c r="M1426" s="3" t="s">
        <v>70</v>
      </c>
      <c r="N1426" s="3" t="s">
        <v>69</v>
      </c>
      <c r="O1426" s="3" t="s">
        <v>61</v>
      </c>
      <c r="P1426" s="3" t="s">
        <v>68</v>
      </c>
      <c r="Q1426" s="3" t="s">
        <v>71</v>
      </c>
      <c r="R1426" s="3" t="s">
        <v>72</v>
      </c>
      <c r="S1426" s="3" t="s">
        <v>62</v>
      </c>
      <c r="U1426" s="3" t="s">
        <v>70</v>
      </c>
      <c r="V1426" s="3" t="s">
        <v>69</v>
      </c>
      <c r="W1426" s="3" t="s">
        <v>61</v>
      </c>
      <c r="X1426" s="3" t="s">
        <v>68</v>
      </c>
      <c r="Y1426" s="3" t="s">
        <v>71</v>
      </c>
      <c r="Z1426" s="3" t="s">
        <v>72</v>
      </c>
      <c r="AA1426" s="3" t="s">
        <v>62</v>
      </c>
      <c r="AC1426" s="3" t="s">
        <v>70</v>
      </c>
      <c r="AD1426" s="3" t="s">
        <v>69</v>
      </c>
      <c r="AE1426" s="3" t="s">
        <v>61</v>
      </c>
      <c r="AF1426" s="3" t="s">
        <v>68</v>
      </c>
      <c r="AG1426" s="3" t="s">
        <v>71</v>
      </c>
      <c r="AH1426" s="3" t="s">
        <v>72</v>
      </c>
      <c r="AI1426" s="3" t="s">
        <v>62</v>
      </c>
    </row>
    <row r="1427" spans="2:35" hidden="1" x14ac:dyDescent="0.3">
      <c r="B1427" s="86">
        <f>B1391</f>
        <v>40633</v>
      </c>
      <c r="C1427" s="3"/>
      <c r="D1427" s="3"/>
      <c r="E1427" s="5">
        <f>E409+E1356</f>
        <v>34.520090886240013</v>
      </c>
      <c r="F1427" s="5">
        <f t="shared" ref="F1427:AI1427" si="2857">F409+F1356</f>
        <v>7.5382805251649998</v>
      </c>
      <c r="G1427" s="5">
        <f t="shared" si="2857"/>
        <v>4.3402781691999994</v>
      </c>
      <c r="H1427" s="5">
        <f t="shared" si="2857"/>
        <v>7.0770999999999997</v>
      </c>
      <c r="I1427" s="5">
        <f t="shared" si="2857"/>
        <v>63.521802959500022</v>
      </c>
      <c r="J1427" s="5">
        <f t="shared" si="2857"/>
        <v>144.28948705200003</v>
      </c>
      <c r="K1427" s="5">
        <f t="shared" si="2857"/>
        <v>21.886860700319989</v>
      </c>
      <c r="L1427" s="5"/>
      <c r="M1427" s="5">
        <f t="shared" si="2857"/>
        <v>27.420055963679999</v>
      </c>
      <c r="N1427" s="5">
        <f t="shared" si="2857"/>
        <v>0</v>
      </c>
      <c r="O1427" s="5">
        <f t="shared" si="2857"/>
        <v>0</v>
      </c>
      <c r="P1427" s="5">
        <f t="shared" si="2857"/>
        <v>0</v>
      </c>
      <c r="Q1427" s="5">
        <f t="shared" si="2857"/>
        <v>0</v>
      </c>
      <c r="R1427" s="5">
        <f t="shared" si="2857"/>
        <v>0</v>
      </c>
      <c r="S1427" s="5">
        <f t="shared" si="2857"/>
        <v>0</v>
      </c>
      <c r="T1427" s="5"/>
      <c r="U1427" s="5">
        <f t="shared" si="2857"/>
        <v>19.401689080079997</v>
      </c>
      <c r="V1427" s="5">
        <f t="shared" si="2857"/>
        <v>1.8325941184449999</v>
      </c>
      <c r="W1427" s="5">
        <f t="shared" si="2857"/>
        <v>1.011549848599999</v>
      </c>
      <c r="X1427" s="5">
        <f t="shared" si="2857"/>
        <v>7.3793510662999964</v>
      </c>
      <c r="Y1427" s="5">
        <f t="shared" si="2857"/>
        <v>4.2504277061250022</v>
      </c>
      <c r="Z1427" s="5">
        <f t="shared" si="2857"/>
        <v>12.427692011099996</v>
      </c>
      <c r="AA1427" s="5">
        <f t="shared" si="2857"/>
        <v>1.2276352149600005</v>
      </c>
      <c r="AB1427" s="5"/>
      <c r="AC1427" s="5">
        <f t="shared" si="2857"/>
        <v>3.4710953371200026</v>
      </c>
      <c r="AD1427" s="5">
        <f t="shared" si="2857"/>
        <v>1.2587459992225001</v>
      </c>
      <c r="AE1427" s="5">
        <f t="shared" si="2857"/>
        <v>0.7974400868</v>
      </c>
      <c r="AF1427" s="5">
        <f t="shared" si="2857"/>
        <v>3.7312769219999984</v>
      </c>
      <c r="AG1427" s="5">
        <f t="shared" si="2857"/>
        <v>2.0016215516250018</v>
      </c>
      <c r="AH1427" s="5">
        <f t="shared" si="2857"/>
        <v>5.4128299329000011</v>
      </c>
      <c r="AI1427" s="5">
        <f t="shared" si="2857"/>
        <v>0.76262624999999939</v>
      </c>
    </row>
    <row r="1428" spans="2:35" hidden="1" x14ac:dyDescent="0.3">
      <c r="B1428" s="86">
        <f t="shared" ref="B1428:B1457" si="2858">B1392</f>
        <v>40999</v>
      </c>
      <c r="C1428" s="3"/>
      <c r="D1428" s="3"/>
      <c r="E1428" s="5">
        <f t="shared" ref="E1428:AI1428" si="2859">E410+E1357</f>
        <v>36.958831576080016</v>
      </c>
      <c r="F1428" s="5">
        <f t="shared" si="2859"/>
        <v>7.8484169902050001</v>
      </c>
      <c r="G1428" s="5">
        <f t="shared" si="2859"/>
        <v>4.5414281463999995</v>
      </c>
      <c r="H1428" s="5">
        <f t="shared" si="2859"/>
        <v>7.4101400000000011</v>
      </c>
      <c r="I1428" s="5">
        <f t="shared" si="2859"/>
        <v>67.940271692500005</v>
      </c>
      <c r="J1428" s="5">
        <f t="shared" si="2859"/>
        <v>154.46905897800002</v>
      </c>
      <c r="K1428" s="5">
        <f t="shared" si="2859"/>
        <v>23.364378096640007</v>
      </c>
      <c r="L1428" s="5"/>
      <c r="M1428" s="5">
        <f t="shared" si="2859"/>
        <v>29.357221312560007</v>
      </c>
      <c r="N1428" s="5">
        <f t="shared" si="2859"/>
        <v>0</v>
      </c>
      <c r="O1428" s="5">
        <f t="shared" si="2859"/>
        <v>0</v>
      </c>
      <c r="P1428" s="5">
        <f t="shared" si="2859"/>
        <v>0</v>
      </c>
      <c r="Q1428" s="5">
        <f t="shared" si="2859"/>
        <v>0</v>
      </c>
      <c r="R1428" s="5">
        <f t="shared" si="2859"/>
        <v>0</v>
      </c>
      <c r="S1428" s="5">
        <f t="shared" si="2859"/>
        <v>0</v>
      </c>
      <c r="T1428" s="5"/>
      <c r="U1428" s="5">
        <f t="shared" si="2859"/>
        <v>20.772345096360002</v>
      </c>
      <c r="V1428" s="5">
        <f t="shared" si="2859"/>
        <v>1.9081070527650006</v>
      </c>
      <c r="W1428" s="5">
        <f t="shared" si="2859"/>
        <v>1.0577749611999989</v>
      </c>
      <c r="X1428" s="5">
        <f t="shared" si="2859"/>
        <v>7.7344535173999978</v>
      </c>
      <c r="Y1428" s="5">
        <f t="shared" si="2859"/>
        <v>4.5469051668750016</v>
      </c>
      <c r="Z1428" s="5">
        <f t="shared" si="2859"/>
        <v>13.3045678929</v>
      </c>
      <c r="AA1428" s="5">
        <f t="shared" si="2859"/>
        <v>1.3093058679200003</v>
      </c>
      <c r="AB1428" s="5"/>
      <c r="AC1428" s="5">
        <f t="shared" si="2859"/>
        <v>3.7162758110399996</v>
      </c>
      <c r="AD1428" s="5">
        <f t="shared" si="2859"/>
        <v>1.3106561688825007</v>
      </c>
      <c r="AE1428" s="5">
        <f t="shared" si="2859"/>
        <v>0.83610380560000008</v>
      </c>
      <c r="AF1428" s="5">
        <f t="shared" si="2859"/>
        <v>3.9107112059999989</v>
      </c>
      <c r="AG1428" s="5">
        <f t="shared" si="2859"/>
        <v>2.1428525493750015</v>
      </c>
      <c r="AH1428" s="5">
        <f t="shared" si="2859"/>
        <v>5.797847948100002</v>
      </c>
      <c r="AI1428" s="5">
        <f t="shared" si="2859"/>
        <v>0.81411749999999972</v>
      </c>
    </row>
    <row r="1429" spans="2:35" hidden="1" x14ac:dyDescent="0.3">
      <c r="B1429" s="86">
        <f t="shared" si="2858"/>
        <v>41364</v>
      </c>
      <c r="C1429" s="3"/>
      <c r="D1429" s="3"/>
      <c r="E1429" s="5">
        <f t="shared" ref="E1429:AI1429" si="2860">E411+E1358</f>
        <v>40.594548041639996</v>
      </c>
      <c r="F1429" s="5">
        <f t="shared" si="2860"/>
        <v>8.6442145065149987</v>
      </c>
      <c r="G1429" s="5">
        <f t="shared" si="2860"/>
        <v>5.0308525871999992</v>
      </c>
      <c r="H1429" s="5">
        <f t="shared" si="2860"/>
        <v>7.9513300000000013</v>
      </c>
      <c r="I1429" s="5">
        <f t="shared" si="2860"/>
        <v>74.821740535500041</v>
      </c>
      <c r="J1429" s="5">
        <f t="shared" si="2860"/>
        <v>170.40892111199997</v>
      </c>
      <c r="K1429" s="5">
        <f t="shared" si="2860"/>
        <v>25.844047210100001</v>
      </c>
      <c r="L1429" s="5"/>
      <c r="M1429" s="5">
        <f t="shared" si="2860"/>
        <v>32.24418309648</v>
      </c>
      <c r="N1429" s="5">
        <f t="shared" si="2860"/>
        <v>0</v>
      </c>
      <c r="O1429" s="5">
        <f t="shared" si="2860"/>
        <v>0</v>
      </c>
      <c r="P1429" s="5">
        <f t="shared" si="2860"/>
        <v>0</v>
      </c>
      <c r="Q1429" s="5">
        <f t="shared" si="2860"/>
        <v>0</v>
      </c>
      <c r="R1429" s="5">
        <f t="shared" si="2860"/>
        <v>0</v>
      </c>
      <c r="S1429" s="5">
        <f t="shared" si="2860"/>
        <v>0</v>
      </c>
      <c r="T1429" s="5"/>
      <c r="U1429" s="5">
        <f t="shared" si="2860"/>
        <v>22.814124941880007</v>
      </c>
      <c r="V1429" s="5">
        <f t="shared" si="2860"/>
        <v>2.1043736229950003</v>
      </c>
      <c r="W1429" s="5">
        <f t="shared" si="2860"/>
        <v>1.1743945175999988</v>
      </c>
      <c r="X1429" s="5">
        <f t="shared" si="2860"/>
        <v>8.3067286086499976</v>
      </c>
      <c r="Y1429" s="5">
        <f t="shared" si="2860"/>
        <v>5.0106444551250018</v>
      </c>
      <c r="Z1429" s="5">
        <f t="shared" si="2860"/>
        <v>14.677322781599999</v>
      </c>
      <c r="AA1429" s="5">
        <f t="shared" si="2860"/>
        <v>1.4493012628000002</v>
      </c>
      <c r="AB1429" s="5"/>
      <c r="AC1429" s="5">
        <f t="shared" si="2860"/>
        <v>4.080513554820004</v>
      </c>
      <c r="AD1429" s="5">
        <f t="shared" si="2860"/>
        <v>1.4323248764975001</v>
      </c>
      <c r="AE1429" s="5">
        <f t="shared" si="2860"/>
        <v>0.91880150879999989</v>
      </c>
      <c r="AF1429" s="5">
        <f t="shared" si="2860"/>
        <v>4.1999177309999984</v>
      </c>
      <c r="AG1429" s="5">
        <f t="shared" si="2860"/>
        <v>2.3672769146250023</v>
      </c>
      <c r="AH1429" s="5">
        <f t="shared" si="2860"/>
        <v>6.3930649823999985</v>
      </c>
      <c r="AI1429" s="5">
        <f t="shared" si="2860"/>
        <v>0.90821624999999995</v>
      </c>
    </row>
    <row r="1430" spans="2:35" hidden="1" x14ac:dyDescent="0.3">
      <c r="B1430" s="86">
        <f t="shared" si="2858"/>
        <v>41729</v>
      </c>
      <c r="C1430" s="3"/>
      <c r="D1430" s="3"/>
      <c r="E1430" s="5">
        <f t="shared" ref="E1430:AI1430" si="2861">E412+E1359</f>
        <v>46.601419946160014</v>
      </c>
      <c r="F1430" s="5">
        <f t="shared" si="2861"/>
        <v>9.612058755682499</v>
      </c>
      <c r="G1430" s="5">
        <f t="shared" si="2861"/>
        <v>5.5591910551999977</v>
      </c>
      <c r="H1430" s="5">
        <f t="shared" si="2861"/>
        <v>8.9088200000000004</v>
      </c>
      <c r="I1430" s="5">
        <f t="shared" si="2861"/>
        <v>85.472497124500023</v>
      </c>
      <c r="J1430" s="5">
        <f t="shared" si="2861"/>
        <v>196.56359142000005</v>
      </c>
      <c r="K1430" s="5">
        <f t="shared" si="2861"/>
        <v>29.636714819880005</v>
      </c>
      <c r="L1430" s="5"/>
      <c r="M1430" s="5">
        <f t="shared" si="2861"/>
        <v>37.016507793119992</v>
      </c>
      <c r="N1430" s="5">
        <f t="shared" si="2861"/>
        <v>0</v>
      </c>
      <c r="O1430" s="5">
        <f t="shared" si="2861"/>
        <v>0</v>
      </c>
      <c r="P1430" s="5">
        <f t="shared" si="2861"/>
        <v>0</v>
      </c>
      <c r="Q1430" s="5">
        <f t="shared" si="2861"/>
        <v>0</v>
      </c>
      <c r="R1430" s="5">
        <f t="shared" si="2861"/>
        <v>0</v>
      </c>
      <c r="S1430" s="5">
        <f t="shared" si="2861"/>
        <v>0</v>
      </c>
      <c r="T1430" s="5"/>
      <c r="U1430" s="5">
        <f t="shared" si="2861"/>
        <v>26.191750905719999</v>
      </c>
      <c r="V1430" s="5">
        <f t="shared" si="2861"/>
        <v>2.3388207715225002</v>
      </c>
      <c r="W1430" s="5">
        <f t="shared" si="2861"/>
        <v>1.2946989115999994</v>
      </c>
      <c r="X1430" s="5">
        <f t="shared" si="2861"/>
        <v>9.3074013846999968</v>
      </c>
      <c r="Y1430" s="5">
        <f t="shared" si="2861"/>
        <v>5.7220960098750036</v>
      </c>
      <c r="Z1430" s="5">
        <f t="shared" si="2861"/>
        <v>16.930119403500001</v>
      </c>
      <c r="AA1430" s="5">
        <f t="shared" si="2861"/>
        <v>1.6612184606399998</v>
      </c>
      <c r="AB1430" s="5"/>
      <c r="AC1430" s="5">
        <f t="shared" si="2861"/>
        <v>4.6857197440800045</v>
      </c>
      <c r="AD1430" s="5">
        <f t="shared" si="2861"/>
        <v>1.5968974007612502</v>
      </c>
      <c r="AE1430" s="5">
        <f t="shared" si="2861"/>
        <v>1.0246036808000001</v>
      </c>
      <c r="AF1430" s="5">
        <f t="shared" si="2861"/>
        <v>4.7057729429999986</v>
      </c>
      <c r="AG1430" s="5">
        <f t="shared" si="2861"/>
        <v>2.6999952903750031</v>
      </c>
      <c r="AH1430" s="5">
        <f t="shared" si="2861"/>
        <v>7.3740418365</v>
      </c>
      <c r="AI1430" s="5">
        <f t="shared" si="2861"/>
        <v>1.0366737500000003</v>
      </c>
    </row>
    <row r="1431" spans="2:35" hidden="1" x14ac:dyDescent="0.3">
      <c r="B1431" s="86">
        <f t="shared" si="2858"/>
        <v>42094</v>
      </c>
      <c r="C1431" s="3"/>
      <c r="D1431" s="3"/>
      <c r="E1431" s="5">
        <f t="shared" ref="E1431:AI1431" si="2862">E413+E1360</f>
        <v>49.957743935880018</v>
      </c>
      <c r="F1431" s="5">
        <f t="shared" si="2862"/>
        <v>9.8439470466749999</v>
      </c>
      <c r="G1431" s="5">
        <f t="shared" si="2862"/>
        <v>5.9495722679999998</v>
      </c>
      <c r="H1431" s="5">
        <f t="shared" si="2862"/>
        <v>9.2626749999999998</v>
      </c>
      <c r="I1431" s="5">
        <f t="shared" si="2862"/>
        <v>91.317403841000029</v>
      </c>
      <c r="J1431" s="5">
        <f t="shared" si="2862"/>
        <v>210.57161321399997</v>
      </c>
      <c r="K1431" s="5">
        <f t="shared" si="2862"/>
        <v>31.759333533339998</v>
      </c>
      <c r="L1431" s="5"/>
      <c r="M1431" s="5">
        <f t="shared" si="2862"/>
        <v>39.686684726160003</v>
      </c>
      <c r="N1431" s="5">
        <f t="shared" si="2862"/>
        <v>0</v>
      </c>
      <c r="O1431" s="5">
        <f t="shared" si="2862"/>
        <v>0</v>
      </c>
      <c r="P1431" s="5">
        <f t="shared" si="2862"/>
        <v>0</v>
      </c>
      <c r="Q1431" s="5">
        <f t="shared" si="2862"/>
        <v>0</v>
      </c>
      <c r="R1431" s="5">
        <f t="shared" si="2862"/>
        <v>0</v>
      </c>
      <c r="S1431" s="5">
        <f t="shared" si="2862"/>
        <v>0</v>
      </c>
      <c r="T1431" s="5"/>
      <c r="U1431" s="5">
        <f t="shared" si="2862"/>
        <v>28.085230272960004</v>
      </c>
      <c r="V1431" s="5">
        <f t="shared" si="2862"/>
        <v>2.3932683202749994</v>
      </c>
      <c r="W1431" s="5">
        <f t="shared" si="2862"/>
        <v>1.3876808940000007</v>
      </c>
      <c r="X1431" s="5">
        <f t="shared" si="2862"/>
        <v>9.6634028194999999</v>
      </c>
      <c r="Y1431" s="5">
        <f t="shared" si="2862"/>
        <v>6.1139154527500033</v>
      </c>
      <c r="Z1431" s="5">
        <f t="shared" si="2862"/>
        <v>18.136837142700003</v>
      </c>
      <c r="AA1431" s="5">
        <f t="shared" si="2862"/>
        <v>1.7797152555200011</v>
      </c>
      <c r="AB1431" s="5"/>
      <c r="AC1431" s="5">
        <f t="shared" si="2862"/>
        <v>5.0290207709400025</v>
      </c>
      <c r="AD1431" s="5">
        <f t="shared" si="2862"/>
        <v>1.6437362551375005</v>
      </c>
      <c r="AE1431" s="5">
        <f t="shared" si="2862"/>
        <v>1.0906587720000003</v>
      </c>
      <c r="AF1431" s="5">
        <f t="shared" si="2862"/>
        <v>4.8860712550000001</v>
      </c>
      <c r="AG1431" s="5">
        <f t="shared" si="2862"/>
        <v>2.8858776517500013</v>
      </c>
      <c r="AH1431" s="5">
        <f t="shared" si="2862"/>
        <v>7.9005650403000001</v>
      </c>
      <c r="AI1431" s="5">
        <f t="shared" si="2862"/>
        <v>1.1165699999999998</v>
      </c>
    </row>
    <row r="1432" spans="2:35" hidden="1" x14ac:dyDescent="0.3">
      <c r="B1432" s="86">
        <f t="shared" si="2858"/>
        <v>42460</v>
      </c>
      <c r="C1432" s="3"/>
      <c r="D1432" s="3"/>
      <c r="E1432" s="5">
        <f t="shared" ref="E1432:AI1432" si="2863">E414+E1361</f>
        <v>53.516743622880014</v>
      </c>
      <c r="F1432" s="5">
        <f t="shared" si="2863"/>
        <v>10.387026851715007</v>
      </c>
      <c r="G1432" s="5">
        <f t="shared" si="2863"/>
        <v>6.3289748375999997</v>
      </c>
      <c r="H1432" s="5">
        <f t="shared" si="2863"/>
        <v>9.6789749999999994</v>
      </c>
      <c r="I1432" s="5">
        <f t="shared" si="2863"/>
        <v>97.582304472999994</v>
      </c>
      <c r="J1432" s="5">
        <f t="shared" si="2863"/>
        <v>226.14608928000001</v>
      </c>
      <c r="K1432" s="5">
        <f t="shared" si="2863"/>
        <v>34.108426734759995</v>
      </c>
      <c r="L1432" s="5"/>
      <c r="M1432" s="5">
        <f t="shared" si="2863"/>
        <v>42.512235260160011</v>
      </c>
      <c r="N1432" s="5">
        <f t="shared" si="2863"/>
        <v>0</v>
      </c>
      <c r="O1432" s="5">
        <f t="shared" si="2863"/>
        <v>0</v>
      </c>
      <c r="P1432" s="5">
        <f t="shared" si="2863"/>
        <v>0</v>
      </c>
      <c r="Q1432" s="5">
        <f t="shared" si="2863"/>
        <v>0</v>
      </c>
      <c r="R1432" s="5">
        <f t="shared" si="2863"/>
        <v>0</v>
      </c>
      <c r="S1432" s="5">
        <f t="shared" si="2863"/>
        <v>0</v>
      </c>
      <c r="T1432" s="5"/>
      <c r="U1432" s="5">
        <f t="shared" si="2863"/>
        <v>30.083121426959995</v>
      </c>
      <c r="V1432" s="5">
        <f t="shared" si="2863"/>
        <v>2.5263852345949998</v>
      </c>
      <c r="W1432" s="5">
        <f t="shared" si="2863"/>
        <v>1.477437410799999</v>
      </c>
      <c r="X1432" s="5">
        <f t="shared" si="2863"/>
        <v>10.096440038849995</v>
      </c>
      <c r="Y1432" s="5">
        <f t="shared" si="2863"/>
        <v>6.5331986582499999</v>
      </c>
      <c r="Z1432" s="5">
        <f t="shared" si="2863"/>
        <v>19.478106601499999</v>
      </c>
      <c r="AA1432" s="5">
        <f t="shared" si="2863"/>
        <v>1.9117400562800002</v>
      </c>
      <c r="AB1432" s="5"/>
      <c r="AC1432" s="5">
        <f t="shared" si="2863"/>
        <v>5.3849441894400005</v>
      </c>
      <c r="AD1432" s="5">
        <f t="shared" si="2863"/>
        <v>1.7298617747974998</v>
      </c>
      <c r="AE1432" s="5">
        <f t="shared" si="2863"/>
        <v>1.1561427304</v>
      </c>
      <c r="AF1432" s="5">
        <f t="shared" si="2863"/>
        <v>5.1050562689999976</v>
      </c>
      <c r="AG1432" s="5">
        <f t="shared" si="2863"/>
        <v>3.0834516802500032</v>
      </c>
      <c r="AH1432" s="5">
        <f t="shared" si="2863"/>
        <v>8.4821303084999968</v>
      </c>
      <c r="AI1432" s="5">
        <f t="shared" si="2863"/>
        <v>1.1940774999999999</v>
      </c>
    </row>
    <row r="1433" spans="2:35" hidden="1" x14ac:dyDescent="0.3">
      <c r="B1433" s="86">
        <f t="shared" si="2858"/>
        <v>42825</v>
      </c>
      <c r="C1433" s="3"/>
      <c r="D1433" s="3"/>
      <c r="E1433" s="5">
        <f t="shared" ref="E1433:AI1433" si="2864">E415+E1362</f>
        <v>57.522556356239996</v>
      </c>
      <c r="F1433" s="5">
        <f t="shared" si="2864"/>
        <v>10.8688396270725</v>
      </c>
      <c r="G1433" s="5">
        <f t="shared" si="2864"/>
        <v>6.6533471927999983</v>
      </c>
      <c r="H1433" s="5">
        <f t="shared" si="2864"/>
        <v>10.116090000000002</v>
      </c>
      <c r="I1433" s="5">
        <f t="shared" si="2864"/>
        <v>104.62861924450004</v>
      </c>
      <c r="J1433" s="5">
        <f t="shared" si="2864"/>
        <v>243.23864590799988</v>
      </c>
      <c r="K1433" s="5">
        <f t="shared" si="2864"/>
        <v>36.551420060260014</v>
      </c>
      <c r="L1433" s="5"/>
      <c r="M1433" s="5">
        <f t="shared" si="2864"/>
        <v>45.691961113680001</v>
      </c>
      <c r="N1433" s="5">
        <f t="shared" si="2864"/>
        <v>0</v>
      </c>
      <c r="O1433" s="5">
        <f t="shared" si="2864"/>
        <v>0</v>
      </c>
      <c r="P1433" s="5">
        <f t="shared" si="2864"/>
        <v>0</v>
      </c>
      <c r="Q1433" s="5">
        <f t="shared" si="2864"/>
        <v>0</v>
      </c>
      <c r="R1433" s="5">
        <f t="shared" si="2864"/>
        <v>0</v>
      </c>
      <c r="S1433" s="5">
        <f t="shared" si="2864"/>
        <v>0</v>
      </c>
      <c r="T1433" s="5"/>
      <c r="U1433" s="5">
        <f t="shared" si="2864"/>
        <v>32.330823760079994</v>
      </c>
      <c r="V1433" s="5">
        <f t="shared" si="2864"/>
        <v>2.6430594353925008</v>
      </c>
      <c r="W1433" s="5">
        <f t="shared" si="2864"/>
        <v>1.5522307723999995</v>
      </c>
      <c r="X1433" s="5">
        <f t="shared" si="2864"/>
        <v>10.550209646399994</v>
      </c>
      <c r="Y1433" s="5">
        <f t="shared" si="2864"/>
        <v>7.0052525148750018</v>
      </c>
      <c r="Z1433" s="5">
        <f t="shared" si="2864"/>
        <v>20.950358211900003</v>
      </c>
      <c r="AA1433" s="5">
        <f t="shared" si="2864"/>
        <v>2.0477594952800002</v>
      </c>
      <c r="AB1433" s="5"/>
      <c r="AC1433" s="5">
        <f t="shared" si="2864"/>
        <v>5.7846552721200029</v>
      </c>
      <c r="AD1433" s="5">
        <f t="shared" si="2864"/>
        <v>1.8119643851962506</v>
      </c>
      <c r="AE1433" s="5">
        <f t="shared" si="2864"/>
        <v>1.2180763112000002</v>
      </c>
      <c r="AF1433" s="5">
        <f t="shared" si="2864"/>
        <v>5.334656415999997</v>
      </c>
      <c r="AG1433" s="5">
        <f t="shared" si="2864"/>
        <v>3.3067982253750019</v>
      </c>
      <c r="AH1433" s="5">
        <f t="shared" si="2864"/>
        <v>9.1256704641000024</v>
      </c>
      <c r="AI1433" s="5">
        <f t="shared" si="2864"/>
        <v>1.2726675000000001</v>
      </c>
    </row>
    <row r="1434" spans="2:35" hidden="1" x14ac:dyDescent="0.3">
      <c r="B1434" s="86">
        <f t="shared" si="2858"/>
        <v>43190</v>
      </c>
      <c r="C1434" s="3"/>
      <c r="D1434" s="3"/>
      <c r="E1434" s="5">
        <f t="shared" ref="E1434:AI1434" si="2865">E416+E1363</f>
        <v>61.922013717239992</v>
      </c>
      <c r="F1434" s="5">
        <f t="shared" si="2865"/>
        <v>11.349226930882505</v>
      </c>
      <c r="G1434" s="5">
        <f t="shared" si="2865"/>
        <v>6.968908104799997</v>
      </c>
      <c r="H1434" s="5">
        <f t="shared" si="2865"/>
        <v>10.615649999999999</v>
      </c>
      <c r="I1434" s="5">
        <f t="shared" si="2865"/>
        <v>111.96543215550003</v>
      </c>
      <c r="J1434" s="5">
        <f t="shared" si="2865"/>
        <v>261.98891805599999</v>
      </c>
      <c r="K1434" s="5">
        <f t="shared" si="2865"/>
        <v>39.539700459839992</v>
      </c>
      <c r="L1434" s="5"/>
      <c r="M1434" s="5">
        <f t="shared" si="2865"/>
        <v>49.188841555680014</v>
      </c>
      <c r="N1434" s="5">
        <f t="shared" si="2865"/>
        <v>0</v>
      </c>
      <c r="O1434" s="5">
        <f t="shared" si="2865"/>
        <v>0</v>
      </c>
      <c r="P1434" s="5">
        <f t="shared" si="2865"/>
        <v>0</v>
      </c>
      <c r="Q1434" s="5">
        <f t="shared" si="2865"/>
        <v>0</v>
      </c>
      <c r="R1434" s="5">
        <f t="shared" si="2865"/>
        <v>0</v>
      </c>
      <c r="S1434" s="5">
        <f t="shared" si="2865"/>
        <v>0</v>
      </c>
      <c r="T1434" s="5"/>
      <c r="U1434" s="5">
        <f t="shared" si="2865"/>
        <v>34.807407157080007</v>
      </c>
      <c r="V1434" s="5">
        <f t="shared" si="2865"/>
        <v>2.7595578931225004</v>
      </c>
      <c r="W1434" s="5">
        <f t="shared" si="2865"/>
        <v>1.6247170683999999</v>
      </c>
      <c r="X1434" s="5">
        <f t="shared" si="2865"/>
        <v>11.080216142149997</v>
      </c>
      <c r="Y1434" s="5">
        <f t="shared" si="2865"/>
        <v>7.4951000226249995</v>
      </c>
      <c r="Z1434" s="5">
        <f t="shared" si="2865"/>
        <v>22.565052393300004</v>
      </c>
      <c r="AA1434" s="5">
        <f t="shared" si="2865"/>
        <v>2.2160104975200006</v>
      </c>
      <c r="AB1434" s="5"/>
      <c r="AC1434" s="5">
        <f t="shared" si="2865"/>
        <v>6.2302571026200022</v>
      </c>
      <c r="AD1434" s="5">
        <f t="shared" si="2865"/>
        <v>1.89397912406125</v>
      </c>
      <c r="AE1434" s="5">
        <f t="shared" si="2865"/>
        <v>1.2794667592000004</v>
      </c>
      <c r="AF1434" s="5">
        <f t="shared" si="2865"/>
        <v>5.6024412459999997</v>
      </c>
      <c r="AG1434" s="5">
        <f t="shared" si="2865"/>
        <v>3.5355022871250008</v>
      </c>
      <c r="AH1434" s="5">
        <f t="shared" si="2865"/>
        <v>9.8260069887000014</v>
      </c>
      <c r="AI1434" s="5">
        <f t="shared" si="2865"/>
        <v>1.3866050000000003</v>
      </c>
    </row>
    <row r="1435" spans="2:35" hidden="1" x14ac:dyDescent="0.3">
      <c r="B1435" s="86">
        <f t="shared" si="2858"/>
        <v>43555</v>
      </c>
      <c r="C1435" s="3"/>
      <c r="D1435" s="3"/>
      <c r="E1435" s="5">
        <f t="shared" ref="E1435:AI1435" si="2866">E417+E1364</f>
        <v>66.521783359440008</v>
      </c>
      <c r="F1435" s="5">
        <f t="shared" si="2866"/>
        <v>11.831025277192502</v>
      </c>
      <c r="G1435" s="5">
        <f t="shared" si="2866"/>
        <v>7.3377335811999984</v>
      </c>
      <c r="H1435" s="5">
        <f t="shared" si="2866"/>
        <v>11.115210000000001</v>
      </c>
      <c r="I1435" s="5">
        <f t="shared" si="2866"/>
        <v>119.96856574500001</v>
      </c>
      <c r="J1435" s="5">
        <f t="shared" si="2866"/>
        <v>281.86605385199999</v>
      </c>
      <c r="K1435" s="5">
        <f t="shared" si="2866"/>
        <v>42.34890092146</v>
      </c>
      <c r="L1435" s="5"/>
      <c r="M1435" s="5">
        <f t="shared" si="2866"/>
        <v>52.838692246080001</v>
      </c>
      <c r="N1435" s="5">
        <f t="shared" si="2866"/>
        <v>0</v>
      </c>
      <c r="O1435" s="5">
        <f t="shared" si="2866"/>
        <v>0</v>
      </c>
      <c r="P1435" s="5">
        <f t="shared" si="2866"/>
        <v>0</v>
      </c>
      <c r="Q1435" s="5">
        <f t="shared" si="2866"/>
        <v>0</v>
      </c>
      <c r="R1435" s="5">
        <f t="shared" si="2866"/>
        <v>0</v>
      </c>
      <c r="S1435" s="5">
        <f t="shared" si="2866"/>
        <v>0</v>
      </c>
      <c r="T1435" s="5"/>
      <c r="U1435" s="5">
        <f t="shared" si="2866"/>
        <v>37.386164949479991</v>
      </c>
      <c r="V1435" s="5">
        <f t="shared" si="2866"/>
        <v>2.8763749733525001</v>
      </c>
      <c r="W1435" s="5">
        <f t="shared" si="2866"/>
        <v>1.7099515946000006</v>
      </c>
      <c r="X1435" s="5">
        <f t="shared" si="2866"/>
        <v>11.601578776099998</v>
      </c>
      <c r="Y1435" s="5">
        <f t="shared" si="2866"/>
        <v>8.0307015987499994</v>
      </c>
      <c r="Z1435" s="5">
        <f t="shared" si="2866"/>
        <v>24.277067868599996</v>
      </c>
      <c r="AA1435" s="5">
        <f t="shared" si="2866"/>
        <v>2.3711150688800005</v>
      </c>
      <c r="AB1435" s="5"/>
      <c r="AC1435" s="5">
        <f t="shared" si="2866"/>
        <v>6.6874612687200035</v>
      </c>
      <c r="AD1435" s="5">
        <f t="shared" si="2866"/>
        <v>1.9761076566762505</v>
      </c>
      <c r="AE1435" s="5">
        <f t="shared" si="2866"/>
        <v>1.3493828348000001</v>
      </c>
      <c r="AF1435" s="5">
        <f t="shared" si="2866"/>
        <v>5.8660008339999976</v>
      </c>
      <c r="AG1435" s="5">
        <f t="shared" si="2866"/>
        <v>3.7879891537499999</v>
      </c>
      <c r="AH1435" s="5">
        <f t="shared" si="2866"/>
        <v>10.573023425399997</v>
      </c>
      <c r="AI1435" s="5">
        <f t="shared" si="2866"/>
        <v>1.4844924999999991</v>
      </c>
    </row>
    <row r="1436" spans="2:35" hidden="1" x14ac:dyDescent="0.3">
      <c r="B1436" s="86">
        <f t="shared" si="2858"/>
        <v>43921</v>
      </c>
      <c r="C1436" s="3"/>
      <c r="D1436" s="3"/>
      <c r="E1436" s="5">
        <f t="shared" ref="E1436:AI1436" si="2867">E418+E1365</f>
        <v>71.596390588199995</v>
      </c>
      <c r="F1436" s="5">
        <f t="shared" si="2867"/>
        <v>12.317056751002504</v>
      </c>
      <c r="G1436" s="5">
        <f t="shared" si="2867"/>
        <v>7.851337172</v>
      </c>
      <c r="H1436" s="5">
        <f t="shared" si="2867"/>
        <v>11.635585000000001</v>
      </c>
      <c r="I1436" s="5">
        <f t="shared" si="2867"/>
        <v>128.57295371100003</v>
      </c>
      <c r="J1436" s="5">
        <f t="shared" si="2867"/>
        <v>303.15699781199999</v>
      </c>
      <c r="K1436" s="5">
        <f t="shared" si="2867"/>
        <v>45.470245202059999</v>
      </c>
      <c r="L1436" s="5"/>
      <c r="M1436" s="5">
        <f t="shared" si="2867"/>
        <v>56.871842702400002</v>
      </c>
      <c r="N1436" s="5">
        <f t="shared" si="2867"/>
        <v>0</v>
      </c>
      <c r="O1436" s="5">
        <f t="shared" si="2867"/>
        <v>0</v>
      </c>
      <c r="P1436" s="5">
        <f t="shared" si="2867"/>
        <v>0</v>
      </c>
      <c r="Q1436" s="5">
        <f t="shared" si="2867"/>
        <v>0</v>
      </c>
      <c r="R1436" s="5">
        <f t="shared" si="2867"/>
        <v>0</v>
      </c>
      <c r="S1436" s="5">
        <f t="shared" si="2867"/>
        <v>0</v>
      </c>
      <c r="T1436" s="5"/>
      <c r="U1436" s="5">
        <f t="shared" si="2867"/>
        <v>40.242161534399983</v>
      </c>
      <c r="V1436" s="5">
        <f t="shared" si="2867"/>
        <v>2.9941479210825004</v>
      </c>
      <c r="W1436" s="5">
        <f t="shared" si="2867"/>
        <v>1.8315018259999993</v>
      </c>
      <c r="X1436" s="5">
        <f t="shared" si="2867"/>
        <v>12.145348548250002</v>
      </c>
      <c r="Y1436" s="5">
        <f t="shared" si="2867"/>
        <v>8.60655752025</v>
      </c>
      <c r="Z1436" s="5">
        <f t="shared" si="2867"/>
        <v>26.111197619099993</v>
      </c>
      <c r="AA1436" s="5">
        <f t="shared" si="2867"/>
        <v>2.5466906306799997</v>
      </c>
      <c r="AB1436" s="5"/>
      <c r="AC1436" s="5">
        <f t="shared" si="2867"/>
        <v>7.2008870391000022</v>
      </c>
      <c r="AD1436" s="5">
        <f t="shared" si="2867"/>
        <v>2.0585775705412503</v>
      </c>
      <c r="AE1436" s="5">
        <f t="shared" si="2867"/>
        <v>1.4387077879999999</v>
      </c>
      <c r="AF1436" s="5">
        <f t="shared" si="2867"/>
        <v>6.1409215800000005</v>
      </c>
      <c r="AG1436" s="5">
        <f t="shared" si="2867"/>
        <v>4.0592498992500001</v>
      </c>
      <c r="AH1436" s="5">
        <f t="shared" si="2867"/>
        <v>11.372900544899998</v>
      </c>
      <c r="AI1436" s="5">
        <f t="shared" si="2867"/>
        <v>1.5834625</v>
      </c>
    </row>
    <row r="1437" spans="2:35" hidden="1" x14ac:dyDescent="0.3">
      <c r="B1437" s="86">
        <f t="shared" si="2858"/>
        <v>44286</v>
      </c>
      <c r="C1437" s="3"/>
      <c r="D1437" s="3"/>
      <c r="E1437" s="5">
        <f t="shared" ref="E1437:AI1437" si="2868">E419+E1366</f>
        <v>72.344530944360017</v>
      </c>
      <c r="F1437" s="5">
        <f t="shared" si="2868"/>
        <v>17.099728523265</v>
      </c>
      <c r="G1437" s="5">
        <f t="shared" si="2868"/>
        <v>11.013505754400001</v>
      </c>
      <c r="H1437" s="5">
        <f t="shared" si="2868"/>
        <v>9.5332700000000017</v>
      </c>
      <c r="I1437" s="5">
        <f t="shared" si="2868"/>
        <v>106.85256586450002</v>
      </c>
      <c r="J1437" s="5">
        <f t="shared" si="2868"/>
        <v>253.87570430400001</v>
      </c>
      <c r="K1437" s="5">
        <f t="shared" si="2868"/>
        <v>38.303622295959997</v>
      </c>
      <c r="L1437" s="5"/>
      <c r="M1437" s="5">
        <f t="shared" si="2868"/>
        <v>58.046780765519991</v>
      </c>
      <c r="N1437" s="5">
        <f t="shared" si="2868"/>
        <v>0</v>
      </c>
      <c r="O1437" s="5">
        <f t="shared" si="2868"/>
        <v>0</v>
      </c>
      <c r="P1437" s="5">
        <f t="shared" si="2868"/>
        <v>0</v>
      </c>
      <c r="Q1437" s="5">
        <f t="shared" si="2868"/>
        <v>0</v>
      </c>
      <c r="R1437" s="5">
        <f t="shared" si="2868"/>
        <v>0</v>
      </c>
      <c r="S1437" s="5">
        <f t="shared" si="2868"/>
        <v>0</v>
      </c>
      <c r="T1437" s="5"/>
      <c r="U1437" s="5">
        <f t="shared" si="2868"/>
        <v>41.637908760120006</v>
      </c>
      <c r="V1437" s="5">
        <f t="shared" si="2868"/>
        <v>4.2041848157450001</v>
      </c>
      <c r="W1437" s="5">
        <f t="shared" si="2868"/>
        <v>2.6297659251999992</v>
      </c>
      <c r="X1437" s="5">
        <f t="shared" si="2868"/>
        <v>9.9525492767999975</v>
      </c>
      <c r="Y1437" s="5">
        <f t="shared" si="2868"/>
        <v>7.1464079573749988</v>
      </c>
      <c r="Z1437" s="5">
        <f t="shared" si="2868"/>
        <v>21.8764828722</v>
      </c>
      <c r="AA1437" s="5">
        <f t="shared" si="2868"/>
        <v>2.131660429880001</v>
      </c>
      <c r="AB1437" s="5"/>
      <c r="AC1437" s="5">
        <f t="shared" si="2868"/>
        <v>8.0685434881799978</v>
      </c>
      <c r="AD1437" s="5">
        <f t="shared" si="2868"/>
        <v>2.6915662878725009</v>
      </c>
      <c r="AE1437" s="5">
        <f t="shared" si="2868"/>
        <v>1.8812988376000002</v>
      </c>
      <c r="AF1437" s="5">
        <f t="shared" si="2868"/>
        <v>5.0324490419999979</v>
      </c>
      <c r="AG1437" s="5">
        <f t="shared" si="2868"/>
        <v>3.3593337228750033</v>
      </c>
      <c r="AH1437" s="5">
        <f t="shared" si="2868"/>
        <v>9.6963409158000005</v>
      </c>
      <c r="AI1437" s="5">
        <f t="shared" si="2868"/>
        <v>1.2795737499999997</v>
      </c>
    </row>
    <row r="1438" spans="2:35" x14ac:dyDescent="0.3">
      <c r="B1438" s="86">
        <f t="shared" si="2858"/>
        <v>44651</v>
      </c>
      <c r="C1438" s="3"/>
      <c r="D1438" s="3"/>
      <c r="E1438" s="5">
        <f t="shared" ref="E1438:AI1438" si="2869">E420+E1367</f>
        <v>62.472520933156808</v>
      </c>
      <c r="F1438" s="5">
        <f t="shared" si="2869"/>
        <v>30.392115740259975</v>
      </c>
      <c r="G1438" s="5">
        <f t="shared" si="2869"/>
        <v>19.939787997173998</v>
      </c>
      <c r="H1438" s="5">
        <f t="shared" si="2869"/>
        <v>1.9173737249999996</v>
      </c>
      <c r="I1438" s="5">
        <f t="shared" si="2869"/>
        <v>21.316985417565</v>
      </c>
      <c r="J1438" s="5">
        <f t="shared" si="2869"/>
        <v>55.559160159390004</v>
      </c>
      <c r="K1438" s="5">
        <f t="shared" si="2869"/>
        <v>8.8473128494337949</v>
      </c>
      <c r="L1438" s="5"/>
      <c r="M1438" s="5">
        <f t="shared" si="2869"/>
        <v>51.940367017347612</v>
      </c>
      <c r="N1438" s="5">
        <f t="shared" si="2869"/>
        <v>0</v>
      </c>
      <c r="O1438" s="5">
        <f t="shared" si="2869"/>
        <v>0</v>
      </c>
      <c r="P1438" s="5">
        <f t="shared" si="2869"/>
        <v>0</v>
      </c>
      <c r="Q1438" s="5">
        <f t="shared" si="2869"/>
        <v>0</v>
      </c>
      <c r="R1438" s="5">
        <f t="shared" si="2869"/>
        <v>0</v>
      </c>
      <c r="S1438" s="5">
        <f t="shared" si="2869"/>
        <v>0</v>
      </c>
      <c r="T1438" s="5"/>
      <c r="U1438" s="5">
        <f t="shared" si="2869"/>
        <v>39.003863354220599</v>
      </c>
      <c r="V1438" s="5">
        <f t="shared" si="2869"/>
        <v>7.578768000299176</v>
      </c>
      <c r="W1438" s="5">
        <f t="shared" si="2869"/>
        <v>4.9022085641670001</v>
      </c>
      <c r="X1438" s="5">
        <f t="shared" si="2869"/>
        <v>1.9611932354054993</v>
      </c>
      <c r="Y1438" s="5">
        <f t="shared" si="2869"/>
        <v>1.4019863680912505</v>
      </c>
      <c r="Z1438" s="5">
        <f t="shared" si="2869"/>
        <v>4.8248010035145015</v>
      </c>
      <c r="AA1438" s="5">
        <f t="shared" si="2869"/>
        <v>0.44052642368639983</v>
      </c>
      <c r="AB1438" s="5"/>
      <c r="AC1438" s="5">
        <f t="shared" si="2869"/>
        <v>9.4440770090334034</v>
      </c>
      <c r="AD1438" s="5">
        <f t="shared" si="2869"/>
        <v>4.4104813525870883</v>
      </c>
      <c r="AE1438" s="5">
        <f t="shared" si="2869"/>
        <v>3.0824901791459998</v>
      </c>
      <c r="AF1438" s="5">
        <f t="shared" si="2869"/>
        <v>0.99362611804499967</v>
      </c>
      <c r="AG1438" s="5">
        <f t="shared" si="2869"/>
        <v>0.61586086600125001</v>
      </c>
      <c r="AH1438" s="5">
        <f t="shared" si="2869"/>
        <v>2.7684530784405004</v>
      </c>
      <c r="AI1438" s="5">
        <f t="shared" si="2869"/>
        <v>0.27771170624999997</v>
      </c>
    </row>
    <row r="1439" spans="2:35" x14ac:dyDescent="0.3">
      <c r="B1439" s="86">
        <f t="shared" si="2858"/>
        <v>45016</v>
      </c>
      <c r="C1439" s="3"/>
      <c r="D1439" s="3"/>
      <c r="E1439" s="5">
        <f t="shared" ref="E1439:AI1439" si="2870">E421+E1368</f>
        <v>62.784883537822587</v>
      </c>
      <c r="F1439" s="5">
        <f t="shared" si="2870"/>
        <v>30.544076318961267</v>
      </c>
      <c r="G1439" s="5">
        <f t="shared" si="2870"/>
        <v>20.039486937159861</v>
      </c>
      <c r="H1439" s="5">
        <f t="shared" si="2870"/>
        <v>1.9269605936249998</v>
      </c>
      <c r="I1439" s="5">
        <f t="shared" si="2870"/>
        <v>21.42357034465283</v>
      </c>
      <c r="J1439" s="5">
        <f t="shared" si="2870"/>
        <v>55.836955960186899</v>
      </c>
      <c r="K1439" s="5">
        <f t="shared" si="2870"/>
        <v>8.8915494136809698</v>
      </c>
      <c r="L1439" s="5"/>
      <c r="M1439" s="5">
        <f t="shared" si="2870"/>
        <v>52.200068852434327</v>
      </c>
      <c r="N1439" s="5">
        <f t="shared" si="2870"/>
        <v>0</v>
      </c>
      <c r="O1439" s="5">
        <f t="shared" si="2870"/>
        <v>0</v>
      </c>
      <c r="P1439" s="5">
        <f t="shared" si="2870"/>
        <v>0</v>
      </c>
      <c r="Q1439" s="5">
        <f t="shared" si="2870"/>
        <v>0</v>
      </c>
      <c r="R1439" s="5">
        <f t="shared" si="2870"/>
        <v>0</v>
      </c>
      <c r="S1439" s="5">
        <f t="shared" si="2870"/>
        <v>0</v>
      </c>
      <c r="T1439" s="5"/>
      <c r="U1439" s="5">
        <f t="shared" si="2870"/>
        <v>39.198882670991701</v>
      </c>
      <c r="V1439" s="5">
        <f t="shared" si="2870"/>
        <v>7.6166618403006714</v>
      </c>
      <c r="W1439" s="5">
        <f t="shared" si="2870"/>
        <v>4.9267196069878345</v>
      </c>
      <c r="X1439" s="5">
        <f t="shared" si="2870"/>
        <v>1.9709992015825266</v>
      </c>
      <c r="Y1439" s="5">
        <f t="shared" si="2870"/>
        <v>1.4089962999317065</v>
      </c>
      <c r="Z1439" s="5">
        <f t="shared" si="2870"/>
        <v>4.8489250085320714</v>
      </c>
      <c r="AA1439" s="5">
        <f t="shared" si="2870"/>
        <v>0.44272905580483191</v>
      </c>
      <c r="AB1439" s="5"/>
      <c r="AC1439" s="5">
        <f t="shared" si="2870"/>
        <v>9.4912973940785683</v>
      </c>
      <c r="AD1439" s="5">
        <f t="shared" si="2870"/>
        <v>4.4325337593500223</v>
      </c>
      <c r="AE1439" s="5">
        <f t="shared" si="2870"/>
        <v>3.0979026300417303</v>
      </c>
      <c r="AF1439" s="5">
        <f t="shared" si="2870"/>
        <v>0.99859424863522461</v>
      </c>
      <c r="AG1439" s="5">
        <f t="shared" si="2870"/>
        <v>0.61894017033125659</v>
      </c>
      <c r="AH1439" s="5">
        <f t="shared" si="2870"/>
        <v>2.7822953438327018</v>
      </c>
      <c r="AI1439" s="5">
        <f t="shared" si="2870"/>
        <v>0.27910026478125</v>
      </c>
    </row>
    <row r="1440" spans="2:35" x14ac:dyDescent="0.3">
      <c r="B1440" s="86">
        <f t="shared" si="2858"/>
        <v>45382</v>
      </c>
      <c r="C1440" s="3"/>
      <c r="D1440" s="3"/>
      <c r="E1440" s="5">
        <f t="shared" ref="E1440:AI1440" si="2871">E422+E1369</f>
        <v>63.098807955511688</v>
      </c>
      <c r="F1440" s="5">
        <f t="shared" si="2871"/>
        <v>30.696796700556078</v>
      </c>
      <c r="G1440" s="5">
        <f t="shared" si="2871"/>
        <v>20.139684371845661</v>
      </c>
      <c r="H1440" s="5">
        <f t="shared" si="2871"/>
        <v>1.9365953965931246</v>
      </c>
      <c r="I1440" s="5">
        <f t="shared" si="2871"/>
        <v>21.530688196376097</v>
      </c>
      <c r="J1440" s="5">
        <f t="shared" si="2871"/>
        <v>56.116140739987884</v>
      </c>
      <c r="K1440" s="5">
        <f t="shared" si="2871"/>
        <v>8.9360071607493747</v>
      </c>
      <c r="L1440" s="5"/>
      <c r="M1440" s="5">
        <f t="shared" si="2871"/>
        <v>52.461069196696506</v>
      </c>
      <c r="N1440" s="5">
        <f t="shared" si="2871"/>
        <v>0</v>
      </c>
      <c r="O1440" s="5">
        <f t="shared" si="2871"/>
        <v>0</v>
      </c>
      <c r="P1440" s="5">
        <f t="shared" si="2871"/>
        <v>0</v>
      </c>
      <c r="Q1440" s="5">
        <f t="shared" si="2871"/>
        <v>0</v>
      </c>
      <c r="R1440" s="5">
        <f t="shared" si="2871"/>
        <v>0</v>
      </c>
      <c r="S1440" s="5">
        <f t="shared" si="2871"/>
        <v>0</v>
      </c>
      <c r="T1440" s="5"/>
      <c r="U1440" s="5">
        <f t="shared" si="2871"/>
        <v>39.39487708434666</v>
      </c>
      <c r="V1440" s="5">
        <f t="shared" si="2871"/>
        <v>7.6547451495021708</v>
      </c>
      <c r="W1440" s="5">
        <f t="shared" si="2871"/>
        <v>4.9513532050227695</v>
      </c>
      <c r="X1440" s="5">
        <f t="shared" si="2871"/>
        <v>1.980854197590439</v>
      </c>
      <c r="Y1440" s="5">
        <f t="shared" si="2871"/>
        <v>1.4160412814313648</v>
      </c>
      <c r="Z1440" s="5">
        <f t="shared" si="2871"/>
        <v>4.8731696335747303</v>
      </c>
      <c r="AA1440" s="5">
        <f t="shared" si="2871"/>
        <v>0.44494270108385675</v>
      </c>
      <c r="AB1440" s="5"/>
      <c r="AC1440" s="5">
        <f t="shared" si="2871"/>
        <v>9.538753881048958</v>
      </c>
      <c r="AD1440" s="5">
        <f t="shared" si="2871"/>
        <v>4.4546964281467734</v>
      </c>
      <c r="AE1440" s="5">
        <f t="shared" si="2871"/>
        <v>3.113392143191938</v>
      </c>
      <c r="AF1440" s="5">
        <f t="shared" si="2871"/>
        <v>1.0035872198784006</v>
      </c>
      <c r="AG1440" s="5">
        <f t="shared" si="2871"/>
        <v>0.62203487118291256</v>
      </c>
      <c r="AH1440" s="5">
        <f t="shared" si="2871"/>
        <v>2.7962068205518649</v>
      </c>
      <c r="AI1440" s="5">
        <f t="shared" si="2871"/>
        <v>0.28049576610515625</v>
      </c>
    </row>
    <row r="1441" spans="2:35" x14ac:dyDescent="0.3">
      <c r="B1441" s="86">
        <f t="shared" si="2858"/>
        <v>45747</v>
      </c>
      <c r="C1441" s="3"/>
      <c r="D1441" s="3"/>
      <c r="E1441" s="5">
        <f t="shared" ref="E1441:AI1441" si="2872">E423+E1370</f>
        <v>63.41430199528925</v>
      </c>
      <c r="F1441" s="5">
        <f t="shared" si="2872"/>
        <v>30.850280684058852</v>
      </c>
      <c r="G1441" s="5">
        <f t="shared" si="2872"/>
        <v>20.240382793704889</v>
      </c>
      <c r="H1441" s="5">
        <f t="shared" si="2872"/>
        <v>1.94627837357609</v>
      </c>
      <c r="I1441" s="5">
        <f t="shared" si="2872"/>
        <v>21.638341637357961</v>
      </c>
      <c r="J1441" s="5">
        <f t="shared" si="2872"/>
        <v>56.396721443687795</v>
      </c>
      <c r="K1441" s="5">
        <f t="shared" si="2872"/>
        <v>8.9806871965531201</v>
      </c>
      <c r="L1441" s="5"/>
      <c r="M1441" s="5">
        <f t="shared" si="2872"/>
        <v>52.723374542679991</v>
      </c>
      <c r="N1441" s="5">
        <f t="shared" si="2872"/>
        <v>0</v>
      </c>
      <c r="O1441" s="5">
        <f t="shared" si="2872"/>
        <v>0</v>
      </c>
      <c r="P1441" s="5">
        <f t="shared" si="2872"/>
        <v>0</v>
      </c>
      <c r="Q1441" s="5">
        <f t="shared" si="2872"/>
        <v>0</v>
      </c>
      <c r="R1441" s="5">
        <f t="shared" si="2872"/>
        <v>0</v>
      </c>
      <c r="S1441" s="5">
        <f t="shared" si="2872"/>
        <v>0</v>
      </c>
      <c r="T1441" s="5"/>
      <c r="U1441" s="5">
        <f t="shared" si="2872"/>
        <v>39.591851469768386</v>
      </c>
      <c r="V1441" s="5">
        <f t="shared" si="2872"/>
        <v>7.693018875249682</v>
      </c>
      <c r="W1441" s="5">
        <f t="shared" si="2872"/>
        <v>4.9761099710478822</v>
      </c>
      <c r="X1441" s="5">
        <f t="shared" si="2872"/>
        <v>1.9907584685783914</v>
      </c>
      <c r="Y1441" s="5">
        <f t="shared" si="2872"/>
        <v>1.4231214878385212</v>
      </c>
      <c r="Z1441" s="5">
        <f t="shared" si="2872"/>
        <v>4.8975354817426036</v>
      </c>
      <c r="AA1441" s="5">
        <f t="shared" si="2872"/>
        <v>0.44716741458927567</v>
      </c>
      <c r="AB1441" s="5"/>
      <c r="AC1441" s="5">
        <f t="shared" si="2872"/>
        <v>9.586447650454204</v>
      </c>
      <c r="AD1441" s="5">
        <f t="shared" si="2872"/>
        <v>4.4769699102875053</v>
      </c>
      <c r="AE1441" s="5">
        <f t="shared" si="2872"/>
        <v>3.1289591039078966</v>
      </c>
      <c r="AF1441" s="5">
        <f t="shared" si="2872"/>
        <v>1.0086051559777927</v>
      </c>
      <c r="AG1441" s="5">
        <f t="shared" si="2872"/>
        <v>0.62514504553882722</v>
      </c>
      <c r="AH1441" s="5">
        <f t="shared" si="2872"/>
        <v>2.8101878546546244</v>
      </c>
      <c r="AI1441" s="5">
        <f t="shared" si="2872"/>
        <v>0.281898244935682</v>
      </c>
    </row>
    <row r="1442" spans="2:35" x14ac:dyDescent="0.3">
      <c r="B1442" s="86">
        <f t="shared" si="2858"/>
        <v>46112</v>
      </c>
      <c r="C1442" s="3"/>
      <c r="D1442" s="3"/>
      <c r="E1442" s="5">
        <f t="shared" ref="E1442:AI1442" si="2873">E424+E1371</f>
        <v>63.73137350526568</v>
      </c>
      <c r="F1442" s="5">
        <f t="shared" si="2873"/>
        <v>31.004532087479141</v>
      </c>
      <c r="G1442" s="5">
        <f t="shared" si="2873"/>
        <v>20.341584707673412</v>
      </c>
      <c r="H1442" s="5">
        <f t="shared" si="2873"/>
        <v>1.9560097654439703</v>
      </c>
      <c r="I1442" s="5">
        <f t="shared" si="2873"/>
        <v>21.746533345544755</v>
      </c>
      <c r="J1442" s="5">
        <f t="shared" si="2873"/>
        <v>56.678705050906245</v>
      </c>
      <c r="K1442" s="5">
        <f t="shared" si="2873"/>
        <v>9.0255906325358843</v>
      </c>
      <c r="L1442" s="5"/>
      <c r="M1442" s="5">
        <f t="shared" si="2873"/>
        <v>52.986991415393369</v>
      </c>
      <c r="N1442" s="5">
        <f t="shared" si="2873"/>
        <v>0</v>
      </c>
      <c r="O1442" s="5">
        <f t="shared" si="2873"/>
        <v>0</v>
      </c>
      <c r="P1442" s="5">
        <f t="shared" si="2873"/>
        <v>0</v>
      </c>
      <c r="Q1442" s="5">
        <f t="shared" si="2873"/>
        <v>0</v>
      </c>
      <c r="R1442" s="5">
        <f t="shared" si="2873"/>
        <v>0</v>
      </c>
      <c r="S1442" s="5">
        <f t="shared" si="2873"/>
        <v>0</v>
      </c>
      <c r="T1442" s="5"/>
      <c r="U1442" s="5">
        <f t="shared" si="2873"/>
        <v>39.789810727117228</v>
      </c>
      <c r="V1442" s="5">
        <f t="shared" si="2873"/>
        <v>7.7314839696259305</v>
      </c>
      <c r="W1442" s="5">
        <f t="shared" si="2873"/>
        <v>5.000990520903124</v>
      </c>
      <c r="X1442" s="5">
        <f t="shared" si="2873"/>
        <v>2.0007122609212833</v>
      </c>
      <c r="Y1442" s="5">
        <f t="shared" si="2873"/>
        <v>1.4302370952777128</v>
      </c>
      <c r="Z1442" s="5">
        <f t="shared" si="2873"/>
        <v>4.9220231591513164</v>
      </c>
      <c r="AA1442" s="5">
        <f t="shared" si="2873"/>
        <v>0.44940325166222211</v>
      </c>
      <c r="AB1442" s="5"/>
      <c r="AC1442" s="5">
        <f t="shared" si="2873"/>
        <v>9.6343798887064729</v>
      </c>
      <c r="AD1442" s="5">
        <f t="shared" si="2873"/>
        <v>4.4993547598389423</v>
      </c>
      <c r="AE1442" s="5">
        <f t="shared" si="2873"/>
        <v>3.1446038994274366</v>
      </c>
      <c r="AF1442" s="5">
        <f t="shared" si="2873"/>
        <v>1.0136481817576815</v>
      </c>
      <c r="AG1442" s="5">
        <f t="shared" si="2873"/>
        <v>0.62827077076652138</v>
      </c>
      <c r="AH1442" s="5">
        <f t="shared" si="2873"/>
        <v>2.824238793927897</v>
      </c>
      <c r="AI1442" s="5">
        <f t="shared" si="2873"/>
        <v>0.28330773616036037</v>
      </c>
    </row>
    <row r="1443" spans="2:35" x14ac:dyDescent="0.3">
      <c r="B1443" s="86">
        <f t="shared" si="2858"/>
        <v>46477</v>
      </c>
      <c r="C1443" s="3"/>
      <c r="D1443" s="3"/>
      <c r="E1443" s="5">
        <f t="shared" ref="E1443:AI1443" si="2874">E425+E1372</f>
        <v>64.050030372792008</v>
      </c>
      <c r="F1443" s="5">
        <f t="shared" si="2874"/>
        <v>31.15955474791653</v>
      </c>
      <c r="G1443" s="5">
        <f t="shared" si="2874"/>
        <v>20.443292631211772</v>
      </c>
      <c r="H1443" s="5">
        <f t="shared" si="2874"/>
        <v>1.96578981427119</v>
      </c>
      <c r="I1443" s="5">
        <f t="shared" si="2874"/>
        <v>21.855266012272466</v>
      </c>
      <c r="J1443" s="5">
        <f t="shared" si="2874"/>
        <v>56.962098576160741</v>
      </c>
      <c r="K1443" s="5">
        <f t="shared" si="2874"/>
        <v>9.0707185856985717</v>
      </c>
      <c r="L1443" s="5"/>
      <c r="M1443" s="5">
        <f t="shared" si="2874"/>
        <v>53.251926372470336</v>
      </c>
      <c r="N1443" s="5">
        <f t="shared" si="2874"/>
        <v>0</v>
      </c>
      <c r="O1443" s="5">
        <f t="shared" si="2874"/>
        <v>0</v>
      </c>
      <c r="P1443" s="5">
        <f t="shared" si="2874"/>
        <v>0</v>
      </c>
      <c r="Q1443" s="5">
        <f t="shared" si="2874"/>
        <v>0</v>
      </c>
      <c r="R1443" s="5">
        <f t="shared" si="2874"/>
        <v>0</v>
      </c>
      <c r="S1443" s="5">
        <f t="shared" si="2874"/>
        <v>0</v>
      </c>
      <c r="T1443" s="5"/>
      <c r="U1443" s="5">
        <f t="shared" si="2874"/>
        <v>39.988759780752801</v>
      </c>
      <c r="V1443" s="5">
        <f t="shared" si="2874"/>
        <v>7.7701413894740581</v>
      </c>
      <c r="W1443" s="5">
        <f t="shared" si="2874"/>
        <v>5.0259954735076366</v>
      </c>
      <c r="X1443" s="5">
        <f t="shared" si="2874"/>
        <v>2.0107158222258898</v>
      </c>
      <c r="Y1443" s="5">
        <f t="shared" si="2874"/>
        <v>1.4373882807541021</v>
      </c>
      <c r="Z1443" s="5">
        <f t="shared" si="2874"/>
        <v>4.9466332749470716</v>
      </c>
      <c r="AA1443" s="5">
        <f t="shared" si="2874"/>
        <v>0.4516502679205332</v>
      </c>
      <c r="AB1443" s="5"/>
      <c r="AC1443" s="5">
        <f t="shared" si="2874"/>
        <v>9.6825517881500076</v>
      </c>
      <c r="AD1443" s="5">
        <f t="shared" si="2874"/>
        <v>4.521851533638138</v>
      </c>
      <c r="AE1443" s="5">
        <f t="shared" si="2874"/>
        <v>3.1603269189245733</v>
      </c>
      <c r="AF1443" s="5">
        <f t="shared" si="2874"/>
        <v>1.01871642266647</v>
      </c>
      <c r="AG1443" s="5">
        <f t="shared" si="2874"/>
        <v>0.63141212462035368</v>
      </c>
      <c r="AH1443" s="5">
        <f t="shared" si="2874"/>
        <v>2.8383599878975359</v>
      </c>
      <c r="AI1443" s="5">
        <f t="shared" si="2874"/>
        <v>0.28472427484116208</v>
      </c>
    </row>
    <row r="1444" spans="2:35" x14ac:dyDescent="0.3">
      <c r="B1444" s="86">
        <f t="shared" si="2858"/>
        <v>46843</v>
      </c>
      <c r="C1444" s="3"/>
      <c r="D1444" s="3"/>
      <c r="E1444" s="5">
        <f t="shared" ref="E1444:AI1444" si="2875">E426+E1373</f>
        <v>64.370280524655954</v>
      </c>
      <c r="F1444" s="5">
        <f t="shared" si="2875"/>
        <v>31.315352521656109</v>
      </c>
      <c r="G1444" s="5">
        <f t="shared" si="2875"/>
        <v>20.54550909436783</v>
      </c>
      <c r="H1444" s="5">
        <f t="shared" si="2875"/>
        <v>1.9756187633425459</v>
      </c>
      <c r="I1444" s="5">
        <f t="shared" si="2875"/>
        <v>21.964542342333822</v>
      </c>
      <c r="J1444" s="5">
        <f t="shared" si="2875"/>
        <v>57.2469090690415</v>
      </c>
      <c r="K1444" s="5">
        <f t="shared" si="2875"/>
        <v>9.1160721786270607</v>
      </c>
      <c r="L1444" s="5"/>
      <c r="M1444" s="5">
        <f t="shared" si="2875"/>
        <v>53.518186004332691</v>
      </c>
      <c r="N1444" s="5">
        <f t="shared" si="2875"/>
        <v>0</v>
      </c>
      <c r="O1444" s="5">
        <f t="shared" si="2875"/>
        <v>0</v>
      </c>
      <c r="P1444" s="5">
        <f t="shared" si="2875"/>
        <v>0</v>
      </c>
      <c r="Q1444" s="5">
        <f t="shared" si="2875"/>
        <v>0</v>
      </c>
      <c r="R1444" s="5">
        <f t="shared" si="2875"/>
        <v>0</v>
      </c>
      <c r="S1444" s="5">
        <f t="shared" si="2875"/>
        <v>0</v>
      </c>
      <c r="T1444" s="5"/>
      <c r="U1444" s="5">
        <f t="shared" si="2875"/>
        <v>40.188703579656575</v>
      </c>
      <c r="V1444" s="5">
        <f t="shared" si="2875"/>
        <v>7.8089920964214263</v>
      </c>
      <c r="W1444" s="5">
        <f t="shared" si="2875"/>
        <v>5.0511254508751744</v>
      </c>
      <c r="X1444" s="5">
        <f t="shared" si="2875"/>
        <v>2.0207694013370183</v>
      </c>
      <c r="Y1444" s="5">
        <f t="shared" si="2875"/>
        <v>1.444575222157872</v>
      </c>
      <c r="Z1444" s="5">
        <f t="shared" si="2875"/>
        <v>4.9713664413218046</v>
      </c>
      <c r="AA1444" s="5">
        <f t="shared" si="2875"/>
        <v>0.45390851926013553</v>
      </c>
      <c r="AB1444" s="5"/>
      <c r="AC1444" s="5">
        <f t="shared" si="2875"/>
        <v>9.7309645470907515</v>
      </c>
      <c r="AD1444" s="5">
        <f t="shared" si="2875"/>
        <v>4.544460791306328</v>
      </c>
      <c r="AE1444" s="5">
        <f t="shared" si="2875"/>
        <v>3.1761285535191957</v>
      </c>
      <c r="AF1444" s="5">
        <f t="shared" si="2875"/>
        <v>1.023810004779802</v>
      </c>
      <c r="AG1444" s="5">
        <f t="shared" si="2875"/>
        <v>0.6345691852434554</v>
      </c>
      <c r="AH1444" s="5">
        <f t="shared" si="2875"/>
        <v>2.8525517878370228</v>
      </c>
      <c r="AI1444" s="5">
        <f t="shared" si="2875"/>
        <v>0.28614789621536785</v>
      </c>
    </row>
    <row r="1445" spans="2:35" x14ac:dyDescent="0.3">
      <c r="B1445" s="86">
        <f t="shared" si="2858"/>
        <v>47208</v>
      </c>
      <c r="C1445" s="3"/>
      <c r="D1445" s="3"/>
      <c r="E1445" s="5">
        <f t="shared" ref="E1445:AI1445" si="2876">E427+E1374</f>
        <v>64.692131927279235</v>
      </c>
      <c r="F1445" s="5">
        <f t="shared" si="2876"/>
        <v>31.471929284264391</v>
      </c>
      <c r="G1445" s="5">
        <f t="shared" si="2876"/>
        <v>20.648236639839656</v>
      </c>
      <c r="H1445" s="5">
        <f t="shared" si="2876"/>
        <v>1.9854968571592582</v>
      </c>
      <c r="I1445" s="5">
        <f t="shared" si="2876"/>
        <v>22.074365054045487</v>
      </c>
      <c r="J1445" s="5">
        <f t="shared" si="2876"/>
        <v>57.533143614386745</v>
      </c>
      <c r="K1445" s="5">
        <f t="shared" si="2876"/>
        <v>9.1616525395201904</v>
      </c>
      <c r="L1445" s="5"/>
      <c r="M1445" s="5">
        <f t="shared" si="2876"/>
        <v>53.785776934354338</v>
      </c>
      <c r="N1445" s="5">
        <f t="shared" si="2876"/>
        <v>0</v>
      </c>
      <c r="O1445" s="5">
        <f t="shared" si="2876"/>
        <v>0</v>
      </c>
      <c r="P1445" s="5">
        <f t="shared" si="2876"/>
        <v>0</v>
      </c>
      <c r="Q1445" s="5">
        <f t="shared" si="2876"/>
        <v>0</v>
      </c>
      <c r="R1445" s="5">
        <f t="shared" si="2876"/>
        <v>0</v>
      </c>
      <c r="S1445" s="5">
        <f t="shared" si="2876"/>
        <v>0</v>
      </c>
      <c r="T1445" s="5"/>
      <c r="U1445" s="5">
        <f t="shared" si="2876"/>
        <v>40.389647097554843</v>
      </c>
      <c r="V1445" s="5">
        <f t="shared" si="2876"/>
        <v>7.8480370569035358</v>
      </c>
      <c r="W1445" s="5">
        <f t="shared" si="2876"/>
        <v>5.0763810781295504</v>
      </c>
      <c r="X1445" s="5">
        <f t="shared" si="2876"/>
        <v>2.0308732483437044</v>
      </c>
      <c r="Y1445" s="5">
        <f t="shared" si="2876"/>
        <v>1.4517980982686611</v>
      </c>
      <c r="Z1445" s="5">
        <f t="shared" si="2876"/>
        <v>4.9962232735284156</v>
      </c>
      <c r="AA1445" s="5">
        <f t="shared" si="2876"/>
        <v>0.45617806185643645</v>
      </c>
      <c r="AB1445" s="5"/>
      <c r="AC1445" s="5">
        <f t="shared" si="2876"/>
        <v>9.7796193698262055</v>
      </c>
      <c r="AD1445" s="5">
        <f t="shared" si="2876"/>
        <v>4.5671830952628598</v>
      </c>
      <c r="AE1445" s="5">
        <f t="shared" si="2876"/>
        <v>3.1920091962867909</v>
      </c>
      <c r="AF1445" s="5">
        <f t="shared" si="2876"/>
        <v>1.0289290548037013</v>
      </c>
      <c r="AG1445" s="5">
        <f t="shared" si="2876"/>
        <v>0.63774203116967187</v>
      </c>
      <c r="AH1445" s="5">
        <f t="shared" si="2876"/>
        <v>2.8668145467762085</v>
      </c>
      <c r="AI1445" s="5">
        <f t="shared" si="2876"/>
        <v>0.28757863569644471</v>
      </c>
    </row>
    <row r="1446" spans="2:35" x14ac:dyDescent="0.3">
      <c r="B1446" s="86">
        <f t="shared" si="2858"/>
        <v>47573</v>
      </c>
      <c r="C1446" s="3"/>
      <c r="D1446" s="3"/>
      <c r="E1446" s="5">
        <f t="shared" ref="E1446:AI1446" si="2877">E428+E1375</f>
        <v>65.015592586915616</v>
      </c>
      <c r="F1446" s="5">
        <f t="shared" si="2877"/>
        <v>31.629288930685703</v>
      </c>
      <c r="G1446" s="5">
        <f t="shared" si="2877"/>
        <v>20.751477823038854</v>
      </c>
      <c r="H1446" s="5">
        <f t="shared" si="2877"/>
        <v>1.9954243414450548</v>
      </c>
      <c r="I1446" s="5">
        <f t="shared" si="2877"/>
        <v>22.184736879315718</v>
      </c>
      <c r="J1446" s="5">
        <f t="shared" si="2877"/>
        <v>57.82080933245868</v>
      </c>
      <c r="K1446" s="5">
        <f t="shared" si="2877"/>
        <v>9.2074608022177937</v>
      </c>
      <c r="L1446" s="5"/>
      <c r="M1446" s="5">
        <f t="shared" si="2877"/>
        <v>54.054705819026111</v>
      </c>
      <c r="N1446" s="5">
        <f t="shared" si="2877"/>
        <v>0</v>
      </c>
      <c r="O1446" s="5">
        <f t="shared" si="2877"/>
        <v>0</v>
      </c>
      <c r="P1446" s="5">
        <f t="shared" si="2877"/>
        <v>0</v>
      </c>
      <c r="Q1446" s="5">
        <f t="shared" si="2877"/>
        <v>0</v>
      </c>
      <c r="R1446" s="5">
        <f t="shared" si="2877"/>
        <v>0</v>
      </c>
      <c r="S1446" s="5">
        <f t="shared" si="2877"/>
        <v>0</v>
      </c>
      <c r="T1446" s="5"/>
      <c r="U1446" s="5">
        <f t="shared" si="2877"/>
        <v>40.591595333042612</v>
      </c>
      <c r="V1446" s="5">
        <f t="shared" si="2877"/>
        <v>7.8872772421880484</v>
      </c>
      <c r="W1446" s="5">
        <f t="shared" si="2877"/>
        <v>5.1017629835201985</v>
      </c>
      <c r="X1446" s="5">
        <f t="shared" si="2877"/>
        <v>2.0410276145854227</v>
      </c>
      <c r="Y1446" s="5">
        <f t="shared" si="2877"/>
        <v>1.4590570887600038</v>
      </c>
      <c r="Z1446" s="5">
        <f t="shared" si="2877"/>
        <v>5.021204389896055</v>
      </c>
      <c r="AA1446" s="5">
        <f t="shared" si="2877"/>
        <v>0.45845895216571819</v>
      </c>
      <c r="AB1446" s="5"/>
      <c r="AC1446" s="5">
        <f t="shared" si="2877"/>
        <v>9.8285174666753363</v>
      </c>
      <c r="AD1446" s="5">
        <f t="shared" si="2877"/>
        <v>4.590019010739173</v>
      </c>
      <c r="AE1446" s="5">
        <f t="shared" si="2877"/>
        <v>3.2079692422682249</v>
      </c>
      <c r="AF1446" s="5">
        <f t="shared" si="2877"/>
        <v>1.0340737000777198</v>
      </c>
      <c r="AG1446" s="5">
        <f t="shared" si="2877"/>
        <v>0.64093074132551986</v>
      </c>
      <c r="AH1446" s="5">
        <f t="shared" si="2877"/>
        <v>2.881148619510089</v>
      </c>
      <c r="AI1446" s="5">
        <f t="shared" si="2877"/>
        <v>0.2890165288749269</v>
      </c>
    </row>
    <row r="1447" spans="2:35" x14ac:dyDescent="0.3">
      <c r="B1447" s="86">
        <f t="shared" si="2858"/>
        <v>47938</v>
      </c>
      <c r="C1447" s="3"/>
      <c r="D1447" s="3"/>
      <c r="E1447" s="5">
        <f t="shared" ref="E1447:AI1447" si="2878">E429+E1376</f>
        <v>65.340670549850174</v>
      </c>
      <c r="F1447" s="5">
        <f t="shared" si="2878"/>
        <v>31.787435375339136</v>
      </c>
      <c r="G1447" s="5">
        <f t="shared" si="2878"/>
        <v>20.855235212154049</v>
      </c>
      <c r="H1447" s="5">
        <f t="shared" si="2878"/>
        <v>2.0054014631522796</v>
      </c>
      <c r="I1447" s="5">
        <f t="shared" si="2878"/>
        <v>22.295660563712296</v>
      </c>
      <c r="J1447" s="5">
        <f t="shared" si="2878"/>
        <v>58.109913379120968</v>
      </c>
      <c r="K1447" s="5">
        <f t="shared" si="2878"/>
        <v>9.253498106228875</v>
      </c>
      <c r="L1447" s="5"/>
      <c r="M1447" s="5">
        <f t="shared" si="2878"/>
        <v>54.324979348121225</v>
      </c>
      <c r="N1447" s="5">
        <f t="shared" si="2878"/>
        <v>0</v>
      </c>
      <c r="O1447" s="5">
        <f t="shared" si="2878"/>
        <v>0</v>
      </c>
      <c r="P1447" s="5">
        <f t="shared" si="2878"/>
        <v>0</v>
      </c>
      <c r="Q1447" s="5">
        <f t="shared" si="2878"/>
        <v>0</v>
      </c>
      <c r="R1447" s="5">
        <f t="shared" si="2878"/>
        <v>0</v>
      </c>
      <c r="S1447" s="5">
        <f t="shared" si="2878"/>
        <v>0</v>
      </c>
      <c r="T1447" s="5"/>
      <c r="U1447" s="5">
        <f t="shared" si="2878"/>
        <v>40.794553309707815</v>
      </c>
      <c r="V1447" s="5">
        <f t="shared" si="2878"/>
        <v>7.926713628398991</v>
      </c>
      <c r="W1447" s="5">
        <f t="shared" si="2878"/>
        <v>5.127271798437798</v>
      </c>
      <c r="X1447" s="5">
        <f t="shared" si="2878"/>
        <v>2.0512327526583491</v>
      </c>
      <c r="Y1447" s="5">
        <f t="shared" si="2878"/>
        <v>1.4663523742038029</v>
      </c>
      <c r="Z1447" s="5">
        <f t="shared" si="2878"/>
        <v>5.0463104118455364</v>
      </c>
      <c r="AA1447" s="5">
        <f t="shared" si="2878"/>
        <v>0.46075124692654679</v>
      </c>
      <c r="AB1447" s="5"/>
      <c r="AC1447" s="5">
        <f t="shared" si="2878"/>
        <v>9.8776600540087092</v>
      </c>
      <c r="AD1447" s="5">
        <f t="shared" si="2878"/>
        <v>4.6129691057928683</v>
      </c>
      <c r="AE1447" s="5">
        <f t="shared" si="2878"/>
        <v>3.2240090884795656</v>
      </c>
      <c r="AF1447" s="5">
        <f t="shared" si="2878"/>
        <v>1.0392440685781079</v>
      </c>
      <c r="AG1447" s="5">
        <f t="shared" si="2878"/>
        <v>0.64413539503214756</v>
      </c>
      <c r="AH1447" s="5">
        <f t="shared" si="2878"/>
        <v>2.8955543626076392</v>
      </c>
      <c r="AI1447" s="5">
        <f t="shared" si="2878"/>
        <v>0.2904616115193015</v>
      </c>
    </row>
    <row r="1448" spans="2:35" x14ac:dyDescent="0.3">
      <c r="B1448" s="86">
        <f t="shared" si="2858"/>
        <v>48304</v>
      </c>
      <c r="C1448" s="3"/>
      <c r="D1448" s="3"/>
      <c r="E1448" s="5">
        <f t="shared" ref="E1448:AI1448" si="2879">E430+E1377</f>
        <v>65.667373902599422</v>
      </c>
      <c r="F1448" s="5">
        <f t="shared" si="2879"/>
        <v>31.94637255221582</v>
      </c>
      <c r="G1448" s="5">
        <f t="shared" si="2879"/>
        <v>20.959511388214818</v>
      </c>
      <c r="H1448" s="5">
        <f t="shared" si="2879"/>
        <v>2.0154284704680405</v>
      </c>
      <c r="I1448" s="5">
        <f t="shared" si="2879"/>
        <v>22.40713886653085</v>
      </c>
      <c r="J1448" s="5">
        <f t="shared" si="2879"/>
        <v>58.400462946016567</v>
      </c>
      <c r="K1448" s="5">
        <f t="shared" si="2879"/>
        <v>9.2997655967600252</v>
      </c>
      <c r="L1448" s="5"/>
      <c r="M1448" s="5">
        <f t="shared" si="2879"/>
        <v>54.59660424486183</v>
      </c>
      <c r="N1448" s="5">
        <f t="shared" si="2879"/>
        <v>0</v>
      </c>
      <c r="O1448" s="5">
        <f t="shared" si="2879"/>
        <v>0</v>
      </c>
      <c r="P1448" s="5">
        <f t="shared" si="2879"/>
        <v>0</v>
      </c>
      <c r="Q1448" s="5">
        <f t="shared" si="2879"/>
        <v>0</v>
      </c>
      <c r="R1448" s="5">
        <f t="shared" si="2879"/>
        <v>0</v>
      </c>
      <c r="S1448" s="5">
        <f t="shared" si="2879"/>
        <v>0</v>
      </c>
      <c r="T1448" s="5"/>
      <c r="U1448" s="5">
        <f t="shared" si="2879"/>
        <v>40.998526076256354</v>
      </c>
      <c r="V1448" s="5">
        <f t="shared" si="2879"/>
        <v>7.9663471965409851</v>
      </c>
      <c r="W1448" s="5">
        <f t="shared" si="2879"/>
        <v>5.1529081574299873</v>
      </c>
      <c r="X1448" s="5">
        <f t="shared" si="2879"/>
        <v>2.0614889164216401</v>
      </c>
      <c r="Y1448" s="5">
        <f t="shared" si="2879"/>
        <v>1.4736841360748225</v>
      </c>
      <c r="Z1448" s="5">
        <f t="shared" si="2879"/>
        <v>5.0715419639047674</v>
      </c>
      <c r="AA1448" s="5">
        <f t="shared" si="2879"/>
        <v>0.46305500316117959</v>
      </c>
      <c r="AB1448" s="5"/>
      <c r="AC1448" s="5">
        <f t="shared" si="2879"/>
        <v>9.9270483542787531</v>
      </c>
      <c r="AD1448" s="5">
        <f t="shared" si="2879"/>
        <v>4.6360339513218323</v>
      </c>
      <c r="AE1448" s="5">
        <f t="shared" si="2879"/>
        <v>3.2401291339219624</v>
      </c>
      <c r="AF1448" s="5">
        <f t="shared" si="2879"/>
        <v>1.0444402889209981</v>
      </c>
      <c r="AG1448" s="5">
        <f t="shared" si="2879"/>
        <v>0.64735607200730805</v>
      </c>
      <c r="AH1448" s="5">
        <f t="shared" si="2879"/>
        <v>2.9100321344206779</v>
      </c>
      <c r="AI1448" s="5">
        <f t="shared" si="2879"/>
        <v>0.29191391957689794</v>
      </c>
    </row>
    <row r="1449" spans="2:35" x14ac:dyDescent="0.3">
      <c r="B1449" s="86">
        <f t="shared" si="2858"/>
        <v>48669</v>
      </c>
      <c r="C1449" s="3"/>
      <c r="D1449" s="3"/>
      <c r="E1449" s="5">
        <f t="shared" ref="E1449:AI1449" si="2880">E431+E1378</f>
        <v>65.995710772112417</v>
      </c>
      <c r="F1449" s="5">
        <f t="shared" si="2880"/>
        <v>32.106104414976905</v>
      </c>
      <c r="G1449" s="5">
        <f t="shared" si="2880"/>
        <v>21.064308945155883</v>
      </c>
      <c r="H1449" s="5">
        <f t="shared" si="2880"/>
        <v>2.0255056128203806</v>
      </c>
      <c r="I1449" s="5">
        <f t="shared" si="2880"/>
        <v>22.519174560863497</v>
      </c>
      <c r="J1449" s="5">
        <f t="shared" si="2880"/>
        <v>58.692465260746658</v>
      </c>
      <c r="K1449" s="5">
        <f t="shared" si="2880"/>
        <v>9.3462644247438238</v>
      </c>
      <c r="L1449" s="5"/>
      <c r="M1449" s="5">
        <f t="shared" si="2880"/>
        <v>54.869587266086128</v>
      </c>
      <c r="N1449" s="5">
        <f t="shared" si="2880"/>
        <v>0</v>
      </c>
      <c r="O1449" s="5">
        <f t="shared" si="2880"/>
        <v>0</v>
      </c>
      <c r="P1449" s="5">
        <f t="shared" si="2880"/>
        <v>0</v>
      </c>
      <c r="Q1449" s="5">
        <f t="shared" si="2880"/>
        <v>0</v>
      </c>
      <c r="R1449" s="5">
        <f t="shared" si="2880"/>
        <v>0</v>
      </c>
      <c r="S1449" s="5">
        <f t="shared" si="2880"/>
        <v>0</v>
      </c>
      <c r="T1449" s="5"/>
      <c r="U1449" s="5">
        <f t="shared" si="2880"/>
        <v>41.203518706637624</v>
      </c>
      <c r="V1449" s="5">
        <f t="shared" si="2880"/>
        <v>8.0061789325236887</v>
      </c>
      <c r="W1449" s="5">
        <f t="shared" si="2880"/>
        <v>5.178672698217138</v>
      </c>
      <c r="X1449" s="5">
        <f t="shared" si="2880"/>
        <v>2.0717963610037478</v>
      </c>
      <c r="Y1449" s="5">
        <f t="shared" si="2880"/>
        <v>1.4810525567551962</v>
      </c>
      <c r="Z1449" s="5">
        <f t="shared" si="2880"/>
        <v>5.0968996737242867</v>
      </c>
      <c r="AA1449" s="5">
        <f t="shared" si="2880"/>
        <v>0.46537027817698551</v>
      </c>
      <c r="AB1449" s="5"/>
      <c r="AC1449" s="5">
        <f t="shared" si="2880"/>
        <v>9.9766835960501474</v>
      </c>
      <c r="AD1449" s="5">
        <f t="shared" si="2880"/>
        <v>4.659214121078441</v>
      </c>
      <c r="AE1449" s="5">
        <f t="shared" si="2880"/>
        <v>3.2563297795915727</v>
      </c>
      <c r="AF1449" s="5">
        <f t="shared" si="2880"/>
        <v>1.0496624903656029</v>
      </c>
      <c r="AG1449" s="5">
        <f t="shared" si="2880"/>
        <v>0.6505928523673451</v>
      </c>
      <c r="AH1449" s="5">
        <f t="shared" si="2880"/>
        <v>2.9245822950927804</v>
      </c>
      <c r="AI1449" s="5">
        <f t="shared" si="2880"/>
        <v>0.2933734891747824</v>
      </c>
    </row>
    <row r="1450" spans="2:35" x14ac:dyDescent="0.3">
      <c r="B1450" s="86">
        <f t="shared" si="2858"/>
        <v>49034</v>
      </c>
      <c r="C1450" s="3"/>
      <c r="D1450" s="3"/>
      <c r="E1450" s="5">
        <f t="shared" ref="E1450:AI1450" si="2881">E432+E1379</f>
        <v>66.325689325972974</v>
      </c>
      <c r="F1450" s="5">
        <f t="shared" si="2881"/>
        <v>32.266634937051791</v>
      </c>
      <c r="G1450" s="5">
        <f t="shared" si="2881"/>
        <v>21.169630489881673</v>
      </c>
      <c r="H1450" s="5">
        <f t="shared" si="2881"/>
        <v>2.0356331408844826</v>
      </c>
      <c r="I1450" s="5">
        <f t="shared" si="2881"/>
        <v>22.6317704336678</v>
      </c>
      <c r="J1450" s="5">
        <f t="shared" si="2881"/>
        <v>58.985927587050377</v>
      </c>
      <c r="K1450" s="5">
        <f t="shared" si="2881"/>
        <v>9.3929957468675411</v>
      </c>
      <c r="L1450" s="5"/>
      <c r="M1450" s="5">
        <f t="shared" si="2881"/>
        <v>55.143935202416564</v>
      </c>
      <c r="N1450" s="5">
        <f t="shared" si="2881"/>
        <v>0</v>
      </c>
      <c r="O1450" s="5">
        <f t="shared" si="2881"/>
        <v>0</v>
      </c>
      <c r="P1450" s="5">
        <f t="shared" si="2881"/>
        <v>0</v>
      </c>
      <c r="Q1450" s="5">
        <f t="shared" si="2881"/>
        <v>0</v>
      </c>
      <c r="R1450" s="5">
        <f t="shared" si="2881"/>
        <v>0</v>
      </c>
      <c r="S1450" s="5">
        <f t="shared" si="2881"/>
        <v>0</v>
      </c>
      <c r="T1450" s="5"/>
      <c r="U1450" s="5">
        <f t="shared" si="2881"/>
        <v>41.409536300170814</v>
      </c>
      <c r="V1450" s="5">
        <f t="shared" si="2881"/>
        <v>8.0462098271863081</v>
      </c>
      <c r="W1450" s="5">
        <f t="shared" si="2881"/>
        <v>5.2045660617082206</v>
      </c>
      <c r="X1450" s="5">
        <f t="shared" si="2881"/>
        <v>2.0821553428087669</v>
      </c>
      <c r="Y1450" s="5">
        <f t="shared" si="2881"/>
        <v>1.4884578195389722</v>
      </c>
      <c r="Z1450" s="5">
        <f t="shared" si="2881"/>
        <v>5.1223841720929082</v>
      </c>
      <c r="AA1450" s="5">
        <f t="shared" si="2881"/>
        <v>0.4676971295678708</v>
      </c>
      <c r="AB1450" s="5"/>
      <c r="AC1450" s="5">
        <f t="shared" si="2881"/>
        <v>10.026567014030395</v>
      </c>
      <c r="AD1450" s="5">
        <f t="shared" si="2881"/>
        <v>4.682510191683833</v>
      </c>
      <c r="AE1450" s="5">
        <f t="shared" si="2881"/>
        <v>3.2726114284895296</v>
      </c>
      <c r="AF1450" s="5">
        <f t="shared" si="2881"/>
        <v>1.0549108028174312</v>
      </c>
      <c r="AG1450" s="5">
        <f t="shared" si="2881"/>
        <v>0.65384581662918095</v>
      </c>
      <c r="AH1450" s="5">
        <f t="shared" si="2881"/>
        <v>2.9392052065682437</v>
      </c>
      <c r="AI1450" s="5">
        <f t="shared" si="2881"/>
        <v>0.29484035662065633</v>
      </c>
    </row>
    <row r="1451" spans="2:35" x14ac:dyDescent="0.3">
      <c r="B1451" s="86">
        <f t="shared" si="2858"/>
        <v>49399</v>
      </c>
      <c r="C1451" s="3"/>
      <c r="D1451" s="3"/>
      <c r="E1451" s="5">
        <f t="shared" ref="E1451:AI1451" si="2882">E433+E1380</f>
        <v>66.657317772602823</v>
      </c>
      <c r="F1451" s="5">
        <f t="shared" si="2882"/>
        <v>32.427968111737044</v>
      </c>
      <c r="G1451" s="5">
        <f t="shared" si="2882"/>
        <v>21.275478642331066</v>
      </c>
      <c r="H1451" s="5">
        <f t="shared" si="2882"/>
        <v>2.0458113065889041</v>
      </c>
      <c r="I1451" s="5">
        <f t="shared" si="2882"/>
        <v>22.744929285836157</v>
      </c>
      <c r="J1451" s="5">
        <f t="shared" si="2882"/>
        <v>59.280857224985581</v>
      </c>
      <c r="K1451" s="5">
        <f t="shared" si="2882"/>
        <v>9.4399607256018712</v>
      </c>
      <c r="L1451" s="5"/>
      <c r="M1451" s="5">
        <f t="shared" si="2882"/>
        <v>55.419654878428631</v>
      </c>
      <c r="N1451" s="5">
        <f t="shared" si="2882"/>
        <v>0</v>
      </c>
      <c r="O1451" s="5">
        <f t="shared" si="2882"/>
        <v>0</v>
      </c>
      <c r="P1451" s="5">
        <f t="shared" si="2882"/>
        <v>0</v>
      </c>
      <c r="Q1451" s="5">
        <f t="shared" si="2882"/>
        <v>0</v>
      </c>
      <c r="R1451" s="5">
        <f t="shared" si="2882"/>
        <v>0</v>
      </c>
      <c r="S1451" s="5">
        <f t="shared" si="2882"/>
        <v>0</v>
      </c>
      <c r="T1451" s="5"/>
      <c r="U1451" s="5">
        <f t="shared" si="2882"/>
        <v>41.616583981671653</v>
      </c>
      <c r="V1451" s="5">
        <f t="shared" si="2882"/>
        <v>8.0864408763222393</v>
      </c>
      <c r="W1451" s="5">
        <f t="shared" si="2882"/>
        <v>5.2305888920167618</v>
      </c>
      <c r="X1451" s="5">
        <f t="shared" si="2882"/>
        <v>2.0925661195228105</v>
      </c>
      <c r="Y1451" s="5">
        <f t="shared" si="2882"/>
        <v>1.4959001086366661</v>
      </c>
      <c r="Z1451" s="5">
        <f t="shared" si="2882"/>
        <v>5.1479960929533721</v>
      </c>
      <c r="AA1451" s="5">
        <f t="shared" si="2882"/>
        <v>0.47003561521570986</v>
      </c>
      <c r="AB1451" s="5"/>
      <c r="AC1451" s="5">
        <f t="shared" si="2882"/>
        <v>10.076699849100546</v>
      </c>
      <c r="AD1451" s="5">
        <f t="shared" si="2882"/>
        <v>4.705922742642251</v>
      </c>
      <c r="AE1451" s="5">
        <f t="shared" si="2882"/>
        <v>3.2889744856319765</v>
      </c>
      <c r="AF1451" s="5">
        <f t="shared" si="2882"/>
        <v>1.0601853568315183</v>
      </c>
      <c r="AG1451" s="5">
        <f t="shared" si="2882"/>
        <v>0.65711504571232759</v>
      </c>
      <c r="AH1451" s="5">
        <f t="shared" si="2882"/>
        <v>2.9539012326010856</v>
      </c>
      <c r="AI1451" s="5">
        <f t="shared" si="2882"/>
        <v>0.29631455840375959</v>
      </c>
    </row>
    <row r="1452" spans="2:35" x14ac:dyDescent="0.3">
      <c r="B1452" s="86">
        <f t="shared" si="2858"/>
        <v>49765</v>
      </c>
      <c r="C1452" s="3"/>
      <c r="D1452" s="3"/>
      <c r="E1452" s="5">
        <f t="shared" ref="E1452:AI1452" si="2883">E434+E1381</f>
        <v>66.990604361465842</v>
      </c>
      <c r="F1452" s="5">
        <f t="shared" si="2883"/>
        <v>32.590107952295725</v>
      </c>
      <c r="G1452" s="5">
        <f t="shared" si="2883"/>
        <v>21.381856035542725</v>
      </c>
      <c r="H1452" s="5">
        <f t="shared" si="2883"/>
        <v>2.0560403631218485</v>
      </c>
      <c r="I1452" s="5">
        <f t="shared" si="2883"/>
        <v>22.858653932265337</v>
      </c>
      <c r="J1452" s="5">
        <f t="shared" si="2883"/>
        <v>59.577261511110507</v>
      </c>
      <c r="K1452" s="5">
        <f t="shared" si="2883"/>
        <v>9.487160529229886</v>
      </c>
      <c r="L1452" s="5"/>
      <c r="M1452" s="5">
        <f t="shared" si="2883"/>
        <v>55.696753152820776</v>
      </c>
      <c r="N1452" s="5">
        <f t="shared" si="2883"/>
        <v>0</v>
      </c>
      <c r="O1452" s="5">
        <f t="shared" si="2883"/>
        <v>0</v>
      </c>
      <c r="P1452" s="5">
        <f t="shared" si="2883"/>
        <v>0</v>
      </c>
      <c r="Q1452" s="5">
        <f t="shared" si="2883"/>
        <v>0</v>
      </c>
      <c r="R1452" s="5">
        <f t="shared" si="2883"/>
        <v>0</v>
      </c>
      <c r="S1452" s="5">
        <f t="shared" si="2883"/>
        <v>0</v>
      </c>
      <c r="T1452" s="5"/>
      <c r="U1452" s="5">
        <f t="shared" si="2883"/>
        <v>41.824666901580009</v>
      </c>
      <c r="V1452" s="5">
        <f t="shared" si="2883"/>
        <v>8.1268730807038487</v>
      </c>
      <c r="W1452" s="5">
        <f t="shared" si="2883"/>
        <v>5.256741836476845</v>
      </c>
      <c r="X1452" s="5">
        <f t="shared" si="2883"/>
        <v>2.1030289501204242</v>
      </c>
      <c r="Y1452" s="5">
        <f t="shared" si="2883"/>
        <v>1.5033796091798504</v>
      </c>
      <c r="Z1452" s="5">
        <f t="shared" si="2883"/>
        <v>5.1737360734181363</v>
      </c>
      <c r="AA1452" s="5">
        <f t="shared" si="2883"/>
        <v>0.47238579329178843</v>
      </c>
      <c r="AB1452" s="5"/>
      <c r="AC1452" s="5">
        <f t="shared" si="2883"/>
        <v>10.127083348346048</v>
      </c>
      <c r="AD1452" s="5">
        <f t="shared" si="2883"/>
        <v>4.7294523563554618</v>
      </c>
      <c r="AE1452" s="5">
        <f t="shared" si="2883"/>
        <v>3.3054193580601368</v>
      </c>
      <c r="AF1452" s="5">
        <f t="shared" si="2883"/>
        <v>1.0654862836156755</v>
      </c>
      <c r="AG1452" s="5">
        <f t="shared" si="2883"/>
        <v>0.66040062094088936</v>
      </c>
      <c r="AH1452" s="5">
        <f t="shared" si="2883"/>
        <v>2.9686707387640907</v>
      </c>
      <c r="AI1452" s="5">
        <f t="shared" si="2883"/>
        <v>0.29779613119577836</v>
      </c>
    </row>
    <row r="1453" spans="2:35" x14ac:dyDescent="0.3">
      <c r="B1453" s="86">
        <f t="shared" si="2858"/>
        <v>50130</v>
      </c>
      <c r="C1453" s="3"/>
      <c r="D1453" s="3"/>
      <c r="E1453" s="5">
        <f t="shared" ref="E1453:AI1453" si="2884">E435+E1382</f>
        <v>67.32555738327315</v>
      </c>
      <c r="F1453" s="5">
        <f t="shared" si="2884"/>
        <v>32.753058492057185</v>
      </c>
      <c r="G1453" s="5">
        <f t="shared" si="2884"/>
        <v>21.488765315720435</v>
      </c>
      <c r="H1453" s="5">
        <f t="shared" si="2884"/>
        <v>2.0663205649374574</v>
      </c>
      <c r="I1453" s="5">
        <f t="shared" si="2884"/>
        <v>22.972947201926651</v>
      </c>
      <c r="J1453" s="5">
        <f t="shared" si="2884"/>
        <v>59.875147818666086</v>
      </c>
      <c r="K1453" s="5">
        <f t="shared" si="2884"/>
        <v>9.5345963318760329</v>
      </c>
      <c r="L1453" s="5"/>
      <c r="M1453" s="5">
        <f t="shared" si="2884"/>
        <v>55.975236918584855</v>
      </c>
      <c r="N1453" s="5">
        <f t="shared" si="2884"/>
        <v>0</v>
      </c>
      <c r="O1453" s="5">
        <f t="shared" si="2884"/>
        <v>0</v>
      </c>
      <c r="P1453" s="5">
        <f t="shared" si="2884"/>
        <v>0</v>
      </c>
      <c r="Q1453" s="5">
        <f t="shared" si="2884"/>
        <v>0</v>
      </c>
      <c r="R1453" s="5">
        <f t="shared" si="2884"/>
        <v>0</v>
      </c>
      <c r="S1453" s="5">
        <f t="shared" si="2884"/>
        <v>0</v>
      </c>
      <c r="T1453" s="5"/>
      <c r="U1453" s="5">
        <f t="shared" si="2884"/>
        <v>42.03379023608791</v>
      </c>
      <c r="V1453" s="5">
        <f t="shared" si="2884"/>
        <v>8.1675074461073685</v>
      </c>
      <c r="W1453" s="5">
        <f t="shared" si="2884"/>
        <v>5.2830255456592283</v>
      </c>
      <c r="X1453" s="5">
        <f t="shared" si="2884"/>
        <v>2.1135440948710258</v>
      </c>
      <c r="Y1453" s="5">
        <f t="shared" si="2884"/>
        <v>1.510896507225749</v>
      </c>
      <c r="Z1453" s="5">
        <f t="shared" si="2884"/>
        <v>5.1996047537852306</v>
      </c>
      <c r="AA1453" s="5">
        <f t="shared" si="2884"/>
        <v>0.4747477222582473</v>
      </c>
      <c r="AB1453" s="5"/>
      <c r="AC1453" s="5">
        <f t="shared" si="2884"/>
        <v>10.177718765087777</v>
      </c>
      <c r="AD1453" s="5">
        <f t="shared" si="2884"/>
        <v>4.7530996181372389</v>
      </c>
      <c r="AE1453" s="5">
        <f t="shared" si="2884"/>
        <v>3.3219464548504365</v>
      </c>
      <c r="AF1453" s="5">
        <f t="shared" si="2884"/>
        <v>1.0708137150337538</v>
      </c>
      <c r="AG1453" s="5">
        <f t="shared" si="2884"/>
        <v>0.66370262404559299</v>
      </c>
      <c r="AH1453" s="5">
        <f t="shared" si="2884"/>
        <v>2.9835140924579098</v>
      </c>
      <c r="AI1453" s="5">
        <f t="shared" si="2884"/>
        <v>0.29928511185175716</v>
      </c>
    </row>
    <row r="1454" spans="2:35" x14ac:dyDescent="0.3">
      <c r="B1454" s="86">
        <f t="shared" si="2858"/>
        <v>50495</v>
      </c>
      <c r="C1454" s="3"/>
      <c r="D1454" s="3"/>
      <c r="E1454" s="5">
        <f t="shared" ref="E1454:AI1454" si="2885">E436+E1383</f>
        <v>67.662185170189503</v>
      </c>
      <c r="F1454" s="5">
        <f t="shared" si="2885"/>
        <v>32.916823784517476</v>
      </c>
      <c r="G1454" s="5">
        <f t="shared" si="2885"/>
        <v>21.596209142299031</v>
      </c>
      <c r="H1454" s="5">
        <f t="shared" si="2885"/>
        <v>2.0766521677621448</v>
      </c>
      <c r="I1454" s="5">
        <f t="shared" si="2885"/>
        <v>23.08781193793628</v>
      </c>
      <c r="J1454" s="5">
        <f t="shared" si="2885"/>
        <v>60.1745235577594</v>
      </c>
      <c r="K1454" s="5">
        <f t="shared" si="2885"/>
        <v>9.5822693135354129</v>
      </c>
      <c r="L1454" s="5"/>
      <c r="M1454" s="5">
        <f t="shared" si="2885"/>
        <v>56.255113103177777</v>
      </c>
      <c r="N1454" s="5">
        <f t="shared" si="2885"/>
        <v>0</v>
      </c>
      <c r="O1454" s="5">
        <f t="shared" si="2885"/>
        <v>0</v>
      </c>
      <c r="P1454" s="5">
        <f t="shared" si="2885"/>
        <v>0</v>
      </c>
      <c r="Q1454" s="5">
        <f t="shared" si="2885"/>
        <v>0</v>
      </c>
      <c r="R1454" s="5">
        <f t="shared" si="2885"/>
        <v>0</v>
      </c>
      <c r="S1454" s="5">
        <f t="shared" si="2885"/>
        <v>0</v>
      </c>
      <c r="T1454" s="5"/>
      <c r="U1454" s="5">
        <f t="shared" si="2885"/>
        <v>42.243959187268345</v>
      </c>
      <c r="V1454" s="5">
        <f t="shared" si="2885"/>
        <v>8.2083449833379039</v>
      </c>
      <c r="W1454" s="5">
        <f t="shared" si="2885"/>
        <v>5.3094406733875239</v>
      </c>
      <c r="X1454" s="5">
        <f t="shared" si="2885"/>
        <v>2.1241118153453811</v>
      </c>
      <c r="Y1454" s="5">
        <f t="shared" si="2885"/>
        <v>1.5184509897618776</v>
      </c>
      <c r="Z1454" s="5">
        <f t="shared" si="2885"/>
        <v>5.2256027775541556</v>
      </c>
      <c r="AA1454" s="5">
        <f t="shared" si="2885"/>
        <v>0.47712146086953833</v>
      </c>
      <c r="AB1454" s="5"/>
      <c r="AC1454" s="5">
        <f t="shared" si="2885"/>
        <v>10.228607358913212</v>
      </c>
      <c r="AD1454" s="5">
        <f t="shared" si="2885"/>
        <v>4.7768651162279241</v>
      </c>
      <c r="AE1454" s="5">
        <f t="shared" si="2885"/>
        <v>3.3385561871246883</v>
      </c>
      <c r="AF1454" s="5">
        <f t="shared" si="2885"/>
        <v>1.0761677836089227</v>
      </c>
      <c r="AG1454" s="5">
        <f t="shared" si="2885"/>
        <v>0.66702113716582101</v>
      </c>
      <c r="AH1454" s="5">
        <f t="shared" si="2885"/>
        <v>2.9984316629201984</v>
      </c>
      <c r="AI1454" s="5">
        <f t="shared" si="2885"/>
        <v>0.30078153741101599</v>
      </c>
    </row>
    <row r="1455" spans="2:35" x14ac:dyDescent="0.3">
      <c r="B1455" s="86">
        <f t="shared" si="2858"/>
        <v>50860</v>
      </c>
      <c r="C1455" s="3"/>
      <c r="D1455" s="3"/>
      <c r="E1455" s="5">
        <f t="shared" ref="E1455:AI1455" si="2886">E437+E1384</f>
        <v>68.00049609604045</v>
      </c>
      <c r="F1455" s="5">
        <f t="shared" si="2886"/>
        <v>33.081407903440052</v>
      </c>
      <c r="G1455" s="5">
        <f t="shared" si="2886"/>
        <v>21.704190188010511</v>
      </c>
      <c r="H1455" s="5">
        <f t="shared" si="2886"/>
        <v>2.0870354286009549</v>
      </c>
      <c r="I1455" s="5">
        <f t="shared" si="2886"/>
        <v>23.203250997625965</v>
      </c>
      <c r="J1455" s="5">
        <f t="shared" si="2886"/>
        <v>60.475396175548234</v>
      </c>
      <c r="K1455" s="5">
        <f t="shared" si="2886"/>
        <v>9.6301806601030933</v>
      </c>
      <c r="L1455" s="5"/>
      <c r="M1455" s="5">
        <f t="shared" si="2886"/>
        <v>56.536388668693654</v>
      </c>
      <c r="N1455" s="5">
        <f t="shared" si="2886"/>
        <v>0</v>
      </c>
      <c r="O1455" s="5">
        <f t="shared" si="2886"/>
        <v>0</v>
      </c>
      <c r="P1455" s="5">
        <f t="shared" si="2886"/>
        <v>0</v>
      </c>
      <c r="Q1455" s="5">
        <f t="shared" si="2886"/>
        <v>0</v>
      </c>
      <c r="R1455" s="5">
        <f t="shared" si="2886"/>
        <v>0</v>
      </c>
      <c r="S1455" s="5">
        <f t="shared" si="2886"/>
        <v>0</v>
      </c>
      <c r="T1455" s="5"/>
      <c r="U1455" s="5">
        <f t="shared" si="2886"/>
        <v>42.455178983204682</v>
      </c>
      <c r="V1455" s="5">
        <f t="shared" si="2886"/>
        <v>8.2493867082545904</v>
      </c>
      <c r="W1455" s="5">
        <f t="shared" si="2886"/>
        <v>5.3359878767544595</v>
      </c>
      <c r="X1455" s="5">
        <f t="shared" si="2886"/>
        <v>2.1347323744221072</v>
      </c>
      <c r="Y1455" s="5">
        <f t="shared" si="2886"/>
        <v>1.5260432447106869</v>
      </c>
      <c r="Z1455" s="5">
        <f t="shared" si="2886"/>
        <v>5.2517307914419238</v>
      </c>
      <c r="AA1455" s="5">
        <f t="shared" si="2886"/>
        <v>0.47950706817388594</v>
      </c>
      <c r="AB1455" s="5"/>
      <c r="AC1455" s="5">
        <f t="shared" si="2886"/>
        <v>10.279750395707776</v>
      </c>
      <c r="AD1455" s="5">
        <f t="shared" si="2886"/>
        <v>4.8007494418090628</v>
      </c>
      <c r="AE1455" s="5">
        <f t="shared" si="2886"/>
        <v>3.3552489680603115</v>
      </c>
      <c r="AF1455" s="5">
        <f t="shared" si="2886"/>
        <v>1.0815486225269668</v>
      </c>
      <c r="AG1455" s="5">
        <f t="shared" si="2886"/>
        <v>0.67035624285164963</v>
      </c>
      <c r="AH1455" s="5">
        <f t="shared" si="2886"/>
        <v>3.0134238212348006</v>
      </c>
      <c r="AI1455" s="5">
        <f t="shared" si="2886"/>
        <v>0.30228544509807104</v>
      </c>
    </row>
    <row r="1456" spans="2:35" x14ac:dyDescent="0.3">
      <c r="B1456" s="86">
        <f t="shared" si="2858"/>
        <v>51226</v>
      </c>
      <c r="C1456" s="3"/>
      <c r="D1456" s="3"/>
      <c r="E1456" s="5">
        <f t="shared" ref="E1456:AI1456" si="2887">E438+E1385</f>
        <v>68.340498576520631</v>
      </c>
      <c r="F1456" s="5">
        <f t="shared" si="2887"/>
        <v>33.246814942957258</v>
      </c>
      <c r="G1456" s="5">
        <f t="shared" si="2887"/>
        <v>21.812711138950572</v>
      </c>
      <c r="H1456" s="5">
        <f t="shared" si="2887"/>
        <v>2.0974706057439598</v>
      </c>
      <c r="I1456" s="5">
        <f t="shared" si="2887"/>
        <v>23.319267252614072</v>
      </c>
      <c r="J1456" s="5">
        <f t="shared" si="2887"/>
        <v>60.777773156425923</v>
      </c>
      <c r="K1456" s="5">
        <f t="shared" si="2887"/>
        <v>9.6783315634035993</v>
      </c>
      <c r="L1456" s="5"/>
      <c r="M1456" s="5">
        <f t="shared" si="2887"/>
        <v>56.819070612037109</v>
      </c>
      <c r="N1456" s="5">
        <f t="shared" si="2887"/>
        <v>0</v>
      </c>
      <c r="O1456" s="5">
        <f t="shared" si="2887"/>
        <v>0</v>
      </c>
      <c r="P1456" s="5">
        <f t="shared" si="2887"/>
        <v>0</v>
      </c>
      <c r="Q1456" s="5">
        <f t="shared" si="2887"/>
        <v>0</v>
      </c>
      <c r="R1456" s="5">
        <f t="shared" si="2887"/>
        <v>0</v>
      </c>
      <c r="S1456" s="5">
        <f t="shared" si="2887"/>
        <v>0</v>
      </c>
      <c r="T1456" s="5"/>
      <c r="U1456" s="5">
        <f t="shared" si="2887"/>
        <v>42.667454878120708</v>
      </c>
      <c r="V1456" s="5">
        <f t="shared" si="2887"/>
        <v>8.2906336417958606</v>
      </c>
      <c r="W1456" s="5">
        <f t="shared" si="2887"/>
        <v>5.3626678161382308</v>
      </c>
      <c r="X1456" s="5">
        <f t="shared" si="2887"/>
        <v>2.1454060362942178</v>
      </c>
      <c r="Y1456" s="5">
        <f t="shared" si="2887"/>
        <v>1.5336734609342395</v>
      </c>
      <c r="Z1456" s="5">
        <f t="shared" si="2887"/>
        <v>5.2779894453991361</v>
      </c>
      <c r="AA1456" s="5">
        <f t="shared" si="2887"/>
        <v>0.48190460351475528</v>
      </c>
      <c r="AB1456" s="5"/>
      <c r="AC1456" s="5">
        <f t="shared" si="2887"/>
        <v>10.331149147686315</v>
      </c>
      <c r="AD1456" s="5">
        <f t="shared" si="2887"/>
        <v>4.8247531890181072</v>
      </c>
      <c r="AE1456" s="5">
        <f t="shared" si="2887"/>
        <v>3.3720252129006116</v>
      </c>
      <c r="AF1456" s="5">
        <f t="shared" si="2887"/>
        <v>1.0869563656396015</v>
      </c>
      <c r="AG1456" s="5">
        <f t="shared" si="2887"/>
        <v>0.67370802406590813</v>
      </c>
      <c r="AH1456" s="5">
        <f t="shared" si="2887"/>
        <v>3.0284909403409741</v>
      </c>
      <c r="AI1456" s="5">
        <f t="shared" si="2887"/>
        <v>0.30379687232356134</v>
      </c>
    </row>
    <row r="1457" spans="2:35" x14ac:dyDescent="0.3">
      <c r="B1457" s="86">
        <f t="shared" si="2858"/>
        <v>51591</v>
      </c>
      <c r="C1457" s="3"/>
      <c r="D1457" s="3"/>
      <c r="E1457" s="5">
        <f t="shared" ref="E1457:AI1457" si="2888">E439+E1386</f>
        <v>51.447341625021153</v>
      </c>
      <c r="F1457" s="5">
        <f t="shared" si="2888"/>
        <v>25.028501136832986</v>
      </c>
      <c r="G1457" s="5">
        <f t="shared" si="2888"/>
        <v>16.420805014715594</v>
      </c>
      <c r="H1457" s="5">
        <f t="shared" si="2888"/>
        <v>1.5789947256724188</v>
      </c>
      <c r="I1457" s="5">
        <f t="shared" si="2888"/>
        <v>17.554953999158908</v>
      </c>
      <c r="J1457" s="5">
        <f t="shared" si="2888"/>
        <v>45.754053949219539</v>
      </c>
      <c r="K1457" s="5">
        <f t="shared" si="2888"/>
        <v>7.2859349971690008</v>
      </c>
      <c r="L1457" s="5"/>
      <c r="M1457" s="5">
        <f t="shared" si="2888"/>
        <v>42.773907089960531</v>
      </c>
      <c r="N1457" s="5">
        <f t="shared" si="2888"/>
        <v>0</v>
      </c>
      <c r="O1457" s="5">
        <f t="shared" si="2888"/>
        <v>0</v>
      </c>
      <c r="P1457" s="5">
        <f t="shared" si="2888"/>
        <v>0</v>
      </c>
      <c r="Q1457" s="5">
        <f t="shared" si="2888"/>
        <v>0</v>
      </c>
      <c r="R1457" s="5">
        <f t="shared" si="2888"/>
        <v>0</v>
      </c>
      <c r="S1457" s="5">
        <f t="shared" si="2888"/>
        <v>0</v>
      </c>
      <c r="T1457" s="5"/>
      <c r="U1457" s="5">
        <f t="shared" si="2888"/>
        <v>32.120443559933548</v>
      </c>
      <c r="V1457" s="5">
        <f t="shared" si="2888"/>
        <v>6.241263528093512</v>
      </c>
      <c r="W1457" s="5">
        <f t="shared" si="2888"/>
        <v>4.0370645357445092</v>
      </c>
      <c r="X1457" s="5">
        <f t="shared" si="2888"/>
        <v>1.6150809486709279</v>
      </c>
      <c r="Y1457" s="5">
        <f t="shared" si="2888"/>
        <v>1.1545631672201573</v>
      </c>
      <c r="Z1457" s="5">
        <f t="shared" si="2888"/>
        <v>3.9733178970982284</v>
      </c>
      <c r="AA1457" s="5">
        <f t="shared" si="2888"/>
        <v>0.36278211725268111</v>
      </c>
      <c r="AB1457" s="5"/>
      <c r="AC1457" s="5">
        <f t="shared" si="2888"/>
        <v>7.7773819426402593</v>
      </c>
      <c r="AD1457" s="5">
        <f t="shared" si="2888"/>
        <v>3.6321175692608225</v>
      </c>
      <c r="AE1457" s="5">
        <f t="shared" si="2888"/>
        <v>2.5384908906105732</v>
      </c>
      <c r="AF1457" s="5">
        <f t="shared" si="2888"/>
        <v>0.81827052244778975</v>
      </c>
      <c r="AG1457" s="5">
        <f t="shared" si="2888"/>
        <v>0.50717345631927924</v>
      </c>
      <c r="AH1457" s="5">
        <f t="shared" si="2888"/>
        <v>2.2798752022791602</v>
      </c>
      <c r="AI1457" s="5">
        <f t="shared" si="2888"/>
        <v>0.22870101624357983</v>
      </c>
    </row>
    <row r="1458" spans="2:35" x14ac:dyDescent="0.3">
      <c r="E1458" s="2"/>
      <c r="M1458" s="2"/>
    </row>
    <row r="1459" spans="2:35" s="99" customFormat="1" x14ac:dyDescent="0.3">
      <c r="B1459" s="98" t="s">
        <v>267</v>
      </c>
      <c r="C1459" s="98"/>
      <c r="D1459" s="98"/>
    </row>
    <row r="1460" spans="2:35" x14ac:dyDescent="0.3">
      <c r="E1460" s="305" t="s">
        <v>89</v>
      </c>
      <c r="F1460" s="305"/>
      <c r="G1460" s="305"/>
      <c r="H1460" s="305"/>
      <c r="I1460" s="305"/>
      <c r="J1460" s="305"/>
      <c r="K1460" s="305"/>
      <c r="M1460" s="305" t="s">
        <v>64</v>
      </c>
      <c r="N1460" s="305"/>
      <c r="O1460" s="305"/>
      <c r="P1460" s="305"/>
      <c r="Q1460" s="305"/>
      <c r="R1460" s="305"/>
      <c r="S1460" s="305"/>
      <c r="U1460" s="305" t="s">
        <v>65</v>
      </c>
      <c r="V1460" s="305"/>
      <c r="W1460" s="305"/>
      <c r="X1460" s="305"/>
      <c r="Y1460" s="305"/>
      <c r="Z1460" s="305"/>
      <c r="AA1460" s="305"/>
      <c r="AC1460" s="305" t="s">
        <v>66</v>
      </c>
      <c r="AD1460" s="305"/>
      <c r="AE1460" s="305"/>
      <c r="AF1460" s="305"/>
      <c r="AG1460" s="305"/>
      <c r="AH1460" s="305"/>
      <c r="AI1460" s="305"/>
    </row>
    <row r="1461" spans="2:35" s="3" customFormat="1" x14ac:dyDescent="0.3">
      <c r="B1461" s="4" t="s">
        <v>211</v>
      </c>
      <c r="C1461" s="4"/>
      <c r="D1461" s="4"/>
      <c r="E1461" s="3" t="s">
        <v>70</v>
      </c>
      <c r="F1461" s="3" t="s">
        <v>69</v>
      </c>
      <c r="G1461" s="3" t="s">
        <v>61</v>
      </c>
      <c r="H1461" s="3" t="s">
        <v>68</v>
      </c>
      <c r="I1461" s="3" t="s">
        <v>71</v>
      </c>
      <c r="J1461" s="3" t="s">
        <v>72</v>
      </c>
      <c r="K1461" s="3" t="s">
        <v>62</v>
      </c>
      <c r="M1461" s="3" t="s">
        <v>70</v>
      </c>
      <c r="N1461" s="3" t="s">
        <v>69</v>
      </c>
      <c r="O1461" s="3" t="s">
        <v>61</v>
      </c>
      <c r="P1461" s="3" t="s">
        <v>68</v>
      </c>
      <c r="Q1461" s="3" t="s">
        <v>71</v>
      </c>
      <c r="R1461" s="3" t="s">
        <v>72</v>
      </c>
      <c r="S1461" s="3" t="s">
        <v>62</v>
      </c>
      <c r="U1461" s="3" t="s">
        <v>70</v>
      </c>
      <c r="V1461" s="3" t="s">
        <v>69</v>
      </c>
      <c r="W1461" s="3" t="s">
        <v>61</v>
      </c>
      <c r="X1461" s="3" t="s">
        <v>68</v>
      </c>
      <c r="Y1461" s="3" t="s">
        <v>71</v>
      </c>
      <c r="Z1461" s="3" t="s">
        <v>72</v>
      </c>
      <c r="AA1461" s="3" t="s">
        <v>62</v>
      </c>
      <c r="AC1461" s="3" t="s">
        <v>70</v>
      </c>
      <c r="AD1461" s="3" t="s">
        <v>69</v>
      </c>
      <c r="AE1461" s="3" t="s">
        <v>61</v>
      </c>
      <c r="AF1461" s="3" t="s">
        <v>68</v>
      </c>
      <c r="AG1461" s="3" t="s">
        <v>71</v>
      </c>
      <c r="AH1461" s="3" t="s">
        <v>72</v>
      </c>
      <c r="AI1461" s="3" t="s">
        <v>62</v>
      </c>
    </row>
    <row r="1462" spans="2:35" hidden="1" x14ac:dyDescent="0.3">
      <c r="B1462" s="85">
        <f>B1427</f>
        <v>40633</v>
      </c>
      <c r="C1462" s="3"/>
      <c r="D1462" s="3"/>
      <c r="E1462" s="5">
        <f>E549+E1216</f>
        <v>139.56098472624001</v>
      </c>
      <c r="F1462" s="5">
        <f t="shared" ref="F1462:AI1462" si="2889">F549+F1216</f>
        <v>31.022692440165002</v>
      </c>
      <c r="G1462" s="5">
        <f t="shared" si="2889"/>
        <v>58.213885389200001</v>
      </c>
      <c r="H1462" s="5">
        <f t="shared" si="2889"/>
        <v>196.95956344339999</v>
      </c>
      <c r="I1462" s="5">
        <f t="shared" si="2889"/>
        <v>345.23008561200004</v>
      </c>
      <c r="J1462" s="5">
        <f t="shared" si="2889"/>
        <v>140.84573934199992</v>
      </c>
      <c r="K1462" s="5">
        <f t="shared" si="2889"/>
        <v>17.770608538320008</v>
      </c>
      <c r="L1462" s="5"/>
      <c r="M1462" s="5">
        <f t="shared" si="2889"/>
        <v>146.37608484367996</v>
      </c>
      <c r="N1462" s="5">
        <f t="shared" si="2889"/>
        <v>0</v>
      </c>
      <c r="O1462" s="5">
        <f t="shared" si="2889"/>
        <v>0</v>
      </c>
      <c r="P1462" s="5">
        <f t="shared" si="2889"/>
        <v>0</v>
      </c>
      <c r="Q1462" s="5">
        <f t="shared" si="2889"/>
        <v>0</v>
      </c>
      <c r="R1462" s="5">
        <f t="shared" si="2889"/>
        <v>0</v>
      </c>
      <c r="S1462" s="5">
        <f t="shared" si="2889"/>
        <v>0</v>
      </c>
      <c r="T1462" s="5"/>
      <c r="U1462" s="5">
        <f t="shared" si="2889"/>
        <v>139.21956136008001</v>
      </c>
      <c r="V1462" s="5">
        <f t="shared" si="2889"/>
        <v>8.3528950134450017</v>
      </c>
      <c r="W1462" s="5">
        <f t="shared" si="2889"/>
        <v>15.823916858600001</v>
      </c>
      <c r="X1462" s="5">
        <f t="shared" si="2889"/>
        <v>21.518323966300002</v>
      </c>
      <c r="Y1462" s="5">
        <f t="shared" si="2889"/>
        <v>30.547270390500003</v>
      </c>
      <c r="Z1462" s="5">
        <f t="shared" si="2889"/>
        <v>11.778684636100003</v>
      </c>
      <c r="AA1462" s="5">
        <f t="shared" si="2889"/>
        <v>1.3465612089599994</v>
      </c>
      <c r="AB1462" s="5"/>
      <c r="AC1462" s="5">
        <f t="shared" si="2889"/>
        <v>64.11433125712</v>
      </c>
      <c r="AD1462" s="5">
        <f t="shared" si="2889"/>
        <v>1.8388268967225003</v>
      </c>
      <c r="AE1462" s="5">
        <f t="shared" si="2889"/>
        <v>3.4833264668000004</v>
      </c>
      <c r="AF1462" s="5">
        <f t="shared" si="2889"/>
        <v>10.595830422000001</v>
      </c>
      <c r="AG1462" s="5">
        <f t="shared" si="2889"/>
        <v>28.645565853499999</v>
      </c>
      <c r="AH1462" s="5">
        <f t="shared" si="2889"/>
        <v>0.92379079790000007</v>
      </c>
      <c r="AI1462" s="5">
        <f t="shared" si="2889"/>
        <v>1.985314005</v>
      </c>
    </row>
    <row r="1463" spans="2:35" hidden="1" x14ac:dyDescent="0.3">
      <c r="B1463" s="85">
        <f t="shared" ref="B1463:B1492" si="2890">B1428</f>
        <v>40999</v>
      </c>
      <c r="C1463" s="3"/>
      <c r="D1463" s="3"/>
      <c r="E1463" s="5">
        <f t="shared" ref="E1463:AI1463" si="2891">E550+E1217</f>
        <v>149.42245785608003</v>
      </c>
      <c r="F1463" s="5">
        <f t="shared" si="2891"/>
        <v>32.306226545204993</v>
      </c>
      <c r="G1463" s="5">
        <f t="shared" si="2891"/>
        <v>61.311863386399999</v>
      </c>
      <c r="H1463" s="5">
        <f t="shared" si="2891"/>
        <v>205.7081107132</v>
      </c>
      <c r="I1463" s="5">
        <f t="shared" si="2891"/>
        <v>368.64137198000003</v>
      </c>
      <c r="J1463" s="5">
        <f t="shared" si="2891"/>
        <v>151.07597105799996</v>
      </c>
      <c r="K1463" s="5">
        <f t="shared" si="2891"/>
        <v>19.102224052639997</v>
      </c>
      <c r="L1463" s="5"/>
      <c r="M1463" s="5">
        <f t="shared" si="2891"/>
        <v>156.71860627255998</v>
      </c>
      <c r="N1463" s="5">
        <f t="shared" si="2891"/>
        <v>0</v>
      </c>
      <c r="O1463" s="5">
        <f t="shared" si="2891"/>
        <v>0</v>
      </c>
      <c r="P1463" s="5">
        <f t="shared" si="2891"/>
        <v>0</v>
      </c>
      <c r="Q1463" s="5">
        <f t="shared" si="2891"/>
        <v>0</v>
      </c>
      <c r="R1463" s="5">
        <f t="shared" si="2891"/>
        <v>0</v>
      </c>
      <c r="S1463" s="5">
        <f t="shared" si="2891"/>
        <v>0</v>
      </c>
      <c r="T1463" s="5"/>
      <c r="U1463" s="5">
        <f t="shared" si="2891"/>
        <v>149.05642635635996</v>
      </c>
      <c r="V1463" s="5">
        <f t="shared" si="2891"/>
        <v>8.6981165677650001</v>
      </c>
      <c r="W1463" s="5">
        <f t="shared" si="2891"/>
        <v>16.666099381200002</v>
      </c>
      <c r="X1463" s="5">
        <f t="shared" si="2891"/>
        <v>22.465974717399998</v>
      </c>
      <c r="Y1463" s="5">
        <f t="shared" si="2891"/>
        <v>32.619547957500004</v>
      </c>
      <c r="Z1463" s="5">
        <f t="shared" si="2891"/>
        <v>12.6344145379</v>
      </c>
      <c r="AA1463" s="5">
        <f t="shared" si="2891"/>
        <v>1.4472496559199994</v>
      </c>
      <c r="AB1463" s="5"/>
      <c r="AC1463" s="5">
        <f t="shared" si="2891"/>
        <v>68.644524451039999</v>
      </c>
      <c r="AD1463" s="5">
        <f t="shared" si="2891"/>
        <v>1.9149511263824999</v>
      </c>
      <c r="AE1463" s="5">
        <f t="shared" si="2891"/>
        <v>3.6695557656000006</v>
      </c>
      <c r="AF1463" s="5">
        <f t="shared" si="2891"/>
        <v>11.062262705999999</v>
      </c>
      <c r="AG1463" s="5">
        <f t="shared" si="2891"/>
        <v>30.589529302500001</v>
      </c>
      <c r="AH1463" s="5">
        <f t="shared" si="2891"/>
        <v>0.98977693309999948</v>
      </c>
      <c r="AI1463" s="5">
        <f t="shared" si="2891"/>
        <v>2.1289124699999999</v>
      </c>
    </row>
    <row r="1464" spans="2:35" hidden="1" x14ac:dyDescent="0.3">
      <c r="B1464" s="85">
        <f t="shared" si="2890"/>
        <v>41364</v>
      </c>
      <c r="C1464" s="3"/>
      <c r="D1464" s="3"/>
      <c r="E1464" s="5">
        <f t="shared" ref="E1464:AI1464" si="2892">E551+E1218</f>
        <v>164.19870738164002</v>
      </c>
      <c r="F1464" s="5">
        <f t="shared" si="2892"/>
        <v>34.470074671515007</v>
      </c>
      <c r="G1464" s="5">
        <f t="shared" si="2892"/>
        <v>66.2136261072</v>
      </c>
      <c r="H1464" s="5">
        <f t="shared" si="2892"/>
        <v>220.21694173070003</v>
      </c>
      <c r="I1464" s="5">
        <f t="shared" si="2892"/>
        <v>403.637405758</v>
      </c>
      <c r="J1464" s="5">
        <f t="shared" si="2892"/>
        <v>166.34435622199996</v>
      </c>
      <c r="K1464" s="5">
        <f t="shared" si="2892"/>
        <v>20.980395720099999</v>
      </c>
      <c r="L1464" s="5"/>
      <c r="M1464" s="5">
        <f t="shared" si="2892"/>
        <v>172.21560117647996</v>
      </c>
      <c r="N1464" s="5">
        <f t="shared" si="2892"/>
        <v>0</v>
      </c>
      <c r="O1464" s="5">
        <f t="shared" si="2892"/>
        <v>0</v>
      </c>
      <c r="P1464" s="5">
        <f t="shared" si="2892"/>
        <v>0</v>
      </c>
      <c r="Q1464" s="5">
        <f t="shared" si="2892"/>
        <v>0</v>
      </c>
      <c r="R1464" s="5">
        <f t="shared" si="2892"/>
        <v>0</v>
      </c>
      <c r="S1464" s="5">
        <f t="shared" si="2892"/>
        <v>0</v>
      </c>
      <c r="T1464" s="5"/>
      <c r="U1464" s="5">
        <f t="shared" si="2892"/>
        <v>163.79522152188002</v>
      </c>
      <c r="V1464" s="5">
        <f t="shared" si="2892"/>
        <v>9.2819379679950025</v>
      </c>
      <c r="W1464" s="5">
        <f t="shared" si="2892"/>
        <v>17.999595677599999</v>
      </c>
      <c r="X1464" s="5">
        <f t="shared" si="2892"/>
        <v>24.043745558649995</v>
      </c>
      <c r="Y1464" s="5">
        <f t="shared" si="2892"/>
        <v>35.718934459500005</v>
      </c>
      <c r="Z1464" s="5">
        <f t="shared" si="2892"/>
        <v>13.9111244016</v>
      </c>
      <c r="AA1464" s="5">
        <f t="shared" si="2892"/>
        <v>1.5898318327999998</v>
      </c>
      <c r="AB1464" s="5"/>
      <c r="AC1464" s="5">
        <f t="shared" si="2892"/>
        <v>75.431728224820006</v>
      </c>
      <c r="AD1464" s="5">
        <f t="shared" si="2892"/>
        <v>2.0386756989975003</v>
      </c>
      <c r="AE1464" s="5">
        <f t="shared" si="2892"/>
        <v>3.9584255888</v>
      </c>
      <c r="AF1464" s="5">
        <f t="shared" si="2892"/>
        <v>11.839098980999999</v>
      </c>
      <c r="AG1464" s="5">
        <f t="shared" si="2892"/>
        <v>33.499871361499999</v>
      </c>
      <c r="AH1464" s="5">
        <f t="shared" si="2892"/>
        <v>1.0905024224000002</v>
      </c>
      <c r="AI1464" s="5">
        <f t="shared" si="2892"/>
        <v>2.3370954149999998</v>
      </c>
    </row>
    <row r="1465" spans="2:35" hidden="1" x14ac:dyDescent="0.3">
      <c r="B1465" s="85">
        <f t="shared" si="2890"/>
        <v>41729</v>
      </c>
      <c r="C1465" s="3"/>
      <c r="D1465" s="3"/>
      <c r="E1465" s="5">
        <f t="shared" ref="E1465:AI1465" si="2893">E552+E1219</f>
        <v>188.41466110616</v>
      </c>
      <c r="F1465" s="5">
        <f t="shared" si="2893"/>
        <v>38.750686313182499</v>
      </c>
      <c r="G1465" s="5">
        <f t="shared" si="2893"/>
        <v>75.281636375199994</v>
      </c>
      <c r="H1465" s="5">
        <f t="shared" si="2893"/>
        <v>246.69323982459997</v>
      </c>
      <c r="I1465" s="5">
        <f t="shared" si="2893"/>
        <v>462.40603185199996</v>
      </c>
      <c r="J1465" s="5">
        <f t="shared" si="2893"/>
        <v>191.91910735999991</v>
      </c>
      <c r="K1465" s="5">
        <f t="shared" si="2893"/>
        <v>24.15562426188</v>
      </c>
      <c r="L1465" s="5"/>
      <c r="M1465" s="5">
        <f t="shared" si="2893"/>
        <v>197.61405211311995</v>
      </c>
      <c r="N1465" s="5">
        <f t="shared" si="2893"/>
        <v>0</v>
      </c>
      <c r="O1465" s="5">
        <f t="shared" si="2893"/>
        <v>0</v>
      </c>
      <c r="P1465" s="5">
        <f t="shared" si="2893"/>
        <v>0</v>
      </c>
      <c r="Q1465" s="5">
        <f t="shared" si="2893"/>
        <v>0</v>
      </c>
      <c r="R1465" s="5">
        <f t="shared" si="2893"/>
        <v>0</v>
      </c>
      <c r="S1465" s="5">
        <f t="shared" si="2893"/>
        <v>0</v>
      </c>
      <c r="T1465" s="5"/>
      <c r="U1465" s="5">
        <f t="shared" si="2893"/>
        <v>187.95233692571998</v>
      </c>
      <c r="V1465" s="5">
        <f t="shared" si="2893"/>
        <v>10.4344262690225</v>
      </c>
      <c r="W1465" s="5">
        <f t="shared" si="2893"/>
        <v>20.461605971600001</v>
      </c>
      <c r="X1465" s="5">
        <f t="shared" si="2893"/>
        <v>26.9337949847</v>
      </c>
      <c r="Y1465" s="5">
        <f t="shared" si="2893"/>
        <v>40.9180029555</v>
      </c>
      <c r="Z1465" s="5">
        <f t="shared" si="2893"/>
        <v>16.049872068500001</v>
      </c>
      <c r="AA1465" s="5">
        <f t="shared" si="2893"/>
        <v>1.8303383066400005</v>
      </c>
      <c r="AB1465" s="5"/>
      <c r="AC1465" s="5">
        <f t="shared" si="2893"/>
        <v>86.557184824079997</v>
      </c>
      <c r="AD1465" s="5">
        <f t="shared" si="2893"/>
        <v>2.2935819995112503</v>
      </c>
      <c r="AE1465" s="5">
        <f t="shared" si="2893"/>
        <v>4.5069159607999989</v>
      </c>
      <c r="AF1465" s="5">
        <f t="shared" si="2893"/>
        <v>13.262456192999998</v>
      </c>
      <c r="AG1465" s="5">
        <f t="shared" si="2893"/>
        <v>38.374153918500006</v>
      </c>
      <c r="AH1465" s="5">
        <f t="shared" si="2893"/>
        <v>1.2589843614999998</v>
      </c>
      <c r="AI1465" s="5">
        <f t="shared" si="2893"/>
        <v>2.6914064949999994</v>
      </c>
    </row>
    <row r="1466" spans="2:35" hidden="1" x14ac:dyDescent="0.3">
      <c r="B1466" s="85">
        <f t="shared" si="2890"/>
        <v>42094</v>
      </c>
      <c r="C1466" s="3"/>
      <c r="D1466" s="3"/>
      <c r="E1466" s="5">
        <f t="shared" ref="E1466:AI1466" si="2894">E553+E1220</f>
        <v>201.64898231588</v>
      </c>
      <c r="F1466" s="5">
        <f t="shared" si="2894"/>
        <v>40.508727171675005</v>
      </c>
      <c r="G1466" s="5">
        <f t="shared" si="2894"/>
        <v>79.210162068000002</v>
      </c>
      <c r="H1466" s="5">
        <f t="shared" si="2894"/>
        <v>257.42835440099992</v>
      </c>
      <c r="I1466" s="5">
        <f t="shared" si="2894"/>
        <v>493.65759218600004</v>
      </c>
      <c r="J1466" s="5">
        <f t="shared" si="2894"/>
        <v>205.80562655399996</v>
      </c>
      <c r="K1466" s="5">
        <f t="shared" si="2894"/>
        <v>25.871601049340004</v>
      </c>
      <c r="L1466" s="5"/>
      <c r="M1466" s="5">
        <f t="shared" si="2894"/>
        <v>211.49820248615998</v>
      </c>
      <c r="N1466" s="5">
        <f t="shared" si="2894"/>
        <v>0</v>
      </c>
      <c r="O1466" s="5">
        <f t="shared" si="2894"/>
        <v>0</v>
      </c>
      <c r="P1466" s="5">
        <f t="shared" si="2894"/>
        <v>0</v>
      </c>
      <c r="Q1466" s="5">
        <f t="shared" si="2894"/>
        <v>0</v>
      </c>
      <c r="R1466" s="5">
        <f t="shared" si="2894"/>
        <v>0</v>
      </c>
      <c r="S1466" s="5">
        <f t="shared" si="2894"/>
        <v>0</v>
      </c>
      <c r="T1466" s="5"/>
      <c r="U1466" s="5">
        <f t="shared" si="2894"/>
        <v>201.15997363295998</v>
      </c>
      <c r="V1466" s="5">
        <f t="shared" si="2894"/>
        <v>10.906673045275003</v>
      </c>
      <c r="W1466" s="5">
        <f t="shared" si="2894"/>
        <v>21.530329793999996</v>
      </c>
      <c r="X1466" s="5">
        <f t="shared" si="2894"/>
        <v>28.119905069499993</v>
      </c>
      <c r="Y1466" s="5">
        <f t="shared" si="2894"/>
        <v>43.683797974000001</v>
      </c>
      <c r="Z1466" s="5">
        <f t="shared" si="2894"/>
        <v>17.211224577699994</v>
      </c>
      <c r="AA1466" s="5">
        <f t="shared" si="2894"/>
        <v>1.960743783519999</v>
      </c>
      <c r="AB1466" s="5"/>
      <c r="AC1466" s="5">
        <f t="shared" si="2894"/>
        <v>92.641403460939983</v>
      </c>
      <c r="AD1466" s="5">
        <f t="shared" si="2894"/>
        <v>2.4009827176375005</v>
      </c>
      <c r="AE1466" s="5">
        <f t="shared" si="2894"/>
        <v>4.7386449719999986</v>
      </c>
      <c r="AF1466" s="5">
        <f t="shared" si="2894"/>
        <v>13.846490629999996</v>
      </c>
      <c r="AG1466" s="5">
        <f t="shared" si="2894"/>
        <v>40.968356333000003</v>
      </c>
      <c r="AH1466" s="5">
        <f t="shared" si="2894"/>
        <v>1.3509645953000002</v>
      </c>
      <c r="AI1466" s="5">
        <f t="shared" si="2894"/>
        <v>2.8780612799999998</v>
      </c>
    </row>
    <row r="1467" spans="2:35" hidden="1" x14ac:dyDescent="0.3">
      <c r="B1467" s="85">
        <f t="shared" si="2890"/>
        <v>42460</v>
      </c>
      <c r="C1467" s="3"/>
      <c r="D1467" s="3"/>
      <c r="E1467" s="5">
        <f t="shared" ref="E1467:AI1467" si="2895">E554+E1221</f>
        <v>216.14923250288001</v>
      </c>
      <c r="F1467" s="5">
        <f t="shared" si="2895"/>
        <v>42.291992816714995</v>
      </c>
      <c r="G1467" s="5">
        <f t="shared" si="2895"/>
        <v>83.344127997599998</v>
      </c>
      <c r="H1467" s="5">
        <f t="shared" si="2895"/>
        <v>269.09136872430003</v>
      </c>
      <c r="I1467" s="5">
        <f t="shared" si="2895"/>
        <v>527.65355345800003</v>
      </c>
      <c r="J1467" s="5">
        <f t="shared" si="2895"/>
        <v>220.69306583999997</v>
      </c>
      <c r="K1467" s="5">
        <f t="shared" si="2895"/>
        <v>27.821458078760003</v>
      </c>
      <c r="L1467" s="5"/>
      <c r="M1467" s="5">
        <f t="shared" si="2895"/>
        <v>226.70581102015996</v>
      </c>
      <c r="N1467" s="5">
        <f t="shared" si="2895"/>
        <v>0</v>
      </c>
      <c r="O1467" s="5">
        <f t="shared" si="2895"/>
        <v>0</v>
      </c>
      <c r="P1467" s="5">
        <f t="shared" si="2895"/>
        <v>0</v>
      </c>
      <c r="Q1467" s="5">
        <f t="shared" si="2895"/>
        <v>0</v>
      </c>
      <c r="R1467" s="5">
        <f t="shared" si="2895"/>
        <v>0</v>
      </c>
      <c r="S1467" s="5">
        <f t="shared" si="2895"/>
        <v>0</v>
      </c>
      <c r="T1467" s="5"/>
      <c r="U1467" s="5">
        <f t="shared" si="2895"/>
        <v>215.62338378696001</v>
      </c>
      <c r="V1467" s="5">
        <f t="shared" si="2895"/>
        <v>11.387416279595001</v>
      </c>
      <c r="W1467" s="5">
        <f t="shared" si="2895"/>
        <v>22.655667190800003</v>
      </c>
      <c r="X1467" s="5">
        <f t="shared" si="2895"/>
        <v>29.394843338850002</v>
      </c>
      <c r="Y1467" s="5">
        <f t="shared" si="2895"/>
        <v>46.691888062000011</v>
      </c>
      <c r="Z1467" s="5">
        <f t="shared" si="2895"/>
        <v>18.4560631865</v>
      </c>
      <c r="AA1467" s="5">
        <f t="shared" si="2895"/>
        <v>2.1079899482800002</v>
      </c>
      <c r="AB1467" s="5"/>
      <c r="AC1467" s="5">
        <f t="shared" si="2895"/>
        <v>99.301549629439975</v>
      </c>
      <c r="AD1467" s="5">
        <f t="shared" si="2895"/>
        <v>2.5048904972975006</v>
      </c>
      <c r="AE1467" s="5">
        <f t="shared" si="2895"/>
        <v>4.9830823704000009</v>
      </c>
      <c r="AF1467" s="5">
        <f t="shared" si="2895"/>
        <v>14.474276394</v>
      </c>
      <c r="AG1467" s="5">
        <f t="shared" si="2895"/>
        <v>43.789267158999991</v>
      </c>
      <c r="AH1467" s="5">
        <f t="shared" si="2895"/>
        <v>1.4489060335000006</v>
      </c>
      <c r="AI1467" s="5">
        <f t="shared" si="2895"/>
        <v>3.0981440599999996</v>
      </c>
    </row>
    <row r="1468" spans="2:35" hidden="1" x14ac:dyDescent="0.3">
      <c r="B1468" s="85">
        <f t="shared" si="2890"/>
        <v>42825</v>
      </c>
      <c r="C1468" s="3"/>
      <c r="D1468" s="3"/>
      <c r="E1468" s="5">
        <f t="shared" ref="E1468:AI1468" si="2896">E555+E1222</f>
        <v>232.52250359624003</v>
      </c>
      <c r="F1468" s="5">
        <f t="shared" si="2896"/>
        <v>44.437488074572499</v>
      </c>
      <c r="G1468" s="5">
        <f t="shared" si="2896"/>
        <v>88.230136672799972</v>
      </c>
      <c r="H1468" s="5">
        <f t="shared" si="2896"/>
        <v>281.42710413520001</v>
      </c>
      <c r="I1468" s="5">
        <f t="shared" si="2896"/>
        <v>565.52041292199999</v>
      </c>
      <c r="J1468" s="5">
        <f t="shared" si="2896"/>
        <v>237.59577405800005</v>
      </c>
      <c r="K1468" s="5">
        <f t="shared" si="2896"/>
        <v>29.961192684259991</v>
      </c>
      <c r="L1468" s="5"/>
      <c r="M1468" s="5">
        <f t="shared" si="2896"/>
        <v>243.87631559367998</v>
      </c>
      <c r="N1468" s="5">
        <f t="shared" si="2896"/>
        <v>0</v>
      </c>
      <c r="O1468" s="5">
        <f t="shared" si="2896"/>
        <v>0</v>
      </c>
      <c r="P1468" s="5">
        <f t="shared" si="2896"/>
        <v>0</v>
      </c>
      <c r="Q1468" s="5">
        <f t="shared" si="2896"/>
        <v>0</v>
      </c>
      <c r="R1468" s="5">
        <f t="shared" si="2896"/>
        <v>0</v>
      </c>
      <c r="S1468" s="5">
        <f t="shared" si="2896"/>
        <v>0</v>
      </c>
      <c r="T1468" s="5"/>
      <c r="U1468" s="5">
        <f t="shared" si="2896"/>
        <v>231.95308804008002</v>
      </c>
      <c r="V1468" s="5">
        <f t="shared" si="2896"/>
        <v>11.9650120028925</v>
      </c>
      <c r="W1468" s="5">
        <f t="shared" si="2896"/>
        <v>23.983321112399999</v>
      </c>
      <c r="X1468" s="5">
        <f t="shared" si="2896"/>
        <v>30.744310346399995</v>
      </c>
      <c r="Y1468" s="5">
        <f t="shared" si="2896"/>
        <v>50.043103870500019</v>
      </c>
      <c r="Z1468" s="5">
        <f t="shared" si="2896"/>
        <v>19.869762326899998</v>
      </c>
      <c r="AA1468" s="5">
        <f t="shared" si="2896"/>
        <v>2.2697115872799998</v>
      </c>
      <c r="AB1468" s="5"/>
      <c r="AC1468" s="5">
        <f t="shared" si="2896"/>
        <v>106.82093689211999</v>
      </c>
      <c r="AD1468" s="5">
        <f t="shared" si="2896"/>
        <v>2.6327954689462505</v>
      </c>
      <c r="AE1468" s="5">
        <f t="shared" si="2896"/>
        <v>5.2769292311999987</v>
      </c>
      <c r="AF1468" s="5">
        <f t="shared" si="2896"/>
        <v>15.138349165999998</v>
      </c>
      <c r="AG1468" s="5">
        <f t="shared" si="2896"/>
        <v>46.932687218499993</v>
      </c>
      <c r="AH1468" s="5">
        <f t="shared" si="2896"/>
        <v>1.5589140490999982</v>
      </c>
      <c r="AI1468" s="5">
        <f t="shared" si="2896"/>
        <v>3.3369671699999994</v>
      </c>
    </row>
    <row r="1469" spans="2:35" hidden="1" x14ac:dyDescent="0.3">
      <c r="B1469" s="85">
        <f t="shared" si="2890"/>
        <v>43190</v>
      </c>
      <c r="C1469" s="3"/>
      <c r="D1469" s="3"/>
      <c r="E1469" s="5">
        <f t="shared" ref="E1469:AI1469" si="2897">E556+E1223</f>
        <v>250.12278005723999</v>
      </c>
      <c r="F1469" s="5">
        <f t="shared" si="2897"/>
        <v>46.586490288382507</v>
      </c>
      <c r="G1469" s="5">
        <f t="shared" si="2897"/>
        <v>93.239272784800022</v>
      </c>
      <c r="H1469" s="5">
        <f t="shared" si="2897"/>
        <v>294.70581303369994</v>
      </c>
      <c r="I1469" s="5">
        <f t="shared" si="2897"/>
        <v>606.20257282800003</v>
      </c>
      <c r="J1469" s="5">
        <f t="shared" si="2897"/>
        <v>255.47251287599994</v>
      </c>
      <c r="K1469" s="5">
        <f t="shared" si="2897"/>
        <v>32.253581295840007</v>
      </c>
      <c r="L1469" s="5"/>
      <c r="M1469" s="5">
        <f t="shared" si="2897"/>
        <v>262.33826843567994</v>
      </c>
      <c r="N1469" s="5">
        <f t="shared" si="2897"/>
        <v>0</v>
      </c>
      <c r="O1469" s="5">
        <f t="shared" si="2897"/>
        <v>0</v>
      </c>
      <c r="P1469" s="5">
        <f t="shared" si="2897"/>
        <v>0</v>
      </c>
      <c r="Q1469" s="5">
        <f t="shared" si="2897"/>
        <v>0</v>
      </c>
      <c r="R1469" s="5">
        <f t="shared" si="2897"/>
        <v>0</v>
      </c>
      <c r="S1469" s="5">
        <f t="shared" si="2897"/>
        <v>0</v>
      </c>
      <c r="T1469" s="5"/>
      <c r="U1469" s="5">
        <f t="shared" si="2897"/>
        <v>249.51376893708002</v>
      </c>
      <c r="V1469" s="5">
        <f t="shared" si="2897"/>
        <v>12.543040090622501</v>
      </c>
      <c r="W1469" s="5">
        <f t="shared" si="2897"/>
        <v>25.343547008400002</v>
      </c>
      <c r="X1469" s="5">
        <f t="shared" si="2897"/>
        <v>32.185742092149994</v>
      </c>
      <c r="Y1469" s="5">
        <f t="shared" si="2897"/>
        <v>53.641763924500012</v>
      </c>
      <c r="Z1469" s="5">
        <f t="shared" si="2897"/>
        <v>21.364566718299997</v>
      </c>
      <c r="AA1469" s="5">
        <f t="shared" si="2897"/>
        <v>2.4438412255199995</v>
      </c>
      <c r="AB1469" s="5"/>
      <c r="AC1469" s="5">
        <f t="shared" si="2897"/>
        <v>114.90904427261998</v>
      </c>
      <c r="AD1469" s="5">
        <f t="shared" si="2897"/>
        <v>2.7609166228112505</v>
      </c>
      <c r="AE1469" s="5">
        <f t="shared" si="2897"/>
        <v>5.5787124792</v>
      </c>
      <c r="AF1469" s="5">
        <f t="shared" si="2897"/>
        <v>15.848144246</v>
      </c>
      <c r="AG1469" s="5">
        <f t="shared" si="2897"/>
        <v>50.305798111499996</v>
      </c>
      <c r="AH1469" s="5">
        <f t="shared" si="2897"/>
        <v>1.6757910836999987</v>
      </c>
      <c r="AI1469" s="5">
        <f t="shared" si="2897"/>
        <v>3.5894712699999998</v>
      </c>
    </row>
    <row r="1470" spans="2:35" hidden="1" x14ac:dyDescent="0.3">
      <c r="B1470" s="85">
        <f t="shared" si="2890"/>
        <v>43555</v>
      </c>
      <c r="C1470" s="3"/>
      <c r="D1470" s="3"/>
      <c r="E1470" s="5">
        <f t="shared" ref="E1470:AI1470" si="2898">E557+E1224</f>
        <v>269.02605379944004</v>
      </c>
      <c r="F1470" s="5">
        <f t="shared" si="2898"/>
        <v>48.732021044692502</v>
      </c>
      <c r="G1470" s="5">
        <f t="shared" si="2898"/>
        <v>98.677535001200013</v>
      </c>
      <c r="H1470" s="5">
        <f t="shared" si="2898"/>
        <v>308.5648360198</v>
      </c>
      <c r="I1470" s="5">
        <f t="shared" si="2898"/>
        <v>649.62508757000001</v>
      </c>
      <c r="J1470" s="5">
        <f t="shared" si="2898"/>
        <v>275.00557880199995</v>
      </c>
      <c r="K1470" s="5">
        <f t="shared" si="2898"/>
        <v>34.795558825460006</v>
      </c>
      <c r="L1470" s="5"/>
      <c r="M1470" s="5">
        <f t="shared" si="2898"/>
        <v>282.16160812607995</v>
      </c>
      <c r="N1470" s="5">
        <f t="shared" si="2898"/>
        <v>0</v>
      </c>
      <c r="O1470" s="5">
        <f t="shared" si="2898"/>
        <v>0</v>
      </c>
      <c r="P1470" s="5">
        <f t="shared" si="2898"/>
        <v>0</v>
      </c>
      <c r="Q1470" s="5">
        <f t="shared" si="2898"/>
        <v>0</v>
      </c>
      <c r="R1470" s="5">
        <f t="shared" si="2898"/>
        <v>0</v>
      </c>
      <c r="S1470" s="5">
        <f t="shared" si="2898"/>
        <v>0</v>
      </c>
      <c r="T1470" s="5"/>
      <c r="U1470" s="5">
        <f t="shared" si="2898"/>
        <v>268.36576212948006</v>
      </c>
      <c r="V1470" s="5">
        <f t="shared" si="2898"/>
        <v>13.120284300852502</v>
      </c>
      <c r="W1470" s="5">
        <f t="shared" si="2898"/>
        <v>26.8212497046</v>
      </c>
      <c r="X1470" s="5">
        <f t="shared" si="2898"/>
        <v>33.699360576099998</v>
      </c>
      <c r="Y1470" s="5">
        <f t="shared" si="2898"/>
        <v>57.484168490000002</v>
      </c>
      <c r="Z1470" s="5">
        <f t="shared" si="2898"/>
        <v>22.998213528600001</v>
      </c>
      <c r="AA1470" s="5">
        <f t="shared" si="2898"/>
        <v>2.6361072008800002</v>
      </c>
      <c r="AB1470" s="5"/>
      <c r="AC1470" s="5">
        <f t="shared" si="2898"/>
        <v>123.58925698872</v>
      </c>
      <c r="AD1470" s="5">
        <f t="shared" si="2898"/>
        <v>2.8887578204262505</v>
      </c>
      <c r="AE1470" s="5">
        <f t="shared" si="2898"/>
        <v>5.9055110148000001</v>
      </c>
      <c r="AF1470" s="5">
        <f t="shared" si="2898"/>
        <v>16.593653084</v>
      </c>
      <c r="AG1470" s="5">
        <f t="shared" si="2898"/>
        <v>53.90892872500001</v>
      </c>
      <c r="AH1470" s="5">
        <f t="shared" si="2898"/>
        <v>1.8033504154000013</v>
      </c>
      <c r="AI1470" s="5">
        <f t="shared" si="2898"/>
        <v>3.8632453699999996</v>
      </c>
    </row>
    <row r="1471" spans="2:35" hidden="1" x14ac:dyDescent="0.3">
      <c r="B1471" s="85">
        <f t="shared" si="2890"/>
        <v>43921</v>
      </c>
      <c r="C1471" s="3"/>
      <c r="D1471" s="3"/>
      <c r="E1471" s="5">
        <f t="shared" ref="E1471:AI1471" si="2899">E558+E1225</f>
        <v>289.36014368820008</v>
      </c>
      <c r="F1471" s="5">
        <f t="shared" si="2899"/>
        <v>50.867137428502502</v>
      </c>
      <c r="G1471" s="5">
        <f t="shared" si="2899"/>
        <v>104.39409137199996</v>
      </c>
      <c r="H1471" s="5">
        <f t="shared" si="2899"/>
        <v>322.96231104349999</v>
      </c>
      <c r="I1471" s="5">
        <f t="shared" si="2899"/>
        <v>696.30950360600002</v>
      </c>
      <c r="J1471" s="5">
        <f t="shared" si="2899"/>
        <v>296.1030923319999</v>
      </c>
      <c r="K1471" s="5">
        <f t="shared" si="2899"/>
        <v>37.337725486059995</v>
      </c>
      <c r="L1471" s="5"/>
      <c r="M1471" s="5">
        <f t="shared" si="2899"/>
        <v>303.49049070239994</v>
      </c>
      <c r="N1471" s="5">
        <f t="shared" si="2899"/>
        <v>0</v>
      </c>
      <c r="O1471" s="5">
        <f t="shared" si="2899"/>
        <v>0</v>
      </c>
      <c r="P1471" s="5">
        <f t="shared" si="2899"/>
        <v>0</v>
      </c>
      <c r="Q1471" s="5">
        <f t="shared" si="2899"/>
        <v>0</v>
      </c>
      <c r="R1471" s="5">
        <f t="shared" si="2899"/>
        <v>0</v>
      </c>
      <c r="S1471" s="5">
        <f t="shared" si="2899"/>
        <v>0</v>
      </c>
      <c r="T1471" s="5"/>
      <c r="U1471" s="5">
        <f t="shared" si="2899"/>
        <v>288.6530839344</v>
      </c>
      <c r="V1471" s="5">
        <f t="shared" si="2899"/>
        <v>13.695176878582501</v>
      </c>
      <c r="W1471" s="5">
        <f t="shared" si="2899"/>
        <v>28.375444926</v>
      </c>
      <c r="X1471" s="5">
        <f t="shared" si="2899"/>
        <v>35.271370048249992</v>
      </c>
      <c r="Y1471" s="5">
        <f t="shared" si="2899"/>
        <v>61.614960834000001</v>
      </c>
      <c r="Z1471" s="5">
        <f t="shared" si="2899"/>
        <v>24.762605774100003</v>
      </c>
      <c r="AA1471" s="5">
        <f t="shared" si="2899"/>
        <v>2.8285280826800001</v>
      </c>
      <c r="AB1471" s="5"/>
      <c r="AC1471" s="5">
        <f t="shared" si="2899"/>
        <v>132.93307508909999</v>
      </c>
      <c r="AD1471" s="5">
        <f t="shared" si="2899"/>
        <v>3.0157591492912497</v>
      </c>
      <c r="AE1471" s="5">
        <f t="shared" si="2899"/>
        <v>6.2448575879999995</v>
      </c>
      <c r="AF1471" s="5">
        <f t="shared" si="2899"/>
        <v>17.367738704999994</v>
      </c>
      <c r="AG1471" s="5">
        <f t="shared" si="2899"/>
        <v>57.783017263000019</v>
      </c>
      <c r="AH1471" s="5">
        <f t="shared" si="2899"/>
        <v>1.9435336099000002</v>
      </c>
      <c r="AI1471" s="5">
        <f t="shared" si="2899"/>
        <v>4.1557598000000002</v>
      </c>
    </row>
    <row r="1472" spans="2:35" hidden="1" x14ac:dyDescent="0.3">
      <c r="B1472" s="85">
        <f t="shared" si="2890"/>
        <v>44286</v>
      </c>
      <c r="C1472" s="3"/>
      <c r="D1472" s="3"/>
      <c r="E1472" s="5">
        <f t="shared" ref="E1472:AI1472" si="2900">E559+E1226</f>
        <v>246.68429580436003</v>
      </c>
      <c r="F1472" s="5">
        <f t="shared" si="2900"/>
        <v>53.813720738265005</v>
      </c>
      <c r="G1472" s="5">
        <f t="shared" si="2900"/>
        <v>113.7518317944</v>
      </c>
      <c r="H1472" s="5">
        <f t="shared" si="2900"/>
        <v>264.66600298239996</v>
      </c>
      <c r="I1472" s="5">
        <f t="shared" si="2900"/>
        <v>582.71218759199996</v>
      </c>
      <c r="J1472" s="5">
        <f t="shared" si="2900"/>
        <v>266.7109950439999</v>
      </c>
      <c r="K1472" s="5">
        <f t="shared" si="2900"/>
        <v>33.259810349959992</v>
      </c>
      <c r="L1472" s="5"/>
      <c r="M1472" s="5">
        <f t="shared" si="2900"/>
        <v>259.10346348551997</v>
      </c>
      <c r="N1472" s="5">
        <f t="shared" si="2900"/>
        <v>0</v>
      </c>
      <c r="O1472" s="5">
        <f t="shared" si="2900"/>
        <v>0</v>
      </c>
      <c r="P1472" s="5">
        <f t="shared" si="2900"/>
        <v>0</v>
      </c>
      <c r="Q1472" s="5">
        <f t="shared" si="2900"/>
        <v>0</v>
      </c>
      <c r="R1472" s="5">
        <f t="shared" si="2900"/>
        <v>0</v>
      </c>
      <c r="S1472" s="5">
        <f t="shared" si="2900"/>
        <v>0</v>
      </c>
      <c r="T1472" s="5"/>
      <c r="U1472" s="5">
        <f t="shared" si="2900"/>
        <v>246.74524518012004</v>
      </c>
      <c r="V1472" s="5">
        <f t="shared" si="2900"/>
        <v>14.491305210745001</v>
      </c>
      <c r="W1472" s="5">
        <f t="shared" si="2900"/>
        <v>30.8640157452</v>
      </c>
      <c r="X1472" s="5">
        <f t="shared" si="2900"/>
        <v>28.896977176799993</v>
      </c>
      <c r="Y1472" s="5">
        <f t="shared" si="2900"/>
        <v>51.562060905500019</v>
      </c>
      <c r="Z1472" s="5">
        <f t="shared" si="2900"/>
        <v>22.314608282199998</v>
      </c>
      <c r="AA1472" s="5">
        <f t="shared" si="2900"/>
        <v>2.5159012118799993</v>
      </c>
      <c r="AB1472" s="5"/>
      <c r="AC1472" s="5">
        <f t="shared" si="2900"/>
        <v>113.88660291817996</v>
      </c>
      <c r="AD1472" s="5">
        <f t="shared" si="2900"/>
        <v>3.1268025353725006</v>
      </c>
      <c r="AE1472" s="5">
        <f t="shared" si="2900"/>
        <v>6.7392599975999996</v>
      </c>
      <c r="AF1472" s="5">
        <f t="shared" si="2900"/>
        <v>14.227941791999996</v>
      </c>
      <c r="AG1472" s="5">
        <f t="shared" si="2900"/>
        <v>48.353524848499987</v>
      </c>
      <c r="AH1472" s="5">
        <f t="shared" si="2900"/>
        <v>1.8032151358000006</v>
      </c>
      <c r="AI1472" s="5">
        <f t="shared" si="2900"/>
        <v>3.680875444999999</v>
      </c>
    </row>
    <row r="1473" spans="2:35" x14ac:dyDescent="0.3">
      <c r="B1473" s="85">
        <f t="shared" si="2890"/>
        <v>44651</v>
      </c>
      <c r="C1473" s="3"/>
      <c r="D1473" s="3"/>
      <c r="E1473" s="5">
        <f t="shared" ref="E1473:AI1473" si="2901">E560+E1227</f>
        <v>70.1966430719568</v>
      </c>
      <c r="F1473" s="5">
        <f t="shared" si="2901"/>
        <v>57.921770627484968</v>
      </c>
      <c r="G1473" s="5">
        <f t="shared" si="2901"/>
        <v>128.86141076807399</v>
      </c>
      <c r="H1473" s="5">
        <f t="shared" si="2901"/>
        <v>56.675705265549013</v>
      </c>
      <c r="I1473" s="5">
        <f t="shared" si="2901"/>
        <v>131.64635829923998</v>
      </c>
      <c r="J1473" s="5">
        <f t="shared" si="2901"/>
        <v>128.80041843563998</v>
      </c>
      <c r="K1473" s="5">
        <f t="shared" si="2901"/>
        <v>14.788541850103805</v>
      </c>
      <c r="L1473" s="5"/>
      <c r="M1473" s="5">
        <f t="shared" si="2901"/>
        <v>75.113762878947568</v>
      </c>
      <c r="N1473" s="5">
        <f t="shared" si="2901"/>
        <v>0</v>
      </c>
      <c r="O1473" s="5">
        <f t="shared" si="2901"/>
        <v>0</v>
      </c>
      <c r="P1473" s="5">
        <f t="shared" si="2901"/>
        <v>0</v>
      </c>
      <c r="Q1473" s="5">
        <f t="shared" si="2901"/>
        <v>0</v>
      </c>
      <c r="R1473" s="5">
        <f t="shared" si="2901"/>
        <v>0</v>
      </c>
      <c r="S1473" s="5">
        <f t="shared" si="2901"/>
        <v>0</v>
      </c>
      <c r="T1473" s="5"/>
      <c r="U1473" s="5">
        <f t="shared" si="2901"/>
        <v>72.674725066320605</v>
      </c>
      <c r="V1473" s="5">
        <f t="shared" si="2901"/>
        <v>15.605664634724171</v>
      </c>
      <c r="W1473" s="5">
        <f t="shared" si="2901"/>
        <v>34.810185622616999</v>
      </c>
      <c r="X1473" s="5">
        <f t="shared" si="2901"/>
        <v>6.2037239781554989</v>
      </c>
      <c r="Y1473" s="5">
        <f t="shared" si="2901"/>
        <v>11.645435248785001</v>
      </c>
      <c r="Z1473" s="5">
        <f t="shared" si="2901"/>
        <v>10.811231960089497</v>
      </c>
      <c r="AA1473" s="5">
        <f t="shared" si="2901"/>
        <v>1.1040797978964001</v>
      </c>
      <c r="AB1473" s="5"/>
      <c r="AC1473" s="5">
        <f t="shared" si="2901"/>
        <v>34.478904995933391</v>
      </c>
      <c r="AD1473" s="5">
        <f t="shared" si="2901"/>
        <v>3.178147428299587</v>
      </c>
      <c r="AE1473" s="5">
        <f t="shared" si="2901"/>
        <v>7.4329944002459989</v>
      </c>
      <c r="AF1473" s="5">
        <f t="shared" si="2901"/>
        <v>3.0507067586699996</v>
      </c>
      <c r="AG1473" s="5">
        <f t="shared" si="2901"/>
        <v>10.914635537595</v>
      </c>
      <c r="AH1473" s="5">
        <f t="shared" si="2901"/>
        <v>1.2364847487404997</v>
      </c>
      <c r="AI1473" s="5">
        <f t="shared" si="2901"/>
        <v>1.5812211188249998</v>
      </c>
    </row>
    <row r="1474" spans="2:35" x14ac:dyDescent="0.3">
      <c r="B1474" s="85">
        <f t="shared" si="2890"/>
        <v>45016</v>
      </c>
      <c r="C1474" s="3"/>
      <c r="D1474" s="3"/>
      <c r="E1474" s="5">
        <f t="shared" ref="E1474:AI1474" si="2902">E561+E1228</f>
        <v>70.547626287316589</v>
      </c>
      <c r="F1474" s="5">
        <f t="shared" si="2902"/>
        <v>58.211379480622405</v>
      </c>
      <c r="G1474" s="5">
        <f t="shared" si="2902"/>
        <v>129.50571782191435</v>
      </c>
      <c r="H1474" s="5">
        <f t="shared" si="2902"/>
        <v>56.959083791876736</v>
      </c>
      <c r="I1474" s="5">
        <f t="shared" si="2902"/>
        <v>132.30459009073621</v>
      </c>
      <c r="J1474" s="5">
        <f t="shared" si="2902"/>
        <v>129.44442052781818</v>
      </c>
      <c r="K1474" s="5">
        <f t="shared" si="2902"/>
        <v>14.862484559354314</v>
      </c>
      <c r="L1474" s="5"/>
      <c r="M1474" s="5">
        <f t="shared" si="2902"/>
        <v>75.489331693342336</v>
      </c>
      <c r="N1474" s="5">
        <f t="shared" si="2902"/>
        <v>0</v>
      </c>
      <c r="O1474" s="5">
        <f t="shared" si="2902"/>
        <v>0</v>
      </c>
      <c r="P1474" s="5">
        <f t="shared" si="2902"/>
        <v>0</v>
      </c>
      <c r="Q1474" s="5">
        <f t="shared" si="2902"/>
        <v>0</v>
      </c>
      <c r="R1474" s="5">
        <f t="shared" si="2902"/>
        <v>0</v>
      </c>
      <c r="S1474" s="5">
        <f t="shared" si="2902"/>
        <v>0</v>
      </c>
      <c r="T1474" s="5"/>
      <c r="U1474" s="5">
        <f t="shared" si="2902"/>
        <v>73.038098691652209</v>
      </c>
      <c r="V1474" s="5">
        <f t="shared" si="2902"/>
        <v>15.683692957897792</v>
      </c>
      <c r="W1474" s="5">
        <f t="shared" si="2902"/>
        <v>34.984236550730088</v>
      </c>
      <c r="X1474" s="5">
        <f t="shared" si="2902"/>
        <v>6.2347425980462763</v>
      </c>
      <c r="Y1474" s="5">
        <f t="shared" si="2902"/>
        <v>11.703662425028924</v>
      </c>
      <c r="Z1474" s="5">
        <f t="shared" si="2902"/>
        <v>10.865288119889946</v>
      </c>
      <c r="AA1474" s="5">
        <f t="shared" si="2902"/>
        <v>1.1096001968858817</v>
      </c>
      <c r="AB1474" s="5"/>
      <c r="AC1474" s="5">
        <f t="shared" si="2902"/>
        <v>34.651299520913064</v>
      </c>
      <c r="AD1474" s="5">
        <f t="shared" si="2902"/>
        <v>3.1940381654410848</v>
      </c>
      <c r="AE1474" s="5">
        <f t="shared" si="2902"/>
        <v>7.4701593722472293</v>
      </c>
      <c r="AF1474" s="5">
        <f t="shared" si="2902"/>
        <v>3.0659602924633496</v>
      </c>
      <c r="AG1474" s="5">
        <f t="shared" si="2902"/>
        <v>10.969208715282976</v>
      </c>
      <c r="AH1474" s="5">
        <f t="shared" si="2902"/>
        <v>1.2426671724842027</v>
      </c>
      <c r="AI1474" s="5">
        <f t="shared" si="2902"/>
        <v>1.5891272244191244</v>
      </c>
    </row>
    <row r="1475" spans="2:35" x14ac:dyDescent="0.3">
      <c r="B1475" s="85">
        <f t="shared" si="2890"/>
        <v>45382</v>
      </c>
      <c r="C1475" s="3"/>
      <c r="D1475" s="3"/>
      <c r="E1475" s="5">
        <f t="shared" ref="E1475:AI1475" si="2903">E562+E1229</f>
        <v>70.900364418753156</v>
      </c>
      <c r="F1475" s="5">
        <f t="shared" si="2903"/>
        <v>58.502436378025479</v>
      </c>
      <c r="G1475" s="5">
        <f t="shared" si="2903"/>
        <v>130.15324641102396</v>
      </c>
      <c r="H1475" s="5">
        <f t="shared" si="2903"/>
        <v>57.243879210836113</v>
      </c>
      <c r="I1475" s="5">
        <f t="shared" si="2903"/>
        <v>132.96611304118989</v>
      </c>
      <c r="J1475" s="5">
        <f t="shared" si="2903"/>
        <v>130.09164263045722</v>
      </c>
      <c r="K1475" s="5">
        <f t="shared" si="2903"/>
        <v>14.936796982151085</v>
      </c>
      <c r="L1475" s="5"/>
      <c r="M1475" s="5">
        <f t="shared" si="2903"/>
        <v>75.866778351809018</v>
      </c>
      <c r="N1475" s="5">
        <f t="shared" si="2903"/>
        <v>0</v>
      </c>
      <c r="O1475" s="5">
        <f t="shared" si="2903"/>
        <v>0</v>
      </c>
      <c r="P1475" s="5">
        <f t="shared" si="2903"/>
        <v>0</v>
      </c>
      <c r="Q1475" s="5">
        <f t="shared" si="2903"/>
        <v>0</v>
      </c>
      <c r="R1475" s="5">
        <f t="shared" si="2903"/>
        <v>0</v>
      </c>
      <c r="S1475" s="5">
        <f t="shared" si="2903"/>
        <v>0</v>
      </c>
      <c r="T1475" s="5"/>
      <c r="U1475" s="5">
        <f t="shared" si="2903"/>
        <v>73.403289185110438</v>
      </c>
      <c r="V1475" s="5">
        <f t="shared" si="2903"/>
        <v>15.762111422687283</v>
      </c>
      <c r="W1475" s="5">
        <f t="shared" si="2903"/>
        <v>35.159157733483738</v>
      </c>
      <c r="X1475" s="5">
        <f t="shared" si="2903"/>
        <v>6.2659163110365075</v>
      </c>
      <c r="Y1475" s="5">
        <f t="shared" si="2903"/>
        <v>11.762180737154068</v>
      </c>
      <c r="Z1475" s="5">
        <f t="shared" si="2903"/>
        <v>10.919614560489396</v>
      </c>
      <c r="AA1475" s="5">
        <f t="shared" si="2903"/>
        <v>1.1151481978703104</v>
      </c>
      <c r="AB1475" s="5"/>
      <c r="AC1475" s="5">
        <f t="shared" si="2903"/>
        <v>34.824556018517612</v>
      </c>
      <c r="AD1475" s="5">
        <f t="shared" si="2903"/>
        <v>3.2100083562682906</v>
      </c>
      <c r="AE1475" s="5">
        <f t="shared" si="2903"/>
        <v>7.5075101691084649</v>
      </c>
      <c r="AF1475" s="5">
        <f t="shared" si="2903"/>
        <v>3.081290093925666</v>
      </c>
      <c r="AG1475" s="5">
        <f t="shared" si="2903"/>
        <v>11.024054758859389</v>
      </c>
      <c r="AH1475" s="5">
        <f t="shared" si="2903"/>
        <v>1.2488805083466232</v>
      </c>
      <c r="AI1475" s="5">
        <f t="shared" si="2903"/>
        <v>1.5970728605412199</v>
      </c>
    </row>
    <row r="1476" spans="2:35" x14ac:dyDescent="0.3">
      <c r="B1476" s="85">
        <f t="shared" si="2890"/>
        <v>45747</v>
      </c>
      <c r="C1476" s="3"/>
      <c r="D1476" s="3"/>
      <c r="E1476" s="5">
        <f t="shared" ref="E1476:AI1476" si="2904">E563+E1230</f>
        <v>71.254866240846908</v>
      </c>
      <c r="F1476" s="5">
        <f t="shared" si="2904"/>
        <v>58.794948559915611</v>
      </c>
      <c r="G1476" s="5">
        <f t="shared" si="2904"/>
        <v>130.80401264307903</v>
      </c>
      <c r="H1476" s="5">
        <f t="shared" si="2904"/>
        <v>57.530098606890292</v>
      </c>
      <c r="I1476" s="5">
        <f t="shared" si="2904"/>
        <v>133.63094360639582</v>
      </c>
      <c r="J1476" s="5">
        <f t="shared" si="2904"/>
        <v>130.74210084360951</v>
      </c>
      <c r="K1476" s="5">
        <f t="shared" si="2904"/>
        <v>15.011480967061839</v>
      </c>
      <c r="L1476" s="5"/>
      <c r="M1476" s="5">
        <f t="shared" si="2904"/>
        <v>76.246112243568035</v>
      </c>
      <c r="N1476" s="5">
        <f t="shared" si="2904"/>
        <v>0</v>
      </c>
      <c r="O1476" s="5">
        <f t="shared" si="2904"/>
        <v>0</v>
      </c>
      <c r="P1476" s="5">
        <f t="shared" si="2904"/>
        <v>0</v>
      </c>
      <c r="Q1476" s="5">
        <f t="shared" si="2904"/>
        <v>0</v>
      </c>
      <c r="R1476" s="5">
        <f t="shared" si="2904"/>
        <v>0</v>
      </c>
      <c r="S1476" s="5">
        <f t="shared" si="2904"/>
        <v>0</v>
      </c>
      <c r="T1476" s="5"/>
      <c r="U1476" s="5">
        <f t="shared" si="2904"/>
        <v>73.770305631035995</v>
      </c>
      <c r="V1476" s="5">
        <f t="shared" si="2904"/>
        <v>15.840921979800719</v>
      </c>
      <c r="W1476" s="5">
        <f t="shared" si="2904"/>
        <v>35.334953522151153</v>
      </c>
      <c r="X1476" s="5">
        <f t="shared" si="2904"/>
        <v>6.2972458925916879</v>
      </c>
      <c r="Y1476" s="5">
        <f t="shared" si="2904"/>
        <v>11.820991640839834</v>
      </c>
      <c r="Z1476" s="5">
        <f t="shared" si="2904"/>
        <v>10.974212633291838</v>
      </c>
      <c r="AA1476" s="5">
        <f t="shared" si="2904"/>
        <v>1.1207239388596619</v>
      </c>
      <c r="AB1476" s="5"/>
      <c r="AC1476" s="5">
        <f t="shared" si="2904"/>
        <v>34.998678798610207</v>
      </c>
      <c r="AD1476" s="5">
        <f t="shared" si="2904"/>
        <v>3.226058398049632</v>
      </c>
      <c r="AE1476" s="5">
        <f t="shared" si="2904"/>
        <v>7.5450477199540096</v>
      </c>
      <c r="AF1476" s="5">
        <f t="shared" si="2904"/>
        <v>3.096696544395293</v>
      </c>
      <c r="AG1476" s="5">
        <f t="shared" si="2904"/>
        <v>11.079175032653684</v>
      </c>
      <c r="AH1476" s="5">
        <f t="shared" si="2904"/>
        <v>1.255124910888356</v>
      </c>
      <c r="AI1476" s="5">
        <f t="shared" si="2904"/>
        <v>1.6050582248439256</v>
      </c>
    </row>
    <row r="1477" spans="2:35" x14ac:dyDescent="0.3">
      <c r="B1477" s="85">
        <f t="shared" si="2890"/>
        <v>46112</v>
      </c>
      <c r="C1477" s="3"/>
      <c r="D1477" s="3"/>
      <c r="E1477" s="5">
        <f t="shared" ref="E1477:AI1477" si="2905">E564+E1231</f>
        <v>71.611140572051141</v>
      </c>
      <c r="F1477" s="5">
        <f t="shared" si="2905"/>
        <v>59.088923302715202</v>
      </c>
      <c r="G1477" s="5">
        <f t="shared" si="2905"/>
        <v>131.45803270629443</v>
      </c>
      <c r="H1477" s="5">
        <f t="shared" si="2905"/>
        <v>57.817749099924725</v>
      </c>
      <c r="I1477" s="5">
        <f t="shared" si="2905"/>
        <v>134.29909832442775</v>
      </c>
      <c r="J1477" s="5">
        <f t="shared" si="2905"/>
        <v>131.39581134782753</v>
      </c>
      <c r="K1477" s="5">
        <f t="shared" si="2905"/>
        <v>15.086538371897145</v>
      </c>
      <c r="L1477" s="5"/>
      <c r="M1477" s="5">
        <f t="shared" si="2905"/>
        <v>76.627342804785883</v>
      </c>
      <c r="N1477" s="5">
        <f t="shared" si="2905"/>
        <v>0</v>
      </c>
      <c r="O1477" s="5">
        <f t="shared" si="2905"/>
        <v>0</v>
      </c>
      <c r="P1477" s="5">
        <f t="shared" si="2905"/>
        <v>0</v>
      </c>
      <c r="Q1477" s="5">
        <f t="shared" si="2905"/>
        <v>0</v>
      </c>
      <c r="R1477" s="5">
        <f t="shared" si="2905"/>
        <v>0</v>
      </c>
      <c r="S1477" s="5">
        <f t="shared" si="2905"/>
        <v>0</v>
      </c>
      <c r="T1477" s="5"/>
      <c r="U1477" s="5">
        <f t="shared" si="2905"/>
        <v>74.139157159191171</v>
      </c>
      <c r="V1477" s="5">
        <f t="shared" si="2905"/>
        <v>15.92012658969972</v>
      </c>
      <c r="W1477" s="5">
        <f t="shared" si="2905"/>
        <v>35.511628289761902</v>
      </c>
      <c r="X1477" s="5">
        <f t="shared" si="2905"/>
        <v>6.328732122054646</v>
      </c>
      <c r="Y1477" s="5">
        <f t="shared" si="2905"/>
        <v>11.880096599044034</v>
      </c>
      <c r="Z1477" s="5">
        <f t="shared" si="2905"/>
        <v>11.029083696458297</v>
      </c>
      <c r="AA1477" s="5">
        <f t="shared" si="2905"/>
        <v>1.1263275585539603</v>
      </c>
      <c r="AB1477" s="5"/>
      <c r="AC1477" s="5">
        <f t="shared" si="2905"/>
        <v>35.173672192603249</v>
      </c>
      <c r="AD1477" s="5">
        <f t="shared" si="2905"/>
        <v>3.24218869003988</v>
      </c>
      <c r="AE1477" s="5">
        <f t="shared" si="2905"/>
        <v>7.5827729585537771</v>
      </c>
      <c r="AF1477" s="5">
        <f t="shared" si="2905"/>
        <v>3.1121800271172697</v>
      </c>
      <c r="AG1477" s="5">
        <f t="shared" si="2905"/>
        <v>11.134570907816951</v>
      </c>
      <c r="AH1477" s="5">
        <f t="shared" si="2905"/>
        <v>1.2614005354427973</v>
      </c>
      <c r="AI1477" s="5">
        <f t="shared" si="2905"/>
        <v>1.6130835159681451</v>
      </c>
    </row>
    <row r="1478" spans="2:35" x14ac:dyDescent="0.3">
      <c r="B1478" s="85">
        <f t="shared" si="2890"/>
        <v>46477</v>
      </c>
      <c r="C1478" s="3"/>
      <c r="D1478" s="3"/>
      <c r="E1478" s="5">
        <f t="shared" ref="E1478:AI1478" si="2906">E565+E1232</f>
        <v>71.969196274911383</v>
      </c>
      <c r="F1478" s="5">
        <f t="shared" si="2906"/>
        <v>59.384367919228765</v>
      </c>
      <c r="G1478" s="5">
        <f t="shared" si="2906"/>
        <v>132.11532286982589</v>
      </c>
      <c r="H1478" s="5">
        <f t="shared" si="2906"/>
        <v>58.106837845424337</v>
      </c>
      <c r="I1478" s="5">
        <f t="shared" si="2906"/>
        <v>134.97059381604987</v>
      </c>
      <c r="J1478" s="5">
        <f t="shared" si="2906"/>
        <v>132.05279040456668</v>
      </c>
      <c r="K1478" s="5">
        <f t="shared" si="2906"/>
        <v>15.161971063756624</v>
      </c>
      <c r="L1478" s="5"/>
      <c r="M1478" s="5">
        <f t="shared" si="2906"/>
        <v>77.010479518809831</v>
      </c>
      <c r="N1478" s="5">
        <f t="shared" si="2906"/>
        <v>0</v>
      </c>
      <c r="O1478" s="5">
        <f t="shared" si="2906"/>
        <v>0</v>
      </c>
      <c r="P1478" s="5">
        <f t="shared" si="2906"/>
        <v>0</v>
      </c>
      <c r="Q1478" s="5">
        <f t="shared" si="2906"/>
        <v>0</v>
      </c>
      <c r="R1478" s="5">
        <f t="shared" si="2906"/>
        <v>0</v>
      </c>
      <c r="S1478" s="5">
        <f t="shared" si="2906"/>
        <v>0</v>
      </c>
      <c r="T1478" s="5"/>
      <c r="U1478" s="5">
        <f t="shared" si="2906"/>
        <v>74.509852944987102</v>
      </c>
      <c r="V1478" s="5">
        <f t="shared" si="2906"/>
        <v>15.999727222648218</v>
      </c>
      <c r="W1478" s="5">
        <f t="shared" si="2906"/>
        <v>35.6891864312107</v>
      </c>
      <c r="X1478" s="5">
        <f t="shared" si="2906"/>
        <v>6.3603757826649163</v>
      </c>
      <c r="Y1478" s="5">
        <f t="shared" si="2906"/>
        <v>11.939497082039253</v>
      </c>
      <c r="Z1478" s="5">
        <f t="shared" si="2906"/>
        <v>11.084229114940591</v>
      </c>
      <c r="AA1478" s="5">
        <f t="shared" si="2906"/>
        <v>1.1319591963467301</v>
      </c>
      <c r="AB1478" s="5"/>
      <c r="AC1478" s="5">
        <f t="shared" si="2906"/>
        <v>35.349540553566271</v>
      </c>
      <c r="AD1478" s="5">
        <f t="shared" si="2906"/>
        <v>3.2583996334900789</v>
      </c>
      <c r="AE1478" s="5">
        <f t="shared" si="2906"/>
        <v>7.6206868233465439</v>
      </c>
      <c r="AF1478" s="5">
        <f t="shared" si="2906"/>
        <v>3.1277409272528547</v>
      </c>
      <c r="AG1478" s="5">
        <f t="shared" si="2906"/>
        <v>11.190243762356033</v>
      </c>
      <c r="AH1478" s="5">
        <f t="shared" si="2906"/>
        <v>1.2677075381200114</v>
      </c>
      <c r="AI1478" s="5">
        <f t="shared" si="2906"/>
        <v>1.6211489335479856</v>
      </c>
    </row>
    <row r="1479" spans="2:35" x14ac:dyDescent="0.3">
      <c r="B1479" s="85">
        <f t="shared" si="2890"/>
        <v>46843</v>
      </c>
      <c r="C1479" s="3"/>
      <c r="D1479" s="3"/>
      <c r="E1479" s="5">
        <f t="shared" ref="E1479:AI1479" si="2907">E566+E1233</f>
        <v>72.329042256285959</v>
      </c>
      <c r="F1479" s="5">
        <f t="shared" si="2907"/>
        <v>59.681289758824917</v>
      </c>
      <c r="G1479" s="5">
        <f t="shared" si="2907"/>
        <v>132.775899484175</v>
      </c>
      <c r="H1479" s="5">
        <f t="shared" si="2907"/>
        <v>58.397372034651454</v>
      </c>
      <c r="I1479" s="5">
        <f t="shared" si="2907"/>
        <v>135.6454467851301</v>
      </c>
      <c r="J1479" s="5">
        <f t="shared" si="2907"/>
        <v>132.71305435658951</v>
      </c>
      <c r="K1479" s="5">
        <f t="shared" si="2907"/>
        <v>15.237780919075405</v>
      </c>
      <c r="L1479" s="5"/>
      <c r="M1479" s="5">
        <f t="shared" si="2907"/>
        <v>77.395531916403868</v>
      </c>
      <c r="N1479" s="5">
        <f t="shared" si="2907"/>
        <v>0</v>
      </c>
      <c r="O1479" s="5">
        <f t="shared" si="2907"/>
        <v>0</v>
      </c>
      <c r="P1479" s="5">
        <f t="shared" si="2907"/>
        <v>0</v>
      </c>
      <c r="Q1479" s="5">
        <f t="shared" si="2907"/>
        <v>0</v>
      </c>
      <c r="R1479" s="5">
        <f t="shared" si="2907"/>
        <v>0</v>
      </c>
      <c r="S1479" s="5">
        <f t="shared" si="2907"/>
        <v>0</v>
      </c>
      <c r="T1479" s="5"/>
      <c r="U1479" s="5">
        <f t="shared" si="2907"/>
        <v>74.882402209712041</v>
      </c>
      <c r="V1479" s="5">
        <f t="shared" si="2907"/>
        <v>16.079725858761456</v>
      </c>
      <c r="W1479" s="5">
        <f t="shared" si="2907"/>
        <v>35.867632363366752</v>
      </c>
      <c r="X1479" s="5">
        <f t="shared" si="2907"/>
        <v>6.3921776615782413</v>
      </c>
      <c r="Y1479" s="5">
        <f t="shared" si="2907"/>
        <v>11.999194567449447</v>
      </c>
      <c r="Z1479" s="5">
        <f t="shared" si="2907"/>
        <v>11.139650260515294</v>
      </c>
      <c r="AA1479" s="5">
        <f t="shared" si="2907"/>
        <v>1.1376189923284636</v>
      </c>
      <c r="AB1479" s="5"/>
      <c r="AC1479" s="5">
        <f t="shared" si="2907"/>
        <v>35.526288256334098</v>
      </c>
      <c r="AD1479" s="5">
        <f t="shared" si="2907"/>
        <v>3.2746916316575287</v>
      </c>
      <c r="AE1479" s="5">
        <f t="shared" si="2907"/>
        <v>7.6587902574632762</v>
      </c>
      <c r="AF1479" s="5">
        <f t="shared" si="2907"/>
        <v>3.1433796318891192</v>
      </c>
      <c r="AG1479" s="5">
        <f t="shared" si="2907"/>
        <v>11.246194981167815</v>
      </c>
      <c r="AH1479" s="5">
        <f t="shared" si="2907"/>
        <v>1.2740460758106122</v>
      </c>
      <c r="AI1479" s="5">
        <f t="shared" si="2907"/>
        <v>1.6292546782157256</v>
      </c>
    </row>
    <row r="1480" spans="2:35" x14ac:dyDescent="0.3">
      <c r="B1480" s="85">
        <f t="shared" si="2890"/>
        <v>47208</v>
      </c>
      <c r="C1480" s="3"/>
      <c r="D1480" s="3"/>
      <c r="E1480" s="5">
        <f t="shared" ref="E1480:AI1480" si="2908">E567+E1234</f>
        <v>72.690687467567386</v>
      </c>
      <c r="F1480" s="5">
        <f t="shared" si="2908"/>
        <v>59.979696207619014</v>
      </c>
      <c r="G1480" s="5">
        <f t="shared" si="2908"/>
        <v>133.43977898159585</v>
      </c>
      <c r="H1480" s="5">
        <f t="shared" si="2908"/>
        <v>58.689358894824693</v>
      </c>
      <c r="I1480" s="5">
        <f t="shared" si="2908"/>
        <v>136.32367401905577</v>
      </c>
      <c r="J1480" s="5">
        <f t="shared" si="2908"/>
        <v>133.37661962837245</v>
      </c>
      <c r="K1480" s="5">
        <f t="shared" si="2908"/>
        <v>15.313969823670785</v>
      </c>
      <c r="L1480" s="5"/>
      <c r="M1480" s="5">
        <f t="shared" si="2908"/>
        <v>77.782509575985884</v>
      </c>
      <c r="N1480" s="5">
        <f t="shared" si="2908"/>
        <v>0</v>
      </c>
      <c r="O1480" s="5">
        <f t="shared" si="2908"/>
        <v>0</v>
      </c>
      <c r="P1480" s="5">
        <f t="shared" si="2908"/>
        <v>0</v>
      </c>
      <c r="Q1480" s="5">
        <f t="shared" si="2908"/>
        <v>0</v>
      </c>
      <c r="R1480" s="5">
        <f t="shared" si="2908"/>
        <v>0</v>
      </c>
      <c r="S1480" s="5">
        <f t="shared" si="2908"/>
        <v>0</v>
      </c>
      <c r="T1480" s="5"/>
      <c r="U1480" s="5">
        <f t="shared" si="2908"/>
        <v>75.256814220760589</v>
      </c>
      <c r="V1480" s="5">
        <f t="shared" si="2908"/>
        <v>16.16012448805526</v>
      </c>
      <c r="W1480" s="5">
        <f t="shared" si="2908"/>
        <v>36.046970525183582</v>
      </c>
      <c r="X1480" s="5">
        <f t="shared" si="2908"/>
        <v>6.4241385498861323</v>
      </c>
      <c r="Y1480" s="5">
        <f t="shared" si="2908"/>
        <v>12.059190540286696</v>
      </c>
      <c r="Z1480" s="5">
        <f t="shared" si="2908"/>
        <v>11.195348511817866</v>
      </c>
      <c r="AA1480" s="5">
        <f t="shared" si="2908"/>
        <v>1.1433070872901054</v>
      </c>
      <c r="AB1480" s="5"/>
      <c r="AC1480" s="5">
        <f t="shared" si="2908"/>
        <v>35.703919697615767</v>
      </c>
      <c r="AD1480" s="5">
        <f t="shared" si="2908"/>
        <v>3.2910650898158158</v>
      </c>
      <c r="AE1480" s="5">
        <f t="shared" si="2908"/>
        <v>7.6970842087505922</v>
      </c>
      <c r="AF1480" s="5">
        <f t="shared" si="2908"/>
        <v>3.1590965300485641</v>
      </c>
      <c r="AG1480" s="5">
        <f t="shared" si="2908"/>
        <v>11.302425956073652</v>
      </c>
      <c r="AH1480" s="5">
        <f t="shared" si="2908"/>
        <v>1.2804163061896643</v>
      </c>
      <c r="AI1480" s="5">
        <f t="shared" si="2908"/>
        <v>1.6374009516068038</v>
      </c>
    </row>
    <row r="1481" spans="2:35" x14ac:dyDescent="0.3">
      <c r="B1481" s="85">
        <f t="shared" si="2890"/>
        <v>47573</v>
      </c>
      <c r="C1481" s="3"/>
      <c r="D1481" s="3"/>
      <c r="E1481" s="5">
        <f t="shared" ref="E1481:AI1481" si="2909">E568+E1235</f>
        <v>73.054140904905211</v>
      </c>
      <c r="F1481" s="5">
        <f t="shared" si="2909"/>
        <v>60.279594688657106</v>
      </c>
      <c r="G1481" s="5">
        <f t="shared" si="2909"/>
        <v>134.10697787650383</v>
      </c>
      <c r="H1481" s="5">
        <f t="shared" si="2909"/>
        <v>58.982805689298814</v>
      </c>
      <c r="I1481" s="5">
        <f t="shared" si="2909"/>
        <v>137.00529238915104</v>
      </c>
      <c r="J1481" s="5">
        <f t="shared" si="2909"/>
        <v>134.04350272651428</v>
      </c>
      <c r="K1481" s="5">
        <f t="shared" si="2909"/>
        <v>15.390539672789135</v>
      </c>
      <c r="L1481" s="5"/>
      <c r="M1481" s="5">
        <f t="shared" si="2909"/>
        <v>78.171422123865796</v>
      </c>
      <c r="N1481" s="5">
        <f t="shared" si="2909"/>
        <v>0</v>
      </c>
      <c r="O1481" s="5">
        <f t="shared" si="2909"/>
        <v>0</v>
      </c>
      <c r="P1481" s="5">
        <f t="shared" si="2909"/>
        <v>0</v>
      </c>
      <c r="Q1481" s="5">
        <f t="shared" si="2909"/>
        <v>0</v>
      </c>
      <c r="R1481" s="5">
        <f t="shared" si="2909"/>
        <v>0</v>
      </c>
      <c r="S1481" s="5">
        <f t="shared" si="2909"/>
        <v>0</v>
      </c>
      <c r="T1481" s="5"/>
      <c r="U1481" s="5">
        <f t="shared" si="2909"/>
        <v>75.6330982918644</v>
      </c>
      <c r="V1481" s="5">
        <f t="shared" si="2909"/>
        <v>16.240925110495532</v>
      </c>
      <c r="W1481" s="5">
        <f t="shared" si="2909"/>
        <v>36.227205377809504</v>
      </c>
      <c r="X1481" s="5">
        <f t="shared" si="2909"/>
        <v>6.4562592426355625</v>
      </c>
      <c r="Y1481" s="5">
        <f t="shared" si="2909"/>
        <v>12.119486492988127</v>
      </c>
      <c r="Z1481" s="5">
        <f t="shared" si="2909"/>
        <v>11.251325254376958</v>
      </c>
      <c r="AA1481" s="5">
        <f t="shared" si="2909"/>
        <v>1.1490236227265562</v>
      </c>
      <c r="AB1481" s="5"/>
      <c r="AC1481" s="5">
        <f t="shared" si="2909"/>
        <v>35.88243929610384</v>
      </c>
      <c r="AD1481" s="5">
        <f t="shared" si="2909"/>
        <v>3.3075204152648943</v>
      </c>
      <c r="AE1481" s="5">
        <f t="shared" si="2909"/>
        <v>7.7355696297943446</v>
      </c>
      <c r="AF1481" s="5">
        <f t="shared" si="2909"/>
        <v>3.1748920126988072</v>
      </c>
      <c r="AG1481" s="5">
        <f t="shared" si="2909"/>
        <v>11.358938085854021</v>
      </c>
      <c r="AH1481" s="5">
        <f t="shared" si="2909"/>
        <v>1.2868183877206132</v>
      </c>
      <c r="AI1481" s="5">
        <f t="shared" si="2909"/>
        <v>1.6455879563648379</v>
      </c>
    </row>
    <row r="1482" spans="2:35" x14ac:dyDescent="0.3">
      <c r="B1482" s="85">
        <f t="shared" si="2890"/>
        <v>47938</v>
      </c>
      <c r="C1482" s="3"/>
      <c r="D1482" s="3"/>
      <c r="E1482" s="5">
        <f t="shared" ref="E1482:AI1482" si="2910">E569+E1236</f>
        <v>73.419411609429716</v>
      </c>
      <c r="F1482" s="5">
        <f t="shared" si="2910"/>
        <v>60.580992662100385</v>
      </c>
      <c r="G1482" s="5">
        <f t="shared" si="2910"/>
        <v>134.77751276588634</v>
      </c>
      <c r="H1482" s="5">
        <f t="shared" si="2910"/>
        <v>59.277719717745306</v>
      </c>
      <c r="I1482" s="5">
        <f t="shared" si="2910"/>
        <v>137.69031885109678</v>
      </c>
      <c r="J1482" s="5">
        <f t="shared" si="2910"/>
        <v>134.71372024014684</v>
      </c>
      <c r="K1482" s="5">
        <f t="shared" si="2910"/>
        <v>15.467492371153085</v>
      </c>
      <c r="L1482" s="5"/>
      <c r="M1482" s="5">
        <f t="shared" si="2910"/>
        <v>78.562279234485118</v>
      </c>
      <c r="N1482" s="5">
        <f t="shared" si="2910"/>
        <v>0</v>
      </c>
      <c r="O1482" s="5">
        <f t="shared" si="2910"/>
        <v>0</v>
      </c>
      <c r="P1482" s="5">
        <f t="shared" si="2910"/>
        <v>0</v>
      </c>
      <c r="Q1482" s="5">
        <f t="shared" si="2910"/>
        <v>0</v>
      </c>
      <c r="R1482" s="5">
        <f t="shared" si="2910"/>
        <v>0</v>
      </c>
      <c r="S1482" s="5">
        <f t="shared" si="2910"/>
        <v>0</v>
      </c>
      <c r="T1482" s="5"/>
      <c r="U1482" s="5">
        <f t="shared" si="2910"/>
        <v>76.011263783323727</v>
      </c>
      <c r="V1482" s="5">
        <f t="shared" si="2910"/>
        <v>16.322129736048009</v>
      </c>
      <c r="W1482" s="5">
        <f t="shared" si="2910"/>
        <v>36.408341404698547</v>
      </c>
      <c r="X1482" s="5">
        <f t="shared" si="2910"/>
        <v>6.4885405388487376</v>
      </c>
      <c r="Y1482" s="5">
        <f t="shared" si="2910"/>
        <v>12.180083925453069</v>
      </c>
      <c r="Z1482" s="5">
        <f t="shared" si="2910"/>
        <v>11.307581880648836</v>
      </c>
      <c r="AA1482" s="5">
        <f t="shared" si="2910"/>
        <v>1.154768740840189</v>
      </c>
      <c r="AB1482" s="5"/>
      <c r="AC1482" s="5">
        <f t="shared" si="2910"/>
        <v>36.06185149258436</v>
      </c>
      <c r="AD1482" s="5">
        <f t="shared" si="2910"/>
        <v>3.3240580173412182</v>
      </c>
      <c r="AE1482" s="5">
        <f t="shared" si="2910"/>
        <v>7.7742474779433177</v>
      </c>
      <c r="AF1482" s="5">
        <f t="shared" si="2910"/>
        <v>3.1907664727623</v>
      </c>
      <c r="AG1482" s="5">
        <f t="shared" si="2910"/>
        <v>11.415732776283289</v>
      </c>
      <c r="AH1482" s="5">
        <f t="shared" si="2910"/>
        <v>1.2932524796592155</v>
      </c>
      <c r="AI1482" s="5">
        <f t="shared" si="2910"/>
        <v>1.653815896146662</v>
      </c>
    </row>
    <row r="1483" spans="2:35" x14ac:dyDescent="0.3">
      <c r="B1483" s="85">
        <f t="shared" si="2890"/>
        <v>48304</v>
      </c>
      <c r="C1483" s="3"/>
      <c r="D1483" s="3"/>
      <c r="E1483" s="5">
        <f t="shared" ref="E1483:AI1483" si="2911">E570+E1237</f>
        <v>73.786508667476852</v>
      </c>
      <c r="F1483" s="5">
        <f t="shared" si="2911"/>
        <v>60.883897625410881</v>
      </c>
      <c r="G1483" s="5">
        <f t="shared" si="2911"/>
        <v>135.45140032971574</v>
      </c>
      <c r="H1483" s="5">
        <f t="shared" si="2911"/>
        <v>59.574108316334033</v>
      </c>
      <c r="I1483" s="5">
        <f t="shared" si="2911"/>
        <v>138.37877044535225</v>
      </c>
      <c r="J1483" s="5">
        <f t="shared" si="2911"/>
        <v>135.38728884134753</v>
      </c>
      <c r="K1483" s="5">
        <f t="shared" si="2911"/>
        <v>15.544829833008846</v>
      </c>
      <c r="L1483" s="5"/>
      <c r="M1483" s="5">
        <f t="shared" si="2911"/>
        <v>78.955090630657537</v>
      </c>
      <c r="N1483" s="5">
        <f t="shared" si="2911"/>
        <v>0</v>
      </c>
      <c r="O1483" s="5">
        <f t="shared" si="2911"/>
        <v>0</v>
      </c>
      <c r="P1483" s="5">
        <f t="shared" si="2911"/>
        <v>0</v>
      </c>
      <c r="Q1483" s="5">
        <f t="shared" si="2911"/>
        <v>0</v>
      </c>
      <c r="R1483" s="5">
        <f t="shared" si="2911"/>
        <v>0</v>
      </c>
      <c r="S1483" s="5">
        <f t="shared" si="2911"/>
        <v>0</v>
      </c>
      <c r="T1483" s="5"/>
      <c r="U1483" s="5">
        <f t="shared" si="2911"/>
        <v>76.391320102240329</v>
      </c>
      <c r="V1483" s="5">
        <f t="shared" si="2911"/>
        <v>16.403740384728252</v>
      </c>
      <c r="W1483" s="5">
        <f t="shared" si="2911"/>
        <v>36.590383111722034</v>
      </c>
      <c r="X1483" s="5">
        <f t="shared" si="2911"/>
        <v>6.5209832415429805</v>
      </c>
      <c r="Y1483" s="5">
        <f t="shared" si="2911"/>
        <v>12.240984345080332</v>
      </c>
      <c r="Z1483" s="5">
        <f t="shared" si="2911"/>
        <v>11.364119790052079</v>
      </c>
      <c r="AA1483" s="5">
        <f t="shared" si="2911"/>
        <v>1.1605425845443897</v>
      </c>
      <c r="AB1483" s="5"/>
      <c r="AC1483" s="5">
        <f t="shared" si="2911"/>
        <v>36.242160750047276</v>
      </c>
      <c r="AD1483" s="5">
        <f t="shared" si="2911"/>
        <v>3.3406783074279254</v>
      </c>
      <c r="AE1483" s="5">
        <f t="shared" si="2911"/>
        <v>7.813118715333033</v>
      </c>
      <c r="AF1483" s="5">
        <f t="shared" si="2911"/>
        <v>3.2067203051261108</v>
      </c>
      <c r="AG1483" s="5">
        <f t="shared" si="2911"/>
        <v>11.472811440164705</v>
      </c>
      <c r="AH1483" s="5">
        <f t="shared" si="2911"/>
        <v>1.2997187420575114</v>
      </c>
      <c r="AI1483" s="5">
        <f t="shared" si="2911"/>
        <v>1.6620849756273945</v>
      </c>
    </row>
    <row r="1484" spans="2:35" x14ac:dyDescent="0.3">
      <c r="B1484" s="85">
        <f t="shared" si="2890"/>
        <v>48669</v>
      </c>
      <c r="C1484" s="3"/>
      <c r="D1484" s="3"/>
      <c r="E1484" s="5">
        <f t="shared" ref="E1484:AI1484" si="2912">E571+E1238</f>
        <v>74.155441210814232</v>
      </c>
      <c r="F1484" s="5">
        <f t="shared" si="2912"/>
        <v>61.188317113537934</v>
      </c>
      <c r="G1484" s="5">
        <f t="shared" si="2912"/>
        <v>136.12865733136431</v>
      </c>
      <c r="H1484" s="5">
        <f t="shared" si="2912"/>
        <v>59.871978857915678</v>
      </c>
      <c r="I1484" s="5">
        <f t="shared" si="2912"/>
        <v>139.07066429757899</v>
      </c>
      <c r="J1484" s="5">
        <f t="shared" si="2912"/>
        <v>136.06422528555427</v>
      </c>
      <c r="K1484" s="5">
        <f t="shared" si="2912"/>
        <v>15.622553982173885</v>
      </c>
      <c r="L1484" s="5"/>
      <c r="M1484" s="5">
        <f t="shared" si="2912"/>
        <v>79.349866083810809</v>
      </c>
      <c r="N1484" s="5">
        <f t="shared" si="2912"/>
        <v>0</v>
      </c>
      <c r="O1484" s="5">
        <f t="shared" si="2912"/>
        <v>0</v>
      </c>
      <c r="P1484" s="5">
        <f t="shared" si="2912"/>
        <v>0</v>
      </c>
      <c r="Q1484" s="5">
        <f t="shared" si="2912"/>
        <v>0</v>
      </c>
      <c r="R1484" s="5">
        <f t="shared" si="2912"/>
        <v>0</v>
      </c>
      <c r="S1484" s="5">
        <f t="shared" si="2912"/>
        <v>0</v>
      </c>
      <c r="T1484" s="5"/>
      <c r="U1484" s="5">
        <f t="shared" si="2912"/>
        <v>76.773276702751517</v>
      </c>
      <c r="V1484" s="5">
        <f t="shared" si="2912"/>
        <v>16.485759086651889</v>
      </c>
      <c r="W1484" s="5">
        <f t="shared" si="2912"/>
        <v>36.773335027280638</v>
      </c>
      <c r="X1484" s="5">
        <f t="shared" si="2912"/>
        <v>6.5535881577506974</v>
      </c>
      <c r="Y1484" s="5">
        <f t="shared" si="2912"/>
        <v>12.302189266805737</v>
      </c>
      <c r="Z1484" s="5">
        <f t="shared" si="2912"/>
        <v>11.420940389002345</v>
      </c>
      <c r="AA1484" s="5">
        <f t="shared" si="2912"/>
        <v>1.1663452974671116</v>
      </c>
      <c r="AB1484" s="5"/>
      <c r="AC1484" s="5">
        <f t="shared" si="2912"/>
        <v>36.423371553797509</v>
      </c>
      <c r="AD1484" s="5">
        <f t="shared" si="2912"/>
        <v>3.3573816989650638</v>
      </c>
      <c r="AE1484" s="5">
        <f t="shared" si="2912"/>
        <v>7.8521843089096954</v>
      </c>
      <c r="AF1484" s="5">
        <f t="shared" si="2912"/>
        <v>3.2227539066517421</v>
      </c>
      <c r="AG1484" s="5">
        <f t="shared" si="2912"/>
        <v>11.530175497365528</v>
      </c>
      <c r="AH1484" s="5">
        <f t="shared" si="2912"/>
        <v>1.3062173357677986</v>
      </c>
      <c r="AI1484" s="5">
        <f t="shared" si="2912"/>
        <v>1.6703954005055317</v>
      </c>
    </row>
    <row r="1485" spans="2:35" x14ac:dyDescent="0.3">
      <c r="B1485" s="85">
        <f t="shared" si="2890"/>
        <v>49034</v>
      </c>
      <c r="C1485" s="3"/>
      <c r="D1485" s="3"/>
      <c r="E1485" s="5">
        <f t="shared" ref="E1485:AI1485" si="2913">E572+E1239</f>
        <v>74.526218416868289</v>
      </c>
      <c r="F1485" s="5">
        <f t="shared" si="2913"/>
        <v>61.494258699105615</v>
      </c>
      <c r="G1485" s="5">
        <f t="shared" si="2913"/>
        <v>136.8093006180211</v>
      </c>
      <c r="H1485" s="5">
        <f t="shared" si="2913"/>
        <v>60.171338752205266</v>
      </c>
      <c r="I1485" s="5">
        <f t="shared" si="2913"/>
        <v>139.76601761906687</v>
      </c>
      <c r="J1485" s="5">
        <f t="shared" si="2913"/>
        <v>136.74454641198201</v>
      </c>
      <c r="K1485" s="5">
        <f t="shared" si="2913"/>
        <v>15.700666752084757</v>
      </c>
      <c r="L1485" s="5"/>
      <c r="M1485" s="5">
        <f t="shared" si="2913"/>
        <v>79.746615414229851</v>
      </c>
      <c r="N1485" s="5">
        <f t="shared" si="2913"/>
        <v>0</v>
      </c>
      <c r="O1485" s="5">
        <f t="shared" si="2913"/>
        <v>0</v>
      </c>
      <c r="P1485" s="5">
        <f t="shared" si="2913"/>
        <v>0</v>
      </c>
      <c r="Q1485" s="5">
        <f t="shared" si="2913"/>
        <v>0</v>
      </c>
      <c r="R1485" s="5">
        <f t="shared" si="2913"/>
        <v>0</v>
      </c>
      <c r="S1485" s="5">
        <f t="shared" si="2913"/>
        <v>0</v>
      </c>
      <c r="T1485" s="5"/>
      <c r="U1485" s="5">
        <f t="shared" si="2913"/>
        <v>77.157143086265265</v>
      </c>
      <c r="V1485" s="5">
        <f t="shared" si="2913"/>
        <v>16.568187882085141</v>
      </c>
      <c r="W1485" s="5">
        <f t="shared" si="2913"/>
        <v>36.957201702417052</v>
      </c>
      <c r="X1485" s="5">
        <f t="shared" si="2913"/>
        <v>6.5863560985394489</v>
      </c>
      <c r="Y1485" s="5">
        <f t="shared" si="2913"/>
        <v>12.363700213139763</v>
      </c>
      <c r="Z1485" s="5">
        <f t="shared" si="2913"/>
        <v>11.478045090947349</v>
      </c>
      <c r="AA1485" s="5">
        <f t="shared" si="2913"/>
        <v>1.1721770239544467</v>
      </c>
      <c r="AB1485" s="5"/>
      <c r="AC1485" s="5">
        <f t="shared" si="2913"/>
        <v>36.605488411566483</v>
      </c>
      <c r="AD1485" s="5">
        <f t="shared" si="2913"/>
        <v>3.3741686074598873</v>
      </c>
      <c r="AE1485" s="5">
        <f t="shared" si="2913"/>
        <v>7.8914452304542451</v>
      </c>
      <c r="AF1485" s="5">
        <f t="shared" si="2913"/>
        <v>3.2388676761849999</v>
      </c>
      <c r="AG1485" s="5">
        <f t="shared" si="2913"/>
        <v>11.587826374852353</v>
      </c>
      <c r="AH1485" s="5">
        <f t="shared" si="2913"/>
        <v>1.3127484224466381</v>
      </c>
      <c r="AI1485" s="5">
        <f t="shared" si="2913"/>
        <v>1.678747377508059</v>
      </c>
    </row>
    <row r="1486" spans="2:35" x14ac:dyDescent="0.3">
      <c r="B1486" s="85">
        <f t="shared" si="2890"/>
        <v>49399</v>
      </c>
      <c r="C1486" s="3"/>
      <c r="D1486" s="3"/>
      <c r="E1486" s="5">
        <f t="shared" ref="E1486:AI1486" si="2914">E573+E1240</f>
        <v>74.898849508952623</v>
      </c>
      <c r="F1486" s="5">
        <f t="shared" si="2914"/>
        <v>61.801729992601153</v>
      </c>
      <c r="G1486" s="5">
        <f t="shared" si="2914"/>
        <v>137.49334712111121</v>
      </c>
      <c r="H1486" s="5">
        <f t="shared" si="2914"/>
        <v>60.472195445966271</v>
      </c>
      <c r="I1486" s="5">
        <f t="shared" si="2914"/>
        <v>140.46484770716222</v>
      </c>
      <c r="J1486" s="5">
        <f t="shared" si="2914"/>
        <v>137.42826914404193</v>
      </c>
      <c r="K1486" s="5">
        <f t="shared" si="2914"/>
        <v>15.779170085845177</v>
      </c>
      <c r="L1486" s="5"/>
      <c r="M1486" s="5">
        <f t="shared" si="2914"/>
        <v>80.145348491301007</v>
      </c>
      <c r="N1486" s="5">
        <f t="shared" si="2914"/>
        <v>0</v>
      </c>
      <c r="O1486" s="5">
        <f t="shared" si="2914"/>
        <v>0</v>
      </c>
      <c r="P1486" s="5">
        <f t="shared" si="2914"/>
        <v>0</v>
      </c>
      <c r="Q1486" s="5">
        <f t="shared" si="2914"/>
        <v>0</v>
      </c>
      <c r="R1486" s="5">
        <f t="shared" si="2914"/>
        <v>0</v>
      </c>
      <c r="S1486" s="5">
        <f t="shared" si="2914"/>
        <v>0</v>
      </c>
      <c r="T1486" s="5"/>
      <c r="U1486" s="5">
        <f t="shared" si="2914"/>
        <v>77.542928801696604</v>
      </c>
      <c r="V1486" s="5">
        <f t="shared" si="2914"/>
        <v>16.651028821495569</v>
      </c>
      <c r="W1486" s="5">
        <f t="shared" si="2914"/>
        <v>37.141987710929129</v>
      </c>
      <c r="X1486" s="5">
        <f t="shared" si="2914"/>
        <v>6.6192878790321448</v>
      </c>
      <c r="Y1486" s="5">
        <f t="shared" si="2914"/>
        <v>12.425518714205456</v>
      </c>
      <c r="Z1486" s="5">
        <f t="shared" si="2914"/>
        <v>11.535435316402086</v>
      </c>
      <c r="AA1486" s="5">
        <f t="shared" si="2914"/>
        <v>1.1780379090742192</v>
      </c>
      <c r="AB1486" s="5"/>
      <c r="AC1486" s="5">
        <f t="shared" si="2914"/>
        <v>36.788515853624318</v>
      </c>
      <c r="AD1486" s="5">
        <f t="shared" si="2914"/>
        <v>3.3910394504971872</v>
      </c>
      <c r="AE1486" s="5">
        <f t="shared" si="2914"/>
        <v>7.9309024566065149</v>
      </c>
      <c r="AF1486" s="5">
        <f t="shared" si="2914"/>
        <v>3.255062014565925</v>
      </c>
      <c r="AG1486" s="5">
        <f t="shared" si="2914"/>
        <v>11.645765506726612</v>
      </c>
      <c r="AH1486" s="5">
        <f t="shared" si="2914"/>
        <v>1.3193121645588701</v>
      </c>
      <c r="AI1486" s="5">
        <f t="shared" si="2914"/>
        <v>1.6871411143955992</v>
      </c>
    </row>
    <row r="1487" spans="2:35" x14ac:dyDescent="0.3">
      <c r="B1487" s="85">
        <f t="shared" si="2890"/>
        <v>49765</v>
      </c>
      <c r="C1487" s="3"/>
      <c r="D1487" s="3"/>
      <c r="E1487" s="5">
        <f t="shared" ref="E1487:AI1487" si="2915">E574+E1241</f>
        <v>75.273343756497383</v>
      </c>
      <c r="F1487" s="5">
        <f t="shared" si="2915"/>
        <v>62.110738642564144</v>
      </c>
      <c r="G1487" s="5">
        <f t="shared" si="2915"/>
        <v>138.18081385671678</v>
      </c>
      <c r="H1487" s="5">
        <f t="shared" si="2915"/>
        <v>60.774556423196117</v>
      </c>
      <c r="I1487" s="5">
        <f t="shared" si="2915"/>
        <v>141.16717194569799</v>
      </c>
      <c r="J1487" s="5">
        <f t="shared" si="2915"/>
        <v>138.11541048976216</v>
      </c>
      <c r="K1487" s="5">
        <f t="shared" si="2915"/>
        <v>15.8580659362744</v>
      </c>
      <c r="L1487" s="5"/>
      <c r="M1487" s="5">
        <f t="shared" si="2915"/>
        <v>80.546075233757506</v>
      </c>
      <c r="N1487" s="5">
        <f t="shared" si="2915"/>
        <v>0</v>
      </c>
      <c r="O1487" s="5">
        <f t="shared" si="2915"/>
        <v>0</v>
      </c>
      <c r="P1487" s="5">
        <f t="shared" si="2915"/>
        <v>0</v>
      </c>
      <c r="Q1487" s="5">
        <f t="shared" si="2915"/>
        <v>0</v>
      </c>
      <c r="R1487" s="5">
        <f t="shared" si="2915"/>
        <v>0</v>
      </c>
      <c r="S1487" s="5">
        <f t="shared" si="2915"/>
        <v>0</v>
      </c>
      <c r="T1487" s="5"/>
      <c r="U1487" s="5">
        <f t="shared" si="2915"/>
        <v>77.930643445705059</v>
      </c>
      <c r="V1487" s="5">
        <f t="shared" si="2915"/>
        <v>16.734283965603048</v>
      </c>
      <c r="W1487" s="5">
        <f t="shared" si="2915"/>
        <v>37.327697649483767</v>
      </c>
      <c r="X1487" s="5">
        <f t="shared" si="2915"/>
        <v>6.6523843184273055</v>
      </c>
      <c r="Y1487" s="5">
        <f t="shared" si="2915"/>
        <v>12.487646307776483</v>
      </c>
      <c r="Z1487" s="5">
        <f t="shared" si="2915"/>
        <v>11.593112492984098</v>
      </c>
      <c r="AA1487" s="5">
        <f t="shared" si="2915"/>
        <v>1.1839280986195901</v>
      </c>
      <c r="AB1487" s="5"/>
      <c r="AC1487" s="5">
        <f t="shared" si="2915"/>
        <v>36.972458432892445</v>
      </c>
      <c r="AD1487" s="5">
        <f t="shared" si="2915"/>
        <v>3.407994647749673</v>
      </c>
      <c r="AE1487" s="5">
        <f t="shared" si="2915"/>
        <v>7.9705569688895448</v>
      </c>
      <c r="AF1487" s="5">
        <f t="shared" si="2915"/>
        <v>3.271337324638754</v>
      </c>
      <c r="AG1487" s="5">
        <f t="shared" si="2915"/>
        <v>11.703994334260244</v>
      </c>
      <c r="AH1487" s="5">
        <f t="shared" si="2915"/>
        <v>1.3259087253816646</v>
      </c>
      <c r="AI1487" s="5">
        <f t="shared" si="2915"/>
        <v>1.6955768199675767</v>
      </c>
    </row>
    <row r="1488" spans="2:35" x14ac:dyDescent="0.3">
      <c r="B1488" s="85">
        <f t="shared" si="2890"/>
        <v>50130</v>
      </c>
      <c r="C1488" s="3"/>
      <c r="D1488" s="3"/>
      <c r="E1488" s="5">
        <f t="shared" ref="E1488:AI1488" si="2916">E575+E1242</f>
        <v>75.649710475279861</v>
      </c>
      <c r="F1488" s="5">
        <f t="shared" si="2916"/>
        <v>62.421292335776954</v>
      </c>
      <c r="G1488" s="5">
        <f t="shared" si="2916"/>
        <v>138.87171792600031</v>
      </c>
      <c r="H1488" s="5">
        <f t="shared" si="2916"/>
        <v>61.078429205312091</v>
      </c>
      <c r="I1488" s="5">
        <f t="shared" si="2916"/>
        <v>141.87300780542648</v>
      </c>
      <c r="J1488" s="5">
        <f t="shared" si="2916"/>
        <v>138.80598754221091</v>
      </c>
      <c r="K1488" s="5">
        <f t="shared" si="2916"/>
        <v>15.937356265955771</v>
      </c>
      <c r="L1488" s="5"/>
      <c r="M1488" s="5">
        <f t="shared" si="2916"/>
        <v>80.948805609926268</v>
      </c>
      <c r="N1488" s="5">
        <f t="shared" si="2916"/>
        <v>0</v>
      </c>
      <c r="O1488" s="5">
        <f t="shared" si="2916"/>
        <v>0</v>
      </c>
      <c r="P1488" s="5">
        <f t="shared" si="2916"/>
        <v>0</v>
      </c>
      <c r="Q1488" s="5">
        <f t="shared" si="2916"/>
        <v>0</v>
      </c>
      <c r="R1488" s="5">
        <f t="shared" si="2916"/>
        <v>0</v>
      </c>
      <c r="S1488" s="5">
        <f t="shared" si="2916"/>
        <v>0</v>
      </c>
      <c r="T1488" s="5"/>
      <c r="U1488" s="5">
        <f t="shared" si="2916"/>
        <v>78.320296662933558</v>
      </c>
      <c r="V1488" s="5">
        <f t="shared" si="2916"/>
        <v>16.817955385431059</v>
      </c>
      <c r="W1488" s="5">
        <f t="shared" si="2916"/>
        <v>37.514336137731178</v>
      </c>
      <c r="X1488" s="5">
        <f t="shared" si="2916"/>
        <v>6.6856462400194427</v>
      </c>
      <c r="Y1488" s="5">
        <f t="shared" si="2916"/>
        <v>12.550084539315366</v>
      </c>
      <c r="Z1488" s="5">
        <f t="shared" si="2916"/>
        <v>11.651078055449013</v>
      </c>
      <c r="AA1488" s="5">
        <f t="shared" si="2916"/>
        <v>1.1898477391126878</v>
      </c>
      <c r="AB1488" s="5"/>
      <c r="AC1488" s="5">
        <f t="shared" si="2916"/>
        <v>37.157320725056891</v>
      </c>
      <c r="AD1488" s="5">
        <f t="shared" si="2916"/>
        <v>3.4250346209884208</v>
      </c>
      <c r="AE1488" s="5">
        <f t="shared" si="2916"/>
        <v>8.0104097537339918</v>
      </c>
      <c r="AF1488" s="5">
        <f t="shared" si="2916"/>
        <v>3.2876940112619479</v>
      </c>
      <c r="AG1488" s="5">
        <f t="shared" si="2916"/>
        <v>11.762514305931546</v>
      </c>
      <c r="AH1488" s="5">
        <f t="shared" si="2916"/>
        <v>1.3325382690085732</v>
      </c>
      <c r="AI1488" s="5">
        <f t="shared" si="2916"/>
        <v>1.7040547040674152</v>
      </c>
    </row>
    <row r="1489" spans="2:35" x14ac:dyDescent="0.3">
      <c r="B1489" s="85">
        <f t="shared" si="2890"/>
        <v>50495</v>
      </c>
      <c r="C1489" s="3"/>
      <c r="D1489" s="3"/>
      <c r="E1489" s="5">
        <f t="shared" ref="E1489:AI1489" si="2917">E576+E1243</f>
        <v>76.027959027656237</v>
      </c>
      <c r="F1489" s="5">
        <f t="shared" si="2917"/>
        <v>62.73339879745582</v>
      </c>
      <c r="G1489" s="5">
        <f t="shared" si="2917"/>
        <v>139.5660765156303</v>
      </c>
      <c r="H1489" s="5">
        <f t="shared" si="2917"/>
        <v>61.383821351338639</v>
      </c>
      <c r="I1489" s="5">
        <f t="shared" si="2917"/>
        <v>142.58237284445363</v>
      </c>
      <c r="J1489" s="5">
        <f t="shared" si="2917"/>
        <v>139.50001747992192</v>
      </c>
      <c r="K1489" s="5">
        <f t="shared" si="2917"/>
        <v>16.017043047285551</v>
      </c>
      <c r="L1489" s="5"/>
      <c r="M1489" s="5">
        <f t="shared" si="2917"/>
        <v>81.353549637975902</v>
      </c>
      <c r="N1489" s="5">
        <f t="shared" si="2917"/>
        <v>0</v>
      </c>
      <c r="O1489" s="5">
        <f t="shared" si="2917"/>
        <v>0</v>
      </c>
      <c r="P1489" s="5">
        <f t="shared" si="2917"/>
        <v>0</v>
      </c>
      <c r="Q1489" s="5">
        <f t="shared" si="2917"/>
        <v>0</v>
      </c>
      <c r="R1489" s="5">
        <f t="shared" si="2917"/>
        <v>0</v>
      </c>
      <c r="S1489" s="5">
        <f t="shared" si="2917"/>
        <v>0</v>
      </c>
      <c r="T1489" s="5"/>
      <c r="U1489" s="5">
        <f t="shared" si="2917"/>
        <v>78.711898146248245</v>
      </c>
      <c r="V1489" s="5">
        <f t="shared" si="2917"/>
        <v>16.902045162358217</v>
      </c>
      <c r="W1489" s="5">
        <f t="shared" si="2917"/>
        <v>37.701907818419826</v>
      </c>
      <c r="X1489" s="5">
        <f t="shared" si="2917"/>
        <v>6.719074471219538</v>
      </c>
      <c r="Y1489" s="5">
        <f t="shared" si="2917"/>
        <v>12.612834962011942</v>
      </c>
      <c r="Z1489" s="5">
        <f t="shared" si="2917"/>
        <v>11.709333445726259</v>
      </c>
      <c r="AA1489" s="5">
        <f t="shared" si="2917"/>
        <v>1.1957969778082511</v>
      </c>
      <c r="AB1489" s="5"/>
      <c r="AC1489" s="5">
        <f t="shared" si="2917"/>
        <v>37.343107328682166</v>
      </c>
      <c r="AD1489" s="5">
        <f t="shared" si="2917"/>
        <v>3.4421597940933633</v>
      </c>
      <c r="AE1489" s="5">
        <f t="shared" si="2917"/>
        <v>8.050461802502662</v>
      </c>
      <c r="AF1489" s="5">
        <f t="shared" si="2917"/>
        <v>3.3041324813182569</v>
      </c>
      <c r="AG1489" s="5">
        <f t="shared" si="2917"/>
        <v>11.821326877461203</v>
      </c>
      <c r="AH1489" s="5">
        <f t="shared" si="2917"/>
        <v>1.3392009603536166</v>
      </c>
      <c r="AI1489" s="5">
        <f t="shared" si="2917"/>
        <v>1.7125749775877515</v>
      </c>
    </row>
    <row r="1490" spans="2:35" x14ac:dyDescent="0.3">
      <c r="B1490" s="85">
        <f t="shared" si="2890"/>
        <v>50860</v>
      </c>
      <c r="C1490" s="3"/>
      <c r="D1490" s="3"/>
      <c r="E1490" s="5">
        <f t="shared" ref="E1490:AI1490" si="2918">E577+E1244</f>
        <v>76.408098822794528</v>
      </c>
      <c r="F1490" s="5">
        <f t="shared" si="2918"/>
        <v>63.04706579144311</v>
      </c>
      <c r="G1490" s="5">
        <f t="shared" si="2918"/>
        <v>140.2639068982084</v>
      </c>
      <c r="H1490" s="5">
        <f t="shared" si="2918"/>
        <v>61.690740458095334</v>
      </c>
      <c r="I1490" s="5">
        <f t="shared" si="2918"/>
        <v>143.29528470867587</v>
      </c>
      <c r="J1490" s="5">
        <f t="shared" si="2918"/>
        <v>140.19751756732154</v>
      </c>
      <c r="K1490" s="5">
        <f t="shared" si="2918"/>
        <v>16.09712826252197</v>
      </c>
      <c r="L1490" s="5"/>
      <c r="M1490" s="5">
        <f t="shared" si="2918"/>
        <v>81.760317386165781</v>
      </c>
      <c r="N1490" s="5">
        <f t="shared" si="2918"/>
        <v>0</v>
      </c>
      <c r="O1490" s="5">
        <f t="shared" si="2918"/>
        <v>0</v>
      </c>
      <c r="P1490" s="5">
        <f t="shared" si="2918"/>
        <v>0</v>
      </c>
      <c r="Q1490" s="5">
        <f t="shared" si="2918"/>
        <v>0</v>
      </c>
      <c r="R1490" s="5">
        <f t="shared" si="2918"/>
        <v>0</v>
      </c>
      <c r="S1490" s="5">
        <f t="shared" si="2918"/>
        <v>0</v>
      </c>
      <c r="T1490" s="5"/>
      <c r="U1490" s="5">
        <f t="shared" si="2918"/>
        <v>79.10545763697948</v>
      </c>
      <c r="V1490" s="5">
        <f t="shared" si="2918"/>
        <v>16.986555388170011</v>
      </c>
      <c r="W1490" s="5">
        <f t="shared" si="2918"/>
        <v>37.890417357511922</v>
      </c>
      <c r="X1490" s="5">
        <f t="shared" si="2918"/>
        <v>6.7526698435756369</v>
      </c>
      <c r="Y1490" s="5">
        <f t="shared" si="2918"/>
        <v>12.675899136822</v>
      </c>
      <c r="Z1490" s="5">
        <f t="shared" si="2918"/>
        <v>11.76788011295489</v>
      </c>
      <c r="AA1490" s="5">
        <f t="shared" si="2918"/>
        <v>1.2017759626972924</v>
      </c>
      <c r="AB1490" s="5"/>
      <c r="AC1490" s="5">
        <f t="shared" si="2918"/>
        <v>37.529822865325585</v>
      </c>
      <c r="AD1490" s="5">
        <f t="shared" si="2918"/>
        <v>3.4593705930638308</v>
      </c>
      <c r="AE1490" s="5">
        <f t="shared" si="2918"/>
        <v>8.0907141115151724</v>
      </c>
      <c r="AF1490" s="5">
        <f t="shared" si="2918"/>
        <v>3.3206531437248494</v>
      </c>
      <c r="AG1490" s="5">
        <f t="shared" si="2918"/>
        <v>11.880433511848508</v>
      </c>
      <c r="AH1490" s="5">
        <f t="shared" si="2918"/>
        <v>1.3458969651553834</v>
      </c>
      <c r="AI1490" s="5">
        <f t="shared" si="2918"/>
        <v>1.7211378524756906</v>
      </c>
    </row>
    <row r="1491" spans="2:35" x14ac:dyDescent="0.3">
      <c r="B1491" s="85">
        <f t="shared" si="2890"/>
        <v>51226</v>
      </c>
      <c r="C1491" s="3"/>
      <c r="D1491" s="3"/>
      <c r="E1491" s="5">
        <f t="shared" ref="E1491:AI1491" si="2919">E578+E1245</f>
        <v>76.790139316908508</v>
      </c>
      <c r="F1491" s="5">
        <f t="shared" si="2919"/>
        <v>63.362301120400332</v>
      </c>
      <c r="G1491" s="5">
        <f t="shared" si="2919"/>
        <v>140.96522643269947</v>
      </c>
      <c r="H1491" s="5">
        <f t="shared" si="2919"/>
        <v>61.999194160385798</v>
      </c>
      <c r="I1491" s="5">
        <f t="shared" si="2919"/>
        <v>144.01176113221928</v>
      </c>
      <c r="J1491" s="5">
        <f t="shared" si="2919"/>
        <v>140.89850515515815</v>
      </c>
      <c r="K1491" s="5">
        <f t="shared" si="2919"/>
        <v>16.177613903834583</v>
      </c>
      <c r="L1491" s="5"/>
      <c r="M1491" s="5">
        <f t="shared" si="2919"/>
        <v>82.169118973096602</v>
      </c>
      <c r="N1491" s="5">
        <f t="shared" si="2919"/>
        <v>0</v>
      </c>
      <c r="O1491" s="5">
        <f t="shared" si="2919"/>
        <v>0</v>
      </c>
      <c r="P1491" s="5">
        <f t="shared" si="2919"/>
        <v>0</v>
      </c>
      <c r="Q1491" s="5">
        <f t="shared" si="2919"/>
        <v>0</v>
      </c>
      <c r="R1491" s="5">
        <f t="shared" si="2919"/>
        <v>0</v>
      </c>
      <c r="S1491" s="5">
        <f t="shared" si="2919"/>
        <v>0</v>
      </c>
      <c r="T1491" s="5"/>
      <c r="U1491" s="5">
        <f t="shared" si="2919"/>
        <v>79.50098492516436</v>
      </c>
      <c r="V1491" s="5">
        <f t="shared" si="2919"/>
        <v>17.071488165110857</v>
      </c>
      <c r="W1491" s="5">
        <f t="shared" si="2919"/>
        <v>38.079869444299483</v>
      </c>
      <c r="X1491" s="5">
        <f t="shared" si="2919"/>
        <v>6.7864331927935133</v>
      </c>
      <c r="Y1491" s="5">
        <f t="shared" si="2919"/>
        <v>12.739278632506112</v>
      </c>
      <c r="Z1491" s="5">
        <f t="shared" si="2919"/>
        <v>11.826719513519661</v>
      </c>
      <c r="AA1491" s="5">
        <f t="shared" si="2919"/>
        <v>1.2077848425107787</v>
      </c>
      <c r="AB1491" s="5"/>
      <c r="AC1491" s="5">
        <f t="shared" si="2919"/>
        <v>37.717471979652217</v>
      </c>
      <c r="AD1491" s="5">
        <f t="shared" si="2919"/>
        <v>3.4766674460291496</v>
      </c>
      <c r="AE1491" s="5">
        <f t="shared" si="2919"/>
        <v>8.1311676820727499</v>
      </c>
      <c r="AF1491" s="5">
        <f t="shared" si="2919"/>
        <v>3.337256409443472</v>
      </c>
      <c r="AG1491" s="5">
        <f t="shared" si="2919"/>
        <v>11.93983567940775</v>
      </c>
      <c r="AH1491" s="5">
        <f t="shared" si="2919"/>
        <v>1.3526264499811598</v>
      </c>
      <c r="AI1491" s="5">
        <f t="shared" si="2919"/>
        <v>1.7297435417380682</v>
      </c>
    </row>
    <row r="1492" spans="2:35" x14ac:dyDescent="0.3">
      <c r="B1492" s="85">
        <f t="shared" si="2890"/>
        <v>51591</v>
      </c>
      <c r="C1492" s="3"/>
      <c r="D1492" s="3"/>
      <c r="E1492" s="5">
        <f t="shared" ref="E1492:AI1492" si="2920">E579+E1246</f>
        <v>57.808307126212028</v>
      </c>
      <c r="F1492" s="5">
        <f t="shared" si="2920"/>
        <v>47.699709832211468</v>
      </c>
      <c r="G1492" s="5">
        <f t="shared" si="2920"/>
        <v>106.11988956169509</v>
      </c>
      <c r="H1492" s="5">
        <f t="shared" si="2920"/>
        <v>46.673550660065708</v>
      </c>
      <c r="I1492" s="5">
        <f t="shared" si="2920"/>
        <v>108.41334826807517</v>
      </c>
      <c r="J1492" s="5">
        <f t="shared" si="2920"/>
        <v>106.06966118422014</v>
      </c>
      <c r="K1492" s="5">
        <f t="shared" si="2920"/>
        <v>12.178653163560865</v>
      </c>
      <c r="L1492" s="5"/>
      <c r="M1492" s="5">
        <f t="shared" si="2920"/>
        <v>61.857651361769342</v>
      </c>
      <c r="N1492" s="5">
        <f t="shared" si="2920"/>
        <v>0</v>
      </c>
      <c r="O1492" s="5">
        <f t="shared" si="2920"/>
        <v>0</v>
      </c>
      <c r="P1492" s="5">
        <f t="shared" si="2920"/>
        <v>0</v>
      </c>
      <c r="Q1492" s="5">
        <f t="shared" si="2920"/>
        <v>0</v>
      </c>
      <c r="R1492" s="5">
        <f t="shared" si="2920"/>
        <v>0</v>
      </c>
      <c r="S1492" s="5">
        <f t="shared" si="2920"/>
        <v>0</v>
      </c>
      <c r="T1492" s="5"/>
      <c r="U1492" s="5">
        <f t="shared" si="2920"/>
        <v>59.849056067258566</v>
      </c>
      <c r="V1492" s="5">
        <f t="shared" si="2920"/>
        <v>12.851569742274462</v>
      </c>
      <c r="W1492" s="5">
        <f t="shared" si="2920"/>
        <v>28.666868008629944</v>
      </c>
      <c r="X1492" s="5">
        <f t="shared" si="2920"/>
        <v>5.1088879091816342</v>
      </c>
      <c r="Y1492" s="5">
        <f t="shared" si="2920"/>
        <v>9.5902434649203308</v>
      </c>
      <c r="Z1492" s="5">
        <f t="shared" si="2920"/>
        <v>8.903260757368729</v>
      </c>
      <c r="AA1492" s="5">
        <f t="shared" si="2920"/>
        <v>0.9092312859350804</v>
      </c>
      <c r="AB1492" s="5"/>
      <c r="AC1492" s="5">
        <f t="shared" si="2920"/>
        <v>28.394051939738183</v>
      </c>
      <c r="AD1492" s="5">
        <f t="shared" si="2920"/>
        <v>2.6172665043140779</v>
      </c>
      <c r="AE1492" s="5">
        <f t="shared" si="2920"/>
        <v>6.1212161202120692</v>
      </c>
      <c r="AF1492" s="5">
        <f t="shared" si="2920"/>
        <v>2.5123166228394682</v>
      </c>
      <c r="AG1492" s="5">
        <f t="shared" si="2920"/>
        <v>8.988415623823812</v>
      </c>
      <c r="AH1492" s="5">
        <f t="shared" si="2920"/>
        <v>1.0182693499858173</v>
      </c>
      <c r="AI1492" s="5">
        <f t="shared" si="2920"/>
        <v>1.3021664864769729</v>
      </c>
    </row>
    <row r="1494" spans="2:35" s="99" customFormat="1" x14ac:dyDescent="0.3">
      <c r="B1494" s="98" t="s">
        <v>269</v>
      </c>
      <c r="C1494" s="98"/>
      <c r="D1494" s="98"/>
    </row>
    <row r="1495" spans="2:35" x14ac:dyDescent="0.3">
      <c r="E1495" s="305" t="s">
        <v>89</v>
      </c>
      <c r="F1495" s="305"/>
      <c r="G1495" s="305"/>
      <c r="H1495" s="305"/>
      <c r="I1495" s="305"/>
      <c r="J1495" s="305"/>
      <c r="K1495" s="305"/>
      <c r="M1495" s="305" t="s">
        <v>64</v>
      </c>
      <c r="N1495" s="305"/>
      <c r="O1495" s="305"/>
      <c r="P1495" s="305"/>
      <c r="Q1495" s="305"/>
      <c r="R1495" s="305"/>
      <c r="S1495" s="305"/>
      <c r="U1495" s="305" t="s">
        <v>65</v>
      </c>
      <c r="V1495" s="305"/>
      <c r="W1495" s="305"/>
      <c r="X1495" s="305"/>
      <c r="Y1495" s="305"/>
      <c r="Z1495" s="305"/>
      <c r="AA1495" s="305"/>
      <c r="AC1495" s="305" t="s">
        <v>66</v>
      </c>
      <c r="AD1495" s="305"/>
      <c r="AE1495" s="305"/>
      <c r="AF1495" s="305"/>
      <c r="AG1495" s="305"/>
      <c r="AH1495" s="305"/>
      <c r="AI1495" s="305"/>
    </row>
    <row r="1496" spans="2:35" s="3" customFormat="1" x14ac:dyDescent="0.3">
      <c r="B1496" s="4" t="s">
        <v>211</v>
      </c>
      <c r="C1496" s="4"/>
      <c r="D1496" s="4"/>
      <c r="E1496" s="3" t="s">
        <v>70</v>
      </c>
      <c r="F1496" s="3" t="s">
        <v>69</v>
      </c>
      <c r="G1496" s="3" t="s">
        <v>61</v>
      </c>
      <c r="H1496" s="3" t="s">
        <v>68</v>
      </c>
      <c r="I1496" s="3" t="s">
        <v>71</v>
      </c>
      <c r="J1496" s="3" t="s">
        <v>72</v>
      </c>
      <c r="K1496" s="3" t="s">
        <v>62</v>
      </c>
      <c r="M1496" s="3" t="s">
        <v>70</v>
      </c>
      <c r="N1496" s="3" t="s">
        <v>69</v>
      </c>
      <c r="O1496" s="3" t="s">
        <v>61</v>
      </c>
      <c r="P1496" s="3" t="s">
        <v>68</v>
      </c>
      <c r="Q1496" s="3" t="s">
        <v>71</v>
      </c>
      <c r="R1496" s="3" t="s">
        <v>72</v>
      </c>
      <c r="S1496" s="3" t="s">
        <v>62</v>
      </c>
      <c r="U1496" s="3" t="s">
        <v>70</v>
      </c>
      <c r="V1496" s="3" t="s">
        <v>69</v>
      </c>
      <c r="W1496" s="3" t="s">
        <v>61</v>
      </c>
      <c r="X1496" s="3" t="s">
        <v>68</v>
      </c>
      <c r="Y1496" s="3" t="s">
        <v>71</v>
      </c>
      <c r="Z1496" s="3" t="s">
        <v>72</v>
      </c>
      <c r="AA1496" s="3" t="s">
        <v>62</v>
      </c>
      <c r="AC1496" s="3" t="s">
        <v>70</v>
      </c>
      <c r="AD1496" s="3" t="s">
        <v>69</v>
      </c>
      <c r="AE1496" s="3" t="s">
        <v>61</v>
      </c>
      <c r="AF1496" s="3" t="s">
        <v>68</v>
      </c>
      <c r="AG1496" s="3" t="s">
        <v>71</v>
      </c>
      <c r="AH1496" s="3" t="s">
        <v>72</v>
      </c>
      <c r="AI1496" s="3" t="s">
        <v>62</v>
      </c>
    </row>
    <row r="1497" spans="2:35" hidden="1" x14ac:dyDescent="0.3">
      <c r="B1497" s="85">
        <f>B1427</f>
        <v>40633</v>
      </c>
      <c r="C1497" s="3"/>
      <c r="D1497" s="3"/>
      <c r="E1497" s="5">
        <f>E689+E1076</f>
        <v>148.3392660028</v>
      </c>
      <c r="F1497" s="5">
        <f t="shared" ref="F1497:AI1497" si="2921">F689+F1076</f>
        <v>58.503829498099996</v>
      </c>
      <c r="G1497" s="5">
        <f t="shared" si="2921"/>
        <v>44.462555205499996</v>
      </c>
      <c r="H1497" s="5">
        <f t="shared" si="2921"/>
        <v>183.55184850000001</v>
      </c>
      <c r="I1497" s="5">
        <f t="shared" si="2921"/>
        <v>230.82636033115</v>
      </c>
      <c r="J1497" s="5">
        <f t="shared" si="2921"/>
        <v>187.04400101264997</v>
      </c>
      <c r="K1497" s="5">
        <f t="shared" si="2921"/>
        <v>10.685984299178994</v>
      </c>
      <c r="L1497" s="5"/>
      <c r="M1497" s="5">
        <f t="shared" si="2921"/>
        <v>99.313306410200028</v>
      </c>
      <c r="N1497" s="5">
        <f t="shared" si="2921"/>
        <v>0</v>
      </c>
      <c r="O1497" s="5">
        <f t="shared" si="2921"/>
        <v>0</v>
      </c>
      <c r="P1497" s="5">
        <f t="shared" si="2921"/>
        <v>0</v>
      </c>
      <c r="Q1497" s="5">
        <f t="shared" si="2921"/>
        <v>0</v>
      </c>
      <c r="R1497" s="5">
        <f t="shared" si="2921"/>
        <v>0</v>
      </c>
      <c r="S1497" s="5">
        <f t="shared" si="2921"/>
        <v>0</v>
      </c>
      <c r="T1497" s="5"/>
      <c r="U1497" s="5">
        <f t="shared" si="2921"/>
        <v>90.483676889000009</v>
      </c>
      <c r="V1497" s="5">
        <f t="shared" si="2921"/>
        <v>13.561905925350002</v>
      </c>
      <c r="W1497" s="5">
        <f t="shared" si="2921"/>
        <v>10.120894756750005</v>
      </c>
      <c r="X1497" s="5">
        <f t="shared" si="2921"/>
        <v>23.652894550000003</v>
      </c>
      <c r="Y1497" s="5">
        <f t="shared" si="2921"/>
        <v>19.698182780429999</v>
      </c>
      <c r="Z1497" s="5">
        <f t="shared" si="2921"/>
        <v>15.491701732649997</v>
      </c>
      <c r="AA1497" s="5">
        <f t="shared" si="2921"/>
        <v>0.70411790950500019</v>
      </c>
      <c r="AB1497" s="5"/>
      <c r="AC1497" s="5">
        <f t="shared" si="2921"/>
        <v>47.340522879399984</v>
      </c>
      <c r="AD1497" s="5">
        <f t="shared" si="2921"/>
        <v>4.8184858656000014</v>
      </c>
      <c r="AE1497" s="5">
        <f t="shared" si="2921"/>
        <v>3.6582797155000004</v>
      </c>
      <c r="AF1497" s="5">
        <f t="shared" si="2921"/>
        <v>15.817576200000001</v>
      </c>
      <c r="AG1497" s="5">
        <f t="shared" si="2921"/>
        <v>26.938089880494996</v>
      </c>
      <c r="AH1497" s="5">
        <f t="shared" si="2921"/>
        <v>10.982113364999998</v>
      </c>
      <c r="AI1497" s="5">
        <f t="shared" si="2921"/>
        <v>0</v>
      </c>
    </row>
    <row r="1498" spans="2:35" hidden="1" x14ac:dyDescent="0.3">
      <c r="B1498" s="85">
        <f t="shared" ref="B1498:B1527" si="2922">B1428</f>
        <v>40999</v>
      </c>
      <c r="C1498" s="3"/>
      <c r="D1498" s="3"/>
      <c r="E1498" s="5">
        <f t="shared" ref="E1498:AI1498" si="2923">E690+E1077</f>
        <v>158.75442142240001</v>
      </c>
      <c r="F1498" s="5">
        <f t="shared" si="2923"/>
        <v>60.760560893599987</v>
      </c>
      <c r="G1498" s="5">
        <f t="shared" si="2923"/>
        <v>46.920024652999999</v>
      </c>
      <c r="H1498" s="5">
        <f t="shared" si="2923"/>
        <v>191.78327051999997</v>
      </c>
      <c r="I1498" s="5">
        <f t="shared" si="2923"/>
        <v>246.71692273625001</v>
      </c>
      <c r="J1498" s="5">
        <f t="shared" si="2923"/>
        <v>200.5091996763</v>
      </c>
      <c r="K1498" s="5">
        <f t="shared" si="2923"/>
        <v>11.392235823626002</v>
      </c>
      <c r="L1498" s="5"/>
      <c r="M1498" s="5">
        <f t="shared" si="2923"/>
        <v>106.2847849316</v>
      </c>
      <c r="N1498" s="5">
        <f t="shared" si="2923"/>
        <v>0</v>
      </c>
      <c r="O1498" s="5">
        <f t="shared" si="2923"/>
        <v>0</v>
      </c>
      <c r="P1498" s="5">
        <f t="shared" si="2923"/>
        <v>0</v>
      </c>
      <c r="Q1498" s="5">
        <f t="shared" si="2923"/>
        <v>0</v>
      </c>
      <c r="R1498" s="5">
        <f t="shared" si="2923"/>
        <v>0</v>
      </c>
      <c r="S1498" s="5">
        <f t="shared" si="2923"/>
        <v>0</v>
      </c>
      <c r="T1498" s="5"/>
      <c r="U1498" s="5">
        <f t="shared" si="2923"/>
        <v>96.834721134500029</v>
      </c>
      <c r="V1498" s="5">
        <f t="shared" si="2923"/>
        <v>14.089701837100002</v>
      </c>
      <c r="W1498" s="5">
        <f t="shared" si="2923"/>
        <v>10.680851075500001</v>
      </c>
      <c r="X1498" s="5">
        <f t="shared" si="2923"/>
        <v>24.723484060000001</v>
      </c>
      <c r="Y1498" s="5">
        <f t="shared" si="2923"/>
        <v>21.053566712249996</v>
      </c>
      <c r="Z1498" s="5">
        <f t="shared" si="2923"/>
        <v>16.6067696613</v>
      </c>
      <c r="AA1498" s="5">
        <f t="shared" si="2923"/>
        <v>0.75028987647000012</v>
      </c>
      <c r="AB1498" s="5"/>
      <c r="AC1498" s="5">
        <f t="shared" si="2923"/>
        <v>50.663625162700001</v>
      </c>
      <c r="AD1498" s="5">
        <f t="shared" si="2923"/>
        <v>5.0053125811000001</v>
      </c>
      <c r="AE1498" s="5">
        <f t="shared" si="2923"/>
        <v>3.8604160480000003</v>
      </c>
      <c r="AF1498" s="5">
        <f t="shared" si="2923"/>
        <v>16.53244668</v>
      </c>
      <c r="AG1498" s="5">
        <f t="shared" si="2923"/>
        <v>28.789524344625001</v>
      </c>
      <c r="AH1498" s="5">
        <f t="shared" si="2923"/>
        <v>11.775091485000001</v>
      </c>
      <c r="AI1498" s="5">
        <f t="shared" si="2923"/>
        <v>0</v>
      </c>
    </row>
    <row r="1499" spans="2:35" hidden="1" x14ac:dyDescent="0.3">
      <c r="B1499" s="85">
        <f t="shared" si="2922"/>
        <v>41364</v>
      </c>
      <c r="C1499" s="3"/>
      <c r="D1499" s="3"/>
      <c r="E1499" s="5">
        <f t="shared" ref="E1499:AI1499" si="2924">E691+E1078</f>
        <v>174.44299394388</v>
      </c>
      <c r="F1499" s="5">
        <f t="shared" si="2924"/>
        <v>65.2398682157</v>
      </c>
      <c r="G1499" s="5">
        <f t="shared" si="2924"/>
        <v>50.71188478800002</v>
      </c>
      <c r="H1499" s="5">
        <f t="shared" si="2924"/>
        <v>205.39925859000004</v>
      </c>
      <c r="I1499" s="5">
        <f t="shared" si="2924"/>
        <v>270.39577035079998</v>
      </c>
      <c r="J1499" s="5">
        <f t="shared" si="2924"/>
        <v>220.95409002734999</v>
      </c>
      <c r="K1499" s="5">
        <f t="shared" si="2924"/>
        <v>12.508011556257003</v>
      </c>
      <c r="L1499" s="5"/>
      <c r="M1499" s="5">
        <f t="shared" si="2924"/>
        <v>116.78867721992</v>
      </c>
      <c r="N1499" s="5">
        <f t="shared" si="2924"/>
        <v>0</v>
      </c>
      <c r="O1499" s="5">
        <f t="shared" si="2924"/>
        <v>0</v>
      </c>
      <c r="P1499" s="5">
        <f t="shared" si="2924"/>
        <v>0</v>
      </c>
      <c r="Q1499" s="5">
        <f t="shared" si="2924"/>
        <v>0</v>
      </c>
      <c r="R1499" s="5">
        <f t="shared" si="2924"/>
        <v>0</v>
      </c>
      <c r="S1499" s="5">
        <f t="shared" si="2924"/>
        <v>0</v>
      </c>
      <c r="T1499" s="5"/>
      <c r="U1499" s="5">
        <f t="shared" si="2924"/>
        <v>106.40508416340001</v>
      </c>
      <c r="V1499" s="5">
        <f t="shared" si="2924"/>
        <v>15.128134328950001</v>
      </c>
      <c r="W1499" s="5">
        <f t="shared" si="2924"/>
        <v>11.544361032999999</v>
      </c>
      <c r="X1499" s="5">
        <f t="shared" si="2924"/>
        <v>26.470554745000001</v>
      </c>
      <c r="Y1499" s="5">
        <f t="shared" si="2924"/>
        <v>23.074150234935001</v>
      </c>
      <c r="Z1499" s="5">
        <f t="shared" si="2924"/>
        <v>18.300216671099999</v>
      </c>
      <c r="AA1499" s="5">
        <f t="shared" si="2924"/>
        <v>0.82353928516500008</v>
      </c>
      <c r="AB1499" s="5"/>
      <c r="AC1499" s="5">
        <f t="shared" si="2924"/>
        <v>55.670717022739993</v>
      </c>
      <c r="AD1499" s="5">
        <f t="shared" si="2924"/>
        <v>5.3742510682000013</v>
      </c>
      <c r="AE1499" s="5">
        <f t="shared" si="2924"/>
        <v>4.1726322730000005</v>
      </c>
      <c r="AF1499" s="5">
        <f t="shared" si="2924"/>
        <v>17.701340460000004</v>
      </c>
      <c r="AG1499" s="5">
        <f t="shared" si="2924"/>
        <v>31.552038771415006</v>
      </c>
      <c r="AH1499" s="5">
        <f t="shared" si="2924"/>
        <v>12.972892439999999</v>
      </c>
      <c r="AI1499" s="5">
        <f t="shared" si="2924"/>
        <v>0</v>
      </c>
    </row>
    <row r="1500" spans="2:35" hidden="1" x14ac:dyDescent="0.3">
      <c r="B1500" s="85">
        <f t="shared" si="2922"/>
        <v>41729</v>
      </c>
      <c r="C1500" s="3"/>
      <c r="D1500" s="3"/>
      <c r="E1500" s="5">
        <f t="shared" ref="E1500:AI1500" si="2925">E692+E1079</f>
        <v>200.11692382328002</v>
      </c>
      <c r="F1500" s="5">
        <f t="shared" si="2925"/>
        <v>73.388786325799998</v>
      </c>
      <c r="G1500" s="5">
        <f t="shared" si="2925"/>
        <v>57.256431684999995</v>
      </c>
      <c r="H1500" s="5">
        <f t="shared" si="2925"/>
        <v>229.74150426000006</v>
      </c>
      <c r="I1500" s="5">
        <f t="shared" si="2925"/>
        <v>309.47907911945003</v>
      </c>
      <c r="J1500" s="5">
        <f t="shared" si="2925"/>
        <v>254.80856202990009</v>
      </c>
      <c r="K1500" s="5">
        <f t="shared" si="2925"/>
        <v>14.410579736720997</v>
      </c>
      <c r="L1500" s="5"/>
      <c r="M1500" s="5">
        <f t="shared" si="2925"/>
        <v>133.97789371952001</v>
      </c>
      <c r="N1500" s="5">
        <f t="shared" si="2925"/>
        <v>0</v>
      </c>
      <c r="O1500" s="5">
        <f t="shared" si="2925"/>
        <v>0</v>
      </c>
      <c r="P1500" s="5">
        <f t="shared" si="2925"/>
        <v>0</v>
      </c>
      <c r="Q1500" s="5">
        <f t="shared" si="2925"/>
        <v>0</v>
      </c>
      <c r="R1500" s="5">
        <f t="shared" si="2925"/>
        <v>0</v>
      </c>
      <c r="S1500" s="5">
        <f t="shared" si="2925"/>
        <v>0</v>
      </c>
      <c r="T1500" s="5"/>
      <c r="U1500" s="5">
        <f t="shared" si="2925"/>
        <v>122.06664049539999</v>
      </c>
      <c r="V1500" s="5">
        <f t="shared" si="2925"/>
        <v>17.014675835050003</v>
      </c>
      <c r="W1500" s="5">
        <f t="shared" si="2925"/>
        <v>13.033070737500001</v>
      </c>
      <c r="X1500" s="5">
        <f t="shared" si="2925"/>
        <v>29.607350030000006</v>
      </c>
      <c r="Y1500" s="5">
        <f t="shared" si="2925"/>
        <v>26.409362446739998</v>
      </c>
      <c r="Z1500" s="5">
        <f t="shared" si="2925"/>
        <v>21.104225721150005</v>
      </c>
      <c r="AA1500" s="5">
        <f t="shared" si="2925"/>
        <v>0.9489298774949998</v>
      </c>
      <c r="AB1500" s="5"/>
      <c r="AC1500" s="5">
        <f t="shared" si="2925"/>
        <v>63.864577141440009</v>
      </c>
      <c r="AD1500" s="5">
        <f t="shared" si="2925"/>
        <v>6.0448439720500016</v>
      </c>
      <c r="AE1500" s="5">
        <f t="shared" si="2925"/>
        <v>4.7111201699999992</v>
      </c>
      <c r="AF1500" s="5">
        <f t="shared" si="2925"/>
        <v>19.799280840000002</v>
      </c>
      <c r="AG1500" s="5">
        <f t="shared" si="2925"/>
        <v>36.113215539285001</v>
      </c>
      <c r="AH1500" s="5">
        <f t="shared" si="2925"/>
        <v>14.961410025000001</v>
      </c>
      <c r="AI1500" s="5">
        <f t="shared" si="2925"/>
        <v>0</v>
      </c>
    </row>
    <row r="1501" spans="2:35" hidden="1" x14ac:dyDescent="0.3">
      <c r="B1501" s="85">
        <f t="shared" si="2922"/>
        <v>42094</v>
      </c>
      <c r="C1501" s="3"/>
      <c r="D1501" s="3"/>
      <c r="E1501" s="5">
        <f t="shared" ref="E1501:AI1501" si="2926">E693+E1080</f>
        <v>214.26128021804004</v>
      </c>
      <c r="F1501" s="5">
        <f t="shared" si="2926"/>
        <v>76.582164398800018</v>
      </c>
      <c r="G1501" s="5">
        <f t="shared" si="2926"/>
        <v>60.234300399000006</v>
      </c>
      <c r="H1501" s="5">
        <f t="shared" si="2926"/>
        <v>239.93271789999997</v>
      </c>
      <c r="I1501" s="5">
        <f t="shared" si="2926"/>
        <v>330.48265380135001</v>
      </c>
      <c r="J1501" s="5">
        <f t="shared" si="2926"/>
        <v>272.98127760240004</v>
      </c>
      <c r="K1501" s="5">
        <f t="shared" si="2926"/>
        <v>15.398412898623997</v>
      </c>
      <c r="L1501" s="5"/>
      <c r="M1501" s="5">
        <f t="shared" si="2926"/>
        <v>143.44576627736001</v>
      </c>
      <c r="N1501" s="5">
        <f t="shared" si="2926"/>
        <v>0</v>
      </c>
      <c r="O1501" s="5">
        <f t="shared" si="2926"/>
        <v>0</v>
      </c>
      <c r="P1501" s="5">
        <f t="shared" si="2926"/>
        <v>0</v>
      </c>
      <c r="Q1501" s="5">
        <f t="shared" si="2926"/>
        <v>0</v>
      </c>
      <c r="R1501" s="5">
        <f t="shared" si="2926"/>
        <v>0</v>
      </c>
      <c r="S1501" s="5">
        <f t="shared" si="2926"/>
        <v>0</v>
      </c>
      <c r="T1501" s="5"/>
      <c r="U1501" s="5">
        <f t="shared" si="2926"/>
        <v>130.69117034470003</v>
      </c>
      <c r="V1501" s="5">
        <f t="shared" si="2926"/>
        <v>17.760789904300005</v>
      </c>
      <c r="W1501" s="5">
        <f t="shared" si="2926"/>
        <v>13.710237901500001</v>
      </c>
      <c r="X1501" s="5">
        <f t="shared" si="2926"/>
        <v>30.91376395</v>
      </c>
      <c r="Y1501" s="5">
        <f t="shared" si="2926"/>
        <v>28.202193757194998</v>
      </c>
      <c r="Z1501" s="5">
        <f t="shared" si="2926"/>
        <v>22.60937275740001</v>
      </c>
      <c r="AA1501" s="5">
        <f t="shared" si="2926"/>
        <v>1.0134731182800003</v>
      </c>
      <c r="AB1501" s="5"/>
      <c r="AC1501" s="5">
        <f t="shared" si="2926"/>
        <v>68.37720074292001</v>
      </c>
      <c r="AD1501" s="5">
        <f t="shared" si="2926"/>
        <v>6.3088413163000006</v>
      </c>
      <c r="AE1501" s="5">
        <f t="shared" si="2926"/>
        <v>4.9562072490000002</v>
      </c>
      <c r="AF1501" s="5">
        <f t="shared" si="2926"/>
        <v>20.673547099999993</v>
      </c>
      <c r="AG1501" s="5">
        <f t="shared" si="2926"/>
        <v>38.565961615630002</v>
      </c>
      <c r="AH1501" s="5">
        <f t="shared" si="2926"/>
        <v>16.030937055000003</v>
      </c>
      <c r="AI1501" s="5">
        <f t="shared" si="2926"/>
        <v>0</v>
      </c>
    </row>
    <row r="1502" spans="2:35" hidden="1" x14ac:dyDescent="0.3">
      <c r="B1502" s="85">
        <f t="shared" si="2922"/>
        <v>42460</v>
      </c>
      <c r="C1502" s="3"/>
      <c r="D1502" s="3"/>
      <c r="E1502" s="5">
        <f t="shared" ref="E1502:AI1502" si="2927">E694+E1081</f>
        <v>229.67901303784001</v>
      </c>
      <c r="F1502" s="5">
        <f t="shared" si="2927"/>
        <v>79.996938347600008</v>
      </c>
      <c r="G1502" s="5">
        <f t="shared" si="2927"/>
        <v>63.622543743000008</v>
      </c>
      <c r="H1502" s="5">
        <f t="shared" si="2927"/>
        <v>250.76823195000003</v>
      </c>
      <c r="I1502" s="5">
        <f t="shared" si="2927"/>
        <v>353.16274270395002</v>
      </c>
      <c r="J1502" s="5">
        <f t="shared" si="2927"/>
        <v>292.99597850759994</v>
      </c>
      <c r="K1502" s="5">
        <f t="shared" si="2927"/>
        <v>16.558666603947998</v>
      </c>
      <c r="L1502" s="5"/>
      <c r="M1502" s="5">
        <f t="shared" si="2927"/>
        <v>153.76535744555997</v>
      </c>
      <c r="N1502" s="5">
        <f t="shared" si="2927"/>
        <v>0</v>
      </c>
      <c r="O1502" s="5">
        <f t="shared" si="2927"/>
        <v>0</v>
      </c>
      <c r="P1502" s="5">
        <f t="shared" si="2927"/>
        <v>0</v>
      </c>
      <c r="Q1502" s="5">
        <f t="shared" si="2927"/>
        <v>0</v>
      </c>
      <c r="R1502" s="5">
        <f t="shared" si="2927"/>
        <v>0</v>
      </c>
      <c r="S1502" s="5">
        <f t="shared" si="2927"/>
        <v>0</v>
      </c>
      <c r="T1502" s="5"/>
      <c r="U1502" s="5">
        <f t="shared" si="2927"/>
        <v>140.09167010120001</v>
      </c>
      <c r="V1502" s="5">
        <f t="shared" si="2927"/>
        <v>18.549359801100003</v>
      </c>
      <c r="W1502" s="5">
        <f t="shared" si="2927"/>
        <v>14.482055055500002</v>
      </c>
      <c r="X1502" s="5">
        <f t="shared" si="2927"/>
        <v>32.315189325000006</v>
      </c>
      <c r="Y1502" s="5">
        <f t="shared" si="2927"/>
        <v>30.138247198765001</v>
      </c>
      <c r="Z1502" s="5">
        <f t="shared" si="2927"/>
        <v>24.267194528850002</v>
      </c>
      <c r="AA1502" s="5">
        <f t="shared" si="2927"/>
        <v>1.09025810781</v>
      </c>
      <c r="AB1502" s="5"/>
      <c r="AC1502" s="5">
        <f t="shared" si="2927"/>
        <v>73.296086538319997</v>
      </c>
      <c r="AD1502" s="5">
        <f t="shared" si="2927"/>
        <v>6.5895952401000004</v>
      </c>
      <c r="AE1502" s="5">
        <f t="shared" si="2927"/>
        <v>5.2349325230000012</v>
      </c>
      <c r="AF1502" s="5">
        <f t="shared" si="2927"/>
        <v>21.6102822</v>
      </c>
      <c r="AG1502" s="5">
        <f t="shared" si="2927"/>
        <v>41.215194902509992</v>
      </c>
      <c r="AH1502" s="5">
        <f t="shared" si="2927"/>
        <v>17.203083225</v>
      </c>
      <c r="AI1502" s="5">
        <f t="shared" si="2927"/>
        <v>0</v>
      </c>
    </row>
    <row r="1503" spans="2:35" hidden="1" x14ac:dyDescent="0.3">
      <c r="B1503" s="85">
        <f t="shared" si="2922"/>
        <v>42825</v>
      </c>
      <c r="C1503" s="3"/>
      <c r="D1503" s="3"/>
      <c r="E1503" s="5">
        <f t="shared" ref="E1503:AI1503" si="2928">E695+E1082</f>
        <v>247.01502555272003</v>
      </c>
      <c r="F1503" s="5">
        <f t="shared" si="2928"/>
        <v>83.814584938900012</v>
      </c>
      <c r="G1503" s="5">
        <f t="shared" si="2928"/>
        <v>67.309654796999993</v>
      </c>
      <c r="H1503" s="5">
        <f t="shared" si="2928"/>
        <v>262.66150312000002</v>
      </c>
      <c r="I1503" s="5">
        <f t="shared" si="2928"/>
        <v>378.57224299979998</v>
      </c>
      <c r="J1503" s="5">
        <f t="shared" si="2928"/>
        <v>315.34233908474999</v>
      </c>
      <c r="K1503" s="5">
        <f t="shared" si="2928"/>
        <v>17.813888831885997</v>
      </c>
      <c r="L1503" s="5"/>
      <c r="M1503" s="5">
        <f t="shared" si="2928"/>
        <v>165.37597935948003</v>
      </c>
      <c r="N1503" s="5">
        <f t="shared" si="2928"/>
        <v>0</v>
      </c>
      <c r="O1503" s="5">
        <f t="shared" si="2928"/>
        <v>0</v>
      </c>
      <c r="P1503" s="5">
        <f t="shared" si="2928"/>
        <v>0</v>
      </c>
      <c r="Q1503" s="5">
        <f t="shared" si="2928"/>
        <v>0</v>
      </c>
      <c r="R1503" s="5">
        <f t="shared" si="2928"/>
        <v>0</v>
      </c>
      <c r="S1503" s="5">
        <f t="shared" si="2928"/>
        <v>0</v>
      </c>
      <c r="T1503" s="5"/>
      <c r="U1503" s="5">
        <f t="shared" si="2928"/>
        <v>150.67298093709999</v>
      </c>
      <c r="V1503" s="5">
        <f t="shared" si="2928"/>
        <v>19.430880250400001</v>
      </c>
      <c r="W1503" s="5">
        <f t="shared" si="2928"/>
        <v>15.321132239500006</v>
      </c>
      <c r="X1503" s="5">
        <f t="shared" si="2928"/>
        <v>33.858921360000004</v>
      </c>
      <c r="Y1503" s="5">
        <f t="shared" si="2928"/>
        <v>32.305637588235001</v>
      </c>
      <c r="Z1503" s="5">
        <f t="shared" si="2928"/>
        <v>26.117864818499999</v>
      </c>
      <c r="AA1503" s="5">
        <f t="shared" si="2928"/>
        <v>1.1731093976700002</v>
      </c>
      <c r="AB1503" s="5"/>
      <c r="AC1503" s="5">
        <f t="shared" si="2928"/>
        <v>78.831292759059991</v>
      </c>
      <c r="AD1503" s="5">
        <f t="shared" si="2928"/>
        <v>6.9034840401500013</v>
      </c>
      <c r="AE1503" s="5">
        <f t="shared" si="2928"/>
        <v>5.5382449120000006</v>
      </c>
      <c r="AF1503" s="5">
        <f t="shared" si="2928"/>
        <v>22.641273080000001</v>
      </c>
      <c r="AG1503" s="5">
        <f t="shared" si="2928"/>
        <v>44.176464402364999</v>
      </c>
      <c r="AH1503" s="5">
        <f t="shared" si="2928"/>
        <v>18.516896085000006</v>
      </c>
      <c r="AI1503" s="5">
        <f t="shared" si="2928"/>
        <v>0</v>
      </c>
    </row>
    <row r="1504" spans="2:35" hidden="1" x14ac:dyDescent="0.3">
      <c r="B1504" s="85">
        <f t="shared" si="2922"/>
        <v>43190</v>
      </c>
      <c r="C1504" s="3"/>
      <c r="D1504" s="3"/>
      <c r="E1504" s="5">
        <f t="shared" ref="E1504:AI1504" si="2929">E696+E1083</f>
        <v>265.770756651</v>
      </c>
      <c r="F1504" s="5">
        <f t="shared" si="2929"/>
        <v>87.558871457700008</v>
      </c>
      <c r="G1504" s="5">
        <f t="shared" si="2929"/>
        <v>71.080366980999997</v>
      </c>
      <c r="H1504" s="5">
        <f t="shared" si="2929"/>
        <v>274.90117405000007</v>
      </c>
      <c r="I1504" s="5">
        <f t="shared" si="2929"/>
        <v>405.66817440915008</v>
      </c>
      <c r="J1504" s="5">
        <f t="shared" si="2929"/>
        <v>339.50341196370005</v>
      </c>
      <c r="K1504" s="5">
        <f t="shared" si="2929"/>
        <v>19.163679235665995</v>
      </c>
      <c r="L1504" s="5"/>
      <c r="M1504" s="5">
        <f t="shared" si="2929"/>
        <v>177.92887760400001</v>
      </c>
      <c r="N1504" s="5">
        <f t="shared" si="2929"/>
        <v>0</v>
      </c>
      <c r="O1504" s="5">
        <f t="shared" si="2929"/>
        <v>0</v>
      </c>
      <c r="P1504" s="5">
        <f t="shared" si="2929"/>
        <v>0</v>
      </c>
      <c r="Q1504" s="5">
        <f t="shared" si="2929"/>
        <v>0</v>
      </c>
      <c r="R1504" s="5">
        <f t="shared" si="2929"/>
        <v>0</v>
      </c>
      <c r="S1504" s="5">
        <f t="shared" si="2929"/>
        <v>0</v>
      </c>
      <c r="T1504" s="5"/>
      <c r="U1504" s="5">
        <f t="shared" si="2929"/>
        <v>162.10700623500003</v>
      </c>
      <c r="V1504" s="5">
        <f t="shared" si="2929"/>
        <v>20.303356307199998</v>
      </c>
      <c r="W1504" s="5">
        <f t="shared" si="2929"/>
        <v>16.181238313500003</v>
      </c>
      <c r="X1504" s="5">
        <f t="shared" si="2929"/>
        <v>35.440407175000004</v>
      </c>
      <c r="Y1504" s="5">
        <f t="shared" si="2929"/>
        <v>34.61890067353</v>
      </c>
      <c r="Z1504" s="5">
        <f t="shared" si="2929"/>
        <v>28.119094411200003</v>
      </c>
      <c r="AA1504" s="5">
        <f t="shared" si="2929"/>
        <v>1.2615658045200004</v>
      </c>
      <c r="AB1504" s="5"/>
      <c r="AC1504" s="5">
        <f t="shared" si="2929"/>
        <v>84.814352185499999</v>
      </c>
      <c r="AD1504" s="5">
        <f t="shared" si="2929"/>
        <v>7.2128506439500004</v>
      </c>
      <c r="AE1504" s="5">
        <f t="shared" si="2929"/>
        <v>5.8487858460000002</v>
      </c>
      <c r="AF1504" s="5">
        <f t="shared" si="2929"/>
        <v>23.698493300000003</v>
      </c>
      <c r="AG1504" s="5">
        <f t="shared" si="2929"/>
        <v>47.342602078394997</v>
      </c>
      <c r="AH1504" s="5">
        <f t="shared" si="2929"/>
        <v>19.931066595000004</v>
      </c>
      <c r="AI1504" s="5">
        <f t="shared" si="2929"/>
        <v>0</v>
      </c>
    </row>
    <row r="1505" spans="2:35" hidden="1" x14ac:dyDescent="0.3">
      <c r="B1505" s="85">
        <f t="shared" si="2922"/>
        <v>43555</v>
      </c>
      <c r="C1505" s="3"/>
      <c r="D1505" s="3"/>
      <c r="E1505" s="5">
        <f t="shared" ref="E1505:AI1505" si="2930">E697+E1084</f>
        <v>285.83634332932002</v>
      </c>
      <c r="F1505" s="5">
        <f t="shared" si="2930"/>
        <v>91.449904226500024</v>
      </c>
      <c r="G1505" s="5">
        <f t="shared" si="2930"/>
        <v>75.176204640500004</v>
      </c>
      <c r="H1505" s="5">
        <f t="shared" si="2930"/>
        <v>287.61628078000007</v>
      </c>
      <c r="I1505" s="5">
        <f t="shared" si="2930"/>
        <v>434.90123079235002</v>
      </c>
      <c r="J1505" s="5">
        <f t="shared" si="2930"/>
        <v>365.33783371874995</v>
      </c>
      <c r="K1505" s="5">
        <f t="shared" si="2930"/>
        <v>20.513304229445993</v>
      </c>
      <c r="L1505" s="5"/>
      <c r="M1505" s="5">
        <f t="shared" si="2930"/>
        <v>191.36695383638002</v>
      </c>
      <c r="N1505" s="5">
        <f t="shared" si="2930"/>
        <v>0</v>
      </c>
      <c r="O1505" s="5">
        <f t="shared" si="2930"/>
        <v>0</v>
      </c>
      <c r="P1505" s="5">
        <f t="shared" si="2930"/>
        <v>0</v>
      </c>
      <c r="Q1505" s="5">
        <f t="shared" si="2930"/>
        <v>0</v>
      </c>
      <c r="R1505" s="5">
        <f t="shared" si="2930"/>
        <v>0</v>
      </c>
      <c r="S1505" s="5">
        <f t="shared" si="2930"/>
        <v>0</v>
      </c>
      <c r="T1505" s="5"/>
      <c r="U1505" s="5">
        <f t="shared" si="2930"/>
        <v>174.35316021260002</v>
      </c>
      <c r="V1505" s="5">
        <f t="shared" si="2930"/>
        <v>21.208968614</v>
      </c>
      <c r="W1505" s="5">
        <f t="shared" si="2930"/>
        <v>17.113408229250002</v>
      </c>
      <c r="X1505" s="5">
        <f t="shared" si="2930"/>
        <v>37.07647609</v>
      </c>
      <c r="Y1505" s="5">
        <f t="shared" si="2930"/>
        <v>37.112277739894992</v>
      </c>
      <c r="Z1505" s="5">
        <f t="shared" si="2930"/>
        <v>30.258671478749999</v>
      </c>
      <c r="AA1505" s="5">
        <f t="shared" si="2930"/>
        <v>1.3497599603700001</v>
      </c>
      <c r="AB1505" s="5"/>
      <c r="AC1505" s="5">
        <f t="shared" si="2930"/>
        <v>91.220665828359998</v>
      </c>
      <c r="AD1505" s="5">
        <f t="shared" si="2930"/>
        <v>7.534051622749999</v>
      </c>
      <c r="AE1505" s="5">
        <f t="shared" si="2930"/>
        <v>6.1857592755000006</v>
      </c>
      <c r="AF1505" s="5">
        <f t="shared" si="2930"/>
        <v>24.792982519999995</v>
      </c>
      <c r="AG1505" s="5">
        <f t="shared" si="2930"/>
        <v>50.748724222429999</v>
      </c>
      <c r="AH1505" s="5">
        <f t="shared" si="2930"/>
        <v>21.448986990000002</v>
      </c>
      <c r="AI1505" s="5">
        <f t="shared" si="2930"/>
        <v>0</v>
      </c>
    </row>
    <row r="1506" spans="2:35" hidden="1" x14ac:dyDescent="0.3">
      <c r="B1506" s="85">
        <f t="shared" si="2922"/>
        <v>43921</v>
      </c>
      <c r="C1506" s="3"/>
      <c r="D1506" s="3"/>
      <c r="E1506" s="5">
        <f t="shared" ref="E1506:AI1506" si="2931">E698+E1085</f>
        <v>307.48223180772004</v>
      </c>
      <c r="F1506" s="5">
        <f t="shared" si="2931"/>
        <v>95.781175745300018</v>
      </c>
      <c r="G1506" s="5">
        <f t="shared" si="2931"/>
        <v>79.38371496100001</v>
      </c>
      <c r="H1506" s="5">
        <f t="shared" si="2931"/>
        <v>301.04396463</v>
      </c>
      <c r="I1506" s="5">
        <f t="shared" si="2931"/>
        <v>465.8870104406501</v>
      </c>
      <c r="J1506" s="5">
        <f t="shared" si="2931"/>
        <v>392.90725095719995</v>
      </c>
      <c r="K1506" s="5">
        <f t="shared" si="2931"/>
        <v>22.161436605840002</v>
      </c>
      <c r="L1506" s="5"/>
      <c r="M1506" s="5">
        <f t="shared" si="2931"/>
        <v>205.85835316448004</v>
      </c>
      <c r="N1506" s="5">
        <f t="shared" si="2931"/>
        <v>0</v>
      </c>
      <c r="O1506" s="5">
        <f t="shared" si="2931"/>
        <v>0</v>
      </c>
      <c r="P1506" s="5">
        <f t="shared" si="2931"/>
        <v>0</v>
      </c>
      <c r="Q1506" s="5">
        <f t="shared" si="2931"/>
        <v>0</v>
      </c>
      <c r="R1506" s="5">
        <f t="shared" si="2931"/>
        <v>0</v>
      </c>
      <c r="S1506" s="5">
        <f t="shared" si="2931"/>
        <v>0</v>
      </c>
      <c r="T1506" s="5"/>
      <c r="U1506" s="5">
        <f t="shared" si="2931"/>
        <v>187.55562252960004</v>
      </c>
      <c r="V1506" s="5">
        <f t="shared" si="2931"/>
        <v>22.213989670800004</v>
      </c>
      <c r="W1506" s="5">
        <f t="shared" si="2931"/>
        <v>18.069696258500002</v>
      </c>
      <c r="X1506" s="5">
        <f t="shared" si="2931"/>
        <v>38.803161664999998</v>
      </c>
      <c r="Y1506" s="5">
        <f t="shared" si="2931"/>
        <v>39.757751331705009</v>
      </c>
      <c r="Z1506" s="5">
        <f t="shared" si="2931"/>
        <v>32.542133609699995</v>
      </c>
      <c r="AA1506" s="5">
        <f t="shared" si="2931"/>
        <v>1.4591849965499999</v>
      </c>
      <c r="AB1506" s="5"/>
      <c r="AC1506" s="5">
        <f t="shared" si="2931"/>
        <v>98.12819248405998</v>
      </c>
      <c r="AD1506" s="5">
        <f t="shared" si="2931"/>
        <v>7.8907557265499992</v>
      </c>
      <c r="AE1506" s="5">
        <f t="shared" si="2931"/>
        <v>6.5320224109999998</v>
      </c>
      <c r="AF1506" s="5">
        <f t="shared" si="2931"/>
        <v>25.948007520000004</v>
      </c>
      <c r="AG1506" s="5">
        <f t="shared" si="2931"/>
        <v>54.370014331969998</v>
      </c>
      <c r="AH1506" s="5">
        <f t="shared" si="2931"/>
        <v>23.071670564999998</v>
      </c>
      <c r="AI1506" s="5">
        <f t="shared" si="2931"/>
        <v>0</v>
      </c>
    </row>
    <row r="1507" spans="2:35" hidden="1" x14ac:dyDescent="0.3">
      <c r="B1507" s="85">
        <f t="shared" si="2922"/>
        <v>44286</v>
      </c>
      <c r="C1507" s="3"/>
      <c r="D1507" s="3"/>
      <c r="E1507" s="5">
        <f t="shared" ref="E1507:AI1507" si="2932">E699+E1086</f>
        <v>260.01006188828001</v>
      </c>
      <c r="F1507" s="5">
        <f t="shared" si="2932"/>
        <v>88.901986288900005</v>
      </c>
      <c r="G1507" s="5">
        <f t="shared" si="2932"/>
        <v>74.561567955000015</v>
      </c>
      <c r="H1507" s="5">
        <f t="shared" si="2932"/>
        <v>246.76154376</v>
      </c>
      <c r="I1507" s="5">
        <f t="shared" si="2932"/>
        <v>390.74498168335003</v>
      </c>
      <c r="J1507" s="5">
        <f t="shared" si="2932"/>
        <v>342.27991297889992</v>
      </c>
      <c r="K1507" s="5">
        <f t="shared" si="2932"/>
        <v>19.188695048131002</v>
      </c>
      <c r="L1507" s="5"/>
      <c r="M1507" s="5">
        <f t="shared" si="2932"/>
        <v>173.87210131951997</v>
      </c>
      <c r="N1507" s="5">
        <f t="shared" si="2932"/>
        <v>0</v>
      </c>
      <c r="O1507" s="5">
        <f t="shared" si="2932"/>
        <v>0</v>
      </c>
      <c r="P1507" s="5">
        <f t="shared" si="2932"/>
        <v>0</v>
      </c>
      <c r="Q1507" s="5">
        <f t="shared" si="2932"/>
        <v>0</v>
      </c>
      <c r="R1507" s="5">
        <f t="shared" si="2932"/>
        <v>0</v>
      </c>
      <c r="S1507" s="5">
        <f t="shared" si="2932"/>
        <v>0</v>
      </c>
      <c r="T1507" s="5"/>
      <c r="U1507" s="5">
        <f t="shared" si="2932"/>
        <v>158.27987703789995</v>
      </c>
      <c r="V1507" s="5">
        <f t="shared" si="2932"/>
        <v>20.694790454149995</v>
      </c>
      <c r="W1507" s="5">
        <f t="shared" si="2932"/>
        <v>16.993579872500003</v>
      </c>
      <c r="X1507" s="5">
        <f t="shared" si="2932"/>
        <v>31.924754879999995</v>
      </c>
      <c r="Y1507" s="5">
        <f t="shared" si="2932"/>
        <v>33.312343021219995</v>
      </c>
      <c r="Z1507" s="5">
        <f t="shared" si="2932"/>
        <v>28.341407546399999</v>
      </c>
      <c r="AA1507" s="5">
        <f t="shared" si="2932"/>
        <v>1.2631420741950004</v>
      </c>
      <c r="AB1507" s="5"/>
      <c r="AC1507" s="5">
        <f t="shared" si="2932"/>
        <v>82.83779371643999</v>
      </c>
      <c r="AD1507" s="5">
        <f t="shared" si="2932"/>
        <v>7.3490672864000013</v>
      </c>
      <c r="AE1507" s="5">
        <f t="shared" si="2932"/>
        <v>6.1581674000000008</v>
      </c>
      <c r="AF1507" s="5">
        <f t="shared" si="2932"/>
        <v>21.33707124</v>
      </c>
      <c r="AG1507" s="5">
        <f t="shared" si="2932"/>
        <v>45.468782480605</v>
      </c>
      <c r="AH1507" s="5">
        <f t="shared" si="2932"/>
        <v>20.226046224149997</v>
      </c>
      <c r="AI1507" s="5">
        <f t="shared" si="2932"/>
        <v>0</v>
      </c>
    </row>
    <row r="1508" spans="2:35" x14ac:dyDescent="0.3">
      <c r="B1508" s="85">
        <f t="shared" si="2922"/>
        <v>44651</v>
      </c>
      <c r="C1508" s="3"/>
      <c r="D1508" s="3"/>
      <c r="E1508" s="5">
        <f t="shared" ref="E1508:AI1508" si="2933">E700+E1087</f>
        <v>66.357551357765999</v>
      </c>
      <c r="F1508" s="5">
        <f t="shared" si="2933"/>
        <v>58.592205823652996</v>
      </c>
      <c r="G1508" s="5">
        <f t="shared" si="2933"/>
        <v>50.068570336447507</v>
      </c>
      <c r="H1508" s="5">
        <f t="shared" si="2933"/>
        <v>53.146074696300005</v>
      </c>
      <c r="I1508" s="5">
        <f t="shared" si="2933"/>
        <v>91.260008295826495</v>
      </c>
      <c r="J1508" s="5">
        <f t="shared" si="2933"/>
        <v>124.47548032327876</v>
      </c>
      <c r="K1508" s="5">
        <f t="shared" si="2933"/>
        <v>6.7674978055909332</v>
      </c>
      <c r="L1508" s="5"/>
      <c r="M1508" s="5">
        <f t="shared" si="2933"/>
        <v>43.61266548734401</v>
      </c>
      <c r="N1508" s="5">
        <f t="shared" si="2933"/>
        <v>0</v>
      </c>
      <c r="O1508" s="5">
        <f t="shared" si="2933"/>
        <v>0</v>
      </c>
      <c r="P1508" s="5">
        <f t="shared" si="2933"/>
        <v>0</v>
      </c>
      <c r="Q1508" s="5">
        <f t="shared" si="2933"/>
        <v>0</v>
      </c>
      <c r="R1508" s="5">
        <f t="shared" si="2933"/>
        <v>0</v>
      </c>
      <c r="S1508" s="5">
        <f t="shared" si="2933"/>
        <v>0</v>
      </c>
      <c r="T1508" s="5"/>
      <c r="U1508" s="5">
        <f t="shared" si="2933"/>
        <v>39.201647096767495</v>
      </c>
      <c r="V1508" s="5">
        <f t="shared" si="2933"/>
        <v>13.893240295683002</v>
      </c>
      <c r="W1508" s="5">
        <f t="shared" si="2933"/>
        <v>11.477579165628754</v>
      </c>
      <c r="X1508" s="5">
        <f t="shared" si="2933"/>
        <v>7.3441063921499996</v>
      </c>
      <c r="Y1508" s="5">
        <f t="shared" si="2933"/>
        <v>7.655945029647298</v>
      </c>
      <c r="Z1508" s="5">
        <f t="shared" si="2933"/>
        <v>10.279411505853751</v>
      </c>
      <c r="AA1508" s="5">
        <f t="shared" si="2933"/>
        <v>0.44657753006632478</v>
      </c>
      <c r="AB1508" s="5"/>
      <c r="AC1508" s="5">
        <f t="shared" si="2933"/>
        <v>20.616223871605502</v>
      </c>
      <c r="AD1508" s="5">
        <f t="shared" si="2933"/>
        <v>4.9275695045655006</v>
      </c>
      <c r="AE1508" s="5">
        <f t="shared" si="2933"/>
        <v>4.2115250520225009</v>
      </c>
      <c r="AF1508" s="5">
        <f t="shared" si="2933"/>
        <v>4.864344599699999</v>
      </c>
      <c r="AG1508" s="5">
        <f t="shared" si="2933"/>
        <v>10.122035734291948</v>
      </c>
      <c r="AH1508" s="5">
        <f t="shared" si="2933"/>
        <v>7.7228245343193738</v>
      </c>
      <c r="AI1508" s="5">
        <f t="shared" si="2933"/>
        <v>0</v>
      </c>
    </row>
    <row r="1509" spans="2:35" x14ac:dyDescent="0.3">
      <c r="B1509" s="85">
        <f t="shared" si="2922"/>
        <v>45016</v>
      </c>
      <c r="C1509" s="3"/>
      <c r="D1509" s="3"/>
      <c r="E1509" s="5">
        <f t="shared" ref="E1509:AI1509" si="2934">E701+E1088</f>
        <v>66.689339114554826</v>
      </c>
      <c r="F1509" s="5">
        <f t="shared" si="2934"/>
        <v>58.88516685277127</v>
      </c>
      <c r="G1509" s="5">
        <f t="shared" si="2934"/>
        <v>50.318913188129741</v>
      </c>
      <c r="H1509" s="5">
        <f t="shared" si="2934"/>
        <v>53.411805069781494</v>
      </c>
      <c r="I1509" s="5">
        <f t="shared" si="2934"/>
        <v>91.716308337305605</v>
      </c>
      <c r="J1509" s="5">
        <f t="shared" si="2934"/>
        <v>125.09785772489511</v>
      </c>
      <c r="K1509" s="5">
        <f t="shared" si="2934"/>
        <v>6.8013352946188892</v>
      </c>
      <c r="L1509" s="5"/>
      <c r="M1509" s="5">
        <f t="shared" si="2934"/>
        <v>43.830728814780713</v>
      </c>
      <c r="N1509" s="5">
        <f t="shared" si="2934"/>
        <v>0</v>
      </c>
      <c r="O1509" s="5">
        <f t="shared" si="2934"/>
        <v>0</v>
      </c>
      <c r="P1509" s="5">
        <f t="shared" si="2934"/>
        <v>0</v>
      </c>
      <c r="Q1509" s="5">
        <f t="shared" si="2934"/>
        <v>0</v>
      </c>
      <c r="R1509" s="5">
        <f t="shared" si="2934"/>
        <v>0</v>
      </c>
      <c r="S1509" s="5">
        <f t="shared" si="2934"/>
        <v>0</v>
      </c>
      <c r="T1509" s="5"/>
      <c r="U1509" s="5">
        <f t="shared" si="2934"/>
        <v>39.39765533225134</v>
      </c>
      <c r="V1509" s="5">
        <f t="shared" si="2934"/>
        <v>13.962706497161417</v>
      </c>
      <c r="W1509" s="5">
        <f t="shared" si="2934"/>
        <v>11.534967061456891</v>
      </c>
      <c r="X1509" s="5">
        <f t="shared" si="2934"/>
        <v>7.3808269241107496</v>
      </c>
      <c r="Y1509" s="5">
        <f t="shared" si="2934"/>
        <v>7.6942247547955347</v>
      </c>
      <c r="Z1509" s="5">
        <f t="shared" si="2934"/>
        <v>10.33080856338302</v>
      </c>
      <c r="AA1509" s="5">
        <f t="shared" si="2934"/>
        <v>0.44881041771665658</v>
      </c>
      <c r="AB1509" s="5"/>
      <c r="AC1509" s="5">
        <f t="shared" si="2934"/>
        <v>20.719304990963522</v>
      </c>
      <c r="AD1509" s="5">
        <f t="shared" si="2934"/>
        <v>4.9522073520883279</v>
      </c>
      <c r="AE1509" s="5">
        <f t="shared" si="2934"/>
        <v>4.2325826772826129</v>
      </c>
      <c r="AF1509" s="5">
        <f t="shared" si="2934"/>
        <v>4.8886663226984997</v>
      </c>
      <c r="AG1509" s="5">
        <f t="shared" si="2934"/>
        <v>10.172645912963409</v>
      </c>
      <c r="AH1509" s="5">
        <f t="shared" si="2934"/>
        <v>7.7614386569909701</v>
      </c>
      <c r="AI1509" s="5">
        <f t="shared" si="2934"/>
        <v>0</v>
      </c>
    </row>
    <row r="1510" spans="2:35" x14ac:dyDescent="0.3">
      <c r="B1510" s="85">
        <f t="shared" si="2922"/>
        <v>45382</v>
      </c>
      <c r="C1510" s="3"/>
      <c r="D1510" s="3"/>
      <c r="E1510" s="5">
        <f t="shared" ref="E1510:AI1510" si="2935">E702+E1089</f>
        <v>67.022785810127573</v>
      </c>
      <c r="F1510" s="5">
        <f t="shared" si="2935"/>
        <v>59.179592687035111</v>
      </c>
      <c r="G1510" s="5">
        <f t="shared" si="2935"/>
        <v>50.570507754070391</v>
      </c>
      <c r="H1510" s="5">
        <f t="shared" si="2935"/>
        <v>53.678864095130393</v>
      </c>
      <c r="I1510" s="5">
        <f t="shared" si="2935"/>
        <v>92.174889878992133</v>
      </c>
      <c r="J1510" s="5">
        <f t="shared" si="2935"/>
        <v>125.7233470135196</v>
      </c>
      <c r="K1510" s="5">
        <f t="shared" si="2935"/>
        <v>6.8353419710919834</v>
      </c>
      <c r="L1510" s="5"/>
      <c r="M1510" s="5">
        <f t="shared" si="2935"/>
        <v>44.049882458854619</v>
      </c>
      <c r="N1510" s="5">
        <f t="shared" si="2935"/>
        <v>0</v>
      </c>
      <c r="O1510" s="5">
        <f t="shared" si="2935"/>
        <v>0</v>
      </c>
      <c r="P1510" s="5">
        <f t="shared" si="2935"/>
        <v>0</v>
      </c>
      <c r="Q1510" s="5">
        <f t="shared" si="2935"/>
        <v>0</v>
      </c>
      <c r="R1510" s="5">
        <f t="shared" si="2935"/>
        <v>0</v>
      </c>
      <c r="S1510" s="5">
        <f t="shared" si="2935"/>
        <v>0</v>
      </c>
      <c r="T1510" s="5"/>
      <c r="U1510" s="5">
        <f t="shared" si="2935"/>
        <v>39.594643608912584</v>
      </c>
      <c r="V1510" s="5">
        <f t="shared" si="2935"/>
        <v>14.03252002964722</v>
      </c>
      <c r="W1510" s="5">
        <f t="shared" si="2935"/>
        <v>11.592641896764176</v>
      </c>
      <c r="X1510" s="5">
        <f t="shared" si="2935"/>
        <v>7.4177310587313023</v>
      </c>
      <c r="Y1510" s="5">
        <f t="shared" si="2935"/>
        <v>7.7326958785695128</v>
      </c>
      <c r="Z1510" s="5">
        <f t="shared" si="2935"/>
        <v>10.38246260619993</v>
      </c>
      <c r="AA1510" s="5">
        <f t="shared" si="2935"/>
        <v>0.45105446980524022</v>
      </c>
      <c r="AB1510" s="5"/>
      <c r="AC1510" s="5">
        <f t="shared" si="2935"/>
        <v>20.822901515918335</v>
      </c>
      <c r="AD1510" s="5">
        <f t="shared" si="2935"/>
        <v>4.9769683888487677</v>
      </c>
      <c r="AE1510" s="5">
        <f t="shared" si="2935"/>
        <v>4.2537455906690251</v>
      </c>
      <c r="AF1510" s="5">
        <f t="shared" si="2935"/>
        <v>4.9131096543119916</v>
      </c>
      <c r="AG1510" s="5">
        <f t="shared" si="2935"/>
        <v>10.223509142528222</v>
      </c>
      <c r="AH1510" s="5">
        <f t="shared" si="2935"/>
        <v>7.8002458502759238</v>
      </c>
      <c r="AI1510" s="5">
        <f t="shared" si="2935"/>
        <v>0</v>
      </c>
    </row>
    <row r="1511" spans="2:35" x14ac:dyDescent="0.3">
      <c r="B1511" s="85">
        <f t="shared" si="2922"/>
        <v>45747</v>
      </c>
      <c r="C1511" s="3"/>
      <c r="D1511" s="3"/>
      <c r="E1511" s="5">
        <f t="shared" ref="E1511:AI1511" si="2936">E703+E1090</f>
        <v>67.357899739178222</v>
      </c>
      <c r="F1511" s="5">
        <f t="shared" si="2936"/>
        <v>59.475490650470277</v>
      </c>
      <c r="G1511" s="5">
        <f t="shared" si="2936"/>
        <v>50.823360292840718</v>
      </c>
      <c r="H1511" s="5">
        <f t="shared" si="2936"/>
        <v>53.947258415606036</v>
      </c>
      <c r="I1511" s="5">
        <f t="shared" si="2936"/>
        <v>92.635764328387083</v>
      </c>
      <c r="J1511" s="5">
        <f t="shared" si="2936"/>
        <v>126.35196374858717</v>
      </c>
      <c r="K1511" s="5">
        <f t="shared" si="2936"/>
        <v>6.8695186809474436</v>
      </c>
      <c r="L1511" s="5"/>
      <c r="M1511" s="5">
        <f t="shared" si="2936"/>
        <v>44.270131871148884</v>
      </c>
      <c r="N1511" s="5">
        <f t="shared" si="2936"/>
        <v>0</v>
      </c>
      <c r="O1511" s="5">
        <f t="shared" si="2936"/>
        <v>0</v>
      </c>
      <c r="P1511" s="5">
        <f t="shared" si="2936"/>
        <v>0</v>
      </c>
      <c r="Q1511" s="5">
        <f t="shared" si="2936"/>
        <v>0</v>
      </c>
      <c r="R1511" s="5">
        <f t="shared" si="2936"/>
        <v>0</v>
      </c>
      <c r="S1511" s="5">
        <f t="shared" si="2936"/>
        <v>0</v>
      </c>
      <c r="T1511" s="5"/>
      <c r="U1511" s="5">
        <f t="shared" si="2936"/>
        <v>39.792616826957143</v>
      </c>
      <c r="V1511" s="5">
        <f t="shared" si="2936"/>
        <v>14.102682629795456</v>
      </c>
      <c r="W1511" s="5">
        <f t="shared" si="2936"/>
        <v>11.650605106247998</v>
      </c>
      <c r="X1511" s="5">
        <f t="shared" si="2936"/>
        <v>7.4548197140249561</v>
      </c>
      <c r="Y1511" s="5">
        <f t="shared" si="2936"/>
        <v>7.7713593579623588</v>
      </c>
      <c r="Z1511" s="5">
        <f t="shared" si="2936"/>
        <v>10.43437491923093</v>
      </c>
      <c r="AA1511" s="5">
        <f t="shared" si="2936"/>
        <v>0.45330974215426612</v>
      </c>
      <c r="AB1511" s="5"/>
      <c r="AC1511" s="5">
        <f t="shared" si="2936"/>
        <v>20.92701602349792</v>
      </c>
      <c r="AD1511" s="5">
        <f t="shared" si="2936"/>
        <v>5.0018532307930128</v>
      </c>
      <c r="AE1511" s="5">
        <f t="shared" si="2936"/>
        <v>4.2750143186223699</v>
      </c>
      <c r="AF1511" s="5">
        <f t="shared" si="2936"/>
        <v>4.9376752025835504</v>
      </c>
      <c r="AG1511" s="5">
        <f t="shared" si="2936"/>
        <v>10.274626688240865</v>
      </c>
      <c r="AH1511" s="5">
        <f t="shared" si="2936"/>
        <v>7.8392470795273042</v>
      </c>
      <c r="AI1511" s="5">
        <f t="shared" si="2936"/>
        <v>0</v>
      </c>
    </row>
    <row r="1512" spans="2:35" x14ac:dyDescent="0.3">
      <c r="B1512" s="85">
        <f t="shared" si="2922"/>
        <v>46112</v>
      </c>
      <c r="C1512" s="3"/>
      <c r="D1512" s="3"/>
      <c r="E1512" s="5">
        <f t="shared" ref="E1512:AI1512" si="2937">E704+E1091</f>
        <v>67.694689237874101</v>
      </c>
      <c r="F1512" s="5">
        <f t="shared" si="2937"/>
        <v>59.772868103722615</v>
      </c>
      <c r="G1512" s="5">
        <f t="shared" si="2937"/>
        <v>51.077477094304925</v>
      </c>
      <c r="H1512" s="5">
        <f t="shared" si="2937"/>
        <v>54.216994707684066</v>
      </c>
      <c r="I1512" s="5">
        <f t="shared" si="2937"/>
        <v>93.098943150029001</v>
      </c>
      <c r="J1512" s="5">
        <f t="shared" si="2937"/>
        <v>126.98372356733009</v>
      </c>
      <c r="K1512" s="5">
        <f t="shared" si="2937"/>
        <v>6.9038662743521799</v>
      </c>
      <c r="L1512" s="5"/>
      <c r="M1512" s="5">
        <f t="shared" si="2937"/>
        <v>44.491482530504612</v>
      </c>
      <c r="N1512" s="5">
        <f t="shared" si="2937"/>
        <v>0</v>
      </c>
      <c r="O1512" s="5">
        <f t="shared" si="2937"/>
        <v>0</v>
      </c>
      <c r="P1512" s="5">
        <f t="shared" si="2937"/>
        <v>0</v>
      </c>
      <c r="Q1512" s="5">
        <f t="shared" si="2937"/>
        <v>0</v>
      </c>
      <c r="R1512" s="5">
        <f t="shared" si="2937"/>
        <v>0</v>
      </c>
      <c r="S1512" s="5">
        <f t="shared" si="2937"/>
        <v>0</v>
      </c>
      <c r="T1512" s="5"/>
      <c r="U1512" s="5">
        <f t="shared" si="2937"/>
        <v>39.991579911091925</v>
      </c>
      <c r="V1512" s="5">
        <f t="shared" si="2937"/>
        <v>14.173196042944433</v>
      </c>
      <c r="W1512" s="5">
        <f t="shared" si="2937"/>
        <v>11.708858131779236</v>
      </c>
      <c r="X1512" s="5">
        <f t="shared" si="2937"/>
        <v>7.4920938125950807</v>
      </c>
      <c r="Y1512" s="5">
        <f t="shared" si="2937"/>
        <v>7.8102161547521698</v>
      </c>
      <c r="Z1512" s="5">
        <f t="shared" si="2937"/>
        <v>10.486546793827083</v>
      </c>
      <c r="AA1512" s="5">
        <f t="shared" si="2937"/>
        <v>0.45557629086503748</v>
      </c>
      <c r="AB1512" s="5"/>
      <c r="AC1512" s="5">
        <f t="shared" si="2937"/>
        <v>21.031651103615413</v>
      </c>
      <c r="AD1512" s="5">
        <f t="shared" si="2937"/>
        <v>5.0268624969469755</v>
      </c>
      <c r="AE1512" s="5">
        <f t="shared" si="2937"/>
        <v>4.2963893902154808</v>
      </c>
      <c r="AF1512" s="5">
        <f t="shared" si="2937"/>
        <v>4.9623635785964684</v>
      </c>
      <c r="AG1512" s="5">
        <f t="shared" si="2937"/>
        <v>10.325999821682064</v>
      </c>
      <c r="AH1512" s="5">
        <f t="shared" si="2937"/>
        <v>7.8784433149249402</v>
      </c>
      <c r="AI1512" s="5">
        <f t="shared" si="2937"/>
        <v>0</v>
      </c>
    </row>
    <row r="1513" spans="2:35" x14ac:dyDescent="0.3">
      <c r="B1513" s="85">
        <f t="shared" si="2922"/>
        <v>46477</v>
      </c>
      <c r="C1513" s="3"/>
      <c r="D1513" s="3"/>
      <c r="E1513" s="5">
        <f t="shared" ref="E1513:AI1513" si="2938">E705+E1092</f>
        <v>68.033162684063456</v>
      </c>
      <c r="F1513" s="5">
        <f t="shared" si="2938"/>
        <v>60.071732444241221</v>
      </c>
      <c r="G1513" s="5">
        <f t="shared" si="2938"/>
        <v>51.332864479776426</v>
      </c>
      <c r="H1513" s="5">
        <f t="shared" si="2938"/>
        <v>54.488079681222473</v>
      </c>
      <c r="I1513" s="5">
        <f t="shared" si="2938"/>
        <v>93.564437865779155</v>
      </c>
      <c r="J1513" s="5">
        <f t="shared" si="2938"/>
        <v>127.61864218516675</v>
      </c>
      <c r="K1513" s="5">
        <f t="shared" si="2938"/>
        <v>6.9383856057239424</v>
      </c>
      <c r="L1513" s="5"/>
      <c r="M1513" s="5">
        <f t="shared" si="2938"/>
        <v>44.713939943157143</v>
      </c>
      <c r="N1513" s="5">
        <f t="shared" si="2938"/>
        <v>0</v>
      </c>
      <c r="O1513" s="5">
        <f t="shared" si="2938"/>
        <v>0</v>
      </c>
      <c r="P1513" s="5">
        <f t="shared" si="2938"/>
        <v>0</v>
      </c>
      <c r="Q1513" s="5">
        <f t="shared" si="2938"/>
        <v>0</v>
      </c>
      <c r="R1513" s="5">
        <f t="shared" si="2938"/>
        <v>0</v>
      </c>
      <c r="S1513" s="5">
        <f t="shared" si="2938"/>
        <v>0</v>
      </c>
      <c r="T1513" s="5"/>
      <c r="U1513" s="5">
        <f t="shared" si="2938"/>
        <v>40.191537810647375</v>
      </c>
      <c r="V1513" s="5">
        <f t="shared" si="2938"/>
        <v>14.244062023159152</v>
      </c>
      <c r="W1513" s="5">
        <f t="shared" si="2938"/>
        <v>11.76740242243813</v>
      </c>
      <c r="X1513" s="5">
        <f t="shared" si="2938"/>
        <v>7.5295542816580552</v>
      </c>
      <c r="Y1513" s="5">
        <f t="shared" si="2938"/>
        <v>7.8492672355259288</v>
      </c>
      <c r="Z1513" s="5">
        <f t="shared" si="2938"/>
        <v>10.538979527796215</v>
      </c>
      <c r="AA1513" s="5">
        <f t="shared" si="2938"/>
        <v>0.4578541723193626</v>
      </c>
      <c r="AB1513" s="5"/>
      <c r="AC1513" s="5">
        <f t="shared" si="2938"/>
        <v>21.136809359133487</v>
      </c>
      <c r="AD1513" s="5">
        <f t="shared" si="2938"/>
        <v>5.05199680943171</v>
      </c>
      <c r="AE1513" s="5">
        <f t="shared" si="2938"/>
        <v>4.3178713371665571</v>
      </c>
      <c r="AF1513" s="5">
        <f t="shared" si="2938"/>
        <v>4.9871753964894481</v>
      </c>
      <c r="AG1513" s="5">
        <f t="shared" si="2938"/>
        <v>10.377629820790476</v>
      </c>
      <c r="AH1513" s="5">
        <f t="shared" si="2938"/>
        <v>7.9178355314995637</v>
      </c>
      <c r="AI1513" s="5">
        <f t="shared" si="2938"/>
        <v>0</v>
      </c>
    </row>
    <row r="1514" spans="2:35" x14ac:dyDescent="0.3">
      <c r="B1514" s="85">
        <f t="shared" si="2922"/>
        <v>46843</v>
      </c>
      <c r="C1514" s="3"/>
      <c r="D1514" s="3"/>
      <c r="E1514" s="5">
        <f t="shared" ref="E1514:AI1514" si="2939">E706+E1093</f>
        <v>68.373328497483769</v>
      </c>
      <c r="F1514" s="5">
        <f t="shared" si="2939"/>
        <v>60.372091106462435</v>
      </c>
      <c r="G1514" s="5">
        <f t="shared" si="2939"/>
        <v>51.589528802175309</v>
      </c>
      <c r="H1514" s="5">
        <f t="shared" si="2939"/>
        <v>54.760520079628577</v>
      </c>
      <c r="I1514" s="5">
        <f t="shared" si="2939"/>
        <v>94.032260055108026</v>
      </c>
      <c r="J1514" s="5">
        <f t="shared" si="2939"/>
        <v>128.25673539609255</v>
      </c>
      <c r="K1514" s="5">
        <f t="shared" si="2939"/>
        <v>6.9730775337525621</v>
      </c>
      <c r="L1514" s="5"/>
      <c r="M1514" s="5">
        <f t="shared" si="2939"/>
        <v>44.937509642872925</v>
      </c>
      <c r="N1514" s="5">
        <f t="shared" si="2939"/>
        <v>0</v>
      </c>
      <c r="O1514" s="5">
        <f t="shared" si="2939"/>
        <v>0</v>
      </c>
      <c r="P1514" s="5">
        <f t="shared" si="2939"/>
        <v>0</v>
      </c>
      <c r="Q1514" s="5">
        <f t="shared" si="2939"/>
        <v>0</v>
      </c>
      <c r="R1514" s="5">
        <f t="shared" si="2939"/>
        <v>0</v>
      </c>
      <c r="S1514" s="5">
        <f t="shared" si="2939"/>
        <v>0</v>
      </c>
      <c r="T1514" s="5"/>
      <c r="U1514" s="5">
        <f t="shared" si="2939"/>
        <v>40.392495499700608</v>
      </c>
      <c r="V1514" s="5">
        <f t="shared" si="2939"/>
        <v>14.315282333274947</v>
      </c>
      <c r="W1514" s="5">
        <f t="shared" si="2939"/>
        <v>11.826239434550317</v>
      </c>
      <c r="X1514" s="5">
        <f t="shared" si="2939"/>
        <v>7.5672020530663442</v>
      </c>
      <c r="Y1514" s="5">
        <f t="shared" si="2939"/>
        <v>7.8885135717035579</v>
      </c>
      <c r="Z1514" s="5">
        <f t="shared" si="2939"/>
        <v>10.591674425435192</v>
      </c>
      <c r="AA1514" s="5">
        <f t="shared" si="2939"/>
        <v>0.46014344318095918</v>
      </c>
      <c r="AB1514" s="5"/>
      <c r="AC1514" s="5">
        <f t="shared" si="2939"/>
        <v>21.242493405929153</v>
      </c>
      <c r="AD1514" s="5">
        <f t="shared" si="2939"/>
        <v>5.0772567934788686</v>
      </c>
      <c r="AE1514" s="5">
        <f t="shared" si="2939"/>
        <v>4.3394606938523896</v>
      </c>
      <c r="AF1514" s="5">
        <f t="shared" si="2939"/>
        <v>5.0121112734718949</v>
      </c>
      <c r="AG1514" s="5">
        <f t="shared" si="2939"/>
        <v>10.429517969894425</v>
      </c>
      <c r="AH1514" s="5">
        <f t="shared" si="2939"/>
        <v>7.9574247091570598</v>
      </c>
      <c r="AI1514" s="5">
        <f t="shared" si="2939"/>
        <v>0</v>
      </c>
    </row>
    <row r="1515" spans="2:35" x14ac:dyDescent="0.3">
      <c r="B1515" s="85">
        <f t="shared" si="2922"/>
        <v>47208</v>
      </c>
      <c r="C1515" s="3"/>
      <c r="D1515" s="3"/>
      <c r="E1515" s="5">
        <f t="shared" ref="E1515:AI1515" si="2940">E707+E1094</f>
        <v>68.715195139971172</v>
      </c>
      <c r="F1515" s="5">
        <f t="shared" si="2940"/>
        <v>60.673951561994734</v>
      </c>
      <c r="G1515" s="5">
        <f t="shared" si="2940"/>
        <v>51.847476446186178</v>
      </c>
      <c r="H1515" s="5">
        <f t="shared" si="2940"/>
        <v>55.034322680026705</v>
      </c>
      <c r="I1515" s="5">
        <f t="shared" si="2940"/>
        <v>94.502421355383547</v>
      </c>
      <c r="J1515" s="5">
        <f t="shared" si="2940"/>
        <v>128.89801907307299</v>
      </c>
      <c r="K1515" s="5">
        <f t="shared" si="2940"/>
        <v>7.0079429214213205</v>
      </c>
      <c r="L1515" s="5"/>
      <c r="M1515" s="5">
        <f t="shared" si="2940"/>
        <v>45.16219719108728</v>
      </c>
      <c r="N1515" s="5">
        <f t="shared" si="2940"/>
        <v>0</v>
      </c>
      <c r="O1515" s="5">
        <f t="shared" si="2940"/>
        <v>0</v>
      </c>
      <c r="P1515" s="5">
        <f t="shared" si="2940"/>
        <v>0</v>
      </c>
      <c r="Q1515" s="5">
        <f t="shared" si="2940"/>
        <v>0</v>
      </c>
      <c r="R1515" s="5">
        <f t="shared" si="2940"/>
        <v>0</v>
      </c>
      <c r="S1515" s="5">
        <f t="shared" si="2940"/>
        <v>0</v>
      </c>
      <c r="T1515" s="5"/>
      <c r="U1515" s="5">
        <f t="shared" si="2940"/>
        <v>40.594457977199113</v>
      </c>
      <c r="V1515" s="5">
        <f t="shared" si="2940"/>
        <v>14.386858744941318</v>
      </c>
      <c r="W1515" s="5">
        <f t="shared" si="2940"/>
        <v>11.885370631723067</v>
      </c>
      <c r="X1515" s="5">
        <f t="shared" si="2940"/>
        <v>7.6050380633316763</v>
      </c>
      <c r="Y1515" s="5">
        <f t="shared" si="2940"/>
        <v>7.9279561395620748</v>
      </c>
      <c r="Z1515" s="5">
        <f t="shared" si="2940"/>
        <v>10.64463279756237</v>
      </c>
      <c r="AA1515" s="5">
        <f t="shared" si="2940"/>
        <v>0.46244416039686426</v>
      </c>
      <c r="AB1515" s="5"/>
      <c r="AC1515" s="5">
        <f t="shared" si="2940"/>
        <v>21.348705872958792</v>
      </c>
      <c r="AD1515" s="5">
        <f t="shared" si="2940"/>
        <v>5.1026430774462632</v>
      </c>
      <c r="AE1515" s="5">
        <f t="shared" si="2940"/>
        <v>4.3611579973216505</v>
      </c>
      <c r="AF1515" s="5">
        <f t="shared" si="2940"/>
        <v>5.0371718298392532</v>
      </c>
      <c r="AG1515" s="5">
        <f t="shared" si="2940"/>
        <v>10.481665559743895</v>
      </c>
      <c r="AH1515" s="5">
        <f t="shared" si="2940"/>
        <v>7.9972118327028436</v>
      </c>
      <c r="AI1515" s="5">
        <f t="shared" si="2940"/>
        <v>0</v>
      </c>
    </row>
    <row r="1516" spans="2:35" x14ac:dyDescent="0.3">
      <c r="B1516" s="85">
        <f t="shared" si="2922"/>
        <v>47573</v>
      </c>
      <c r="C1516" s="3"/>
      <c r="D1516" s="3"/>
      <c r="E1516" s="5">
        <f t="shared" ref="E1516:AI1516" si="2941">E708+E1095</f>
        <v>69.058771115671021</v>
      </c>
      <c r="F1516" s="5">
        <f t="shared" si="2941"/>
        <v>60.977321319804702</v>
      </c>
      <c r="G1516" s="5">
        <f t="shared" si="2941"/>
        <v>52.106713828417085</v>
      </c>
      <c r="H1516" s="5">
        <f t="shared" si="2941"/>
        <v>55.309494293426837</v>
      </c>
      <c r="I1516" s="5">
        <f t="shared" si="2941"/>
        <v>94.974933462160436</v>
      </c>
      <c r="J1516" s="5">
        <f t="shared" si="2941"/>
        <v>129.54250916843836</v>
      </c>
      <c r="K1516" s="5">
        <f t="shared" si="2941"/>
        <v>7.0429826360284267</v>
      </c>
      <c r="L1516" s="5"/>
      <c r="M1516" s="5">
        <f t="shared" si="2941"/>
        <v>45.388008177042707</v>
      </c>
      <c r="N1516" s="5">
        <f t="shared" si="2941"/>
        <v>0</v>
      </c>
      <c r="O1516" s="5">
        <f t="shared" si="2941"/>
        <v>0</v>
      </c>
      <c r="P1516" s="5">
        <f t="shared" si="2941"/>
        <v>0</v>
      </c>
      <c r="Q1516" s="5">
        <f t="shared" si="2941"/>
        <v>0</v>
      </c>
      <c r="R1516" s="5">
        <f t="shared" si="2941"/>
        <v>0</v>
      </c>
      <c r="S1516" s="5">
        <f t="shared" si="2941"/>
        <v>0</v>
      </c>
      <c r="T1516" s="5"/>
      <c r="U1516" s="5">
        <f t="shared" si="2941"/>
        <v>40.79743026708509</v>
      </c>
      <c r="V1516" s="5">
        <f t="shared" si="2941"/>
        <v>14.458793038666023</v>
      </c>
      <c r="W1516" s="5">
        <f t="shared" si="2941"/>
        <v>11.944797484881677</v>
      </c>
      <c r="X1516" s="5">
        <f t="shared" si="2941"/>
        <v>7.6430632536483323</v>
      </c>
      <c r="Y1516" s="5">
        <f t="shared" si="2941"/>
        <v>7.9675959202598836</v>
      </c>
      <c r="Z1516" s="5">
        <f t="shared" si="2941"/>
        <v>10.697855961550182</v>
      </c>
      <c r="AA1516" s="5">
        <f t="shared" si="2941"/>
        <v>0.46475638119884821</v>
      </c>
      <c r="AB1516" s="5"/>
      <c r="AC1516" s="5">
        <f t="shared" si="2941"/>
        <v>21.455449402323588</v>
      </c>
      <c r="AD1516" s="5">
        <f t="shared" si="2941"/>
        <v>5.1281562928334932</v>
      </c>
      <c r="AE1516" s="5">
        <f t="shared" si="2941"/>
        <v>4.3829637873082579</v>
      </c>
      <c r="AF1516" s="5">
        <f t="shared" si="2941"/>
        <v>5.0623576889884498</v>
      </c>
      <c r="AG1516" s="5">
        <f t="shared" si="2941"/>
        <v>10.534073887542613</v>
      </c>
      <c r="AH1516" s="5">
        <f t="shared" si="2941"/>
        <v>8.0371978918663594</v>
      </c>
      <c r="AI1516" s="5">
        <f t="shared" si="2941"/>
        <v>0</v>
      </c>
    </row>
    <row r="1517" spans="2:35" x14ac:dyDescent="0.3">
      <c r="B1517" s="85">
        <f t="shared" si="2922"/>
        <v>47938</v>
      </c>
      <c r="C1517" s="3"/>
      <c r="D1517" s="3"/>
      <c r="E1517" s="5">
        <f t="shared" ref="E1517:AI1517" si="2942">E709+E1096</f>
        <v>69.404064971249369</v>
      </c>
      <c r="F1517" s="5">
        <f t="shared" si="2942"/>
        <v>61.282207926403728</v>
      </c>
      <c r="G1517" s="5">
        <f t="shared" si="2942"/>
        <v>52.367247397559169</v>
      </c>
      <c r="H1517" s="5">
        <f t="shared" si="2942"/>
        <v>55.586041764893963</v>
      </c>
      <c r="I1517" s="5">
        <f t="shared" si="2942"/>
        <v>95.449808129471251</v>
      </c>
      <c r="J1517" s="5">
        <f t="shared" si="2942"/>
        <v>130.19022171428054</v>
      </c>
      <c r="K1517" s="5">
        <f t="shared" si="2942"/>
        <v>7.078197549208566</v>
      </c>
      <c r="L1517" s="5"/>
      <c r="M1517" s="5">
        <f t="shared" si="2942"/>
        <v>45.614948217927918</v>
      </c>
      <c r="N1517" s="5">
        <f t="shared" si="2942"/>
        <v>0</v>
      </c>
      <c r="O1517" s="5">
        <f t="shared" si="2942"/>
        <v>0</v>
      </c>
      <c r="P1517" s="5">
        <f t="shared" si="2942"/>
        <v>0</v>
      </c>
      <c r="Q1517" s="5">
        <f t="shared" si="2942"/>
        <v>0</v>
      </c>
      <c r="R1517" s="5">
        <f t="shared" si="2942"/>
        <v>0</v>
      </c>
      <c r="S1517" s="5">
        <f t="shared" si="2942"/>
        <v>0</v>
      </c>
      <c r="T1517" s="5"/>
      <c r="U1517" s="5">
        <f t="shared" si="2942"/>
        <v>41.001417418420523</v>
      </c>
      <c r="V1517" s="5">
        <f t="shared" si="2942"/>
        <v>14.531087003859351</v>
      </c>
      <c r="W1517" s="5">
        <f t="shared" si="2942"/>
        <v>12.004521472306088</v>
      </c>
      <c r="X1517" s="5">
        <f t="shared" si="2942"/>
        <v>7.6812785699165715</v>
      </c>
      <c r="Y1517" s="5">
        <f t="shared" si="2942"/>
        <v>8.0074338998611836</v>
      </c>
      <c r="Z1517" s="5">
        <f t="shared" si="2942"/>
        <v>10.751345241357935</v>
      </c>
      <c r="AA1517" s="5">
        <f t="shared" si="2942"/>
        <v>0.46708016310484235</v>
      </c>
      <c r="AB1517" s="5"/>
      <c r="AC1517" s="5">
        <f t="shared" si="2942"/>
        <v>21.562726649335204</v>
      </c>
      <c r="AD1517" s="5">
        <f t="shared" si="2942"/>
        <v>5.1537970742976604</v>
      </c>
      <c r="AE1517" s="5">
        <f t="shared" si="2942"/>
        <v>4.4048786062447984</v>
      </c>
      <c r="AF1517" s="5">
        <f t="shared" si="2942"/>
        <v>5.0876694774333906</v>
      </c>
      <c r="AG1517" s="5">
        <f t="shared" si="2942"/>
        <v>10.586744256980326</v>
      </c>
      <c r="AH1517" s="5">
        <f t="shared" si="2942"/>
        <v>8.0773838813256891</v>
      </c>
      <c r="AI1517" s="5">
        <f t="shared" si="2942"/>
        <v>0</v>
      </c>
    </row>
    <row r="1518" spans="2:35" x14ac:dyDescent="0.3">
      <c r="B1518" s="85">
        <f t="shared" si="2922"/>
        <v>48304</v>
      </c>
      <c r="C1518" s="3"/>
      <c r="D1518" s="3"/>
      <c r="E1518" s="5">
        <f t="shared" ref="E1518:AI1518" si="2943">E710+E1097</f>
        <v>69.7510852961056</v>
      </c>
      <c r="F1518" s="5">
        <f t="shared" si="2943"/>
        <v>61.588618966035739</v>
      </c>
      <c r="G1518" s="5">
        <f t="shared" si="2943"/>
        <v>52.629083634546959</v>
      </c>
      <c r="H1518" s="5">
        <f t="shared" si="2943"/>
        <v>55.863971973718421</v>
      </c>
      <c r="I1518" s="5">
        <f t="shared" si="2943"/>
        <v>95.927057170118587</v>
      </c>
      <c r="J1518" s="5">
        <f t="shared" si="2943"/>
        <v>130.84117282285195</v>
      </c>
      <c r="K1518" s="5">
        <f t="shared" si="2943"/>
        <v>7.1135885369546106</v>
      </c>
      <c r="L1518" s="5"/>
      <c r="M1518" s="5">
        <f t="shared" si="2943"/>
        <v>45.843022959017546</v>
      </c>
      <c r="N1518" s="5">
        <f t="shared" si="2943"/>
        <v>0</v>
      </c>
      <c r="O1518" s="5">
        <f t="shared" si="2943"/>
        <v>0</v>
      </c>
      <c r="P1518" s="5">
        <f t="shared" si="2943"/>
        <v>0</v>
      </c>
      <c r="Q1518" s="5">
        <f t="shared" si="2943"/>
        <v>0</v>
      </c>
      <c r="R1518" s="5">
        <f t="shared" si="2943"/>
        <v>0</v>
      </c>
      <c r="S1518" s="5">
        <f t="shared" si="2943"/>
        <v>0</v>
      </c>
      <c r="T1518" s="5"/>
      <c r="U1518" s="5">
        <f t="shared" si="2943"/>
        <v>41.206424505512622</v>
      </c>
      <c r="V1518" s="5">
        <f t="shared" si="2943"/>
        <v>14.603742438878648</v>
      </c>
      <c r="W1518" s="5">
        <f t="shared" si="2943"/>
        <v>12.064544079667616</v>
      </c>
      <c r="X1518" s="5">
        <f t="shared" si="2943"/>
        <v>7.7196849627661539</v>
      </c>
      <c r="Y1518" s="5">
        <f t="shared" si="2943"/>
        <v>8.047471069360487</v>
      </c>
      <c r="Z1518" s="5">
        <f t="shared" si="2943"/>
        <v>10.80510196756472</v>
      </c>
      <c r="AA1518" s="5">
        <f t="shared" si="2943"/>
        <v>0.46941556392036654</v>
      </c>
      <c r="AB1518" s="5"/>
      <c r="AC1518" s="5">
        <f t="shared" si="2943"/>
        <v>21.670540282581875</v>
      </c>
      <c r="AD1518" s="5">
        <f t="shared" si="2943"/>
        <v>5.1795660596691473</v>
      </c>
      <c r="AE1518" s="5">
        <f t="shared" si="2943"/>
        <v>4.426902999276022</v>
      </c>
      <c r="AF1518" s="5">
        <f t="shared" si="2943"/>
        <v>5.1131078248205579</v>
      </c>
      <c r="AG1518" s="5">
        <f t="shared" si="2943"/>
        <v>10.639677978265226</v>
      </c>
      <c r="AH1518" s="5">
        <f t="shared" si="2943"/>
        <v>8.1177708007323162</v>
      </c>
      <c r="AI1518" s="5">
        <f t="shared" si="2943"/>
        <v>0</v>
      </c>
    </row>
    <row r="1519" spans="2:35" x14ac:dyDescent="0.3">
      <c r="B1519" s="85">
        <f t="shared" si="2922"/>
        <v>48669</v>
      </c>
      <c r="C1519" s="3"/>
      <c r="D1519" s="3"/>
      <c r="E1519" s="5">
        <f t="shared" ref="E1519:AI1519" si="2944">E711+E1098</f>
        <v>70.099840722586137</v>
      </c>
      <c r="F1519" s="5">
        <f t="shared" si="2944"/>
        <v>61.896562060865904</v>
      </c>
      <c r="G1519" s="5">
        <f t="shared" si="2944"/>
        <v>52.892229052719692</v>
      </c>
      <c r="H1519" s="5">
        <f t="shared" si="2944"/>
        <v>56.143291833587</v>
      </c>
      <c r="I1519" s="5">
        <f t="shared" si="2944"/>
        <v>96.406692455969164</v>
      </c>
      <c r="J1519" s="5">
        <f t="shared" si="2944"/>
        <v>131.49537868696615</v>
      </c>
      <c r="K1519" s="5">
        <f t="shared" si="2944"/>
        <v>7.1491564796393838</v>
      </c>
      <c r="L1519" s="5"/>
      <c r="M1519" s="5">
        <f t="shared" si="2944"/>
        <v>46.072238073812628</v>
      </c>
      <c r="N1519" s="5">
        <f t="shared" si="2944"/>
        <v>0</v>
      </c>
      <c r="O1519" s="5">
        <f t="shared" si="2944"/>
        <v>0</v>
      </c>
      <c r="P1519" s="5">
        <f t="shared" si="2944"/>
        <v>0</v>
      </c>
      <c r="Q1519" s="5">
        <f t="shared" si="2944"/>
        <v>0</v>
      </c>
      <c r="R1519" s="5">
        <f t="shared" si="2944"/>
        <v>0</v>
      </c>
      <c r="S1519" s="5">
        <f t="shared" si="2944"/>
        <v>0</v>
      </c>
      <c r="T1519" s="5"/>
      <c r="U1519" s="5">
        <f t="shared" si="2944"/>
        <v>41.412456628040175</v>
      </c>
      <c r="V1519" s="5">
        <f t="shared" si="2944"/>
        <v>14.676761151073041</v>
      </c>
      <c r="W1519" s="5">
        <f t="shared" si="2944"/>
        <v>12.124866800065952</v>
      </c>
      <c r="X1519" s="5">
        <f t="shared" si="2944"/>
        <v>7.7582833875799846</v>
      </c>
      <c r="Y1519" s="5">
        <f t="shared" si="2944"/>
        <v>8.0877084247072872</v>
      </c>
      <c r="Z1519" s="5">
        <f t="shared" si="2944"/>
        <v>10.859127477402543</v>
      </c>
      <c r="AA1519" s="5">
        <f t="shared" si="2944"/>
        <v>0.47176264173996851</v>
      </c>
      <c r="AB1519" s="5"/>
      <c r="AC1519" s="5">
        <f t="shared" si="2944"/>
        <v>21.77889298399478</v>
      </c>
      <c r="AD1519" s="5">
        <f t="shared" si="2944"/>
        <v>5.2054638899674934</v>
      </c>
      <c r="AE1519" s="5">
        <f t="shared" si="2944"/>
        <v>4.4490375142724012</v>
      </c>
      <c r="AF1519" s="5">
        <f t="shared" si="2944"/>
        <v>5.1386733639446591</v>
      </c>
      <c r="AG1519" s="5">
        <f t="shared" si="2944"/>
        <v>10.692876368156552</v>
      </c>
      <c r="AH1519" s="5">
        <f t="shared" si="2944"/>
        <v>8.1583596547359782</v>
      </c>
      <c r="AI1519" s="5">
        <f t="shared" si="2944"/>
        <v>0</v>
      </c>
    </row>
    <row r="1520" spans="2:35" x14ac:dyDescent="0.3">
      <c r="B1520" s="85">
        <f t="shared" si="2922"/>
        <v>49034</v>
      </c>
      <c r="C1520" s="3"/>
      <c r="D1520" s="3"/>
      <c r="E1520" s="5">
        <f t="shared" ref="E1520:AI1520" si="2945">E712+E1099</f>
        <v>70.45033992619905</v>
      </c>
      <c r="F1520" s="5">
        <f t="shared" si="2945"/>
        <v>62.206044871170235</v>
      </c>
      <c r="G1520" s="5">
        <f t="shared" si="2945"/>
        <v>53.156690197983281</v>
      </c>
      <c r="H1520" s="5">
        <f t="shared" si="2945"/>
        <v>56.424008292754948</v>
      </c>
      <c r="I1520" s="5">
        <f t="shared" si="2945"/>
        <v>96.888725918248994</v>
      </c>
      <c r="J1520" s="5">
        <f t="shared" si="2945"/>
        <v>132.152855580401</v>
      </c>
      <c r="K1520" s="5">
        <f t="shared" si="2945"/>
        <v>7.1849022620375784</v>
      </c>
      <c r="L1520" s="5"/>
      <c r="M1520" s="5">
        <f t="shared" si="2945"/>
        <v>46.302599264181694</v>
      </c>
      <c r="N1520" s="5">
        <f t="shared" si="2945"/>
        <v>0</v>
      </c>
      <c r="O1520" s="5">
        <f t="shared" si="2945"/>
        <v>0</v>
      </c>
      <c r="P1520" s="5">
        <f t="shared" si="2945"/>
        <v>0</v>
      </c>
      <c r="Q1520" s="5">
        <f t="shared" si="2945"/>
        <v>0</v>
      </c>
      <c r="R1520" s="5">
        <f t="shared" si="2945"/>
        <v>0</v>
      </c>
      <c r="S1520" s="5">
        <f t="shared" si="2945"/>
        <v>0</v>
      </c>
      <c r="T1520" s="5"/>
      <c r="U1520" s="5">
        <f t="shared" si="2945"/>
        <v>41.619518911180371</v>
      </c>
      <c r="V1520" s="5">
        <f t="shared" si="2945"/>
        <v>14.750144956828404</v>
      </c>
      <c r="W1520" s="5">
        <f t="shared" si="2945"/>
        <v>12.185491134066279</v>
      </c>
      <c r="X1520" s="5">
        <f t="shared" si="2945"/>
        <v>7.7970748045178846</v>
      </c>
      <c r="Y1520" s="5">
        <f t="shared" si="2945"/>
        <v>8.1281469668308244</v>
      </c>
      <c r="Z1520" s="5">
        <f t="shared" si="2945"/>
        <v>10.913423114789556</v>
      </c>
      <c r="AA1520" s="5">
        <f t="shared" si="2945"/>
        <v>0.47412145494866831</v>
      </c>
      <c r="AB1520" s="5"/>
      <c r="AC1520" s="5">
        <f t="shared" si="2945"/>
        <v>21.887787448914757</v>
      </c>
      <c r="AD1520" s="5">
        <f t="shared" si="2945"/>
        <v>5.2314912094173298</v>
      </c>
      <c r="AE1520" s="5">
        <f t="shared" si="2945"/>
        <v>4.4712827018437631</v>
      </c>
      <c r="AF1520" s="5">
        <f t="shared" si="2945"/>
        <v>5.1643667307643808</v>
      </c>
      <c r="AG1520" s="5">
        <f t="shared" si="2945"/>
        <v>10.746340749997334</v>
      </c>
      <c r="AH1520" s="5">
        <f t="shared" si="2945"/>
        <v>8.199151453009657</v>
      </c>
      <c r="AI1520" s="5">
        <f t="shared" si="2945"/>
        <v>0</v>
      </c>
    </row>
    <row r="1521" spans="2:35" x14ac:dyDescent="0.3">
      <c r="B1521" s="85">
        <f t="shared" si="2922"/>
        <v>49399</v>
      </c>
      <c r="C1521" s="3"/>
      <c r="D1521" s="3"/>
      <c r="E1521" s="5">
        <f t="shared" ref="E1521:AI1521" si="2946">E713+E1100</f>
        <v>70.802591625830033</v>
      </c>
      <c r="F1521" s="5">
        <f t="shared" si="2946"/>
        <v>62.517075095526067</v>
      </c>
      <c r="G1521" s="5">
        <f t="shared" si="2946"/>
        <v>53.422473648973188</v>
      </c>
      <c r="H1521" s="5">
        <f t="shared" si="2946"/>
        <v>56.706128334218718</v>
      </c>
      <c r="I1521" s="5">
        <f t="shared" si="2946"/>
        <v>97.373169547840249</v>
      </c>
      <c r="J1521" s="5">
        <f t="shared" si="2946"/>
        <v>132.81361985830301</v>
      </c>
      <c r="K1521" s="5">
        <f t="shared" si="2946"/>
        <v>7.2208267733477651</v>
      </c>
      <c r="L1521" s="5"/>
      <c r="M1521" s="5">
        <f t="shared" si="2946"/>
        <v>46.534112260502582</v>
      </c>
      <c r="N1521" s="5">
        <f t="shared" si="2946"/>
        <v>0</v>
      </c>
      <c r="O1521" s="5">
        <f t="shared" si="2946"/>
        <v>0</v>
      </c>
      <c r="P1521" s="5">
        <f t="shared" si="2946"/>
        <v>0</v>
      </c>
      <c r="Q1521" s="5">
        <f t="shared" si="2946"/>
        <v>0</v>
      </c>
      <c r="R1521" s="5">
        <f t="shared" si="2946"/>
        <v>0</v>
      </c>
      <c r="S1521" s="5">
        <f t="shared" si="2946"/>
        <v>0</v>
      </c>
      <c r="T1521" s="5"/>
      <c r="U1521" s="5">
        <f t="shared" si="2946"/>
        <v>41.827616505736259</v>
      </c>
      <c r="V1521" s="5">
        <f t="shared" si="2946"/>
        <v>14.823895681612543</v>
      </c>
      <c r="W1521" s="5">
        <f t="shared" si="2946"/>
        <v>12.246418589736606</v>
      </c>
      <c r="X1521" s="5">
        <f t="shared" si="2946"/>
        <v>7.8360601785404729</v>
      </c>
      <c r="Y1521" s="5">
        <f t="shared" si="2946"/>
        <v>8.168787701664975</v>
      </c>
      <c r="Z1521" s="5">
        <f t="shared" si="2946"/>
        <v>10.967990230363503</v>
      </c>
      <c r="AA1521" s="5">
        <f t="shared" si="2946"/>
        <v>0.47649206222341145</v>
      </c>
      <c r="AB1521" s="5"/>
      <c r="AC1521" s="5">
        <f t="shared" si="2946"/>
        <v>21.99722638615933</v>
      </c>
      <c r="AD1521" s="5">
        <f t="shared" si="2946"/>
        <v>5.2576486654644157</v>
      </c>
      <c r="AE1521" s="5">
        <f t="shared" si="2946"/>
        <v>4.4936391153529804</v>
      </c>
      <c r="AF1521" s="5">
        <f t="shared" si="2946"/>
        <v>5.1901885644182029</v>
      </c>
      <c r="AG1521" s="5">
        <f t="shared" si="2946"/>
        <v>10.800072453747315</v>
      </c>
      <c r="AH1521" s="5">
        <f t="shared" si="2946"/>
        <v>8.2401472102747064</v>
      </c>
      <c r="AI1521" s="5">
        <f t="shared" si="2946"/>
        <v>0</v>
      </c>
    </row>
    <row r="1522" spans="2:35" x14ac:dyDescent="0.3">
      <c r="B1522" s="85">
        <f t="shared" si="2922"/>
        <v>49765</v>
      </c>
      <c r="C1522" s="3"/>
      <c r="D1522" s="3"/>
      <c r="E1522" s="5">
        <f t="shared" ref="E1522:AI1522" si="2947">E714+E1101</f>
        <v>71.156604583959194</v>
      </c>
      <c r="F1522" s="5">
        <f t="shared" si="2947"/>
        <v>62.829660471003706</v>
      </c>
      <c r="G1522" s="5">
        <f t="shared" si="2947"/>
        <v>53.689586017218048</v>
      </c>
      <c r="H1522" s="5">
        <f t="shared" si="2947"/>
        <v>56.989658975889796</v>
      </c>
      <c r="I1522" s="5">
        <f t="shared" si="2947"/>
        <v>97.860035395579402</v>
      </c>
      <c r="J1522" s="5">
        <f t="shared" si="2947"/>
        <v>133.47768795759447</v>
      </c>
      <c r="K1522" s="5">
        <f t="shared" si="2947"/>
        <v>7.2569309072145032</v>
      </c>
      <c r="L1522" s="5"/>
      <c r="M1522" s="5">
        <f t="shared" si="2947"/>
        <v>46.766782821805087</v>
      </c>
      <c r="N1522" s="5">
        <f t="shared" si="2947"/>
        <v>0</v>
      </c>
      <c r="O1522" s="5">
        <f t="shared" si="2947"/>
        <v>0</v>
      </c>
      <c r="P1522" s="5">
        <f t="shared" si="2947"/>
        <v>0</v>
      </c>
      <c r="Q1522" s="5">
        <f t="shared" si="2947"/>
        <v>0</v>
      </c>
      <c r="R1522" s="5">
        <f t="shared" si="2947"/>
        <v>0</v>
      </c>
      <c r="S1522" s="5">
        <f t="shared" si="2947"/>
        <v>0</v>
      </c>
      <c r="T1522" s="5"/>
      <c r="U1522" s="5">
        <f t="shared" si="2947"/>
        <v>42.036754588264955</v>
      </c>
      <c r="V1522" s="5">
        <f t="shared" si="2947"/>
        <v>14.898015160020604</v>
      </c>
      <c r="W1522" s="5">
        <f t="shared" si="2947"/>
        <v>12.307650682685292</v>
      </c>
      <c r="X1522" s="5">
        <f t="shared" si="2947"/>
        <v>7.8752404794331756</v>
      </c>
      <c r="Y1522" s="5">
        <f t="shared" si="2947"/>
        <v>8.2096316401733009</v>
      </c>
      <c r="Z1522" s="5">
        <f t="shared" si="2947"/>
        <v>11.022830181515316</v>
      </c>
      <c r="AA1522" s="5">
        <f t="shared" si="2947"/>
        <v>0.4788745225345285</v>
      </c>
      <c r="AB1522" s="5"/>
      <c r="AC1522" s="5">
        <f t="shared" si="2947"/>
        <v>22.107212518090122</v>
      </c>
      <c r="AD1522" s="5">
        <f t="shared" si="2947"/>
        <v>5.2839369087917367</v>
      </c>
      <c r="AE1522" s="5">
        <f t="shared" si="2947"/>
        <v>4.5161073109297458</v>
      </c>
      <c r="AF1522" s="5">
        <f t="shared" si="2947"/>
        <v>5.2161395072402943</v>
      </c>
      <c r="AG1522" s="5">
        <f t="shared" si="2947"/>
        <v>10.85407281601605</v>
      </c>
      <c r="AH1522" s="5">
        <f t="shared" si="2947"/>
        <v>8.2813479463260791</v>
      </c>
      <c r="AI1522" s="5">
        <f t="shared" si="2947"/>
        <v>0</v>
      </c>
    </row>
    <row r="1523" spans="2:35" x14ac:dyDescent="0.3">
      <c r="B1523" s="85">
        <f t="shared" si="2922"/>
        <v>50130</v>
      </c>
      <c r="C1523" s="3"/>
      <c r="D1523" s="3"/>
      <c r="E1523" s="5">
        <f t="shared" ref="E1523:AI1523" si="2948">E715+E1102</f>
        <v>71.51238760687896</v>
      </c>
      <c r="F1523" s="5">
        <f t="shared" si="2948"/>
        <v>63.143808773358714</v>
      </c>
      <c r="G1523" s="5">
        <f t="shared" si="2948"/>
        <v>53.958033947304145</v>
      </c>
      <c r="H1523" s="5">
        <f t="shared" si="2948"/>
        <v>57.274607270769238</v>
      </c>
      <c r="I1523" s="5">
        <f t="shared" si="2948"/>
        <v>98.349335572557294</v>
      </c>
      <c r="J1523" s="5">
        <f t="shared" si="2948"/>
        <v>134.14507639738244</v>
      </c>
      <c r="K1523" s="5">
        <f t="shared" si="2948"/>
        <v>7.2932155617505741</v>
      </c>
      <c r="L1523" s="5"/>
      <c r="M1523" s="5">
        <f t="shared" si="2948"/>
        <v>47.000616735914114</v>
      </c>
      <c r="N1523" s="5">
        <f t="shared" si="2948"/>
        <v>0</v>
      </c>
      <c r="O1523" s="5">
        <f t="shared" si="2948"/>
        <v>0</v>
      </c>
      <c r="P1523" s="5">
        <f t="shared" si="2948"/>
        <v>0</v>
      </c>
      <c r="Q1523" s="5">
        <f t="shared" si="2948"/>
        <v>0</v>
      </c>
      <c r="R1523" s="5">
        <f t="shared" si="2948"/>
        <v>0</v>
      </c>
      <c r="S1523" s="5">
        <f t="shared" si="2948"/>
        <v>0</v>
      </c>
      <c r="T1523" s="5"/>
      <c r="U1523" s="5">
        <f t="shared" si="2948"/>
        <v>42.246938361206261</v>
      </c>
      <c r="V1523" s="5">
        <f t="shared" si="2948"/>
        <v>14.972505235820707</v>
      </c>
      <c r="W1523" s="5">
        <f t="shared" si="2948"/>
        <v>12.369188936098714</v>
      </c>
      <c r="X1523" s="5">
        <f t="shared" si="2948"/>
        <v>7.9146166818303394</v>
      </c>
      <c r="Y1523" s="5">
        <f t="shared" si="2948"/>
        <v>8.2506797983741631</v>
      </c>
      <c r="Z1523" s="5">
        <f t="shared" si="2948"/>
        <v>11.077944332422893</v>
      </c>
      <c r="AA1523" s="5">
        <f t="shared" si="2948"/>
        <v>0.48126889514720106</v>
      </c>
      <c r="AB1523" s="5"/>
      <c r="AC1523" s="5">
        <f t="shared" si="2948"/>
        <v>22.217748580680563</v>
      </c>
      <c r="AD1523" s="5">
        <f t="shared" si="2948"/>
        <v>5.3103565933356958</v>
      </c>
      <c r="AE1523" s="5">
        <f t="shared" si="2948"/>
        <v>4.5386878474843932</v>
      </c>
      <c r="AF1523" s="5">
        <f t="shared" si="2948"/>
        <v>5.2422202047764959</v>
      </c>
      <c r="AG1523" s="5">
        <f t="shared" si="2948"/>
        <v>10.908343180096129</v>
      </c>
      <c r="AH1523" s="5">
        <f t="shared" si="2948"/>
        <v>8.3227546860577064</v>
      </c>
      <c r="AI1523" s="5">
        <f t="shared" si="2948"/>
        <v>0</v>
      </c>
    </row>
    <row r="1524" spans="2:35" x14ac:dyDescent="0.3">
      <c r="B1524" s="85">
        <f t="shared" si="2922"/>
        <v>50495</v>
      </c>
      <c r="C1524" s="3"/>
      <c r="D1524" s="3"/>
      <c r="E1524" s="5">
        <f t="shared" ref="E1524:AI1524" si="2949">E716+E1103</f>
        <v>71.869949544913354</v>
      </c>
      <c r="F1524" s="5">
        <f t="shared" si="2949"/>
        <v>63.459527817225492</v>
      </c>
      <c r="G1524" s="5">
        <f t="shared" si="2949"/>
        <v>54.22782411704064</v>
      </c>
      <c r="H1524" s="5">
        <f t="shared" si="2949"/>
        <v>57.560980307123089</v>
      </c>
      <c r="I1524" s="5">
        <f t="shared" si="2949"/>
        <v>98.841082250420072</v>
      </c>
      <c r="J1524" s="5">
        <f t="shared" si="2949"/>
        <v>134.81580177936931</v>
      </c>
      <c r="K1524" s="5">
        <f t="shared" si="2949"/>
        <v>7.3296816395593272</v>
      </c>
      <c r="L1524" s="5"/>
      <c r="M1524" s="5">
        <f t="shared" si="2949"/>
        <v>47.23561981959368</v>
      </c>
      <c r="N1524" s="5">
        <f t="shared" si="2949"/>
        <v>0</v>
      </c>
      <c r="O1524" s="5">
        <f t="shared" si="2949"/>
        <v>0</v>
      </c>
      <c r="P1524" s="5">
        <f t="shared" si="2949"/>
        <v>0</v>
      </c>
      <c r="Q1524" s="5">
        <f t="shared" si="2949"/>
        <v>0</v>
      </c>
      <c r="R1524" s="5">
        <f t="shared" si="2949"/>
        <v>0</v>
      </c>
      <c r="S1524" s="5">
        <f t="shared" si="2949"/>
        <v>0</v>
      </c>
      <c r="T1524" s="5"/>
      <c r="U1524" s="5">
        <f t="shared" si="2949"/>
        <v>42.458173053012288</v>
      </c>
      <c r="V1524" s="5">
        <f t="shared" si="2949"/>
        <v>15.047367761999805</v>
      </c>
      <c r="W1524" s="5">
        <f t="shared" si="2949"/>
        <v>12.431034880779205</v>
      </c>
      <c r="X1524" s="5">
        <f t="shared" si="2949"/>
        <v>7.9541897652394908</v>
      </c>
      <c r="Y1524" s="5">
        <f t="shared" si="2949"/>
        <v>8.2919331973660348</v>
      </c>
      <c r="Z1524" s="5">
        <f t="shared" si="2949"/>
        <v>11.133334054085008</v>
      </c>
      <c r="AA1524" s="5">
        <f t="shared" si="2949"/>
        <v>0.48367523962293701</v>
      </c>
      <c r="AB1524" s="5"/>
      <c r="AC1524" s="5">
        <f t="shared" si="2949"/>
        <v>22.328837323583961</v>
      </c>
      <c r="AD1524" s="5">
        <f t="shared" si="2949"/>
        <v>5.3369083763023735</v>
      </c>
      <c r="AE1524" s="5">
        <f t="shared" si="2949"/>
        <v>4.5613812867218142</v>
      </c>
      <c r="AF1524" s="5">
        <f t="shared" si="2949"/>
        <v>5.2684313058003784</v>
      </c>
      <c r="AG1524" s="5">
        <f t="shared" si="2949"/>
        <v>10.962884895996609</v>
      </c>
      <c r="AH1524" s="5">
        <f t="shared" si="2949"/>
        <v>8.3643684594879915</v>
      </c>
      <c r="AI1524" s="5">
        <f t="shared" si="2949"/>
        <v>0</v>
      </c>
    </row>
    <row r="1525" spans="2:35" x14ac:dyDescent="0.3">
      <c r="B1525" s="85">
        <f t="shared" si="2922"/>
        <v>50860</v>
      </c>
      <c r="C1525" s="3"/>
      <c r="D1525" s="3"/>
      <c r="E1525" s="5">
        <f t="shared" ref="E1525:AI1525" si="2950">E717+E1104</f>
        <v>72.229299292637904</v>
      </c>
      <c r="F1525" s="5">
        <f t="shared" si="2950"/>
        <v>63.776825456311613</v>
      </c>
      <c r="G1525" s="5">
        <f t="shared" si="2950"/>
        <v>54.498963237625844</v>
      </c>
      <c r="H1525" s="5">
        <f t="shared" si="2950"/>
        <v>57.848785208658697</v>
      </c>
      <c r="I1525" s="5">
        <f t="shared" si="2950"/>
        <v>99.335287661672169</v>
      </c>
      <c r="J1525" s="5">
        <f t="shared" si="2950"/>
        <v>135.48988078826616</v>
      </c>
      <c r="K1525" s="5">
        <f t="shared" si="2950"/>
        <v>7.3663300477571223</v>
      </c>
      <c r="L1525" s="5"/>
      <c r="M1525" s="5">
        <f t="shared" si="2950"/>
        <v>47.471797918691635</v>
      </c>
      <c r="N1525" s="5">
        <f t="shared" si="2950"/>
        <v>0</v>
      </c>
      <c r="O1525" s="5">
        <f t="shared" si="2950"/>
        <v>0</v>
      </c>
      <c r="P1525" s="5">
        <f t="shared" si="2950"/>
        <v>0</v>
      </c>
      <c r="Q1525" s="5">
        <f t="shared" si="2950"/>
        <v>0</v>
      </c>
      <c r="R1525" s="5">
        <f t="shared" si="2950"/>
        <v>0</v>
      </c>
      <c r="S1525" s="5">
        <f t="shared" si="2950"/>
        <v>0</v>
      </c>
      <c r="T1525" s="5"/>
      <c r="U1525" s="5">
        <f t="shared" si="2950"/>
        <v>42.670463918277335</v>
      </c>
      <c r="V1525" s="5">
        <f t="shared" si="2950"/>
        <v>15.122604600809805</v>
      </c>
      <c r="W1525" s="5">
        <f t="shared" si="2950"/>
        <v>12.493190055183101</v>
      </c>
      <c r="X1525" s="5">
        <f t="shared" si="2950"/>
        <v>7.9939607140656879</v>
      </c>
      <c r="Y1525" s="5">
        <f t="shared" si="2950"/>
        <v>8.3333928633528647</v>
      </c>
      <c r="Z1525" s="5">
        <f t="shared" si="2950"/>
        <v>11.189000724355429</v>
      </c>
      <c r="AA1525" s="5">
        <f t="shared" si="2950"/>
        <v>0.48609361582105171</v>
      </c>
      <c r="AB1525" s="5"/>
      <c r="AC1525" s="5">
        <f t="shared" si="2950"/>
        <v>22.440481510201884</v>
      </c>
      <c r="AD1525" s="5">
        <f t="shared" si="2950"/>
        <v>5.3635929181838851</v>
      </c>
      <c r="AE1525" s="5">
        <f t="shared" si="2950"/>
        <v>4.5841881931554225</v>
      </c>
      <c r="AF1525" s="5">
        <f t="shared" si="2950"/>
        <v>5.2947734623293803</v>
      </c>
      <c r="AG1525" s="5">
        <f t="shared" si="2950"/>
        <v>11.017699320476593</v>
      </c>
      <c r="AH1525" s="5">
        <f t="shared" si="2950"/>
        <v>8.4061903017854309</v>
      </c>
      <c r="AI1525" s="5">
        <f t="shared" si="2950"/>
        <v>0</v>
      </c>
    </row>
    <row r="1526" spans="2:35" x14ac:dyDescent="0.3">
      <c r="B1526" s="85">
        <f t="shared" si="2922"/>
        <v>51226</v>
      </c>
      <c r="C1526" s="3"/>
      <c r="D1526" s="3"/>
      <c r="E1526" s="5">
        <f t="shared" ref="E1526:AI1526" si="2951">E718+E1105</f>
        <v>72.590445789101096</v>
      </c>
      <c r="F1526" s="5">
        <f t="shared" si="2951"/>
        <v>64.095709583593163</v>
      </c>
      <c r="G1526" s="5">
        <f t="shared" si="2951"/>
        <v>54.771458053813959</v>
      </c>
      <c r="H1526" s="5">
        <f t="shared" si="2951"/>
        <v>58.138029134701966</v>
      </c>
      <c r="I1526" s="5">
        <f t="shared" si="2951"/>
        <v>99.831964099980524</v>
      </c>
      <c r="J1526" s="5">
        <f t="shared" si="2951"/>
        <v>136.16733019220749</v>
      </c>
      <c r="K1526" s="5">
        <f t="shared" si="2951"/>
        <v>7.4031616979959054</v>
      </c>
      <c r="L1526" s="5"/>
      <c r="M1526" s="5">
        <f t="shared" si="2951"/>
        <v>47.709156908285095</v>
      </c>
      <c r="N1526" s="5">
        <f t="shared" si="2951"/>
        <v>0</v>
      </c>
      <c r="O1526" s="5">
        <f t="shared" si="2951"/>
        <v>0</v>
      </c>
      <c r="P1526" s="5">
        <f t="shared" si="2951"/>
        <v>0</v>
      </c>
      <c r="Q1526" s="5">
        <f t="shared" si="2951"/>
        <v>0</v>
      </c>
      <c r="R1526" s="5">
        <f t="shared" si="2951"/>
        <v>0</v>
      </c>
      <c r="S1526" s="5">
        <f t="shared" si="2951"/>
        <v>0</v>
      </c>
      <c r="T1526" s="5"/>
      <c r="U1526" s="5">
        <f t="shared" si="2951"/>
        <v>42.883816237868714</v>
      </c>
      <c r="V1526" s="5">
        <f t="shared" si="2951"/>
        <v>15.198217623813855</v>
      </c>
      <c r="W1526" s="5">
        <f t="shared" si="2951"/>
        <v>12.555656005459014</v>
      </c>
      <c r="X1526" s="5">
        <f t="shared" si="2951"/>
        <v>8.0339305176360156</v>
      </c>
      <c r="Y1526" s="5">
        <f t="shared" si="2951"/>
        <v>8.3750598276696273</v>
      </c>
      <c r="Z1526" s="5">
        <f t="shared" si="2951"/>
        <v>11.244945727977209</v>
      </c>
      <c r="AA1526" s="5">
        <f t="shared" si="2951"/>
        <v>0.48852408390015684</v>
      </c>
      <c r="AB1526" s="5"/>
      <c r="AC1526" s="5">
        <f t="shared" si="2951"/>
        <v>22.552683917752887</v>
      </c>
      <c r="AD1526" s="5">
        <f t="shared" si="2951"/>
        <v>5.3904108827748045</v>
      </c>
      <c r="AE1526" s="5">
        <f t="shared" si="2951"/>
        <v>4.6071091341211989</v>
      </c>
      <c r="AF1526" s="5">
        <f t="shared" si="2951"/>
        <v>5.3212473296410252</v>
      </c>
      <c r="AG1526" s="5">
        <f t="shared" si="2951"/>
        <v>11.072787817078977</v>
      </c>
      <c r="AH1526" s="5">
        <f t="shared" si="2951"/>
        <v>8.4482212532943581</v>
      </c>
      <c r="AI1526" s="5">
        <f t="shared" si="2951"/>
        <v>0</v>
      </c>
    </row>
    <row r="1527" spans="2:35" x14ac:dyDescent="0.3">
      <c r="B1527" s="85">
        <f t="shared" si="2922"/>
        <v>51591</v>
      </c>
      <c r="C1527" s="3"/>
      <c r="D1527" s="3"/>
      <c r="E1527" s="5">
        <f t="shared" ref="E1527:AI1527" si="2952">E719+E1106</f>
        <v>54.646740088424394</v>
      </c>
      <c r="F1527" s="5">
        <f t="shared" si="2952"/>
        <v>48.251826315738683</v>
      </c>
      <c r="G1527" s="5">
        <f t="shared" si="2952"/>
        <v>41.232445950623983</v>
      </c>
      <c r="H1527" s="5">
        <f t="shared" si="2952"/>
        <v>43.766830921629591</v>
      </c>
      <c r="I1527" s="5">
        <f t="shared" si="2952"/>
        <v>75.154399940434757</v>
      </c>
      <c r="J1527" s="5">
        <f t="shared" si="2952"/>
        <v>102.50799014469553</v>
      </c>
      <c r="K1527" s="5">
        <f t="shared" si="2952"/>
        <v>5.5731666715250068</v>
      </c>
      <c r="L1527" s="5"/>
      <c r="M1527" s="5">
        <f t="shared" si="2952"/>
        <v>35.915882166911246</v>
      </c>
      <c r="N1527" s="5">
        <f t="shared" si="2952"/>
        <v>0</v>
      </c>
      <c r="O1527" s="5">
        <f t="shared" si="2952"/>
        <v>0</v>
      </c>
      <c r="P1527" s="5">
        <f t="shared" si="2952"/>
        <v>0</v>
      </c>
      <c r="Q1527" s="5">
        <f t="shared" si="2952"/>
        <v>0</v>
      </c>
      <c r="R1527" s="5">
        <f t="shared" si="2952"/>
        <v>0</v>
      </c>
      <c r="S1527" s="5">
        <f t="shared" si="2952"/>
        <v>0</v>
      </c>
      <c r="T1527" s="5"/>
      <c r="U1527" s="5">
        <f t="shared" si="2952"/>
        <v>32.283322336373082</v>
      </c>
      <c r="V1527" s="5">
        <f t="shared" si="2952"/>
        <v>11.441354840399192</v>
      </c>
      <c r="W1527" s="5">
        <f t="shared" si="2952"/>
        <v>9.4520107007388088</v>
      </c>
      <c r="X1527" s="5">
        <f t="shared" si="2952"/>
        <v>6.0480151087821676</v>
      </c>
      <c r="Y1527" s="5">
        <f t="shared" si="2952"/>
        <v>6.3048203197063479</v>
      </c>
      <c r="Z1527" s="5">
        <f t="shared" si="2952"/>
        <v>8.465296222185092</v>
      </c>
      <c r="AA1527" s="5">
        <f t="shared" si="2952"/>
        <v>0.3677653215877586</v>
      </c>
      <c r="AB1527" s="5"/>
      <c r="AC1527" s="5">
        <f t="shared" si="2952"/>
        <v>16.977863174038688</v>
      </c>
      <c r="AD1527" s="5">
        <f t="shared" si="2952"/>
        <v>4.0579497656844028</v>
      </c>
      <c r="AE1527" s="5">
        <f t="shared" si="2952"/>
        <v>3.4682731683833747</v>
      </c>
      <c r="AF1527" s="5">
        <f t="shared" si="2952"/>
        <v>4.0058828211904345</v>
      </c>
      <c r="AG1527" s="5">
        <f t="shared" si="2952"/>
        <v>8.3356941993740588</v>
      </c>
      <c r="AH1527" s="5">
        <f t="shared" si="2952"/>
        <v>6.3598968985474382</v>
      </c>
      <c r="AI1527" s="5">
        <f t="shared" si="2952"/>
        <v>0</v>
      </c>
    </row>
    <row r="1529" spans="2:35" s="99" customFormat="1" x14ac:dyDescent="0.3">
      <c r="B1529" s="98" t="s">
        <v>268</v>
      </c>
      <c r="C1529" s="98"/>
      <c r="D1529" s="98"/>
    </row>
    <row r="1530" spans="2:35" x14ac:dyDescent="0.3">
      <c r="E1530" s="305" t="s">
        <v>89</v>
      </c>
      <c r="F1530" s="305"/>
      <c r="G1530" s="305"/>
      <c r="H1530" s="305"/>
      <c r="I1530" s="305"/>
      <c r="J1530" s="305"/>
      <c r="K1530" s="305"/>
      <c r="M1530" s="305" t="s">
        <v>64</v>
      </c>
      <c r="N1530" s="305"/>
      <c r="O1530" s="305"/>
      <c r="P1530" s="305"/>
      <c r="Q1530" s="305"/>
      <c r="R1530" s="305"/>
      <c r="S1530" s="305"/>
      <c r="U1530" s="305" t="s">
        <v>65</v>
      </c>
      <c r="V1530" s="305"/>
      <c r="W1530" s="305"/>
      <c r="X1530" s="305"/>
      <c r="Y1530" s="305"/>
      <c r="Z1530" s="305"/>
      <c r="AA1530" s="305"/>
      <c r="AC1530" s="305" t="s">
        <v>66</v>
      </c>
      <c r="AD1530" s="305"/>
      <c r="AE1530" s="305"/>
      <c r="AF1530" s="305"/>
      <c r="AG1530" s="305"/>
      <c r="AH1530" s="305"/>
      <c r="AI1530" s="305"/>
    </row>
    <row r="1531" spans="2:35" s="3" customFormat="1" x14ac:dyDescent="0.3">
      <c r="B1531" s="4" t="s">
        <v>211</v>
      </c>
      <c r="C1531" s="4"/>
      <c r="D1531" s="4"/>
      <c r="E1531" s="3" t="s">
        <v>70</v>
      </c>
      <c r="F1531" s="3" t="s">
        <v>69</v>
      </c>
      <c r="G1531" s="3" t="s">
        <v>61</v>
      </c>
      <c r="H1531" s="3" t="s">
        <v>68</v>
      </c>
      <c r="I1531" s="3" t="s">
        <v>71</v>
      </c>
      <c r="J1531" s="3" t="s">
        <v>72</v>
      </c>
      <c r="K1531" s="3" t="s">
        <v>62</v>
      </c>
      <c r="M1531" s="3" t="s">
        <v>70</v>
      </c>
      <c r="N1531" s="3" t="s">
        <v>69</v>
      </c>
      <c r="O1531" s="3" t="s">
        <v>61</v>
      </c>
      <c r="P1531" s="3" t="s">
        <v>68</v>
      </c>
      <c r="Q1531" s="3" t="s">
        <v>71</v>
      </c>
      <c r="R1531" s="3" t="s">
        <v>72</v>
      </c>
      <c r="S1531" s="3" t="s">
        <v>62</v>
      </c>
      <c r="U1531" s="3" t="s">
        <v>70</v>
      </c>
      <c r="V1531" s="3" t="s">
        <v>69</v>
      </c>
      <c r="W1531" s="3" t="s">
        <v>61</v>
      </c>
      <c r="X1531" s="3" t="s">
        <v>68</v>
      </c>
      <c r="Y1531" s="3" t="s">
        <v>71</v>
      </c>
      <c r="Z1531" s="3" t="s">
        <v>72</v>
      </c>
      <c r="AA1531" s="3" t="s">
        <v>62</v>
      </c>
      <c r="AC1531" s="3" t="s">
        <v>70</v>
      </c>
      <c r="AD1531" s="3" t="s">
        <v>69</v>
      </c>
      <c r="AE1531" s="3" t="s">
        <v>61</v>
      </c>
      <c r="AF1531" s="3" t="s">
        <v>68</v>
      </c>
      <c r="AG1531" s="3" t="s">
        <v>71</v>
      </c>
      <c r="AH1531" s="3" t="s">
        <v>72</v>
      </c>
      <c r="AI1531" s="3" t="s">
        <v>62</v>
      </c>
    </row>
    <row r="1532" spans="2:35" hidden="1" x14ac:dyDescent="0.3">
      <c r="B1532" s="85">
        <f>B1427</f>
        <v>40633</v>
      </c>
      <c r="C1532" s="3"/>
      <c r="D1532" s="3"/>
      <c r="E1532" s="5">
        <f>E829+E936</f>
        <v>221.38337216280001</v>
      </c>
      <c r="F1532" s="5">
        <f t="shared" ref="F1532:AI1532" si="2953">F829+F936</f>
        <v>23.3019175831</v>
      </c>
      <c r="G1532" s="5">
        <f t="shared" si="2953"/>
        <v>25.753947985499998</v>
      </c>
      <c r="H1532" s="5">
        <f t="shared" si="2953"/>
        <v>35.277847499999993</v>
      </c>
      <c r="I1532" s="5">
        <f t="shared" si="2953"/>
        <v>217.85307767864998</v>
      </c>
      <c r="J1532" s="5">
        <f t="shared" si="2953"/>
        <v>380.53524872265001</v>
      </c>
      <c r="K1532" s="5">
        <f t="shared" si="2953"/>
        <v>10.534736461179012</v>
      </c>
      <c r="L1532" s="5"/>
      <c r="M1532" s="5">
        <f t="shared" si="2953"/>
        <v>79.754777530200002</v>
      </c>
      <c r="N1532" s="5">
        <f t="shared" si="2953"/>
        <v>0</v>
      </c>
      <c r="O1532" s="5">
        <f t="shared" si="2953"/>
        <v>0</v>
      </c>
      <c r="P1532" s="5">
        <f t="shared" si="2953"/>
        <v>0</v>
      </c>
      <c r="Q1532" s="5">
        <f t="shared" si="2953"/>
        <v>0</v>
      </c>
      <c r="R1532" s="5">
        <f t="shared" si="2953"/>
        <v>0</v>
      </c>
      <c r="S1532" s="5">
        <f t="shared" si="2953"/>
        <v>0</v>
      </c>
      <c r="T1532" s="5"/>
      <c r="U1532" s="5">
        <f t="shared" si="2953"/>
        <v>29.609410000000004</v>
      </c>
      <c r="V1532" s="5">
        <f t="shared" si="2953"/>
        <v>2.7303550303499997</v>
      </c>
      <c r="W1532" s="5">
        <f t="shared" si="2953"/>
        <v>2.1947777467499994</v>
      </c>
      <c r="X1532" s="5">
        <f t="shared" si="2953"/>
        <v>21.796421650000003</v>
      </c>
      <c r="Y1532" s="5">
        <f t="shared" si="2953"/>
        <v>13.463840096055002</v>
      </c>
      <c r="Z1532" s="5">
        <f t="shared" si="2953"/>
        <v>30.809459107650007</v>
      </c>
      <c r="AA1532" s="5">
        <f t="shared" si="2953"/>
        <v>1.0276919155049995</v>
      </c>
      <c r="AB1532" s="5"/>
      <c r="AC1532" s="5">
        <f t="shared" si="2953"/>
        <v>29.567286959400008</v>
      </c>
      <c r="AD1532" s="5">
        <f t="shared" si="2953"/>
        <v>1.4084049680999999</v>
      </c>
      <c r="AE1532" s="5">
        <f t="shared" si="2953"/>
        <v>1.3786433354999998</v>
      </c>
      <c r="AF1532" s="5">
        <f t="shared" si="2953"/>
        <v>12.598022700000001</v>
      </c>
      <c r="AG1532" s="5">
        <f t="shared" si="2953"/>
        <v>5.0687831250000013</v>
      </c>
      <c r="AH1532" s="5">
        <f t="shared" si="2953"/>
        <v>15.330747500000001</v>
      </c>
      <c r="AI1532" s="5">
        <f t="shared" si="2953"/>
        <v>1.8841680000000003</v>
      </c>
    </row>
    <row r="1533" spans="2:35" hidden="1" x14ac:dyDescent="0.3">
      <c r="B1533" s="85">
        <f t="shared" ref="B1533:B1562" si="2954">B1428</f>
        <v>40999</v>
      </c>
      <c r="C1533" s="3"/>
      <c r="D1533" s="3"/>
      <c r="E1533" s="5">
        <f t="shared" ref="E1533:AI1533" si="2955">E830+E937</f>
        <v>236.89079514240001</v>
      </c>
      <c r="F1533" s="5">
        <f t="shared" si="2955"/>
        <v>24.497751338599997</v>
      </c>
      <c r="G1533" s="5">
        <f t="shared" si="2955"/>
        <v>27.272089413000003</v>
      </c>
      <c r="H1533" s="5">
        <f t="shared" si="2955"/>
        <v>36.780555</v>
      </c>
      <c r="I1533" s="5">
        <f t="shared" si="2955"/>
        <v>232.59082244874992</v>
      </c>
      <c r="J1533" s="5">
        <f t="shared" si="2955"/>
        <v>407.82978759630004</v>
      </c>
      <c r="K1533" s="5">
        <f t="shared" si="2955"/>
        <v>11.439389867625996</v>
      </c>
      <c r="L1533" s="5"/>
      <c r="M1533" s="5">
        <f t="shared" si="2955"/>
        <v>85.340899971600024</v>
      </c>
      <c r="N1533" s="5">
        <f t="shared" si="2955"/>
        <v>0</v>
      </c>
      <c r="O1533" s="5">
        <f t="shared" si="2955"/>
        <v>0</v>
      </c>
      <c r="P1533" s="5">
        <f t="shared" si="2955"/>
        <v>0</v>
      </c>
      <c r="Q1533" s="5">
        <f t="shared" si="2955"/>
        <v>0</v>
      </c>
      <c r="R1533" s="5">
        <f t="shared" si="2955"/>
        <v>0</v>
      </c>
      <c r="S1533" s="5">
        <f t="shared" si="2955"/>
        <v>0</v>
      </c>
      <c r="T1533" s="5"/>
      <c r="U1533" s="5">
        <f t="shared" si="2955"/>
        <v>31.684345000000011</v>
      </c>
      <c r="V1533" s="5">
        <f t="shared" si="2955"/>
        <v>2.8721923221000001</v>
      </c>
      <c r="W1533" s="5">
        <f t="shared" si="2955"/>
        <v>2.3275266554999998</v>
      </c>
      <c r="X1533" s="5">
        <f t="shared" si="2955"/>
        <v>22.701962860000005</v>
      </c>
      <c r="Y1533" s="5">
        <f t="shared" si="2955"/>
        <v>14.373423921625003</v>
      </c>
      <c r="Z1533" s="5">
        <f t="shared" si="2955"/>
        <v>33.019423016299996</v>
      </c>
      <c r="AA1533" s="5">
        <f t="shared" si="2955"/>
        <v>1.1123460884699998</v>
      </c>
      <c r="AB1533" s="5"/>
      <c r="AC1533" s="5">
        <f t="shared" si="2955"/>
        <v>31.637876522700005</v>
      </c>
      <c r="AD1533" s="5">
        <f t="shared" si="2955"/>
        <v>1.4810176236000001</v>
      </c>
      <c r="AE1533" s="5">
        <f t="shared" si="2955"/>
        <v>1.4607140879999998</v>
      </c>
      <c r="AF1533" s="5">
        <f t="shared" si="2955"/>
        <v>13.119645180000003</v>
      </c>
      <c r="AG1533" s="5">
        <f t="shared" si="2955"/>
        <v>5.4131218750000016</v>
      </c>
      <c r="AH1533" s="5">
        <f t="shared" si="2955"/>
        <v>16.428402499999997</v>
      </c>
      <c r="AI1533" s="5">
        <f t="shared" si="2955"/>
        <v>2.023736</v>
      </c>
    </row>
    <row r="1534" spans="2:35" hidden="1" x14ac:dyDescent="0.3">
      <c r="B1534" s="85">
        <f t="shared" si="2954"/>
        <v>41364</v>
      </c>
      <c r="C1534" s="3"/>
      <c r="D1534" s="3"/>
      <c r="E1534" s="5">
        <f t="shared" ref="E1534:AI1534" si="2956">E831+E938</f>
        <v>260.33133460388007</v>
      </c>
      <c r="F1534" s="5">
        <f t="shared" si="2956"/>
        <v>26.266508050699997</v>
      </c>
      <c r="G1534" s="5">
        <f t="shared" si="2956"/>
        <v>29.526611268</v>
      </c>
      <c r="H1534" s="5">
        <f t="shared" si="2956"/>
        <v>39.463961249999997</v>
      </c>
      <c r="I1534" s="5">
        <f t="shared" si="2956"/>
        <v>254.90260512830002</v>
      </c>
      <c r="J1534" s="5">
        <f t="shared" si="2956"/>
        <v>449.35615491734995</v>
      </c>
      <c r="K1534" s="5">
        <f t="shared" si="2956"/>
        <v>12.554163046256999</v>
      </c>
      <c r="L1534" s="5"/>
      <c r="M1534" s="5">
        <f t="shared" si="2956"/>
        <v>93.78725913992001</v>
      </c>
      <c r="N1534" s="5">
        <f t="shared" si="2956"/>
        <v>0</v>
      </c>
      <c r="O1534" s="5">
        <f t="shared" si="2956"/>
        <v>0</v>
      </c>
      <c r="P1534" s="5">
        <f t="shared" si="2956"/>
        <v>0</v>
      </c>
      <c r="Q1534" s="5">
        <f t="shared" si="2956"/>
        <v>0</v>
      </c>
      <c r="R1534" s="5">
        <f t="shared" si="2956"/>
        <v>0</v>
      </c>
      <c r="S1534" s="5">
        <f t="shared" si="2956"/>
        <v>0</v>
      </c>
      <c r="T1534" s="5"/>
      <c r="U1534" s="5">
        <f t="shared" si="2956"/>
        <v>34.818635000000008</v>
      </c>
      <c r="V1534" s="5">
        <f t="shared" si="2956"/>
        <v>3.0793199839500001</v>
      </c>
      <c r="W1534" s="5">
        <f t="shared" si="2956"/>
        <v>2.5216598730000017</v>
      </c>
      <c r="X1534" s="5">
        <f t="shared" si="2956"/>
        <v>24.377287795000001</v>
      </c>
      <c r="Y1534" s="5">
        <f t="shared" si="2956"/>
        <v>15.75211023056</v>
      </c>
      <c r="Z1534" s="5">
        <f t="shared" si="2956"/>
        <v>36.381415051099999</v>
      </c>
      <c r="AA1534" s="5">
        <f t="shared" si="2956"/>
        <v>1.221758715165</v>
      </c>
      <c r="AB1534" s="5"/>
      <c r="AC1534" s="5">
        <f t="shared" si="2956"/>
        <v>34.769502352740012</v>
      </c>
      <c r="AD1534" s="5">
        <f t="shared" si="2956"/>
        <v>1.5879002457</v>
      </c>
      <c r="AE1534" s="5">
        <f t="shared" si="2956"/>
        <v>1.5817581930000004</v>
      </c>
      <c r="AF1534" s="5">
        <f t="shared" si="2956"/>
        <v>14.089659209999997</v>
      </c>
      <c r="AG1534" s="5">
        <f t="shared" si="2956"/>
        <v>5.9325481250000012</v>
      </c>
      <c r="AH1534" s="5">
        <f t="shared" si="2956"/>
        <v>18.102860000000003</v>
      </c>
      <c r="AI1534" s="5">
        <f t="shared" si="2956"/>
        <v>2.2243650000000001</v>
      </c>
    </row>
    <row r="1535" spans="2:35" hidden="1" x14ac:dyDescent="0.3">
      <c r="B1535" s="85">
        <f t="shared" si="2954"/>
        <v>41729</v>
      </c>
      <c r="C1535" s="3"/>
      <c r="D1535" s="3"/>
      <c r="E1535" s="5">
        <f t="shared" ref="E1535:AI1535" si="2957">E832+E939</f>
        <v>298.70368266328001</v>
      </c>
      <c r="F1535" s="5">
        <f t="shared" si="2957"/>
        <v>29.355158768300001</v>
      </c>
      <c r="G1535" s="5">
        <f t="shared" si="2957"/>
        <v>33.241486365</v>
      </c>
      <c r="H1535" s="5">
        <f t="shared" si="2957"/>
        <v>44.150977499999989</v>
      </c>
      <c r="I1535" s="5">
        <f t="shared" si="2957"/>
        <v>291.77554439195001</v>
      </c>
      <c r="J1535" s="5">
        <f t="shared" si="2957"/>
        <v>518.48304608989997</v>
      </c>
      <c r="K1535" s="5">
        <f t="shared" si="2957"/>
        <v>14.499170294721001</v>
      </c>
      <c r="L1535" s="5"/>
      <c r="M1535" s="5">
        <f t="shared" si="2957"/>
        <v>107.61534939952003</v>
      </c>
      <c r="N1535" s="5">
        <f t="shared" si="2957"/>
        <v>0</v>
      </c>
      <c r="O1535" s="5">
        <f t="shared" si="2957"/>
        <v>0</v>
      </c>
      <c r="P1535" s="5">
        <f t="shared" si="2957"/>
        <v>0</v>
      </c>
      <c r="Q1535" s="5">
        <f t="shared" si="2957"/>
        <v>0</v>
      </c>
      <c r="R1535" s="5">
        <f t="shared" si="2957"/>
        <v>0</v>
      </c>
      <c r="S1535" s="5">
        <f t="shared" si="2957"/>
        <v>0</v>
      </c>
      <c r="T1535" s="5"/>
      <c r="U1535" s="5">
        <f t="shared" si="2957"/>
        <v>39.949065000000004</v>
      </c>
      <c r="V1535" s="5">
        <f t="shared" si="2957"/>
        <v>3.4403203375500007</v>
      </c>
      <c r="W1535" s="5">
        <f t="shared" si="2957"/>
        <v>2.8361636774999992</v>
      </c>
      <c r="X1535" s="5">
        <f t="shared" si="2957"/>
        <v>27.275956430000001</v>
      </c>
      <c r="Y1535" s="5">
        <f t="shared" si="2957"/>
        <v>18.030955501114999</v>
      </c>
      <c r="Z1535" s="5">
        <f t="shared" si="2957"/>
        <v>41.978223056149993</v>
      </c>
      <c r="AA1535" s="5">
        <f t="shared" si="2957"/>
        <v>1.4098100314950008</v>
      </c>
      <c r="AB1535" s="5"/>
      <c r="AC1535" s="5">
        <f t="shared" si="2957"/>
        <v>39.896862061440004</v>
      </c>
      <c r="AD1535" s="5">
        <f t="shared" si="2957"/>
        <v>1.7744093732999999</v>
      </c>
      <c r="AE1535" s="5">
        <f t="shared" si="2957"/>
        <v>1.7800578899999997</v>
      </c>
      <c r="AF1535" s="5">
        <f t="shared" si="2957"/>
        <v>15.765097589999998</v>
      </c>
      <c r="AG1535" s="5">
        <f t="shared" si="2957"/>
        <v>6.7904768750000013</v>
      </c>
      <c r="AH1535" s="5">
        <f t="shared" si="2957"/>
        <v>20.888237500000002</v>
      </c>
      <c r="AI1535" s="5">
        <f t="shared" si="2957"/>
        <v>2.5645620000000005</v>
      </c>
    </row>
    <row r="1536" spans="2:35" hidden="1" x14ac:dyDescent="0.3">
      <c r="B1536" s="85">
        <f t="shared" si="2954"/>
        <v>42094</v>
      </c>
      <c r="C1536" s="3"/>
      <c r="D1536" s="3"/>
      <c r="E1536" s="5">
        <f t="shared" ref="E1536:AI1536" si="2958">E833+E940</f>
        <v>319.68754183804003</v>
      </c>
      <c r="F1536" s="5">
        <f t="shared" si="2958"/>
        <v>30.997384273800002</v>
      </c>
      <c r="G1536" s="5">
        <f t="shared" si="2958"/>
        <v>34.818710598999999</v>
      </c>
      <c r="H1536" s="5">
        <f t="shared" si="2958"/>
        <v>46.154587499999998</v>
      </c>
      <c r="I1536" s="5">
        <f t="shared" si="2958"/>
        <v>311.74996545634997</v>
      </c>
      <c r="J1536" s="5">
        <f t="shared" si="2958"/>
        <v>555.83476426239986</v>
      </c>
      <c r="K1536" s="5">
        <f t="shared" si="2958"/>
        <v>15.748645382624007</v>
      </c>
      <c r="L1536" s="5"/>
      <c r="M1536" s="5">
        <f t="shared" si="2958"/>
        <v>115.16674851735998</v>
      </c>
      <c r="N1536" s="5">
        <f t="shared" si="2958"/>
        <v>0</v>
      </c>
      <c r="O1536" s="5">
        <f t="shared" si="2958"/>
        <v>0</v>
      </c>
      <c r="P1536" s="5">
        <f t="shared" si="2958"/>
        <v>0</v>
      </c>
      <c r="Q1536" s="5">
        <f t="shared" si="2958"/>
        <v>0</v>
      </c>
      <c r="R1536" s="5">
        <f t="shared" si="2958"/>
        <v>0</v>
      </c>
      <c r="S1536" s="5">
        <f t="shared" si="2958"/>
        <v>0</v>
      </c>
      <c r="T1536" s="5"/>
      <c r="U1536" s="5">
        <f t="shared" si="2958"/>
        <v>42.759420000000006</v>
      </c>
      <c r="V1536" s="5">
        <f t="shared" si="2958"/>
        <v>3.6348851792999994</v>
      </c>
      <c r="W1536" s="5">
        <f t="shared" si="2958"/>
        <v>2.9650890014999995</v>
      </c>
      <c r="X1536" s="5">
        <f t="shared" si="2958"/>
        <v>28.527261700000004</v>
      </c>
      <c r="Y1536" s="5">
        <f t="shared" si="2958"/>
        <v>19.266061235944996</v>
      </c>
      <c r="Z1536" s="5">
        <f t="shared" si="2958"/>
        <v>45.002485322399991</v>
      </c>
      <c r="AA1536" s="5">
        <f t="shared" si="2958"/>
        <v>1.5274445902799991</v>
      </c>
      <c r="AB1536" s="5"/>
      <c r="AC1536" s="5">
        <f t="shared" si="2958"/>
        <v>42.694818052919999</v>
      </c>
      <c r="AD1536" s="5">
        <f t="shared" si="2958"/>
        <v>1.8740948538</v>
      </c>
      <c r="AE1536" s="5">
        <f t="shared" si="2958"/>
        <v>1.8632210490000001</v>
      </c>
      <c r="AF1536" s="5">
        <f t="shared" si="2958"/>
        <v>16.489377725000001</v>
      </c>
      <c r="AG1536" s="5">
        <f t="shared" si="2958"/>
        <v>7.2544587499999995</v>
      </c>
      <c r="AH1536" s="5">
        <f t="shared" si="2958"/>
        <v>22.392807500000004</v>
      </c>
      <c r="AI1536" s="5">
        <f t="shared" si="2958"/>
        <v>2.7651909999999997</v>
      </c>
    </row>
    <row r="1537" spans="2:35" hidden="1" x14ac:dyDescent="0.3">
      <c r="B1537" s="85">
        <f t="shared" si="2954"/>
        <v>42460</v>
      </c>
      <c r="C1537" s="3"/>
      <c r="D1537" s="3"/>
      <c r="E1537" s="5">
        <f t="shared" ref="E1537:AI1537" si="2959">E834+E941</f>
        <v>342.57152415784003</v>
      </c>
      <c r="F1537" s="5">
        <f t="shared" si="2959"/>
        <v>32.166972382600001</v>
      </c>
      <c r="G1537" s="5">
        <f t="shared" si="2959"/>
        <v>36.817390583000005</v>
      </c>
      <c r="H1537" s="5">
        <f t="shared" si="2959"/>
        <v>48.193976249999999</v>
      </c>
      <c r="I1537" s="5">
        <f t="shared" si="2959"/>
        <v>333.37149371894998</v>
      </c>
      <c r="J1537" s="5">
        <f t="shared" si="2959"/>
        <v>596.50900194759993</v>
      </c>
      <c r="K1537" s="5">
        <f t="shared" si="2959"/>
        <v>16.693135259948008</v>
      </c>
      <c r="L1537" s="5"/>
      <c r="M1537" s="5">
        <f t="shared" si="2959"/>
        <v>123.40428168556004</v>
      </c>
      <c r="N1537" s="5">
        <f t="shared" si="2959"/>
        <v>0</v>
      </c>
      <c r="O1537" s="5">
        <f t="shared" si="2959"/>
        <v>0</v>
      </c>
      <c r="P1537" s="5">
        <f t="shared" si="2959"/>
        <v>0</v>
      </c>
      <c r="Q1537" s="5">
        <f t="shared" si="2959"/>
        <v>0</v>
      </c>
      <c r="R1537" s="5">
        <f t="shared" si="2959"/>
        <v>0</v>
      </c>
      <c r="S1537" s="5">
        <f t="shared" si="2959"/>
        <v>0</v>
      </c>
      <c r="T1537" s="5"/>
      <c r="U1537" s="5">
        <f t="shared" si="2959"/>
        <v>45.823670000000007</v>
      </c>
      <c r="V1537" s="5">
        <f t="shared" si="2959"/>
        <v>3.7708287561000002</v>
      </c>
      <c r="W1537" s="5">
        <f t="shared" si="2959"/>
        <v>3.1363252754999991</v>
      </c>
      <c r="X1537" s="5">
        <f t="shared" si="2959"/>
        <v>29.775536024999997</v>
      </c>
      <c r="Y1537" s="5">
        <f t="shared" si="2959"/>
        <v>20.603307795015006</v>
      </c>
      <c r="Z1537" s="5">
        <f t="shared" si="2959"/>
        <v>48.295487943850006</v>
      </c>
      <c r="AA1537" s="5">
        <f t="shared" si="2959"/>
        <v>1.6227582158099993</v>
      </c>
      <c r="AB1537" s="5"/>
      <c r="AC1537" s="5">
        <f t="shared" si="2959"/>
        <v>45.746981098320013</v>
      </c>
      <c r="AD1537" s="5">
        <f t="shared" si="2959"/>
        <v>1.9445665176000002</v>
      </c>
      <c r="AE1537" s="5">
        <f t="shared" si="2959"/>
        <v>1.9704928829999999</v>
      </c>
      <c r="AF1537" s="5">
        <f t="shared" si="2959"/>
        <v>17.209812075000002</v>
      </c>
      <c r="AG1537" s="5">
        <f t="shared" si="2959"/>
        <v>7.7563762500000015</v>
      </c>
      <c r="AH1537" s="5">
        <f t="shared" si="2959"/>
        <v>24.033287500000007</v>
      </c>
      <c r="AI1537" s="5">
        <f t="shared" si="2959"/>
        <v>2.9483740000000003</v>
      </c>
    </row>
    <row r="1538" spans="2:35" hidden="1" x14ac:dyDescent="0.3">
      <c r="B1538" s="85">
        <f t="shared" si="2954"/>
        <v>42825</v>
      </c>
      <c r="C1538" s="3"/>
      <c r="D1538" s="3"/>
      <c r="E1538" s="5">
        <f t="shared" ref="E1538:AI1538" si="2960">E835+E942</f>
        <v>368.67507831271996</v>
      </c>
      <c r="F1538" s="5">
        <f t="shared" si="2960"/>
        <v>33.483436491400006</v>
      </c>
      <c r="G1538" s="5">
        <f t="shared" si="2960"/>
        <v>38.925365317000001</v>
      </c>
      <c r="H1538" s="5">
        <f t="shared" si="2960"/>
        <v>50.376480000000001</v>
      </c>
      <c r="I1538" s="5">
        <f t="shared" si="2960"/>
        <v>356.99294932230003</v>
      </c>
      <c r="J1538" s="5">
        <f t="shared" si="2960"/>
        <v>641.82771093475003</v>
      </c>
      <c r="K1538" s="5">
        <f t="shared" si="2960"/>
        <v>17.941616207886</v>
      </c>
      <c r="L1538" s="5"/>
      <c r="M1538" s="5">
        <f t="shared" si="2960"/>
        <v>132.82162487947997</v>
      </c>
      <c r="N1538" s="5">
        <f t="shared" si="2960"/>
        <v>0</v>
      </c>
      <c r="O1538" s="5">
        <f t="shared" si="2960"/>
        <v>0</v>
      </c>
      <c r="P1538" s="5">
        <f t="shared" si="2960"/>
        <v>0</v>
      </c>
      <c r="Q1538" s="5">
        <f t="shared" si="2960"/>
        <v>0</v>
      </c>
      <c r="R1538" s="5">
        <f t="shared" si="2960"/>
        <v>0</v>
      </c>
      <c r="S1538" s="5">
        <f t="shared" si="2960"/>
        <v>0</v>
      </c>
      <c r="T1538" s="5"/>
      <c r="U1538" s="5">
        <f t="shared" si="2960"/>
        <v>49.308160000000008</v>
      </c>
      <c r="V1538" s="5">
        <f t="shared" si="2960"/>
        <v>3.9239276829</v>
      </c>
      <c r="W1538" s="5">
        <f t="shared" si="2960"/>
        <v>3.3150418994999993</v>
      </c>
      <c r="X1538" s="5">
        <f t="shared" si="2960"/>
        <v>31.094820660000003</v>
      </c>
      <c r="Y1538" s="5">
        <f t="shared" si="2960"/>
        <v>22.061536232610003</v>
      </c>
      <c r="Z1538" s="5">
        <f t="shared" si="2960"/>
        <v>51.964710703500003</v>
      </c>
      <c r="AA1538" s="5">
        <f t="shared" si="2960"/>
        <v>1.7436573056699998</v>
      </c>
      <c r="AB1538" s="5"/>
      <c r="AC1538" s="5">
        <f t="shared" si="2960"/>
        <v>49.241261139060001</v>
      </c>
      <c r="AD1538" s="5">
        <f t="shared" si="2960"/>
        <v>2.0239029563999997</v>
      </c>
      <c r="AE1538" s="5">
        <f t="shared" si="2960"/>
        <v>2.0831419919999998</v>
      </c>
      <c r="AF1538" s="5">
        <f t="shared" si="2960"/>
        <v>17.970080330000002</v>
      </c>
      <c r="AG1538" s="5">
        <f t="shared" si="2960"/>
        <v>8.3079018750000024</v>
      </c>
      <c r="AH1538" s="5">
        <f t="shared" si="2960"/>
        <v>25.857327500000004</v>
      </c>
      <c r="AI1538" s="5">
        <f t="shared" si="2960"/>
        <v>3.1664490000000005</v>
      </c>
    </row>
    <row r="1539" spans="2:35" hidden="1" x14ac:dyDescent="0.3">
      <c r="B1539" s="85">
        <f t="shared" si="2954"/>
        <v>43190</v>
      </c>
      <c r="C1539" s="3"/>
      <c r="D1539" s="3"/>
      <c r="E1539" s="5">
        <f t="shared" ref="E1539:AI1539" si="2961">E836+E943</f>
        <v>396.44749031099997</v>
      </c>
      <c r="F1539" s="5">
        <f t="shared" si="2961"/>
        <v>35.2691081002</v>
      </c>
      <c r="G1539" s="5">
        <f t="shared" si="2961"/>
        <v>41.527502300999998</v>
      </c>
      <c r="H1539" s="5">
        <f t="shared" si="2961"/>
        <v>52.702098749999998</v>
      </c>
      <c r="I1539" s="5">
        <f t="shared" si="2961"/>
        <v>382.90853373664987</v>
      </c>
      <c r="J1539" s="5">
        <f t="shared" si="2961"/>
        <v>690.75481714369994</v>
      </c>
      <c r="K1539" s="5">
        <f t="shared" si="2961"/>
        <v>19.402298399666009</v>
      </c>
      <c r="L1539" s="5"/>
      <c r="M1539" s="5">
        <f t="shared" si="2961"/>
        <v>142.81445072399998</v>
      </c>
      <c r="N1539" s="5">
        <f t="shared" si="2961"/>
        <v>0</v>
      </c>
      <c r="O1539" s="5">
        <f t="shared" si="2961"/>
        <v>0</v>
      </c>
      <c r="P1539" s="5">
        <f t="shared" si="2961"/>
        <v>0</v>
      </c>
      <c r="Q1539" s="5">
        <f t="shared" si="2961"/>
        <v>0</v>
      </c>
      <c r="R1539" s="5">
        <f t="shared" si="2961"/>
        <v>0</v>
      </c>
      <c r="S1539" s="5">
        <f t="shared" si="2961"/>
        <v>0</v>
      </c>
      <c r="T1539" s="5"/>
      <c r="U1539" s="5">
        <f t="shared" si="2961"/>
        <v>53.029035000000007</v>
      </c>
      <c r="V1539" s="5">
        <f t="shared" si="2961"/>
        <v>4.134874109700001</v>
      </c>
      <c r="W1539" s="5">
        <f t="shared" si="2961"/>
        <v>3.5524083734999996</v>
      </c>
      <c r="X1539" s="5">
        <f t="shared" si="2961"/>
        <v>32.523631224999995</v>
      </c>
      <c r="Y1539" s="5">
        <f t="shared" si="2961"/>
        <v>23.664736771655001</v>
      </c>
      <c r="Z1539" s="5">
        <f t="shared" si="2961"/>
        <v>55.92583008619998</v>
      </c>
      <c r="AA1539" s="5">
        <f t="shared" si="2961"/>
        <v>1.8849850765199996</v>
      </c>
      <c r="AB1539" s="5"/>
      <c r="AC1539" s="5">
        <f t="shared" si="2961"/>
        <v>52.94306501549999</v>
      </c>
      <c r="AD1539" s="5">
        <f t="shared" si="2961"/>
        <v>2.1321631452000003</v>
      </c>
      <c r="AE1539" s="5">
        <f t="shared" si="2961"/>
        <v>2.2257901259999997</v>
      </c>
      <c r="AF1539" s="5">
        <f t="shared" si="2961"/>
        <v>18.795290299999998</v>
      </c>
      <c r="AG1539" s="5">
        <f t="shared" si="2961"/>
        <v>8.9090356250000013</v>
      </c>
      <c r="AH1539" s="5">
        <f t="shared" si="2961"/>
        <v>27.830542499999996</v>
      </c>
      <c r="AI1539" s="5">
        <f t="shared" si="2961"/>
        <v>3.4194160000000005</v>
      </c>
    </row>
    <row r="1540" spans="2:35" hidden="1" x14ac:dyDescent="0.3">
      <c r="B1540" s="85">
        <f t="shared" si="2954"/>
        <v>43555</v>
      </c>
      <c r="C1540" s="3"/>
      <c r="D1540" s="3"/>
      <c r="E1540" s="5">
        <f t="shared" ref="E1540:AI1540" si="2962">E837+E944</f>
        <v>426.60457288932002</v>
      </c>
      <c r="F1540" s="5">
        <f t="shared" si="2962"/>
        <v>37.051408459000001</v>
      </c>
      <c r="G1540" s="5">
        <f t="shared" si="2962"/>
        <v>43.888903220499998</v>
      </c>
      <c r="H1540" s="5">
        <f t="shared" si="2962"/>
        <v>55.170832499999989</v>
      </c>
      <c r="I1540" s="5">
        <f t="shared" si="2962"/>
        <v>410.01220896734992</v>
      </c>
      <c r="J1540" s="5">
        <f t="shared" si="2962"/>
        <v>742.99080876874996</v>
      </c>
      <c r="K1540" s="5">
        <f t="shared" si="2962"/>
        <v>21.169146325446011</v>
      </c>
      <c r="L1540" s="5"/>
      <c r="M1540" s="5">
        <f t="shared" si="2962"/>
        <v>153.69028795638002</v>
      </c>
      <c r="N1540" s="5">
        <f t="shared" si="2962"/>
        <v>0</v>
      </c>
      <c r="O1540" s="5">
        <f t="shared" si="2962"/>
        <v>0</v>
      </c>
      <c r="P1540" s="5">
        <f t="shared" si="2962"/>
        <v>0</v>
      </c>
      <c r="Q1540" s="5">
        <f t="shared" si="2962"/>
        <v>0</v>
      </c>
      <c r="R1540" s="5">
        <f t="shared" si="2962"/>
        <v>0</v>
      </c>
      <c r="S1540" s="5">
        <f t="shared" si="2962"/>
        <v>0</v>
      </c>
      <c r="T1540" s="5"/>
      <c r="U1540" s="5">
        <f t="shared" si="2962"/>
        <v>57.056335000000011</v>
      </c>
      <c r="V1540" s="5">
        <f t="shared" si="2962"/>
        <v>4.3450592865000006</v>
      </c>
      <c r="W1540" s="5">
        <f t="shared" si="2962"/>
        <v>3.7533601192499995</v>
      </c>
      <c r="X1540" s="5">
        <f t="shared" si="2962"/>
        <v>34.056194289999993</v>
      </c>
      <c r="Y1540" s="5">
        <f t="shared" si="2962"/>
        <v>25.337560848644998</v>
      </c>
      <c r="Z1540" s="5">
        <f t="shared" si="2962"/>
        <v>60.155025818750005</v>
      </c>
      <c r="AA1540" s="5">
        <f t="shared" si="2962"/>
        <v>2.0497678283700003</v>
      </c>
      <c r="AB1540" s="5"/>
      <c r="AC1540" s="5">
        <f t="shared" si="2962"/>
        <v>56.977620108360007</v>
      </c>
      <c r="AD1540" s="5">
        <f t="shared" si="2962"/>
        <v>2.2401514589999998</v>
      </c>
      <c r="AE1540" s="5">
        <f t="shared" si="2962"/>
        <v>2.3521310954999999</v>
      </c>
      <c r="AF1540" s="5">
        <f t="shared" si="2962"/>
        <v>19.681580270000005</v>
      </c>
      <c r="AG1540" s="5">
        <f t="shared" si="2962"/>
        <v>9.5422687500000016</v>
      </c>
      <c r="AH1540" s="5">
        <f t="shared" si="2962"/>
        <v>29.933035000000004</v>
      </c>
      <c r="AI1540" s="5">
        <f t="shared" si="2962"/>
        <v>3.6898290000000005</v>
      </c>
    </row>
    <row r="1541" spans="2:35" hidden="1" x14ac:dyDescent="0.3">
      <c r="B1541" s="85">
        <f t="shared" si="2954"/>
        <v>43921</v>
      </c>
      <c r="C1541" s="3"/>
      <c r="D1541" s="3"/>
      <c r="E1541" s="5">
        <f t="shared" ref="E1541:AI1541" si="2963">E838+E945</f>
        <v>458.86597870772005</v>
      </c>
      <c r="F1541" s="5">
        <f t="shared" si="2963"/>
        <v>38.823595067799999</v>
      </c>
      <c r="G1541" s="5">
        <f t="shared" si="2963"/>
        <v>46.055960760999994</v>
      </c>
      <c r="H1541" s="5">
        <f t="shared" si="2963"/>
        <v>57.782681249999989</v>
      </c>
      <c r="I1541" s="5">
        <f t="shared" si="2963"/>
        <v>439.71796054564993</v>
      </c>
      <c r="J1541" s="5">
        <f t="shared" si="2963"/>
        <v>799.76615643720015</v>
      </c>
      <c r="K1541" s="5">
        <f t="shared" si="2963"/>
        <v>22.468956321839997</v>
      </c>
      <c r="L1541" s="5"/>
      <c r="M1541" s="5">
        <f t="shared" si="2963"/>
        <v>165.30970516447996</v>
      </c>
      <c r="N1541" s="5">
        <f t="shared" si="2963"/>
        <v>0</v>
      </c>
      <c r="O1541" s="5">
        <f t="shared" si="2963"/>
        <v>0</v>
      </c>
      <c r="P1541" s="5">
        <f t="shared" si="2963"/>
        <v>0</v>
      </c>
      <c r="Q1541" s="5">
        <f t="shared" si="2963"/>
        <v>0</v>
      </c>
      <c r="R1541" s="5">
        <f t="shared" si="2963"/>
        <v>0</v>
      </c>
      <c r="S1541" s="5">
        <f t="shared" si="2963"/>
        <v>0</v>
      </c>
      <c r="T1541" s="5"/>
      <c r="U1541" s="5">
        <f t="shared" si="2963"/>
        <v>61.372550000000004</v>
      </c>
      <c r="V1541" s="5">
        <f t="shared" si="2963"/>
        <v>4.552960713300001</v>
      </c>
      <c r="W1541" s="5">
        <f t="shared" si="2963"/>
        <v>3.9282531584999996</v>
      </c>
      <c r="X1541" s="5">
        <f t="shared" si="2963"/>
        <v>35.678390164999996</v>
      </c>
      <c r="Y1541" s="5">
        <f t="shared" si="2963"/>
        <v>27.175598017955</v>
      </c>
      <c r="Z1541" s="5">
        <f t="shared" si="2963"/>
        <v>64.751975454700002</v>
      </c>
      <c r="AA1541" s="5">
        <f t="shared" si="2963"/>
        <v>2.1810975445499996</v>
      </c>
      <c r="AB1541" s="5"/>
      <c r="AC1541" s="5">
        <f t="shared" si="2963"/>
        <v>61.284754434059991</v>
      </c>
      <c r="AD1541" s="5">
        <f t="shared" si="2963"/>
        <v>2.3473241478000002</v>
      </c>
      <c r="AE1541" s="5">
        <f t="shared" si="2963"/>
        <v>2.465872611</v>
      </c>
      <c r="AF1541" s="5">
        <f t="shared" si="2963"/>
        <v>20.619940394999997</v>
      </c>
      <c r="AG1541" s="5">
        <f t="shared" si="2963"/>
        <v>10.230946250000001</v>
      </c>
      <c r="AH1541" s="5">
        <f t="shared" si="2963"/>
        <v>32.220347500000003</v>
      </c>
      <c r="AI1541" s="5">
        <f t="shared" si="2963"/>
        <v>3.9515190000000007</v>
      </c>
    </row>
    <row r="1542" spans="2:35" hidden="1" x14ac:dyDescent="0.3">
      <c r="B1542" s="85">
        <f t="shared" si="2954"/>
        <v>44286</v>
      </c>
      <c r="C1542" s="3"/>
      <c r="D1542" s="3"/>
      <c r="E1542" s="5">
        <f t="shared" ref="E1542:AI1542" si="2964">E839+E946</f>
        <v>379.30279702828005</v>
      </c>
      <c r="F1542" s="5">
        <f t="shared" si="2964"/>
        <v>41.320494073899994</v>
      </c>
      <c r="G1542" s="5">
        <f t="shared" si="2964"/>
        <v>52.140741915</v>
      </c>
      <c r="H1542" s="5">
        <f t="shared" si="2964"/>
        <v>46.369259999999997</v>
      </c>
      <c r="I1542" s="5">
        <f t="shared" si="2964"/>
        <v>356.86785995584989</v>
      </c>
      <c r="J1542" s="5">
        <f t="shared" si="2964"/>
        <v>701.88962223890007</v>
      </c>
      <c r="K1542" s="5">
        <f t="shared" si="2964"/>
        <v>20.517506994131001</v>
      </c>
      <c r="L1542" s="5"/>
      <c r="M1542" s="5">
        <f t="shared" si="2964"/>
        <v>136.22291859952003</v>
      </c>
      <c r="N1542" s="5">
        <f t="shared" si="2964"/>
        <v>0</v>
      </c>
      <c r="O1542" s="5">
        <f t="shared" si="2964"/>
        <v>0</v>
      </c>
      <c r="P1542" s="5">
        <f t="shared" si="2964"/>
        <v>0</v>
      </c>
      <c r="Q1542" s="5">
        <f t="shared" si="2964"/>
        <v>0</v>
      </c>
      <c r="R1542" s="5">
        <f t="shared" si="2964"/>
        <v>0</v>
      </c>
      <c r="S1542" s="5">
        <f t="shared" si="2964"/>
        <v>0</v>
      </c>
      <c r="T1542" s="5"/>
      <c r="U1542" s="5">
        <f t="shared" si="2964"/>
        <v>50.980364999999999</v>
      </c>
      <c r="V1542" s="5">
        <f t="shared" si="2964"/>
        <v>4.8764200591499991</v>
      </c>
      <c r="W1542" s="5">
        <f t="shared" si="2964"/>
        <v>4.7943300525000003</v>
      </c>
      <c r="X1542" s="5">
        <f t="shared" si="2964"/>
        <v>28.355326980000001</v>
      </c>
      <c r="Y1542" s="5">
        <f t="shared" si="2964"/>
        <v>22.001690073095002</v>
      </c>
      <c r="Z1542" s="5">
        <f t="shared" si="2964"/>
        <v>56.835782136400006</v>
      </c>
      <c r="AA1542" s="5">
        <f t="shared" si="2964"/>
        <v>1.9676512921949993</v>
      </c>
      <c r="AB1542" s="5"/>
      <c r="AC1542" s="5">
        <f t="shared" si="2964"/>
        <v>50.423484286439994</v>
      </c>
      <c r="AD1542" s="5">
        <f t="shared" si="2964"/>
        <v>2.5038310389</v>
      </c>
      <c r="AE1542" s="5">
        <f t="shared" si="2964"/>
        <v>2.8564562400000009</v>
      </c>
      <c r="AF1542" s="5">
        <f t="shared" si="2964"/>
        <v>16.364078490000004</v>
      </c>
      <c r="AG1542" s="5">
        <f t="shared" si="2964"/>
        <v>8.3662643750000019</v>
      </c>
      <c r="AH1542" s="5">
        <f t="shared" si="2964"/>
        <v>28.214172004150008</v>
      </c>
      <c r="AI1542" s="5">
        <f t="shared" si="2964"/>
        <v>3.4717540000000002</v>
      </c>
    </row>
    <row r="1543" spans="2:35" x14ac:dyDescent="0.3">
      <c r="B1543" s="85">
        <f t="shared" si="2954"/>
        <v>44651</v>
      </c>
      <c r="C1543" s="3"/>
      <c r="D1543" s="3"/>
      <c r="E1543" s="5">
        <f t="shared" ref="E1543:AI1543" si="2965">E840+E947</f>
        <v>64.100254218966001</v>
      </c>
      <c r="F1543" s="5">
        <f t="shared" si="2965"/>
        <v>44.879800936427998</v>
      </c>
      <c r="G1543" s="5">
        <f t="shared" si="2965"/>
        <v>63.429610065547507</v>
      </c>
      <c r="H1543" s="5">
        <f t="shared" si="2965"/>
        <v>6.0183435374999998</v>
      </c>
      <c r="I1543" s="5">
        <f t="shared" si="2965"/>
        <v>38.392372914151501</v>
      </c>
      <c r="J1543" s="5">
        <f t="shared" si="2965"/>
        <v>273.61184704702873</v>
      </c>
      <c r="K1543" s="5">
        <f t="shared" si="2965"/>
        <v>10.308106304920944</v>
      </c>
      <c r="L1543" s="5"/>
      <c r="M1543" s="5">
        <f t="shared" si="2965"/>
        <v>21.390457125744</v>
      </c>
      <c r="N1543" s="5">
        <f t="shared" si="2965"/>
        <v>0</v>
      </c>
      <c r="O1543" s="5">
        <f t="shared" si="2965"/>
        <v>0</v>
      </c>
      <c r="P1543" s="5">
        <f t="shared" si="2965"/>
        <v>0</v>
      </c>
      <c r="Q1543" s="5">
        <f t="shared" si="2965"/>
        <v>0</v>
      </c>
      <c r="R1543" s="5">
        <f t="shared" si="2965"/>
        <v>0</v>
      </c>
      <c r="S1543" s="5">
        <f t="shared" si="2965"/>
        <v>0</v>
      </c>
      <c r="T1543" s="5"/>
      <c r="U1543" s="5">
        <f t="shared" si="2965"/>
        <v>9.5724105750000028</v>
      </c>
      <c r="V1543" s="5">
        <f t="shared" si="2965"/>
        <v>5.3857436612579992</v>
      </c>
      <c r="W1543" s="5">
        <f t="shared" si="2965"/>
        <v>6.7560458571787496</v>
      </c>
      <c r="X1543" s="5">
        <f t="shared" si="2965"/>
        <v>2.5609006493999993</v>
      </c>
      <c r="Y1543" s="5">
        <f t="shared" si="2965"/>
        <v>2.1584211489535505</v>
      </c>
      <c r="Z1543" s="5">
        <f t="shared" si="2965"/>
        <v>22.185318049278749</v>
      </c>
      <c r="AA1543" s="5">
        <f t="shared" si="2965"/>
        <v>0.91443665585632528</v>
      </c>
      <c r="AB1543" s="5"/>
      <c r="AC1543" s="5">
        <f t="shared" si="2965"/>
        <v>7.6164208847054988</v>
      </c>
      <c r="AD1543" s="5">
        <f t="shared" si="2965"/>
        <v>2.7356284288529995</v>
      </c>
      <c r="AE1543" s="5">
        <f t="shared" si="2965"/>
        <v>3.6457458309224999</v>
      </c>
      <c r="AF1543" s="5">
        <f t="shared" si="2965"/>
        <v>1.3804827090750009</v>
      </c>
      <c r="AG1543" s="5">
        <f t="shared" si="2965"/>
        <v>1.1453348812499999</v>
      </c>
      <c r="AH1543" s="5">
        <f t="shared" si="2965"/>
        <v>10.836767864019377</v>
      </c>
      <c r="AI1543" s="5">
        <f t="shared" si="2965"/>
        <v>1.32755337</v>
      </c>
    </row>
    <row r="1544" spans="2:35" x14ac:dyDescent="0.3">
      <c r="B1544" s="85">
        <f t="shared" si="2954"/>
        <v>45016</v>
      </c>
      <c r="C1544" s="3"/>
      <c r="D1544" s="3"/>
      <c r="E1544" s="5">
        <f t="shared" ref="E1544:AI1544" si="2966">E841+E948</f>
        <v>64.420755490060799</v>
      </c>
      <c r="F1544" s="5">
        <f t="shared" si="2966"/>
        <v>45.104199941110139</v>
      </c>
      <c r="G1544" s="5">
        <f t="shared" si="2966"/>
        <v>63.746758115875238</v>
      </c>
      <c r="H1544" s="5">
        <f t="shared" si="2966"/>
        <v>6.0484352551874982</v>
      </c>
      <c r="I1544" s="5">
        <f t="shared" si="2966"/>
        <v>38.584334778722251</v>
      </c>
      <c r="J1544" s="5">
        <f t="shared" si="2966"/>
        <v>274.97990628226381</v>
      </c>
      <c r="K1544" s="5">
        <f t="shared" si="2966"/>
        <v>10.35964683644554</v>
      </c>
      <c r="L1544" s="5"/>
      <c r="M1544" s="5">
        <f t="shared" si="2966"/>
        <v>21.497409411372711</v>
      </c>
      <c r="N1544" s="5">
        <f t="shared" si="2966"/>
        <v>0</v>
      </c>
      <c r="O1544" s="5">
        <f t="shared" si="2966"/>
        <v>0</v>
      </c>
      <c r="P1544" s="5">
        <f t="shared" si="2966"/>
        <v>0</v>
      </c>
      <c r="Q1544" s="5">
        <f t="shared" si="2966"/>
        <v>0</v>
      </c>
      <c r="R1544" s="5">
        <f t="shared" si="2966"/>
        <v>0</v>
      </c>
      <c r="S1544" s="5">
        <f t="shared" si="2966"/>
        <v>0</v>
      </c>
      <c r="T1544" s="5"/>
      <c r="U1544" s="5">
        <f t="shared" si="2966"/>
        <v>9.6202726278749999</v>
      </c>
      <c r="V1544" s="5">
        <f t="shared" si="2966"/>
        <v>5.4126723795642881</v>
      </c>
      <c r="W1544" s="5">
        <f t="shared" si="2966"/>
        <v>6.789826086464644</v>
      </c>
      <c r="X1544" s="5">
        <f t="shared" si="2966"/>
        <v>2.573705152646999</v>
      </c>
      <c r="Y1544" s="5">
        <f t="shared" si="2966"/>
        <v>2.1692132546983176</v>
      </c>
      <c r="Z1544" s="5">
        <f t="shared" si="2966"/>
        <v>22.296244639525138</v>
      </c>
      <c r="AA1544" s="5">
        <f t="shared" si="2966"/>
        <v>0.91900883913560638</v>
      </c>
      <c r="AB1544" s="5"/>
      <c r="AC1544" s="5">
        <f t="shared" si="2966"/>
        <v>7.6545029891290248</v>
      </c>
      <c r="AD1544" s="5">
        <f t="shared" si="2966"/>
        <v>2.7493065709972644</v>
      </c>
      <c r="AE1544" s="5">
        <f t="shared" si="2966"/>
        <v>3.6639745600771123</v>
      </c>
      <c r="AF1544" s="5">
        <f t="shared" si="2966"/>
        <v>1.3873851226203742</v>
      </c>
      <c r="AG1544" s="5">
        <f t="shared" si="2966"/>
        <v>1.15106155565625</v>
      </c>
      <c r="AH1544" s="5">
        <f t="shared" si="2966"/>
        <v>10.890951703339471</v>
      </c>
      <c r="AI1544" s="5">
        <f t="shared" si="2966"/>
        <v>1.3341911368499997</v>
      </c>
    </row>
    <row r="1545" spans="2:35" x14ac:dyDescent="0.3">
      <c r="B1545" s="85">
        <f t="shared" si="2954"/>
        <v>45382</v>
      </c>
      <c r="C1545" s="3"/>
      <c r="D1545" s="3"/>
      <c r="E1545" s="5">
        <f t="shared" ref="E1545:AI1545" si="2967">E842+E949</f>
        <v>64.742859267511108</v>
      </c>
      <c r="F1545" s="5">
        <f t="shared" si="2967"/>
        <v>45.329720940815676</v>
      </c>
      <c r="G1545" s="5">
        <f t="shared" si="2967"/>
        <v>64.065491906454596</v>
      </c>
      <c r="H1545" s="5">
        <f t="shared" si="2967"/>
        <v>6.0786774314634355</v>
      </c>
      <c r="I1545" s="5">
        <f t="shared" si="2967"/>
        <v>38.777256452615859</v>
      </c>
      <c r="J1545" s="5">
        <f t="shared" si="2967"/>
        <v>276.35480581367511</v>
      </c>
      <c r="K1545" s="5">
        <f t="shared" si="2967"/>
        <v>10.411445070627762</v>
      </c>
      <c r="L1545" s="5"/>
      <c r="M1545" s="5">
        <f t="shared" si="2967"/>
        <v>21.604896458429575</v>
      </c>
      <c r="N1545" s="5">
        <f t="shared" si="2967"/>
        <v>0</v>
      </c>
      <c r="O1545" s="5">
        <f t="shared" si="2967"/>
        <v>0</v>
      </c>
      <c r="P1545" s="5">
        <f t="shared" si="2967"/>
        <v>0</v>
      </c>
      <c r="Q1545" s="5">
        <f t="shared" si="2967"/>
        <v>0</v>
      </c>
      <c r="R1545" s="5">
        <f t="shared" si="2967"/>
        <v>0</v>
      </c>
      <c r="S1545" s="5">
        <f t="shared" si="2967"/>
        <v>0</v>
      </c>
      <c r="T1545" s="5"/>
      <c r="U1545" s="5">
        <f t="shared" si="2967"/>
        <v>9.66837399101437</v>
      </c>
      <c r="V1545" s="5">
        <f t="shared" si="2967"/>
        <v>5.4397357414621101</v>
      </c>
      <c r="W1545" s="5">
        <f t="shared" si="2967"/>
        <v>6.8237752168969656</v>
      </c>
      <c r="X1545" s="5">
        <f t="shared" si="2967"/>
        <v>2.5865736784102342</v>
      </c>
      <c r="Y1545" s="5">
        <f t="shared" si="2967"/>
        <v>2.1800593209718091</v>
      </c>
      <c r="Z1545" s="5">
        <f t="shared" si="2967"/>
        <v>22.407725862722764</v>
      </c>
      <c r="AA1545" s="5">
        <f t="shared" si="2967"/>
        <v>0.92360388333128352</v>
      </c>
      <c r="AB1545" s="5"/>
      <c r="AC1545" s="5">
        <f t="shared" si="2967"/>
        <v>7.692775504074671</v>
      </c>
      <c r="AD1545" s="5">
        <f t="shared" si="2967"/>
        <v>2.7630531038522506</v>
      </c>
      <c r="AE1545" s="5">
        <f t="shared" si="2967"/>
        <v>3.6822944328774971</v>
      </c>
      <c r="AF1545" s="5">
        <f t="shared" si="2967"/>
        <v>1.3943220482334757</v>
      </c>
      <c r="AG1545" s="5">
        <f t="shared" si="2967"/>
        <v>1.1568168634345313</v>
      </c>
      <c r="AH1545" s="5">
        <f t="shared" si="2967"/>
        <v>10.945406461856166</v>
      </c>
      <c r="AI1545" s="5">
        <f t="shared" si="2967"/>
        <v>1.3408620925342498</v>
      </c>
    </row>
    <row r="1546" spans="2:35" x14ac:dyDescent="0.3">
      <c r="B1546" s="85">
        <f t="shared" si="2954"/>
        <v>45747</v>
      </c>
      <c r="C1546" s="3"/>
      <c r="D1546" s="3"/>
      <c r="E1546" s="5">
        <f t="shared" ref="E1546:AI1546" si="2968">E843+E950</f>
        <v>65.06657356384865</v>
      </c>
      <c r="F1546" s="5">
        <f t="shared" si="2968"/>
        <v>45.556369545519743</v>
      </c>
      <c r="G1546" s="5">
        <f t="shared" si="2968"/>
        <v>64.385819365986876</v>
      </c>
      <c r="H1546" s="5">
        <f t="shared" si="2968"/>
        <v>6.1090708186207516</v>
      </c>
      <c r="I1546" s="5">
        <f t="shared" si="2968"/>
        <v>38.971142734878931</v>
      </c>
      <c r="J1546" s="5">
        <f t="shared" si="2968"/>
        <v>277.73657984274348</v>
      </c>
      <c r="K1546" s="5">
        <f t="shared" si="2968"/>
        <v>10.463502295980899</v>
      </c>
      <c r="L1546" s="5"/>
      <c r="M1546" s="5">
        <f t="shared" si="2968"/>
        <v>21.71292094072172</v>
      </c>
      <c r="N1546" s="5">
        <f t="shared" si="2968"/>
        <v>0</v>
      </c>
      <c r="O1546" s="5">
        <f t="shared" si="2968"/>
        <v>0</v>
      </c>
      <c r="P1546" s="5">
        <f t="shared" si="2968"/>
        <v>0</v>
      </c>
      <c r="Q1546" s="5">
        <f t="shared" si="2968"/>
        <v>0</v>
      </c>
      <c r="R1546" s="5">
        <f t="shared" si="2968"/>
        <v>0</v>
      </c>
      <c r="S1546" s="5">
        <f t="shared" si="2968"/>
        <v>0</v>
      </c>
      <c r="T1546" s="5"/>
      <c r="U1546" s="5">
        <f t="shared" si="2968"/>
        <v>9.7167158609694422</v>
      </c>
      <c r="V1546" s="5">
        <f t="shared" si="2968"/>
        <v>5.4669344201694194</v>
      </c>
      <c r="W1546" s="5">
        <f t="shared" si="2968"/>
        <v>6.8578940929814491</v>
      </c>
      <c r="X1546" s="5">
        <f t="shared" si="2968"/>
        <v>2.5995065468022855</v>
      </c>
      <c r="Y1546" s="5">
        <f t="shared" si="2968"/>
        <v>2.1909596175766666</v>
      </c>
      <c r="Z1546" s="5">
        <f t="shared" si="2968"/>
        <v>22.519764492036369</v>
      </c>
      <c r="AA1546" s="5">
        <f t="shared" si="2968"/>
        <v>0.92822190274794059</v>
      </c>
      <c r="AB1546" s="5"/>
      <c r="AC1546" s="5">
        <f t="shared" si="2968"/>
        <v>7.7312393815950431</v>
      </c>
      <c r="AD1546" s="5">
        <f t="shared" si="2968"/>
        <v>2.7768683693715115</v>
      </c>
      <c r="AE1546" s="5">
        <f t="shared" si="2968"/>
        <v>3.7007059050418842</v>
      </c>
      <c r="AF1546" s="5">
        <f t="shared" si="2968"/>
        <v>1.4012936584746436</v>
      </c>
      <c r="AG1546" s="5">
        <f t="shared" si="2968"/>
        <v>1.1626009477517036</v>
      </c>
      <c r="AH1546" s="5">
        <f t="shared" si="2968"/>
        <v>11.000133494165445</v>
      </c>
      <c r="AI1546" s="5">
        <f t="shared" si="2968"/>
        <v>1.347566402996921</v>
      </c>
    </row>
    <row r="1547" spans="2:35" x14ac:dyDescent="0.3">
      <c r="B1547" s="85">
        <f t="shared" si="2954"/>
        <v>46112</v>
      </c>
      <c r="C1547" s="3"/>
      <c r="D1547" s="3"/>
      <c r="E1547" s="5">
        <f t="shared" ref="E1547:AI1547" si="2969">E844+E951</f>
        <v>65.391906431667891</v>
      </c>
      <c r="F1547" s="5">
        <f t="shared" si="2969"/>
        <v>45.784151393247342</v>
      </c>
      <c r="G1547" s="5">
        <f t="shared" si="2969"/>
        <v>64.707748462816781</v>
      </c>
      <c r="H1547" s="5">
        <f t="shared" si="2969"/>
        <v>6.139616172713855</v>
      </c>
      <c r="I1547" s="5">
        <f t="shared" si="2969"/>
        <v>39.165998448553324</v>
      </c>
      <c r="J1547" s="5">
        <f t="shared" si="2969"/>
        <v>279.12526274195721</v>
      </c>
      <c r="K1547" s="5">
        <f t="shared" si="2969"/>
        <v>10.515819807460804</v>
      </c>
      <c r="L1547" s="5"/>
      <c r="M1547" s="5">
        <f t="shared" si="2969"/>
        <v>21.821485545425325</v>
      </c>
      <c r="N1547" s="5">
        <f t="shared" si="2969"/>
        <v>0</v>
      </c>
      <c r="O1547" s="5">
        <f t="shared" si="2969"/>
        <v>0</v>
      </c>
      <c r="P1547" s="5">
        <f t="shared" si="2969"/>
        <v>0</v>
      </c>
      <c r="Q1547" s="5">
        <f t="shared" si="2969"/>
        <v>0</v>
      </c>
      <c r="R1547" s="5">
        <f t="shared" si="2969"/>
        <v>0</v>
      </c>
      <c r="S1547" s="5">
        <f t="shared" si="2969"/>
        <v>0</v>
      </c>
      <c r="T1547" s="5"/>
      <c r="U1547" s="5">
        <f t="shared" si="2969"/>
        <v>9.7652994402742905</v>
      </c>
      <c r="V1547" s="5">
        <f t="shared" si="2969"/>
        <v>5.4942690922702653</v>
      </c>
      <c r="W1547" s="5">
        <f t="shared" si="2969"/>
        <v>6.8921835634463555</v>
      </c>
      <c r="X1547" s="5">
        <f t="shared" si="2969"/>
        <v>2.6125040795362966</v>
      </c>
      <c r="Y1547" s="5">
        <f t="shared" si="2969"/>
        <v>2.2019144156645512</v>
      </c>
      <c r="Z1547" s="5">
        <f t="shared" si="2969"/>
        <v>22.632363314496555</v>
      </c>
      <c r="AA1547" s="5">
        <f t="shared" si="2969"/>
        <v>0.93286301226168011</v>
      </c>
      <c r="AB1547" s="5"/>
      <c r="AC1547" s="5">
        <f t="shared" si="2969"/>
        <v>7.769895578503017</v>
      </c>
      <c r="AD1547" s="5">
        <f t="shared" si="2969"/>
        <v>2.7907527112183681</v>
      </c>
      <c r="AE1547" s="5">
        <f t="shared" si="2969"/>
        <v>3.7192094345670932</v>
      </c>
      <c r="AF1547" s="5">
        <f t="shared" si="2969"/>
        <v>1.4083001267670163</v>
      </c>
      <c r="AG1547" s="5">
        <f t="shared" si="2969"/>
        <v>1.1684139524904622</v>
      </c>
      <c r="AH1547" s="5">
        <f t="shared" si="2969"/>
        <v>11.055134161636273</v>
      </c>
      <c r="AI1547" s="5">
        <f t="shared" si="2969"/>
        <v>1.3543042350119054</v>
      </c>
    </row>
    <row r="1548" spans="2:35" x14ac:dyDescent="0.3">
      <c r="B1548" s="85">
        <f t="shared" si="2954"/>
        <v>46477</v>
      </c>
      <c r="C1548" s="3"/>
      <c r="D1548" s="3"/>
      <c r="E1548" s="5">
        <f t="shared" ref="E1548:AI1548" si="2970">E845+E952</f>
        <v>65.718865963826232</v>
      </c>
      <c r="F1548" s="5">
        <f t="shared" si="2970"/>
        <v>46.013072150213574</v>
      </c>
      <c r="G1548" s="5">
        <f t="shared" si="2970"/>
        <v>65.03128720513088</v>
      </c>
      <c r="H1548" s="5">
        <f t="shared" si="2970"/>
        <v>6.1703142535774225</v>
      </c>
      <c r="I1548" s="5">
        <f t="shared" si="2970"/>
        <v>39.361828440796089</v>
      </c>
      <c r="J1548" s="5">
        <f t="shared" si="2970"/>
        <v>280.52088905566694</v>
      </c>
      <c r="K1548" s="5">
        <f t="shared" si="2970"/>
        <v>10.568398906498103</v>
      </c>
      <c r="L1548" s="5"/>
      <c r="M1548" s="5">
        <f t="shared" si="2970"/>
        <v>21.930592973152446</v>
      </c>
      <c r="N1548" s="5">
        <f t="shared" si="2970"/>
        <v>0</v>
      </c>
      <c r="O1548" s="5">
        <f t="shared" si="2970"/>
        <v>0</v>
      </c>
      <c r="P1548" s="5">
        <f t="shared" si="2970"/>
        <v>0</v>
      </c>
      <c r="Q1548" s="5">
        <f t="shared" si="2970"/>
        <v>0</v>
      </c>
      <c r="R1548" s="5">
        <f t="shared" si="2970"/>
        <v>0</v>
      </c>
      <c r="S1548" s="5">
        <f t="shared" si="2970"/>
        <v>0</v>
      </c>
      <c r="T1548" s="5"/>
      <c r="U1548" s="5">
        <f t="shared" si="2970"/>
        <v>9.8141259374756604</v>
      </c>
      <c r="V1548" s="5">
        <f t="shared" si="2970"/>
        <v>5.5217404377316166</v>
      </c>
      <c r="W1548" s="5">
        <f t="shared" si="2970"/>
        <v>6.9266444812635877</v>
      </c>
      <c r="X1548" s="5">
        <f t="shared" si="2970"/>
        <v>2.6255665999339777</v>
      </c>
      <c r="Y1548" s="5">
        <f t="shared" si="2970"/>
        <v>2.2129239877428737</v>
      </c>
      <c r="Z1548" s="5">
        <f t="shared" si="2970"/>
        <v>22.745525131069037</v>
      </c>
      <c r="AA1548" s="5">
        <f t="shared" si="2970"/>
        <v>0.93752732732298805</v>
      </c>
      <c r="AB1548" s="5"/>
      <c r="AC1548" s="5">
        <f t="shared" si="2970"/>
        <v>7.8087450563955327</v>
      </c>
      <c r="AD1548" s="5">
        <f t="shared" si="2970"/>
        <v>2.8047064747744601</v>
      </c>
      <c r="AE1548" s="5">
        <f t="shared" si="2970"/>
        <v>3.7378054817399287</v>
      </c>
      <c r="AF1548" s="5">
        <f t="shared" si="2970"/>
        <v>1.4153416274008521</v>
      </c>
      <c r="AG1548" s="5">
        <f t="shared" si="2970"/>
        <v>1.1742560222529144</v>
      </c>
      <c r="AH1548" s="5">
        <f t="shared" si="2970"/>
        <v>11.11040983244445</v>
      </c>
      <c r="AI1548" s="5">
        <f t="shared" si="2970"/>
        <v>1.3610757561869649</v>
      </c>
    </row>
    <row r="1549" spans="2:35" x14ac:dyDescent="0.3">
      <c r="B1549" s="85">
        <f t="shared" si="2954"/>
        <v>46843</v>
      </c>
      <c r="C1549" s="3"/>
      <c r="D1549" s="3"/>
      <c r="E1549" s="5">
        <f t="shared" ref="E1549:AI1549" si="2971">E846+E953</f>
        <v>66.047460293645358</v>
      </c>
      <c r="F1549" s="5">
        <f t="shared" si="2971"/>
        <v>46.24313751096463</v>
      </c>
      <c r="G1549" s="5">
        <f t="shared" si="2971"/>
        <v>65.356443641156517</v>
      </c>
      <c r="H1549" s="5">
        <f t="shared" si="2971"/>
        <v>6.201165824845309</v>
      </c>
      <c r="I1549" s="5">
        <f t="shared" si="2971"/>
        <v>39.558637583000063</v>
      </c>
      <c r="J1549" s="5">
        <f t="shared" si="2971"/>
        <v>281.92349350094526</v>
      </c>
      <c r="K1549" s="5">
        <f t="shared" si="2971"/>
        <v>10.621240901030589</v>
      </c>
      <c r="L1549" s="5"/>
      <c r="M1549" s="5">
        <f t="shared" si="2971"/>
        <v>22.040245938018217</v>
      </c>
      <c r="N1549" s="5">
        <f t="shared" si="2971"/>
        <v>0</v>
      </c>
      <c r="O1549" s="5">
        <f t="shared" si="2971"/>
        <v>0</v>
      </c>
      <c r="P1549" s="5">
        <f t="shared" si="2971"/>
        <v>0</v>
      </c>
      <c r="Q1549" s="5">
        <f t="shared" si="2971"/>
        <v>0</v>
      </c>
      <c r="R1549" s="5">
        <f t="shared" si="2971"/>
        <v>0</v>
      </c>
      <c r="S1549" s="5">
        <f t="shared" si="2971"/>
        <v>0</v>
      </c>
      <c r="T1549" s="5"/>
      <c r="U1549" s="5">
        <f t="shared" si="2971"/>
        <v>9.8631965671630368</v>
      </c>
      <c r="V1549" s="5">
        <f t="shared" si="2971"/>
        <v>5.5493491399202739</v>
      </c>
      <c r="W1549" s="5">
        <f t="shared" si="2971"/>
        <v>6.9612777036699054</v>
      </c>
      <c r="X1549" s="5">
        <f t="shared" si="2971"/>
        <v>2.6386944329336468</v>
      </c>
      <c r="Y1549" s="5">
        <f t="shared" si="2971"/>
        <v>2.223988607681588</v>
      </c>
      <c r="Z1549" s="5">
        <f t="shared" si="2971"/>
        <v>22.859252756724381</v>
      </c>
      <c r="AA1549" s="5">
        <f t="shared" si="2971"/>
        <v>0.94221496395960336</v>
      </c>
      <c r="AB1549" s="5"/>
      <c r="AC1549" s="5">
        <f t="shared" si="2971"/>
        <v>7.8477887816775098</v>
      </c>
      <c r="AD1549" s="5">
        <f t="shared" si="2971"/>
        <v>2.8187300071483321</v>
      </c>
      <c r="AE1549" s="5">
        <f t="shared" si="2971"/>
        <v>3.7564945091486281</v>
      </c>
      <c r="AF1549" s="5">
        <f t="shared" si="2971"/>
        <v>1.4224183355378552</v>
      </c>
      <c r="AG1549" s="5">
        <f t="shared" si="2971"/>
        <v>1.1801273023641787</v>
      </c>
      <c r="AH1549" s="5">
        <f t="shared" si="2971"/>
        <v>11.165961881606673</v>
      </c>
      <c r="AI1549" s="5">
        <f t="shared" si="2971"/>
        <v>1.3678811349678994</v>
      </c>
    </row>
    <row r="1550" spans="2:35" x14ac:dyDescent="0.3">
      <c r="B1550" s="85">
        <f t="shared" si="2954"/>
        <v>47208</v>
      </c>
      <c r="C1550" s="3"/>
      <c r="D1550" s="3"/>
      <c r="E1550" s="5">
        <f t="shared" ref="E1550:AI1550" si="2972">E847+E954</f>
        <v>66.377697595113588</v>
      </c>
      <c r="F1550" s="5">
        <f t="shared" si="2972"/>
        <v>46.474353198519452</v>
      </c>
      <c r="G1550" s="5">
        <f t="shared" si="2972"/>
        <v>65.683225859362281</v>
      </c>
      <c r="H1550" s="5">
        <f t="shared" si="2972"/>
        <v>6.2321716539695355</v>
      </c>
      <c r="I1550" s="5">
        <f t="shared" si="2972"/>
        <v>39.756430770915067</v>
      </c>
      <c r="J1550" s="5">
        <f t="shared" si="2972"/>
        <v>283.33311096844989</v>
      </c>
      <c r="K1550" s="5">
        <f t="shared" si="2972"/>
        <v>10.674347105535748</v>
      </c>
      <c r="L1550" s="5"/>
      <c r="M1550" s="5">
        <f t="shared" si="2972"/>
        <v>22.150447167708293</v>
      </c>
      <c r="N1550" s="5">
        <f t="shared" si="2972"/>
        <v>0</v>
      </c>
      <c r="O1550" s="5">
        <f t="shared" si="2972"/>
        <v>0</v>
      </c>
      <c r="P1550" s="5">
        <f t="shared" si="2972"/>
        <v>0</v>
      </c>
      <c r="Q1550" s="5">
        <f t="shared" si="2972"/>
        <v>0</v>
      </c>
      <c r="R1550" s="5">
        <f t="shared" si="2972"/>
        <v>0</v>
      </c>
      <c r="S1550" s="5">
        <f t="shared" si="2972"/>
        <v>0</v>
      </c>
      <c r="T1550" s="5"/>
      <c r="U1550" s="5">
        <f t="shared" si="2972"/>
        <v>9.9125125499988513</v>
      </c>
      <c r="V1550" s="5">
        <f t="shared" si="2972"/>
        <v>5.5770958856198725</v>
      </c>
      <c r="W1550" s="5">
        <f t="shared" si="2972"/>
        <v>6.9960840921882532</v>
      </c>
      <c r="X1550" s="5">
        <f t="shared" si="2972"/>
        <v>2.6518879050983148</v>
      </c>
      <c r="Y1550" s="5">
        <f t="shared" si="2972"/>
        <v>2.2351085507199961</v>
      </c>
      <c r="Z1550" s="5">
        <f t="shared" si="2972"/>
        <v>22.973549020507996</v>
      </c>
      <c r="AA1550" s="5">
        <f t="shared" si="2972"/>
        <v>0.94692603877940051</v>
      </c>
      <c r="AB1550" s="5"/>
      <c r="AC1550" s="5">
        <f t="shared" si="2972"/>
        <v>7.8870277255858996</v>
      </c>
      <c r="AD1550" s="5">
        <f t="shared" si="2972"/>
        <v>2.8328236571840724</v>
      </c>
      <c r="AE1550" s="5">
        <f t="shared" si="2972"/>
        <v>3.7752769816943705</v>
      </c>
      <c r="AF1550" s="5">
        <f t="shared" si="2972"/>
        <v>1.4295304272155447</v>
      </c>
      <c r="AG1550" s="5">
        <f t="shared" si="2972"/>
        <v>1.1860279388759996</v>
      </c>
      <c r="AH1550" s="5">
        <f t="shared" si="2972"/>
        <v>11.221791691014705</v>
      </c>
      <c r="AI1550" s="5">
        <f t="shared" si="2972"/>
        <v>1.374720540642739</v>
      </c>
    </row>
    <row r="1551" spans="2:35" x14ac:dyDescent="0.3">
      <c r="B1551" s="85">
        <f t="shared" si="2954"/>
        <v>47573</v>
      </c>
      <c r="C1551" s="3"/>
      <c r="D1551" s="3"/>
      <c r="E1551" s="5">
        <f t="shared" ref="E1551:AI1551" si="2973">E848+E955</f>
        <v>66.70958608308915</v>
      </c>
      <c r="F1551" s="5">
        <f t="shared" si="2973"/>
        <v>46.706724964512034</v>
      </c>
      <c r="G1551" s="5">
        <f t="shared" si="2973"/>
        <v>66.011641988659079</v>
      </c>
      <c r="H1551" s="5">
        <f t="shared" si="2973"/>
        <v>6.2633325122393817</v>
      </c>
      <c r="I1551" s="5">
        <f t="shared" si="2973"/>
        <v>39.95521292476964</v>
      </c>
      <c r="J1551" s="5">
        <f t="shared" si="2973"/>
        <v>284.74977652329216</v>
      </c>
      <c r="K1551" s="5">
        <f t="shared" si="2973"/>
        <v>10.727718841063425</v>
      </c>
      <c r="L1551" s="5"/>
      <c r="M1551" s="5">
        <f t="shared" si="2973"/>
        <v>22.261199403546851</v>
      </c>
      <c r="N1551" s="5">
        <f t="shared" si="2973"/>
        <v>0</v>
      </c>
      <c r="O1551" s="5">
        <f t="shared" si="2973"/>
        <v>0</v>
      </c>
      <c r="P1551" s="5">
        <f t="shared" si="2973"/>
        <v>0</v>
      </c>
      <c r="Q1551" s="5">
        <f t="shared" si="2973"/>
        <v>0</v>
      </c>
      <c r="R1551" s="5">
        <f t="shared" si="2973"/>
        <v>0</v>
      </c>
      <c r="S1551" s="5">
        <f t="shared" si="2973"/>
        <v>0</v>
      </c>
      <c r="T1551" s="5"/>
      <c r="U1551" s="5">
        <f t="shared" si="2973"/>
        <v>9.9620751127488454</v>
      </c>
      <c r="V1551" s="5">
        <f t="shared" si="2973"/>
        <v>5.6049813650479727</v>
      </c>
      <c r="W1551" s="5">
        <f t="shared" si="2973"/>
        <v>7.031064512649194</v>
      </c>
      <c r="X1551" s="5">
        <f t="shared" si="2973"/>
        <v>2.6651473446238061</v>
      </c>
      <c r="Y1551" s="5">
        <f t="shared" si="2973"/>
        <v>2.2462840934735953</v>
      </c>
      <c r="Z1551" s="5">
        <f t="shared" si="2973"/>
        <v>23.088416765610532</v>
      </c>
      <c r="AA1551" s="5">
        <f t="shared" si="2973"/>
        <v>0.95166066897329826</v>
      </c>
      <c r="AB1551" s="5"/>
      <c r="AC1551" s="5">
        <f t="shared" si="2973"/>
        <v>7.9264628642138257</v>
      </c>
      <c r="AD1551" s="5">
        <f t="shared" si="2973"/>
        <v>2.846987775469993</v>
      </c>
      <c r="AE1551" s="5">
        <f t="shared" si="2973"/>
        <v>3.794153366602842</v>
      </c>
      <c r="AF1551" s="5">
        <f t="shared" si="2973"/>
        <v>1.4366780793516225</v>
      </c>
      <c r="AG1551" s="5">
        <f t="shared" si="2973"/>
        <v>1.1919580785703794</v>
      </c>
      <c r="AH1551" s="5">
        <f t="shared" si="2973"/>
        <v>11.277900649469778</v>
      </c>
      <c r="AI1551" s="5">
        <f t="shared" si="2973"/>
        <v>1.3815941433459524</v>
      </c>
    </row>
    <row r="1552" spans="2:35" x14ac:dyDescent="0.3">
      <c r="B1552" s="85">
        <f t="shared" si="2954"/>
        <v>47938</v>
      </c>
      <c r="C1552" s="3"/>
      <c r="D1552" s="3"/>
      <c r="E1552" s="5">
        <f t="shared" ref="E1552:AI1552" si="2974">E849+E956</f>
        <v>67.043134013504584</v>
      </c>
      <c r="F1552" s="5">
        <f t="shared" si="2974"/>
        <v>46.94025858933459</v>
      </c>
      <c r="G1552" s="5">
        <f t="shared" si="2974"/>
        <v>66.341700198602382</v>
      </c>
      <c r="H1552" s="5">
        <f t="shared" si="2974"/>
        <v>6.2946491748005791</v>
      </c>
      <c r="I1552" s="5">
        <f t="shared" si="2974"/>
        <v>40.154988989393487</v>
      </c>
      <c r="J1552" s="5">
        <f t="shared" si="2974"/>
        <v>286.17352540590866</v>
      </c>
      <c r="K1552" s="5">
        <f t="shared" si="2974"/>
        <v>10.781357435268744</v>
      </c>
      <c r="L1552" s="5"/>
      <c r="M1552" s="5">
        <f t="shared" si="2974"/>
        <v>22.372505400564581</v>
      </c>
      <c r="N1552" s="5">
        <f t="shared" si="2974"/>
        <v>0</v>
      </c>
      <c r="O1552" s="5">
        <f t="shared" si="2974"/>
        <v>0</v>
      </c>
      <c r="P1552" s="5">
        <f t="shared" si="2974"/>
        <v>0</v>
      </c>
      <c r="Q1552" s="5">
        <f t="shared" si="2974"/>
        <v>0</v>
      </c>
      <c r="R1552" s="5">
        <f t="shared" si="2974"/>
        <v>0</v>
      </c>
      <c r="S1552" s="5">
        <f t="shared" si="2974"/>
        <v>0</v>
      </c>
      <c r="T1552" s="5"/>
      <c r="U1552" s="5">
        <f t="shared" si="2974"/>
        <v>10.01188548831259</v>
      </c>
      <c r="V1552" s="5">
        <f t="shared" si="2974"/>
        <v>5.6330062718732119</v>
      </c>
      <c r="W1552" s="5">
        <f t="shared" si="2974"/>
        <v>7.066219835212439</v>
      </c>
      <c r="X1552" s="5">
        <f t="shared" si="2974"/>
        <v>2.6784730813469255</v>
      </c>
      <c r="Y1552" s="5">
        <f t="shared" si="2974"/>
        <v>2.2575155139409633</v>
      </c>
      <c r="Z1552" s="5">
        <f t="shared" si="2974"/>
        <v>23.203858849438582</v>
      </c>
      <c r="AA1552" s="5">
        <f t="shared" si="2974"/>
        <v>0.95641897231816508</v>
      </c>
      <c r="AB1552" s="5"/>
      <c r="AC1552" s="5">
        <f t="shared" si="2974"/>
        <v>7.9660951785348946</v>
      </c>
      <c r="AD1552" s="5">
        <f t="shared" si="2974"/>
        <v>2.8612227143473428</v>
      </c>
      <c r="AE1552" s="5">
        <f t="shared" si="2974"/>
        <v>3.8131241334358559</v>
      </c>
      <c r="AF1552" s="5">
        <f t="shared" si="2974"/>
        <v>1.4438614697483807</v>
      </c>
      <c r="AG1552" s="5">
        <f t="shared" si="2974"/>
        <v>1.1979178689632313</v>
      </c>
      <c r="AH1552" s="5">
        <f t="shared" si="2974"/>
        <v>11.334290152717125</v>
      </c>
      <c r="AI1552" s="5">
        <f t="shared" si="2974"/>
        <v>1.3885021140626821</v>
      </c>
    </row>
    <row r="1553" spans="2:35" x14ac:dyDescent="0.3">
      <c r="B1553" s="85">
        <f t="shared" si="2954"/>
        <v>48304</v>
      </c>
      <c r="C1553" s="3"/>
      <c r="D1553" s="3"/>
      <c r="E1553" s="5">
        <f t="shared" ref="E1553:AI1553" si="2975">E850+E957</f>
        <v>67.378349683572111</v>
      </c>
      <c r="F1553" s="5">
        <f t="shared" si="2975"/>
        <v>47.174959882281264</v>
      </c>
      <c r="G1553" s="5">
        <f t="shared" si="2975"/>
        <v>66.673408699595385</v>
      </c>
      <c r="H1553" s="5">
        <f t="shared" si="2975"/>
        <v>6.3261224206745803</v>
      </c>
      <c r="I1553" s="5">
        <f t="shared" si="2975"/>
        <v>40.35576393434043</v>
      </c>
      <c r="J1553" s="5">
        <f t="shared" si="2975"/>
        <v>287.60439303293811</v>
      </c>
      <c r="K1553" s="5">
        <f t="shared" si="2975"/>
        <v>10.835264222445087</v>
      </c>
      <c r="L1553" s="5"/>
      <c r="M1553" s="5">
        <f t="shared" si="2975"/>
        <v>22.484367927567394</v>
      </c>
      <c r="N1553" s="5">
        <f t="shared" si="2975"/>
        <v>0</v>
      </c>
      <c r="O1553" s="5">
        <f t="shared" si="2975"/>
        <v>0</v>
      </c>
      <c r="P1553" s="5">
        <f t="shared" si="2975"/>
        <v>0</v>
      </c>
      <c r="Q1553" s="5">
        <f t="shared" si="2975"/>
        <v>0</v>
      </c>
      <c r="R1553" s="5">
        <f t="shared" si="2975"/>
        <v>0</v>
      </c>
      <c r="S1553" s="5">
        <f t="shared" si="2975"/>
        <v>0</v>
      </c>
      <c r="T1553" s="5"/>
      <c r="U1553" s="5">
        <f t="shared" si="2975"/>
        <v>10.06194491575415</v>
      </c>
      <c r="V1553" s="5">
        <f t="shared" si="2975"/>
        <v>5.6611713032325772</v>
      </c>
      <c r="W1553" s="5">
        <f t="shared" si="2975"/>
        <v>7.1015509343884995</v>
      </c>
      <c r="X1553" s="5">
        <f t="shared" si="2975"/>
        <v>2.6918654467536602</v>
      </c>
      <c r="Y1553" s="5">
        <f t="shared" si="2975"/>
        <v>2.2688030915106672</v>
      </c>
      <c r="Z1553" s="5">
        <f t="shared" si="2975"/>
        <v>23.319878143685777</v>
      </c>
      <c r="AA1553" s="5">
        <f t="shared" si="2975"/>
        <v>0.96120106717975529</v>
      </c>
      <c r="AB1553" s="5"/>
      <c r="AC1553" s="5">
        <f t="shared" si="2975"/>
        <v>8.0059256544275677</v>
      </c>
      <c r="AD1553" s="5">
        <f t="shared" si="2975"/>
        <v>2.8755288279190787</v>
      </c>
      <c r="AE1553" s="5">
        <f t="shared" si="2975"/>
        <v>3.8321897541030343</v>
      </c>
      <c r="AF1553" s="5">
        <f t="shared" si="2975"/>
        <v>1.4510807770971228</v>
      </c>
      <c r="AG1553" s="5">
        <f t="shared" si="2975"/>
        <v>1.2039074583080471</v>
      </c>
      <c r="AH1553" s="5">
        <f t="shared" si="2975"/>
        <v>11.390961603480712</v>
      </c>
      <c r="AI1553" s="5">
        <f t="shared" si="2975"/>
        <v>1.3954446246329955</v>
      </c>
    </row>
    <row r="1554" spans="2:35" x14ac:dyDescent="0.3">
      <c r="B1554" s="85">
        <f t="shared" si="2954"/>
        <v>48669</v>
      </c>
      <c r="C1554" s="3"/>
      <c r="D1554" s="3"/>
      <c r="E1554" s="5">
        <f t="shared" ref="E1554:AI1554" si="2976">E851+E958</f>
        <v>67.715241431989952</v>
      </c>
      <c r="F1554" s="5">
        <f t="shared" si="2976"/>
        <v>47.410834681692663</v>
      </c>
      <c r="G1554" s="5">
        <f t="shared" si="2976"/>
        <v>67.006775743093357</v>
      </c>
      <c r="H1554" s="5">
        <f t="shared" si="2976"/>
        <v>6.3577530327779526</v>
      </c>
      <c r="I1554" s="5">
        <f t="shared" si="2976"/>
        <v>40.557542754012132</v>
      </c>
      <c r="J1554" s="5">
        <f t="shared" si="2976"/>
        <v>289.0424149981028</v>
      </c>
      <c r="K1554" s="5">
        <f t="shared" si="2976"/>
        <v>10.889440543557306</v>
      </c>
      <c r="L1554" s="5"/>
      <c r="M1554" s="5">
        <f t="shared" si="2976"/>
        <v>22.596789767205234</v>
      </c>
      <c r="N1554" s="5">
        <f t="shared" si="2976"/>
        <v>0</v>
      </c>
      <c r="O1554" s="5">
        <f t="shared" si="2976"/>
        <v>0</v>
      </c>
      <c r="P1554" s="5">
        <f t="shared" si="2976"/>
        <v>0</v>
      </c>
      <c r="Q1554" s="5">
        <f t="shared" si="2976"/>
        <v>0</v>
      </c>
      <c r="R1554" s="5">
        <f t="shared" si="2976"/>
        <v>0</v>
      </c>
      <c r="S1554" s="5">
        <f t="shared" si="2976"/>
        <v>0</v>
      </c>
      <c r="T1554" s="5"/>
      <c r="U1554" s="5">
        <f t="shared" si="2976"/>
        <v>10.112254640332921</v>
      </c>
      <c r="V1554" s="5">
        <f t="shared" si="2976"/>
        <v>5.6894771597487388</v>
      </c>
      <c r="W1554" s="5">
        <f t="shared" si="2976"/>
        <v>7.1370586890604413</v>
      </c>
      <c r="X1554" s="5">
        <f t="shared" si="2976"/>
        <v>2.705324773987428</v>
      </c>
      <c r="Y1554" s="5">
        <f t="shared" si="2976"/>
        <v>2.28014710696822</v>
      </c>
      <c r="Z1554" s="5">
        <f t="shared" si="2976"/>
        <v>23.436477534404201</v>
      </c>
      <c r="AA1554" s="5">
        <f t="shared" si="2976"/>
        <v>0.96600707251565388</v>
      </c>
      <c r="AB1554" s="5"/>
      <c r="AC1554" s="5">
        <f t="shared" si="2976"/>
        <v>8.0459552826997047</v>
      </c>
      <c r="AD1554" s="5">
        <f t="shared" si="2976"/>
        <v>2.8899064720586738</v>
      </c>
      <c r="AE1554" s="5">
        <f t="shared" si="2976"/>
        <v>3.8513507028735487</v>
      </c>
      <c r="AF1554" s="5">
        <f t="shared" si="2976"/>
        <v>1.4583361809826085</v>
      </c>
      <c r="AG1554" s="5">
        <f t="shared" si="2976"/>
        <v>1.2099269955995873</v>
      </c>
      <c r="AH1554" s="5">
        <f t="shared" si="2976"/>
        <v>11.447916411498113</v>
      </c>
      <c r="AI1554" s="5">
        <f t="shared" si="2976"/>
        <v>1.4024218477561603</v>
      </c>
    </row>
    <row r="1555" spans="2:35" x14ac:dyDescent="0.3">
      <c r="B1555" s="85">
        <f t="shared" si="2954"/>
        <v>49034</v>
      </c>
      <c r="C1555" s="3"/>
      <c r="D1555" s="3"/>
      <c r="E1555" s="5">
        <f t="shared" ref="E1555:AI1555" si="2977">E852+E959</f>
        <v>68.053817639149884</v>
      </c>
      <c r="F1555" s="5">
        <f t="shared" si="2977"/>
        <v>47.647888855101115</v>
      </c>
      <c r="G1555" s="5">
        <f t="shared" si="2977"/>
        <v>67.341809621808807</v>
      </c>
      <c r="H1555" s="5">
        <f t="shared" si="2977"/>
        <v>6.389541797941841</v>
      </c>
      <c r="I1555" s="5">
        <f t="shared" si="2977"/>
        <v>40.76033046778219</v>
      </c>
      <c r="J1555" s="5">
        <f t="shared" si="2977"/>
        <v>290.48762707309322</v>
      </c>
      <c r="K1555" s="5">
        <f t="shared" si="2977"/>
        <v>10.943887746275095</v>
      </c>
      <c r="L1555" s="5"/>
      <c r="M1555" s="5">
        <f t="shared" si="2977"/>
        <v>22.709773716041262</v>
      </c>
      <c r="N1555" s="5">
        <f t="shared" si="2977"/>
        <v>0</v>
      </c>
      <c r="O1555" s="5">
        <f t="shared" si="2977"/>
        <v>0</v>
      </c>
      <c r="P1555" s="5">
        <f t="shared" si="2977"/>
        <v>0</v>
      </c>
      <c r="Q1555" s="5">
        <f t="shared" si="2977"/>
        <v>0</v>
      </c>
      <c r="R1555" s="5">
        <f t="shared" si="2977"/>
        <v>0</v>
      </c>
      <c r="S1555" s="5">
        <f t="shared" si="2977"/>
        <v>0</v>
      </c>
      <c r="T1555" s="5"/>
      <c r="U1555" s="5">
        <f t="shared" si="2977"/>
        <v>10.162815913534583</v>
      </c>
      <c r="V1555" s="5">
        <f t="shared" si="2977"/>
        <v>5.7179245455474819</v>
      </c>
      <c r="W1555" s="5">
        <f t="shared" si="2977"/>
        <v>7.1727439825057422</v>
      </c>
      <c r="X1555" s="5">
        <f t="shared" si="2977"/>
        <v>2.7188513978573647</v>
      </c>
      <c r="Y1555" s="5">
        <f t="shared" si="2977"/>
        <v>2.291547842503062</v>
      </c>
      <c r="Z1555" s="5">
        <f t="shared" si="2977"/>
        <v>23.553659922076221</v>
      </c>
      <c r="AA1555" s="5">
        <f t="shared" si="2977"/>
        <v>0.97083710787823185</v>
      </c>
      <c r="AB1555" s="5"/>
      <c r="AC1555" s="5">
        <f t="shared" si="2977"/>
        <v>8.0861850591132018</v>
      </c>
      <c r="AD1555" s="5">
        <f t="shared" si="2977"/>
        <v>2.9043560044189669</v>
      </c>
      <c r="AE1555" s="5">
        <f t="shared" si="2977"/>
        <v>3.870607456387916</v>
      </c>
      <c r="AF1555" s="5">
        <f t="shared" si="2977"/>
        <v>1.4656278618875209</v>
      </c>
      <c r="AG1555" s="5">
        <f t="shared" si="2977"/>
        <v>1.215976630577585</v>
      </c>
      <c r="AH1555" s="5">
        <f t="shared" si="2977"/>
        <v>11.505155993555601</v>
      </c>
      <c r="AI1555" s="5">
        <f t="shared" si="2977"/>
        <v>1.4094339569949408</v>
      </c>
    </row>
    <row r="1556" spans="2:35" x14ac:dyDescent="0.3">
      <c r="B1556" s="85">
        <f t="shared" si="2954"/>
        <v>49399</v>
      </c>
      <c r="C1556" s="3"/>
      <c r="D1556" s="3"/>
      <c r="E1556" s="5">
        <f t="shared" ref="E1556:AI1556" si="2978">E853+E960</f>
        <v>68.394086727345623</v>
      </c>
      <c r="F1556" s="5">
        <f t="shared" si="2978"/>
        <v>47.88612829937663</v>
      </c>
      <c r="G1556" s="5">
        <f t="shared" si="2978"/>
        <v>67.67851866991785</v>
      </c>
      <c r="H1556" s="5">
        <f t="shared" si="2978"/>
        <v>6.4214895069315503</v>
      </c>
      <c r="I1556" s="5">
        <f t="shared" si="2978"/>
        <v>40.964132120121107</v>
      </c>
      <c r="J1556" s="5">
        <f t="shared" si="2978"/>
        <v>291.94006520845863</v>
      </c>
      <c r="K1556" s="5">
        <f t="shared" si="2978"/>
        <v>10.99860718500647</v>
      </c>
      <c r="L1556" s="5"/>
      <c r="M1556" s="5">
        <f t="shared" si="2978"/>
        <v>22.823322584621465</v>
      </c>
      <c r="N1556" s="5">
        <f t="shared" si="2978"/>
        <v>0</v>
      </c>
      <c r="O1556" s="5">
        <f t="shared" si="2978"/>
        <v>0</v>
      </c>
      <c r="P1556" s="5">
        <f t="shared" si="2978"/>
        <v>0</v>
      </c>
      <c r="Q1556" s="5">
        <f t="shared" si="2978"/>
        <v>0</v>
      </c>
      <c r="R1556" s="5">
        <f t="shared" si="2978"/>
        <v>0</v>
      </c>
      <c r="S1556" s="5">
        <f t="shared" si="2978"/>
        <v>0</v>
      </c>
      <c r="T1556" s="5"/>
      <c r="U1556" s="5">
        <f t="shared" si="2978"/>
        <v>10.213629993102254</v>
      </c>
      <c r="V1556" s="5">
        <f t="shared" si="2978"/>
        <v>5.746514168275219</v>
      </c>
      <c r="W1556" s="5">
        <f t="shared" si="2978"/>
        <v>7.2086077024182718</v>
      </c>
      <c r="X1556" s="5">
        <f t="shared" si="2978"/>
        <v>2.7324456548466509</v>
      </c>
      <c r="Y1556" s="5">
        <f t="shared" si="2978"/>
        <v>2.3030055817155777</v>
      </c>
      <c r="Z1556" s="5">
        <f t="shared" si="2978"/>
        <v>23.6714282216866</v>
      </c>
      <c r="AA1556" s="5">
        <f t="shared" si="2978"/>
        <v>0.97569129341762306</v>
      </c>
      <c r="AB1556" s="5"/>
      <c r="AC1556" s="5">
        <f t="shared" si="2978"/>
        <v>8.1266159844087653</v>
      </c>
      <c r="AD1556" s="5">
        <f t="shared" si="2978"/>
        <v>2.9188777844410616</v>
      </c>
      <c r="AE1556" s="5">
        <f t="shared" si="2978"/>
        <v>3.889960493669856</v>
      </c>
      <c r="AF1556" s="5">
        <f t="shared" si="2978"/>
        <v>1.4729560011969587</v>
      </c>
      <c r="AG1556" s="5">
        <f t="shared" si="2978"/>
        <v>1.2220565137304729</v>
      </c>
      <c r="AH1556" s="5">
        <f t="shared" si="2978"/>
        <v>11.56268177352338</v>
      </c>
      <c r="AI1556" s="5">
        <f t="shared" si="2978"/>
        <v>1.4164811267799153</v>
      </c>
    </row>
    <row r="1557" spans="2:35" x14ac:dyDescent="0.3">
      <c r="B1557" s="85">
        <f t="shared" si="2954"/>
        <v>49765</v>
      </c>
      <c r="C1557" s="3"/>
      <c r="D1557" s="3"/>
      <c r="E1557" s="5">
        <f t="shared" ref="E1557:AI1557" si="2979">E854+E961</f>
        <v>68.736057160982341</v>
      </c>
      <c r="F1557" s="5">
        <f t="shared" si="2979"/>
        <v>48.125558940873503</v>
      </c>
      <c r="G1557" s="5">
        <f t="shared" si="2979"/>
        <v>68.016911263267417</v>
      </c>
      <c r="H1557" s="5">
        <f t="shared" si="2979"/>
        <v>6.4535969544662075</v>
      </c>
      <c r="I1557" s="5">
        <f t="shared" si="2979"/>
        <v>41.16895278072171</v>
      </c>
      <c r="J1557" s="5">
        <f t="shared" si="2979"/>
        <v>293.399765534501</v>
      </c>
      <c r="K1557" s="5">
        <f t="shared" si="2979"/>
        <v>11.0536002209315</v>
      </c>
      <c r="L1557" s="5"/>
      <c r="M1557" s="5">
        <f t="shared" si="2979"/>
        <v>22.937439197544563</v>
      </c>
      <c r="N1557" s="5">
        <f t="shared" si="2979"/>
        <v>0</v>
      </c>
      <c r="O1557" s="5">
        <f t="shared" si="2979"/>
        <v>0</v>
      </c>
      <c r="P1557" s="5">
        <f t="shared" si="2979"/>
        <v>0</v>
      </c>
      <c r="Q1557" s="5">
        <f t="shared" si="2979"/>
        <v>0</v>
      </c>
      <c r="R1557" s="5">
        <f t="shared" si="2979"/>
        <v>0</v>
      </c>
      <c r="S1557" s="5">
        <f t="shared" si="2979"/>
        <v>0</v>
      </c>
      <c r="T1557" s="5"/>
      <c r="U1557" s="5">
        <f t="shared" si="2979"/>
        <v>10.264698143067765</v>
      </c>
      <c r="V1557" s="5">
        <f t="shared" si="2979"/>
        <v>5.7752467391165938</v>
      </c>
      <c r="W1557" s="5">
        <f t="shared" si="2979"/>
        <v>7.2446507409303607</v>
      </c>
      <c r="X1557" s="5">
        <f t="shared" si="2979"/>
        <v>2.7461078831208829</v>
      </c>
      <c r="Y1557" s="5">
        <f t="shared" si="2979"/>
        <v>2.3145206096241551</v>
      </c>
      <c r="Z1557" s="5">
        <f t="shared" si="2979"/>
        <v>23.789785362795037</v>
      </c>
      <c r="AA1557" s="5">
        <f t="shared" si="2979"/>
        <v>0.98056974988471102</v>
      </c>
      <c r="AB1557" s="5"/>
      <c r="AC1557" s="5">
        <f t="shared" si="2979"/>
        <v>8.1672490643308109</v>
      </c>
      <c r="AD1557" s="5">
        <f t="shared" si="2979"/>
        <v>2.933472173363266</v>
      </c>
      <c r="AE1557" s="5">
        <f t="shared" si="2979"/>
        <v>3.909410296138204</v>
      </c>
      <c r="AF1557" s="5">
        <f t="shared" si="2979"/>
        <v>1.4803207812029431</v>
      </c>
      <c r="AG1557" s="5">
        <f t="shared" si="2979"/>
        <v>1.2281667962991252</v>
      </c>
      <c r="AH1557" s="5">
        <f t="shared" si="2979"/>
        <v>11.620495182390997</v>
      </c>
      <c r="AI1557" s="5">
        <f t="shared" si="2979"/>
        <v>1.4235635324138147</v>
      </c>
    </row>
    <row r="1558" spans="2:35" x14ac:dyDescent="0.3">
      <c r="B1558" s="85">
        <f t="shared" si="2954"/>
        <v>50130</v>
      </c>
      <c r="C1558" s="3"/>
      <c r="D1558" s="3"/>
      <c r="E1558" s="5">
        <f t="shared" ref="E1558:AI1558" si="2980">E855+E962</f>
        <v>69.079737446787249</v>
      </c>
      <c r="F1558" s="5">
        <f t="shared" si="2980"/>
        <v>48.366186735577863</v>
      </c>
      <c r="G1558" s="5">
        <f t="shared" si="2980"/>
        <v>68.356995819583759</v>
      </c>
      <c r="H1558" s="5">
        <f t="shared" si="2980"/>
        <v>6.4858649392385379</v>
      </c>
      <c r="I1558" s="5">
        <f t="shared" si="2980"/>
        <v>41.374797544625309</v>
      </c>
      <c r="J1558" s="5">
        <f t="shared" si="2980"/>
        <v>294.86676436217346</v>
      </c>
      <c r="K1558" s="5">
        <f t="shared" si="2980"/>
        <v>11.108868222036161</v>
      </c>
      <c r="L1558" s="5"/>
      <c r="M1558" s="5">
        <f t="shared" si="2980"/>
        <v>23.052126393532284</v>
      </c>
      <c r="N1558" s="5">
        <f t="shared" si="2980"/>
        <v>0</v>
      </c>
      <c r="O1558" s="5">
        <f t="shared" si="2980"/>
        <v>0</v>
      </c>
      <c r="P1558" s="5">
        <f t="shared" si="2980"/>
        <v>0</v>
      </c>
      <c r="Q1558" s="5">
        <f t="shared" si="2980"/>
        <v>0</v>
      </c>
      <c r="R1558" s="5">
        <f t="shared" si="2980"/>
        <v>0</v>
      </c>
      <c r="S1558" s="5">
        <f t="shared" si="2980"/>
        <v>0</v>
      </c>
      <c r="T1558" s="5"/>
      <c r="U1558" s="5">
        <f t="shared" si="2980"/>
        <v>10.316021633783102</v>
      </c>
      <c r="V1558" s="5">
        <f t="shared" si="2980"/>
        <v>5.804122972812177</v>
      </c>
      <c r="W1558" s="5">
        <f t="shared" si="2980"/>
        <v>7.2808739946350123</v>
      </c>
      <c r="X1558" s="5">
        <f t="shared" si="2980"/>
        <v>2.7598384225364887</v>
      </c>
      <c r="Y1558" s="5">
        <f t="shared" si="2980"/>
        <v>2.3260932126722751</v>
      </c>
      <c r="Z1558" s="5">
        <f t="shared" si="2980"/>
        <v>23.908734289609004</v>
      </c>
      <c r="AA1558" s="5">
        <f t="shared" si="2980"/>
        <v>0.9854725986341345</v>
      </c>
      <c r="AB1558" s="5"/>
      <c r="AC1558" s="5">
        <f t="shared" si="2980"/>
        <v>8.2080853096524642</v>
      </c>
      <c r="AD1558" s="5">
        <f t="shared" si="2980"/>
        <v>2.9481395342300827</v>
      </c>
      <c r="AE1558" s="5">
        <f t="shared" si="2980"/>
        <v>3.9289573476188946</v>
      </c>
      <c r="AF1558" s="5">
        <f t="shared" si="2980"/>
        <v>1.4877223851089576</v>
      </c>
      <c r="AG1558" s="5">
        <f t="shared" si="2980"/>
        <v>1.2343076302806208</v>
      </c>
      <c r="AH1558" s="5">
        <f t="shared" si="2980"/>
        <v>11.678597658302952</v>
      </c>
      <c r="AI1558" s="5">
        <f t="shared" si="2980"/>
        <v>1.4306813500758837</v>
      </c>
    </row>
    <row r="1559" spans="2:35" x14ac:dyDescent="0.3">
      <c r="B1559" s="85">
        <f t="shared" si="2954"/>
        <v>50495</v>
      </c>
      <c r="C1559" s="3"/>
      <c r="D1559" s="3"/>
      <c r="E1559" s="5">
        <f t="shared" ref="E1559:AI1559" si="2981">E856+E963</f>
        <v>69.425136134021187</v>
      </c>
      <c r="F1559" s="5">
        <f t="shared" si="2981"/>
        <v>48.608017669255744</v>
      </c>
      <c r="G1559" s="5">
        <f t="shared" si="2981"/>
        <v>68.698780798681668</v>
      </c>
      <c r="H1559" s="5">
        <f t="shared" si="2981"/>
        <v>6.5182942639347301</v>
      </c>
      <c r="I1559" s="5">
        <f t="shared" si="2981"/>
        <v>41.581671532348437</v>
      </c>
      <c r="J1559" s="5">
        <f t="shared" si="2981"/>
        <v>296.34109818398429</v>
      </c>
      <c r="K1559" s="5">
        <f t="shared" si="2981"/>
        <v>11.164412563146335</v>
      </c>
      <c r="L1559" s="5"/>
      <c r="M1559" s="5">
        <f t="shared" si="2981"/>
        <v>23.167387025499938</v>
      </c>
      <c r="N1559" s="5">
        <f t="shared" si="2981"/>
        <v>0</v>
      </c>
      <c r="O1559" s="5">
        <f t="shared" si="2981"/>
        <v>0</v>
      </c>
      <c r="P1559" s="5">
        <f t="shared" si="2981"/>
        <v>0</v>
      </c>
      <c r="Q1559" s="5">
        <f t="shared" si="2981"/>
        <v>0</v>
      </c>
      <c r="R1559" s="5">
        <f t="shared" si="2981"/>
        <v>0</v>
      </c>
      <c r="S1559" s="5">
        <f t="shared" si="2981"/>
        <v>0</v>
      </c>
      <c r="T1559" s="5"/>
      <c r="U1559" s="5">
        <f t="shared" si="2981"/>
        <v>10.367601741952017</v>
      </c>
      <c r="V1559" s="5">
        <f t="shared" si="2981"/>
        <v>5.8331435876762363</v>
      </c>
      <c r="W1559" s="5">
        <f t="shared" si="2981"/>
        <v>7.317278364608188</v>
      </c>
      <c r="X1559" s="5">
        <f t="shared" si="2981"/>
        <v>2.7736376146491706</v>
      </c>
      <c r="Y1559" s="5">
        <f t="shared" si="2981"/>
        <v>2.337723678735637</v>
      </c>
      <c r="Z1559" s="5">
        <f t="shared" si="2981"/>
        <v>24.02827796105705</v>
      </c>
      <c r="AA1559" s="5">
        <f t="shared" si="2981"/>
        <v>0.99039996162730515</v>
      </c>
      <c r="AB1559" s="5"/>
      <c r="AC1559" s="5">
        <f t="shared" si="2981"/>
        <v>8.2491257362007282</v>
      </c>
      <c r="AD1559" s="5">
        <f t="shared" si="2981"/>
        <v>2.9628802319012322</v>
      </c>
      <c r="AE1559" s="5">
        <f t="shared" si="2981"/>
        <v>3.9486021343569893</v>
      </c>
      <c r="AF1559" s="5">
        <f t="shared" si="2981"/>
        <v>1.4951609970345014</v>
      </c>
      <c r="AG1559" s="5">
        <f t="shared" si="2981"/>
        <v>1.2404791684320235</v>
      </c>
      <c r="AH1559" s="5">
        <f t="shared" si="2981"/>
        <v>11.736990646594467</v>
      </c>
      <c r="AI1559" s="5">
        <f t="shared" si="2981"/>
        <v>1.4378347568262628</v>
      </c>
    </row>
    <row r="1560" spans="2:35" x14ac:dyDescent="0.3">
      <c r="B1560" s="85">
        <f t="shared" si="2954"/>
        <v>50860</v>
      </c>
      <c r="C1560" s="3"/>
      <c r="D1560" s="3"/>
      <c r="E1560" s="5">
        <f t="shared" ref="E1560:AI1560" si="2982">E857+E964</f>
        <v>69.772261814691291</v>
      </c>
      <c r="F1560" s="5">
        <f t="shared" si="2982"/>
        <v>48.851057757602014</v>
      </c>
      <c r="G1560" s="5">
        <f t="shared" si="2982"/>
        <v>69.042274702675044</v>
      </c>
      <c r="H1560" s="5">
        <f t="shared" si="2982"/>
        <v>6.5508857352544023</v>
      </c>
      <c r="I1560" s="5">
        <f t="shared" si="2982"/>
        <v>41.789579890010167</v>
      </c>
      <c r="J1560" s="5">
        <f t="shared" si="2982"/>
        <v>297.82280367490415</v>
      </c>
      <c r="K1560" s="5">
        <f t="shared" si="2982"/>
        <v>11.220234625962064</v>
      </c>
      <c r="L1560" s="5"/>
      <c r="M1560" s="5">
        <f t="shared" si="2982"/>
        <v>23.283223960627449</v>
      </c>
      <c r="N1560" s="5">
        <f t="shared" si="2982"/>
        <v>0</v>
      </c>
      <c r="O1560" s="5">
        <f t="shared" si="2982"/>
        <v>0</v>
      </c>
      <c r="P1560" s="5">
        <f t="shared" si="2982"/>
        <v>0</v>
      </c>
      <c r="Q1560" s="5">
        <f t="shared" si="2982"/>
        <v>0</v>
      </c>
      <c r="R1560" s="5">
        <f t="shared" si="2982"/>
        <v>0</v>
      </c>
      <c r="S1560" s="5">
        <f t="shared" si="2982"/>
        <v>0</v>
      </c>
      <c r="T1560" s="5"/>
      <c r="U1560" s="5">
        <f t="shared" si="2982"/>
        <v>10.419439750661777</v>
      </c>
      <c r="V1560" s="5">
        <f t="shared" si="2982"/>
        <v>5.8623093056146178</v>
      </c>
      <c r="W1560" s="5">
        <f t="shared" si="2982"/>
        <v>7.3538647564312276</v>
      </c>
      <c r="X1560" s="5">
        <f t="shared" si="2982"/>
        <v>2.787505802722416</v>
      </c>
      <c r="Y1560" s="5">
        <f t="shared" si="2982"/>
        <v>2.3494122971293141</v>
      </c>
      <c r="Z1560" s="5">
        <f t="shared" si="2982"/>
        <v>24.148419350862326</v>
      </c>
      <c r="AA1560" s="5">
        <f t="shared" si="2982"/>
        <v>0.99535196143544158</v>
      </c>
      <c r="AB1560" s="5"/>
      <c r="AC1560" s="5">
        <f t="shared" si="2982"/>
        <v>8.2903713648817323</v>
      </c>
      <c r="AD1560" s="5">
        <f t="shared" si="2982"/>
        <v>2.9776946330607386</v>
      </c>
      <c r="AE1560" s="5">
        <f t="shared" si="2982"/>
        <v>3.9683451450287737</v>
      </c>
      <c r="AF1560" s="5">
        <f t="shared" si="2982"/>
        <v>1.5026368020196739</v>
      </c>
      <c r="AG1560" s="5">
        <f t="shared" si="2982"/>
        <v>1.2466815642741838</v>
      </c>
      <c r="AH1560" s="5">
        <f t="shared" si="2982"/>
        <v>11.795675599827435</v>
      </c>
      <c r="AI1560" s="5">
        <f t="shared" si="2982"/>
        <v>1.445023930610394</v>
      </c>
    </row>
    <row r="1561" spans="2:35" x14ac:dyDescent="0.3">
      <c r="B1561" s="85">
        <f t="shared" si="2954"/>
        <v>51226</v>
      </c>
      <c r="C1561" s="3"/>
      <c r="D1561" s="3"/>
      <c r="E1561" s="5">
        <f t="shared" ref="E1561:AI1561" si="2983">E858+E965</f>
        <v>70.121123123764733</v>
      </c>
      <c r="F1561" s="5">
        <f t="shared" si="2983"/>
        <v>49.095313046390018</v>
      </c>
      <c r="G1561" s="5">
        <f t="shared" si="2983"/>
        <v>69.387486076188438</v>
      </c>
      <c r="H1561" s="5">
        <f t="shared" si="2983"/>
        <v>6.5836401639306743</v>
      </c>
      <c r="I1561" s="5">
        <f t="shared" si="2983"/>
        <v>41.998527789460219</v>
      </c>
      <c r="J1561" s="5">
        <f t="shared" si="2983"/>
        <v>299.31191769327864</v>
      </c>
      <c r="K1561" s="5">
        <f t="shared" si="2983"/>
        <v>11.27633579909188</v>
      </c>
      <c r="L1561" s="5"/>
      <c r="M1561" s="5">
        <f t="shared" si="2983"/>
        <v>23.399640080430586</v>
      </c>
      <c r="N1561" s="5">
        <f t="shared" si="2983"/>
        <v>0</v>
      </c>
      <c r="O1561" s="5">
        <f t="shared" si="2983"/>
        <v>0</v>
      </c>
      <c r="P1561" s="5">
        <f t="shared" si="2983"/>
        <v>0</v>
      </c>
      <c r="Q1561" s="5">
        <f t="shared" si="2983"/>
        <v>0</v>
      </c>
      <c r="R1561" s="5">
        <f t="shared" si="2983"/>
        <v>0</v>
      </c>
      <c r="S1561" s="5">
        <f t="shared" si="2983"/>
        <v>0</v>
      </c>
      <c r="T1561" s="5"/>
      <c r="U1561" s="5">
        <f t="shared" si="2983"/>
        <v>10.471536949415084</v>
      </c>
      <c r="V1561" s="5">
        <f t="shared" si="2983"/>
        <v>5.8916208521426894</v>
      </c>
      <c r="W1561" s="5">
        <f t="shared" si="2983"/>
        <v>7.3906340802133821</v>
      </c>
      <c r="X1561" s="5">
        <f t="shared" si="2983"/>
        <v>2.8014433317360274</v>
      </c>
      <c r="Y1561" s="5">
        <f t="shared" si="2983"/>
        <v>2.3611593586149611</v>
      </c>
      <c r="Z1561" s="5">
        <f t="shared" si="2983"/>
        <v>24.269161447616636</v>
      </c>
      <c r="AA1561" s="5">
        <f t="shared" si="2983"/>
        <v>1.0003287212426186</v>
      </c>
      <c r="AB1561" s="5"/>
      <c r="AC1561" s="5">
        <f t="shared" si="2983"/>
        <v>8.3318232217061396</v>
      </c>
      <c r="AD1561" s="5">
        <f t="shared" si="2983"/>
        <v>2.9925831062260415</v>
      </c>
      <c r="AE1561" s="5">
        <f t="shared" si="2983"/>
        <v>3.9881868707539163</v>
      </c>
      <c r="AF1561" s="5">
        <f t="shared" si="2983"/>
        <v>1.5101499860297727</v>
      </c>
      <c r="AG1561" s="5">
        <f t="shared" si="2983"/>
        <v>1.2529149720955541</v>
      </c>
      <c r="AH1561" s="5">
        <f t="shared" si="2983"/>
        <v>11.854653977826569</v>
      </c>
      <c r="AI1561" s="5">
        <f t="shared" si="2983"/>
        <v>1.452249050263446</v>
      </c>
    </row>
    <row r="1562" spans="2:35" x14ac:dyDescent="0.3">
      <c r="B1562" s="85">
        <f t="shared" si="2954"/>
        <v>51591</v>
      </c>
      <c r="C1562" s="3"/>
      <c r="D1562" s="3"/>
      <c r="E1562" s="5">
        <f t="shared" ref="E1562:AI1562" si="2984">E859+E966</f>
        <v>52.787811789800429</v>
      </c>
      <c r="F1562" s="5">
        <f t="shared" si="2984"/>
        <v>36.959392967507092</v>
      </c>
      <c r="G1562" s="5">
        <f t="shared" si="2984"/>
        <v>52.235523225894667</v>
      </c>
      <c r="H1562" s="5">
        <f t="shared" si="2984"/>
        <v>4.9562234941950001</v>
      </c>
      <c r="I1562" s="5">
        <f t="shared" si="2984"/>
        <v>31.616869234762191</v>
      </c>
      <c r="J1562" s="5">
        <f t="shared" si="2984"/>
        <v>225.32470208370412</v>
      </c>
      <c r="K1562" s="5">
        <f t="shared" si="2984"/>
        <v>8.4889269498781577</v>
      </c>
      <c r="L1562" s="5"/>
      <c r="M1562" s="5">
        <f t="shared" si="2984"/>
        <v>17.615459386391564</v>
      </c>
      <c r="N1562" s="5">
        <f t="shared" si="2984"/>
        <v>0</v>
      </c>
      <c r="O1562" s="5">
        <f t="shared" si="2984"/>
        <v>0</v>
      </c>
      <c r="P1562" s="5">
        <f t="shared" si="2984"/>
        <v>0</v>
      </c>
      <c r="Q1562" s="5">
        <f t="shared" si="2984"/>
        <v>0</v>
      </c>
      <c r="R1562" s="5">
        <f t="shared" si="2984"/>
        <v>0</v>
      </c>
      <c r="S1562" s="5">
        <f t="shared" si="2984"/>
        <v>0</v>
      </c>
      <c r="T1562" s="5"/>
      <c r="U1562" s="5">
        <f t="shared" si="2984"/>
        <v>7.8830671416945028</v>
      </c>
      <c r="V1562" s="5">
        <f t="shared" si="2984"/>
        <v>4.4352651358827</v>
      </c>
      <c r="W1562" s="5">
        <f t="shared" si="2984"/>
        <v>5.563735768250524</v>
      </c>
      <c r="X1562" s="5">
        <f t="shared" si="2984"/>
        <v>2.1089517216439746</v>
      </c>
      <c r="Y1562" s="5">
        <f t="shared" si="2984"/>
        <v>1.7775019890696897</v>
      </c>
      <c r="Z1562" s="5">
        <f t="shared" si="2984"/>
        <v>18.270042887531623</v>
      </c>
      <c r="AA1562" s="5">
        <f t="shared" si="2984"/>
        <v>0.75305645307028557</v>
      </c>
      <c r="AB1562" s="5"/>
      <c r="AC1562" s="5">
        <f t="shared" si="2984"/>
        <v>6.2722714140933871</v>
      </c>
      <c r="AD1562" s="5">
        <f t="shared" si="2984"/>
        <v>2.2528434619903912</v>
      </c>
      <c r="AE1562" s="5">
        <f t="shared" si="2984"/>
        <v>3.0023429251742968</v>
      </c>
      <c r="AF1562" s="5">
        <f t="shared" si="2984"/>
        <v>1.1368544838651096</v>
      </c>
      <c r="AG1562" s="5">
        <f t="shared" si="2984"/>
        <v>0.9432056531505858</v>
      </c>
      <c r="AH1562" s="5">
        <f t="shared" si="2984"/>
        <v>8.9242900731952837</v>
      </c>
      <c r="AI1562" s="5">
        <f t="shared" si="2984"/>
        <v>1.0932661389623692</v>
      </c>
    </row>
    <row r="1564" spans="2:35" s="78" customFormat="1" x14ac:dyDescent="0.3">
      <c r="B1564" s="77" t="s">
        <v>275</v>
      </c>
      <c r="C1564" s="77"/>
      <c r="D1564" s="77"/>
    </row>
    <row r="1565" spans="2:35" s="99" customFormat="1" x14ac:dyDescent="0.3">
      <c r="B1565" s="98" t="s">
        <v>270</v>
      </c>
      <c r="C1565" s="98"/>
      <c r="D1565" s="98"/>
    </row>
    <row r="1566" spans="2:35" x14ac:dyDescent="0.3">
      <c r="E1566" s="305" t="s">
        <v>89</v>
      </c>
      <c r="F1566" s="305"/>
      <c r="G1566" s="305"/>
      <c r="H1566" s="305"/>
      <c r="I1566" s="305"/>
      <c r="J1566" s="305"/>
      <c r="K1566" s="305"/>
      <c r="M1566" s="305" t="s">
        <v>64</v>
      </c>
      <c r="N1566" s="305"/>
      <c r="O1566" s="305"/>
      <c r="P1566" s="305"/>
      <c r="Q1566" s="305"/>
      <c r="R1566" s="305"/>
      <c r="S1566" s="305"/>
      <c r="U1566" s="305" t="s">
        <v>65</v>
      </c>
      <c r="V1566" s="305"/>
      <c r="W1566" s="305"/>
      <c r="X1566" s="305"/>
      <c r="Y1566" s="305"/>
      <c r="Z1566" s="305"/>
      <c r="AA1566" s="305"/>
      <c r="AC1566" s="305" t="s">
        <v>66</v>
      </c>
      <c r="AD1566" s="305"/>
      <c r="AE1566" s="305"/>
      <c r="AF1566" s="305"/>
      <c r="AG1566" s="305"/>
      <c r="AH1566" s="305"/>
      <c r="AI1566" s="305"/>
    </row>
    <row r="1567" spans="2:35" s="3" customFormat="1" x14ac:dyDescent="0.3">
      <c r="B1567" s="4" t="s">
        <v>211</v>
      </c>
      <c r="C1567" s="4"/>
      <c r="D1567" s="4"/>
      <c r="E1567" s="3" t="s">
        <v>70</v>
      </c>
      <c r="F1567" s="3" t="s">
        <v>69</v>
      </c>
      <c r="G1567" s="3" t="s">
        <v>61</v>
      </c>
      <c r="H1567" s="3" t="s">
        <v>68</v>
      </c>
      <c r="I1567" s="3" t="s">
        <v>71</v>
      </c>
      <c r="J1567" s="3" t="s">
        <v>72</v>
      </c>
      <c r="K1567" s="3" t="s">
        <v>62</v>
      </c>
      <c r="M1567" s="3" t="s">
        <v>70</v>
      </c>
      <c r="N1567" s="3" t="s">
        <v>69</v>
      </c>
      <c r="O1567" s="3" t="s">
        <v>61</v>
      </c>
      <c r="P1567" s="3" t="s">
        <v>68</v>
      </c>
      <c r="Q1567" s="3" t="s">
        <v>71</v>
      </c>
      <c r="R1567" s="3" t="s">
        <v>72</v>
      </c>
      <c r="S1567" s="3" t="s">
        <v>62</v>
      </c>
      <c r="U1567" s="3" t="s">
        <v>70</v>
      </c>
      <c r="V1567" s="3" t="s">
        <v>69</v>
      </c>
      <c r="W1567" s="3" t="s">
        <v>61</v>
      </c>
      <c r="X1567" s="3" t="s">
        <v>68</v>
      </c>
      <c r="Y1567" s="3" t="s">
        <v>71</v>
      </c>
      <c r="Z1567" s="3" t="s">
        <v>72</v>
      </c>
      <c r="AA1567" s="3" t="s">
        <v>62</v>
      </c>
      <c r="AC1567" s="3" t="s">
        <v>70</v>
      </c>
      <c r="AD1567" s="3" t="s">
        <v>69</v>
      </c>
      <c r="AE1567" s="3" t="s">
        <v>61</v>
      </c>
      <c r="AF1567" s="3" t="s">
        <v>68</v>
      </c>
      <c r="AG1567" s="3" t="s">
        <v>71</v>
      </c>
      <c r="AH1567" s="3" t="s">
        <v>72</v>
      </c>
      <c r="AI1567" s="3" t="s">
        <v>62</v>
      </c>
    </row>
    <row r="1568" spans="2:35" hidden="1" x14ac:dyDescent="0.3">
      <c r="B1568" s="86">
        <f>B1532</f>
        <v>40633</v>
      </c>
      <c r="C1568" s="3"/>
      <c r="D1568" s="3"/>
      <c r="E1568" s="5">
        <f>E584+E1391</f>
        <v>9.1948440000000033</v>
      </c>
      <c r="F1568" s="5">
        <f t="shared" ref="F1568:K1568" si="2985">F584+F1391</f>
        <v>1.0736226000000002</v>
      </c>
      <c r="G1568" s="5">
        <f t="shared" si="2985"/>
        <v>2.7100754999999985</v>
      </c>
      <c r="H1568" s="5">
        <f t="shared" si="2985"/>
        <v>17.784315000000007</v>
      </c>
      <c r="I1568" s="5">
        <f t="shared" si="2985"/>
        <v>12.752952550000003</v>
      </c>
      <c r="J1568" s="5">
        <f t="shared" si="2985"/>
        <v>32.274243909999974</v>
      </c>
      <c r="K1568" s="5">
        <f t="shared" si="2985"/>
        <v>15.589568610000004</v>
      </c>
      <c r="L1568" s="5"/>
      <c r="M1568" s="5">
        <f t="shared" ref="M1568:S1568" si="2986">M584+M1391</f>
        <v>9.6635459999999966</v>
      </c>
      <c r="N1568" s="5">
        <f t="shared" si="2986"/>
        <v>0</v>
      </c>
      <c r="O1568" s="5">
        <f t="shared" si="2986"/>
        <v>0</v>
      </c>
      <c r="P1568" s="5">
        <f t="shared" si="2986"/>
        <v>0</v>
      </c>
      <c r="Q1568" s="5">
        <f t="shared" si="2986"/>
        <v>0</v>
      </c>
      <c r="R1568" s="5">
        <f t="shared" si="2986"/>
        <v>0</v>
      </c>
      <c r="S1568" s="5">
        <f t="shared" si="2986"/>
        <v>0</v>
      </c>
      <c r="T1568" s="5"/>
      <c r="U1568" s="5">
        <f t="shared" ref="U1568:AA1568" si="2987">U584+U1391</f>
        <v>9.2720699999999994</v>
      </c>
      <c r="V1568" s="5">
        <f t="shared" si="2987"/>
        <v>0.28919610000000073</v>
      </c>
      <c r="W1568" s="5">
        <f t="shared" si="2987"/>
        <v>0.72823674999999888</v>
      </c>
      <c r="X1568" s="5">
        <f t="shared" si="2987"/>
        <v>1.6911450000000006</v>
      </c>
      <c r="Y1568" s="5">
        <f t="shared" si="2987"/>
        <v>1.1551937849999998</v>
      </c>
      <c r="Z1568" s="5">
        <f t="shared" si="2987"/>
        <v>2.6230129100000021</v>
      </c>
      <c r="AA1568" s="5">
        <f t="shared" si="2987"/>
        <v>1.2495829499999997</v>
      </c>
      <c r="AB1568" s="5"/>
      <c r="AC1568" s="5">
        <f t="shared" ref="AC1568:AI1568" si="2988">AC584+AC1391</f>
        <v>4.3483620000000016</v>
      </c>
      <c r="AD1568" s="5">
        <f t="shared" si="2988"/>
        <v>5.8332600000000068E-2</v>
      </c>
      <c r="AE1568" s="5">
        <f t="shared" si="2988"/>
        <v>0.15530049999999984</v>
      </c>
      <c r="AF1568" s="5">
        <f t="shared" si="2988"/>
        <v>0.84557250000000028</v>
      </c>
      <c r="AG1568" s="5">
        <f t="shared" si="2988"/>
        <v>1.14864794</v>
      </c>
      <c r="AH1568" s="5">
        <f t="shared" si="2988"/>
        <v>0</v>
      </c>
      <c r="AI1568" s="5">
        <f t="shared" si="2988"/>
        <v>1.3535622450000002</v>
      </c>
    </row>
    <row r="1569" spans="2:35" hidden="1" x14ac:dyDescent="0.3">
      <c r="B1569" s="86">
        <f t="shared" ref="B1569:B1598" si="2989">B1533</f>
        <v>40999</v>
      </c>
      <c r="C1569" s="3"/>
      <c r="D1569" s="3"/>
      <c r="E1569" s="5">
        <f t="shared" ref="E1569:K1569" si="2990">E585+E1392</f>
        <v>9.844452000000004</v>
      </c>
      <c r="F1569" s="5">
        <f t="shared" si="2990"/>
        <v>1.1178756000000014</v>
      </c>
      <c r="G1569" s="5">
        <f t="shared" si="2990"/>
        <v>2.8557029999999983</v>
      </c>
      <c r="H1569" s="5">
        <f t="shared" si="2990"/>
        <v>18.572271000000001</v>
      </c>
      <c r="I1569" s="5">
        <f t="shared" si="2990"/>
        <v>13.616291249999989</v>
      </c>
      <c r="J1569" s="5">
        <f t="shared" si="2990"/>
        <v>34.682997219999997</v>
      </c>
      <c r="K1569" s="5">
        <f t="shared" si="2990"/>
        <v>16.735961339999996</v>
      </c>
      <c r="L1569" s="5"/>
      <c r="M1569" s="5">
        <f t="shared" ref="M1569:S1569" si="2991">M585+M1392</f>
        <v>10.346267999999995</v>
      </c>
      <c r="N1569" s="5">
        <f t="shared" si="2991"/>
        <v>0</v>
      </c>
      <c r="O1569" s="5">
        <f t="shared" si="2991"/>
        <v>0</v>
      </c>
      <c r="P1569" s="5">
        <f t="shared" si="2991"/>
        <v>0</v>
      </c>
      <c r="Q1569" s="5">
        <f t="shared" si="2991"/>
        <v>0</v>
      </c>
      <c r="R1569" s="5">
        <f t="shared" si="2991"/>
        <v>0</v>
      </c>
      <c r="S1569" s="5">
        <f t="shared" si="2991"/>
        <v>0</v>
      </c>
      <c r="T1569" s="5"/>
      <c r="U1569" s="5">
        <f t="shared" ref="U1569:AA1569" si="2992">U585+U1392</f>
        <v>9.9271349999999927</v>
      </c>
      <c r="V1569" s="5">
        <f t="shared" si="2992"/>
        <v>0.30111660000000029</v>
      </c>
      <c r="W1569" s="5">
        <f t="shared" si="2992"/>
        <v>0.76734549999999935</v>
      </c>
      <c r="X1569" s="5">
        <f t="shared" si="2992"/>
        <v>1.7646930000000012</v>
      </c>
      <c r="Y1569" s="5">
        <f t="shared" si="2992"/>
        <v>1.2334563749999994</v>
      </c>
      <c r="Z1569" s="5">
        <f t="shared" si="2992"/>
        <v>2.8191202200000012</v>
      </c>
      <c r="AA1569" s="5">
        <f t="shared" si="2992"/>
        <v>1.3410872999999996</v>
      </c>
      <c r="AB1569" s="5"/>
      <c r="AC1569" s="5">
        <f t="shared" ref="AC1569:AI1569" si="2993">AC585+AC1392</f>
        <v>4.6555710000000019</v>
      </c>
      <c r="AD1569" s="5">
        <f t="shared" si="2993"/>
        <v>6.0735600000000001E-2</v>
      </c>
      <c r="AE1569" s="5">
        <f t="shared" si="2993"/>
        <v>0.16375300000000004</v>
      </c>
      <c r="AF1569" s="5">
        <f t="shared" si="2993"/>
        <v>0.88234650000000059</v>
      </c>
      <c r="AG1569" s="5">
        <f t="shared" si="2993"/>
        <v>1.2265604999999979</v>
      </c>
      <c r="AH1569" s="5">
        <f t="shared" si="2993"/>
        <v>0</v>
      </c>
      <c r="AI1569" s="5">
        <f t="shared" si="2993"/>
        <v>1.4527050300000002</v>
      </c>
    </row>
    <row r="1570" spans="2:35" hidden="1" x14ac:dyDescent="0.3">
      <c r="B1570" s="86">
        <f t="shared" si="2989"/>
        <v>41364</v>
      </c>
      <c r="C1570" s="3"/>
      <c r="D1570" s="3"/>
      <c r="E1570" s="5">
        <f t="shared" ref="E1570:K1570" si="2994">E586+E1393</f>
        <v>10.818182399999998</v>
      </c>
      <c r="F1570" s="5">
        <f t="shared" si="2994"/>
        <v>1.1909322000000024</v>
      </c>
      <c r="G1570" s="5">
        <f t="shared" si="2994"/>
        <v>3.0809579999999954</v>
      </c>
      <c r="H1570" s="5">
        <f t="shared" si="2994"/>
        <v>19.880074500000006</v>
      </c>
      <c r="I1570" s="5">
        <f t="shared" si="2994"/>
        <v>14.901132099999984</v>
      </c>
      <c r="J1570" s="5">
        <f t="shared" si="2994"/>
        <v>38.125072089999996</v>
      </c>
      <c r="K1570" s="5">
        <f t="shared" si="2994"/>
        <v>18.298350630000002</v>
      </c>
      <c r="L1570" s="5"/>
      <c r="M1570" s="5">
        <f t="shared" ref="M1570:S1570" si="2995">M586+M1393</f>
        <v>11.369541599999991</v>
      </c>
      <c r="N1570" s="5">
        <f t="shared" si="2995"/>
        <v>0</v>
      </c>
      <c r="O1570" s="5">
        <f t="shared" si="2995"/>
        <v>0</v>
      </c>
      <c r="P1570" s="5">
        <f t="shared" si="2995"/>
        <v>0</v>
      </c>
      <c r="Q1570" s="5">
        <f t="shared" si="2995"/>
        <v>0</v>
      </c>
      <c r="R1570" s="5">
        <f t="shared" si="2995"/>
        <v>0</v>
      </c>
      <c r="S1570" s="5">
        <f t="shared" si="2995"/>
        <v>0</v>
      </c>
      <c r="T1570" s="5"/>
      <c r="U1570" s="5">
        <f t="shared" ref="U1570:AA1570" si="2996">U586+U1393</f>
        <v>10.908882000000006</v>
      </c>
      <c r="V1570" s="5">
        <f t="shared" si="2996"/>
        <v>0.32086170000000003</v>
      </c>
      <c r="W1570" s="5">
        <f t="shared" si="2996"/>
        <v>0.82796300000000045</v>
      </c>
      <c r="X1570" s="5">
        <f t="shared" si="2996"/>
        <v>1.8875834999999999</v>
      </c>
      <c r="Y1570" s="5">
        <f t="shared" si="2996"/>
        <v>1.3500877199999977</v>
      </c>
      <c r="Z1570" s="5">
        <f t="shared" si="2996"/>
        <v>3.0985543400000011</v>
      </c>
      <c r="AA1570" s="5">
        <f t="shared" si="2996"/>
        <v>1.4678023499999999</v>
      </c>
      <c r="AB1570" s="5"/>
      <c r="AC1570" s="5">
        <f t="shared" ref="AC1570:AI1570" si="2997">AC586+AC1393</f>
        <v>5.1159251999999995</v>
      </c>
      <c r="AD1570" s="5">
        <f t="shared" si="2997"/>
        <v>6.4402199999999965E-2</v>
      </c>
      <c r="AE1570" s="5">
        <f t="shared" si="2997"/>
        <v>0.1762579999999998</v>
      </c>
      <c r="AF1570" s="5">
        <f t="shared" si="2997"/>
        <v>0.94379174999999993</v>
      </c>
      <c r="AG1570" s="5">
        <f t="shared" si="2997"/>
        <v>1.3429209799999988</v>
      </c>
      <c r="AH1570" s="5">
        <f t="shared" si="2997"/>
        <v>0</v>
      </c>
      <c r="AI1570" s="5">
        <f t="shared" si="2997"/>
        <v>1.5898708350000001</v>
      </c>
    </row>
    <row r="1571" spans="2:35" hidden="1" x14ac:dyDescent="0.3">
      <c r="B1571" s="86">
        <f t="shared" si="2989"/>
        <v>41729</v>
      </c>
      <c r="C1571" s="3"/>
      <c r="D1571" s="3"/>
      <c r="E1571" s="5">
        <f t="shared" ref="E1571:K1571" si="2998">E587+E1394</f>
        <v>12.413294399999998</v>
      </c>
      <c r="F1571" s="5">
        <f t="shared" si="2998"/>
        <v>1.3397418000000023</v>
      </c>
      <c r="G1571" s="5">
        <f t="shared" si="2998"/>
        <v>3.5043149999999983</v>
      </c>
      <c r="H1571" s="5">
        <f t="shared" si="2998"/>
        <v>22.268635500000002</v>
      </c>
      <c r="I1571" s="5">
        <f t="shared" si="2998"/>
        <v>17.074729649999995</v>
      </c>
      <c r="J1571" s="5">
        <f t="shared" si="2998"/>
        <v>43.982611059999975</v>
      </c>
      <c r="K1571" s="5">
        <f t="shared" si="2998"/>
        <v>21.119712389999997</v>
      </c>
      <c r="L1571" s="5"/>
      <c r="M1571" s="5">
        <f t="shared" ref="M1571:S1571" si="2999">M587+M1394</f>
        <v>13.046049600000003</v>
      </c>
      <c r="N1571" s="5">
        <f t="shared" si="2999"/>
        <v>0</v>
      </c>
      <c r="O1571" s="5">
        <f t="shared" si="2999"/>
        <v>0</v>
      </c>
      <c r="P1571" s="5">
        <f t="shared" si="2999"/>
        <v>0</v>
      </c>
      <c r="Q1571" s="5">
        <f t="shared" si="2999"/>
        <v>0</v>
      </c>
      <c r="R1571" s="5">
        <f t="shared" si="2999"/>
        <v>0</v>
      </c>
      <c r="S1571" s="5">
        <f t="shared" si="2999"/>
        <v>0</v>
      </c>
      <c r="T1571" s="5"/>
      <c r="U1571" s="5">
        <f t="shared" ref="U1571:AA1571" si="3000">U587+U1394</f>
        <v>12.517542000000006</v>
      </c>
      <c r="V1571" s="5">
        <f t="shared" si="3000"/>
        <v>0.36092730000000017</v>
      </c>
      <c r="W1571" s="5">
        <f t="shared" si="3000"/>
        <v>0.94162749999999917</v>
      </c>
      <c r="X1571" s="5">
        <f t="shared" si="3000"/>
        <v>2.1142215000000011</v>
      </c>
      <c r="Y1571" s="5">
        <f t="shared" si="3000"/>
        <v>1.5468880049999996</v>
      </c>
      <c r="Z1571" s="5">
        <f t="shared" si="3000"/>
        <v>3.5746188100000014</v>
      </c>
      <c r="AA1571" s="5">
        <f t="shared" si="3000"/>
        <v>1.6931470500000005</v>
      </c>
      <c r="AB1571" s="5"/>
      <c r="AC1571" s="5">
        <f t="shared" ref="AC1571:AI1571" si="3001">AC587+AC1394</f>
        <v>5.8704011999999963</v>
      </c>
      <c r="AD1571" s="5">
        <f t="shared" si="3001"/>
        <v>7.2571799999999964E-2</v>
      </c>
      <c r="AE1571" s="5">
        <f t="shared" si="3001"/>
        <v>0.20096500000000006</v>
      </c>
      <c r="AF1571" s="5">
        <f t="shared" si="3001"/>
        <v>1.0571107500000005</v>
      </c>
      <c r="AG1571" s="5">
        <f t="shared" si="3001"/>
        <v>1.5384649199999991</v>
      </c>
      <c r="AH1571" s="5">
        <f t="shared" si="3001"/>
        <v>0</v>
      </c>
      <c r="AI1571" s="5">
        <f t="shared" si="3001"/>
        <v>1.8340172549999996</v>
      </c>
    </row>
    <row r="1572" spans="2:35" hidden="1" x14ac:dyDescent="0.3">
      <c r="B1572" s="86">
        <f t="shared" si="2989"/>
        <v>42094</v>
      </c>
      <c r="C1572" s="3"/>
      <c r="D1572" s="3"/>
      <c r="E1572" s="5">
        <f t="shared" ref="E1572:K1572" si="3002">E588+E1395</f>
        <v>13.284319199999999</v>
      </c>
      <c r="F1572" s="5">
        <f t="shared" si="3002"/>
        <v>1.4019948000000007</v>
      </c>
      <c r="G1572" s="5">
        <f t="shared" si="3002"/>
        <v>3.6845189999999945</v>
      </c>
      <c r="H1572" s="5">
        <f t="shared" si="3002"/>
        <v>23.242713750000007</v>
      </c>
      <c r="I1572" s="5">
        <f t="shared" si="3002"/>
        <v>18.227542449999987</v>
      </c>
      <c r="J1572" s="5">
        <f t="shared" si="3002"/>
        <v>47.188332560000013</v>
      </c>
      <c r="K1572" s="5">
        <f t="shared" si="3002"/>
        <v>22.543436160000002</v>
      </c>
      <c r="L1572" s="5"/>
      <c r="M1572" s="5">
        <f t="shared" ref="M1572:S1572" si="3003">M588+M1395</f>
        <v>13.961872799999995</v>
      </c>
      <c r="N1572" s="5">
        <f t="shared" si="3003"/>
        <v>0</v>
      </c>
      <c r="O1572" s="5">
        <f t="shared" si="3003"/>
        <v>0</v>
      </c>
      <c r="P1572" s="5">
        <f t="shared" si="3003"/>
        <v>0</v>
      </c>
      <c r="Q1572" s="5">
        <f t="shared" si="3003"/>
        <v>0</v>
      </c>
      <c r="R1572" s="5">
        <f t="shared" si="3003"/>
        <v>0</v>
      </c>
      <c r="S1572" s="5">
        <f t="shared" si="3003"/>
        <v>0</v>
      </c>
      <c r="T1572" s="5"/>
      <c r="U1572" s="5">
        <f t="shared" ref="U1572:AA1572" si="3004">U588+U1395</f>
        <v>13.396580999999998</v>
      </c>
      <c r="V1572" s="5">
        <f t="shared" si="3004"/>
        <v>0.37764780000000009</v>
      </c>
      <c r="W1572" s="5">
        <f t="shared" si="3004"/>
        <v>0.99012149999999899</v>
      </c>
      <c r="X1572" s="5">
        <f t="shared" si="3004"/>
        <v>2.2092412499999998</v>
      </c>
      <c r="Y1572" s="5">
        <f t="shared" si="3004"/>
        <v>1.6513652149999984</v>
      </c>
      <c r="Z1572" s="5">
        <f t="shared" si="3004"/>
        <v>3.8353215600000006</v>
      </c>
      <c r="AA1572" s="5">
        <f t="shared" si="3004"/>
        <v>1.8081251999999992</v>
      </c>
      <c r="AB1572" s="5"/>
      <c r="AC1572" s="5">
        <f t="shared" ref="AC1572:AI1572" si="3005">AC588+AC1395</f>
        <v>6.2829065999999969</v>
      </c>
      <c r="AD1572" s="5">
        <f t="shared" si="3005"/>
        <v>7.6174799999999987E-2</v>
      </c>
      <c r="AE1572" s="5">
        <f t="shared" si="3005"/>
        <v>0.21096899999999996</v>
      </c>
      <c r="AF1572" s="5">
        <f t="shared" si="3005"/>
        <v>1.1046206249999999</v>
      </c>
      <c r="AG1572" s="5">
        <f t="shared" si="3005"/>
        <v>1.6424330599999983</v>
      </c>
      <c r="AH1572" s="5">
        <f t="shared" si="3005"/>
        <v>0</v>
      </c>
      <c r="AI1572" s="5">
        <f t="shared" si="3005"/>
        <v>1.95850872</v>
      </c>
    </row>
    <row r="1573" spans="2:35" hidden="1" x14ac:dyDescent="0.3">
      <c r="B1573" s="86">
        <f t="shared" si="2989"/>
        <v>42460</v>
      </c>
      <c r="C1573" s="3"/>
      <c r="D1573" s="3"/>
      <c r="E1573" s="5">
        <f t="shared" ref="E1573:K1573" si="3006">E589+E1396</f>
        <v>14.240023199999996</v>
      </c>
      <c r="F1573" s="5">
        <f t="shared" si="3006"/>
        <v>1.4628996000000001</v>
      </c>
      <c r="G1573" s="5">
        <f t="shared" si="3006"/>
        <v>3.8767229999999984</v>
      </c>
      <c r="H1573" s="5">
        <f t="shared" si="3006"/>
        <v>24.296096250000005</v>
      </c>
      <c r="I1573" s="5">
        <f t="shared" si="3006"/>
        <v>19.482978649999978</v>
      </c>
      <c r="J1573" s="5">
        <f t="shared" si="3006"/>
        <v>50.541691440000001</v>
      </c>
      <c r="K1573" s="5">
        <f t="shared" si="3006"/>
        <v>24.307645320000002</v>
      </c>
      <c r="L1573" s="5"/>
      <c r="M1573" s="5">
        <f t="shared" ref="M1573:S1573" si="3007">M589+M1396</f>
        <v>14.966158800000002</v>
      </c>
      <c r="N1573" s="5">
        <f t="shared" si="3007"/>
        <v>0</v>
      </c>
      <c r="O1573" s="5">
        <f t="shared" si="3007"/>
        <v>0</v>
      </c>
      <c r="P1573" s="5">
        <f t="shared" si="3007"/>
        <v>0</v>
      </c>
      <c r="Q1573" s="5">
        <f t="shared" si="3007"/>
        <v>0</v>
      </c>
      <c r="R1573" s="5">
        <f t="shared" si="3007"/>
        <v>0</v>
      </c>
      <c r="S1573" s="5">
        <f t="shared" si="3007"/>
        <v>0</v>
      </c>
      <c r="T1573" s="5"/>
      <c r="U1573" s="5">
        <f t="shared" ref="U1573:AA1573" si="3008">U589+U1396</f>
        <v>14.360076000000007</v>
      </c>
      <c r="V1573" s="5">
        <f t="shared" si="3008"/>
        <v>0.39408060000000056</v>
      </c>
      <c r="W1573" s="5">
        <f t="shared" si="3008"/>
        <v>1.0418155000000002</v>
      </c>
      <c r="X1573" s="5">
        <f t="shared" si="3008"/>
        <v>2.3096137500000005</v>
      </c>
      <c r="Y1573" s="5">
        <f t="shared" si="3008"/>
        <v>1.7650923049999996</v>
      </c>
      <c r="Z1573" s="5">
        <f t="shared" si="3008"/>
        <v>4.1075311900000013</v>
      </c>
      <c r="AA1573" s="5">
        <f t="shared" si="3008"/>
        <v>1.9487979</v>
      </c>
      <c r="AB1573" s="5"/>
      <c r="AC1573" s="5">
        <f t="shared" ref="AC1573:AI1573" si="3009">AC589+AC1396</f>
        <v>6.7346736000000007</v>
      </c>
      <c r="AD1573" s="5">
        <f t="shared" si="3009"/>
        <v>7.9359600000000086E-2</v>
      </c>
      <c r="AE1573" s="5">
        <f t="shared" si="3009"/>
        <v>0.22177299999999978</v>
      </c>
      <c r="AF1573" s="5">
        <f t="shared" si="3009"/>
        <v>1.1548068750000002</v>
      </c>
      <c r="AG1573" s="5">
        <f t="shared" si="3009"/>
        <v>1.755526119999999</v>
      </c>
      <c r="AH1573" s="5">
        <f t="shared" si="3009"/>
        <v>0</v>
      </c>
      <c r="AI1573" s="5">
        <f t="shared" si="3009"/>
        <v>2.1109334399999997</v>
      </c>
    </row>
    <row r="1574" spans="2:35" hidden="1" x14ac:dyDescent="0.3">
      <c r="B1574" s="86">
        <f t="shared" si="2989"/>
        <v>42825</v>
      </c>
      <c r="C1574" s="3"/>
      <c r="D1574" s="3"/>
      <c r="E1574" s="5">
        <f t="shared" ref="E1574:K1574" si="3010">E590+E1397</f>
        <v>15.319185599999997</v>
      </c>
      <c r="F1574" s="5">
        <f t="shared" si="3010"/>
        <v>1.5373044</v>
      </c>
      <c r="G1574" s="5">
        <f t="shared" si="3010"/>
        <v>4.1049269999999964</v>
      </c>
      <c r="H1574" s="5">
        <f t="shared" si="3010"/>
        <v>25.412413500000014</v>
      </c>
      <c r="I1574" s="5">
        <f t="shared" si="3010"/>
        <v>20.880610100000013</v>
      </c>
      <c r="J1574" s="5">
        <f t="shared" si="3010"/>
        <v>54.463851650000066</v>
      </c>
      <c r="K1574" s="5">
        <f t="shared" si="3010"/>
        <v>26.250334739999992</v>
      </c>
      <c r="L1574" s="5"/>
      <c r="M1574" s="5">
        <f t="shared" ref="M1574:S1574" si="3011">M590+M1397</f>
        <v>16.100120399999994</v>
      </c>
      <c r="N1574" s="5">
        <f t="shared" si="3011"/>
        <v>0</v>
      </c>
      <c r="O1574" s="5">
        <f t="shared" si="3011"/>
        <v>0</v>
      </c>
      <c r="P1574" s="5">
        <f t="shared" si="3011"/>
        <v>0</v>
      </c>
      <c r="Q1574" s="5">
        <f t="shared" si="3011"/>
        <v>0</v>
      </c>
      <c r="R1574" s="5">
        <f t="shared" si="3011"/>
        <v>0</v>
      </c>
      <c r="S1574" s="5">
        <f t="shared" si="3011"/>
        <v>0</v>
      </c>
      <c r="T1574" s="5"/>
      <c r="U1574" s="5">
        <f t="shared" ref="U1574:AA1574" si="3012">U590+U1397</f>
        <v>15.447933000000006</v>
      </c>
      <c r="V1574" s="5">
        <f t="shared" si="3012"/>
        <v>0.41411340000000063</v>
      </c>
      <c r="W1574" s="5">
        <f t="shared" si="3012"/>
        <v>1.1031094999999986</v>
      </c>
      <c r="X1574" s="5">
        <f t="shared" si="3012"/>
        <v>2.4162704999999995</v>
      </c>
      <c r="Y1574" s="5">
        <f t="shared" si="3012"/>
        <v>1.8917360700000003</v>
      </c>
      <c r="Z1574" s="5">
        <f t="shared" si="3012"/>
        <v>4.426552899999999</v>
      </c>
      <c r="AA1574" s="5">
        <f t="shared" si="3012"/>
        <v>2.1031352999999999</v>
      </c>
      <c r="AB1574" s="5"/>
      <c r="AC1574" s="5">
        <f t="shared" ref="AC1574:AI1574" si="3013">AC590+AC1397</f>
        <v>7.2447137999999995</v>
      </c>
      <c r="AD1574" s="5">
        <f t="shared" si="3013"/>
        <v>8.3444400000000085E-2</v>
      </c>
      <c r="AE1574" s="5">
        <f t="shared" si="3013"/>
        <v>0.23497699999999977</v>
      </c>
      <c r="AF1574" s="5">
        <f t="shared" si="3013"/>
        <v>1.2081352499999998</v>
      </c>
      <c r="AG1574" s="5">
        <f t="shared" si="3013"/>
        <v>1.881519879999999</v>
      </c>
      <c r="AH1574" s="5">
        <f t="shared" si="3013"/>
        <v>0</v>
      </c>
      <c r="AI1574" s="5">
        <f t="shared" si="3013"/>
        <v>2.2782003299999998</v>
      </c>
    </row>
    <row r="1575" spans="2:35" hidden="1" x14ac:dyDescent="0.3">
      <c r="B1575" s="86">
        <f t="shared" si="2989"/>
        <v>43190</v>
      </c>
      <c r="C1575" s="3"/>
      <c r="D1575" s="3"/>
      <c r="E1575" s="5">
        <f t="shared" ref="E1575:K1575" si="3014">E591+E1398</f>
        <v>16.478279999999998</v>
      </c>
      <c r="F1575" s="5">
        <f t="shared" si="3014"/>
        <v>1.6117092</v>
      </c>
      <c r="G1575" s="5">
        <f t="shared" si="3014"/>
        <v>4.3391309999999947</v>
      </c>
      <c r="H1575" s="5">
        <f t="shared" si="3014"/>
        <v>26.608035000000001</v>
      </c>
      <c r="I1575" s="5">
        <f t="shared" si="3014"/>
        <v>22.385948549999966</v>
      </c>
      <c r="J1575" s="5">
        <f t="shared" si="3014"/>
        <v>58.491908780000003</v>
      </c>
      <c r="K1575" s="5">
        <f t="shared" si="3014"/>
        <v>28.146344940000006</v>
      </c>
      <c r="L1575" s="5"/>
      <c r="M1575" s="5">
        <f t="shared" ref="M1575:S1575" si="3015">M591+M1398</f>
        <v>17.318519999999992</v>
      </c>
      <c r="N1575" s="5">
        <f t="shared" si="3015"/>
        <v>0</v>
      </c>
      <c r="O1575" s="5">
        <f t="shared" si="3015"/>
        <v>0</v>
      </c>
      <c r="P1575" s="5">
        <f t="shared" si="3015"/>
        <v>0</v>
      </c>
      <c r="Q1575" s="5">
        <f t="shared" si="3015"/>
        <v>0</v>
      </c>
      <c r="R1575" s="5">
        <f t="shared" si="3015"/>
        <v>0</v>
      </c>
      <c r="S1575" s="5">
        <f t="shared" si="3015"/>
        <v>0</v>
      </c>
      <c r="T1575" s="5"/>
      <c r="U1575" s="5">
        <f t="shared" ref="U1575:AA1575" si="3016">U591+U1398</f>
        <v>16.617149999999995</v>
      </c>
      <c r="V1575" s="5">
        <f t="shared" si="3016"/>
        <v>0.4341462000000007</v>
      </c>
      <c r="W1575" s="5">
        <f t="shared" si="3016"/>
        <v>1.1660034999999986</v>
      </c>
      <c r="X1575" s="5">
        <f t="shared" si="3016"/>
        <v>2.5282800000000005</v>
      </c>
      <c r="Y1575" s="5">
        <f t="shared" si="3016"/>
        <v>2.0280109849999981</v>
      </c>
      <c r="Z1575" s="5">
        <f t="shared" si="3016"/>
        <v>4.7535182799999998</v>
      </c>
      <c r="AA1575" s="5">
        <f t="shared" si="3016"/>
        <v>2.2568867999999997</v>
      </c>
      <c r="AB1575" s="5"/>
      <c r="AC1575" s="5">
        <f t="shared" ref="AC1575:AI1575" si="3017">AC591+AC1398</f>
        <v>7.7931899999999956</v>
      </c>
      <c r="AD1575" s="5">
        <f t="shared" si="3017"/>
        <v>8.7529200000000085E-2</v>
      </c>
      <c r="AE1575" s="5">
        <f t="shared" si="3017"/>
        <v>0.24858099999999972</v>
      </c>
      <c r="AF1575" s="5">
        <f t="shared" si="3017"/>
        <v>1.2641400000000003</v>
      </c>
      <c r="AG1575" s="5">
        <f t="shared" si="3017"/>
        <v>2.0168927399999994</v>
      </c>
      <c r="AH1575" s="5">
        <f t="shared" si="3017"/>
        <v>0</v>
      </c>
      <c r="AI1575" s="5">
        <f t="shared" si="3017"/>
        <v>2.4446337299999996</v>
      </c>
    </row>
    <row r="1576" spans="2:35" hidden="1" x14ac:dyDescent="0.3">
      <c r="B1576" s="86">
        <f t="shared" si="2989"/>
        <v>43555</v>
      </c>
      <c r="C1576" s="3"/>
      <c r="D1576" s="3"/>
      <c r="E1576" s="5">
        <f t="shared" ref="E1576:K1576" si="3018">E592+E1399</f>
        <v>17.724603599999995</v>
      </c>
      <c r="F1576" s="5">
        <f t="shared" si="3018"/>
        <v>1.6861139999999999</v>
      </c>
      <c r="G1576" s="5">
        <f t="shared" si="3018"/>
        <v>4.5928605000000005</v>
      </c>
      <c r="H1576" s="5">
        <f t="shared" si="3018"/>
        <v>27.858406500000001</v>
      </c>
      <c r="I1576" s="5">
        <f t="shared" si="3018"/>
        <v>23.990399449999984</v>
      </c>
      <c r="J1576" s="5">
        <f t="shared" si="3018"/>
        <v>63.000051250000013</v>
      </c>
      <c r="K1576" s="5">
        <f t="shared" si="3018"/>
        <v>30.333415140000007</v>
      </c>
      <c r="L1576" s="5"/>
      <c r="M1576" s="5">
        <f t="shared" ref="M1576:S1576" si="3019">M592+M1399</f>
        <v>18.628007400000001</v>
      </c>
      <c r="N1576" s="5">
        <f t="shared" si="3019"/>
        <v>0</v>
      </c>
      <c r="O1576" s="5">
        <f t="shared" si="3019"/>
        <v>0</v>
      </c>
      <c r="P1576" s="5">
        <f t="shared" si="3019"/>
        <v>0</v>
      </c>
      <c r="Q1576" s="5">
        <f t="shared" si="3019"/>
        <v>0</v>
      </c>
      <c r="R1576" s="5">
        <f t="shared" si="3019"/>
        <v>0</v>
      </c>
      <c r="S1576" s="5">
        <f t="shared" si="3019"/>
        <v>0</v>
      </c>
      <c r="T1576" s="5"/>
      <c r="U1576" s="5">
        <f t="shared" ref="U1576:AA1576" si="3020">U592+U1399</f>
        <v>17.873298000000005</v>
      </c>
      <c r="V1576" s="5">
        <f t="shared" si="3020"/>
        <v>0.45417900000000078</v>
      </c>
      <c r="W1576" s="5">
        <f t="shared" si="3020"/>
        <v>1.2341592499999994</v>
      </c>
      <c r="X1576" s="5">
        <f t="shared" si="3020"/>
        <v>2.6470395</v>
      </c>
      <c r="Y1576" s="5">
        <f t="shared" si="3020"/>
        <v>2.1733501149999981</v>
      </c>
      <c r="Z1576" s="5">
        <f t="shared" si="3020"/>
        <v>5.1200712500000032</v>
      </c>
      <c r="AA1576" s="5">
        <f t="shared" si="3020"/>
        <v>2.4314283000000003</v>
      </c>
      <c r="AB1576" s="5"/>
      <c r="AC1576" s="5">
        <f t="shared" ref="AC1576:AI1576" si="3021">AC592+AC1399</f>
        <v>8.3820527999999968</v>
      </c>
      <c r="AD1576" s="5">
        <f t="shared" si="3021"/>
        <v>9.1614000000000084E-2</v>
      </c>
      <c r="AE1576" s="5">
        <f t="shared" si="3021"/>
        <v>0.26323549999999996</v>
      </c>
      <c r="AF1576" s="5">
        <f t="shared" si="3021"/>
        <v>1.32351975</v>
      </c>
      <c r="AG1576" s="5">
        <f t="shared" si="3021"/>
        <v>2.1614146599999984</v>
      </c>
      <c r="AH1576" s="5">
        <f t="shared" si="3021"/>
        <v>0</v>
      </c>
      <c r="AI1576" s="5">
        <f t="shared" si="3021"/>
        <v>2.6337471299999997</v>
      </c>
    </row>
    <row r="1577" spans="2:35" hidden="1" x14ac:dyDescent="0.3">
      <c r="B1577" s="86">
        <f t="shared" si="2989"/>
        <v>43921</v>
      </c>
      <c r="C1577" s="3"/>
      <c r="D1577" s="3"/>
      <c r="E1577" s="5">
        <f t="shared" ref="E1577:K1577" si="3022">E593+E1400</f>
        <v>19.063785599999989</v>
      </c>
      <c r="F1577" s="5">
        <f t="shared" si="3022"/>
        <v>1.7605187999999998</v>
      </c>
      <c r="G1577" s="5">
        <f t="shared" si="3022"/>
        <v>4.8556409999999985</v>
      </c>
      <c r="H1577" s="5">
        <f t="shared" si="3022"/>
        <v>29.158025250000009</v>
      </c>
      <c r="I1577" s="5">
        <f t="shared" si="3022"/>
        <v>25.713931549999984</v>
      </c>
      <c r="J1577" s="5">
        <f t="shared" si="3022"/>
        <v>67.863057679999969</v>
      </c>
      <c r="K1577" s="5">
        <f t="shared" si="3022"/>
        <v>32.698965599999994</v>
      </c>
      <c r="L1577" s="5"/>
      <c r="M1577" s="5">
        <f t="shared" ref="M1577:S1577" si="3023">M593+M1400</f>
        <v>20.035670399999987</v>
      </c>
      <c r="N1577" s="5">
        <f t="shared" si="3023"/>
        <v>0</v>
      </c>
      <c r="O1577" s="5">
        <f t="shared" si="3023"/>
        <v>0</v>
      </c>
      <c r="P1577" s="5">
        <f t="shared" si="3023"/>
        <v>0</v>
      </c>
      <c r="Q1577" s="5">
        <f t="shared" si="3023"/>
        <v>0</v>
      </c>
      <c r="R1577" s="5">
        <f t="shared" si="3023"/>
        <v>0</v>
      </c>
      <c r="S1577" s="5">
        <f t="shared" si="3023"/>
        <v>0</v>
      </c>
      <c r="T1577" s="5"/>
      <c r="U1577" s="5">
        <f t="shared" ref="U1577:AA1577" si="3024">U593+U1400</f>
        <v>19.224108000000001</v>
      </c>
      <c r="V1577" s="5">
        <f t="shared" si="3024"/>
        <v>0.47421180000000085</v>
      </c>
      <c r="W1577" s="5">
        <f t="shared" si="3024"/>
        <v>1.3048384999999989</v>
      </c>
      <c r="X1577" s="5">
        <f t="shared" si="3024"/>
        <v>2.7703957500000005</v>
      </c>
      <c r="Y1577" s="5">
        <f t="shared" si="3024"/>
        <v>2.3294840849999972</v>
      </c>
      <c r="Z1577" s="5">
        <f t="shared" si="3024"/>
        <v>5.5155221800000023</v>
      </c>
      <c r="AA1577" s="5">
        <f t="shared" si="3024"/>
        <v>2.6196345000000001</v>
      </c>
      <c r="AB1577" s="5"/>
      <c r="AC1577" s="5">
        <f t="shared" ref="AC1577:AI1577" si="3025">AC593+AC1400</f>
        <v>9.0156888000000066</v>
      </c>
      <c r="AD1577" s="5">
        <f t="shared" si="3025"/>
        <v>9.5698800000000084E-2</v>
      </c>
      <c r="AE1577" s="5">
        <f t="shared" si="3025"/>
        <v>0.27799099999999966</v>
      </c>
      <c r="AF1577" s="5">
        <f t="shared" si="3025"/>
        <v>1.3851978750000002</v>
      </c>
      <c r="AG1577" s="5">
        <f t="shared" si="3025"/>
        <v>2.3166831399999985</v>
      </c>
      <c r="AH1577" s="5">
        <f t="shared" si="3025"/>
        <v>0</v>
      </c>
      <c r="AI1577" s="5">
        <f t="shared" si="3025"/>
        <v>2.8377027000000004</v>
      </c>
    </row>
    <row r="1578" spans="2:35" hidden="1" x14ac:dyDescent="0.3">
      <c r="B1578" s="86">
        <f t="shared" si="2989"/>
        <v>44286</v>
      </c>
      <c r="C1578" s="3"/>
      <c r="D1578" s="3"/>
      <c r="E1578" s="5">
        <f t="shared" ref="E1578:K1578" si="3026">E594+E1401</f>
        <v>16.1059944</v>
      </c>
      <c r="F1578" s="5">
        <f t="shared" si="3026"/>
        <v>1.8185994000000001</v>
      </c>
      <c r="G1578" s="5">
        <f t="shared" si="3026"/>
        <v>5.1388649999999956</v>
      </c>
      <c r="H1578" s="5">
        <f t="shared" si="3026"/>
        <v>23.896615499999996</v>
      </c>
      <c r="I1578" s="5">
        <f t="shared" si="3026"/>
        <v>21.539798949999977</v>
      </c>
      <c r="J1578" s="5">
        <f t="shared" si="3026"/>
        <v>64.699571659999961</v>
      </c>
      <c r="K1578" s="5">
        <f t="shared" si="3026"/>
        <v>29.592034290000001</v>
      </c>
      <c r="L1578" s="5"/>
      <c r="M1578" s="5">
        <f t="shared" ref="M1578:S1578" si="3027">M594+M1401</f>
        <v>16.982049599999996</v>
      </c>
      <c r="N1578" s="5">
        <f t="shared" si="3027"/>
        <v>0</v>
      </c>
      <c r="O1578" s="5">
        <f t="shared" si="3027"/>
        <v>0</v>
      </c>
      <c r="P1578" s="5">
        <f t="shared" si="3027"/>
        <v>0</v>
      </c>
      <c r="Q1578" s="5">
        <f t="shared" si="3027"/>
        <v>0</v>
      </c>
      <c r="R1578" s="5">
        <f t="shared" si="3027"/>
        <v>0</v>
      </c>
      <c r="S1578" s="5">
        <f t="shared" si="3027"/>
        <v>0</v>
      </c>
      <c r="T1578" s="5"/>
      <c r="U1578" s="5">
        <f t="shared" ref="U1578:AA1578" si="3028">U594+U1401</f>
        <v>16.337817000000001</v>
      </c>
      <c r="V1578" s="5">
        <f t="shared" si="3028"/>
        <v>0.49092090000000077</v>
      </c>
      <c r="W1578" s="5">
        <f t="shared" si="3028"/>
        <v>1.3830024999999999</v>
      </c>
      <c r="X1578" s="5">
        <f t="shared" si="3028"/>
        <v>2.2706865000000001</v>
      </c>
      <c r="Y1578" s="5">
        <f t="shared" si="3028"/>
        <v>1.9508822650000006</v>
      </c>
      <c r="Z1578" s="5">
        <f t="shared" si="3028"/>
        <v>5.2782581600000009</v>
      </c>
      <c r="AA1578" s="5">
        <f t="shared" si="3028"/>
        <v>2.3578600499999993</v>
      </c>
      <c r="AB1578" s="5"/>
      <c r="AC1578" s="5">
        <f t="shared" ref="AC1578:AI1578" si="3029">AC594+AC1401</f>
        <v>7.6977761999999998</v>
      </c>
      <c r="AD1578" s="5">
        <f t="shared" si="3029"/>
        <v>9.3989400000000112E-2</v>
      </c>
      <c r="AE1578" s="5">
        <f t="shared" si="3029"/>
        <v>0.28481500000000004</v>
      </c>
      <c r="AF1578" s="5">
        <f t="shared" si="3029"/>
        <v>1.13534325</v>
      </c>
      <c r="AG1578" s="5">
        <f t="shared" si="3029"/>
        <v>1.9394402599999978</v>
      </c>
      <c r="AH1578" s="5">
        <f t="shared" si="3029"/>
        <v>7.3800010000000069E-2</v>
      </c>
      <c r="AI1578" s="5">
        <f t="shared" si="3029"/>
        <v>2.5549483049999995</v>
      </c>
    </row>
    <row r="1579" spans="2:35" x14ac:dyDescent="0.3">
      <c r="B1579" s="86">
        <f t="shared" si="2989"/>
        <v>44651</v>
      </c>
      <c r="C1579" s="3"/>
      <c r="D1579" s="3"/>
      <c r="E1579" s="5">
        <f t="shared" ref="E1579:K1579" si="3030">E595+E1402</f>
        <v>4.0419901799999991</v>
      </c>
      <c r="F1579" s="5">
        <f t="shared" si="3030"/>
        <v>1.8277121879999996</v>
      </c>
      <c r="G1579" s="5">
        <f t="shared" si="3030"/>
        <v>5.3737868474999999</v>
      </c>
      <c r="H1579" s="5">
        <f t="shared" si="3030"/>
        <v>5.1394132462500011</v>
      </c>
      <c r="I1579" s="5">
        <f t="shared" si="3030"/>
        <v>4.9446775305000017</v>
      </c>
      <c r="J1579" s="5">
        <f t="shared" si="3030"/>
        <v>43.723101845250007</v>
      </c>
      <c r="K1579" s="5">
        <f t="shared" si="3030"/>
        <v>15.236523196650005</v>
      </c>
      <c r="L1579" s="5"/>
      <c r="M1579" s="5">
        <f t="shared" ref="M1579:S1579" si="3031">M595+M1402</f>
        <v>4.4672731200000015</v>
      </c>
      <c r="N1579" s="5">
        <f t="shared" si="3031"/>
        <v>0</v>
      </c>
      <c r="O1579" s="5">
        <f t="shared" si="3031"/>
        <v>0</v>
      </c>
      <c r="P1579" s="5">
        <f t="shared" si="3031"/>
        <v>0</v>
      </c>
      <c r="Q1579" s="5">
        <f t="shared" si="3031"/>
        <v>0</v>
      </c>
      <c r="R1579" s="5">
        <f t="shared" si="3031"/>
        <v>0</v>
      </c>
      <c r="S1579" s="5">
        <f t="shared" si="3031"/>
        <v>0</v>
      </c>
      <c r="T1579" s="5"/>
      <c r="U1579" s="5">
        <f t="shared" ref="U1579:AA1579" si="3032">U595+U1402</f>
        <v>4.460388524999999</v>
      </c>
      <c r="V1579" s="5">
        <f t="shared" si="3032"/>
        <v>0.49659436800000023</v>
      </c>
      <c r="W1579" s="5">
        <f t="shared" si="3032"/>
        <v>1.4525964787499994</v>
      </c>
      <c r="X1579" s="5">
        <f t="shared" si="3032"/>
        <v>0.49777243875000021</v>
      </c>
      <c r="Y1579" s="5">
        <f t="shared" si="3032"/>
        <v>0.44611602884999968</v>
      </c>
      <c r="Z1579" s="5">
        <f t="shared" si="3032"/>
        <v>3.6324711202499991</v>
      </c>
      <c r="AA1579" s="5">
        <f t="shared" si="3032"/>
        <v>1.1635380067500001</v>
      </c>
      <c r="AB1579" s="5"/>
      <c r="AC1579" s="5">
        <f t="shared" ref="AC1579:AI1579" si="3033">AC595+AC1402</f>
        <v>2.2342012649999994</v>
      </c>
      <c r="AD1579" s="5">
        <f t="shared" si="3033"/>
        <v>7.9769988000000014E-2</v>
      </c>
      <c r="AE1579" s="5">
        <f t="shared" si="3033"/>
        <v>0.26871347249999999</v>
      </c>
      <c r="AF1579" s="5">
        <f t="shared" si="3033"/>
        <v>0.24888621937500011</v>
      </c>
      <c r="AG1579" s="5">
        <f t="shared" si="3033"/>
        <v>0.44077299839999995</v>
      </c>
      <c r="AH1579" s="5">
        <f t="shared" si="3033"/>
        <v>0.45220024462499986</v>
      </c>
      <c r="AI1579" s="5">
        <f t="shared" si="3033"/>
        <v>1.2639959624250001</v>
      </c>
    </row>
    <row r="1580" spans="2:35" x14ac:dyDescent="0.3">
      <c r="B1580" s="86">
        <f t="shared" si="2989"/>
        <v>45016</v>
      </c>
      <c r="C1580" s="3"/>
      <c r="D1580" s="3"/>
      <c r="E1580" s="5">
        <f t="shared" ref="E1580:K1580" si="3034">E596+E1403</f>
        <v>4.0622001308999991</v>
      </c>
      <c r="F1580" s="5">
        <f t="shared" si="3034"/>
        <v>1.8368507489400017</v>
      </c>
      <c r="G1580" s="5">
        <f t="shared" si="3034"/>
        <v>5.4006557817374983</v>
      </c>
      <c r="H1580" s="5">
        <f t="shared" si="3034"/>
        <v>5.1651103124812501</v>
      </c>
      <c r="I1580" s="5">
        <f t="shared" si="3034"/>
        <v>4.9694009181525018</v>
      </c>
      <c r="J1580" s="5">
        <f t="shared" si="3034"/>
        <v>43.941717354476253</v>
      </c>
      <c r="K1580" s="5">
        <f t="shared" si="3034"/>
        <v>15.312705812633247</v>
      </c>
      <c r="L1580" s="5"/>
      <c r="M1580" s="5">
        <f t="shared" ref="M1580:S1580" si="3035">M596+M1403</f>
        <v>4.4896094855999991</v>
      </c>
      <c r="N1580" s="5">
        <f t="shared" si="3035"/>
        <v>0</v>
      </c>
      <c r="O1580" s="5">
        <f t="shared" si="3035"/>
        <v>0</v>
      </c>
      <c r="P1580" s="5">
        <f t="shared" si="3035"/>
        <v>0</v>
      </c>
      <c r="Q1580" s="5">
        <f t="shared" si="3035"/>
        <v>0</v>
      </c>
      <c r="R1580" s="5">
        <f t="shared" si="3035"/>
        <v>0</v>
      </c>
      <c r="S1580" s="5">
        <f t="shared" si="3035"/>
        <v>0</v>
      </c>
      <c r="T1580" s="5"/>
      <c r="U1580" s="5">
        <f t="shared" ref="U1580:AA1580" si="3036">U596+U1403</f>
        <v>4.4826904676249981</v>
      </c>
      <c r="V1580" s="5">
        <f t="shared" si="3036"/>
        <v>0.49907733984000036</v>
      </c>
      <c r="W1580" s="5">
        <f t="shared" si="3036"/>
        <v>1.4598594611437505</v>
      </c>
      <c r="X1580" s="5">
        <f t="shared" si="3036"/>
        <v>0.50026130094374999</v>
      </c>
      <c r="Y1580" s="5">
        <f t="shared" si="3036"/>
        <v>0.44834660899424961</v>
      </c>
      <c r="Z1580" s="5">
        <f t="shared" si="3036"/>
        <v>3.65063347585125</v>
      </c>
      <c r="AA1580" s="5">
        <f t="shared" si="3036"/>
        <v>1.1693556967837497</v>
      </c>
      <c r="AB1580" s="5"/>
      <c r="AC1580" s="5">
        <f t="shared" ref="AC1580:AI1580" si="3037">AC596+AC1403</f>
        <v>2.2453722713249995</v>
      </c>
      <c r="AD1580" s="5">
        <f t="shared" si="3037"/>
        <v>8.0168837940000071E-2</v>
      </c>
      <c r="AE1580" s="5">
        <f t="shared" si="3037"/>
        <v>0.27005703986249996</v>
      </c>
      <c r="AF1580" s="5">
        <f t="shared" si="3037"/>
        <v>0.25013065047187499</v>
      </c>
      <c r="AG1580" s="5">
        <f t="shared" si="3037"/>
        <v>0.44297686339199949</v>
      </c>
      <c r="AH1580" s="5">
        <f t="shared" si="3037"/>
        <v>0.45446124584812508</v>
      </c>
      <c r="AI1580" s="5">
        <f t="shared" si="3037"/>
        <v>1.2703159422371246</v>
      </c>
    </row>
    <row r="1581" spans="2:35" x14ac:dyDescent="0.3">
      <c r="B1581" s="86">
        <f t="shared" si="2989"/>
        <v>45382</v>
      </c>
      <c r="C1581" s="3"/>
      <c r="D1581" s="3"/>
      <c r="E1581" s="5">
        <f t="shared" ref="E1581:K1581" si="3038">E597+E1404</f>
        <v>4.0825111315545008</v>
      </c>
      <c r="F1581" s="5">
        <f t="shared" si="3038"/>
        <v>1.846035002684701</v>
      </c>
      <c r="G1581" s="5">
        <f t="shared" si="3038"/>
        <v>5.4276590606461852</v>
      </c>
      <c r="H1581" s="5">
        <f t="shared" si="3038"/>
        <v>5.1909358640436558</v>
      </c>
      <c r="I1581" s="5">
        <f t="shared" si="3038"/>
        <v>4.9942479227432557</v>
      </c>
      <c r="J1581" s="5">
        <f t="shared" si="3038"/>
        <v>44.161425941248623</v>
      </c>
      <c r="K1581" s="5">
        <f t="shared" si="3038"/>
        <v>15.389269341696412</v>
      </c>
      <c r="L1581" s="5"/>
      <c r="M1581" s="5">
        <f t="shared" ref="M1581:S1581" si="3039">M597+M1404</f>
        <v>4.5120575330279991</v>
      </c>
      <c r="N1581" s="5">
        <f t="shared" si="3039"/>
        <v>0</v>
      </c>
      <c r="O1581" s="5">
        <f t="shared" si="3039"/>
        <v>0</v>
      </c>
      <c r="P1581" s="5">
        <f t="shared" si="3039"/>
        <v>0</v>
      </c>
      <c r="Q1581" s="5">
        <f t="shared" si="3039"/>
        <v>0</v>
      </c>
      <c r="R1581" s="5">
        <f t="shared" si="3039"/>
        <v>0</v>
      </c>
      <c r="S1581" s="5">
        <f t="shared" si="3039"/>
        <v>0</v>
      </c>
      <c r="T1581" s="5"/>
      <c r="U1581" s="5">
        <f t="shared" ref="U1581:AA1581" si="3040">U597+U1404</f>
        <v>4.5051039199631262</v>
      </c>
      <c r="V1581" s="5">
        <f t="shared" si="3040"/>
        <v>0.50157272653920071</v>
      </c>
      <c r="W1581" s="5">
        <f t="shared" si="3040"/>
        <v>1.4671587584494681</v>
      </c>
      <c r="X1581" s="5">
        <f t="shared" si="3040"/>
        <v>0.50276260744846857</v>
      </c>
      <c r="Y1581" s="5">
        <f t="shared" si="3040"/>
        <v>0.45058834203922071</v>
      </c>
      <c r="Z1581" s="5">
        <f t="shared" si="3040"/>
        <v>3.6688866432305067</v>
      </c>
      <c r="AA1581" s="5">
        <f t="shared" si="3040"/>
        <v>1.1752024752676677</v>
      </c>
      <c r="AB1581" s="5"/>
      <c r="AC1581" s="5">
        <f t="shared" ref="AC1581:AI1581" si="3041">AC597+AC1404</f>
        <v>2.2565991326816253</v>
      </c>
      <c r="AD1581" s="5">
        <f t="shared" si="3041"/>
        <v>8.0569682129699949E-2</v>
      </c>
      <c r="AE1581" s="5">
        <f t="shared" si="3041"/>
        <v>0.27140732506181253</v>
      </c>
      <c r="AF1581" s="5">
        <f t="shared" si="3041"/>
        <v>0.25138130372423428</v>
      </c>
      <c r="AG1581" s="5">
        <f t="shared" si="3041"/>
        <v>0.44519174770895997</v>
      </c>
      <c r="AH1581" s="5">
        <f t="shared" si="3041"/>
        <v>0.45673355207736555</v>
      </c>
      <c r="AI1581" s="5">
        <f t="shared" si="3041"/>
        <v>1.2766675219483097</v>
      </c>
    </row>
    <row r="1582" spans="2:35" x14ac:dyDescent="0.3">
      <c r="B1582" s="86">
        <f t="shared" si="2989"/>
        <v>45747</v>
      </c>
      <c r="C1582" s="3"/>
      <c r="D1582" s="3"/>
      <c r="E1582" s="5">
        <f t="shared" ref="E1582:K1582" si="3042">E598+E1405</f>
        <v>4.1029236872122716</v>
      </c>
      <c r="F1582" s="5">
        <f t="shared" si="3042"/>
        <v>1.8552651776981257</v>
      </c>
      <c r="G1582" s="5">
        <f t="shared" si="3042"/>
        <v>5.4547973559494167</v>
      </c>
      <c r="H1582" s="5">
        <f t="shared" si="3042"/>
        <v>5.2168905433638741</v>
      </c>
      <c r="I1582" s="5">
        <f t="shared" si="3042"/>
        <v>5.0192191623569755</v>
      </c>
      <c r="J1582" s="5">
        <f t="shared" si="3042"/>
        <v>44.382233070954868</v>
      </c>
      <c r="K1582" s="5">
        <f t="shared" si="3042"/>
        <v>15.466215688404892</v>
      </c>
      <c r="L1582" s="5"/>
      <c r="M1582" s="5">
        <f t="shared" ref="M1582:S1582" si="3043">M598+M1405</f>
        <v>4.5346178206931356</v>
      </c>
      <c r="N1582" s="5">
        <f t="shared" si="3043"/>
        <v>0</v>
      </c>
      <c r="O1582" s="5">
        <f t="shared" si="3043"/>
        <v>0</v>
      </c>
      <c r="P1582" s="5">
        <f t="shared" si="3043"/>
        <v>0</v>
      </c>
      <c r="Q1582" s="5">
        <f t="shared" si="3043"/>
        <v>0</v>
      </c>
      <c r="R1582" s="5">
        <f t="shared" si="3043"/>
        <v>0</v>
      </c>
      <c r="S1582" s="5">
        <f t="shared" si="3043"/>
        <v>0</v>
      </c>
      <c r="T1582" s="5"/>
      <c r="U1582" s="5">
        <f t="shared" ref="U1582:AA1582" si="3044">U598+U1405</f>
        <v>4.5276294395629364</v>
      </c>
      <c r="V1582" s="5">
        <f t="shared" si="3044"/>
        <v>0.50408059017189633</v>
      </c>
      <c r="W1582" s="5">
        <f t="shared" si="3044"/>
        <v>1.4744945522417154</v>
      </c>
      <c r="X1582" s="5">
        <f t="shared" si="3044"/>
        <v>0.50527642048571098</v>
      </c>
      <c r="Y1582" s="5">
        <f t="shared" si="3044"/>
        <v>0.45284128374941712</v>
      </c>
      <c r="Z1582" s="5">
        <f t="shared" si="3044"/>
        <v>3.6872310764466585</v>
      </c>
      <c r="AA1582" s="5">
        <f t="shared" si="3044"/>
        <v>1.1810784876440061</v>
      </c>
      <c r="AB1582" s="5"/>
      <c r="AC1582" s="5">
        <f t="shared" ref="AC1582:AI1582" si="3045">AC598+AC1405</f>
        <v>2.2678821283450326</v>
      </c>
      <c r="AD1582" s="5">
        <f t="shared" si="3045"/>
        <v>8.0972530540348586E-2</v>
      </c>
      <c r="AE1582" s="5">
        <f t="shared" si="3045"/>
        <v>0.27276436168712159</v>
      </c>
      <c r="AF1582" s="5">
        <f t="shared" si="3045"/>
        <v>0.25263821024285549</v>
      </c>
      <c r="AG1582" s="5">
        <f t="shared" si="3045"/>
        <v>0.44741770644750467</v>
      </c>
      <c r="AH1582" s="5">
        <f t="shared" si="3045"/>
        <v>0.45901721983775223</v>
      </c>
      <c r="AI1582" s="5">
        <f t="shared" si="3045"/>
        <v>1.283050859558051</v>
      </c>
    </row>
    <row r="1583" spans="2:35" x14ac:dyDescent="0.3">
      <c r="B1583" s="86">
        <f t="shared" si="2989"/>
        <v>46112</v>
      </c>
      <c r="C1583" s="3"/>
      <c r="D1583" s="3"/>
      <c r="E1583" s="5">
        <f t="shared" ref="E1583:K1583" si="3046">E599+E1406</f>
        <v>4.1234383056483317</v>
      </c>
      <c r="F1583" s="5">
        <f t="shared" si="3046"/>
        <v>1.8645415035866151</v>
      </c>
      <c r="G1583" s="5">
        <f t="shared" si="3046"/>
        <v>5.4820713427291636</v>
      </c>
      <c r="H1583" s="5">
        <f t="shared" si="3046"/>
        <v>5.2429749960806902</v>
      </c>
      <c r="I1583" s="5">
        <f t="shared" si="3046"/>
        <v>5.0443152581687514</v>
      </c>
      <c r="J1583" s="5">
        <f t="shared" si="3046"/>
        <v>44.604144236309629</v>
      </c>
      <c r="K1583" s="5">
        <f t="shared" si="3046"/>
        <v>15.543546766846916</v>
      </c>
      <c r="L1583" s="5"/>
      <c r="M1583" s="5">
        <f t="shared" ref="M1583:S1583" si="3047">M599+M1406</f>
        <v>4.5572909097966061</v>
      </c>
      <c r="N1583" s="5">
        <f t="shared" si="3047"/>
        <v>0</v>
      </c>
      <c r="O1583" s="5">
        <f t="shared" si="3047"/>
        <v>0</v>
      </c>
      <c r="P1583" s="5">
        <f t="shared" si="3047"/>
        <v>0</v>
      </c>
      <c r="Q1583" s="5">
        <f t="shared" si="3047"/>
        <v>0</v>
      </c>
      <c r="R1583" s="5">
        <f t="shared" si="3047"/>
        <v>0</v>
      </c>
      <c r="S1583" s="5">
        <f t="shared" si="3047"/>
        <v>0</v>
      </c>
      <c r="T1583" s="5"/>
      <c r="U1583" s="5">
        <f t="shared" ref="U1583:AA1583" si="3048">U599+U1406</f>
        <v>4.5502675867607536</v>
      </c>
      <c r="V1583" s="5">
        <f t="shared" si="3048"/>
        <v>0.50660099312275619</v>
      </c>
      <c r="W1583" s="5">
        <f t="shared" si="3048"/>
        <v>1.4818670250029236</v>
      </c>
      <c r="X1583" s="5">
        <f t="shared" si="3048"/>
        <v>0.50780280258813937</v>
      </c>
      <c r="Y1583" s="5">
        <f t="shared" si="3048"/>
        <v>0.45510549016816437</v>
      </c>
      <c r="Z1583" s="5">
        <f t="shared" si="3048"/>
        <v>3.7056672318288912</v>
      </c>
      <c r="AA1583" s="5">
        <f t="shared" si="3048"/>
        <v>1.1869838800822261</v>
      </c>
      <c r="AB1583" s="5"/>
      <c r="AC1583" s="5">
        <f t="shared" ref="AC1583:AI1583" si="3049">AC599+AC1406</f>
        <v>2.2792215389867572</v>
      </c>
      <c r="AD1583" s="5">
        <f t="shared" si="3049"/>
        <v>8.1377393193050374E-2</v>
      </c>
      <c r="AE1583" s="5">
        <f t="shared" si="3049"/>
        <v>0.27412818349555712</v>
      </c>
      <c r="AF1583" s="5">
        <f t="shared" si="3049"/>
        <v>0.25390140129406968</v>
      </c>
      <c r="AG1583" s="5">
        <f t="shared" si="3049"/>
        <v>0.44965479497974226</v>
      </c>
      <c r="AH1583" s="5">
        <f t="shared" si="3049"/>
        <v>0.46131230593694095</v>
      </c>
      <c r="AI1583" s="5">
        <f t="shared" si="3049"/>
        <v>1.2894661138558412</v>
      </c>
    </row>
    <row r="1584" spans="2:35" x14ac:dyDescent="0.3">
      <c r="B1584" s="86">
        <f t="shared" si="2989"/>
        <v>46477</v>
      </c>
      <c r="C1584" s="3"/>
      <c r="D1584" s="3"/>
      <c r="E1584" s="5">
        <f t="shared" ref="E1584:K1584" si="3050">E600+E1407</f>
        <v>4.1440554971765735</v>
      </c>
      <c r="F1584" s="5">
        <f t="shared" si="3050"/>
        <v>1.8738642111045465</v>
      </c>
      <c r="G1584" s="5">
        <f t="shared" si="3050"/>
        <v>5.5094816994428086</v>
      </c>
      <c r="H1584" s="5">
        <f t="shared" si="3050"/>
        <v>5.2691898710610943</v>
      </c>
      <c r="I1584" s="5">
        <f t="shared" si="3050"/>
        <v>5.0695368344595977</v>
      </c>
      <c r="J1584" s="5">
        <f t="shared" si="3050"/>
        <v>44.827164957491185</v>
      </c>
      <c r="K1584" s="5">
        <f t="shared" si="3050"/>
        <v>15.621264500681143</v>
      </c>
      <c r="L1584" s="5"/>
      <c r="M1584" s="5">
        <f t="shared" ref="M1584:S1584" si="3051">M600+M1407</f>
        <v>4.5800773643455841</v>
      </c>
      <c r="N1584" s="5">
        <f t="shared" si="3051"/>
        <v>0</v>
      </c>
      <c r="O1584" s="5">
        <f t="shared" si="3051"/>
        <v>0</v>
      </c>
      <c r="P1584" s="5">
        <f t="shared" si="3051"/>
        <v>0</v>
      </c>
      <c r="Q1584" s="5">
        <f t="shared" si="3051"/>
        <v>0</v>
      </c>
      <c r="R1584" s="5">
        <f t="shared" si="3051"/>
        <v>0</v>
      </c>
      <c r="S1584" s="5">
        <f t="shared" si="3051"/>
        <v>0</v>
      </c>
      <c r="T1584" s="5"/>
      <c r="U1584" s="5">
        <f t="shared" ref="U1584:AA1584" si="3052">U600+U1407</f>
        <v>4.5730189246945585</v>
      </c>
      <c r="V1584" s="5">
        <f t="shared" si="3052"/>
        <v>0.50913399808836957</v>
      </c>
      <c r="W1584" s="5">
        <f t="shared" si="3052"/>
        <v>1.4892763601279384</v>
      </c>
      <c r="X1584" s="5">
        <f t="shared" si="3052"/>
        <v>0.51034181660108002</v>
      </c>
      <c r="Y1584" s="5">
        <f t="shared" si="3052"/>
        <v>0.45738101761900474</v>
      </c>
      <c r="Z1584" s="5">
        <f t="shared" si="3052"/>
        <v>3.7241955679880361</v>
      </c>
      <c r="AA1584" s="5">
        <f t="shared" si="3052"/>
        <v>1.1929187994826371</v>
      </c>
      <c r="AB1584" s="5"/>
      <c r="AC1584" s="5">
        <f t="shared" ref="AC1584:AI1584" si="3053">AC600+AC1407</f>
        <v>2.2906176466816923</v>
      </c>
      <c r="AD1584" s="5">
        <f t="shared" si="3053"/>
        <v>8.1784280159015621E-2</v>
      </c>
      <c r="AE1584" s="5">
        <f t="shared" si="3053"/>
        <v>0.27549882441303453</v>
      </c>
      <c r="AF1584" s="5">
        <f t="shared" si="3053"/>
        <v>0.25517090830054001</v>
      </c>
      <c r="AG1584" s="5">
        <f t="shared" si="3053"/>
        <v>0.45190306895464083</v>
      </c>
      <c r="AH1584" s="5">
        <f t="shared" si="3053"/>
        <v>0.46361886746662573</v>
      </c>
      <c r="AI1584" s="5">
        <f t="shared" si="3053"/>
        <v>1.2959134444251206</v>
      </c>
    </row>
    <row r="1585" spans="2:35" x14ac:dyDescent="0.3">
      <c r="B1585" s="86">
        <f t="shared" si="2989"/>
        <v>46843</v>
      </c>
      <c r="C1585" s="3"/>
      <c r="D1585" s="3"/>
      <c r="E1585" s="5">
        <f t="shared" ref="E1585:K1585" si="3054">E601+E1408</f>
        <v>4.1647757746624556</v>
      </c>
      <c r="F1585" s="5">
        <f t="shared" si="3054"/>
        <v>1.8832335321600695</v>
      </c>
      <c r="G1585" s="5">
        <f t="shared" si="3054"/>
        <v>5.5370291079400218</v>
      </c>
      <c r="H1585" s="5">
        <f t="shared" si="3054"/>
        <v>5.2955358204163971</v>
      </c>
      <c r="I1585" s="5">
        <f t="shared" si="3054"/>
        <v>5.0948845186319005</v>
      </c>
      <c r="J1585" s="5">
        <f t="shared" si="3054"/>
        <v>45.051300782278652</v>
      </c>
      <c r="K1585" s="5">
        <f t="shared" si="3054"/>
        <v>15.699370823184548</v>
      </c>
      <c r="L1585" s="5"/>
      <c r="M1585" s="5">
        <f t="shared" ref="M1585:S1585" si="3055">M601+M1408</f>
        <v>4.602977751167316</v>
      </c>
      <c r="N1585" s="5">
        <f t="shared" si="3055"/>
        <v>0</v>
      </c>
      <c r="O1585" s="5">
        <f t="shared" si="3055"/>
        <v>0</v>
      </c>
      <c r="P1585" s="5">
        <f t="shared" si="3055"/>
        <v>0</v>
      </c>
      <c r="Q1585" s="5">
        <f t="shared" si="3055"/>
        <v>0</v>
      </c>
      <c r="R1585" s="5">
        <f t="shared" si="3055"/>
        <v>0</v>
      </c>
      <c r="S1585" s="5">
        <f t="shared" si="3055"/>
        <v>0</v>
      </c>
      <c r="T1585" s="5"/>
      <c r="U1585" s="5">
        <f t="shared" ref="U1585:AA1585" si="3056">U601+U1408</f>
        <v>4.5958840193180279</v>
      </c>
      <c r="V1585" s="5">
        <f t="shared" si="3056"/>
        <v>0.51167966807881093</v>
      </c>
      <c r="W1585" s="5">
        <f t="shared" si="3056"/>
        <v>1.4967227419285791</v>
      </c>
      <c r="X1585" s="5">
        <f t="shared" si="3056"/>
        <v>0.51289352568408519</v>
      </c>
      <c r="Y1585" s="5">
        <f t="shared" si="3056"/>
        <v>0.45966792270709966</v>
      </c>
      <c r="Z1585" s="5">
        <f t="shared" si="3056"/>
        <v>3.742816545827977</v>
      </c>
      <c r="AA1585" s="5">
        <f t="shared" si="3056"/>
        <v>1.1988833934800502</v>
      </c>
      <c r="AB1585" s="5"/>
      <c r="AC1585" s="5">
        <f t="shared" ref="AC1585:AI1585" si="3057">AC601+AC1408</f>
        <v>2.3020707349150982</v>
      </c>
      <c r="AD1585" s="5">
        <f t="shared" si="3057"/>
        <v>8.219320155981058E-2</v>
      </c>
      <c r="AE1585" s="5">
        <f t="shared" si="3057"/>
        <v>0.27687631853509975</v>
      </c>
      <c r="AF1585" s="5">
        <f t="shared" si="3057"/>
        <v>0.2564467628420426</v>
      </c>
      <c r="AG1585" s="5">
        <f t="shared" si="3057"/>
        <v>0.45416258429941347</v>
      </c>
      <c r="AH1585" s="5">
        <f t="shared" si="3057"/>
        <v>0.46593696180395905</v>
      </c>
      <c r="AI1585" s="5">
        <f t="shared" si="3057"/>
        <v>1.302393011647246</v>
      </c>
    </row>
    <row r="1586" spans="2:35" x14ac:dyDescent="0.3">
      <c r="B1586" s="86">
        <f t="shared" si="2989"/>
        <v>47208</v>
      </c>
      <c r="C1586" s="3"/>
      <c r="D1586" s="3"/>
      <c r="E1586" s="5">
        <f t="shared" ref="E1586:K1586" si="3058">E602+E1409</f>
        <v>4.1855996535357711</v>
      </c>
      <c r="F1586" s="5">
        <f t="shared" si="3058"/>
        <v>1.8926496998208719</v>
      </c>
      <c r="G1586" s="5">
        <f t="shared" si="3058"/>
        <v>5.5647142534797212</v>
      </c>
      <c r="H1586" s="5">
        <f t="shared" si="3058"/>
        <v>5.32201349951848</v>
      </c>
      <c r="I1586" s="5">
        <f t="shared" si="3058"/>
        <v>5.1203589412250636</v>
      </c>
      <c r="J1586" s="5">
        <f t="shared" si="3058"/>
        <v>45.27655728619002</v>
      </c>
      <c r="K1586" s="5">
        <f t="shared" si="3058"/>
        <v>15.77786767730047</v>
      </c>
      <c r="L1586" s="5"/>
      <c r="M1586" s="5">
        <f t="shared" ref="M1586:S1586" si="3059">M602+M1409</f>
        <v>4.6259926399231475</v>
      </c>
      <c r="N1586" s="5">
        <f t="shared" si="3059"/>
        <v>0</v>
      </c>
      <c r="O1586" s="5">
        <f t="shared" si="3059"/>
        <v>0</v>
      </c>
      <c r="P1586" s="5">
        <f t="shared" si="3059"/>
        <v>0</v>
      </c>
      <c r="Q1586" s="5">
        <f t="shared" si="3059"/>
        <v>0</v>
      </c>
      <c r="R1586" s="5">
        <f t="shared" si="3059"/>
        <v>0</v>
      </c>
      <c r="S1586" s="5">
        <f t="shared" si="3059"/>
        <v>0</v>
      </c>
      <c r="T1586" s="5"/>
      <c r="U1586" s="5">
        <f t="shared" ref="U1586:AA1586" si="3060">U602+U1409</f>
        <v>4.6188634394146177</v>
      </c>
      <c r="V1586" s="5">
        <f t="shared" si="3060"/>
        <v>0.514238066419205</v>
      </c>
      <c r="W1586" s="5">
        <f t="shared" si="3060"/>
        <v>1.504206355638221</v>
      </c>
      <c r="X1586" s="5">
        <f t="shared" si="3060"/>
        <v>0.51545799331250564</v>
      </c>
      <c r="Y1586" s="5">
        <f t="shared" si="3060"/>
        <v>0.46196626232063487</v>
      </c>
      <c r="Z1586" s="5">
        <f t="shared" si="3060"/>
        <v>3.7615306285571135</v>
      </c>
      <c r="AA1586" s="5">
        <f t="shared" si="3060"/>
        <v>1.2048778104474502</v>
      </c>
      <c r="AB1586" s="5"/>
      <c r="AC1586" s="5">
        <f t="shared" ref="AC1586:AI1586" si="3061">AC602+AC1409</f>
        <v>2.3135810885896753</v>
      </c>
      <c r="AD1586" s="5">
        <f t="shared" si="3061"/>
        <v>8.2604167567609688E-2</v>
      </c>
      <c r="AE1586" s="5">
        <f t="shared" si="3061"/>
        <v>0.27826070012777526</v>
      </c>
      <c r="AF1586" s="5">
        <f t="shared" si="3061"/>
        <v>0.25772899665625282</v>
      </c>
      <c r="AG1586" s="5">
        <f t="shared" si="3061"/>
        <v>0.45643339722091092</v>
      </c>
      <c r="AH1586" s="5">
        <f t="shared" si="3061"/>
        <v>0.46826664661297845</v>
      </c>
      <c r="AI1586" s="5">
        <f t="shared" si="3061"/>
        <v>1.3089049767054819</v>
      </c>
    </row>
    <row r="1587" spans="2:35" x14ac:dyDescent="0.3">
      <c r="B1587" s="86">
        <f t="shared" si="2989"/>
        <v>47573</v>
      </c>
      <c r="C1587" s="3"/>
      <c r="D1587" s="3"/>
      <c r="E1587" s="5">
        <f t="shared" ref="E1587:K1587" si="3062">E603+E1410</f>
        <v>4.206527651803448</v>
      </c>
      <c r="F1587" s="5">
        <f t="shared" si="3062"/>
        <v>1.9021129483199744</v>
      </c>
      <c r="G1587" s="5">
        <f t="shared" si="3062"/>
        <v>5.5925378247471116</v>
      </c>
      <c r="H1587" s="5">
        <f t="shared" si="3062"/>
        <v>5.3486235670160731</v>
      </c>
      <c r="I1587" s="5">
        <f t="shared" si="3062"/>
        <v>5.1459607359311832</v>
      </c>
      <c r="J1587" s="5">
        <f t="shared" si="3062"/>
        <v>45.502940072620966</v>
      </c>
      <c r="K1587" s="5">
        <f t="shared" si="3062"/>
        <v>15.856757015686968</v>
      </c>
      <c r="L1587" s="5"/>
      <c r="M1587" s="5">
        <f t="shared" ref="M1587:S1587" si="3063">M603+M1410</f>
        <v>4.6491226031227626</v>
      </c>
      <c r="N1587" s="5">
        <f t="shared" si="3063"/>
        <v>0</v>
      </c>
      <c r="O1587" s="5">
        <f t="shared" si="3063"/>
        <v>0</v>
      </c>
      <c r="P1587" s="5">
        <f t="shared" si="3063"/>
        <v>0</v>
      </c>
      <c r="Q1587" s="5">
        <f t="shared" si="3063"/>
        <v>0</v>
      </c>
      <c r="R1587" s="5">
        <f t="shared" si="3063"/>
        <v>0</v>
      </c>
      <c r="S1587" s="5">
        <f t="shared" si="3063"/>
        <v>0</v>
      </c>
      <c r="T1587" s="5"/>
      <c r="U1587" s="5">
        <f t="shared" ref="U1587:AA1587" si="3064">U603+U1410</f>
        <v>4.6419577566116885</v>
      </c>
      <c r="V1587" s="5">
        <f t="shared" si="3064"/>
        <v>0.5168092567513014</v>
      </c>
      <c r="W1587" s="5">
        <f t="shared" si="3064"/>
        <v>1.5117273874164106</v>
      </c>
      <c r="X1587" s="5">
        <f t="shared" si="3064"/>
        <v>0.518035283279068</v>
      </c>
      <c r="Y1587" s="5">
        <f t="shared" si="3064"/>
        <v>0.46427609363223787</v>
      </c>
      <c r="Z1587" s="5">
        <f t="shared" si="3064"/>
        <v>3.780338281699902</v>
      </c>
      <c r="AA1587" s="5">
        <f t="shared" si="3064"/>
        <v>1.2109021994996878</v>
      </c>
      <c r="AB1587" s="5"/>
      <c r="AC1587" s="5">
        <f t="shared" ref="AC1587:AI1587" si="3065">AC603+AC1410</f>
        <v>2.3251489940326238</v>
      </c>
      <c r="AD1587" s="5">
        <f t="shared" si="3065"/>
        <v>8.3017188405447584E-2</v>
      </c>
      <c r="AE1587" s="5">
        <f t="shared" si="3065"/>
        <v>0.27965200362841403</v>
      </c>
      <c r="AF1587" s="5">
        <f t="shared" si="3065"/>
        <v>0.259017641639534</v>
      </c>
      <c r="AG1587" s="5">
        <f t="shared" si="3065"/>
        <v>0.45871556420701509</v>
      </c>
      <c r="AH1587" s="5">
        <f t="shared" si="3065"/>
        <v>0.47060797984604363</v>
      </c>
      <c r="AI1587" s="5">
        <f t="shared" si="3065"/>
        <v>1.3154495015890095</v>
      </c>
    </row>
    <row r="1588" spans="2:35" x14ac:dyDescent="0.3">
      <c r="B1588" s="86">
        <f t="shared" si="2989"/>
        <v>47938</v>
      </c>
      <c r="C1588" s="3"/>
      <c r="D1588" s="3"/>
      <c r="E1588" s="5">
        <f t="shared" ref="E1588:K1588" si="3066">E604+E1411</f>
        <v>4.2275602900624634</v>
      </c>
      <c r="F1588" s="5">
        <f t="shared" si="3066"/>
        <v>1.9116235130615742</v>
      </c>
      <c r="G1588" s="5">
        <f t="shared" si="3066"/>
        <v>5.6205005138708515</v>
      </c>
      <c r="H1588" s="5">
        <f t="shared" si="3066"/>
        <v>5.3753666848511514</v>
      </c>
      <c r="I1588" s="5">
        <f t="shared" si="3066"/>
        <v>5.1716905396108359</v>
      </c>
      <c r="J1588" s="5">
        <f t="shared" si="3066"/>
        <v>45.730454772984075</v>
      </c>
      <c r="K1588" s="5">
        <f t="shared" si="3066"/>
        <v>15.936040800765404</v>
      </c>
      <c r="L1588" s="5"/>
      <c r="M1588" s="5">
        <f t="shared" ref="M1588:S1588" si="3067">M604+M1411</f>
        <v>4.6723682161383806</v>
      </c>
      <c r="N1588" s="5">
        <f t="shared" si="3067"/>
        <v>0</v>
      </c>
      <c r="O1588" s="5">
        <f t="shared" si="3067"/>
        <v>0</v>
      </c>
      <c r="P1588" s="5">
        <f t="shared" si="3067"/>
        <v>0</v>
      </c>
      <c r="Q1588" s="5">
        <f t="shared" si="3067"/>
        <v>0</v>
      </c>
      <c r="R1588" s="5">
        <f t="shared" si="3067"/>
        <v>0</v>
      </c>
      <c r="S1588" s="5">
        <f t="shared" si="3067"/>
        <v>0</v>
      </c>
      <c r="T1588" s="5"/>
      <c r="U1588" s="5">
        <f t="shared" ref="U1588:AA1588" si="3068">U604+U1411</f>
        <v>4.6651675453947519</v>
      </c>
      <c r="V1588" s="5">
        <f t="shared" si="3068"/>
        <v>0.51939330303505749</v>
      </c>
      <c r="W1588" s="5">
        <f t="shared" si="3068"/>
        <v>1.5192860243534945</v>
      </c>
      <c r="X1588" s="5">
        <f t="shared" si="3068"/>
        <v>0.52062545969546337</v>
      </c>
      <c r="Y1588" s="5">
        <f t="shared" si="3068"/>
        <v>0.46659747410039909</v>
      </c>
      <c r="Z1588" s="5">
        <f t="shared" si="3068"/>
        <v>3.7992399731083983</v>
      </c>
      <c r="AA1588" s="5">
        <f t="shared" si="3068"/>
        <v>1.2169567104971859</v>
      </c>
      <c r="AB1588" s="5"/>
      <c r="AC1588" s="5">
        <f t="shared" ref="AC1588:AI1588" si="3069">AC604+AC1411</f>
        <v>2.3367747390027844</v>
      </c>
      <c r="AD1588" s="5">
        <f t="shared" si="3069"/>
        <v>8.3432274347474911E-2</v>
      </c>
      <c r="AE1588" s="5">
        <f t="shared" si="3069"/>
        <v>0.28105026364655616</v>
      </c>
      <c r="AF1588" s="5">
        <f t="shared" si="3069"/>
        <v>0.26031272984773168</v>
      </c>
      <c r="AG1588" s="5">
        <f t="shared" si="3069"/>
        <v>0.46100914202805043</v>
      </c>
      <c r="AH1588" s="5">
        <f t="shared" si="3069"/>
        <v>0.4729610197452736</v>
      </c>
      <c r="AI1588" s="5">
        <f t="shared" si="3069"/>
        <v>1.3220267490969544</v>
      </c>
    </row>
    <row r="1589" spans="2:35" x14ac:dyDescent="0.3">
      <c r="B1589" s="86">
        <f t="shared" si="2989"/>
        <v>48304</v>
      </c>
      <c r="C1589" s="3"/>
      <c r="D1589" s="3"/>
      <c r="E1589" s="5">
        <f t="shared" ref="E1589:K1589" si="3070">E605+E1412</f>
        <v>4.2486980915127752</v>
      </c>
      <c r="F1589" s="5">
        <f t="shared" si="3070"/>
        <v>1.921181630626883</v>
      </c>
      <c r="G1589" s="5">
        <f t="shared" si="3070"/>
        <v>5.6486030164402052</v>
      </c>
      <c r="H1589" s="5">
        <f t="shared" si="3070"/>
        <v>5.4022435182754087</v>
      </c>
      <c r="I1589" s="5">
        <f t="shared" si="3070"/>
        <v>5.1975489923088958</v>
      </c>
      <c r="J1589" s="5">
        <f t="shared" si="3070"/>
        <v>45.959107046848985</v>
      </c>
      <c r="K1589" s="5">
        <f t="shared" si="3070"/>
        <v>16.01572100476923</v>
      </c>
      <c r="L1589" s="5"/>
      <c r="M1589" s="5">
        <f t="shared" ref="M1589:S1589" si="3071">M605+M1412</f>
        <v>4.6957300572190661</v>
      </c>
      <c r="N1589" s="5">
        <f t="shared" si="3071"/>
        <v>0</v>
      </c>
      <c r="O1589" s="5">
        <f t="shared" si="3071"/>
        <v>0</v>
      </c>
      <c r="P1589" s="5">
        <f t="shared" si="3071"/>
        <v>0</v>
      </c>
      <c r="Q1589" s="5">
        <f t="shared" si="3071"/>
        <v>0</v>
      </c>
      <c r="R1589" s="5">
        <f t="shared" si="3071"/>
        <v>0</v>
      </c>
      <c r="S1589" s="5">
        <f t="shared" si="3071"/>
        <v>0</v>
      </c>
      <c r="T1589" s="5"/>
      <c r="U1589" s="5">
        <f t="shared" ref="U1589:AA1589" si="3072">U605+U1412</f>
        <v>4.6884933831217239</v>
      </c>
      <c r="V1589" s="5">
        <f t="shared" si="3072"/>
        <v>0.52199026955023342</v>
      </c>
      <c r="W1589" s="5">
        <f t="shared" si="3072"/>
        <v>1.5268824544752597</v>
      </c>
      <c r="X1589" s="5">
        <f t="shared" si="3072"/>
        <v>0.52322858699394059</v>
      </c>
      <c r="Y1589" s="5">
        <f t="shared" si="3072"/>
        <v>0.46893046147090178</v>
      </c>
      <c r="Z1589" s="5">
        <f t="shared" si="3072"/>
        <v>3.8182361729739398</v>
      </c>
      <c r="AA1589" s="5">
        <f t="shared" si="3072"/>
        <v>1.2230414940496717</v>
      </c>
      <c r="AB1589" s="5"/>
      <c r="AC1589" s="5">
        <f t="shared" ref="AC1589:AI1589" si="3073">AC605+AC1412</f>
        <v>2.3484586126977973</v>
      </c>
      <c r="AD1589" s="5">
        <f t="shared" si="3073"/>
        <v>8.3849435719212329E-2</v>
      </c>
      <c r="AE1589" s="5">
        <f t="shared" si="3073"/>
        <v>0.28245551496478916</v>
      </c>
      <c r="AF1589" s="5">
        <f t="shared" si="3073"/>
        <v>0.2616142934969703</v>
      </c>
      <c r="AG1589" s="5">
        <f t="shared" si="3073"/>
        <v>0.46331418773819077</v>
      </c>
      <c r="AH1589" s="5">
        <f t="shared" si="3073"/>
        <v>0.47532582484399999</v>
      </c>
      <c r="AI1589" s="5">
        <f t="shared" si="3073"/>
        <v>1.3286368828424386</v>
      </c>
    </row>
    <row r="1590" spans="2:35" x14ac:dyDescent="0.3">
      <c r="B1590" s="86">
        <f t="shared" si="2989"/>
        <v>48669</v>
      </c>
      <c r="C1590" s="3"/>
      <c r="D1590" s="3"/>
      <c r="E1590" s="5">
        <f t="shared" ref="E1590:K1590" si="3074">E606+E1413</f>
        <v>4.2699415819703397</v>
      </c>
      <c r="F1590" s="5">
        <f t="shared" si="3074"/>
        <v>1.9307875387800166</v>
      </c>
      <c r="G1590" s="5">
        <f t="shared" si="3074"/>
        <v>5.6768460315224019</v>
      </c>
      <c r="H1590" s="5">
        <f t="shared" si="3074"/>
        <v>5.4292547358667811</v>
      </c>
      <c r="I1590" s="5">
        <f t="shared" si="3074"/>
        <v>5.223536737270436</v>
      </c>
      <c r="J1590" s="5">
        <f t="shared" si="3074"/>
        <v>46.188902582083223</v>
      </c>
      <c r="K1590" s="5">
        <f t="shared" si="3074"/>
        <v>16.095799609793072</v>
      </c>
      <c r="L1590" s="5"/>
      <c r="M1590" s="5">
        <f t="shared" ref="M1590:S1590" si="3075">M606+M1413</f>
        <v>4.7192087075051674</v>
      </c>
      <c r="N1590" s="5">
        <f t="shared" si="3075"/>
        <v>0</v>
      </c>
      <c r="O1590" s="5">
        <f t="shared" si="3075"/>
        <v>0</v>
      </c>
      <c r="P1590" s="5">
        <f t="shared" si="3075"/>
        <v>0</v>
      </c>
      <c r="Q1590" s="5">
        <f t="shared" si="3075"/>
        <v>0</v>
      </c>
      <c r="R1590" s="5">
        <f t="shared" si="3075"/>
        <v>0</v>
      </c>
      <c r="S1590" s="5">
        <f t="shared" si="3075"/>
        <v>0</v>
      </c>
      <c r="T1590" s="5"/>
      <c r="U1590" s="5">
        <f t="shared" ref="U1590:AA1590" si="3076">U606+U1413</f>
        <v>4.7119358500373281</v>
      </c>
      <c r="V1590" s="5">
        <f t="shared" si="3076"/>
        <v>0.52460022089798386</v>
      </c>
      <c r="W1590" s="5">
        <f t="shared" si="3076"/>
        <v>1.5345168667476372</v>
      </c>
      <c r="X1590" s="5">
        <f t="shared" si="3076"/>
        <v>0.5258447299289104</v>
      </c>
      <c r="Y1590" s="5">
        <f t="shared" si="3076"/>
        <v>0.47127511377825559</v>
      </c>
      <c r="Z1590" s="5">
        <f t="shared" si="3076"/>
        <v>3.8373273538388117</v>
      </c>
      <c r="AA1590" s="5">
        <f t="shared" si="3076"/>
        <v>1.2291567015199198</v>
      </c>
      <c r="AB1590" s="5"/>
      <c r="AC1590" s="5">
        <f t="shared" ref="AC1590:AI1590" si="3077">AC606+AC1413</f>
        <v>2.3602009057612889</v>
      </c>
      <c r="AD1590" s="5">
        <f t="shared" si="3077"/>
        <v>8.4268682897808311E-2</v>
      </c>
      <c r="AE1590" s="5">
        <f t="shared" si="3077"/>
        <v>0.28386779253961292</v>
      </c>
      <c r="AF1590" s="5">
        <f t="shared" si="3077"/>
        <v>0.2629223649644552</v>
      </c>
      <c r="AG1590" s="5">
        <f t="shared" si="3077"/>
        <v>0.46563075867688131</v>
      </c>
      <c r="AH1590" s="5">
        <f t="shared" si="3077"/>
        <v>0.47770245396821975</v>
      </c>
      <c r="AI1590" s="5">
        <f t="shared" si="3077"/>
        <v>1.3352800672566507</v>
      </c>
    </row>
    <row r="1591" spans="2:35" x14ac:dyDescent="0.3">
      <c r="B1591" s="86">
        <f t="shared" si="2989"/>
        <v>49034</v>
      </c>
      <c r="C1591" s="3"/>
      <c r="D1591" s="3"/>
      <c r="E1591" s="5">
        <f t="shared" ref="E1591:K1591" si="3078">E607+E1414</f>
        <v>4.2912912898801885</v>
      </c>
      <c r="F1591" s="5">
        <f t="shared" si="3078"/>
        <v>1.9404414764739144</v>
      </c>
      <c r="G1591" s="5">
        <f t="shared" si="3078"/>
        <v>5.7052302616800148</v>
      </c>
      <c r="H1591" s="5">
        <f t="shared" si="3078"/>
        <v>5.4564010095461164</v>
      </c>
      <c r="I1591" s="5">
        <f t="shared" si="3078"/>
        <v>5.2496544209567872</v>
      </c>
      <c r="J1591" s="5">
        <f t="shared" si="3078"/>
        <v>46.419847094993628</v>
      </c>
      <c r="K1591" s="5">
        <f t="shared" si="3078"/>
        <v>16.176278607842036</v>
      </c>
      <c r="L1591" s="5"/>
      <c r="M1591" s="5">
        <f t="shared" ref="M1591:S1591" si="3079">M607+M1414</f>
        <v>4.7428047510426907</v>
      </c>
      <c r="N1591" s="5">
        <f t="shared" si="3079"/>
        <v>0</v>
      </c>
      <c r="O1591" s="5">
        <f t="shared" si="3079"/>
        <v>0</v>
      </c>
      <c r="P1591" s="5">
        <f t="shared" si="3079"/>
        <v>0</v>
      </c>
      <c r="Q1591" s="5">
        <f t="shared" si="3079"/>
        <v>0</v>
      </c>
      <c r="R1591" s="5">
        <f t="shared" si="3079"/>
        <v>0</v>
      </c>
      <c r="S1591" s="5">
        <f t="shared" si="3079"/>
        <v>0</v>
      </c>
      <c r="T1591" s="5"/>
      <c r="U1591" s="5">
        <f t="shared" ref="U1591:AA1591" si="3080">U607+U1414</f>
        <v>4.7354955292875189</v>
      </c>
      <c r="V1591" s="5">
        <f t="shared" si="3080"/>
        <v>0.5272232220024744</v>
      </c>
      <c r="W1591" s="5">
        <f t="shared" si="3080"/>
        <v>1.5421894510813736</v>
      </c>
      <c r="X1591" s="5">
        <f t="shared" si="3080"/>
        <v>0.52847395357855476</v>
      </c>
      <c r="Y1591" s="5">
        <f t="shared" si="3080"/>
        <v>0.47363148934714694</v>
      </c>
      <c r="Z1591" s="5">
        <f t="shared" si="3080"/>
        <v>3.8565139906080033</v>
      </c>
      <c r="AA1591" s="5">
        <f t="shared" si="3080"/>
        <v>1.2353024850275192</v>
      </c>
      <c r="AB1591" s="5"/>
      <c r="AC1591" s="5">
        <f t="shared" ref="AC1591:AI1591" si="3081">AC607+AC1414</f>
        <v>2.3720019102900949</v>
      </c>
      <c r="AD1591" s="5">
        <f t="shared" si="3081"/>
        <v>8.4690026312297384E-2</v>
      </c>
      <c r="AE1591" s="5">
        <f t="shared" si="3081"/>
        <v>0.28528713150231111</v>
      </c>
      <c r="AF1591" s="5">
        <f t="shared" si="3081"/>
        <v>0.26423697678927738</v>
      </c>
      <c r="AG1591" s="5">
        <f t="shared" si="3081"/>
        <v>0.46795891247026589</v>
      </c>
      <c r="AH1591" s="5">
        <f t="shared" si="3081"/>
        <v>0.48009096623806102</v>
      </c>
      <c r="AI1591" s="5">
        <f t="shared" si="3081"/>
        <v>1.3419564675929339</v>
      </c>
    </row>
    <row r="1592" spans="2:35" x14ac:dyDescent="0.3">
      <c r="B1592" s="86">
        <f t="shared" si="2989"/>
        <v>49399</v>
      </c>
      <c r="C1592" s="3"/>
      <c r="D1592" s="3"/>
      <c r="E1592" s="5">
        <f t="shared" ref="E1592:K1592" si="3082">E608+E1415</f>
        <v>4.3127477463295918</v>
      </c>
      <c r="F1592" s="5">
        <f t="shared" si="3082"/>
        <v>1.950143683856286</v>
      </c>
      <c r="G1592" s="5">
        <f t="shared" si="3082"/>
        <v>5.7337564129884129</v>
      </c>
      <c r="H1592" s="5">
        <f t="shared" si="3082"/>
        <v>5.4836830145938471</v>
      </c>
      <c r="I1592" s="5">
        <f t="shared" si="3082"/>
        <v>5.2759026930615676</v>
      </c>
      <c r="J1592" s="5">
        <f t="shared" si="3082"/>
        <v>46.651946330468611</v>
      </c>
      <c r="K1592" s="5">
        <f t="shared" si="3082"/>
        <v>16.257160000881246</v>
      </c>
      <c r="L1592" s="5"/>
      <c r="M1592" s="5">
        <f t="shared" ref="M1592:S1592" si="3083">M608+M1415</f>
        <v>4.7665187747979019</v>
      </c>
      <c r="N1592" s="5">
        <f t="shared" si="3083"/>
        <v>0</v>
      </c>
      <c r="O1592" s="5">
        <f t="shared" si="3083"/>
        <v>0</v>
      </c>
      <c r="P1592" s="5">
        <f t="shared" si="3083"/>
        <v>0</v>
      </c>
      <c r="Q1592" s="5">
        <f t="shared" si="3083"/>
        <v>0</v>
      </c>
      <c r="R1592" s="5">
        <f t="shared" si="3083"/>
        <v>0</v>
      </c>
      <c r="S1592" s="5">
        <f t="shared" si="3083"/>
        <v>0</v>
      </c>
      <c r="T1592" s="5"/>
      <c r="U1592" s="5">
        <f t="shared" ref="U1592:AA1592" si="3084">U608+U1415</f>
        <v>4.7591730069339562</v>
      </c>
      <c r="V1592" s="5">
        <f t="shared" si="3084"/>
        <v>0.52985933811248564</v>
      </c>
      <c r="W1592" s="5">
        <f t="shared" si="3084"/>
        <v>1.5499003983367814</v>
      </c>
      <c r="X1592" s="5">
        <f t="shared" si="3084"/>
        <v>0.53111632334644732</v>
      </c>
      <c r="Y1592" s="5">
        <f t="shared" si="3084"/>
        <v>0.47599964679388318</v>
      </c>
      <c r="Z1592" s="5">
        <f t="shared" si="3084"/>
        <v>3.875796560561044</v>
      </c>
      <c r="AA1592" s="5">
        <f t="shared" si="3084"/>
        <v>1.2414789974526568</v>
      </c>
      <c r="AB1592" s="5"/>
      <c r="AC1592" s="5">
        <f t="shared" ref="AC1592:AI1592" si="3085">AC608+AC1415</f>
        <v>2.3838619198415429</v>
      </c>
      <c r="AD1592" s="5">
        <f t="shared" si="3085"/>
        <v>8.5113476443858804E-2</v>
      </c>
      <c r="AE1592" s="5">
        <f t="shared" si="3085"/>
        <v>0.28671356715982244</v>
      </c>
      <c r="AF1592" s="5">
        <f t="shared" si="3085"/>
        <v>0.26555816167322366</v>
      </c>
      <c r="AG1592" s="5">
        <f t="shared" si="3085"/>
        <v>0.470298707032617</v>
      </c>
      <c r="AH1592" s="5">
        <f t="shared" si="3085"/>
        <v>0.48249142106925103</v>
      </c>
      <c r="AI1592" s="5">
        <f t="shared" si="3085"/>
        <v>1.3486662499308988</v>
      </c>
    </row>
    <row r="1593" spans="2:35" x14ac:dyDescent="0.3">
      <c r="B1593" s="86">
        <f t="shared" si="2989"/>
        <v>49765</v>
      </c>
      <c r="C1593" s="3"/>
      <c r="D1593" s="3"/>
      <c r="E1593" s="5">
        <f t="shared" ref="E1593:K1593" si="3086">E609+E1416</f>
        <v>4.3343114850612388</v>
      </c>
      <c r="F1593" s="5">
        <f t="shared" si="3086"/>
        <v>1.959894402275566</v>
      </c>
      <c r="G1593" s="5">
        <f t="shared" si="3086"/>
        <v>5.7624251950533534</v>
      </c>
      <c r="H1593" s="5">
        <f t="shared" si="3086"/>
        <v>5.5111014296668159</v>
      </c>
      <c r="I1593" s="5">
        <f t="shared" si="3086"/>
        <v>5.3022822065268826</v>
      </c>
      <c r="J1593" s="5">
        <f t="shared" si="3086"/>
        <v>46.88520606212095</v>
      </c>
      <c r="K1593" s="5">
        <f t="shared" si="3086"/>
        <v>16.338445800885648</v>
      </c>
      <c r="L1593" s="5"/>
      <c r="M1593" s="5">
        <f t="shared" ref="M1593:S1593" si="3087">M609+M1416</f>
        <v>4.7903513686718924</v>
      </c>
      <c r="N1593" s="5">
        <f t="shared" si="3087"/>
        <v>0</v>
      </c>
      <c r="O1593" s="5">
        <f t="shared" si="3087"/>
        <v>0</v>
      </c>
      <c r="P1593" s="5">
        <f t="shared" si="3087"/>
        <v>0</v>
      </c>
      <c r="Q1593" s="5">
        <f t="shared" si="3087"/>
        <v>0</v>
      </c>
      <c r="R1593" s="5">
        <f t="shared" si="3087"/>
        <v>0</v>
      </c>
      <c r="S1593" s="5">
        <f t="shared" si="3087"/>
        <v>0</v>
      </c>
      <c r="T1593" s="5"/>
      <c r="U1593" s="5">
        <f t="shared" ref="U1593:AA1593" si="3088">U609+U1416</f>
        <v>4.7829688719686203</v>
      </c>
      <c r="V1593" s="5">
        <f t="shared" si="3088"/>
        <v>0.53250863480304922</v>
      </c>
      <c r="W1593" s="5">
        <f t="shared" si="3088"/>
        <v>1.5576499003284638</v>
      </c>
      <c r="X1593" s="5">
        <f t="shared" si="3088"/>
        <v>0.53377190496317972</v>
      </c>
      <c r="Y1593" s="5">
        <f t="shared" si="3088"/>
        <v>0.47837964502785191</v>
      </c>
      <c r="Z1593" s="5">
        <f t="shared" si="3088"/>
        <v>3.89517554336385</v>
      </c>
      <c r="AA1593" s="5">
        <f t="shared" si="3088"/>
        <v>1.24768639243992</v>
      </c>
      <c r="AB1593" s="5"/>
      <c r="AC1593" s="5">
        <f t="shared" ref="AC1593:AI1593" si="3089">AC609+AC1416</f>
        <v>2.3957812294407503</v>
      </c>
      <c r="AD1593" s="5">
        <f t="shared" si="3089"/>
        <v>8.5539043826078132E-2</v>
      </c>
      <c r="AE1593" s="5">
        <f t="shared" si="3089"/>
        <v>0.28814713499562172</v>
      </c>
      <c r="AF1593" s="5">
        <f t="shared" si="3089"/>
        <v>0.26688595248158986</v>
      </c>
      <c r="AG1593" s="5">
        <f t="shared" si="3089"/>
        <v>0.47265020056777995</v>
      </c>
      <c r="AH1593" s="5">
        <f t="shared" si="3089"/>
        <v>0.48490387817459712</v>
      </c>
      <c r="AI1593" s="5">
        <f t="shared" si="3089"/>
        <v>1.3554095811805527</v>
      </c>
    </row>
    <row r="1594" spans="2:35" x14ac:dyDescent="0.3">
      <c r="B1594" s="86">
        <f t="shared" si="2989"/>
        <v>50130</v>
      </c>
      <c r="C1594" s="3"/>
      <c r="D1594" s="3"/>
      <c r="E1594" s="5">
        <f t="shared" ref="E1594:K1594" si="3090">E610+E1417</f>
        <v>4.3559830424865424</v>
      </c>
      <c r="F1594" s="5">
        <f t="shared" si="3090"/>
        <v>1.9696938742869428</v>
      </c>
      <c r="G1594" s="5">
        <f t="shared" si="3090"/>
        <v>5.7912373210286177</v>
      </c>
      <c r="H1594" s="5">
        <f t="shared" si="3090"/>
        <v>5.5386569368151477</v>
      </c>
      <c r="I1594" s="5">
        <f t="shared" si="3090"/>
        <v>5.3287936175595121</v>
      </c>
      <c r="J1594" s="5">
        <f t="shared" si="3090"/>
        <v>47.11963209243153</v>
      </c>
      <c r="K1594" s="5">
        <f t="shared" si="3090"/>
        <v>16.420138029890076</v>
      </c>
      <c r="L1594" s="5"/>
      <c r="M1594" s="5">
        <f t="shared" ref="M1594:S1594" si="3091">M610+M1417</f>
        <v>4.8143031255152522</v>
      </c>
      <c r="N1594" s="5">
        <f t="shared" si="3091"/>
        <v>0</v>
      </c>
      <c r="O1594" s="5">
        <f t="shared" si="3091"/>
        <v>0</v>
      </c>
      <c r="P1594" s="5">
        <f t="shared" si="3091"/>
        <v>0</v>
      </c>
      <c r="Q1594" s="5">
        <f t="shared" si="3091"/>
        <v>0</v>
      </c>
      <c r="R1594" s="5">
        <f t="shared" si="3091"/>
        <v>0</v>
      </c>
      <c r="S1594" s="5">
        <f t="shared" si="3091"/>
        <v>0</v>
      </c>
      <c r="T1594" s="5"/>
      <c r="U1594" s="5">
        <f t="shared" ref="U1594:AA1594" si="3092">U610+U1417</f>
        <v>4.8068837163284641</v>
      </c>
      <c r="V1594" s="5">
        <f t="shared" si="3092"/>
        <v>0.53517117797706426</v>
      </c>
      <c r="W1594" s="5">
        <f t="shared" si="3092"/>
        <v>1.5654381498301078</v>
      </c>
      <c r="X1594" s="5">
        <f t="shared" si="3092"/>
        <v>0.53644076448799582</v>
      </c>
      <c r="Y1594" s="5">
        <f t="shared" si="3092"/>
        <v>0.48077154325299176</v>
      </c>
      <c r="Z1594" s="5">
        <f t="shared" si="3092"/>
        <v>3.9146514210806664</v>
      </c>
      <c r="AA1594" s="5">
        <f t="shared" si="3092"/>
        <v>1.2539248244021191</v>
      </c>
      <c r="AB1594" s="5"/>
      <c r="AC1594" s="5">
        <f t="shared" ref="AC1594:AI1594" si="3093">AC610+AC1417</f>
        <v>2.4077601355879565</v>
      </c>
      <c r="AD1594" s="5">
        <f t="shared" si="3093"/>
        <v>8.5966739045208573E-2</v>
      </c>
      <c r="AE1594" s="5">
        <f t="shared" si="3093"/>
        <v>0.28958787067059966</v>
      </c>
      <c r="AF1594" s="5">
        <f t="shared" si="3093"/>
        <v>0.26822038224399791</v>
      </c>
      <c r="AG1594" s="5">
        <f t="shared" si="3093"/>
        <v>0.47501345157061881</v>
      </c>
      <c r="AH1594" s="5">
        <f t="shared" si="3093"/>
        <v>0.48732839756547019</v>
      </c>
      <c r="AI1594" s="5">
        <f t="shared" si="3093"/>
        <v>1.3621866290864559</v>
      </c>
    </row>
    <row r="1595" spans="2:35" x14ac:dyDescent="0.3">
      <c r="B1595" s="86">
        <f t="shared" si="2989"/>
        <v>50495</v>
      </c>
      <c r="C1595" s="3"/>
      <c r="D1595" s="3"/>
      <c r="E1595" s="5">
        <f t="shared" ref="E1595:K1595" si="3094">E611+E1418</f>
        <v>4.3777629576989767</v>
      </c>
      <c r="F1595" s="5">
        <f t="shared" si="3094"/>
        <v>1.9795423436583803</v>
      </c>
      <c r="G1595" s="5">
        <f t="shared" si="3094"/>
        <v>5.8201935076337747</v>
      </c>
      <c r="H1595" s="5">
        <f t="shared" si="3094"/>
        <v>5.5663502214992242</v>
      </c>
      <c r="I1595" s="5">
        <f t="shared" si="3094"/>
        <v>5.3554375856473087</v>
      </c>
      <c r="J1595" s="5">
        <f t="shared" si="3094"/>
        <v>47.355230252893683</v>
      </c>
      <c r="K1595" s="5">
        <f t="shared" si="3094"/>
        <v>16.502238720039525</v>
      </c>
      <c r="L1595" s="5"/>
      <c r="M1595" s="5">
        <f t="shared" ref="M1595:S1595" si="3095">M611+M1418</f>
        <v>4.8383746411428277</v>
      </c>
      <c r="N1595" s="5">
        <f t="shared" si="3095"/>
        <v>0</v>
      </c>
      <c r="O1595" s="5">
        <f t="shared" si="3095"/>
        <v>0</v>
      </c>
      <c r="P1595" s="5">
        <f t="shared" si="3095"/>
        <v>0</v>
      </c>
      <c r="Q1595" s="5">
        <f t="shared" si="3095"/>
        <v>0</v>
      </c>
      <c r="R1595" s="5">
        <f t="shared" si="3095"/>
        <v>0</v>
      </c>
      <c r="S1595" s="5">
        <f t="shared" si="3095"/>
        <v>0</v>
      </c>
      <c r="T1595" s="5"/>
      <c r="U1595" s="5">
        <f t="shared" ref="U1595:AA1595" si="3096">U611+U1418</f>
        <v>4.8309181349101067</v>
      </c>
      <c r="V1595" s="5">
        <f t="shared" si="3096"/>
        <v>0.53784703386694943</v>
      </c>
      <c r="W1595" s="5">
        <f t="shared" si="3096"/>
        <v>1.5732653405792583</v>
      </c>
      <c r="X1595" s="5">
        <f t="shared" si="3096"/>
        <v>0.53912296831043571</v>
      </c>
      <c r="Y1595" s="5">
        <f t="shared" si="3096"/>
        <v>0.48317540096925615</v>
      </c>
      <c r="Z1595" s="5">
        <f t="shared" si="3096"/>
        <v>3.9342246781860704</v>
      </c>
      <c r="AA1595" s="5">
        <f t="shared" si="3096"/>
        <v>1.2601944485241299</v>
      </c>
      <c r="AB1595" s="5"/>
      <c r="AC1595" s="5">
        <f t="shared" ref="AC1595:AI1595" si="3097">AC611+AC1418</f>
        <v>2.4197989362658952</v>
      </c>
      <c r="AD1595" s="5">
        <f t="shared" si="3097"/>
        <v>8.6396572740434552E-2</v>
      </c>
      <c r="AE1595" s="5">
        <f t="shared" si="3097"/>
        <v>0.29103581002395273</v>
      </c>
      <c r="AF1595" s="5">
        <f t="shared" si="3097"/>
        <v>0.26956148415521786</v>
      </c>
      <c r="AG1595" s="5">
        <f t="shared" si="3097"/>
        <v>0.47738851882847211</v>
      </c>
      <c r="AH1595" s="5">
        <f t="shared" si="3097"/>
        <v>0.48976503955329764</v>
      </c>
      <c r="AI1595" s="5">
        <f t="shared" si="3097"/>
        <v>1.3689975622318875</v>
      </c>
    </row>
    <row r="1596" spans="2:35" x14ac:dyDescent="0.3">
      <c r="B1596" s="86">
        <f t="shared" si="2989"/>
        <v>50860</v>
      </c>
      <c r="C1596" s="3"/>
      <c r="D1596" s="3"/>
      <c r="E1596" s="5">
        <f t="shared" ref="E1596:K1596" si="3098">E612+E1419</f>
        <v>4.3996517724874735</v>
      </c>
      <c r="F1596" s="5">
        <f t="shared" si="3098"/>
        <v>1.9894400553766722</v>
      </c>
      <c r="G1596" s="5">
        <f t="shared" si="3098"/>
        <v>5.8492944751719307</v>
      </c>
      <c r="H1596" s="5">
        <f t="shared" si="3098"/>
        <v>5.5941819726067195</v>
      </c>
      <c r="I1596" s="5">
        <f t="shared" si="3098"/>
        <v>5.3822147735755408</v>
      </c>
      <c r="J1596" s="5">
        <f t="shared" si="3098"/>
        <v>47.592006404158141</v>
      </c>
      <c r="K1596" s="5">
        <f t="shared" si="3098"/>
        <v>16.584749913639715</v>
      </c>
      <c r="L1596" s="5"/>
      <c r="M1596" s="5">
        <f t="shared" ref="M1596:S1596" si="3099">M612+M1419</f>
        <v>4.8625665143485435</v>
      </c>
      <c r="N1596" s="5">
        <f t="shared" si="3099"/>
        <v>0</v>
      </c>
      <c r="O1596" s="5">
        <f t="shared" si="3099"/>
        <v>0</v>
      </c>
      <c r="P1596" s="5">
        <f t="shared" si="3099"/>
        <v>0</v>
      </c>
      <c r="Q1596" s="5">
        <f t="shared" si="3099"/>
        <v>0</v>
      </c>
      <c r="R1596" s="5">
        <f t="shared" si="3099"/>
        <v>0</v>
      </c>
      <c r="S1596" s="5">
        <f t="shared" si="3099"/>
        <v>0</v>
      </c>
      <c r="T1596" s="5"/>
      <c r="U1596" s="5">
        <f t="shared" ref="U1596:AA1596" si="3100">U612+U1419</f>
        <v>4.8550727255846624</v>
      </c>
      <c r="V1596" s="5">
        <f t="shared" si="3100"/>
        <v>0.54053626903628427</v>
      </c>
      <c r="W1596" s="5">
        <f t="shared" si="3100"/>
        <v>1.581131667282154</v>
      </c>
      <c r="X1596" s="5">
        <f t="shared" si="3100"/>
        <v>0.54181858315198772</v>
      </c>
      <c r="Y1596" s="5">
        <f t="shared" si="3100"/>
        <v>0.48559127797410273</v>
      </c>
      <c r="Z1596" s="5">
        <f t="shared" si="3100"/>
        <v>3.9538958015770014</v>
      </c>
      <c r="AA1596" s="5">
        <f t="shared" si="3100"/>
        <v>1.2664954207667503</v>
      </c>
      <c r="AB1596" s="5"/>
      <c r="AC1596" s="5">
        <f t="shared" ref="AC1596:AI1596" si="3101">AC612+AC1419</f>
        <v>2.4318979309472226</v>
      </c>
      <c r="AD1596" s="5">
        <f t="shared" si="3101"/>
        <v>8.6828555604136826E-2</v>
      </c>
      <c r="AE1596" s="5">
        <f t="shared" si="3101"/>
        <v>0.29249098907407234</v>
      </c>
      <c r="AF1596" s="5">
        <f t="shared" si="3101"/>
        <v>0.27090929157599386</v>
      </c>
      <c r="AG1596" s="5">
        <f t="shared" si="3101"/>
        <v>0.47977546142261396</v>
      </c>
      <c r="AH1596" s="5">
        <f t="shared" si="3101"/>
        <v>0.49221386475106343</v>
      </c>
      <c r="AI1596" s="5">
        <f t="shared" si="3101"/>
        <v>1.3758425500430471</v>
      </c>
    </row>
    <row r="1597" spans="2:35" x14ac:dyDescent="0.3">
      <c r="B1597" s="86">
        <f t="shared" si="2989"/>
        <v>51226</v>
      </c>
      <c r="C1597" s="3"/>
      <c r="D1597" s="3"/>
      <c r="E1597" s="5">
        <f t="shared" ref="E1597:K1597" si="3102">E613+E1420</f>
        <v>4.4216500313499054</v>
      </c>
      <c r="F1597" s="5">
        <f t="shared" si="3102"/>
        <v>1.9993872556535557</v>
      </c>
      <c r="G1597" s="5">
        <f t="shared" si="3102"/>
        <v>5.8785409475477906</v>
      </c>
      <c r="H1597" s="5">
        <f t="shared" si="3102"/>
        <v>5.6221528824697522</v>
      </c>
      <c r="I1597" s="5">
        <f t="shared" si="3102"/>
        <v>5.4091258474434198</v>
      </c>
      <c r="J1597" s="5">
        <f t="shared" si="3102"/>
        <v>47.829966436178928</v>
      </c>
      <c r="K1597" s="5">
        <f t="shared" si="3102"/>
        <v>16.667673663207914</v>
      </c>
      <c r="L1597" s="5"/>
      <c r="M1597" s="5">
        <f t="shared" ref="M1597:S1597" si="3103">M613+M1420</f>
        <v>4.8868793469202814</v>
      </c>
      <c r="N1597" s="5">
        <f t="shared" si="3103"/>
        <v>0</v>
      </c>
      <c r="O1597" s="5">
        <f t="shared" si="3103"/>
        <v>0</v>
      </c>
      <c r="P1597" s="5">
        <f t="shared" si="3103"/>
        <v>0</v>
      </c>
      <c r="Q1597" s="5">
        <f t="shared" si="3103"/>
        <v>0</v>
      </c>
      <c r="R1597" s="5">
        <f t="shared" si="3103"/>
        <v>0</v>
      </c>
      <c r="S1597" s="5">
        <f t="shared" si="3103"/>
        <v>0</v>
      </c>
      <c r="T1597" s="5"/>
      <c r="U1597" s="5">
        <f t="shared" ref="U1597:AA1597" si="3104">U613+U1420</f>
        <v>4.8793480892125771</v>
      </c>
      <c r="V1597" s="5">
        <f t="shared" si="3104"/>
        <v>0.54323895038146475</v>
      </c>
      <c r="W1597" s="5">
        <f t="shared" si="3104"/>
        <v>1.5890373256185661</v>
      </c>
      <c r="X1597" s="5">
        <f t="shared" si="3104"/>
        <v>0.54452767606774755</v>
      </c>
      <c r="Y1597" s="5">
        <f t="shared" si="3104"/>
        <v>0.4880192343639731</v>
      </c>
      <c r="Z1597" s="5">
        <f t="shared" si="3104"/>
        <v>3.9736652805848838</v>
      </c>
      <c r="AA1597" s="5">
        <f t="shared" si="3104"/>
        <v>1.272827897870584</v>
      </c>
      <c r="AB1597" s="5"/>
      <c r="AC1597" s="5">
        <f t="shared" ref="AC1597:AI1597" si="3105">AC613+AC1420</f>
        <v>2.4440574206019612</v>
      </c>
      <c r="AD1597" s="5">
        <f t="shared" si="3105"/>
        <v>8.7262698382157389E-2</v>
      </c>
      <c r="AE1597" s="5">
        <f t="shared" si="3105"/>
        <v>0.29395344401944268</v>
      </c>
      <c r="AF1597" s="5">
        <f t="shared" si="3105"/>
        <v>0.27226383803387377</v>
      </c>
      <c r="AG1597" s="5">
        <f t="shared" si="3105"/>
        <v>0.48217433872972748</v>
      </c>
      <c r="AH1597" s="5">
        <f t="shared" si="3105"/>
        <v>0.49467493407481899</v>
      </c>
      <c r="AI1597" s="5">
        <f t="shared" si="3105"/>
        <v>1.3827217627932615</v>
      </c>
    </row>
    <row r="1598" spans="2:35" x14ac:dyDescent="0.3">
      <c r="B1598" s="86">
        <f t="shared" si="2989"/>
        <v>51591</v>
      </c>
      <c r="C1598" s="3"/>
      <c r="D1598" s="3"/>
      <c r="E1598" s="5">
        <f t="shared" ref="E1598:K1598" si="3106">E614+E1421</f>
        <v>3.3286578887690332</v>
      </c>
      <c r="F1598" s="5">
        <f t="shared" si="3106"/>
        <v>1.5051566980762701</v>
      </c>
      <c r="G1598" s="5">
        <f t="shared" si="3106"/>
        <v>4.4254184661314824</v>
      </c>
      <c r="H1598" s="5">
        <f t="shared" si="3106"/>
        <v>4.2324072261289132</v>
      </c>
      <c r="I1598" s="5">
        <f t="shared" si="3106"/>
        <v>4.0720385593113448</v>
      </c>
      <c r="J1598" s="5">
        <f t="shared" si="3106"/>
        <v>36.00682866543805</v>
      </c>
      <c r="K1598" s="5">
        <f t="shared" si="3106"/>
        <v>12.547574555448657</v>
      </c>
      <c r="L1598" s="5"/>
      <c r="M1598" s="5">
        <f t="shared" ref="M1598:S1598" si="3107">M614+M1421</f>
        <v>3.6788866993669558</v>
      </c>
      <c r="N1598" s="5">
        <f t="shared" si="3107"/>
        <v>0</v>
      </c>
      <c r="O1598" s="5">
        <f t="shared" si="3107"/>
        <v>0</v>
      </c>
      <c r="P1598" s="5">
        <f t="shared" si="3107"/>
        <v>0</v>
      </c>
      <c r="Q1598" s="5">
        <f t="shared" si="3107"/>
        <v>0</v>
      </c>
      <c r="R1598" s="5">
        <f t="shared" si="3107"/>
        <v>0</v>
      </c>
      <c r="S1598" s="5">
        <f t="shared" si="3107"/>
        <v>0</v>
      </c>
      <c r="T1598" s="5"/>
      <c r="U1598" s="5">
        <f t="shared" ref="U1598:AA1598" si="3108">U614+U1421</f>
        <v>3.6732171008678982</v>
      </c>
      <c r="V1598" s="5">
        <f t="shared" si="3108"/>
        <v>0.40895516489391159</v>
      </c>
      <c r="W1598" s="5">
        <f t="shared" si="3108"/>
        <v>1.1962415822072341</v>
      </c>
      <c r="X1598" s="5">
        <f t="shared" si="3108"/>
        <v>0.40992532917459634</v>
      </c>
      <c r="Y1598" s="5">
        <f t="shared" si="3108"/>
        <v>0.36738526631894608</v>
      </c>
      <c r="Z1598" s="5">
        <f t="shared" si="3108"/>
        <v>2.9914109415638994</v>
      </c>
      <c r="AA1598" s="5">
        <f t="shared" si="3108"/>
        <v>0.95819628266661905</v>
      </c>
      <c r="AB1598" s="5"/>
      <c r="AC1598" s="5">
        <f t="shared" ref="AC1598:AI1598" si="3109">AC614+AC1421</f>
        <v>1.8399083952846222</v>
      </c>
      <c r="AD1598" s="5">
        <f t="shared" si="3109"/>
        <v>6.5692143725893715E-2</v>
      </c>
      <c r="AE1598" s="5">
        <f t="shared" si="3109"/>
        <v>0.2212907949359848</v>
      </c>
      <c r="AF1598" s="5">
        <f t="shared" si="3109"/>
        <v>0.20496266458729817</v>
      </c>
      <c r="AG1598" s="5">
        <f t="shared" si="3109"/>
        <v>0.36298517634709793</v>
      </c>
      <c r="AH1598" s="5">
        <f t="shared" si="3109"/>
        <v>0.3723957368877851</v>
      </c>
      <c r="AI1598" s="5">
        <f t="shared" si="3109"/>
        <v>1.0409253719904332</v>
      </c>
    </row>
    <row r="1599" spans="2:35" x14ac:dyDescent="0.3">
      <c r="E1599" s="2"/>
      <c r="M1599" s="2"/>
    </row>
    <row r="1600" spans="2:35" s="99" customFormat="1" x14ac:dyDescent="0.3">
      <c r="B1600" s="98" t="s">
        <v>273</v>
      </c>
      <c r="C1600" s="98"/>
      <c r="D1600" s="98"/>
    </row>
    <row r="1601" spans="2:35" x14ac:dyDescent="0.3">
      <c r="E1601" s="305" t="s">
        <v>89</v>
      </c>
      <c r="F1601" s="305"/>
      <c r="G1601" s="305"/>
      <c r="H1601" s="305"/>
      <c r="I1601" s="305"/>
      <c r="J1601" s="305"/>
      <c r="K1601" s="305"/>
      <c r="M1601" s="305" t="s">
        <v>64</v>
      </c>
      <c r="N1601" s="305"/>
      <c r="O1601" s="305"/>
      <c r="P1601" s="305"/>
      <c r="Q1601" s="305"/>
      <c r="R1601" s="305"/>
      <c r="S1601" s="305"/>
      <c r="U1601" s="305" t="s">
        <v>65</v>
      </c>
      <c r="V1601" s="305"/>
      <c r="W1601" s="305"/>
      <c r="X1601" s="305"/>
      <c r="Y1601" s="305"/>
      <c r="Z1601" s="305"/>
      <c r="AA1601" s="305"/>
      <c r="AC1601" s="305" t="s">
        <v>66</v>
      </c>
      <c r="AD1601" s="305"/>
      <c r="AE1601" s="305"/>
      <c r="AF1601" s="305"/>
      <c r="AG1601" s="305"/>
      <c r="AH1601" s="305"/>
      <c r="AI1601" s="305"/>
    </row>
    <row r="1602" spans="2:35" s="3" customFormat="1" x14ac:dyDescent="0.3">
      <c r="B1602" s="4" t="s">
        <v>211</v>
      </c>
      <c r="C1602" s="4"/>
      <c r="D1602" s="4"/>
      <c r="E1602" s="3" t="s">
        <v>70</v>
      </c>
      <c r="F1602" s="3" t="s">
        <v>69</v>
      </c>
      <c r="G1602" s="3" t="s">
        <v>61</v>
      </c>
      <c r="H1602" s="3" t="s">
        <v>68</v>
      </c>
      <c r="I1602" s="3" t="s">
        <v>71</v>
      </c>
      <c r="J1602" s="3" t="s">
        <v>72</v>
      </c>
      <c r="K1602" s="3" t="s">
        <v>62</v>
      </c>
      <c r="M1602" s="3" t="s">
        <v>70</v>
      </c>
      <c r="N1602" s="3" t="s">
        <v>69</v>
      </c>
      <c r="O1602" s="3" t="s">
        <v>61</v>
      </c>
      <c r="P1602" s="3" t="s">
        <v>68</v>
      </c>
      <c r="Q1602" s="3" t="s">
        <v>71</v>
      </c>
      <c r="R1602" s="3" t="s">
        <v>72</v>
      </c>
      <c r="S1602" s="3" t="s">
        <v>62</v>
      </c>
      <c r="U1602" s="3" t="s">
        <v>70</v>
      </c>
      <c r="V1602" s="3" t="s">
        <v>69</v>
      </c>
      <c r="W1602" s="3" t="s">
        <v>61</v>
      </c>
      <c r="X1602" s="3" t="s">
        <v>68</v>
      </c>
      <c r="Y1602" s="3" t="s">
        <v>71</v>
      </c>
      <c r="Z1602" s="3" t="s">
        <v>72</v>
      </c>
      <c r="AA1602" s="3" t="s">
        <v>62</v>
      </c>
      <c r="AC1602" s="3" t="s">
        <v>70</v>
      </c>
      <c r="AD1602" s="3" t="s">
        <v>69</v>
      </c>
      <c r="AE1602" s="3" t="s">
        <v>61</v>
      </c>
      <c r="AF1602" s="3" t="s">
        <v>68</v>
      </c>
      <c r="AG1602" s="3" t="s">
        <v>71</v>
      </c>
      <c r="AH1602" s="3" t="s">
        <v>72</v>
      </c>
      <c r="AI1602" s="3" t="s">
        <v>62</v>
      </c>
    </row>
    <row r="1603" spans="2:35" hidden="1" x14ac:dyDescent="0.3">
      <c r="B1603" s="85">
        <f>B1568</f>
        <v>40633</v>
      </c>
      <c r="C1603" s="3"/>
      <c r="D1603" s="3"/>
      <c r="E1603" s="5">
        <f>E584+E1251</f>
        <v>18.475953113759999</v>
      </c>
      <c r="F1603" s="5">
        <f t="shared" ref="F1603:AI1603" si="3110">F584+F1251</f>
        <v>6.8465520748349977</v>
      </c>
      <c r="G1603" s="5">
        <f t="shared" si="3110"/>
        <v>7.1132410807999982</v>
      </c>
      <c r="H1603" s="5">
        <f t="shared" si="3110"/>
        <v>42.282308756600017</v>
      </c>
      <c r="I1603" s="5">
        <f t="shared" si="3110"/>
        <v>57.343949590499989</v>
      </c>
      <c r="J1603" s="5">
        <f t="shared" si="3110"/>
        <v>154.37323685799996</v>
      </c>
      <c r="K1603" s="5">
        <f t="shared" si="3110"/>
        <v>30.246330409680013</v>
      </c>
      <c r="L1603" s="5"/>
      <c r="M1603" s="5">
        <f t="shared" si="3110"/>
        <v>19.37929003632</v>
      </c>
      <c r="N1603" s="5">
        <f t="shared" si="3110"/>
        <v>0</v>
      </c>
      <c r="O1603" s="5">
        <f t="shared" si="3110"/>
        <v>0</v>
      </c>
      <c r="P1603" s="5">
        <f t="shared" si="3110"/>
        <v>0</v>
      </c>
      <c r="Q1603" s="5">
        <f t="shared" si="3110"/>
        <v>0</v>
      </c>
      <c r="R1603" s="5">
        <f t="shared" si="3110"/>
        <v>0</v>
      </c>
      <c r="S1603" s="5">
        <f t="shared" si="3110"/>
        <v>0</v>
      </c>
      <c r="T1603" s="5"/>
      <c r="U1603" s="5">
        <f t="shared" si="3110"/>
        <v>18.436380919919998</v>
      </c>
      <c r="V1603" s="5">
        <f t="shared" si="3110"/>
        <v>1.8427869815550006</v>
      </c>
      <c r="W1603" s="5">
        <f t="shared" si="3110"/>
        <v>1.9408962763999993</v>
      </c>
      <c r="X1603" s="5">
        <f t="shared" si="3110"/>
        <v>4.7310939337000022</v>
      </c>
      <c r="Y1603" s="5">
        <f t="shared" si="3110"/>
        <v>5.0132260788749985</v>
      </c>
      <c r="Z1603" s="5">
        <f t="shared" si="3110"/>
        <v>12.935800898900006</v>
      </c>
      <c r="AA1603" s="5">
        <f t="shared" si="3110"/>
        <v>2.3348352350399995</v>
      </c>
      <c r="AB1603" s="5"/>
      <c r="AC1603" s="5">
        <f t="shared" si="3110"/>
        <v>8.4948666628799998</v>
      </c>
      <c r="AD1603" s="5">
        <f t="shared" si="3110"/>
        <v>0.4342966007775001</v>
      </c>
      <c r="AE1603" s="5">
        <f t="shared" si="3110"/>
        <v>0.43161666319999981</v>
      </c>
      <c r="AF1603" s="5">
        <f t="shared" si="3110"/>
        <v>2.3239455780000009</v>
      </c>
      <c r="AG1603" s="5">
        <f t="shared" si="3110"/>
        <v>4.5526663883749983</v>
      </c>
      <c r="AH1603" s="5">
        <f t="shared" si="3110"/>
        <v>1.0844500671000001</v>
      </c>
      <c r="AI1603" s="5">
        <f t="shared" si="3110"/>
        <v>3.1351122450000002</v>
      </c>
    </row>
    <row r="1604" spans="2:35" hidden="1" x14ac:dyDescent="0.3">
      <c r="B1604" s="85">
        <f t="shared" ref="B1604:B1633" si="3111">B1569</f>
        <v>40999</v>
      </c>
      <c r="C1604" s="3"/>
      <c r="D1604" s="3"/>
      <c r="E1604" s="5">
        <f t="shared" ref="E1604:AI1604" si="3112">E585+E1252</f>
        <v>19.781470423919998</v>
      </c>
      <c r="F1604" s="5">
        <f t="shared" si="3112"/>
        <v>7.1307186097950002</v>
      </c>
      <c r="G1604" s="5">
        <f t="shared" si="3112"/>
        <v>7.4905623535999979</v>
      </c>
      <c r="H1604" s="5">
        <f t="shared" si="3112"/>
        <v>44.161284886800004</v>
      </c>
      <c r="I1604" s="5">
        <f t="shared" si="3112"/>
        <v>61.236019557499986</v>
      </c>
      <c r="J1604" s="5">
        <f t="shared" si="3112"/>
        <v>165.564098242</v>
      </c>
      <c r="K1604" s="5">
        <f t="shared" si="3112"/>
        <v>32.499098243359995</v>
      </c>
      <c r="L1604" s="5"/>
      <c r="M1604" s="5">
        <f t="shared" si="3112"/>
        <v>20.748571687439991</v>
      </c>
      <c r="N1604" s="5">
        <f t="shared" si="3112"/>
        <v>0</v>
      </c>
      <c r="O1604" s="5">
        <f t="shared" si="3112"/>
        <v>0</v>
      </c>
      <c r="P1604" s="5">
        <f t="shared" si="3112"/>
        <v>0</v>
      </c>
      <c r="Q1604" s="5">
        <f t="shared" si="3112"/>
        <v>0</v>
      </c>
      <c r="R1604" s="5">
        <f t="shared" si="3112"/>
        <v>0</v>
      </c>
      <c r="S1604" s="5">
        <f t="shared" si="3112"/>
        <v>0</v>
      </c>
      <c r="T1604" s="5"/>
      <c r="U1604" s="5">
        <f t="shared" si="3112"/>
        <v>19.739039903639991</v>
      </c>
      <c r="V1604" s="5">
        <f t="shared" si="3112"/>
        <v>1.9191195472349998</v>
      </c>
      <c r="W1604" s="5">
        <f t="shared" si="3112"/>
        <v>2.0438892888</v>
      </c>
      <c r="X1604" s="5">
        <f t="shared" si="3112"/>
        <v>4.9398594826000028</v>
      </c>
      <c r="Y1604" s="5">
        <f t="shared" si="3112"/>
        <v>5.3535512081249976</v>
      </c>
      <c r="Z1604" s="5">
        <f t="shared" si="3112"/>
        <v>13.873712327100005</v>
      </c>
      <c r="AA1604" s="5">
        <f t="shared" si="3112"/>
        <v>2.5082064320799997</v>
      </c>
      <c r="AB1604" s="5"/>
      <c r="AC1604" s="5">
        <f t="shared" si="3112"/>
        <v>9.095095188960002</v>
      </c>
      <c r="AD1604" s="5">
        <f t="shared" si="3112"/>
        <v>0.45233943111749986</v>
      </c>
      <c r="AE1604" s="5">
        <f t="shared" si="3112"/>
        <v>0.45456169440000016</v>
      </c>
      <c r="AF1604" s="5">
        <f t="shared" si="3112"/>
        <v>2.4264452940000014</v>
      </c>
      <c r="AG1604" s="5">
        <f t="shared" si="3112"/>
        <v>4.8617079506249965</v>
      </c>
      <c r="AH1604" s="5">
        <f t="shared" si="3112"/>
        <v>1.1619120518999995</v>
      </c>
      <c r="AI1604" s="5">
        <f t="shared" si="3112"/>
        <v>3.36265503</v>
      </c>
    </row>
    <row r="1605" spans="2:35" hidden="1" x14ac:dyDescent="0.3">
      <c r="B1605" s="85">
        <f t="shared" si="3111"/>
        <v>41364</v>
      </c>
      <c r="C1605" s="3"/>
      <c r="D1605" s="3"/>
      <c r="E1605" s="5">
        <f t="shared" ref="E1605:AI1605" si="3113">E586+E1253</f>
        <v>21.737654358360004</v>
      </c>
      <c r="F1605" s="5">
        <f t="shared" si="3113"/>
        <v>7.6180876934850019</v>
      </c>
      <c r="G1605" s="5">
        <f t="shared" si="3113"/>
        <v>8.0920804127999943</v>
      </c>
      <c r="H1605" s="5">
        <f t="shared" si="3113"/>
        <v>47.276971369300014</v>
      </c>
      <c r="I1605" s="5">
        <f t="shared" si="3113"/>
        <v>67.066991564499972</v>
      </c>
      <c r="J1605" s="5">
        <f t="shared" si="3113"/>
        <v>182.31817097800001</v>
      </c>
      <c r="K1605" s="5">
        <f t="shared" si="3113"/>
        <v>35.642220919900005</v>
      </c>
      <c r="L1605" s="5"/>
      <c r="M1605" s="5">
        <f t="shared" si="3113"/>
        <v>22.800288503519994</v>
      </c>
      <c r="N1605" s="5">
        <f t="shared" si="3113"/>
        <v>0</v>
      </c>
      <c r="O1605" s="5">
        <f t="shared" si="3113"/>
        <v>0</v>
      </c>
      <c r="P1605" s="5">
        <f t="shared" si="3113"/>
        <v>0</v>
      </c>
      <c r="Q1605" s="5">
        <f t="shared" si="3113"/>
        <v>0</v>
      </c>
      <c r="R1605" s="5">
        <f t="shared" si="3113"/>
        <v>0</v>
      </c>
      <c r="S1605" s="5">
        <f t="shared" si="3113"/>
        <v>0</v>
      </c>
      <c r="T1605" s="5"/>
      <c r="U1605" s="5">
        <f t="shared" si="3113"/>
        <v>21.690857058120002</v>
      </c>
      <c r="V1605" s="5">
        <f t="shared" si="3113"/>
        <v>2.0504330770049997</v>
      </c>
      <c r="W1605" s="5">
        <f t="shared" si="3113"/>
        <v>2.2081059824000011</v>
      </c>
      <c r="X1605" s="5">
        <f t="shared" si="3113"/>
        <v>5.2872448913500012</v>
      </c>
      <c r="Y1605" s="5">
        <f t="shared" si="3113"/>
        <v>5.8635132648749959</v>
      </c>
      <c r="Z1605" s="5">
        <f t="shared" si="3113"/>
        <v>15.277501558400006</v>
      </c>
      <c r="AA1605" s="5">
        <f t="shared" si="3113"/>
        <v>2.7519135871999998</v>
      </c>
      <c r="AB1605" s="5"/>
      <c r="AC1605" s="5">
        <f t="shared" si="3113"/>
        <v>9.9943716451799958</v>
      </c>
      <c r="AD1605" s="5">
        <f t="shared" si="3113"/>
        <v>0.48294732350249991</v>
      </c>
      <c r="AE1605" s="5">
        <f t="shared" si="3113"/>
        <v>0.49068149119999971</v>
      </c>
      <c r="AF1605" s="5">
        <f t="shared" si="3113"/>
        <v>2.597069019000001</v>
      </c>
      <c r="AG1605" s="5">
        <f t="shared" si="3113"/>
        <v>5.325024065374997</v>
      </c>
      <c r="AH1605" s="5">
        <f t="shared" si="3113"/>
        <v>1.2801550176000003</v>
      </c>
      <c r="AI1605" s="5">
        <f t="shared" si="3113"/>
        <v>3.6884083350000001</v>
      </c>
    </row>
    <row r="1606" spans="2:35" hidden="1" x14ac:dyDescent="0.3">
      <c r="B1606" s="85">
        <f t="shared" si="3111"/>
        <v>41729</v>
      </c>
      <c r="C1606" s="3"/>
      <c r="D1606" s="3"/>
      <c r="E1606" s="5">
        <f t="shared" ref="E1606:AI1606" si="3114">E587+E1254</f>
        <v>24.943494453839989</v>
      </c>
      <c r="F1606" s="5">
        <f t="shared" si="3114"/>
        <v>8.5592130443175023</v>
      </c>
      <c r="G1606" s="5">
        <f t="shared" si="3114"/>
        <v>9.1990614448000017</v>
      </c>
      <c r="H1606" s="5">
        <f t="shared" si="3114"/>
        <v>52.961701975400004</v>
      </c>
      <c r="I1606" s="5">
        <f t="shared" si="3114"/>
        <v>76.822632525499984</v>
      </c>
      <c r="J1606" s="5">
        <f t="shared" si="3114"/>
        <v>210.35019963999994</v>
      </c>
      <c r="K1606" s="5">
        <f t="shared" si="3114"/>
        <v>41.069125070119995</v>
      </c>
      <c r="L1606" s="5"/>
      <c r="M1606" s="5">
        <f t="shared" si="3114"/>
        <v>26.162871806880005</v>
      </c>
      <c r="N1606" s="5">
        <f t="shared" si="3114"/>
        <v>0</v>
      </c>
      <c r="O1606" s="5">
        <f t="shared" si="3114"/>
        <v>0</v>
      </c>
      <c r="P1606" s="5">
        <f t="shared" si="3114"/>
        <v>0</v>
      </c>
      <c r="Q1606" s="5">
        <f t="shared" si="3114"/>
        <v>0</v>
      </c>
      <c r="R1606" s="5">
        <f t="shared" si="3114"/>
        <v>0</v>
      </c>
      <c r="S1606" s="5">
        <f t="shared" si="3114"/>
        <v>0</v>
      </c>
      <c r="T1606" s="5"/>
      <c r="U1606" s="5">
        <f t="shared" si="3114"/>
        <v>24.889891094280003</v>
      </c>
      <c r="V1606" s="5">
        <f t="shared" si="3114"/>
        <v>2.3038115284774996</v>
      </c>
      <c r="W1606" s="5">
        <f t="shared" si="3114"/>
        <v>2.5097723383999995</v>
      </c>
      <c r="X1606" s="5">
        <f t="shared" si="3114"/>
        <v>5.9228801153000035</v>
      </c>
      <c r="Y1606" s="5">
        <f t="shared" si="3114"/>
        <v>6.7163219951249964</v>
      </c>
      <c r="Z1606" s="5">
        <f t="shared" si="3114"/>
        <v>17.626429406500005</v>
      </c>
      <c r="AA1606" s="5">
        <f t="shared" si="3114"/>
        <v>3.1702910893600009</v>
      </c>
      <c r="AB1606" s="5"/>
      <c r="AC1606" s="5">
        <f t="shared" si="3114"/>
        <v>11.468441455919994</v>
      </c>
      <c r="AD1606" s="5">
        <f t="shared" si="3114"/>
        <v>0.54270439923874991</v>
      </c>
      <c r="AE1606" s="5">
        <f t="shared" si="3114"/>
        <v>0.55842381920000017</v>
      </c>
      <c r="AF1606" s="5">
        <f t="shared" si="3114"/>
        <v>2.9093678070000015</v>
      </c>
      <c r="AG1606" s="5">
        <f t="shared" si="3114"/>
        <v>6.0994896296249976</v>
      </c>
      <c r="AH1606" s="5">
        <f t="shared" si="3114"/>
        <v>1.4779381635</v>
      </c>
      <c r="AI1606" s="5">
        <f t="shared" si="3114"/>
        <v>4.2495422549999997</v>
      </c>
    </row>
    <row r="1607" spans="2:35" hidden="1" x14ac:dyDescent="0.3">
      <c r="B1607" s="85">
        <f t="shared" si="3111"/>
        <v>42094</v>
      </c>
      <c r="C1607" s="3"/>
      <c r="D1607" s="3"/>
      <c r="E1607" s="5">
        <f t="shared" ref="E1607:AI1607" si="3115">E588+E1255</f>
        <v>26.695485264119995</v>
      </c>
      <c r="F1607" s="5">
        <f t="shared" si="3115"/>
        <v>8.9396277533249986</v>
      </c>
      <c r="G1607" s="5">
        <f t="shared" si="3115"/>
        <v>9.6814342319999938</v>
      </c>
      <c r="H1607" s="5">
        <f t="shared" si="3115"/>
        <v>55.264153599000011</v>
      </c>
      <c r="I1607" s="5">
        <f t="shared" si="3115"/>
        <v>82.017338608999978</v>
      </c>
      <c r="J1607" s="5">
        <f t="shared" si="3115"/>
        <v>225.56239934600001</v>
      </c>
      <c r="K1607" s="5">
        <f t="shared" si="3115"/>
        <v>43.938462626660012</v>
      </c>
      <c r="L1607" s="5"/>
      <c r="M1607" s="5">
        <f t="shared" si="3115"/>
        <v>28.001003073839996</v>
      </c>
      <c r="N1607" s="5">
        <f t="shared" si="3115"/>
        <v>0</v>
      </c>
      <c r="O1607" s="5">
        <f t="shared" si="3115"/>
        <v>0</v>
      </c>
      <c r="P1607" s="5">
        <f t="shared" si="3115"/>
        <v>0</v>
      </c>
      <c r="Q1607" s="5">
        <f t="shared" si="3115"/>
        <v>0</v>
      </c>
      <c r="R1607" s="5">
        <f t="shared" si="3115"/>
        <v>0</v>
      </c>
      <c r="S1607" s="5">
        <f t="shared" si="3115"/>
        <v>0</v>
      </c>
      <c r="T1607" s="5"/>
      <c r="U1607" s="5">
        <f t="shared" si="3115"/>
        <v>26.638900727039996</v>
      </c>
      <c r="V1607" s="5">
        <f t="shared" si="3115"/>
        <v>2.4060094797250002</v>
      </c>
      <c r="W1607" s="5">
        <f t="shared" si="3115"/>
        <v>2.6414593559999986</v>
      </c>
      <c r="X1607" s="5">
        <f t="shared" si="3115"/>
        <v>6.1828634305000012</v>
      </c>
      <c r="Y1607" s="5">
        <f t="shared" si="3115"/>
        <v>7.1704897622499963</v>
      </c>
      <c r="Z1607" s="5">
        <f t="shared" si="3115"/>
        <v>18.901164417300002</v>
      </c>
      <c r="AA1607" s="5">
        <f t="shared" si="3115"/>
        <v>3.3926099444799989</v>
      </c>
      <c r="AB1607" s="5"/>
      <c r="AC1607" s="5">
        <f t="shared" si="3115"/>
        <v>12.274565829059995</v>
      </c>
      <c r="AD1607" s="5">
        <f t="shared" si="3115"/>
        <v>0.56701854486250003</v>
      </c>
      <c r="AE1607" s="5">
        <f t="shared" si="3115"/>
        <v>0.58742272799999995</v>
      </c>
      <c r="AF1607" s="5">
        <f t="shared" si="3115"/>
        <v>3.0370618700000005</v>
      </c>
      <c r="AG1607" s="5">
        <f t="shared" si="3115"/>
        <v>6.5119154082499975</v>
      </c>
      <c r="AH1607" s="5">
        <f t="shared" si="3115"/>
        <v>1.5859149597000006</v>
      </c>
      <c r="AI1607" s="5">
        <f t="shared" si="3115"/>
        <v>4.5425587200000006</v>
      </c>
    </row>
    <row r="1608" spans="2:35" hidden="1" x14ac:dyDescent="0.3">
      <c r="B1608" s="85">
        <f t="shared" si="3111"/>
        <v>42460</v>
      </c>
      <c r="C1608" s="3"/>
      <c r="D1608" s="3"/>
      <c r="E1608" s="5">
        <f t="shared" ref="E1608:AI1608" si="3116">E589+E1256</f>
        <v>28.61513957711999</v>
      </c>
      <c r="F1608" s="5">
        <f t="shared" si="3116"/>
        <v>9.3375327482849961</v>
      </c>
      <c r="G1608" s="5">
        <f t="shared" si="3116"/>
        <v>10.186785662399998</v>
      </c>
      <c r="H1608" s="5">
        <f t="shared" si="3116"/>
        <v>57.767788175700019</v>
      </c>
      <c r="I1608" s="5">
        <f t="shared" si="3116"/>
        <v>87.66507417699998</v>
      </c>
      <c r="J1608" s="5">
        <f t="shared" si="3116"/>
        <v>241.89942215999997</v>
      </c>
      <c r="K1608" s="5">
        <f t="shared" si="3116"/>
        <v>47.290938585240006</v>
      </c>
      <c r="L1608" s="5"/>
      <c r="M1608" s="5">
        <f t="shared" si="3116"/>
        <v>30.014413539839992</v>
      </c>
      <c r="N1608" s="5">
        <f t="shared" si="3116"/>
        <v>0</v>
      </c>
      <c r="O1608" s="5">
        <f t="shared" si="3116"/>
        <v>0</v>
      </c>
      <c r="P1608" s="5">
        <f t="shared" si="3116"/>
        <v>0</v>
      </c>
      <c r="Q1608" s="5">
        <f t="shared" si="3116"/>
        <v>0</v>
      </c>
      <c r="R1608" s="5">
        <f t="shared" si="3116"/>
        <v>0</v>
      </c>
      <c r="S1608" s="5">
        <f t="shared" si="3116"/>
        <v>0</v>
      </c>
      <c r="T1608" s="5"/>
      <c r="U1608" s="5">
        <f t="shared" si="3116"/>
        <v>28.554254573040012</v>
      </c>
      <c r="V1608" s="5">
        <f t="shared" si="3116"/>
        <v>2.5132053654050006</v>
      </c>
      <c r="W1608" s="5">
        <f t="shared" si="3116"/>
        <v>2.7795718392000008</v>
      </c>
      <c r="X1608" s="5">
        <f t="shared" si="3116"/>
        <v>6.4630987111500033</v>
      </c>
      <c r="Y1608" s="5">
        <f t="shared" si="3116"/>
        <v>7.6642236467499991</v>
      </c>
      <c r="Z1608" s="5">
        <f t="shared" si="3116"/>
        <v>20.269994588500005</v>
      </c>
      <c r="AA1608" s="5">
        <f t="shared" si="3116"/>
        <v>3.6504578437199999</v>
      </c>
      <c r="AB1608" s="5"/>
      <c r="AC1608" s="5">
        <f t="shared" si="3116"/>
        <v>13.157009410560001</v>
      </c>
      <c r="AD1608" s="5">
        <f t="shared" si="3116"/>
        <v>0.59215782520250015</v>
      </c>
      <c r="AE1608" s="5">
        <f t="shared" si="3116"/>
        <v>0.61779276959999985</v>
      </c>
      <c r="AF1608" s="5">
        <f t="shared" si="3116"/>
        <v>3.1747131060000013</v>
      </c>
      <c r="AG1608" s="5">
        <f t="shared" si="3116"/>
        <v>6.9602944397499975</v>
      </c>
      <c r="AH1608" s="5">
        <f t="shared" si="3116"/>
        <v>1.7008896915000009</v>
      </c>
      <c r="AI1608" s="5">
        <f t="shared" si="3116"/>
        <v>4.8915959400000002</v>
      </c>
    </row>
    <row r="1609" spans="2:35" hidden="1" x14ac:dyDescent="0.3">
      <c r="B1609" s="85">
        <f t="shared" si="3111"/>
        <v>42825</v>
      </c>
      <c r="C1609" s="3"/>
      <c r="D1609" s="3"/>
      <c r="E1609" s="5">
        <f t="shared" ref="E1609:AI1609" si="3117">E590+E1257</f>
        <v>30.782759243759998</v>
      </c>
      <c r="F1609" s="5">
        <f t="shared" si="3117"/>
        <v>9.8102047729274986</v>
      </c>
      <c r="G1609" s="5">
        <f t="shared" si="3117"/>
        <v>10.783167307199996</v>
      </c>
      <c r="H1609" s="5">
        <f t="shared" si="3117"/>
        <v>60.414867464800011</v>
      </c>
      <c r="I1609" s="5">
        <f t="shared" si="3117"/>
        <v>93.957590855499973</v>
      </c>
      <c r="J1609" s="5">
        <f t="shared" si="3117"/>
        <v>260.40890574200012</v>
      </c>
      <c r="K1609" s="5">
        <f t="shared" si="3117"/>
        <v>50.974079679739987</v>
      </c>
      <c r="L1609" s="5"/>
      <c r="M1609" s="5">
        <f t="shared" si="3117"/>
        <v>32.287704286319993</v>
      </c>
      <c r="N1609" s="5">
        <f t="shared" si="3117"/>
        <v>0</v>
      </c>
      <c r="O1609" s="5">
        <f t="shared" si="3117"/>
        <v>0</v>
      </c>
      <c r="P1609" s="5">
        <f t="shared" si="3117"/>
        <v>0</v>
      </c>
      <c r="Q1609" s="5">
        <f t="shared" si="3117"/>
        <v>0</v>
      </c>
      <c r="R1609" s="5">
        <f t="shared" si="3117"/>
        <v>0</v>
      </c>
      <c r="S1609" s="5">
        <f t="shared" si="3117"/>
        <v>0</v>
      </c>
      <c r="T1609" s="5"/>
      <c r="U1609" s="5">
        <f t="shared" si="3117"/>
        <v>30.716759239920009</v>
      </c>
      <c r="V1609" s="5">
        <f t="shared" si="3117"/>
        <v>2.6404439646075</v>
      </c>
      <c r="W1609" s="5">
        <f t="shared" si="3117"/>
        <v>2.9422474775999987</v>
      </c>
      <c r="X1609" s="5">
        <f t="shared" si="3117"/>
        <v>6.7595308536000012</v>
      </c>
      <c r="Y1609" s="5">
        <f t="shared" si="3117"/>
        <v>8.2144035551249992</v>
      </c>
      <c r="Z1609" s="5">
        <f t="shared" si="3117"/>
        <v>21.821144688099999</v>
      </c>
      <c r="AA1609" s="5">
        <f t="shared" si="3117"/>
        <v>3.9335508047200003</v>
      </c>
      <c r="AB1609" s="5"/>
      <c r="AC1609" s="5">
        <f t="shared" si="3117"/>
        <v>14.153298527879997</v>
      </c>
      <c r="AD1609" s="5">
        <f t="shared" si="3117"/>
        <v>0.62222001480375</v>
      </c>
      <c r="AE1609" s="5">
        <f t="shared" si="3117"/>
        <v>0.6541131887999998</v>
      </c>
      <c r="AF1609" s="5">
        <f t="shared" si="3117"/>
        <v>3.3202138340000005</v>
      </c>
      <c r="AG1609" s="5">
        <f t="shared" si="3117"/>
        <v>7.4600016546249961</v>
      </c>
      <c r="AH1609" s="5">
        <f t="shared" si="3117"/>
        <v>1.8300295358999981</v>
      </c>
      <c r="AI1609" s="5">
        <f t="shared" si="3117"/>
        <v>5.2715253299999993</v>
      </c>
    </row>
    <row r="1610" spans="2:35" hidden="1" x14ac:dyDescent="0.3">
      <c r="B1610" s="85">
        <f t="shared" si="3111"/>
        <v>43190</v>
      </c>
      <c r="C1610" s="3"/>
      <c r="D1610" s="3"/>
      <c r="E1610" s="5">
        <f t="shared" ref="E1610:AI1610" si="3118">E591+E1258</f>
        <v>33.112766282760006</v>
      </c>
      <c r="F1610" s="5">
        <f t="shared" si="3118"/>
        <v>10.284302269117497</v>
      </c>
      <c r="G1610" s="5">
        <f t="shared" si="3118"/>
        <v>11.394360395199996</v>
      </c>
      <c r="H1610" s="5">
        <f t="shared" si="3118"/>
        <v>63.266969066299993</v>
      </c>
      <c r="I1610" s="5">
        <f t="shared" si="3118"/>
        <v>100.70931639449992</v>
      </c>
      <c r="J1610" s="5">
        <f t="shared" si="3118"/>
        <v>280.025830724</v>
      </c>
      <c r="K1610" s="5">
        <f t="shared" si="3118"/>
        <v>54.803509480160017</v>
      </c>
      <c r="L1610" s="5"/>
      <c r="M1610" s="5">
        <f t="shared" si="3118"/>
        <v>34.73192844431999</v>
      </c>
      <c r="N1610" s="5">
        <f t="shared" si="3118"/>
        <v>0</v>
      </c>
      <c r="O1610" s="5">
        <f t="shared" si="3118"/>
        <v>0</v>
      </c>
      <c r="P1610" s="5">
        <f t="shared" si="3118"/>
        <v>0</v>
      </c>
      <c r="Q1610" s="5">
        <f t="shared" si="3118"/>
        <v>0</v>
      </c>
      <c r="R1610" s="5">
        <f t="shared" si="3118"/>
        <v>0</v>
      </c>
      <c r="S1610" s="5">
        <f t="shared" si="3118"/>
        <v>0</v>
      </c>
      <c r="T1610" s="5"/>
      <c r="U1610" s="5">
        <f t="shared" si="3118"/>
        <v>33.04224284291999</v>
      </c>
      <c r="V1610" s="5">
        <f t="shared" si="3118"/>
        <v>2.7678583068774998</v>
      </c>
      <c r="W1610" s="5">
        <f t="shared" si="3118"/>
        <v>3.1088301815999984</v>
      </c>
      <c r="X1610" s="5">
        <f t="shared" si="3118"/>
        <v>7.0770138578500035</v>
      </c>
      <c r="Y1610" s="5">
        <f t="shared" si="3118"/>
        <v>8.8045709623749993</v>
      </c>
      <c r="Z1610" s="5">
        <f t="shared" si="3118"/>
        <v>23.464805886700006</v>
      </c>
      <c r="AA1610" s="5">
        <f t="shared" si="3118"/>
        <v>4.2305513024799994</v>
      </c>
      <c r="AB1610" s="5"/>
      <c r="AC1610" s="5">
        <f t="shared" si="3118"/>
        <v>15.224932897379993</v>
      </c>
      <c r="AD1610" s="5">
        <f t="shared" si="3118"/>
        <v>0.65237007593875007</v>
      </c>
      <c r="AE1610" s="5">
        <f t="shared" si="3118"/>
        <v>0.69137674079999956</v>
      </c>
      <c r="AF1610" s="5">
        <f t="shared" si="3118"/>
        <v>3.4761737540000004</v>
      </c>
      <c r="AG1610" s="5">
        <f t="shared" si="3118"/>
        <v>7.9958304528749977</v>
      </c>
      <c r="AH1610" s="5">
        <f t="shared" si="3118"/>
        <v>1.9672330112999989</v>
      </c>
      <c r="AI1610" s="5">
        <f t="shared" si="3118"/>
        <v>5.6666712300000004</v>
      </c>
    </row>
    <row r="1611" spans="2:35" hidden="1" x14ac:dyDescent="0.3">
      <c r="B1611" s="85">
        <f t="shared" si="3111"/>
        <v>43555</v>
      </c>
      <c r="C1611" s="3"/>
      <c r="D1611" s="3"/>
      <c r="E1611" s="5">
        <f t="shared" ref="E1611:AI1611" si="3119">E592+E1259</f>
        <v>35.615350240559991</v>
      </c>
      <c r="F1611" s="5">
        <f t="shared" si="3119"/>
        <v>10.756988722807499</v>
      </c>
      <c r="G1611" s="5">
        <f t="shared" si="3119"/>
        <v>12.058383168799999</v>
      </c>
      <c r="H1611" s="5">
        <f t="shared" si="3119"/>
        <v>66.242607380200013</v>
      </c>
      <c r="I1611" s="5">
        <f t="shared" si="3119"/>
        <v>107.92103370499996</v>
      </c>
      <c r="J1611" s="5">
        <f t="shared" si="3119"/>
        <v>301.42399739799998</v>
      </c>
      <c r="K1611" s="5">
        <f t="shared" si="3119"/>
        <v>59.103079218540017</v>
      </c>
      <c r="L1611" s="5"/>
      <c r="M1611" s="5">
        <f t="shared" si="3119"/>
        <v>37.356460153920011</v>
      </c>
      <c r="N1611" s="5">
        <f t="shared" si="3119"/>
        <v>0</v>
      </c>
      <c r="O1611" s="5">
        <f t="shared" si="3119"/>
        <v>0</v>
      </c>
      <c r="P1611" s="5">
        <f t="shared" si="3119"/>
        <v>0</v>
      </c>
      <c r="Q1611" s="5">
        <f t="shared" si="3119"/>
        <v>0</v>
      </c>
      <c r="R1611" s="5">
        <f t="shared" si="3119"/>
        <v>0</v>
      </c>
      <c r="S1611" s="5">
        <f t="shared" si="3119"/>
        <v>0</v>
      </c>
      <c r="T1611" s="5"/>
      <c r="U1611" s="5">
        <f t="shared" si="3119"/>
        <v>35.53878305052001</v>
      </c>
      <c r="V1611" s="5">
        <f t="shared" si="3119"/>
        <v>2.8949540266475005</v>
      </c>
      <c r="W1611" s="5">
        <f t="shared" si="3119"/>
        <v>3.2899482803999991</v>
      </c>
      <c r="X1611" s="5">
        <f t="shared" si="3119"/>
        <v>7.4098907239000003</v>
      </c>
      <c r="Y1611" s="5">
        <f t="shared" si="3119"/>
        <v>9.4350885162499978</v>
      </c>
      <c r="Z1611" s="5">
        <f t="shared" si="3119"/>
        <v>25.258003381400005</v>
      </c>
      <c r="AA1611" s="5">
        <f t="shared" si="3119"/>
        <v>4.5614882311200002</v>
      </c>
      <c r="AB1611" s="5"/>
      <c r="AC1611" s="5">
        <f t="shared" si="3119"/>
        <v>16.375031531279994</v>
      </c>
      <c r="AD1611" s="5">
        <f t="shared" si="3119"/>
        <v>0.68240634332374994</v>
      </c>
      <c r="AE1611" s="5">
        <f t="shared" si="3119"/>
        <v>0.73179641519999983</v>
      </c>
      <c r="AF1611" s="5">
        <f t="shared" si="3119"/>
        <v>3.6397339160000017</v>
      </c>
      <c r="AG1611" s="5">
        <f t="shared" si="3119"/>
        <v>8.5683855062499994</v>
      </c>
      <c r="AH1611" s="5">
        <f t="shared" si="3119"/>
        <v>2.1169765746000015</v>
      </c>
      <c r="AI1611" s="5">
        <f t="shared" si="3119"/>
        <v>6.1005471299999998</v>
      </c>
    </row>
    <row r="1612" spans="2:35" hidden="1" x14ac:dyDescent="0.3">
      <c r="B1612" s="85">
        <f t="shared" si="3111"/>
        <v>43921</v>
      </c>
      <c r="C1612" s="3"/>
      <c r="D1612" s="3"/>
      <c r="E1612" s="5">
        <f t="shared" ref="E1612:AI1612" si="3120">E593+E1260</f>
        <v>38.307275011799987</v>
      </c>
      <c r="F1612" s="5">
        <f t="shared" si="3120"/>
        <v>11.225442048997497</v>
      </c>
      <c r="G1612" s="5">
        <f t="shared" si="3120"/>
        <v>12.759816327999999</v>
      </c>
      <c r="H1612" s="5">
        <f t="shared" si="3120"/>
        <v>69.333559456500041</v>
      </c>
      <c r="I1612" s="5">
        <f t="shared" si="3120"/>
        <v>115.67777783899999</v>
      </c>
      <c r="J1612" s="5">
        <f t="shared" si="3120"/>
        <v>324.53809986800002</v>
      </c>
      <c r="K1612" s="5">
        <f t="shared" si="3120"/>
        <v>63.515070397939994</v>
      </c>
      <c r="L1612" s="5"/>
      <c r="M1612" s="5">
        <f t="shared" si="3120"/>
        <v>40.180247697599981</v>
      </c>
      <c r="N1612" s="5">
        <f t="shared" si="3120"/>
        <v>0</v>
      </c>
      <c r="O1612" s="5">
        <f t="shared" si="3120"/>
        <v>0</v>
      </c>
      <c r="P1612" s="5">
        <f t="shared" si="3120"/>
        <v>0</v>
      </c>
      <c r="Q1612" s="5">
        <f t="shared" si="3120"/>
        <v>0</v>
      </c>
      <c r="R1612" s="5">
        <f t="shared" si="3120"/>
        <v>0</v>
      </c>
      <c r="S1612" s="5">
        <f t="shared" si="3120"/>
        <v>0</v>
      </c>
      <c r="T1612" s="5"/>
      <c r="U1612" s="5">
        <f t="shared" si="3120"/>
        <v>38.225346465600012</v>
      </c>
      <c r="V1612" s="5">
        <f t="shared" si="3120"/>
        <v>3.0210938789175001</v>
      </c>
      <c r="W1612" s="5">
        <f t="shared" si="3120"/>
        <v>3.481317923999999</v>
      </c>
      <c r="X1612" s="5">
        <f t="shared" si="3120"/>
        <v>7.7556022017499995</v>
      </c>
      <c r="Y1612" s="5">
        <f t="shared" si="3120"/>
        <v>10.113186564749995</v>
      </c>
      <c r="Z1612" s="5">
        <f t="shared" si="3120"/>
        <v>27.194864560900008</v>
      </c>
      <c r="AA1612" s="5">
        <f t="shared" si="3120"/>
        <v>4.9011938693200001</v>
      </c>
      <c r="AB1612" s="5"/>
      <c r="AC1612" s="5">
        <f t="shared" si="3120"/>
        <v>17.613041760900003</v>
      </c>
      <c r="AD1612" s="5">
        <f t="shared" si="3120"/>
        <v>0.71210122945874987</v>
      </c>
      <c r="AE1612" s="5">
        <f t="shared" si="3120"/>
        <v>0.77417071199999965</v>
      </c>
      <c r="AF1612" s="5">
        <f t="shared" si="3120"/>
        <v>3.8095537950000002</v>
      </c>
      <c r="AG1612" s="5">
        <f t="shared" si="3120"/>
        <v>9.1842732407499987</v>
      </c>
      <c r="AH1612" s="5">
        <f t="shared" si="3120"/>
        <v>2.2815394551000008</v>
      </c>
      <c r="AI1612" s="5">
        <f t="shared" si="3120"/>
        <v>6.5653152000000006</v>
      </c>
    </row>
    <row r="1613" spans="2:35" hidden="1" x14ac:dyDescent="0.3">
      <c r="B1613" s="85">
        <f t="shared" si="3111"/>
        <v>44286</v>
      </c>
      <c r="C1613" s="3"/>
      <c r="D1613" s="3"/>
      <c r="E1613" s="5">
        <f t="shared" ref="E1613:AI1613" si="3121">E594+E1261</f>
        <v>32.64933345563999</v>
      </c>
      <c r="F1613" s="5">
        <f t="shared" si="3121"/>
        <v>12.111360876734999</v>
      </c>
      <c r="G1613" s="5">
        <f t="shared" si="3121"/>
        <v>14.036171745599994</v>
      </c>
      <c r="H1613" s="5">
        <f t="shared" si="3121"/>
        <v>56.817726217600011</v>
      </c>
      <c r="I1613" s="5">
        <f t="shared" si="3121"/>
        <v>96.758433085499973</v>
      </c>
      <c r="J1613" s="5">
        <f t="shared" si="3121"/>
        <v>291.109347356</v>
      </c>
      <c r="K1613" s="5">
        <f t="shared" si="3121"/>
        <v>56.870064494040001</v>
      </c>
      <c r="L1613" s="5"/>
      <c r="M1613" s="5">
        <f t="shared" si="3121"/>
        <v>34.296723834480005</v>
      </c>
      <c r="N1613" s="5">
        <f t="shared" si="3121"/>
        <v>0</v>
      </c>
      <c r="O1613" s="5">
        <f t="shared" si="3121"/>
        <v>0</v>
      </c>
      <c r="P1613" s="5">
        <f t="shared" si="3121"/>
        <v>0</v>
      </c>
      <c r="Q1613" s="5">
        <f t="shared" si="3121"/>
        <v>0</v>
      </c>
      <c r="R1613" s="5">
        <f t="shared" si="3121"/>
        <v>0</v>
      </c>
      <c r="S1613" s="5">
        <f t="shared" si="3121"/>
        <v>0</v>
      </c>
      <c r="T1613" s="5"/>
      <c r="U1613" s="5">
        <f t="shared" si="3121"/>
        <v>32.670258239879999</v>
      </c>
      <c r="V1613" s="5">
        <f t="shared" si="3121"/>
        <v>3.2550010842550003</v>
      </c>
      <c r="W1613" s="5">
        <f t="shared" si="3121"/>
        <v>3.8182678247999995</v>
      </c>
      <c r="X1613" s="5">
        <f t="shared" si="3121"/>
        <v>6.3535472231999996</v>
      </c>
      <c r="Y1613" s="5">
        <f t="shared" si="3121"/>
        <v>8.4598143076250025</v>
      </c>
      <c r="Z1613" s="5">
        <f t="shared" si="3121"/>
        <v>24.401755287800004</v>
      </c>
      <c r="AA1613" s="5">
        <f t="shared" si="3121"/>
        <v>4.3769371201199991</v>
      </c>
      <c r="AB1613" s="5"/>
      <c r="AC1613" s="5">
        <f t="shared" si="3121"/>
        <v>15.08799271182</v>
      </c>
      <c r="AD1613" s="5">
        <f t="shared" si="3121"/>
        <v>0.76641311212749996</v>
      </c>
      <c r="AE1613" s="5">
        <f t="shared" si="3121"/>
        <v>0.84870366240000017</v>
      </c>
      <c r="AF1613" s="5">
        <f t="shared" si="3121"/>
        <v>3.1205992080000007</v>
      </c>
      <c r="AG1613" s="5">
        <f t="shared" si="3121"/>
        <v>7.6836665371249957</v>
      </c>
      <c r="AH1613" s="5">
        <f t="shared" si="3121"/>
        <v>2.0917390942000011</v>
      </c>
      <c r="AI1613" s="5">
        <f t="shared" si="3121"/>
        <v>5.8411858049999994</v>
      </c>
    </row>
    <row r="1614" spans="2:35" x14ac:dyDescent="0.3">
      <c r="B1614" s="85">
        <f t="shared" si="3111"/>
        <v>44651</v>
      </c>
      <c r="C1614" s="3"/>
      <c r="D1614" s="3"/>
      <c r="E1614" s="5">
        <f t="shared" ref="E1614:AI1614" si="3122">E595+E1262</f>
        <v>9.2601769968431995</v>
      </c>
      <c r="F1614" s="5">
        <f t="shared" si="3122"/>
        <v>13.732241247740021</v>
      </c>
      <c r="G1614" s="5">
        <f t="shared" si="3122"/>
        <v>16.290996944075999</v>
      </c>
      <c r="H1614" s="5">
        <f t="shared" si="3122"/>
        <v>12.157141976451005</v>
      </c>
      <c r="I1614" s="5">
        <f t="shared" si="3122"/>
        <v>21.681600112935001</v>
      </c>
      <c r="J1614" s="5">
        <f t="shared" si="3122"/>
        <v>136.34253368586002</v>
      </c>
      <c r="K1614" s="5">
        <f t="shared" si="3122"/>
        <v>26.593404059716207</v>
      </c>
      <c r="L1614" s="5"/>
      <c r="M1614" s="5">
        <f t="shared" si="3122"/>
        <v>9.9168539776524014</v>
      </c>
      <c r="N1614" s="5">
        <f t="shared" si="3122"/>
        <v>0</v>
      </c>
      <c r="O1614" s="5">
        <f t="shared" si="3122"/>
        <v>0</v>
      </c>
      <c r="P1614" s="5">
        <f t="shared" si="3122"/>
        <v>0</v>
      </c>
      <c r="Q1614" s="5">
        <f t="shared" si="3122"/>
        <v>0</v>
      </c>
      <c r="R1614" s="5">
        <f t="shared" si="3122"/>
        <v>0</v>
      </c>
      <c r="S1614" s="5">
        <f t="shared" si="3122"/>
        <v>0</v>
      </c>
      <c r="T1614" s="5"/>
      <c r="U1614" s="5">
        <f t="shared" si="3122"/>
        <v>9.6026389207793983</v>
      </c>
      <c r="V1614" s="5">
        <f t="shared" si="3122"/>
        <v>3.677499167700824</v>
      </c>
      <c r="W1614" s="5">
        <f t="shared" si="3122"/>
        <v>4.3999751489579992</v>
      </c>
      <c r="X1614" s="5">
        <f t="shared" si="3122"/>
        <v>1.3594433783445004</v>
      </c>
      <c r="Y1614" s="5">
        <f t="shared" si="3122"/>
        <v>1.8981727607587491</v>
      </c>
      <c r="Z1614" s="5">
        <f t="shared" si="3122"/>
        <v>11.457062116735498</v>
      </c>
      <c r="AA1614" s="5">
        <f t="shared" si="3122"/>
        <v>2.0017580205636003</v>
      </c>
      <c r="AB1614" s="5"/>
      <c r="AC1614" s="5">
        <f t="shared" si="3122"/>
        <v>4.5624212559665978</v>
      </c>
      <c r="AD1614" s="5">
        <f t="shared" si="3122"/>
        <v>0.86361343541291213</v>
      </c>
      <c r="AE1614" s="5">
        <f t="shared" si="3122"/>
        <v>0.9756791996040004</v>
      </c>
      <c r="AF1614" s="5">
        <f t="shared" si="3122"/>
        <v>0.66669218883000014</v>
      </c>
      <c r="AG1614" s="5">
        <f t="shared" si="3122"/>
        <v>1.7276075323987499</v>
      </c>
      <c r="AH1614" s="5">
        <f t="shared" si="3122"/>
        <v>1.2978591661844998</v>
      </c>
      <c r="AI1614" s="5">
        <f t="shared" si="3122"/>
        <v>2.6138812124250004</v>
      </c>
    </row>
    <row r="1615" spans="2:35" x14ac:dyDescent="0.3">
      <c r="B1615" s="85">
        <f t="shared" si="3111"/>
        <v>45016</v>
      </c>
      <c r="C1615" s="3"/>
      <c r="D1615" s="3"/>
      <c r="E1615" s="5">
        <f t="shared" ref="E1615:AI1615" si="3123">E596+E1263</f>
        <v>9.3064778818274156</v>
      </c>
      <c r="F1615" s="5">
        <f t="shared" si="3123"/>
        <v>13.800902453978722</v>
      </c>
      <c r="G1615" s="5">
        <f t="shared" si="3123"/>
        <v>16.37245192879638</v>
      </c>
      <c r="H1615" s="5">
        <f t="shared" si="3123"/>
        <v>12.217927686333258</v>
      </c>
      <c r="I1615" s="5">
        <f t="shared" si="3123"/>
        <v>21.790008113499667</v>
      </c>
      <c r="J1615" s="5">
        <f t="shared" si="3123"/>
        <v>137.02424635428929</v>
      </c>
      <c r="K1615" s="5">
        <f t="shared" si="3123"/>
        <v>26.726371080014776</v>
      </c>
      <c r="L1615" s="5"/>
      <c r="M1615" s="5">
        <f t="shared" si="3123"/>
        <v>9.9664382475406583</v>
      </c>
      <c r="N1615" s="5">
        <f t="shared" si="3123"/>
        <v>0</v>
      </c>
      <c r="O1615" s="5">
        <f t="shared" si="3123"/>
        <v>0</v>
      </c>
      <c r="P1615" s="5">
        <f t="shared" si="3123"/>
        <v>0</v>
      </c>
      <c r="Q1615" s="5">
        <f t="shared" si="3123"/>
        <v>0</v>
      </c>
      <c r="R1615" s="5">
        <f t="shared" si="3123"/>
        <v>0</v>
      </c>
      <c r="S1615" s="5">
        <f t="shared" si="3123"/>
        <v>0</v>
      </c>
      <c r="T1615" s="5"/>
      <c r="U1615" s="5">
        <f t="shared" si="3123"/>
        <v>9.6506521153832949</v>
      </c>
      <c r="V1615" s="5">
        <f t="shared" si="3123"/>
        <v>3.6958866635393282</v>
      </c>
      <c r="W1615" s="5">
        <f t="shared" si="3123"/>
        <v>4.4219750247027889</v>
      </c>
      <c r="X1615" s="5">
        <f t="shared" si="3123"/>
        <v>1.3662405952362229</v>
      </c>
      <c r="Y1615" s="5">
        <f t="shared" si="3123"/>
        <v>1.9076636245625425</v>
      </c>
      <c r="Z1615" s="5">
        <f t="shared" si="3123"/>
        <v>11.514347427319176</v>
      </c>
      <c r="AA1615" s="5">
        <f t="shared" si="3123"/>
        <v>2.0117668106664177</v>
      </c>
      <c r="AB1615" s="5"/>
      <c r="AC1615" s="5">
        <f t="shared" si="3123"/>
        <v>4.5852333622464307</v>
      </c>
      <c r="AD1615" s="5">
        <f t="shared" si="3123"/>
        <v>0.86793150258997676</v>
      </c>
      <c r="AE1615" s="5">
        <f t="shared" si="3123"/>
        <v>0.98055759560201983</v>
      </c>
      <c r="AF1615" s="5">
        <f t="shared" si="3123"/>
        <v>0.67002564977415013</v>
      </c>
      <c r="AG1615" s="5">
        <f t="shared" si="3123"/>
        <v>1.7362455700607429</v>
      </c>
      <c r="AH1615" s="5">
        <f t="shared" si="3123"/>
        <v>1.3043484620154231</v>
      </c>
      <c r="AI1615" s="5">
        <f t="shared" si="3123"/>
        <v>2.6269506184871245</v>
      </c>
    </row>
    <row r="1616" spans="2:35" x14ac:dyDescent="0.3">
      <c r="B1616" s="85">
        <f t="shared" si="3111"/>
        <v>45382</v>
      </c>
      <c r="C1616" s="3"/>
      <c r="D1616" s="3"/>
      <c r="E1616" s="5">
        <f t="shared" ref="E1616:AI1616" si="3124">E597+E1264</f>
        <v>9.3530102712365526</v>
      </c>
      <c r="F1616" s="5">
        <f t="shared" si="3124"/>
        <v>13.86990696624861</v>
      </c>
      <c r="G1616" s="5">
        <f t="shared" si="3124"/>
        <v>16.454314188440357</v>
      </c>
      <c r="H1616" s="5">
        <f t="shared" si="3124"/>
        <v>12.279017324764922</v>
      </c>
      <c r="I1616" s="5">
        <f t="shared" si="3124"/>
        <v>21.898958154067159</v>
      </c>
      <c r="J1616" s="5">
        <f t="shared" si="3124"/>
        <v>137.70936758606069</v>
      </c>
      <c r="K1616" s="5">
        <f t="shared" si="3124"/>
        <v>26.860002935414848</v>
      </c>
      <c r="L1616" s="5"/>
      <c r="M1616" s="5">
        <f t="shared" si="3124"/>
        <v>10.016270438778363</v>
      </c>
      <c r="N1616" s="5">
        <f t="shared" si="3124"/>
        <v>0</v>
      </c>
      <c r="O1616" s="5">
        <f t="shared" si="3124"/>
        <v>0</v>
      </c>
      <c r="P1616" s="5">
        <f t="shared" si="3124"/>
        <v>0</v>
      </c>
      <c r="Q1616" s="5">
        <f t="shared" si="3124"/>
        <v>0</v>
      </c>
      <c r="R1616" s="5">
        <f t="shared" si="3124"/>
        <v>0</v>
      </c>
      <c r="S1616" s="5">
        <f t="shared" si="3124"/>
        <v>0</v>
      </c>
      <c r="T1616" s="5"/>
      <c r="U1616" s="5">
        <f t="shared" si="3124"/>
        <v>9.6989053759602157</v>
      </c>
      <c r="V1616" s="5">
        <f t="shared" si="3124"/>
        <v>3.7143660968570256</v>
      </c>
      <c r="W1616" s="5">
        <f t="shared" si="3124"/>
        <v>4.4440848998263043</v>
      </c>
      <c r="X1616" s="5">
        <f t="shared" si="3124"/>
        <v>1.3730717982124037</v>
      </c>
      <c r="Y1616" s="5">
        <f t="shared" si="3124"/>
        <v>1.917201942685355</v>
      </c>
      <c r="Z1616" s="5">
        <f t="shared" si="3124"/>
        <v>11.571919164455775</v>
      </c>
      <c r="AA1616" s="5">
        <f t="shared" si="3124"/>
        <v>2.0218256447197485</v>
      </c>
      <c r="AB1616" s="5"/>
      <c r="AC1616" s="5">
        <f t="shared" si="3124"/>
        <v>4.6081595290576658</v>
      </c>
      <c r="AD1616" s="5">
        <f t="shared" si="3124"/>
        <v>0.87227116010292649</v>
      </c>
      <c r="AE1616" s="5">
        <f t="shared" si="3124"/>
        <v>0.98546038358003019</v>
      </c>
      <c r="AF1616" s="5">
        <f t="shared" si="3124"/>
        <v>0.67337577802302073</v>
      </c>
      <c r="AG1616" s="5">
        <f t="shared" si="3124"/>
        <v>1.744926797911047</v>
      </c>
      <c r="AH1616" s="5">
        <f t="shared" si="3124"/>
        <v>1.3108702043254996</v>
      </c>
      <c r="AI1616" s="5">
        <f t="shared" si="3124"/>
        <v>2.6400853715795591</v>
      </c>
    </row>
    <row r="1617" spans="2:35" x14ac:dyDescent="0.3">
      <c r="B1617" s="85">
        <f t="shared" si="3111"/>
        <v>45747</v>
      </c>
      <c r="C1617" s="3"/>
      <c r="D1617" s="3"/>
      <c r="E1617" s="5">
        <f t="shared" ref="E1617:AI1617" si="3125">E598+E1265</f>
        <v>9.3997753225927347</v>
      </c>
      <c r="F1617" s="5">
        <f t="shared" si="3125"/>
        <v>13.939256501079857</v>
      </c>
      <c r="G1617" s="5">
        <f t="shared" si="3125"/>
        <v>16.536585759382554</v>
      </c>
      <c r="H1617" s="5">
        <f t="shared" si="3125"/>
        <v>12.340412411388748</v>
      </c>
      <c r="I1617" s="5">
        <f t="shared" si="3125"/>
        <v>22.008452944837501</v>
      </c>
      <c r="J1617" s="5">
        <f t="shared" si="3125"/>
        <v>138.39791442399098</v>
      </c>
      <c r="K1617" s="5">
        <f t="shared" si="3125"/>
        <v>26.994302950091917</v>
      </c>
      <c r="L1617" s="5"/>
      <c r="M1617" s="5">
        <f t="shared" si="3125"/>
        <v>10.066351790972249</v>
      </c>
      <c r="N1617" s="5">
        <f t="shared" si="3125"/>
        <v>0</v>
      </c>
      <c r="O1617" s="5">
        <f t="shared" si="3125"/>
        <v>0</v>
      </c>
      <c r="P1617" s="5">
        <f t="shared" si="3125"/>
        <v>0</v>
      </c>
      <c r="Q1617" s="5">
        <f t="shared" si="3125"/>
        <v>0</v>
      </c>
      <c r="R1617" s="5">
        <f t="shared" si="3125"/>
        <v>0</v>
      </c>
      <c r="S1617" s="5">
        <f t="shared" si="3125"/>
        <v>0</v>
      </c>
      <c r="T1617" s="5"/>
      <c r="U1617" s="5">
        <f t="shared" si="3125"/>
        <v>9.7473999028400087</v>
      </c>
      <c r="V1617" s="5">
        <f t="shared" si="3125"/>
        <v>3.7329379273413092</v>
      </c>
      <c r="W1617" s="5">
        <f t="shared" si="3125"/>
        <v>4.466305324325436</v>
      </c>
      <c r="X1617" s="5">
        <f t="shared" si="3125"/>
        <v>1.3799371572034653</v>
      </c>
      <c r="Y1617" s="5">
        <f t="shared" si="3125"/>
        <v>1.9267879523987821</v>
      </c>
      <c r="Z1617" s="5">
        <f t="shared" si="3125"/>
        <v>11.62977876027805</v>
      </c>
      <c r="AA1617" s="5">
        <f t="shared" si="3125"/>
        <v>2.0319347729433472</v>
      </c>
      <c r="AB1617" s="5"/>
      <c r="AC1617" s="5">
        <f t="shared" si="3125"/>
        <v>4.6312003267029525</v>
      </c>
      <c r="AD1617" s="5">
        <f t="shared" si="3125"/>
        <v>0.87663251590344138</v>
      </c>
      <c r="AE1617" s="5">
        <f t="shared" si="3125"/>
        <v>0.99038768549793055</v>
      </c>
      <c r="AF1617" s="5">
        <f t="shared" si="3125"/>
        <v>0.67674265691313562</v>
      </c>
      <c r="AG1617" s="5">
        <f t="shared" si="3125"/>
        <v>1.753651431900602</v>
      </c>
      <c r="AH1617" s="5">
        <f t="shared" si="3125"/>
        <v>1.3174245553471267</v>
      </c>
      <c r="AI1617" s="5">
        <f t="shared" si="3125"/>
        <v>2.6532857984374565</v>
      </c>
    </row>
    <row r="1618" spans="2:35" x14ac:dyDescent="0.3">
      <c r="B1618" s="85">
        <f t="shared" si="3111"/>
        <v>46112</v>
      </c>
      <c r="C1618" s="3"/>
      <c r="D1618" s="3"/>
      <c r="E1618" s="5">
        <f t="shared" ref="E1618:AI1618" si="3126">E599+E1266</f>
        <v>9.4467741992056951</v>
      </c>
      <c r="F1618" s="5">
        <f t="shared" si="3126"/>
        <v>14.008952783585254</v>
      </c>
      <c r="G1618" s="5">
        <f t="shared" si="3126"/>
        <v>16.619268688179467</v>
      </c>
      <c r="H1618" s="5">
        <f t="shared" si="3126"/>
        <v>12.402114473445685</v>
      </c>
      <c r="I1618" s="5">
        <f t="shared" si="3126"/>
        <v>22.118495209561672</v>
      </c>
      <c r="J1618" s="5">
        <f t="shared" si="3126"/>
        <v>139.08990399611093</v>
      </c>
      <c r="K1618" s="5">
        <f t="shared" si="3126"/>
        <v>27.129274464842375</v>
      </c>
      <c r="L1618" s="5"/>
      <c r="M1618" s="5">
        <f t="shared" si="3126"/>
        <v>10.116683549927117</v>
      </c>
      <c r="N1618" s="5">
        <f t="shared" si="3126"/>
        <v>0</v>
      </c>
      <c r="O1618" s="5">
        <f t="shared" si="3126"/>
        <v>0</v>
      </c>
      <c r="P1618" s="5">
        <f t="shared" si="3126"/>
        <v>0</v>
      </c>
      <c r="Q1618" s="5">
        <f t="shared" si="3126"/>
        <v>0</v>
      </c>
      <c r="R1618" s="5">
        <f t="shared" si="3126"/>
        <v>0</v>
      </c>
      <c r="S1618" s="5">
        <f t="shared" si="3126"/>
        <v>0</v>
      </c>
      <c r="T1618" s="5"/>
      <c r="U1618" s="5">
        <f t="shared" si="3126"/>
        <v>9.7961369023542133</v>
      </c>
      <c r="V1618" s="5">
        <f t="shared" si="3126"/>
        <v>3.7516026169780163</v>
      </c>
      <c r="W1618" s="5">
        <f t="shared" si="3126"/>
        <v>4.48863685094706</v>
      </c>
      <c r="X1618" s="5">
        <f t="shared" si="3126"/>
        <v>1.3868368429894824</v>
      </c>
      <c r="Y1618" s="5">
        <f t="shared" si="3126"/>
        <v>1.9364218921607765</v>
      </c>
      <c r="Z1618" s="5">
        <f t="shared" si="3126"/>
        <v>11.687927654079438</v>
      </c>
      <c r="AA1618" s="5">
        <f t="shared" si="3126"/>
        <v>2.042094446808064</v>
      </c>
      <c r="AB1618" s="5"/>
      <c r="AC1618" s="5">
        <f t="shared" si="3126"/>
        <v>4.6543563283364655</v>
      </c>
      <c r="AD1618" s="5">
        <f t="shared" si="3126"/>
        <v>0.88101567848295859</v>
      </c>
      <c r="AE1618" s="5">
        <f t="shared" si="3126"/>
        <v>0.99533962392541975</v>
      </c>
      <c r="AF1618" s="5">
        <f t="shared" si="3126"/>
        <v>0.68012637019770139</v>
      </c>
      <c r="AG1618" s="5">
        <f t="shared" si="3126"/>
        <v>1.7624196890601045</v>
      </c>
      <c r="AH1618" s="5">
        <f t="shared" si="3126"/>
        <v>1.3240116781238616</v>
      </c>
      <c r="AI1618" s="5">
        <f t="shared" si="3126"/>
        <v>2.6665522274296434</v>
      </c>
    </row>
    <row r="1619" spans="2:35" x14ac:dyDescent="0.3">
      <c r="B1619" s="85">
        <f t="shared" si="3111"/>
        <v>46477</v>
      </c>
      <c r="C1619" s="3"/>
      <c r="D1619" s="3"/>
      <c r="E1619" s="5">
        <f t="shared" ref="E1619:AI1619" si="3127">E600+E1267</f>
        <v>9.4940080702017227</v>
      </c>
      <c r="F1619" s="5">
        <f t="shared" si="3127"/>
        <v>14.078997547503178</v>
      </c>
      <c r="G1619" s="5">
        <f t="shared" si="3127"/>
        <v>16.702365031620367</v>
      </c>
      <c r="H1619" s="5">
        <f t="shared" si="3127"/>
        <v>12.464125045812914</v>
      </c>
      <c r="I1619" s="5">
        <f t="shared" si="3127"/>
        <v>22.229087685609485</v>
      </c>
      <c r="J1619" s="5">
        <f t="shared" si="3127"/>
        <v>139.7853535160915</v>
      </c>
      <c r="K1619" s="5">
        <f t="shared" si="3127"/>
        <v>27.264920837166574</v>
      </c>
      <c r="L1619" s="5"/>
      <c r="M1619" s="5">
        <f t="shared" si="3127"/>
        <v>10.167266967676746</v>
      </c>
      <c r="N1619" s="5">
        <f t="shared" si="3127"/>
        <v>0</v>
      </c>
      <c r="O1619" s="5">
        <f t="shared" si="3127"/>
        <v>0</v>
      </c>
      <c r="P1619" s="5">
        <f t="shared" si="3127"/>
        <v>0</v>
      </c>
      <c r="Q1619" s="5">
        <f t="shared" si="3127"/>
        <v>0</v>
      </c>
      <c r="R1619" s="5">
        <f t="shared" si="3127"/>
        <v>0</v>
      </c>
      <c r="S1619" s="5">
        <f t="shared" si="3127"/>
        <v>0</v>
      </c>
      <c r="T1619" s="5"/>
      <c r="U1619" s="5">
        <f t="shared" si="3127"/>
        <v>9.8451175868659817</v>
      </c>
      <c r="V1619" s="5">
        <f t="shared" si="3127"/>
        <v>3.7703606300629069</v>
      </c>
      <c r="W1619" s="5">
        <f t="shared" si="3127"/>
        <v>4.5110800352017968</v>
      </c>
      <c r="X1619" s="5">
        <f t="shared" si="3127"/>
        <v>1.3937710272044295</v>
      </c>
      <c r="Y1619" s="5">
        <f t="shared" si="3127"/>
        <v>1.9461040016215794</v>
      </c>
      <c r="Z1619" s="5">
        <f t="shared" si="3127"/>
        <v>11.746367292349838</v>
      </c>
      <c r="AA1619" s="5">
        <f t="shared" si="3127"/>
        <v>2.0523049190421041</v>
      </c>
      <c r="AB1619" s="5"/>
      <c r="AC1619" s="5">
        <f t="shared" si="3127"/>
        <v>4.6776281099781478</v>
      </c>
      <c r="AD1619" s="5">
        <f t="shared" si="3127"/>
        <v>0.88542075687537314</v>
      </c>
      <c r="AE1619" s="5">
        <f t="shared" si="3127"/>
        <v>1.0003163220450464</v>
      </c>
      <c r="AF1619" s="5">
        <f t="shared" si="3127"/>
        <v>0.68352700204868966</v>
      </c>
      <c r="AG1619" s="5">
        <f t="shared" si="3127"/>
        <v>1.7712317875054051</v>
      </c>
      <c r="AH1619" s="5">
        <f t="shared" si="3127"/>
        <v>1.3306317365144813</v>
      </c>
      <c r="AI1619" s="5">
        <f t="shared" si="3127"/>
        <v>2.6798849885667919</v>
      </c>
    </row>
    <row r="1620" spans="2:35" x14ac:dyDescent="0.3">
      <c r="B1620" s="85">
        <f t="shared" si="3111"/>
        <v>46843</v>
      </c>
      <c r="C1620" s="3"/>
      <c r="D1620" s="3"/>
      <c r="E1620" s="5">
        <f t="shared" ref="E1620:AI1620" si="3128">E601+E1268</f>
        <v>9.5414781105527275</v>
      </c>
      <c r="F1620" s="5">
        <f t="shared" si="3128"/>
        <v>14.149392535240693</v>
      </c>
      <c r="G1620" s="5">
        <f t="shared" si="3128"/>
        <v>16.785876856778465</v>
      </c>
      <c r="H1620" s="5">
        <f t="shared" si="3128"/>
        <v>12.526445671041973</v>
      </c>
      <c r="I1620" s="5">
        <f t="shared" si="3128"/>
        <v>22.340233124037539</v>
      </c>
      <c r="J1620" s="5">
        <f t="shared" si="3128"/>
        <v>140.48428028367195</v>
      </c>
      <c r="K1620" s="5">
        <f t="shared" si="3128"/>
        <v>27.401245441352408</v>
      </c>
      <c r="L1620" s="5"/>
      <c r="M1620" s="5">
        <f t="shared" si="3128"/>
        <v>10.218103302515132</v>
      </c>
      <c r="N1620" s="5">
        <f t="shared" si="3128"/>
        <v>0</v>
      </c>
      <c r="O1620" s="5">
        <f t="shared" si="3128"/>
        <v>0</v>
      </c>
      <c r="P1620" s="5">
        <f t="shared" si="3128"/>
        <v>0</v>
      </c>
      <c r="Q1620" s="5">
        <f t="shared" si="3128"/>
        <v>0</v>
      </c>
      <c r="R1620" s="5">
        <f t="shared" si="3128"/>
        <v>0</v>
      </c>
      <c r="S1620" s="5">
        <f t="shared" si="3128"/>
        <v>0</v>
      </c>
      <c r="T1620" s="5"/>
      <c r="U1620" s="5">
        <f t="shared" si="3128"/>
        <v>9.894343174800305</v>
      </c>
      <c r="V1620" s="5">
        <f t="shared" si="3128"/>
        <v>3.7892124332132191</v>
      </c>
      <c r="W1620" s="5">
        <f t="shared" si="3128"/>
        <v>4.533635435377807</v>
      </c>
      <c r="X1620" s="5">
        <f t="shared" si="3128"/>
        <v>1.4007398823404515</v>
      </c>
      <c r="Y1620" s="5">
        <f t="shared" si="3128"/>
        <v>1.9558345216296873</v>
      </c>
      <c r="Z1620" s="5">
        <f t="shared" si="3128"/>
        <v>11.805099128811587</v>
      </c>
      <c r="AA1620" s="5">
        <f t="shared" si="3128"/>
        <v>2.0625664436373143</v>
      </c>
      <c r="AB1620" s="5"/>
      <c r="AC1620" s="5">
        <f t="shared" si="3128"/>
        <v>4.7010162505280384</v>
      </c>
      <c r="AD1620" s="5">
        <f t="shared" si="3128"/>
        <v>0.88984786065974975</v>
      </c>
      <c r="AE1620" s="5">
        <f t="shared" si="3128"/>
        <v>1.0053179036552717</v>
      </c>
      <c r="AF1620" s="5">
        <f t="shared" si="3128"/>
        <v>0.68694463705893294</v>
      </c>
      <c r="AG1620" s="5">
        <f t="shared" si="3128"/>
        <v>1.7800879464429311</v>
      </c>
      <c r="AH1620" s="5">
        <f t="shared" si="3128"/>
        <v>1.3372848951970542</v>
      </c>
      <c r="AI1620" s="5">
        <f t="shared" si="3128"/>
        <v>2.6932844135096254</v>
      </c>
    </row>
    <row r="1621" spans="2:35" x14ac:dyDescent="0.3">
      <c r="B1621" s="85">
        <f t="shared" si="3111"/>
        <v>47208</v>
      </c>
      <c r="C1621" s="3"/>
      <c r="D1621" s="3"/>
      <c r="E1621" s="5">
        <f t="shared" ref="E1621:AI1621" si="3129">E602+E1269</f>
        <v>9.5891855011055007</v>
      </c>
      <c r="F1621" s="5">
        <f t="shared" si="3129"/>
        <v>14.220139497916897</v>
      </c>
      <c r="G1621" s="5">
        <f t="shared" si="3129"/>
        <v>16.869806241062363</v>
      </c>
      <c r="H1621" s="5">
        <f t="shared" si="3129"/>
        <v>12.589077899397182</v>
      </c>
      <c r="I1621" s="5">
        <f t="shared" si="3129"/>
        <v>22.451934289657729</v>
      </c>
      <c r="J1621" s="5">
        <f t="shared" si="3129"/>
        <v>141.1867016850903</v>
      </c>
      <c r="K1621" s="5">
        <f t="shared" si="3129"/>
        <v>27.53825166855917</v>
      </c>
      <c r="L1621" s="5"/>
      <c r="M1621" s="5">
        <f t="shared" si="3129"/>
        <v>10.269193819027706</v>
      </c>
      <c r="N1621" s="5">
        <f t="shared" si="3129"/>
        <v>0</v>
      </c>
      <c r="O1621" s="5">
        <f t="shared" si="3129"/>
        <v>0</v>
      </c>
      <c r="P1621" s="5">
        <f t="shared" si="3129"/>
        <v>0</v>
      </c>
      <c r="Q1621" s="5">
        <f t="shared" si="3129"/>
        <v>0</v>
      </c>
      <c r="R1621" s="5">
        <f t="shared" si="3129"/>
        <v>0</v>
      </c>
      <c r="S1621" s="5">
        <f t="shared" si="3129"/>
        <v>0</v>
      </c>
      <c r="T1621" s="5"/>
      <c r="U1621" s="5">
        <f t="shared" si="3129"/>
        <v>9.9438148906743109</v>
      </c>
      <c r="V1621" s="5">
        <f t="shared" si="3129"/>
        <v>3.8081584953792849</v>
      </c>
      <c r="W1621" s="5">
        <f t="shared" si="3129"/>
        <v>4.556303612554693</v>
      </c>
      <c r="X1621" s="5">
        <f t="shared" si="3129"/>
        <v>1.4077435817521535</v>
      </c>
      <c r="Y1621" s="5">
        <f t="shared" si="3129"/>
        <v>1.9656136942378346</v>
      </c>
      <c r="Z1621" s="5">
        <f t="shared" si="3129"/>
        <v>11.864124624455641</v>
      </c>
      <c r="AA1621" s="5">
        <f t="shared" si="3129"/>
        <v>2.0728792758555006</v>
      </c>
      <c r="AB1621" s="5"/>
      <c r="AC1621" s="5">
        <f t="shared" si="3129"/>
        <v>4.7245213317806787</v>
      </c>
      <c r="AD1621" s="5">
        <f t="shared" si="3129"/>
        <v>0.8942970999630484</v>
      </c>
      <c r="AE1621" s="5">
        <f t="shared" si="3129"/>
        <v>1.0103444931735477</v>
      </c>
      <c r="AF1621" s="5">
        <f t="shared" si="3129"/>
        <v>0.69037936024422764</v>
      </c>
      <c r="AG1621" s="5">
        <f t="shared" si="3129"/>
        <v>1.7889883861751468</v>
      </c>
      <c r="AH1621" s="5">
        <f t="shared" si="3129"/>
        <v>1.3439713196730387</v>
      </c>
      <c r="AI1621" s="5">
        <f t="shared" si="3129"/>
        <v>2.7067508355771732</v>
      </c>
    </row>
    <row r="1622" spans="2:35" x14ac:dyDescent="0.3">
      <c r="B1622" s="85">
        <f t="shared" si="3111"/>
        <v>47573</v>
      </c>
      <c r="C1622" s="3"/>
      <c r="D1622" s="3"/>
      <c r="E1622" s="5">
        <f t="shared" ref="E1622:AI1622" si="3130">E603+E1270</f>
        <v>9.6371314286110206</v>
      </c>
      <c r="F1622" s="5">
        <f t="shared" si="3130"/>
        <v>14.291240195406477</v>
      </c>
      <c r="G1622" s="5">
        <f t="shared" si="3130"/>
        <v>16.954155272267656</v>
      </c>
      <c r="H1622" s="5">
        <f t="shared" si="3130"/>
        <v>12.652023288894171</v>
      </c>
      <c r="I1622" s="5">
        <f t="shared" si="3130"/>
        <v>22.564193961106</v>
      </c>
      <c r="J1622" s="5">
        <f t="shared" si="3130"/>
        <v>141.89263519351573</v>
      </c>
      <c r="K1622" s="5">
        <f t="shared" si="3130"/>
        <v>27.675942926901957</v>
      </c>
      <c r="L1622" s="5"/>
      <c r="M1622" s="5">
        <f t="shared" si="3130"/>
        <v>10.320539788122836</v>
      </c>
      <c r="N1622" s="5">
        <f t="shared" si="3130"/>
        <v>0</v>
      </c>
      <c r="O1622" s="5">
        <f t="shared" si="3130"/>
        <v>0</v>
      </c>
      <c r="P1622" s="5">
        <f t="shared" si="3130"/>
        <v>0</v>
      </c>
      <c r="Q1622" s="5">
        <f t="shared" si="3130"/>
        <v>0</v>
      </c>
      <c r="R1622" s="5">
        <f t="shared" si="3130"/>
        <v>0</v>
      </c>
      <c r="S1622" s="5">
        <f t="shared" si="3130"/>
        <v>0</v>
      </c>
      <c r="T1622" s="5"/>
      <c r="U1622" s="5">
        <f t="shared" si="3130"/>
        <v>9.9935339651276749</v>
      </c>
      <c r="V1622" s="5">
        <f t="shared" si="3130"/>
        <v>3.8271992878561818</v>
      </c>
      <c r="W1622" s="5">
        <f t="shared" si="3130"/>
        <v>4.5790851306174645</v>
      </c>
      <c r="X1622" s="5">
        <f t="shared" si="3130"/>
        <v>1.4147822996609141</v>
      </c>
      <c r="Y1622" s="5">
        <f t="shared" si="3130"/>
        <v>1.9754417627090239</v>
      </c>
      <c r="Z1622" s="5">
        <f t="shared" si="3130"/>
        <v>11.92344524757792</v>
      </c>
      <c r="AA1622" s="5">
        <f t="shared" si="3130"/>
        <v>2.0832436722347785</v>
      </c>
      <c r="AB1622" s="5"/>
      <c r="AC1622" s="5">
        <f t="shared" si="3130"/>
        <v>4.7481439384395827</v>
      </c>
      <c r="AD1622" s="5">
        <f t="shared" si="3130"/>
        <v>0.89876858546286353</v>
      </c>
      <c r="AE1622" s="5">
        <f t="shared" si="3130"/>
        <v>1.0153962156394152</v>
      </c>
      <c r="AF1622" s="5">
        <f t="shared" si="3130"/>
        <v>0.69383125704544857</v>
      </c>
      <c r="AG1622" s="5">
        <f t="shared" si="3130"/>
        <v>1.7979333281060219</v>
      </c>
      <c r="AH1622" s="5">
        <f t="shared" si="3130"/>
        <v>1.3506911762714044</v>
      </c>
      <c r="AI1622" s="5">
        <f t="shared" si="3130"/>
        <v>2.7202845897550594</v>
      </c>
    </row>
    <row r="1623" spans="2:35" x14ac:dyDescent="0.3">
      <c r="B1623" s="85">
        <f t="shared" si="3111"/>
        <v>47938</v>
      </c>
      <c r="C1623" s="3"/>
      <c r="D1623" s="3"/>
      <c r="E1623" s="5">
        <f t="shared" ref="E1623:AI1623" si="3131">E604+E1271</f>
        <v>9.6853170857540718</v>
      </c>
      <c r="F1623" s="5">
        <f t="shared" si="3131"/>
        <v>14.362696396383509</v>
      </c>
      <c r="G1623" s="5">
        <f t="shared" si="3131"/>
        <v>17.038926048629008</v>
      </c>
      <c r="H1623" s="5">
        <f t="shared" si="3131"/>
        <v>12.715283405338639</v>
      </c>
      <c r="I1623" s="5">
        <f t="shared" si="3131"/>
        <v>22.677014930911525</v>
      </c>
      <c r="J1623" s="5">
        <f t="shared" si="3131"/>
        <v>142.60209836948329</v>
      </c>
      <c r="K1623" s="5">
        <f t="shared" si="3131"/>
        <v>27.814322641536471</v>
      </c>
      <c r="L1623" s="5"/>
      <c r="M1623" s="5">
        <f t="shared" si="3131"/>
        <v>10.372142487063456</v>
      </c>
      <c r="N1623" s="5">
        <f t="shared" si="3131"/>
        <v>0</v>
      </c>
      <c r="O1623" s="5">
        <f t="shared" si="3131"/>
        <v>0</v>
      </c>
      <c r="P1623" s="5">
        <f t="shared" si="3131"/>
        <v>0</v>
      </c>
      <c r="Q1623" s="5">
        <f t="shared" si="3131"/>
        <v>0</v>
      </c>
      <c r="R1623" s="5">
        <f t="shared" si="3131"/>
        <v>0</v>
      </c>
      <c r="S1623" s="5">
        <f t="shared" si="3131"/>
        <v>0</v>
      </c>
      <c r="T1623" s="5"/>
      <c r="U1623" s="5">
        <f t="shared" si="3131"/>
        <v>10.043501634953323</v>
      </c>
      <c r="V1623" s="5">
        <f t="shared" si="3131"/>
        <v>3.8463352842954617</v>
      </c>
      <c r="W1623" s="5">
        <f t="shared" si="3131"/>
        <v>4.6019805562705542</v>
      </c>
      <c r="X1623" s="5">
        <f t="shared" si="3131"/>
        <v>1.4218562111592186</v>
      </c>
      <c r="Y1623" s="5">
        <f t="shared" si="3131"/>
        <v>1.9853189715225694</v>
      </c>
      <c r="Z1623" s="5">
        <f t="shared" si="3131"/>
        <v>11.983062473815806</v>
      </c>
      <c r="AA1623" s="5">
        <f t="shared" si="3131"/>
        <v>2.0936598905959523</v>
      </c>
      <c r="AB1623" s="5"/>
      <c r="AC1623" s="5">
        <f t="shared" si="3131"/>
        <v>4.7718846581317784</v>
      </c>
      <c r="AD1623" s="5">
        <f t="shared" si="3131"/>
        <v>0.90326242839017756</v>
      </c>
      <c r="AE1623" s="5">
        <f t="shared" si="3131"/>
        <v>1.0204731967176124</v>
      </c>
      <c r="AF1623" s="5">
        <f t="shared" si="3131"/>
        <v>0.69730041333067594</v>
      </c>
      <c r="AG1623" s="5">
        <f t="shared" si="3131"/>
        <v>1.8069229947465519</v>
      </c>
      <c r="AH1623" s="5">
        <f t="shared" si="3131"/>
        <v>1.3574446321527607</v>
      </c>
      <c r="AI1623" s="5">
        <f t="shared" si="3131"/>
        <v>2.733886012703834</v>
      </c>
    </row>
    <row r="1624" spans="2:35" x14ac:dyDescent="0.3">
      <c r="B1624" s="85">
        <f t="shared" si="3111"/>
        <v>48304</v>
      </c>
      <c r="C1624" s="3"/>
      <c r="D1624" s="3"/>
      <c r="E1624" s="5">
        <f t="shared" ref="E1624:AI1624" si="3132">E605+E1272</f>
        <v>9.7337436711828467</v>
      </c>
      <c r="F1624" s="5">
        <f t="shared" si="3132"/>
        <v>14.434509878365429</v>
      </c>
      <c r="G1624" s="5">
        <f t="shared" si="3132"/>
        <v>17.124120678872146</v>
      </c>
      <c r="H1624" s="5">
        <f t="shared" si="3132"/>
        <v>12.77885982236533</v>
      </c>
      <c r="I1624" s="5">
        <f t="shared" si="3132"/>
        <v>22.790400005566099</v>
      </c>
      <c r="J1624" s="5">
        <f t="shared" si="3132"/>
        <v>143.31510886133066</v>
      </c>
      <c r="K1624" s="5">
        <f t="shared" si="3132"/>
        <v>27.953394254744147</v>
      </c>
      <c r="L1624" s="5"/>
      <c r="M1624" s="5">
        <f t="shared" si="3132"/>
        <v>10.42400319949877</v>
      </c>
      <c r="N1624" s="5">
        <f t="shared" si="3132"/>
        <v>0</v>
      </c>
      <c r="O1624" s="5">
        <f t="shared" si="3132"/>
        <v>0</v>
      </c>
      <c r="P1624" s="5">
        <f t="shared" si="3132"/>
        <v>0</v>
      </c>
      <c r="Q1624" s="5">
        <f t="shared" si="3132"/>
        <v>0</v>
      </c>
      <c r="R1624" s="5">
        <f t="shared" si="3132"/>
        <v>0</v>
      </c>
      <c r="S1624" s="5">
        <f t="shared" si="3132"/>
        <v>0</v>
      </c>
      <c r="T1624" s="5"/>
      <c r="U1624" s="5">
        <f t="shared" si="3132"/>
        <v>10.093719143128084</v>
      </c>
      <c r="V1624" s="5">
        <f t="shared" si="3132"/>
        <v>3.8655669607169401</v>
      </c>
      <c r="W1624" s="5">
        <f t="shared" si="3132"/>
        <v>4.6249904590519044</v>
      </c>
      <c r="X1624" s="5">
        <f t="shared" si="3132"/>
        <v>1.4289654922150143</v>
      </c>
      <c r="Y1624" s="5">
        <f t="shared" si="3132"/>
        <v>1.9952455663801825</v>
      </c>
      <c r="Z1624" s="5">
        <f t="shared" si="3132"/>
        <v>12.042977786184881</v>
      </c>
      <c r="AA1624" s="5">
        <f t="shared" si="3132"/>
        <v>2.1041281900489315</v>
      </c>
      <c r="AB1624" s="5"/>
      <c r="AC1624" s="5">
        <f t="shared" si="3132"/>
        <v>4.7957440814224341</v>
      </c>
      <c r="AD1624" s="5">
        <f t="shared" si="3132"/>
        <v>0.9077787405321287</v>
      </c>
      <c r="AE1624" s="5">
        <f t="shared" si="3132"/>
        <v>1.0255755627012006</v>
      </c>
      <c r="AF1624" s="5">
        <f t="shared" si="3132"/>
        <v>0.70078691539732918</v>
      </c>
      <c r="AG1624" s="5">
        <f t="shared" si="3132"/>
        <v>1.815957609720285</v>
      </c>
      <c r="AH1624" s="5">
        <f t="shared" si="3132"/>
        <v>1.3642318553135242</v>
      </c>
      <c r="AI1624" s="5">
        <f t="shared" si="3132"/>
        <v>2.7475554427673523</v>
      </c>
    </row>
    <row r="1625" spans="2:35" x14ac:dyDescent="0.3">
      <c r="B1625" s="85">
        <f t="shared" si="3111"/>
        <v>48669</v>
      </c>
      <c r="C1625" s="3"/>
      <c r="D1625" s="3"/>
      <c r="E1625" s="5">
        <f t="shared" ref="E1625:AI1625" si="3133">E606+E1273</f>
        <v>9.7824123895387594</v>
      </c>
      <c r="F1625" s="5">
        <f t="shared" si="3133"/>
        <v>14.506682427757251</v>
      </c>
      <c r="G1625" s="5">
        <f t="shared" si="3133"/>
        <v>17.209741282266506</v>
      </c>
      <c r="H1625" s="5">
        <f t="shared" si="3133"/>
        <v>12.842754121477153</v>
      </c>
      <c r="I1625" s="5">
        <f t="shared" si="3133"/>
        <v>22.904352005593921</v>
      </c>
      <c r="J1625" s="5">
        <f t="shared" si="3133"/>
        <v>144.03168440563732</v>
      </c>
      <c r="K1625" s="5">
        <f t="shared" si="3133"/>
        <v>28.093161226017862</v>
      </c>
      <c r="L1625" s="5"/>
      <c r="M1625" s="5">
        <f t="shared" si="3133"/>
        <v>10.476123215496266</v>
      </c>
      <c r="N1625" s="5">
        <f t="shared" si="3133"/>
        <v>0</v>
      </c>
      <c r="O1625" s="5">
        <f t="shared" si="3133"/>
        <v>0</v>
      </c>
      <c r="P1625" s="5">
        <f t="shared" si="3133"/>
        <v>0</v>
      </c>
      <c r="Q1625" s="5">
        <f t="shared" si="3133"/>
        <v>0</v>
      </c>
      <c r="R1625" s="5">
        <f t="shared" si="3133"/>
        <v>0</v>
      </c>
      <c r="S1625" s="5">
        <f t="shared" si="3133"/>
        <v>0</v>
      </c>
      <c r="T1625" s="5"/>
      <c r="U1625" s="5">
        <f t="shared" si="3133"/>
        <v>10.144187738843719</v>
      </c>
      <c r="V1625" s="5">
        <f t="shared" si="3133"/>
        <v>3.8848947955205233</v>
      </c>
      <c r="W1625" s="5">
        <f t="shared" si="3133"/>
        <v>4.6481154113471632</v>
      </c>
      <c r="X1625" s="5">
        <f t="shared" si="3133"/>
        <v>1.4361103196760898</v>
      </c>
      <c r="Y1625" s="5">
        <f t="shared" si="3133"/>
        <v>2.0052217942120825</v>
      </c>
      <c r="Z1625" s="5">
        <f t="shared" si="3133"/>
        <v>12.10319267511581</v>
      </c>
      <c r="AA1625" s="5">
        <f t="shared" si="3133"/>
        <v>2.114648830999176</v>
      </c>
      <c r="AB1625" s="5"/>
      <c r="AC1625" s="5">
        <f t="shared" si="3133"/>
        <v>4.819722801829549</v>
      </c>
      <c r="AD1625" s="5">
        <f t="shared" si="3133"/>
        <v>0.91231763423478895</v>
      </c>
      <c r="AE1625" s="5">
        <f t="shared" si="3133"/>
        <v>1.030703440514706</v>
      </c>
      <c r="AF1625" s="5">
        <f t="shared" si="3133"/>
        <v>0.7042908499743159</v>
      </c>
      <c r="AG1625" s="5">
        <f t="shared" si="3133"/>
        <v>1.8250373977688854</v>
      </c>
      <c r="AH1625" s="5">
        <f t="shared" si="3133"/>
        <v>1.3710530145900917</v>
      </c>
      <c r="AI1625" s="5">
        <f t="shared" si="3133"/>
        <v>2.761293219981189</v>
      </c>
    </row>
    <row r="1626" spans="2:35" x14ac:dyDescent="0.3">
      <c r="B1626" s="85">
        <f t="shared" si="3111"/>
        <v>49034</v>
      </c>
      <c r="C1626" s="3"/>
      <c r="D1626" s="3"/>
      <c r="E1626" s="5">
        <f t="shared" ref="E1626:AI1626" si="3134">E607+E1274</f>
        <v>9.8313244514864486</v>
      </c>
      <c r="F1626" s="5">
        <f t="shared" si="3134"/>
        <v>14.579215839896033</v>
      </c>
      <c r="G1626" s="5">
        <f t="shared" si="3134"/>
        <v>17.295789988677825</v>
      </c>
      <c r="H1626" s="5">
        <f t="shared" si="3134"/>
        <v>12.906967892084538</v>
      </c>
      <c r="I1626" s="5">
        <f t="shared" si="3134"/>
        <v>23.01887376562189</v>
      </c>
      <c r="J1626" s="5">
        <f t="shared" si="3134"/>
        <v>144.75184282766548</v>
      </c>
      <c r="K1626" s="5">
        <f t="shared" si="3134"/>
        <v>28.23362703214795</v>
      </c>
      <c r="L1626" s="5"/>
      <c r="M1626" s="5">
        <f t="shared" si="3134"/>
        <v>10.528503831573744</v>
      </c>
      <c r="N1626" s="5">
        <f t="shared" si="3134"/>
        <v>0</v>
      </c>
      <c r="O1626" s="5">
        <f t="shared" si="3134"/>
        <v>0</v>
      </c>
      <c r="P1626" s="5">
        <f t="shared" si="3134"/>
        <v>0</v>
      </c>
      <c r="Q1626" s="5">
        <f t="shared" si="3134"/>
        <v>0</v>
      </c>
      <c r="R1626" s="5">
        <f t="shared" si="3134"/>
        <v>0</v>
      </c>
      <c r="S1626" s="5">
        <f t="shared" si="3134"/>
        <v>0</v>
      </c>
      <c r="T1626" s="5"/>
      <c r="U1626" s="5">
        <f t="shared" si="3134"/>
        <v>10.194908677537939</v>
      </c>
      <c r="V1626" s="5">
        <f t="shared" si="3134"/>
        <v>3.9043192694981244</v>
      </c>
      <c r="W1626" s="5">
        <f t="shared" si="3134"/>
        <v>4.6713559884038993</v>
      </c>
      <c r="X1626" s="5">
        <f t="shared" si="3134"/>
        <v>1.4432908712744696</v>
      </c>
      <c r="Y1626" s="5">
        <f t="shared" si="3134"/>
        <v>2.015247903183143</v>
      </c>
      <c r="Z1626" s="5">
        <f t="shared" si="3134"/>
        <v>12.163708638491386</v>
      </c>
      <c r="AA1626" s="5">
        <f t="shared" si="3134"/>
        <v>2.1252220751541708</v>
      </c>
      <c r="AB1626" s="5"/>
      <c r="AC1626" s="5">
        <f t="shared" si="3134"/>
        <v>4.843821415838697</v>
      </c>
      <c r="AD1626" s="5">
        <f t="shared" si="3134"/>
        <v>0.91687922240596276</v>
      </c>
      <c r="AE1626" s="5">
        <f t="shared" si="3134"/>
        <v>1.03585695771728</v>
      </c>
      <c r="AF1626" s="5">
        <f t="shared" si="3134"/>
        <v>0.70781230422418706</v>
      </c>
      <c r="AG1626" s="5">
        <f t="shared" si="3134"/>
        <v>1.8341625847577303</v>
      </c>
      <c r="AH1626" s="5">
        <f t="shared" si="3134"/>
        <v>1.3779082796630426</v>
      </c>
      <c r="AI1626" s="5">
        <f t="shared" si="3134"/>
        <v>2.7750996860810946</v>
      </c>
    </row>
    <row r="1627" spans="2:35" x14ac:dyDescent="0.3">
      <c r="B1627" s="85">
        <f t="shared" si="3111"/>
        <v>49399</v>
      </c>
      <c r="C1627" s="3"/>
      <c r="D1627" s="3"/>
      <c r="E1627" s="5">
        <f t="shared" ref="E1627:AI1627" si="3135">E608+E1275</f>
        <v>9.88048107374388</v>
      </c>
      <c r="F1627" s="5">
        <f t="shared" si="3135"/>
        <v>14.652111919095514</v>
      </c>
      <c r="G1627" s="5">
        <f t="shared" si="3135"/>
        <v>17.382268938621223</v>
      </c>
      <c r="H1627" s="5">
        <f t="shared" si="3135"/>
        <v>12.971502731544959</v>
      </c>
      <c r="I1627" s="5">
        <f t="shared" si="3135"/>
        <v>23.133968134449987</v>
      </c>
      <c r="J1627" s="5">
        <f t="shared" si="3135"/>
        <v>145.47560204180382</v>
      </c>
      <c r="K1627" s="5">
        <f t="shared" si="3135"/>
        <v>28.37479516730869</v>
      </c>
      <c r="L1627" s="5"/>
      <c r="M1627" s="5">
        <f t="shared" si="3135"/>
        <v>10.581146350731615</v>
      </c>
      <c r="N1627" s="5">
        <f t="shared" si="3135"/>
        <v>0</v>
      </c>
      <c r="O1627" s="5">
        <f t="shared" si="3135"/>
        <v>0</v>
      </c>
      <c r="P1627" s="5">
        <f t="shared" si="3135"/>
        <v>0</v>
      </c>
      <c r="Q1627" s="5">
        <f t="shared" si="3135"/>
        <v>0</v>
      </c>
      <c r="R1627" s="5">
        <f t="shared" si="3135"/>
        <v>0</v>
      </c>
      <c r="S1627" s="5">
        <f t="shared" si="3135"/>
        <v>0</v>
      </c>
      <c r="T1627" s="5"/>
      <c r="U1627" s="5">
        <f t="shared" si="3135"/>
        <v>10.245883220925634</v>
      </c>
      <c r="V1627" s="5">
        <f t="shared" si="3135"/>
        <v>3.9238408658456141</v>
      </c>
      <c r="W1627" s="5">
        <f t="shared" si="3135"/>
        <v>4.6947127683459193</v>
      </c>
      <c r="X1627" s="5">
        <f t="shared" si="3135"/>
        <v>1.4505073256308418</v>
      </c>
      <c r="Y1627" s="5">
        <f t="shared" si="3135"/>
        <v>2.0253241426990591</v>
      </c>
      <c r="Z1627" s="5">
        <f t="shared" si="3135"/>
        <v>12.224527181683841</v>
      </c>
      <c r="AA1627" s="5">
        <f t="shared" si="3135"/>
        <v>2.1358481855299423</v>
      </c>
      <c r="AB1627" s="5"/>
      <c r="AC1627" s="5">
        <f t="shared" si="3135"/>
        <v>4.8680405229178874</v>
      </c>
      <c r="AD1627" s="5">
        <f t="shared" si="3135"/>
        <v>0.92146361851799252</v>
      </c>
      <c r="AE1627" s="5">
        <f t="shared" si="3135"/>
        <v>1.0410362425058666</v>
      </c>
      <c r="AF1627" s="5">
        <f t="shared" si="3135"/>
        <v>0.71135136574530788</v>
      </c>
      <c r="AG1627" s="5">
        <f t="shared" si="3135"/>
        <v>1.8433333976815183</v>
      </c>
      <c r="AH1627" s="5">
        <f t="shared" si="3135"/>
        <v>1.3847978210613565</v>
      </c>
      <c r="AI1627" s="5">
        <f t="shared" si="3135"/>
        <v>2.7889751845115005</v>
      </c>
    </row>
    <row r="1628" spans="2:35" x14ac:dyDescent="0.3">
      <c r="B1628" s="85">
        <f t="shared" si="3111"/>
        <v>49765</v>
      </c>
      <c r="C1628" s="3"/>
      <c r="D1628" s="3"/>
      <c r="E1628" s="5">
        <f t="shared" ref="E1628:AI1628" si="3136">E609+E1276</f>
        <v>9.9298834791126005</v>
      </c>
      <c r="F1628" s="5">
        <f t="shared" si="3136"/>
        <v>14.725372478690989</v>
      </c>
      <c r="G1628" s="5">
        <f t="shared" si="3136"/>
        <v>17.469180283314316</v>
      </c>
      <c r="H1628" s="5">
        <f t="shared" si="3136"/>
        <v>13.036360245202683</v>
      </c>
      <c r="I1628" s="5">
        <f t="shared" si="3136"/>
        <v>23.249637975122241</v>
      </c>
      <c r="J1628" s="5">
        <f t="shared" si="3136"/>
        <v>146.20298005201283</v>
      </c>
      <c r="K1628" s="5">
        <f t="shared" si="3136"/>
        <v>28.516669143145229</v>
      </c>
      <c r="L1628" s="5"/>
      <c r="M1628" s="5">
        <f t="shared" si="3136"/>
        <v>10.634052082485269</v>
      </c>
      <c r="N1628" s="5">
        <f t="shared" si="3136"/>
        <v>0</v>
      </c>
      <c r="O1628" s="5">
        <f t="shared" si="3136"/>
        <v>0</v>
      </c>
      <c r="P1628" s="5">
        <f t="shared" si="3136"/>
        <v>0</v>
      </c>
      <c r="Q1628" s="5">
        <f t="shared" si="3136"/>
        <v>0</v>
      </c>
      <c r="R1628" s="5">
        <f t="shared" si="3136"/>
        <v>0</v>
      </c>
      <c r="S1628" s="5">
        <f t="shared" si="3136"/>
        <v>0</v>
      </c>
      <c r="T1628" s="5"/>
      <c r="U1628" s="5">
        <f t="shared" si="3136"/>
        <v>10.297112637030253</v>
      </c>
      <c r="V1628" s="5">
        <f t="shared" si="3136"/>
        <v>3.9434600701748437</v>
      </c>
      <c r="W1628" s="5">
        <f t="shared" si="3136"/>
        <v>4.7181863321876456</v>
      </c>
      <c r="X1628" s="5">
        <f t="shared" si="3136"/>
        <v>1.457759862258996</v>
      </c>
      <c r="Y1628" s="5">
        <f t="shared" si="3136"/>
        <v>2.0354507634125536</v>
      </c>
      <c r="Z1628" s="5">
        <f t="shared" si="3136"/>
        <v>12.28564981759226</v>
      </c>
      <c r="AA1628" s="5">
        <f t="shared" si="3136"/>
        <v>2.1465274264575918</v>
      </c>
      <c r="AB1628" s="5"/>
      <c r="AC1628" s="5">
        <f t="shared" si="3136"/>
        <v>4.892380725532476</v>
      </c>
      <c r="AD1628" s="5">
        <f t="shared" si="3136"/>
        <v>0.9260709366105826</v>
      </c>
      <c r="AE1628" s="5">
        <f t="shared" si="3136"/>
        <v>1.0462414237183952</v>
      </c>
      <c r="AF1628" s="5">
        <f t="shared" si="3136"/>
        <v>0.71490812257403458</v>
      </c>
      <c r="AG1628" s="5">
        <f t="shared" si="3136"/>
        <v>1.8525500646699253</v>
      </c>
      <c r="AH1628" s="5">
        <f t="shared" si="3136"/>
        <v>1.3917218101666631</v>
      </c>
      <c r="AI1628" s="5">
        <f t="shared" si="3136"/>
        <v>2.8029200604340572</v>
      </c>
    </row>
    <row r="1629" spans="2:35" x14ac:dyDescent="0.3">
      <c r="B1629" s="85">
        <f t="shared" si="3111"/>
        <v>50130</v>
      </c>
      <c r="C1629" s="3"/>
      <c r="D1629" s="3"/>
      <c r="E1629" s="5">
        <f t="shared" ref="E1629:AI1629" si="3137">E610+E1277</f>
        <v>9.9795328965081609</v>
      </c>
      <c r="F1629" s="5">
        <f t="shared" si="3137"/>
        <v>14.798999341084443</v>
      </c>
      <c r="G1629" s="5">
        <f t="shared" si="3137"/>
        <v>17.556526184730885</v>
      </c>
      <c r="H1629" s="5">
        <f t="shared" si="3137"/>
        <v>13.101542046428694</v>
      </c>
      <c r="I1629" s="5">
        <f t="shared" si="3137"/>
        <v>23.365886164997846</v>
      </c>
      <c r="J1629" s="5">
        <f t="shared" si="3137"/>
        <v>146.93399495227288</v>
      </c>
      <c r="K1629" s="5">
        <f t="shared" si="3137"/>
        <v>28.65925248886095</v>
      </c>
      <c r="L1629" s="5"/>
      <c r="M1629" s="5">
        <f t="shared" si="3137"/>
        <v>10.687222342897698</v>
      </c>
      <c r="N1629" s="5">
        <f t="shared" si="3137"/>
        <v>0</v>
      </c>
      <c r="O1629" s="5">
        <f t="shared" si="3137"/>
        <v>0</v>
      </c>
      <c r="P1629" s="5">
        <f t="shared" si="3137"/>
        <v>0</v>
      </c>
      <c r="Q1629" s="5">
        <f t="shared" si="3137"/>
        <v>0</v>
      </c>
      <c r="R1629" s="5">
        <f t="shared" si="3137"/>
        <v>0</v>
      </c>
      <c r="S1629" s="5">
        <f t="shared" si="3137"/>
        <v>0</v>
      </c>
      <c r="T1629" s="5"/>
      <c r="U1629" s="5">
        <f t="shared" si="3137"/>
        <v>10.348598200215406</v>
      </c>
      <c r="V1629" s="5">
        <f t="shared" si="3137"/>
        <v>3.9631773705257167</v>
      </c>
      <c r="W1629" s="5">
        <f t="shared" si="3137"/>
        <v>4.7417772638485864</v>
      </c>
      <c r="X1629" s="5">
        <f t="shared" si="3137"/>
        <v>1.4650486615702913</v>
      </c>
      <c r="Y1629" s="5">
        <f t="shared" si="3137"/>
        <v>2.0456280172296166</v>
      </c>
      <c r="Z1629" s="5">
        <f t="shared" si="3137"/>
        <v>12.347078066680217</v>
      </c>
      <c r="AA1629" s="5">
        <f t="shared" si="3137"/>
        <v>2.1572600635898791</v>
      </c>
      <c r="AB1629" s="5"/>
      <c r="AC1629" s="5">
        <f t="shared" si="3137"/>
        <v>4.9168426291601399</v>
      </c>
      <c r="AD1629" s="5">
        <f t="shared" si="3137"/>
        <v>0.93070129129363544</v>
      </c>
      <c r="AE1629" s="5">
        <f t="shared" si="3137"/>
        <v>1.0514726308369875</v>
      </c>
      <c r="AF1629" s="5">
        <f t="shared" si="3137"/>
        <v>0.71848266318690479</v>
      </c>
      <c r="AG1629" s="5">
        <f t="shared" si="3137"/>
        <v>1.8618128149932751</v>
      </c>
      <c r="AH1629" s="5">
        <f t="shared" si="3137"/>
        <v>1.3986804192174969</v>
      </c>
      <c r="AI1629" s="5">
        <f t="shared" si="3137"/>
        <v>2.8169346607362278</v>
      </c>
    </row>
    <row r="1630" spans="2:35" x14ac:dyDescent="0.3">
      <c r="B1630" s="85">
        <f t="shared" si="3111"/>
        <v>50495</v>
      </c>
      <c r="C1630" s="3"/>
      <c r="D1630" s="3"/>
      <c r="E1630" s="5">
        <f t="shared" ref="E1630:AI1630" si="3138">E611+E1278</f>
        <v>10.029430560990704</v>
      </c>
      <c r="F1630" s="5">
        <f t="shared" si="3138"/>
        <v>14.872994337789866</v>
      </c>
      <c r="G1630" s="5">
        <f t="shared" si="3138"/>
        <v>17.644308815654554</v>
      </c>
      <c r="H1630" s="5">
        <f t="shared" si="3138"/>
        <v>13.167049756660838</v>
      </c>
      <c r="I1630" s="5">
        <f t="shared" si="3138"/>
        <v>23.482715595822839</v>
      </c>
      <c r="J1630" s="5">
        <f t="shared" si="3138"/>
        <v>147.6686649270342</v>
      </c>
      <c r="K1630" s="5">
        <f t="shared" si="3138"/>
        <v>28.802548751305252</v>
      </c>
      <c r="L1630" s="5"/>
      <c r="M1630" s="5">
        <f t="shared" si="3138"/>
        <v>10.740658454612181</v>
      </c>
      <c r="N1630" s="5">
        <f t="shared" si="3138"/>
        <v>0</v>
      </c>
      <c r="O1630" s="5">
        <f t="shared" si="3138"/>
        <v>0</v>
      </c>
      <c r="P1630" s="5">
        <f t="shared" si="3138"/>
        <v>0</v>
      </c>
      <c r="Q1630" s="5">
        <f t="shared" si="3138"/>
        <v>0</v>
      </c>
      <c r="R1630" s="5">
        <f t="shared" si="3138"/>
        <v>0</v>
      </c>
      <c r="S1630" s="5">
        <f t="shared" si="3138"/>
        <v>0</v>
      </c>
      <c r="T1630" s="5"/>
      <c r="U1630" s="5">
        <f t="shared" si="3138"/>
        <v>10.400341191216484</v>
      </c>
      <c r="V1630" s="5">
        <f t="shared" si="3138"/>
        <v>3.9829932573783449</v>
      </c>
      <c r="W1630" s="5">
        <f t="shared" si="3138"/>
        <v>4.7654861501678276</v>
      </c>
      <c r="X1630" s="5">
        <f t="shared" si="3138"/>
        <v>1.4723739048781428</v>
      </c>
      <c r="Y1630" s="5">
        <f t="shared" si="3138"/>
        <v>2.0558561573157643</v>
      </c>
      <c r="Z1630" s="5">
        <f t="shared" si="3138"/>
        <v>12.408813457013618</v>
      </c>
      <c r="AA1630" s="5">
        <f t="shared" si="3138"/>
        <v>2.1680463639078287</v>
      </c>
      <c r="AB1630" s="5"/>
      <c r="AC1630" s="5">
        <f t="shared" si="3138"/>
        <v>4.9414268423059404</v>
      </c>
      <c r="AD1630" s="5">
        <f t="shared" si="3138"/>
        <v>0.93535479775010377</v>
      </c>
      <c r="AE1630" s="5">
        <f t="shared" si="3138"/>
        <v>1.0567299939911718</v>
      </c>
      <c r="AF1630" s="5">
        <f t="shared" si="3138"/>
        <v>0.7220750765028392</v>
      </c>
      <c r="AG1630" s="5">
        <f t="shared" si="3138"/>
        <v>1.8711218790682418</v>
      </c>
      <c r="AH1630" s="5">
        <f t="shared" si="3138"/>
        <v>1.4056738213135853</v>
      </c>
      <c r="AI1630" s="5">
        <f t="shared" si="3138"/>
        <v>2.8310193340399081</v>
      </c>
    </row>
    <row r="1631" spans="2:35" x14ac:dyDescent="0.3">
      <c r="B1631" s="85">
        <f t="shared" si="3111"/>
        <v>50860</v>
      </c>
      <c r="C1631" s="3"/>
      <c r="D1631" s="3"/>
      <c r="E1631" s="5">
        <f t="shared" ref="E1631:AI1631" si="3139">E612+E1279</f>
        <v>10.079577713795658</v>
      </c>
      <c r="F1631" s="5">
        <f t="shared" si="3139"/>
        <v>14.947359309478813</v>
      </c>
      <c r="G1631" s="5">
        <f t="shared" si="3139"/>
        <v>17.73253035973282</v>
      </c>
      <c r="H1631" s="5">
        <f t="shared" si="3139"/>
        <v>13.232885005444142</v>
      </c>
      <c r="I1631" s="5">
        <f t="shared" si="3139"/>
        <v>23.600129173801946</v>
      </c>
      <c r="J1631" s="5">
        <f t="shared" si="3139"/>
        <v>148.40700825166937</v>
      </c>
      <c r="K1631" s="5">
        <f t="shared" si="3139"/>
        <v>28.946561495061768</v>
      </c>
      <c r="L1631" s="5"/>
      <c r="M1631" s="5">
        <f t="shared" si="3139"/>
        <v>10.794361746885244</v>
      </c>
      <c r="N1631" s="5">
        <f t="shared" si="3139"/>
        <v>0</v>
      </c>
      <c r="O1631" s="5">
        <f t="shared" si="3139"/>
        <v>0</v>
      </c>
      <c r="P1631" s="5">
        <f t="shared" si="3139"/>
        <v>0</v>
      </c>
      <c r="Q1631" s="5">
        <f t="shared" si="3139"/>
        <v>0</v>
      </c>
      <c r="R1631" s="5">
        <f t="shared" si="3139"/>
        <v>0</v>
      </c>
      <c r="S1631" s="5">
        <f t="shared" si="3139"/>
        <v>0</v>
      </c>
      <c r="T1631" s="5"/>
      <c r="U1631" s="5">
        <f t="shared" si="3139"/>
        <v>10.452342897172571</v>
      </c>
      <c r="V1631" s="5">
        <f t="shared" si="3139"/>
        <v>4.0029082236652371</v>
      </c>
      <c r="W1631" s="5">
        <f t="shared" si="3139"/>
        <v>4.789313580918666</v>
      </c>
      <c r="X1631" s="5">
        <f t="shared" si="3139"/>
        <v>1.4797357744025335</v>
      </c>
      <c r="Y1631" s="5">
        <f t="shared" si="3139"/>
        <v>2.0661354381023429</v>
      </c>
      <c r="Z1631" s="5">
        <f t="shared" si="3139"/>
        <v>12.470857524298687</v>
      </c>
      <c r="AA1631" s="5">
        <f t="shared" si="3139"/>
        <v>2.1788865957273673</v>
      </c>
      <c r="AB1631" s="5"/>
      <c r="AC1631" s="5">
        <f t="shared" si="3139"/>
        <v>4.9661339765174688</v>
      </c>
      <c r="AD1631" s="5">
        <f t="shared" si="3139"/>
        <v>0.9400315717388541</v>
      </c>
      <c r="AE1631" s="5">
        <f t="shared" si="3139"/>
        <v>1.0620136439611274</v>
      </c>
      <c r="AF1631" s="5">
        <f t="shared" si="3139"/>
        <v>0.72568545188535349</v>
      </c>
      <c r="AG1631" s="5">
        <f t="shared" si="3139"/>
        <v>1.8804774884635824</v>
      </c>
      <c r="AH1631" s="5">
        <f t="shared" si="3139"/>
        <v>1.4127021904201515</v>
      </c>
      <c r="AI1631" s="5">
        <f t="shared" si="3139"/>
        <v>2.8451744307101077</v>
      </c>
    </row>
    <row r="1632" spans="2:35" x14ac:dyDescent="0.3">
      <c r="B1632" s="85">
        <f t="shared" si="3111"/>
        <v>51226</v>
      </c>
      <c r="C1632" s="3"/>
      <c r="D1632" s="3"/>
      <c r="E1632" s="5">
        <f t="shared" ref="E1632:AI1632" si="3140">E613+E1280</f>
        <v>10.129975602364631</v>
      </c>
      <c r="F1632" s="5">
        <f t="shared" si="3140"/>
        <v>15.022096106026208</v>
      </c>
      <c r="G1632" s="5">
        <f t="shared" si="3140"/>
        <v>17.821193011531477</v>
      </c>
      <c r="H1632" s="5">
        <f t="shared" si="3140"/>
        <v>13.29904943047136</v>
      </c>
      <c r="I1632" s="5">
        <f t="shared" si="3140"/>
        <v>23.718129819670963</v>
      </c>
      <c r="J1632" s="5">
        <f t="shared" si="3140"/>
        <v>149.1490432929277</v>
      </c>
      <c r="K1632" s="5">
        <f t="shared" si="3140"/>
        <v>29.091294302537079</v>
      </c>
      <c r="L1632" s="5"/>
      <c r="M1632" s="5">
        <f t="shared" si="3140"/>
        <v>10.848333555619668</v>
      </c>
      <c r="N1632" s="5">
        <f t="shared" si="3140"/>
        <v>0</v>
      </c>
      <c r="O1632" s="5">
        <f t="shared" si="3140"/>
        <v>0</v>
      </c>
      <c r="P1632" s="5">
        <f t="shared" si="3140"/>
        <v>0</v>
      </c>
      <c r="Q1632" s="5">
        <f t="shared" si="3140"/>
        <v>0</v>
      </c>
      <c r="R1632" s="5">
        <f t="shared" si="3140"/>
        <v>0</v>
      </c>
      <c r="S1632" s="5">
        <f t="shared" si="3140"/>
        <v>0</v>
      </c>
      <c r="T1632" s="5"/>
      <c r="U1632" s="5">
        <f t="shared" si="3140"/>
        <v>10.504604611658422</v>
      </c>
      <c r="V1632" s="5">
        <f t="shared" si="3140"/>
        <v>4.0229227647835621</v>
      </c>
      <c r="W1632" s="5">
        <f t="shared" si="3140"/>
        <v>4.8132601488232609</v>
      </c>
      <c r="X1632" s="5">
        <f t="shared" si="3140"/>
        <v>1.4871344532745452</v>
      </c>
      <c r="Y1632" s="5">
        <f t="shared" si="3140"/>
        <v>2.0764661152928543</v>
      </c>
      <c r="Z1632" s="5">
        <f t="shared" si="3140"/>
        <v>12.533211811920175</v>
      </c>
      <c r="AA1632" s="5">
        <f t="shared" si="3140"/>
        <v>2.1897810287060038</v>
      </c>
      <c r="AB1632" s="5"/>
      <c r="AC1632" s="5">
        <f t="shared" si="3140"/>
        <v>4.9909646464000588</v>
      </c>
      <c r="AD1632" s="5">
        <f t="shared" si="3140"/>
        <v>0.94473172959754814</v>
      </c>
      <c r="AE1632" s="5">
        <f t="shared" si="3140"/>
        <v>1.0673237121809338</v>
      </c>
      <c r="AF1632" s="5">
        <f t="shared" si="3140"/>
        <v>0.72931387914477996</v>
      </c>
      <c r="AG1632" s="5">
        <f t="shared" si="3140"/>
        <v>1.8898798759059003</v>
      </c>
      <c r="AH1632" s="5">
        <f t="shared" si="3140"/>
        <v>1.4197657013722522</v>
      </c>
      <c r="AI1632" s="5">
        <f t="shared" si="3140"/>
        <v>2.8594003028636568</v>
      </c>
    </row>
    <row r="1633" spans="2:35" x14ac:dyDescent="0.3">
      <c r="B1633" s="85">
        <f t="shared" si="3111"/>
        <v>51591</v>
      </c>
      <c r="C1633" s="3"/>
      <c r="D1633" s="3"/>
      <c r="E1633" s="5">
        <f t="shared" ref="E1633:AI1633" si="3141">E614+E1281</f>
        <v>7.6259366894205662</v>
      </c>
      <c r="F1633" s="5">
        <f t="shared" si="3141"/>
        <v>11.308768978693884</v>
      </c>
      <c r="G1633" s="5">
        <f t="shared" si="3141"/>
        <v>13.415954289579879</v>
      </c>
      <c r="H1633" s="5">
        <f t="shared" si="3141"/>
        <v>10.011643953276192</v>
      </c>
      <c r="I1633" s="5">
        <f t="shared" si="3141"/>
        <v>17.855221324920841</v>
      </c>
      <c r="J1633" s="5">
        <f t="shared" si="3141"/>
        <v>112.28074045647361</v>
      </c>
      <c r="K1633" s="5">
        <f t="shared" si="3141"/>
        <v>21.900187845730166</v>
      </c>
      <c r="L1633" s="5"/>
      <c r="M1633" s="5">
        <f t="shared" si="3141"/>
        <v>8.1667230137811018</v>
      </c>
      <c r="N1633" s="5">
        <f t="shared" si="3141"/>
        <v>0</v>
      </c>
      <c r="O1633" s="5">
        <f t="shared" si="3141"/>
        <v>0</v>
      </c>
      <c r="P1633" s="5">
        <f t="shared" si="3141"/>
        <v>0</v>
      </c>
      <c r="Q1633" s="5">
        <f t="shared" si="3141"/>
        <v>0</v>
      </c>
      <c r="R1633" s="5">
        <f t="shared" si="3141"/>
        <v>0</v>
      </c>
      <c r="S1633" s="5">
        <f t="shared" si="3141"/>
        <v>0</v>
      </c>
      <c r="T1633" s="5"/>
      <c r="U1633" s="5">
        <f t="shared" si="3141"/>
        <v>7.9079607750687053</v>
      </c>
      <c r="V1633" s="5">
        <f t="shared" si="3141"/>
        <v>3.0284924184325686</v>
      </c>
      <c r="W1633" s="5">
        <f t="shared" si="3141"/>
        <v>3.6234655052939146</v>
      </c>
      <c r="X1633" s="5">
        <f t="shared" si="3141"/>
        <v>1.1195281839257811</v>
      </c>
      <c r="Y1633" s="5">
        <f t="shared" si="3141"/>
        <v>1.5631823564564193</v>
      </c>
      <c r="Z1633" s="5">
        <f t="shared" si="3141"/>
        <v>9.4351145100972058</v>
      </c>
      <c r="AA1633" s="5">
        <f t="shared" si="3141"/>
        <v>1.6484868418348564</v>
      </c>
      <c r="AB1633" s="5"/>
      <c r="AC1633" s="5">
        <f t="shared" si="3141"/>
        <v>3.7572430484135264</v>
      </c>
      <c r="AD1633" s="5">
        <f t="shared" si="3141"/>
        <v>0.71120253801163713</v>
      </c>
      <c r="AE1633" s="5">
        <f t="shared" si="3141"/>
        <v>0.80349088445081485</v>
      </c>
      <c r="AF1633" s="5">
        <f t="shared" si="3141"/>
        <v>0.54903404385056476</v>
      </c>
      <c r="AG1633" s="5">
        <f t="shared" si="3141"/>
        <v>1.4227185582662392</v>
      </c>
      <c r="AH1633" s="5">
        <f t="shared" si="3141"/>
        <v>1.0688123819319206</v>
      </c>
      <c r="AI1633" s="5">
        <f t="shared" si="3141"/>
        <v>2.152582250470394</v>
      </c>
    </row>
    <row r="1635" spans="2:35" s="99" customFormat="1" x14ac:dyDescent="0.3">
      <c r="B1635" s="98" t="s">
        <v>272</v>
      </c>
      <c r="C1635" s="98"/>
      <c r="D1635" s="98"/>
    </row>
    <row r="1636" spans="2:35" x14ac:dyDescent="0.3">
      <c r="E1636" s="305" t="s">
        <v>89</v>
      </c>
      <c r="F1636" s="305"/>
      <c r="G1636" s="305"/>
      <c r="H1636" s="305"/>
      <c r="I1636" s="305"/>
      <c r="J1636" s="305"/>
      <c r="K1636" s="305"/>
      <c r="M1636" s="305" t="s">
        <v>64</v>
      </c>
      <c r="N1636" s="305"/>
      <c r="O1636" s="305"/>
      <c r="P1636" s="305"/>
      <c r="Q1636" s="305"/>
      <c r="R1636" s="305"/>
      <c r="S1636" s="305"/>
      <c r="U1636" s="305" t="s">
        <v>65</v>
      </c>
      <c r="V1636" s="305"/>
      <c r="W1636" s="305"/>
      <c r="X1636" s="305"/>
      <c r="Y1636" s="305"/>
      <c r="Z1636" s="305"/>
      <c r="AA1636" s="305"/>
      <c r="AC1636" s="305" t="s">
        <v>66</v>
      </c>
      <c r="AD1636" s="305"/>
      <c r="AE1636" s="305"/>
      <c r="AF1636" s="305"/>
      <c r="AG1636" s="305"/>
      <c r="AH1636" s="305"/>
      <c r="AI1636" s="305"/>
    </row>
    <row r="1637" spans="2:35" s="3" customFormat="1" x14ac:dyDescent="0.3">
      <c r="B1637" s="4" t="s">
        <v>211</v>
      </c>
      <c r="C1637" s="4"/>
      <c r="D1637" s="4"/>
      <c r="E1637" s="3" t="s">
        <v>70</v>
      </c>
      <c r="F1637" s="3" t="s">
        <v>69</v>
      </c>
      <c r="G1637" s="3" t="s">
        <v>61</v>
      </c>
      <c r="H1637" s="3" t="s">
        <v>68</v>
      </c>
      <c r="I1637" s="3" t="s">
        <v>71</v>
      </c>
      <c r="J1637" s="3" t="s">
        <v>72</v>
      </c>
      <c r="K1637" s="3" t="s">
        <v>62</v>
      </c>
      <c r="M1637" s="3" t="s">
        <v>70</v>
      </c>
      <c r="N1637" s="3" t="s">
        <v>69</v>
      </c>
      <c r="O1637" s="3" t="s">
        <v>61</v>
      </c>
      <c r="P1637" s="3" t="s">
        <v>68</v>
      </c>
      <c r="Q1637" s="3" t="s">
        <v>71</v>
      </c>
      <c r="R1637" s="3" t="s">
        <v>72</v>
      </c>
      <c r="S1637" s="3" t="s">
        <v>62</v>
      </c>
      <c r="U1637" s="3" t="s">
        <v>70</v>
      </c>
      <c r="V1637" s="3" t="s">
        <v>69</v>
      </c>
      <c r="W1637" s="3" t="s">
        <v>61</v>
      </c>
      <c r="X1637" s="3" t="s">
        <v>68</v>
      </c>
      <c r="Y1637" s="3" t="s">
        <v>71</v>
      </c>
      <c r="Z1637" s="3" t="s">
        <v>72</v>
      </c>
      <c r="AA1637" s="3" t="s">
        <v>62</v>
      </c>
      <c r="AC1637" s="3" t="s">
        <v>70</v>
      </c>
      <c r="AD1637" s="3" t="s">
        <v>69</v>
      </c>
      <c r="AE1637" s="3" t="s">
        <v>61</v>
      </c>
      <c r="AF1637" s="3" t="s">
        <v>68</v>
      </c>
      <c r="AG1637" s="3" t="s">
        <v>71</v>
      </c>
      <c r="AH1637" s="3" t="s">
        <v>72</v>
      </c>
      <c r="AI1637" s="3" t="s">
        <v>62</v>
      </c>
    </row>
    <row r="1638" spans="2:35" hidden="1" x14ac:dyDescent="0.3">
      <c r="B1638" s="85">
        <f>B1568</f>
        <v>40633</v>
      </c>
      <c r="C1638" s="3"/>
      <c r="D1638" s="3"/>
      <c r="E1638" s="5">
        <f>E724+E1111</f>
        <v>75.942369997200004</v>
      </c>
      <c r="F1638" s="5">
        <f t="shared" ref="F1638:AI1638" si="3142">F724+F1111</f>
        <v>3.2591429018999989</v>
      </c>
      <c r="G1638" s="5">
        <f t="shared" si="3142"/>
        <v>18.000718044499997</v>
      </c>
      <c r="H1638" s="5">
        <f t="shared" si="3142"/>
        <v>80.194183999999993</v>
      </c>
      <c r="I1638" s="5">
        <f t="shared" si="3142"/>
        <v>95.895034618850005</v>
      </c>
      <c r="J1638" s="5">
        <f t="shared" si="3142"/>
        <v>141.84355507735</v>
      </c>
      <c r="K1638" s="5">
        <f t="shared" si="3142"/>
        <v>31.182799090820982</v>
      </c>
      <c r="L1638" s="5"/>
      <c r="M1638" s="5">
        <f t="shared" si="3142"/>
        <v>46.638507589800007</v>
      </c>
      <c r="N1638" s="5">
        <f t="shared" si="3142"/>
        <v>0</v>
      </c>
      <c r="O1638" s="5">
        <f t="shared" si="3142"/>
        <v>0</v>
      </c>
      <c r="P1638" s="5">
        <f t="shared" si="3142"/>
        <v>0</v>
      </c>
      <c r="Q1638" s="5">
        <f t="shared" si="3142"/>
        <v>0</v>
      </c>
      <c r="R1638" s="5">
        <f t="shared" si="3142"/>
        <v>0</v>
      </c>
      <c r="S1638" s="5">
        <f t="shared" si="3142"/>
        <v>0</v>
      </c>
      <c r="T1638" s="5"/>
      <c r="U1638" s="5">
        <f t="shared" si="3142"/>
        <v>40.499913111000005</v>
      </c>
      <c r="V1638" s="5">
        <f t="shared" si="3142"/>
        <v>0.76053297464999936</v>
      </c>
      <c r="W1638" s="5">
        <f t="shared" si="3142"/>
        <v>4.0823772432500007</v>
      </c>
      <c r="X1638" s="5">
        <f t="shared" si="3142"/>
        <v>12.104486700000002</v>
      </c>
      <c r="Y1638" s="5">
        <f t="shared" si="3142"/>
        <v>7.9449790595700005</v>
      </c>
      <c r="Z1638" s="5">
        <f t="shared" si="3142"/>
        <v>11.756587857349999</v>
      </c>
      <c r="AA1638" s="5">
        <f t="shared" si="3142"/>
        <v>2.0517551404950005</v>
      </c>
      <c r="AB1638" s="5"/>
      <c r="AC1638" s="5">
        <f t="shared" si="3142"/>
        <v>21.999855120599999</v>
      </c>
      <c r="AD1638" s="5">
        <f t="shared" si="3142"/>
        <v>0.26899903439999973</v>
      </c>
      <c r="AE1638" s="5">
        <f t="shared" si="3142"/>
        <v>1.4821741595</v>
      </c>
      <c r="AF1638" s="5">
        <f t="shared" si="3142"/>
        <v>8.0277762999999993</v>
      </c>
      <c r="AG1638" s="5">
        <f t="shared" si="3142"/>
        <v>10.351420304504998</v>
      </c>
      <c r="AH1638" s="5">
        <f t="shared" si="3142"/>
        <v>8.344934134999999</v>
      </c>
      <c r="AI1638" s="5">
        <f t="shared" si="3142"/>
        <v>0</v>
      </c>
    </row>
    <row r="1639" spans="2:35" hidden="1" x14ac:dyDescent="0.3">
      <c r="B1639" s="85">
        <f t="shared" ref="B1639:B1668" si="3143">B1569</f>
        <v>40999</v>
      </c>
      <c r="C1639" s="3"/>
      <c r="D1639" s="3"/>
      <c r="E1639" s="5">
        <f t="shared" ref="E1639:AI1639" si="3144">E725+E1112</f>
        <v>81.271286577599994</v>
      </c>
      <c r="F1639" s="5">
        <f t="shared" si="3144"/>
        <v>3.3843785064000009</v>
      </c>
      <c r="G1639" s="5">
        <f t="shared" si="3144"/>
        <v>18.996076097</v>
      </c>
      <c r="H1639" s="5">
        <f t="shared" si="3144"/>
        <v>83.777513479999996</v>
      </c>
      <c r="I1639" s="5">
        <f t="shared" si="3144"/>
        <v>102.48849851375003</v>
      </c>
      <c r="J1639" s="5">
        <f t="shared" si="3144"/>
        <v>152.06050310370003</v>
      </c>
      <c r="K1639" s="5">
        <f t="shared" si="3144"/>
        <v>33.244106836374002</v>
      </c>
      <c r="L1639" s="5"/>
      <c r="M1639" s="5">
        <f t="shared" si="3144"/>
        <v>49.910067068400011</v>
      </c>
      <c r="N1639" s="5">
        <f t="shared" si="3144"/>
        <v>0</v>
      </c>
      <c r="O1639" s="5">
        <f t="shared" si="3144"/>
        <v>0</v>
      </c>
      <c r="P1639" s="5">
        <f t="shared" si="3144"/>
        <v>0</v>
      </c>
      <c r="Q1639" s="5">
        <f t="shared" si="3144"/>
        <v>0</v>
      </c>
      <c r="R1639" s="5">
        <f t="shared" si="3144"/>
        <v>0</v>
      </c>
      <c r="S1639" s="5">
        <f t="shared" si="3144"/>
        <v>0</v>
      </c>
      <c r="T1639" s="5"/>
      <c r="U1639" s="5">
        <f t="shared" si="3144"/>
        <v>43.340613865500011</v>
      </c>
      <c r="V1639" s="5">
        <f t="shared" si="3144"/>
        <v>0.7900765628999995</v>
      </c>
      <c r="W1639" s="5">
        <f t="shared" si="3144"/>
        <v>4.3083271744999996</v>
      </c>
      <c r="X1639" s="5">
        <f t="shared" si="3144"/>
        <v>12.64664544</v>
      </c>
      <c r="Y1639" s="5">
        <f t="shared" si="3144"/>
        <v>8.4911862877500006</v>
      </c>
      <c r="Z1639" s="5">
        <f t="shared" si="3144"/>
        <v>12.603282618700002</v>
      </c>
      <c r="AA1639" s="5">
        <f t="shared" si="3144"/>
        <v>2.1863348235300002</v>
      </c>
      <c r="AB1639" s="5"/>
      <c r="AC1639" s="5">
        <f t="shared" si="3144"/>
        <v>23.543133837300001</v>
      </c>
      <c r="AD1639" s="5">
        <f t="shared" si="3144"/>
        <v>0.27939931889999992</v>
      </c>
      <c r="AE1639" s="5">
        <f t="shared" si="3144"/>
        <v>1.5640928269999999</v>
      </c>
      <c r="AF1639" s="5">
        <f t="shared" si="3144"/>
        <v>8.3871068199999996</v>
      </c>
      <c r="AG1639" s="5">
        <f t="shared" si="3144"/>
        <v>11.062662030375</v>
      </c>
      <c r="AH1639" s="5">
        <f t="shared" si="3144"/>
        <v>8.9476360150000005</v>
      </c>
      <c r="AI1639" s="5">
        <f t="shared" si="3144"/>
        <v>0</v>
      </c>
    </row>
    <row r="1640" spans="2:35" hidden="1" x14ac:dyDescent="0.3">
      <c r="B1640" s="85">
        <f t="shared" si="3143"/>
        <v>41364</v>
      </c>
      <c r="C1640" s="3"/>
      <c r="D1640" s="3"/>
      <c r="E1640" s="5">
        <f t="shared" ref="E1640:AI1640" si="3145">E726+E1113</f>
        <v>89.303603656120004</v>
      </c>
      <c r="F1640" s="5">
        <f t="shared" si="3145"/>
        <v>3.6338445842999967</v>
      </c>
      <c r="G1640" s="5">
        <f t="shared" si="3145"/>
        <v>20.531643462000002</v>
      </c>
      <c r="H1640" s="5">
        <f t="shared" si="3145"/>
        <v>89.743378160000006</v>
      </c>
      <c r="I1640" s="5">
        <f t="shared" si="3145"/>
        <v>112.32922504920002</v>
      </c>
      <c r="J1640" s="5">
        <f t="shared" si="3145"/>
        <v>167.56163788265002</v>
      </c>
      <c r="K1640" s="5">
        <f t="shared" si="3145"/>
        <v>36.507247813743007</v>
      </c>
      <c r="L1640" s="5"/>
      <c r="M1640" s="5">
        <f t="shared" si="3145"/>
        <v>54.842741180080012</v>
      </c>
      <c r="N1640" s="5">
        <f t="shared" si="3145"/>
        <v>0</v>
      </c>
      <c r="O1640" s="5">
        <f t="shared" si="3145"/>
        <v>0</v>
      </c>
      <c r="P1640" s="5">
        <f t="shared" si="3145"/>
        <v>0</v>
      </c>
      <c r="Q1640" s="5">
        <f t="shared" si="3145"/>
        <v>0</v>
      </c>
      <c r="R1640" s="5">
        <f t="shared" si="3145"/>
        <v>0</v>
      </c>
      <c r="S1640" s="5">
        <f t="shared" si="3145"/>
        <v>0</v>
      </c>
      <c r="T1640" s="5"/>
      <c r="U1640" s="5">
        <f t="shared" si="3145"/>
        <v>47.624043836599995</v>
      </c>
      <c r="V1640" s="5">
        <f t="shared" si="3145"/>
        <v>0.84828897104999967</v>
      </c>
      <c r="W1640" s="5">
        <f t="shared" si="3145"/>
        <v>4.6567222169999987</v>
      </c>
      <c r="X1640" s="5">
        <f t="shared" si="3145"/>
        <v>13.54685613</v>
      </c>
      <c r="Y1640" s="5">
        <f t="shared" si="3145"/>
        <v>9.3064626700650006</v>
      </c>
      <c r="Z1640" s="5">
        <f t="shared" si="3145"/>
        <v>13.8881689889</v>
      </c>
      <c r="AA1640" s="5">
        <f t="shared" si="3145"/>
        <v>2.4002383648350003</v>
      </c>
      <c r="AB1640" s="5"/>
      <c r="AC1640" s="5">
        <f t="shared" si="3145"/>
        <v>25.86999777726</v>
      </c>
      <c r="AD1640" s="5">
        <f t="shared" si="3145"/>
        <v>0.2999892317999997</v>
      </c>
      <c r="AE1640" s="5">
        <f t="shared" si="3145"/>
        <v>1.690632852</v>
      </c>
      <c r="AF1640" s="5">
        <f t="shared" si="3145"/>
        <v>8.9839552900000008</v>
      </c>
      <c r="AG1640" s="5">
        <f t="shared" si="3145"/>
        <v>12.124463373585003</v>
      </c>
      <c r="AH1640" s="5">
        <f t="shared" si="3145"/>
        <v>9.8577675599999992</v>
      </c>
      <c r="AI1640" s="5">
        <f t="shared" si="3145"/>
        <v>0</v>
      </c>
    </row>
    <row r="1641" spans="2:35" hidden="1" x14ac:dyDescent="0.3">
      <c r="B1641" s="85">
        <f t="shared" si="3143"/>
        <v>41729</v>
      </c>
      <c r="C1641" s="3"/>
      <c r="D1641" s="3"/>
      <c r="E1641" s="5">
        <f t="shared" ref="E1641:AI1641" si="3146">E727+E1114</f>
        <v>102.44810177672002</v>
      </c>
      <c r="F1641" s="5">
        <f t="shared" si="3146"/>
        <v>4.0880693741999963</v>
      </c>
      <c r="G1641" s="5">
        <f t="shared" si="3146"/>
        <v>23.179877064999996</v>
      </c>
      <c r="H1641" s="5">
        <f t="shared" si="3146"/>
        <v>100.37083774</v>
      </c>
      <c r="I1641" s="5">
        <f t="shared" si="3146"/>
        <v>128.56236373055</v>
      </c>
      <c r="J1641" s="5">
        <f t="shared" si="3146"/>
        <v>193.2318269101001</v>
      </c>
      <c r="K1641" s="5">
        <f t="shared" si="3146"/>
        <v>42.058575873278997</v>
      </c>
      <c r="L1641" s="5"/>
      <c r="M1641" s="5">
        <f t="shared" si="3146"/>
        <v>62.91429668048</v>
      </c>
      <c r="N1641" s="5">
        <f t="shared" si="3146"/>
        <v>0</v>
      </c>
      <c r="O1641" s="5">
        <f t="shared" si="3146"/>
        <v>0</v>
      </c>
      <c r="P1641" s="5">
        <f t="shared" si="3146"/>
        <v>0</v>
      </c>
      <c r="Q1641" s="5">
        <f t="shared" si="3146"/>
        <v>0</v>
      </c>
      <c r="R1641" s="5">
        <f t="shared" si="3146"/>
        <v>0</v>
      </c>
      <c r="S1641" s="5">
        <f t="shared" si="3146"/>
        <v>0</v>
      </c>
      <c r="T1641" s="5"/>
      <c r="U1641" s="5">
        <f t="shared" si="3146"/>
        <v>54.633007504600002</v>
      </c>
      <c r="V1641" s="5">
        <f t="shared" si="3146"/>
        <v>0.95411436494999968</v>
      </c>
      <c r="W1641" s="5">
        <f t="shared" si="3146"/>
        <v>5.2568855125000002</v>
      </c>
      <c r="X1641" s="5">
        <f t="shared" si="3146"/>
        <v>15.15198972</v>
      </c>
      <c r="Y1641" s="5">
        <f t="shared" si="3146"/>
        <v>10.651373923260001</v>
      </c>
      <c r="Z1641" s="5">
        <f t="shared" si="3146"/>
        <v>16.015867968850003</v>
      </c>
      <c r="AA1641" s="5">
        <f t="shared" si="3146"/>
        <v>2.7656270725049992</v>
      </c>
      <c r="AB1641" s="5"/>
      <c r="AC1641" s="5">
        <f t="shared" si="3146"/>
        <v>29.67743165856</v>
      </c>
      <c r="AD1641" s="5">
        <f t="shared" si="3146"/>
        <v>0.33744297794999989</v>
      </c>
      <c r="AE1641" s="5">
        <f t="shared" si="3146"/>
        <v>1.9087067050000002</v>
      </c>
      <c r="AF1641" s="5">
        <f t="shared" si="3146"/>
        <v>10.048683410000001</v>
      </c>
      <c r="AG1641" s="5">
        <f t="shared" si="3146"/>
        <v>13.876921415714998</v>
      </c>
      <c r="AH1641" s="5">
        <f t="shared" si="3146"/>
        <v>11.368627475000002</v>
      </c>
      <c r="AI1641" s="5">
        <f t="shared" si="3146"/>
        <v>0</v>
      </c>
    </row>
    <row r="1642" spans="2:35" hidden="1" x14ac:dyDescent="0.3">
      <c r="B1642" s="85">
        <f t="shared" si="3143"/>
        <v>42094</v>
      </c>
      <c r="C1642" s="3"/>
      <c r="D1642" s="3"/>
      <c r="E1642" s="5">
        <f t="shared" ref="E1642:AI1642" si="3147">E728+E1115</f>
        <v>109.68666058196</v>
      </c>
      <c r="F1642" s="5">
        <f t="shared" si="3147"/>
        <v>4.2653658011999909</v>
      </c>
      <c r="G1642" s="5">
        <f t="shared" si="3147"/>
        <v>24.385130601</v>
      </c>
      <c r="H1642" s="5">
        <f t="shared" si="3147"/>
        <v>104.83665585</v>
      </c>
      <c r="I1642" s="5">
        <f t="shared" si="3147"/>
        <v>137.29640874865001</v>
      </c>
      <c r="J1642" s="5">
        <f t="shared" si="3147"/>
        <v>207.01048983760003</v>
      </c>
      <c r="K1642" s="5">
        <f t="shared" si="3147"/>
        <v>44.958324941375992</v>
      </c>
      <c r="L1642" s="5"/>
      <c r="M1642" s="5">
        <f t="shared" si="3147"/>
        <v>67.360680922640029</v>
      </c>
      <c r="N1642" s="5">
        <f t="shared" si="3147"/>
        <v>0</v>
      </c>
      <c r="O1642" s="5">
        <f t="shared" si="3147"/>
        <v>0</v>
      </c>
      <c r="P1642" s="5">
        <f t="shared" si="3147"/>
        <v>0</v>
      </c>
      <c r="Q1642" s="5">
        <f t="shared" si="3147"/>
        <v>0</v>
      </c>
      <c r="R1642" s="5">
        <f t="shared" si="3147"/>
        <v>0</v>
      </c>
      <c r="S1642" s="5">
        <f t="shared" si="3147"/>
        <v>0</v>
      </c>
      <c r="T1642" s="5"/>
      <c r="U1642" s="5">
        <f t="shared" si="3147"/>
        <v>58.494168655300001</v>
      </c>
      <c r="V1642" s="5">
        <f t="shared" si="3147"/>
        <v>0.99588729569999934</v>
      </c>
      <c r="W1642" s="5">
        <f t="shared" si="3147"/>
        <v>5.5299905985000004</v>
      </c>
      <c r="X1642" s="5">
        <f t="shared" si="3147"/>
        <v>15.823951049999998</v>
      </c>
      <c r="Y1642" s="5">
        <f t="shared" si="3147"/>
        <v>11.375054777805001</v>
      </c>
      <c r="Z1642" s="5">
        <f t="shared" si="3147"/>
        <v>17.157923182600008</v>
      </c>
      <c r="AA1642" s="5">
        <f t="shared" si="3147"/>
        <v>2.9549736817200012</v>
      </c>
      <c r="AB1642" s="5"/>
      <c r="AC1642" s="5">
        <f t="shared" si="3147"/>
        <v>31.774522657080002</v>
      </c>
      <c r="AD1642" s="5">
        <f t="shared" si="3147"/>
        <v>0.35214638369999962</v>
      </c>
      <c r="AE1642" s="5">
        <f t="shared" si="3147"/>
        <v>2.0079987510000001</v>
      </c>
      <c r="AF1642" s="5">
        <f t="shared" si="3147"/>
        <v>10.494457274999998</v>
      </c>
      <c r="AG1642" s="5">
        <f t="shared" si="3147"/>
        <v>14.819814074370003</v>
      </c>
      <c r="AH1642" s="5">
        <f t="shared" si="3147"/>
        <v>12.181145445000002</v>
      </c>
      <c r="AI1642" s="5">
        <f t="shared" si="3147"/>
        <v>0</v>
      </c>
    </row>
    <row r="1643" spans="2:35" hidden="1" x14ac:dyDescent="0.3">
      <c r="B1643" s="85">
        <f t="shared" si="3143"/>
        <v>42460</v>
      </c>
      <c r="C1643" s="3"/>
      <c r="D1643" s="3"/>
      <c r="E1643" s="5">
        <f t="shared" ref="E1643:AI1643" si="3148">E729+E1116</f>
        <v>117.57472376216</v>
      </c>
      <c r="F1643" s="5">
        <f t="shared" si="3148"/>
        <v>4.4559070524000006</v>
      </c>
      <c r="G1643" s="5">
        <f t="shared" si="3148"/>
        <v>25.757623256999995</v>
      </c>
      <c r="H1643" s="5">
        <f t="shared" si="3148"/>
        <v>109.56089805000002</v>
      </c>
      <c r="I1643" s="5">
        <f t="shared" si="3148"/>
        <v>146.72759364605</v>
      </c>
      <c r="J1643" s="5">
        <f t="shared" si="3148"/>
        <v>222.18433005240001</v>
      </c>
      <c r="K1643" s="5">
        <f t="shared" si="3148"/>
        <v>48.325924076052004</v>
      </c>
      <c r="L1643" s="5"/>
      <c r="M1643" s="5">
        <f t="shared" si="3148"/>
        <v>72.204803754439993</v>
      </c>
      <c r="N1643" s="5">
        <f t="shared" si="3148"/>
        <v>0</v>
      </c>
      <c r="O1643" s="5">
        <f t="shared" si="3148"/>
        <v>0</v>
      </c>
      <c r="P1643" s="5">
        <f t="shared" si="3148"/>
        <v>0</v>
      </c>
      <c r="Q1643" s="5">
        <f t="shared" si="3148"/>
        <v>0</v>
      </c>
      <c r="R1643" s="5">
        <f t="shared" si="3148"/>
        <v>0</v>
      </c>
      <c r="S1643" s="5">
        <f t="shared" si="3148"/>
        <v>0</v>
      </c>
      <c r="T1643" s="5"/>
      <c r="U1643" s="5">
        <f t="shared" si="3148"/>
        <v>62.700673898800005</v>
      </c>
      <c r="V1643" s="5">
        <f t="shared" si="3148"/>
        <v>1.0401445988999996</v>
      </c>
      <c r="W1643" s="5">
        <f t="shared" si="3148"/>
        <v>5.841499444500001</v>
      </c>
      <c r="X1643" s="5">
        <f t="shared" si="3148"/>
        <v>16.5374838</v>
      </c>
      <c r="Y1643" s="5">
        <f t="shared" si="3148"/>
        <v>12.156501746235</v>
      </c>
      <c r="Z1643" s="5">
        <f t="shared" si="3148"/>
        <v>18.415686781150001</v>
      </c>
      <c r="AA1643" s="5">
        <f t="shared" si="3148"/>
        <v>3.1773519921900002</v>
      </c>
      <c r="AB1643" s="5"/>
      <c r="AC1643" s="5">
        <f t="shared" si="3148"/>
        <v>34.059619861679998</v>
      </c>
      <c r="AD1643" s="5">
        <f t="shared" si="3148"/>
        <v>0.36783765989999972</v>
      </c>
      <c r="AE1643" s="5">
        <f t="shared" si="3148"/>
        <v>2.1209794769999997</v>
      </c>
      <c r="AF1643" s="5">
        <f t="shared" si="3148"/>
        <v>10.967698425</v>
      </c>
      <c r="AG1643" s="5">
        <f t="shared" si="3148"/>
        <v>15.838155227490002</v>
      </c>
      <c r="AH1643" s="5">
        <f t="shared" si="3148"/>
        <v>13.071754275</v>
      </c>
      <c r="AI1643" s="5">
        <f t="shared" si="3148"/>
        <v>0</v>
      </c>
    </row>
    <row r="1644" spans="2:35" hidden="1" x14ac:dyDescent="0.3">
      <c r="B1644" s="85">
        <f t="shared" si="3143"/>
        <v>42825</v>
      </c>
      <c r="C1644" s="3"/>
      <c r="D1644" s="3"/>
      <c r="E1644" s="5">
        <f t="shared" ref="E1644:AI1644" si="3149">E730+E1117</f>
        <v>126.45726884727999</v>
      </c>
      <c r="F1644" s="5">
        <f t="shared" si="3149"/>
        <v>4.668978161099993</v>
      </c>
      <c r="G1644" s="5">
        <f t="shared" si="3149"/>
        <v>27.250119453</v>
      </c>
      <c r="H1644" s="5">
        <f t="shared" si="3149"/>
        <v>114.74756338</v>
      </c>
      <c r="I1644" s="5">
        <f t="shared" si="3149"/>
        <v>157.26941940019998</v>
      </c>
      <c r="J1644" s="5">
        <f t="shared" si="3149"/>
        <v>239.13600926525004</v>
      </c>
      <c r="K1644" s="5">
        <f t="shared" si="3149"/>
        <v>51.978562428114003</v>
      </c>
      <c r="L1644" s="5"/>
      <c r="M1644" s="5">
        <f t="shared" si="3149"/>
        <v>77.659260240520027</v>
      </c>
      <c r="N1644" s="5">
        <f t="shared" si="3149"/>
        <v>0</v>
      </c>
      <c r="O1644" s="5">
        <f t="shared" si="3149"/>
        <v>0</v>
      </c>
      <c r="P1644" s="5">
        <f t="shared" si="3149"/>
        <v>0</v>
      </c>
      <c r="Q1644" s="5">
        <f t="shared" si="3149"/>
        <v>0</v>
      </c>
      <c r="R1644" s="5">
        <f t="shared" si="3149"/>
        <v>0</v>
      </c>
      <c r="S1644" s="5">
        <f t="shared" si="3149"/>
        <v>0</v>
      </c>
      <c r="T1644" s="5"/>
      <c r="U1644" s="5">
        <f t="shared" si="3149"/>
        <v>67.437246062900016</v>
      </c>
      <c r="V1644" s="5">
        <f t="shared" si="3149"/>
        <v>1.0896338496000002</v>
      </c>
      <c r="W1644" s="5">
        <f t="shared" si="3149"/>
        <v>6.1798995105000003</v>
      </c>
      <c r="X1644" s="5">
        <f t="shared" si="3149"/>
        <v>17.32016814</v>
      </c>
      <c r="Y1644" s="5">
        <f t="shared" si="3149"/>
        <v>13.029775716765002</v>
      </c>
      <c r="Z1644" s="5">
        <f t="shared" si="3149"/>
        <v>19.820604781500002</v>
      </c>
      <c r="AA1644" s="5">
        <f t="shared" si="3149"/>
        <v>3.4180633023300002</v>
      </c>
      <c r="AB1644" s="5"/>
      <c r="AC1644" s="5">
        <f t="shared" si="3149"/>
        <v>36.632733440940001</v>
      </c>
      <c r="AD1644" s="5">
        <f t="shared" si="3149"/>
        <v>0.38538530984999975</v>
      </c>
      <c r="AE1644" s="5">
        <f t="shared" si="3149"/>
        <v>2.2438487130000002</v>
      </c>
      <c r="AF1644" s="5">
        <f t="shared" si="3149"/>
        <v>11.486491670000001</v>
      </c>
      <c r="AG1644" s="5">
        <f t="shared" si="3149"/>
        <v>16.975542592634998</v>
      </c>
      <c r="AH1644" s="5">
        <f t="shared" si="3149"/>
        <v>14.070231415000004</v>
      </c>
      <c r="AI1644" s="5">
        <f t="shared" si="3149"/>
        <v>0</v>
      </c>
    </row>
    <row r="1645" spans="2:35" hidden="1" x14ac:dyDescent="0.3">
      <c r="B1645" s="85">
        <f t="shared" si="3143"/>
        <v>43190</v>
      </c>
      <c r="C1645" s="3"/>
      <c r="D1645" s="3"/>
      <c r="E1645" s="5">
        <f t="shared" ref="E1645:AI1645" si="3150">E731+E1118</f>
        <v>136.05194334900003</v>
      </c>
      <c r="F1645" s="5">
        <f t="shared" si="3150"/>
        <v>4.8771168422999978</v>
      </c>
      <c r="G1645" s="5">
        <f t="shared" si="3150"/>
        <v>28.777628268999997</v>
      </c>
      <c r="H1645" s="5">
        <f t="shared" si="3150"/>
        <v>120.08663970000002</v>
      </c>
      <c r="I1645" s="5">
        <f t="shared" si="3150"/>
        <v>168.53935454085004</v>
      </c>
      <c r="J1645" s="5">
        <f t="shared" si="3150"/>
        <v>257.4550792563</v>
      </c>
      <c r="K1645" s="5">
        <f t="shared" si="3150"/>
        <v>55.931799824333986</v>
      </c>
      <c r="L1645" s="5"/>
      <c r="M1645" s="5">
        <f t="shared" si="3150"/>
        <v>83.551962396000022</v>
      </c>
      <c r="N1645" s="5">
        <f t="shared" si="3150"/>
        <v>0</v>
      </c>
      <c r="O1645" s="5">
        <f t="shared" si="3150"/>
        <v>0</v>
      </c>
      <c r="P1645" s="5">
        <f t="shared" si="3150"/>
        <v>0</v>
      </c>
      <c r="Q1645" s="5">
        <f t="shared" si="3150"/>
        <v>0</v>
      </c>
      <c r="R1645" s="5">
        <f t="shared" si="3150"/>
        <v>0</v>
      </c>
      <c r="S1645" s="5">
        <f t="shared" si="3150"/>
        <v>0</v>
      </c>
      <c r="T1645" s="5"/>
      <c r="U1645" s="5">
        <f t="shared" si="3150"/>
        <v>72.554253765000013</v>
      </c>
      <c r="V1645" s="5">
        <f t="shared" si="3150"/>
        <v>1.1385149927999993</v>
      </c>
      <c r="W1645" s="5">
        <f t="shared" si="3150"/>
        <v>6.5269244364999999</v>
      </c>
      <c r="X1645" s="5">
        <f t="shared" si="3150"/>
        <v>18.127488450000001</v>
      </c>
      <c r="Y1645" s="5">
        <f t="shared" si="3150"/>
        <v>13.96362646647</v>
      </c>
      <c r="Z1645" s="5">
        <f t="shared" si="3150"/>
        <v>21.339044808800008</v>
      </c>
      <c r="AA1645" s="5">
        <f t="shared" si="3150"/>
        <v>3.6768193954800008</v>
      </c>
      <c r="AB1645" s="5"/>
      <c r="AC1645" s="5">
        <f t="shared" si="3150"/>
        <v>39.412197814500011</v>
      </c>
      <c r="AD1645" s="5">
        <f t="shared" si="3150"/>
        <v>0.4026289060499999</v>
      </c>
      <c r="AE1645" s="5">
        <f t="shared" si="3150"/>
        <v>2.3697162790000004</v>
      </c>
      <c r="AF1645" s="5">
        <f t="shared" si="3150"/>
        <v>12.021829200000001</v>
      </c>
      <c r="AG1645" s="5">
        <f t="shared" si="3150"/>
        <v>18.192665806605</v>
      </c>
      <c r="AH1645" s="5">
        <f t="shared" si="3150"/>
        <v>15.144825905000003</v>
      </c>
      <c r="AI1645" s="5">
        <f t="shared" si="3150"/>
        <v>0</v>
      </c>
    </row>
    <row r="1646" spans="2:35" hidden="1" x14ac:dyDescent="0.3">
      <c r="B1646" s="85">
        <f t="shared" si="3143"/>
        <v>43555</v>
      </c>
      <c r="C1646" s="3"/>
      <c r="D1646" s="3"/>
      <c r="E1646" s="5">
        <f t="shared" ref="E1646:AI1646" si="3151">E732+E1119</f>
        <v>146.33193307068001</v>
      </c>
      <c r="F1646" s="5">
        <f t="shared" si="3151"/>
        <v>5.0935092734999969</v>
      </c>
      <c r="G1646" s="5">
        <f t="shared" si="3151"/>
        <v>30.435614859499999</v>
      </c>
      <c r="H1646" s="5">
        <f t="shared" si="3151"/>
        <v>125.64114522000001</v>
      </c>
      <c r="I1646" s="5">
        <f t="shared" si="3151"/>
        <v>180.66509475765</v>
      </c>
      <c r="J1646" s="5">
        <f t="shared" si="3151"/>
        <v>277.05391503124997</v>
      </c>
      <c r="K1646" s="5">
        <f t="shared" si="3151"/>
        <v>59.873386630553981</v>
      </c>
      <c r="L1646" s="5"/>
      <c r="M1646" s="5">
        <f t="shared" si="3151"/>
        <v>89.865198763620015</v>
      </c>
      <c r="N1646" s="5">
        <f t="shared" si="3151"/>
        <v>0</v>
      </c>
      <c r="O1646" s="5">
        <f t="shared" si="3151"/>
        <v>0</v>
      </c>
      <c r="P1646" s="5">
        <f t="shared" si="3151"/>
        <v>0</v>
      </c>
      <c r="Q1646" s="5">
        <f t="shared" si="3151"/>
        <v>0</v>
      </c>
      <c r="R1646" s="5">
        <f t="shared" si="3151"/>
        <v>0</v>
      </c>
      <c r="S1646" s="5">
        <f t="shared" si="3151"/>
        <v>0</v>
      </c>
      <c r="T1646" s="5"/>
      <c r="U1646" s="5">
        <f t="shared" si="3151"/>
        <v>78.036751787400007</v>
      </c>
      <c r="V1646" s="5">
        <f t="shared" si="3151"/>
        <v>1.1892598859999985</v>
      </c>
      <c r="W1646" s="5">
        <f t="shared" si="3151"/>
        <v>6.9028725207500008</v>
      </c>
      <c r="X1646" s="5">
        <f t="shared" si="3151"/>
        <v>18.966218160000004</v>
      </c>
      <c r="Y1646" s="5">
        <f t="shared" si="3151"/>
        <v>14.968115895105001</v>
      </c>
      <c r="Z1646" s="5">
        <f t="shared" si="3151"/>
        <v>22.963372271250002</v>
      </c>
      <c r="AA1646" s="5">
        <f t="shared" si="3151"/>
        <v>3.93407973963</v>
      </c>
      <c r="AB1646" s="5"/>
      <c r="AC1646" s="5">
        <f t="shared" si="3151"/>
        <v>42.390471371640004</v>
      </c>
      <c r="AD1646" s="5">
        <f t="shared" si="3151"/>
        <v>0.42053812724999995</v>
      </c>
      <c r="AE1646" s="5">
        <f t="shared" si="3151"/>
        <v>2.5062252245000001</v>
      </c>
      <c r="AF1646" s="5">
        <f t="shared" si="3151"/>
        <v>12.578222729999998</v>
      </c>
      <c r="AG1646" s="5">
        <f t="shared" si="3151"/>
        <v>19.500879867570003</v>
      </c>
      <c r="AH1646" s="5">
        <f t="shared" si="3151"/>
        <v>16.298498010000003</v>
      </c>
      <c r="AI1646" s="5">
        <f t="shared" si="3151"/>
        <v>0</v>
      </c>
    </row>
    <row r="1647" spans="2:35" hidden="1" x14ac:dyDescent="0.3">
      <c r="B1647" s="85">
        <f t="shared" si="3143"/>
        <v>43921</v>
      </c>
      <c r="C1647" s="3"/>
      <c r="D1647" s="3"/>
      <c r="E1647" s="5">
        <f t="shared" ref="E1647:AI1647" si="3152">E733+E1120</f>
        <v>157.41288259228003</v>
      </c>
      <c r="F1647" s="5">
        <f t="shared" si="3152"/>
        <v>5.3346629546999935</v>
      </c>
      <c r="G1647" s="5">
        <f t="shared" si="3152"/>
        <v>32.138006539000003</v>
      </c>
      <c r="H1647" s="5">
        <f t="shared" si="3152"/>
        <v>131.51444136999999</v>
      </c>
      <c r="I1647" s="5">
        <f t="shared" si="3152"/>
        <v>193.55551300935008</v>
      </c>
      <c r="J1647" s="5">
        <f t="shared" si="3152"/>
        <v>297.95549136279999</v>
      </c>
      <c r="K1647" s="5">
        <f t="shared" si="3152"/>
        <v>64.668363794160001</v>
      </c>
      <c r="L1647" s="5"/>
      <c r="M1647" s="5">
        <f t="shared" si="3152"/>
        <v>96.670776435520011</v>
      </c>
      <c r="N1647" s="5">
        <f t="shared" si="3152"/>
        <v>0</v>
      </c>
      <c r="O1647" s="5">
        <f t="shared" si="3152"/>
        <v>0</v>
      </c>
      <c r="P1647" s="5">
        <f t="shared" si="3152"/>
        <v>0</v>
      </c>
      <c r="Q1647" s="5">
        <f t="shared" si="3152"/>
        <v>0</v>
      </c>
      <c r="R1647" s="5">
        <f t="shared" si="3152"/>
        <v>0</v>
      </c>
      <c r="S1647" s="5">
        <f t="shared" si="3152"/>
        <v>0</v>
      </c>
      <c r="T1647" s="5"/>
      <c r="U1647" s="5">
        <f t="shared" si="3152"/>
        <v>83.946569470400007</v>
      </c>
      <c r="V1647" s="5">
        <f t="shared" si="3152"/>
        <v>1.2455960291999979</v>
      </c>
      <c r="W1647" s="5">
        <f t="shared" si="3152"/>
        <v>7.2884277414999996</v>
      </c>
      <c r="X1647" s="5">
        <f t="shared" si="3152"/>
        <v>19.852476960000004</v>
      </c>
      <c r="Y1647" s="5">
        <f t="shared" si="3152"/>
        <v>16.036215833295003</v>
      </c>
      <c r="Z1647" s="5">
        <f t="shared" si="3152"/>
        <v>24.6958467103</v>
      </c>
      <c r="AA1647" s="5">
        <f t="shared" si="3152"/>
        <v>4.2519285034499994</v>
      </c>
      <c r="AB1647" s="5"/>
      <c r="AC1647" s="5">
        <f t="shared" si="3152"/>
        <v>45.60056871594</v>
      </c>
      <c r="AD1647" s="5">
        <f t="shared" si="3152"/>
        <v>0.44044422344999967</v>
      </c>
      <c r="AE1647" s="5">
        <f t="shared" si="3152"/>
        <v>2.6464678389999996</v>
      </c>
      <c r="AF1647" s="5">
        <f t="shared" si="3152"/>
        <v>13.165982105000003</v>
      </c>
      <c r="AG1647" s="5">
        <f t="shared" si="3152"/>
        <v>20.892998778030002</v>
      </c>
      <c r="AH1647" s="5">
        <f t="shared" si="3152"/>
        <v>17.531176935000001</v>
      </c>
      <c r="AI1647" s="5">
        <f t="shared" si="3152"/>
        <v>0</v>
      </c>
    </row>
    <row r="1648" spans="2:35" hidden="1" x14ac:dyDescent="0.3">
      <c r="B1648" s="85">
        <f t="shared" si="3143"/>
        <v>44286</v>
      </c>
      <c r="C1648" s="3"/>
      <c r="D1648" s="3"/>
      <c r="E1648" s="5">
        <f t="shared" ref="E1648:AI1648" si="3153">E734+E1121</f>
        <v>132.76616371172003</v>
      </c>
      <c r="F1648" s="5">
        <f t="shared" si="3153"/>
        <v>4.9443093110999925</v>
      </c>
      <c r="G1648" s="5">
        <f t="shared" si="3153"/>
        <v>30.183195794999996</v>
      </c>
      <c r="H1648" s="5">
        <f t="shared" si="3153"/>
        <v>107.60110074000001</v>
      </c>
      <c r="I1648" s="5">
        <f t="shared" si="3153"/>
        <v>161.82234186665005</v>
      </c>
      <c r="J1648" s="5">
        <f t="shared" si="3153"/>
        <v>259.75411536109993</v>
      </c>
      <c r="K1648" s="5">
        <f t="shared" si="3153"/>
        <v>55.928826661869003</v>
      </c>
      <c r="L1648" s="5"/>
      <c r="M1648" s="5">
        <f t="shared" si="3153"/>
        <v>81.488889080479993</v>
      </c>
      <c r="N1648" s="5">
        <f t="shared" si="3153"/>
        <v>0</v>
      </c>
      <c r="O1648" s="5">
        <f t="shared" si="3153"/>
        <v>0</v>
      </c>
      <c r="P1648" s="5">
        <f t="shared" si="3153"/>
        <v>0</v>
      </c>
      <c r="Q1648" s="5">
        <f t="shared" si="3153"/>
        <v>0</v>
      </c>
      <c r="R1648" s="5">
        <f t="shared" si="3153"/>
        <v>0</v>
      </c>
      <c r="S1648" s="5">
        <f t="shared" si="3153"/>
        <v>0</v>
      </c>
      <c r="T1648" s="5"/>
      <c r="U1648" s="5">
        <f t="shared" si="3153"/>
        <v>70.728295962099992</v>
      </c>
      <c r="V1648" s="5">
        <f t="shared" si="3153"/>
        <v>1.1598236458500004</v>
      </c>
      <c r="W1648" s="5">
        <f t="shared" si="3153"/>
        <v>6.8501663775000008</v>
      </c>
      <c r="X1648" s="5">
        <f t="shared" si="3153"/>
        <v>16.253128619999998</v>
      </c>
      <c r="Y1648" s="5">
        <f t="shared" si="3153"/>
        <v>13.403136588779999</v>
      </c>
      <c r="Z1648" s="5">
        <f t="shared" si="3153"/>
        <v>21.524189293599996</v>
      </c>
      <c r="AA1648" s="5">
        <f t="shared" si="3153"/>
        <v>3.6763658758050006</v>
      </c>
      <c r="AB1648" s="5"/>
      <c r="AC1648" s="5">
        <f t="shared" si="3153"/>
        <v>38.406290083559995</v>
      </c>
      <c r="AD1648" s="5">
        <f t="shared" si="3153"/>
        <v>0.40971081359999939</v>
      </c>
      <c r="AE1648" s="5">
        <f t="shared" si="3153"/>
        <v>2.4953919749999995</v>
      </c>
      <c r="AF1648" s="5">
        <f t="shared" si="3153"/>
        <v>10.77838551</v>
      </c>
      <c r="AG1648" s="5">
        <f t="shared" si="3153"/>
        <v>17.452416634395007</v>
      </c>
      <c r="AH1648" s="5">
        <f t="shared" si="3153"/>
        <v>15.372998765849998</v>
      </c>
      <c r="AI1648" s="5">
        <f t="shared" si="3153"/>
        <v>0</v>
      </c>
    </row>
    <row r="1649" spans="2:35" x14ac:dyDescent="0.3">
      <c r="B1649" s="85">
        <f t="shared" si="3143"/>
        <v>44651</v>
      </c>
      <c r="C1649" s="3"/>
      <c r="D1649" s="3"/>
      <c r="E1649" s="5">
        <f t="shared" ref="E1649:AI1649" si="3154">E735+E1122</f>
        <v>32.599927062234002</v>
      </c>
      <c r="F1649" s="5">
        <f t="shared" si="3154"/>
        <v>3.2346909133469985</v>
      </c>
      <c r="G1649" s="5">
        <f t="shared" si="3154"/>
        <v>20.256528291052501</v>
      </c>
      <c r="H1649" s="5">
        <f t="shared" si="3154"/>
        <v>22.376043094949999</v>
      </c>
      <c r="I1649" s="5">
        <f t="shared" si="3154"/>
        <v>35.850236748673495</v>
      </c>
      <c r="J1649" s="5">
        <f t="shared" si="3154"/>
        <v>95.161006331471256</v>
      </c>
      <c r="K1649" s="5">
        <f t="shared" si="3154"/>
        <v>19.430251177759054</v>
      </c>
      <c r="L1649" s="5"/>
      <c r="M1649" s="5">
        <f t="shared" si="3154"/>
        <v>19.841016592656004</v>
      </c>
      <c r="N1649" s="5">
        <f t="shared" si="3154"/>
        <v>0</v>
      </c>
      <c r="O1649" s="5">
        <f t="shared" si="3154"/>
        <v>0</v>
      </c>
      <c r="P1649" s="5">
        <f t="shared" si="3154"/>
        <v>0</v>
      </c>
      <c r="Q1649" s="5">
        <f t="shared" si="3154"/>
        <v>0</v>
      </c>
      <c r="R1649" s="5">
        <f t="shared" si="3154"/>
        <v>0</v>
      </c>
      <c r="S1649" s="5">
        <f t="shared" si="3154"/>
        <v>0</v>
      </c>
      <c r="T1649" s="5"/>
      <c r="U1649" s="5">
        <f t="shared" si="3154"/>
        <v>17.091771828232503</v>
      </c>
      <c r="V1649" s="5">
        <f t="shared" si="3154"/>
        <v>0.77671986131699988</v>
      </c>
      <c r="W1649" s="5">
        <f t="shared" si="3154"/>
        <v>4.6122650306212503</v>
      </c>
      <c r="X1649" s="5">
        <f t="shared" si="3154"/>
        <v>3.4173626503499999</v>
      </c>
      <c r="Y1649" s="5">
        <f t="shared" si="3154"/>
        <v>2.9543071477526999</v>
      </c>
      <c r="Z1649" s="5">
        <f t="shared" si="3154"/>
        <v>7.8659957363962505</v>
      </c>
      <c r="AA1649" s="5">
        <f t="shared" si="3154"/>
        <v>1.2799245031836746</v>
      </c>
      <c r="AB1649" s="5"/>
      <c r="AC1649" s="5">
        <f t="shared" si="3154"/>
        <v>9.2280629133945027</v>
      </c>
      <c r="AD1649" s="5">
        <f t="shared" si="3154"/>
        <v>0.27306276993450007</v>
      </c>
      <c r="AE1649" s="5">
        <f t="shared" si="3154"/>
        <v>1.7077568129774998</v>
      </c>
      <c r="AF1649" s="5">
        <f t="shared" si="3154"/>
        <v>2.2648803059249993</v>
      </c>
      <c r="AG1649" s="5">
        <f t="shared" si="3154"/>
        <v>3.8090386485580492</v>
      </c>
      <c r="AH1649" s="5">
        <f t="shared" si="3154"/>
        <v>5.8894438585556248</v>
      </c>
      <c r="AI1649" s="5">
        <f t="shared" si="3154"/>
        <v>0</v>
      </c>
    </row>
    <row r="1650" spans="2:35" x14ac:dyDescent="0.3">
      <c r="B1650" s="85">
        <f t="shared" si="3143"/>
        <v>45016</v>
      </c>
      <c r="C1650" s="3"/>
      <c r="D1650" s="3"/>
      <c r="E1650" s="5">
        <f t="shared" ref="E1650:AI1650" si="3155">E736+E1123</f>
        <v>32.762926697545169</v>
      </c>
      <c r="F1650" s="5">
        <f t="shared" si="3155"/>
        <v>3.2508643679137315</v>
      </c>
      <c r="G1650" s="5">
        <f t="shared" si="3155"/>
        <v>20.357810932507757</v>
      </c>
      <c r="H1650" s="5">
        <f t="shared" si="3155"/>
        <v>22.487923310424744</v>
      </c>
      <c r="I1650" s="5">
        <f t="shared" si="3155"/>
        <v>36.029487932416863</v>
      </c>
      <c r="J1650" s="5">
        <f t="shared" si="3155"/>
        <v>95.636811363128587</v>
      </c>
      <c r="K1650" s="5">
        <f t="shared" si="3155"/>
        <v>19.527402433647858</v>
      </c>
      <c r="L1650" s="5"/>
      <c r="M1650" s="5">
        <f t="shared" si="3155"/>
        <v>19.940221675619281</v>
      </c>
      <c r="N1650" s="5">
        <f t="shared" si="3155"/>
        <v>0</v>
      </c>
      <c r="O1650" s="5">
        <f t="shared" si="3155"/>
        <v>0</v>
      </c>
      <c r="P1650" s="5">
        <f t="shared" si="3155"/>
        <v>0</v>
      </c>
      <c r="Q1650" s="5">
        <f t="shared" si="3155"/>
        <v>0</v>
      </c>
      <c r="R1650" s="5">
        <f t="shared" si="3155"/>
        <v>0</v>
      </c>
      <c r="S1650" s="5">
        <f t="shared" si="3155"/>
        <v>0</v>
      </c>
      <c r="T1650" s="5"/>
      <c r="U1650" s="5">
        <f t="shared" si="3155"/>
        <v>17.177230687373665</v>
      </c>
      <c r="V1650" s="5">
        <f t="shared" si="3155"/>
        <v>0.78060346062358477</v>
      </c>
      <c r="W1650" s="5">
        <f t="shared" si="3155"/>
        <v>4.6353263557743549</v>
      </c>
      <c r="X1650" s="5">
        <f t="shared" si="3155"/>
        <v>3.4344494636017493</v>
      </c>
      <c r="Y1650" s="5">
        <f t="shared" si="3155"/>
        <v>2.9690786834914635</v>
      </c>
      <c r="Z1650" s="5">
        <f t="shared" si="3155"/>
        <v>7.9053257150782326</v>
      </c>
      <c r="AA1650" s="5">
        <f t="shared" si="3155"/>
        <v>1.2863241256995934</v>
      </c>
      <c r="AB1650" s="5"/>
      <c r="AC1650" s="5">
        <f t="shared" si="3155"/>
        <v>9.2742032279614701</v>
      </c>
      <c r="AD1650" s="5">
        <f t="shared" si="3155"/>
        <v>0.27442808378417238</v>
      </c>
      <c r="AE1650" s="5">
        <f t="shared" si="3155"/>
        <v>1.7162955970423872</v>
      </c>
      <c r="AF1650" s="5">
        <f t="shared" si="3155"/>
        <v>2.2762047074546246</v>
      </c>
      <c r="AG1650" s="5">
        <f t="shared" si="3155"/>
        <v>3.82808384180084</v>
      </c>
      <c r="AH1650" s="5">
        <f t="shared" si="3155"/>
        <v>5.9188910778484018</v>
      </c>
      <c r="AI1650" s="5">
        <f t="shared" si="3155"/>
        <v>0</v>
      </c>
    </row>
    <row r="1651" spans="2:35" x14ac:dyDescent="0.3">
      <c r="B1651" s="85">
        <f t="shared" si="3143"/>
        <v>45382</v>
      </c>
      <c r="C1651" s="3"/>
      <c r="D1651" s="3"/>
      <c r="E1651" s="5">
        <f t="shared" ref="E1651:AI1651" si="3156">E737+E1124</f>
        <v>32.926741331032886</v>
      </c>
      <c r="F1651" s="5">
        <f t="shared" si="3156"/>
        <v>3.2671186897533033</v>
      </c>
      <c r="G1651" s="5">
        <f t="shared" si="3156"/>
        <v>20.4595999871703</v>
      </c>
      <c r="H1651" s="5">
        <f t="shared" si="3156"/>
        <v>22.600362926976864</v>
      </c>
      <c r="I1651" s="5">
        <f t="shared" si="3156"/>
        <v>36.209635372078949</v>
      </c>
      <c r="J1651" s="5">
        <f t="shared" si="3156"/>
        <v>96.11499541994425</v>
      </c>
      <c r="K1651" s="5">
        <f t="shared" si="3156"/>
        <v>19.6250394458161</v>
      </c>
      <c r="L1651" s="5"/>
      <c r="M1651" s="5">
        <f t="shared" si="3156"/>
        <v>20.039922783997373</v>
      </c>
      <c r="N1651" s="5">
        <f t="shared" si="3156"/>
        <v>0</v>
      </c>
      <c r="O1651" s="5">
        <f t="shared" si="3156"/>
        <v>0</v>
      </c>
      <c r="P1651" s="5">
        <f t="shared" si="3156"/>
        <v>0</v>
      </c>
      <c r="Q1651" s="5">
        <f t="shared" si="3156"/>
        <v>0</v>
      </c>
      <c r="R1651" s="5">
        <f t="shared" si="3156"/>
        <v>0</v>
      </c>
      <c r="S1651" s="5">
        <f t="shared" si="3156"/>
        <v>0</v>
      </c>
      <c r="T1651" s="5"/>
      <c r="U1651" s="5">
        <f t="shared" si="3156"/>
        <v>17.263116840810529</v>
      </c>
      <c r="V1651" s="5">
        <f t="shared" si="3156"/>
        <v>0.78450647792670214</v>
      </c>
      <c r="W1651" s="5">
        <f t="shared" si="3156"/>
        <v>4.6585029875532271</v>
      </c>
      <c r="X1651" s="5">
        <f t="shared" si="3156"/>
        <v>3.4516217109197571</v>
      </c>
      <c r="Y1651" s="5">
        <f t="shared" si="3156"/>
        <v>2.9839240769089201</v>
      </c>
      <c r="Z1651" s="5">
        <f t="shared" si="3156"/>
        <v>7.9448523436536194</v>
      </c>
      <c r="AA1651" s="5">
        <f t="shared" si="3156"/>
        <v>1.2927557463280923</v>
      </c>
      <c r="AB1651" s="5"/>
      <c r="AC1651" s="5">
        <f t="shared" si="3156"/>
        <v>9.3205742441012749</v>
      </c>
      <c r="AD1651" s="5">
        <f t="shared" si="3156"/>
        <v>0.27580022420309325</v>
      </c>
      <c r="AE1651" s="5">
        <f t="shared" si="3156"/>
        <v>1.7248770750275995</v>
      </c>
      <c r="AF1651" s="5">
        <f t="shared" si="3156"/>
        <v>2.2875857309918977</v>
      </c>
      <c r="AG1651" s="5">
        <f t="shared" si="3156"/>
        <v>3.8472242610098428</v>
      </c>
      <c r="AH1651" s="5">
        <f t="shared" si="3156"/>
        <v>5.9484855332376432</v>
      </c>
      <c r="AI1651" s="5">
        <f t="shared" si="3156"/>
        <v>0</v>
      </c>
    </row>
    <row r="1652" spans="2:35" x14ac:dyDescent="0.3">
      <c r="B1652" s="85">
        <f t="shared" si="3143"/>
        <v>45747</v>
      </c>
      <c r="C1652" s="3"/>
      <c r="D1652" s="3"/>
      <c r="E1652" s="5">
        <f t="shared" ref="E1652:AI1652" si="3157">E738+E1125</f>
        <v>33.091375037688053</v>
      </c>
      <c r="F1652" s="5">
        <f t="shared" si="3157"/>
        <v>3.2834542832020688</v>
      </c>
      <c r="G1652" s="5">
        <f t="shared" si="3157"/>
        <v>20.561897987106143</v>
      </c>
      <c r="H1652" s="5">
        <f t="shared" si="3157"/>
        <v>22.713364741611748</v>
      </c>
      <c r="I1652" s="5">
        <f t="shared" si="3157"/>
        <v>36.390683548939329</v>
      </c>
      <c r="J1652" s="5">
        <f t="shared" si="3157"/>
        <v>96.595570397043957</v>
      </c>
      <c r="K1652" s="5">
        <f t="shared" si="3157"/>
        <v>19.72316464304518</v>
      </c>
      <c r="L1652" s="5"/>
      <c r="M1652" s="5">
        <f t="shared" si="3157"/>
        <v>20.140122397917356</v>
      </c>
      <c r="N1652" s="5">
        <f t="shared" si="3157"/>
        <v>0</v>
      </c>
      <c r="O1652" s="5">
        <f t="shared" si="3157"/>
        <v>0</v>
      </c>
      <c r="P1652" s="5">
        <f t="shared" si="3157"/>
        <v>0</v>
      </c>
      <c r="Q1652" s="5">
        <f t="shared" si="3157"/>
        <v>0</v>
      </c>
      <c r="R1652" s="5">
        <f t="shared" si="3157"/>
        <v>0</v>
      </c>
      <c r="S1652" s="5">
        <f t="shared" si="3157"/>
        <v>0</v>
      </c>
      <c r="T1652" s="5"/>
      <c r="U1652" s="5">
        <f t="shared" si="3157"/>
        <v>17.34943242501458</v>
      </c>
      <c r="V1652" s="5">
        <f t="shared" si="3157"/>
        <v>0.78842901031633605</v>
      </c>
      <c r="W1652" s="5">
        <f t="shared" si="3157"/>
        <v>4.681795502490993</v>
      </c>
      <c r="X1652" s="5">
        <f t="shared" si="3157"/>
        <v>3.4688798194743553</v>
      </c>
      <c r="Y1652" s="5">
        <f t="shared" si="3157"/>
        <v>2.9988436972934647</v>
      </c>
      <c r="Z1652" s="5">
        <f t="shared" si="3157"/>
        <v>7.9845766053718892</v>
      </c>
      <c r="AA1652" s="5">
        <f t="shared" si="3157"/>
        <v>1.299219525059732</v>
      </c>
      <c r="AB1652" s="5"/>
      <c r="AC1652" s="5">
        <f t="shared" si="3157"/>
        <v>9.3671771153217804</v>
      </c>
      <c r="AD1652" s="5">
        <f t="shared" si="3157"/>
        <v>0.27717922532410855</v>
      </c>
      <c r="AE1652" s="5">
        <f t="shared" si="3157"/>
        <v>1.7335014604027368</v>
      </c>
      <c r="AF1652" s="5">
        <f t="shared" si="3157"/>
        <v>2.2990236596468572</v>
      </c>
      <c r="AG1652" s="5">
        <f t="shared" si="3157"/>
        <v>3.8664603823148926</v>
      </c>
      <c r="AH1652" s="5">
        <f t="shared" si="3157"/>
        <v>5.9782279609038316</v>
      </c>
      <c r="AI1652" s="5">
        <f t="shared" si="3157"/>
        <v>0</v>
      </c>
    </row>
    <row r="1653" spans="2:35" x14ac:dyDescent="0.3">
      <c r="B1653" s="85">
        <f t="shared" si="3143"/>
        <v>46112</v>
      </c>
      <c r="C1653" s="3"/>
      <c r="D1653" s="3"/>
      <c r="E1653" s="5">
        <f t="shared" ref="E1653:AI1653" si="3158">E739+E1126</f>
        <v>33.256831912876478</v>
      </c>
      <c r="F1653" s="5">
        <f t="shared" si="3158"/>
        <v>3.299871554618079</v>
      </c>
      <c r="G1653" s="5">
        <f t="shared" si="3158"/>
        <v>20.664707477041674</v>
      </c>
      <c r="H1653" s="5">
        <f t="shared" si="3158"/>
        <v>22.826931565319807</v>
      </c>
      <c r="I1653" s="5">
        <f t="shared" si="3158"/>
        <v>36.57263696668403</v>
      </c>
      <c r="J1653" s="5">
        <f t="shared" si="3158"/>
        <v>97.078548249029154</v>
      </c>
      <c r="K1653" s="5">
        <f t="shared" si="3158"/>
        <v>19.821780466260403</v>
      </c>
      <c r="L1653" s="5"/>
      <c r="M1653" s="5">
        <f t="shared" si="3158"/>
        <v>20.24082300990694</v>
      </c>
      <c r="N1653" s="5">
        <f t="shared" si="3158"/>
        <v>0</v>
      </c>
      <c r="O1653" s="5">
        <f t="shared" si="3158"/>
        <v>0</v>
      </c>
      <c r="P1653" s="5">
        <f t="shared" si="3158"/>
        <v>0</v>
      </c>
      <c r="Q1653" s="5">
        <f t="shared" si="3158"/>
        <v>0</v>
      </c>
      <c r="R1653" s="5">
        <f t="shared" si="3158"/>
        <v>0</v>
      </c>
      <c r="S1653" s="5">
        <f t="shared" si="3158"/>
        <v>0</v>
      </c>
      <c r="T1653" s="5"/>
      <c r="U1653" s="5">
        <f t="shared" si="3158"/>
        <v>17.436179587139648</v>
      </c>
      <c r="V1653" s="5">
        <f t="shared" si="3158"/>
        <v>0.79237115536791691</v>
      </c>
      <c r="W1653" s="5">
        <f t="shared" si="3158"/>
        <v>4.7052044800034469</v>
      </c>
      <c r="X1653" s="5">
        <f t="shared" si="3158"/>
        <v>3.4862242185717269</v>
      </c>
      <c r="Y1653" s="5">
        <f t="shared" si="3158"/>
        <v>3.0138379157799315</v>
      </c>
      <c r="Z1653" s="5">
        <f t="shared" si="3158"/>
        <v>8.0244994883987459</v>
      </c>
      <c r="AA1653" s="5">
        <f t="shared" si="3158"/>
        <v>1.3057156226850306</v>
      </c>
      <c r="AB1653" s="5"/>
      <c r="AC1653" s="5">
        <f t="shared" si="3158"/>
        <v>9.4140130008983895</v>
      </c>
      <c r="AD1653" s="5">
        <f t="shared" si="3158"/>
        <v>0.27856512145072898</v>
      </c>
      <c r="AE1653" s="5">
        <f t="shared" si="3158"/>
        <v>1.7421689677047505</v>
      </c>
      <c r="AF1653" s="5">
        <f t="shared" si="3158"/>
        <v>2.3105187779450902</v>
      </c>
      <c r="AG1653" s="5">
        <f t="shared" si="3158"/>
        <v>3.8857926842264661</v>
      </c>
      <c r="AH1653" s="5">
        <f t="shared" si="3158"/>
        <v>6.0081191007083508</v>
      </c>
      <c r="AI1653" s="5">
        <f t="shared" si="3158"/>
        <v>0</v>
      </c>
    </row>
    <row r="1654" spans="2:35" x14ac:dyDescent="0.3">
      <c r="B1654" s="85">
        <f t="shared" si="3143"/>
        <v>46477</v>
      </c>
      <c r="C1654" s="3"/>
      <c r="D1654" s="3"/>
      <c r="E1654" s="5">
        <f t="shared" ref="E1654:AI1654" si="3159">E740+E1127</f>
        <v>33.423116072440862</v>
      </c>
      <c r="F1654" s="5">
        <f t="shared" si="3159"/>
        <v>3.3163709123911644</v>
      </c>
      <c r="G1654" s="5">
        <f t="shared" si="3159"/>
        <v>20.768031014426874</v>
      </c>
      <c r="H1654" s="5">
        <f t="shared" si="3159"/>
        <v>22.941066223146397</v>
      </c>
      <c r="I1654" s="5">
        <f t="shared" si="3159"/>
        <v>36.755500151517445</v>
      </c>
      <c r="J1654" s="5">
        <f t="shared" si="3159"/>
        <v>97.56394099027429</v>
      </c>
      <c r="K1654" s="5">
        <f t="shared" si="3159"/>
        <v>19.920889368591709</v>
      </c>
      <c r="L1654" s="5"/>
      <c r="M1654" s="5">
        <f t="shared" si="3159"/>
        <v>20.342027124956477</v>
      </c>
      <c r="N1654" s="5">
        <f t="shared" si="3159"/>
        <v>0</v>
      </c>
      <c r="O1654" s="5">
        <f t="shared" si="3159"/>
        <v>0</v>
      </c>
      <c r="P1654" s="5">
        <f t="shared" si="3159"/>
        <v>0</v>
      </c>
      <c r="Q1654" s="5">
        <f t="shared" si="3159"/>
        <v>0</v>
      </c>
      <c r="R1654" s="5">
        <f t="shared" si="3159"/>
        <v>0</v>
      </c>
      <c r="S1654" s="5">
        <f t="shared" si="3159"/>
        <v>0</v>
      </c>
      <c r="T1654" s="5"/>
      <c r="U1654" s="5">
        <f t="shared" si="3159"/>
        <v>17.523360485075344</v>
      </c>
      <c r="V1654" s="5">
        <f t="shared" si="3159"/>
        <v>0.79633301114475685</v>
      </c>
      <c r="W1654" s="5">
        <f t="shared" si="3159"/>
        <v>4.7287305024034634</v>
      </c>
      <c r="X1654" s="5">
        <f t="shared" si="3159"/>
        <v>3.5036553396645855</v>
      </c>
      <c r="Y1654" s="5">
        <f t="shared" si="3159"/>
        <v>3.0289071053588303</v>
      </c>
      <c r="Z1654" s="5">
        <f t="shared" si="3159"/>
        <v>8.0646219858407378</v>
      </c>
      <c r="AA1654" s="5">
        <f t="shared" si="3159"/>
        <v>1.3122442007984556</v>
      </c>
      <c r="AB1654" s="5"/>
      <c r="AC1654" s="5">
        <f t="shared" si="3159"/>
        <v>9.4610830659028782</v>
      </c>
      <c r="AD1654" s="5">
        <f t="shared" si="3159"/>
        <v>0.27995794705798271</v>
      </c>
      <c r="AE1654" s="5">
        <f t="shared" si="3159"/>
        <v>1.7508798125432734</v>
      </c>
      <c r="AF1654" s="5">
        <f t="shared" si="3159"/>
        <v>2.3220713718348147</v>
      </c>
      <c r="AG1654" s="5">
        <f t="shared" si="3159"/>
        <v>3.9052216476475987</v>
      </c>
      <c r="AH1654" s="5">
        <f t="shared" si="3159"/>
        <v>6.038159696211892</v>
      </c>
      <c r="AI1654" s="5">
        <f t="shared" si="3159"/>
        <v>0</v>
      </c>
    </row>
    <row r="1655" spans="2:35" x14ac:dyDescent="0.3">
      <c r="B1655" s="85">
        <f t="shared" si="3143"/>
        <v>46843</v>
      </c>
      <c r="C1655" s="3"/>
      <c r="D1655" s="3"/>
      <c r="E1655" s="5">
        <f t="shared" ref="E1655:AI1655" si="3160">E741+E1128</f>
        <v>33.590231652803055</v>
      </c>
      <c r="F1655" s="5">
        <f t="shared" si="3160"/>
        <v>3.3329527669531203</v>
      </c>
      <c r="G1655" s="5">
        <f t="shared" si="3160"/>
        <v>20.871871169499006</v>
      </c>
      <c r="H1655" s="5">
        <f t="shared" si="3160"/>
        <v>23.055771554262122</v>
      </c>
      <c r="I1655" s="5">
        <f t="shared" si="3160"/>
        <v>36.939277652275024</v>
      </c>
      <c r="J1655" s="5">
        <f t="shared" si="3160"/>
        <v>98.051760695225639</v>
      </c>
      <c r="K1655" s="5">
        <f t="shared" si="3160"/>
        <v>20.020493815434669</v>
      </c>
      <c r="L1655" s="5"/>
      <c r="M1655" s="5">
        <f t="shared" si="3160"/>
        <v>20.443737260581255</v>
      </c>
      <c r="N1655" s="5">
        <f t="shared" si="3160"/>
        <v>0</v>
      </c>
      <c r="O1655" s="5">
        <f t="shared" si="3160"/>
        <v>0</v>
      </c>
      <c r="P1655" s="5">
        <f t="shared" si="3160"/>
        <v>0</v>
      </c>
      <c r="Q1655" s="5">
        <f t="shared" si="3160"/>
        <v>0</v>
      </c>
      <c r="R1655" s="5">
        <f t="shared" si="3160"/>
        <v>0</v>
      </c>
      <c r="S1655" s="5">
        <f t="shared" si="3160"/>
        <v>0</v>
      </c>
      <c r="T1655" s="5"/>
      <c r="U1655" s="5">
        <f t="shared" si="3160"/>
        <v>17.61097728750072</v>
      </c>
      <c r="V1655" s="5">
        <f t="shared" si="3160"/>
        <v>0.80031467620048069</v>
      </c>
      <c r="W1655" s="5">
        <f t="shared" si="3160"/>
        <v>4.7523741549154792</v>
      </c>
      <c r="X1655" s="5">
        <f t="shared" si="3160"/>
        <v>3.5211736163629084</v>
      </c>
      <c r="Y1655" s="5">
        <f t="shared" si="3160"/>
        <v>3.0440516408856242</v>
      </c>
      <c r="Z1655" s="5">
        <f t="shared" si="3160"/>
        <v>8.1049450957699385</v>
      </c>
      <c r="AA1655" s="5">
        <f t="shared" si="3160"/>
        <v>1.3188054218024474</v>
      </c>
      <c r="AB1655" s="5"/>
      <c r="AC1655" s="5">
        <f t="shared" si="3160"/>
        <v>9.5083884812323927</v>
      </c>
      <c r="AD1655" s="5">
        <f t="shared" si="3160"/>
        <v>0.28135773679327292</v>
      </c>
      <c r="AE1655" s="5">
        <f t="shared" si="3160"/>
        <v>1.7596342116059893</v>
      </c>
      <c r="AF1655" s="5">
        <f t="shared" si="3160"/>
        <v>2.3336817286939895</v>
      </c>
      <c r="AG1655" s="5">
        <f t="shared" si="3160"/>
        <v>3.9247477558858357</v>
      </c>
      <c r="AH1655" s="5">
        <f t="shared" si="3160"/>
        <v>6.0683504946929503</v>
      </c>
      <c r="AI1655" s="5">
        <f t="shared" si="3160"/>
        <v>0</v>
      </c>
    </row>
    <row r="1656" spans="2:35" x14ac:dyDescent="0.3">
      <c r="B1656" s="85">
        <f t="shared" si="3143"/>
        <v>47208</v>
      </c>
      <c r="C1656" s="3"/>
      <c r="D1656" s="3"/>
      <c r="E1656" s="5">
        <f t="shared" ref="E1656:AI1656" si="3161">E742+E1129</f>
        <v>33.758182811067073</v>
      </c>
      <c r="F1656" s="5">
        <f t="shared" si="3161"/>
        <v>3.349617530787885</v>
      </c>
      <c r="G1656" s="5">
        <f t="shared" si="3161"/>
        <v>20.976230525346498</v>
      </c>
      <c r="H1656" s="5">
        <f t="shared" si="3161"/>
        <v>23.171050412033438</v>
      </c>
      <c r="I1656" s="5">
        <f t="shared" si="3161"/>
        <v>37.123974040536396</v>
      </c>
      <c r="J1656" s="5">
        <f t="shared" si="3161"/>
        <v>98.542019498701762</v>
      </c>
      <c r="K1656" s="5">
        <f t="shared" si="3161"/>
        <v>20.120596284511826</v>
      </c>
      <c r="L1656" s="5"/>
      <c r="M1656" s="5">
        <f t="shared" si="3161"/>
        <v>20.54595594688416</v>
      </c>
      <c r="N1656" s="5">
        <f t="shared" si="3161"/>
        <v>0</v>
      </c>
      <c r="O1656" s="5">
        <f t="shared" si="3161"/>
        <v>0</v>
      </c>
      <c r="P1656" s="5">
        <f t="shared" si="3161"/>
        <v>0</v>
      </c>
      <c r="Q1656" s="5">
        <f t="shared" si="3161"/>
        <v>0</v>
      </c>
      <c r="R1656" s="5">
        <f t="shared" si="3161"/>
        <v>0</v>
      </c>
      <c r="S1656" s="5">
        <f t="shared" si="3161"/>
        <v>0</v>
      </c>
      <c r="T1656" s="5"/>
      <c r="U1656" s="5">
        <f t="shared" si="3161"/>
        <v>17.699032173938221</v>
      </c>
      <c r="V1656" s="5">
        <f t="shared" si="3161"/>
        <v>0.80431624958148351</v>
      </c>
      <c r="W1656" s="5">
        <f t="shared" si="3161"/>
        <v>4.7761360256900565</v>
      </c>
      <c r="X1656" s="5">
        <f t="shared" si="3161"/>
        <v>3.538779484444722</v>
      </c>
      <c r="Y1656" s="5">
        <f t="shared" si="3161"/>
        <v>3.0592718990900529</v>
      </c>
      <c r="Z1656" s="5">
        <f t="shared" si="3161"/>
        <v>8.1454698212487902</v>
      </c>
      <c r="AA1656" s="5">
        <f t="shared" si="3161"/>
        <v>1.3253994489114604</v>
      </c>
      <c r="AB1656" s="5"/>
      <c r="AC1656" s="5">
        <f t="shared" si="3161"/>
        <v>9.5559304236385536</v>
      </c>
      <c r="AD1656" s="5">
        <f t="shared" si="3161"/>
        <v>0.28276452547723885</v>
      </c>
      <c r="AE1656" s="5">
        <f t="shared" si="3161"/>
        <v>1.7684323826640189</v>
      </c>
      <c r="AF1656" s="5">
        <f t="shared" si="3161"/>
        <v>2.3453501373374586</v>
      </c>
      <c r="AG1656" s="5">
        <f t="shared" si="3161"/>
        <v>3.9443714946652637</v>
      </c>
      <c r="AH1656" s="5">
        <f t="shared" si="3161"/>
        <v>6.0986922471664133</v>
      </c>
      <c r="AI1656" s="5">
        <f t="shared" si="3161"/>
        <v>0</v>
      </c>
    </row>
    <row r="1657" spans="2:35" x14ac:dyDescent="0.3">
      <c r="B1657" s="85">
        <f t="shared" si="3143"/>
        <v>47573</v>
      </c>
      <c r="C1657" s="3"/>
      <c r="D1657" s="3"/>
      <c r="E1657" s="5">
        <f t="shared" ref="E1657:AI1657" si="3162">E743+E1130</f>
        <v>33.926973725122394</v>
      </c>
      <c r="F1657" s="5">
        <f t="shared" si="3162"/>
        <v>3.3663656184418258</v>
      </c>
      <c r="G1657" s="5">
        <f t="shared" si="3162"/>
        <v>21.081111677973226</v>
      </c>
      <c r="H1657" s="5">
        <f t="shared" si="3162"/>
        <v>23.286905664093599</v>
      </c>
      <c r="I1657" s="5">
        <f t="shared" si="3162"/>
        <v>37.309593910739075</v>
      </c>
      <c r="J1657" s="5">
        <f t="shared" si="3162"/>
        <v>99.034729596195263</v>
      </c>
      <c r="K1657" s="5">
        <f t="shared" si="3162"/>
        <v>20.221199265934388</v>
      </c>
      <c r="L1657" s="5"/>
      <c r="M1657" s="5">
        <f t="shared" si="3162"/>
        <v>20.648685726618577</v>
      </c>
      <c r="N1657" s="5">
        <f t="shared" si="3162"/>
        <v>0</v>
      </c>
      <c r="O1657" s="5">
        <f t="shared" si="3162"/>
        <v>0</v>
      </c>
      <c r="P1657" s="5">
        <f t="shared" si="3162"/>
        <v>0</v>
      </c>
      <c r="Q1657" s="5">
        <f t="shared" si="3162"/>
        <v>0</v>
      </c>
      <c r="R1657" s="5">
        <f t="shared" si="3162"/>
        <v>0</v>
      </c>
      <c r="S1657" s="5">
        <f t="shared" si="3162"/>
        <v>0</v>
      </c>
      <c r="T1657" s="5"/>
      <c r="U1657" s="5">
        <f t="shared" si="3162"/>
        <v>17.787527334807908</v>
      </c>
      <c r="V1657" s="5">
        <f t="shared" si="3162"/>
        <v>0.80833783082939004</v>
      </c>
      <c r="W1657" s="5">
        <f t="shared" si="3162"/>
        <v>4.8000167058185053</v>
      </c>
      <c r="X1657" s="5">
        <f t="shared" si="3162"/>
        <v>3.5564733818669447</v>
      </c>
      <c r="Y1657" s="5">
        <f t="shared" si="3162"/>
        <v>3.0745682585855016</v>
      </c>
      <c r="Z1657" s="5">
        <f t="shared" si="3162"/>
        <v>8.1861971703550331</v>
      </c>
      <c r="AA1657" s="5">
        <f t="shared" si="3162"/>
        <v>1.3320264461560165</v>
      </c>
      <c r="AB1657" s="5"/>
      <c r="AC1657" s="5">
        <f t="shared" si="3162"/>
        <v>9.6037100757567462</v>
      </c>
      <c r="AD1657" s="5">
        <f t="shared" si="3162"/>
        <v>0.28417834810462494</v>
      </c>
      <c r="AE1657" s="5">
        <f t="shared" si="3162"/>
        <v>1.777274544577339</v>
      </c>
      <c r="AF1657" s="5">
        <f t="shared" si="3162"/>
        <v>2.3570768880241455</v>
      </c>
      <c r="AG1657" s="5">
        <f t="shared" si="3162"/>
        <v>3.9640933521385895</v>
      </c>
      <c r="AH1657" s="5">
        <f t="shared" si="3162"/>
        <v>6.129185708402245</v>
      </c>
      <c r="AI1657" s="5">
        <f t="shared" si="3162"/>
        <v>0</v>
      </c>
    </row>
    <row r="1658" spans="2:35" x14ac:dyDescent="0.3">
      <c r="B1658" s="85">
        <f t="shared" si="3143"/>
        <v>47938</v>
      </c>
      <c r="C1658" s="3"/>
      <c r="D1658" s="3"/>
      <c r="E1658" s="5">
        <f t="shared" ref="E1658:AI1658" si="3163">E744+E1131</f>
        <v>34.096608593748009</v>
      </c>
      <c r="F1658" s="5">
        <f t="shared" si="3163"/>
        <v>3.3831974465340338</v>
      </c>
      <c r="G1658" s="5">
        <f t="shared" si="3163"/>
        <v>21.186517236363084</v>
      </c>
      <c r="H1658" s="5">
        <f t="shared" si="3163"/>
        <v>23.40334019241406</v>
      </c>
      <c r="I1658" s="5">
        <f t="shared" si="3163"/>
        <v>37.496141880292768</v>
      </c>
      <c r="J1658" s="5">
        <f t="shared" si="3163"/>
        <v>99.529903244176225</v>
      </c>
      <c r="K1658" s="5">
        <f t="shared" si="3163"/>
        <v>20.322305262264052</v>
      </c>
      <c r="L1658" s="5"/>
      <c r="M1658" s="5">
        <f t="shared" si="3163"/>
        <v>20.751929155251659</v>
      </c>
      <c r="N1658" s="5">
        <f t="shared" si="3163"/>
        <v>0</v>
      </c>
      <c r="O1658" s="5">
        <f t="shared" si="3163"/>
        <v>0</v>
      </c>
      <c r="P1658" s="5">
        <f t="shared" si="3163"/>
        <v>0</v>
      </c>
      <c r="Q1658" s="5">
        <f t="shared" si="3163"/>
        <v>0</v>
      </c>
      <c r="R1658" s="5">
        <f t="shared" si="3163"/>
        <v>0</v>
      </c>
      <c r="S1658" s="5">
        <f t="shared" si="3163"/>
        <v>0</v>
      </c>
      <c r="T1658" s="5"/>
      <c r="U1658" s="5">
        <f t="shared" si="3163"/>
        <v>17.876464971481948</v>
      </c>
      <c r="V1658" s="5">
        <f t="shared" si="3163"/>
        <v>0.81237951998353708</v>
      </c>
      <c r="W1658" s="5">
        <f t="shared" si="3163"/>
        <v>4.8240167893475983</v>
      </c>
      <c r="X1658" s="5">
        <f t="shared" si="3163"/>
        <v>3.5742557487762787</v>
      </c>
      <c r="Y1658" s="5">
        <f t="shared" si="3163"/>
        <v>3.0899410998784291</v>
      </c>
      <c r="Z1658" s="5">
        <f t="shared" si="3163"/>
        <v>8.2271281562068097</v>
      </c>
      <c r="AA1658" s="5">
        <f t="shared" si="3163"/>
        <v>1.3386865783867963</v>
      </c>
      <c r="AB1658" s="5"/>
      <c r="AC1658" s="5">
        <f t="shared" si="3163"/>
        <v>9.6517286261355295</v>
      </c>
      <c r="AD1658" s="5">
        <f t="shared" si="3163"/>
        <v>0.28559923984514812</v>
      </c>
      <c r="AE1658" s="5">
        <f t="shared" si="3163"/>
        <v>1.7861609173002253</v>
      </c>
      <c r="AF1658" s="5">
        <f t="shared" si="3163"/>
        <v>2.3688622724642658</v>
      </c>
      <c r="AG1658" s="5">
        <f t="shared" si="3163"/>
        <v>3.983913818899282</v>
      </c>
      <c r="AH1658" s="5">
        <f t="shared" si="3163"/>
        <v>6.1598316369442561</v>
      </c>
      <c r="AI1658" s="5">
        <f t="shared" si="3163"/>
        <v>0</v>
      </c>
    </row>
    <row r="1659" spans="2:35" x14ac:dyDescent="0.3">
      <c r="B1659" s="85">
        <f t="shared" si="3143"/>
        <v>48304</v>
      </c>
      <c r="C1659" s="3"/>
      <c r="D1659" s="3"/>
      <c r="E1659" s="5">
        <f t="shared" ref="E1659:AI1659" si="3164">E745+E1132</f>
        <v>34.267091636716742</v>
      </c>
      <c r="F1659" s="5">
        <f t="shared" si="3164"/>
        <v>3.4001134337667018</v>
      </c>
      <c r="G1659" s="5">
        <f t="shared" si="3164"/>
        <v>21.292449822544906</v>
      </c>
      <c r="H1659" s="5">
        <f t="shared" si="3164"/>
        <v>23.520356893376121</v>
      </c>
      <c r="I1659" s="5">
        <f t="shared" si="3164"/>
        <v>37.683622589694224</v>
      </c>
      <c r="J1659" s="5">
        <f t="shared" si="3164"/>
        <v>100.0275527603971</v>
      </c>
      <c r="K1659" s="5">
        <f t="shared" si="3164"/>
        <v>20.423916788575376</v>
      </c>
      <c r="L1659" s="5"/>
      <c r="M1659" s="5">
        <f t="shared" si="3164"/>
        <v>20.855688801027917</v>
      </c>
      <c r="N1659" s="5">
        <f t="shared" si="3164"/>
        <v>0</v>
      </c>
      <c r="O1659" s="5">
        <f t="shared" si="3164"/>
        <v>0</v>
      </c>
      <c r="P1659" s="5">
        <f t="shared" si="3164"/>
        <v>0</v>
      </c>
      <c r="Q1659" s="5">
        <f t="shared" si="3164"/>
        <v>0</v>
      </c>
      <c r="R1659" s="5">
        <f t="shared" si="3164"/>
        <v>0</v>
      </c>
      <c r="S1659" s="5">
        <f t="shared" si="3164"/>
        <v>0</v>
      </c>
      <c r="T1659" s="5"/>
      <c r="U1659" s="5">
        <f t="shared" si="3164"/>
        <v>17.965847296339355</v>
      </c>
      <c r="V1659" s="5">
        <f t="shared" si="3164"/>
        <v>0.81644141758345423</v>
      </c>
      <c r="W1659" s="5">
        <f t="shared" si="3164"/>
        <v>4.8481368732943357</v>
      </c>
      <c r="X1659" s="5">
        <f t="shared" si="3164"/>
        <v>3.5921270275201604</v>
      </c>
      <c r="Y1659" s="5">
        <f t="shared" si="3164"/>
        <v>3.1053908053778203</v>
      </c>
      <c r="Z1659" s="5">
        <f t="shared" si="3164"/>
        <v>8.2682637969878421</v>
      </c>
      <c r="AA1659" s="5">
        <f t="shared" si="3164"/>
        <v>1.3453800112787302</v>
      </c>
      <c r="AB1659" s="5"/>
      <c r="AC1659" s="5">
        <f t="shared" si="3164"/>
        <v>9.6999872692662059</v>
      </c>
      <c r="AD1659" s="5">
        <f t="shared" si="3164"/>
        <v>0.28702723604437397</v>
      </c>
      <c r="AE1659" s="5">
        <f t="shared" si="3164"/>
        <v>1.7950917218867266</v>
      </c>
      <c r="AF1659" s="5">
        <f t="shared" si="3164"/>
        <v>2.3807065838265871</v>
      </c>
      <c r="AG1659" s="5">
        <f t="shared" si="3164"/>
        <v>4.0038333879937777</v>
      </c>
      <c r="AH1659" s="5">
        <f t="shared" si="3164"/>
        <v>6.1906307951289774</v>
      </c>
      <c r="AI1659" s="5">
        <f t="shared" si="3164"/>
        <v>0</v>
      </c>
    </row>
    <row r="1660" spans="2:35" x14ac:dyDescent="0.3">
      <c r="B1660" s="85">
        <f t="shared" si="3143"/>
        <v>48669</v>
      </c>
      <c r="C1660" s="3"/>
      <c r="D1660" s="3"/>
      <c r="E1660" s="5">
        <f t="shared" ref="E1660:AI1660" si="3165">E746+E1133</f>
        <v>34.438427094900327</v>
      </c>
      <c r="F1660" s="5">
        <f t="shared" si="3165"/>
        <v>3.4171140009355412</v>
      </c>
      <c r="G1660" s="5">
        <f t="shared" si="3165"/>
        <v>21.398912071657627</v>
      </c>
      <c r="H1660" s="5">
        <f t="shared" si="3165"/>
        <v>23.637958677843002</v>
      </c>
      <c r="I1660" s="5">
        <f t="shared" si="3165"/>
        <v>37.872040702642693</v>
      </c>
      <c r="J1660" s="5">
        <f t="shared" si="3165"/>
        <v>100.52769052419907</v>
      </c>
      <c r="K1660" s="5">
        <f t="shared" si="3165"/>
        <v>20.526036372518256</v>
      </c>
      <c r="L1660" s="5"/>
      <c r="M1660" s="5">
        <f t="shared" si="3165"/>
        <v>20.959967245033056</v>
      </c>
      <c r="N1660" s="5">
        <f t="shared" si="3165"/>
        <v>0</v>
      </c>
      <c r="O1660" s="5">
        <f t="shared" si="3165"/>
        <v>0</v>
      </c>
      <c r="P1660" s="5">
        <f t="shared" si="3165"/>
        <v>0</v>
      </c>
      <c r="Q1660" s="5">
        <f t="shared" si="3165"/>
        <v>0</v>
      </c>
      <c r="R1660" s="5">
        <f t="shared" si="3165"/>
        <v>0</v>
      </c>
      <c r="S1660" s="5">
        <f t="shared" si="3165"/>
        <v>0</v>
      </c>
      <c r="T1660" s="5"/>
      <c r="U1660" s="5">
        <f t="shared" si="3165"/>
        <v>18.05567653282105</v>
      </c>
      <c r="V1660" s="5">
        <f t="shared" si="3165"/>
        <v>0.82052362467137208</v>
      </c>
      <c r="W1660" s="5">
        <f t="shared" si="3165"/>
        <v>4.8723775576608057</v>
      </c>
      <c r="X1660" s="5">
        <f t="shared" si="3165"/>
        <v>3.6100876626577603</v>
      </c>
      <c r="Y1660" s="5">
        <f t="shared" si="3165"/>
        <v>3.1209177594047093</v>
      </c>
      <c r="Z1660" s="5">
        <f t="shared" si="3165"/>
        <v>8.3096051159727811</v>
      </c>
      <c r="AA1660" s="5">
        <f t="shared" si="3165"/>
        <v>1.3521069113351241</v>
      </c>
      <c r="AB1660" s="5"/>
      <c r="AC1660" s="5">
        <f t="shared" si="3165"/>
        <v>9.7484872056125358</v>
      </c>
      <c r="AD1660" s="5">
        <f t="shared" si="3165"/>
        <v>0.28846237222459559</v>
      </c>
      <c r="AE1660" s="5">
        <f t="shared" si="3165"/>
        <v>1.8040671804961597</v>
      </c>
      <c r="AF1660" s="5">
        <f t="shared" si="3165"/>
        <v>2.3926101167457197</v>
      </c>
      <c r="AG1660" s="5">
        <f t="shared" si="3165"/>
        <v>4.0238525549337467</v>
      </c>
      <c r="AH1660" s="5">
        <f t="shared" si="3165"/>
        <v>6.2215839491046214</v>
      </c>
      <c r="AI1660" s="5">
        <f t="shared" si="3165"/>
        <v>0</v>
      </c>
    </row>
    <row r="1661" spans="2:35" x14ac:dyDescent="0.3">
      <c r="B1661" s="85">
        <f t="shared" si="3143"/>
        <v>49034</v>
      </c>
      <c r="C1661" s="3"/>
      <c r="D1661" s="3"/>
      <c r="E1661" s="5">
        <f t="shared" ref="E1661:AI1661" si="3166">E747+E1134</f>
        <v>34.610619230374823</v>
      </c>
      <c r="F1661" s="5">
        <f t="shared" si="3166"/>
        <v>3.4341995709402156</v>
      </c>
      <c r="G1661" s="5">
        <f t="shared" si="3166"/>
        <v>21.505906632015911</v>
      </c>
      <c r="H1661" s="5">
        <f t="shared" si="3166"/>
        <v>23.756148471232219</v>
      </c>
      <c r="I1661" s="5">
        <f t="shared" si="3166"/>
        <v>38.061400906155896</v>
      </c>
      <c r="J1661" s="5">
        <f t="shared" si="3166"/>
        <v>101.03032897682007</v>
      </c>
      <c r="K1661" s="5">
        <f t="shared" si="3166"/>
        <v>20.628666554380835</v>
      </c>
      <c r="L1661" s="5"/>
      <c r="M1661" s="5">
        <f t="shared" si="3166"/>
        <v>21.064767081258218</v>
      </c>
      <c r="N1661" s="5">
        <f t="shared" si="3166"/>
        <v>0</v>
      </c>
      <c r="O1661" s="5">
        <f t="shared" si="3166"/>
        <v>0</v>
      </c>
      <c r="P1661" s="5">
        <f t="shared" si="3166"/>
        <v>0</v>
      </c>
      <c r="Q1661" s="5">
        <f t="shared" si="3166"/>
        <v>0</v>
      </c>
      <c r="R1661" s="5">
        <f t="shared" si="3166"/>
        <v>0</v>
      </c>
      <c r="S1661" s="5">
        <f t="shared" si="3166"/>
        <v>0</v>
      </c>
      <c r="T1661" s="5"/>
      <c r="U1661" s="5">
        <f t="shared" si="3166"/>
        <v>18.145954915485152</v>
      </c>
      <c r="V1661" s="5">
        <f t="shared" si="3166"/>
        <v>0.82462624279472863</v>
      </c>
      <c r="W1661" s="5">
        <f t="shared" si="3166"/>
        <v>4.8967394454491098</v>
      </c>
      <c r="X1661" s="5">
        <f t="shared" si="3166"/>
        <v>3.6281381009710492</v>
      </c>
      <c r="Y1661" s="5">
        <f t="shared" si="3166"/>
        <v>3.1365223482017326</v>
      </c>
      <c r="Z1661" s="5">
        <f t="shared" si="3166"/>
        <v>8.3511531415526434</v>
      </c>
      <c r="AA1661" s="5">
        <f t="shared" si="3166"/>
        <v>1.3588674458917998</v>
      </c>
      <c r="AB1661" s="5"/>
      <c r="AC1661" s="5">
        <f t="shared" si="3166"/>
        <v>9.7972296416405964</v>
      </c>
      <c r="AD1661" s="5">
        <f t="shared" si="3166"/>
        <v>0.28990468408571868</v>
      </c>
      <c r="AE1661" s="5">
        <f t="shared" si="3166"/>
        <v>1.8130875163986402</v>
      </c>
      <c r="AF1661" s="5">
        <f t="shared" si="3166"/>
        <v>2.4045731673294481</v>
      </c>
      <c r="AG1661" s="5">
        <f t="shared" si="3166"/>
        <v>4.0439718177084147</v>
      </c>
      <c r="AH1661" s="5">
        <f t="shared" si="3166"/>
        <v>6.2526918688501434</v>
      </c>
      <c r="AI1661" s="5">
        <f t="shared" si="3166"/>
        <v>0</v>
      </c>
    </row>
    <row r="1662" spans="2:35" x14ac:dyDescent="0.3">
      <c r="B1662" s="85">
        <f t="shared" si="3143"/>
        <v>49399</v>
      </c>
      <c r="C1662" s="3"/>
      <c r="D1662" s="3"/>
      <c r="E1662" s="5">
        <f t="shared" ref="E1662:AI1662" si="3167">E748+E1135</f>
        <v>34.783672326526698</v>
      </c>
      <c r="F1662" s="5">
        <f t="shared" si="3167"/>
        <v>3.4513705687949141</v>
      </c>
      <c r="G1662" s="5">
        <f t="shared" si="3167"/>
        <v>21.613436165175983</v>
      </c>
      <c r="H1662" s="5">
        <f t="shared" si="3167"/>
        <v>23.874929213588384</v>
      </c>
      <c r="I1662" s="5">
        <f t="shared" si="3167"/>
        <v>38.251707910686676</v>
      </c>
      <c r="J1662" s="5">
        <f t="shared" si="3167"/>
        <v>101.53548062170418</v>
      </c>
      <c r="K1662" s="5">
        <f t="shared" si="3167"/>
        <v>20.731809887152735</v>
      </c>
      <c r="L1662" s="5"/>
      <c r="M1662" s="5">
        <f t="shared" si="3167"/>
        <v>21.170090916664506</v>
      </c>
      <c r="N1662" s="5">
        <f t="shared" si="3167"/>
        <v>0</v>
      </c>
      <c r="O1662" s="5">
        <f t="shared" si="3167"/>
        <v>0</v>
      </c>
      <c r="P1662" s="5">
        <f t="shared" si="3167"/>
        <v>0</v>
      </c>
      <c r="Q1662" s="5">
        <f t="shared" si="3167"/>
        <v>0</v>
      </c>
      <c r="R1662" s="5">
        <f t="shared" si="3167"/>
        <v>0</v>
      </c>
      <c r="S1662" s="5">
        <f t="shared" si="3167"/>
        <v>0</v>
      </c>
      <c r="T1662" s="5"/>
      <c r="U1662" s="5">
        <f t="shared" si="3167"/>
        <v>18.236684690062575</v>
      </c>
      <c r="V1662" s="5">
        <f t="shared" si="3167"/>
        <v>0.82874937400870152</v>
      </c>
      <c r="W1662" s="5">
        <f t="shared" si="3167"/>
        <v>4.9212231426763529</v>
      </c>
      <c r="X1662" s="5">
        <f t="shared" si="3167"/>
        <v>3.6462787914759041</v>
      </c>
      <c r="Y1662" s="5">
        <f t="shared" si="3167"/>
        <v>3.1522049599427402</v>
      </c>
      <c r="Z1662" s="5">
        <f t="shared" si="3167"/>
        <v>8.3929089072604057</v>
      </c>
      <c r="AA1662" s="5">
        <f t="shared" si="3167"/>
        <v>1.3656617831212583</v>
      </c>
      <c r="AB1662" s="5"/>
      <c r="AC1662" s="5">
        <f t="shared" si="3167"/>
        <v>9.8462157898488023</v>
      </c>
      <c r="AD1662" s="5">
        <f t="shared" si="3167"/>
        <v>0.29135420750614749</v>
      </c>
      <c r="AE1662" s="5">
        <f t="shared" si="3167"/>
        <v>1.8221529539806327</v>
      </c>
      <c r="AF1662" s="5">
        <f t="shared" si="3167"/>
        <v>2.4165960331660949</v>
      </c>
      <c r="AG1662" s="5">
        <f t="shared" si="3167"/>
        <v>4.0641916767969555</v>
      </c>
      <c r="AH1662" s="5">
        <f t="shared" si="3167"/>
        <v>6.2839553281943958</v>
      </c>
      <c r="AI1662" s="5">
        <f t="shared" si="3167"/>
        <v>0</v>
      </c>
    </row>
    <row r="1663" spans="2:35" x14ac:dyDescent="0.3">
      <c r="B1663" s="85">
        <f t="shared" si="3143"/>
        <v>49765</v>
      </c>
      <c r="C1663" s="3"/>
      <c r="D1663" s="3"/>
      <c r="E1663" s="5">
        <f t="shared" ref="E1663:AI1663" si="3168">E749+E1136</f>
        <v>34.957590688159335</v>
      </c>
      <c r="F1663" s="5">
        <f t="shared" si="3168"/>
        <v>3.4686274216388888</v>
      </c>
      <c r="G1663" s="5">
        <f t="shared" si="3168"/>
        <v>21.721503346001864</v>
      </c>
      <c r="H1663" s="5">
        <f t="shared" si="3168"/>
        <v>23.994303859656316</v>
      </c>
      <c r="I1663" s="5">
        <f t="shared" si="3168"/>
        <v>38.442966450240093</v>
      </c>
      <c r="J1663" s="5">
        <f t="shared" si="3168"/>
        <v>102.04315802481267</v>
      </c>
      <c r="K1663" s="5">
        <f t="shared" si="3168"/>
        <v>20.835468936588498</v>
      </c>
      <c r="L1663" s="5"/>
      <c r="M1663" s="5">
        <f t="shared" si="3168"/>
        <v>21.275941371247832</v>
      </c>
      <c r="N1663" s="5">
        <f t="shared" si="3168"/>
        <v>0</v>
      </c>
      <c r="O1663" s="5">
        <f t="shared" si="3168"/>
        <v>0</v>
      </c>
      <c r="P1663" s="5">
        <f t="shared" si="3168"/>
        <v>0</v>
      </c>
      <c r="Q1663" s="5">
        <f t="shared" si="3168"/>
        <v>0</v>
      </c>
      <c r="R1663" s="5">
        <f t="shared" si="3168"/>
        <v>0</v>
      </c>
      <c r="S1663" s="5">
        <f t="shared" si="3168"/>
        <v>0</v>
      </c>
      <c r="T1663" s="5"/>
      <c r="U1663" s="5">
        <f t="shared" si="3168"/>
        <v>18.327868113512892</v>
      </c>
      <c r="V1663" s="5">
        <f t="shared" si="3168"/>
        <v>0.83289312087874556</v>
      </c>
      <c r="W1663" s="5">
        <f t="shared" si="3168"/>
        <v>4.9458292583897352</v>
      </c>
      <c r="X1663" s="5">
        <f t="shared" si="3168"/>
        <v>3.6645101854332833</v>
      </c>
      <c r="Y1663" s="5">
        <f t="shared" si="3168"/>
        <v>3.1679659847424544</v>
      </c>
      <c r="Z1663" s="5">
        <f t="shared" si="3168"/>
        <v>8.4348734517967028</v>
      </c>
      <c r="AA1663" s="5">
        <f t="shared" si="3168"/>
        <v>1.3724900920368643</v>
      </c>
      <c r="AB1663" s="5"/>
      <c r="AC1663" s="5">
        <f t="shared" si="3168"/>
        <v>9.8954468687980413</v>
      </c>
      <c r="AD1663" s="5">
        <f t="shared" si="3168"/>
        <v>0.29281097854367788</v>
      </c>
      <c r="AE1663" s="5">
        <f t="shared" si="3168"/>
        <v>1.8312637187505363</v>
      </c>
      <c r="AF1663" s="5">
        <f t="shared" si="3168"/>
        <v>2.4286790133319256</v>
      </c>
      <c r="AG1663" s="5">
        <f t="shared" si="3168"/>
        <v>4.0845126351809409</v>
      </c>
      <c r="AH1663" s="5">
        <f t="shared" si="3168"/>
        <v>6.3153751048353657</v>
      </c>
      <c r="AI1663" s="5">
        <f t="shared" si="3168"/>
        <v>0</v>
      </c>
    </row>
    <row r="1664" spans="2:35" x14ac:dyDescent="0.3">
      <c r="B1664" s="85">
        <f t="shared" si="3143"/>
        <v>50130</v>
      </c>
      <c r="C1664" s="3"/>
      <c r="D1664" s="3"/>
      <c r="E1664" s="5">
        <f t="shared" ref="E1664:AI1664" si="3169">E750+E1137</f>
        <v>35.13237864160012</v>
      </c>
      <c r="F1664" s="5">
        <f t="shared" si="3169"/>
        <v>3.4859705587470842</v>
      </c>
      <c r="G1664" s="5">
        <f t="shared" si="3169"/>
        <v>21.830110862731875</v>
      </c>
      <c r="H1664" s="5">
        <f t="shared" si="3169"/>
        <v>24.114275378954602</v>
      </c>
      <c r="I1664" s="5">
        <f t="shared" si="3169"/>
        <v>38.635181282491295</v>
      </c>
      <c r="J1664" s="5">
        <f t="shared" si="3169"/>
        <v>102.55337381493669</v>
      </c>
      <c r="K1664" s="5">
        <f t="shared" si="3169"/>
        <v>20.939646281271436</v>
      </c>
      <c r="L1664" s="5"/>
      <c r="M1664" s="5">
        <f t="shared" si="3169"/>
        <v>21.38232107810407</v>
      </c>
      <c r="N1664" s="5">
        <f t="shared" si="3169"/>
        <v>0</v>
      </c>
      <c r="O1664" s="5">
        <f t="shared" si="3169"/>
        <v>0</v>
      </c>
      <c r="P1664" s="5">
        <f t="shared" si="3169"/>
        <v>0</v>
      </c>
      <c r="Q1664" s="5">
        <f t="shared" si="3169"/>
        <v>0</v>
      </c>
      <c r="R1664" s="5">
        <f t="shared" si="3169"/>
        <v>0</v>
      </c>
      <c r="S1664" s="5">
        <f t="shared" si="3169"/>
        <v>0</v>
      </c>
      <c r="T1664" s="5"/>
      <c r="U1664" s="5">
        <f t="shared" si="3169"/>
        <v>18.419507454080449</v>
      </c>
      <c r="V1664" s="5">
        <f t="shared" si="3169"/>
        <v>0.8370575864831391</v>
      </c>
      <c r="W1664" s="5">
        <f t="shared" si="3169"/>
        <v>4.9705584046816824</v>
      </c>
      <c r="X1664" s="5">
        <f t="shared" si="3169"/>
        <v>3.6828327363604485</v>
      </c>
      <c r="Y1664" s="5">
        <f t="shared" si="3169"/>
        <v>3.1838058146661656</v>
      </c>
      <c r="Z1664" s="5">
        <f t="shared" si="3169"/>
        <v>8.4770478190556897</v>
      </c>
      <c r="AA1664" s="5">
        <f t="shared" si="3169"/>
        <v>1.3793525424970485</v>
      </c>
      <c r="AB1664" s="5"/>
      <c r="AC1664" s="5">
        <f t="shared" si="3169"/>
        <v>9.9449241031420268</v>
      </c>
      <c r="AD1664" s="5">
        <f t="shared" si="3169"/>
        <v>0.29427503343639616</v>
      </c>
      <c r="AE1664" s="5">
        <f t="shared" si="3169"/>
        <v>1.8404200373442885</v>
      </c>
      <c r="AF1664" s="5">
        <f t="shared" si="3169"/>
        <v>2.440822408398585</v>
      </c>
      <c r="AG1664" s="5">
        <f t="shared" si="3169"/>
        <v>4.1049351983568432</v>
      </c>
      <c r="AH1664" s="5">
        <f t="shared" si="3169"/>
        <v>6.3469519803595418</v>
      </c>
      <c r="AI1664" s="5">
        <f t="shared" si="3169"/>
        <v>0</v>
      </c>
    </row>
    <row r="1665" spans="2:35" x14ac:dyDescent="0.3">
      <c r="B1665" s="85">
        <f t="shared" si="3143"/>
        <v>50495</v>
      </c>
      <c r="C1665" s="3"/>
      <c r="D1665" s="3"/>
      <c r="E1665" s="5">
        <f t="shared" ref="E1665:AI1665" si="3170">E751+E1138</f>
        <v>35.308040534808114</v>
      </c>
      <c r="F1665" s="5">
        <f t="shared" si="3170"/>
        <v>3.5034004115408166</v>
      </c>
      <c r="G1665" s="5">
        <f t="shared" si="3170"/>
        <v>21.939261417045525</v>
      </c>
      <c r="H1665" s="5">
        <f t="shared" si="3170"/>
        <v>24.234846755849375</v>
      </c>
      <c r="I1665" s="5">
        <f t="shared" si="3170"/>
        <v>38.828357188903745</v>
      </c>
      <c r="J1665" s="5">
        <f t="shared" si="3170"/>
        <v>103.06614068401137</v>
      </c>
      <c r="K1665" s="5">
        <f t="shared" si="3170"/>
        <v>21.044344512677796</v>
      </c>
      <c r="L1665" s="5"/>
      <c r="M1665" s="5">
        <f t="shared" si="3170"/>
        <v>21.489232683494585</v>
      </c>
      <c r="N1665" s="5">
        <f t="shared" si="3170"/>
        <v>0</v>
      </c>
      <c r="O1665" s="5">
        <f t="shared" si="3170"/>
        <v>0</v>
      </c>
      <c r="P1665" s="5">
        <f t="shared" si="3170"/>
        <v>0</v>
      </c>
      <c r="Q1665" s="5">
        <f t="shared" si="3170"/>
        <v>0</v>
      </c>
      <c r="R1665" s="5">
        <f t="shared" si="3170"/>
        <v>0</v>
      </c>
      <c r="S1665" s="5">
        <f t="shared" si="3170"/>
        <v>0</v>
      </c>
      <c r="T1665" s="5"/>
      <c r="U1665" s="5">
        <f t="shared" si="3170"/>
        <v>18.511604991350847</v>
      </c>
      <c r="V1665" s="5">
        <f t="shared" si="3170"/>
        <v>0.84124287441555534</v>
      </c>
      <c r="W1665" s="5">
        <f t="shared" si="3170"/>
        <v>4.9954111967050894</v>
      </c>
      <c r="X1665" s="5">
        <f t="shared" si="3170"/>
        <v>3.7012469000422508</v>
      </c>
      <c r="Y1665" s="5">
        <f t="shared" si="3170"/>
        <v>3.1997248437394963</v>
      </c>
      <c r="Z1665" s="5">
        <f t="shared" si="3170"/>
        <v>8.5194330581509679</v>
      </c>
      <c r="AA1665" s="5">
        <f t="shared" si="3170"/>
        <v>1.3862493052095339</v>
      </c>
      <c r="AB1665" s="5"/>
      <c r="AC1665" s="5">
        <f t="shared" si="3170"/>
        <v>9.9946487236577379</v>
      </c>
      <c r="AD1665" s="5">
        <f t="shared" si="3170"/>
        <v>0.29574640860357837</v>
      </c>
      <c r="AE1665" s="5">
        <f t="shared" si="3170"/>
        <v>1.8496221375310098</v>
      </c>
      <c r="AF1665" s="5">
        <f t="shared" si="3170"/>
        <v>2.4530265204405781</v>
      </c>
      <c r="AG1665" s="5">
        <f t="shared" si="3170"/>
        <v>4.1254598743486284</v>
      </c>
      <c r="AH1665" s="5">
        <f t="shared" si="3170"/>
        <v>6.3786867402613359</v>
      </c>
      <c r="AI1665" s="5">
        <f t="shared" si="3170"/>
        <v>0</v>
      </c>
    </row>
    <row r="1666" spans="2:35" x14ac:dyDescent="0.3">
      <c r="B1666" s="85">
        <f t="shared" si="3143"/>
        <v>50860</v>
      </c>
      <c r="C1666" s="3"/>
      <c r="D1666" s="3"/>
      <c r="E1666" s="5">
        <f t="shared" ref="E1666:AI1666" si="3171">E752+E1139</f>
        <v>35.484580737482148</v>
      </c>
      <c r="F1666" s="5">
        <f t="shared" si="3171"/>
        <v>3.5209174135985251</v>
      </c>
      <c r="G1666" s="5">
        <f t="shared" si="3171"/>
        <v>22.048957724130755</v>
      </c>
      <c r="H1666" s="5">
        <f t="shared" si="3171"/>
        <v>24.356020989628615</v>
      </c>
      <c r="I1666" s="5">
        <f t="shared" si="3171"/>
        <v>39.022498974848268</v>
      </c>
      <c r="J1666" s="5">
        <f t="shared" si="3171"/>
        <v>103.58147138743144</v>
      </c>
      <c r="K1666" s="5">
        <f t="shared" si="3171"/>
        <v>21.149566235241181</v>
      </c>
      <c r="L1666" s="5"/>
      <c r="M1666" s="5">
        <f t="shared" si="3171"/>
        <v>21.596678846912045</v>
      </c>
      <c r="N1666" s="5">
        <f t="shared" si="3171"/>
        <v>0</v>
      </c>
      <c r="O1666" s="5">
        <f t="shared" si="3171"/>
        <v>0</v>
      </c>
      <c r="P1666" s="5">
        <f t="shared" si="3171"/>
        <v>0</v>
      </c>
      <c r="Q1666" s="5">
        <f t="shared" si="3171"/>
        <v>0</v>
      </c>
      <c r="R1666" s="5">
        <f t="shared" si="3171"/>
        <v>0</v>
      </c>
      <c r="S1666" s="5">
        <f t="shared" si="3171"/>
        <v>0</v>
      </c>
      <c r="T1666" s="5"/>
      <c r="U1666" s="5">
        <f t="shared" si="3171"/>
        <v>18.604163016307592</v>
      </c>
      <c r="V1666" s="5">
        <f t="shared" si="3171"/>
        <v>0.8454490887876327</v>
      </c>
      <c r="W1666" s="5">
        <f t="shared" si="3171"/>
        <v>5.0203882526886154</v>
      </c>
      <c r="X1666" s="5">
        <f t="shared" si="3171"/>
        <v>3.7197531345424619</v>
      </c>
      <c r="Y1666" s="5">
        <f t="shared" si="3171"/>
        <v>3.2157234679581932</v>
      </c>
      <c r="Z1666" s="5">
        <f t="shared" si="3171"/>
        <v>8.5620302234417203</v>
      </c>
      <c r="AA1666" s="5">
        <f t="shared" si="3171"/>
        <v>1.3931805517355813</v>
      </c>
      <c r="AB1666" s="5"/>
      <c r="AC1666" s="5">
        <f t="shared" si="3171"/>
        <v>10.044621967276026</v>
      </c>
      <c r="AD1666" s="5">
        <f t="shared" si="3171"/>
        <v>0.29722514064659622</v>
      </c>
      <c r="AE1666" s="5">
        <f t="shared" si="3171"/>
        <v>1.8588702482186643</v>
      </c>
      <c r="AF1666" s="5">
        <f t="shared" si="3171"/>
        <v>2.4652916530427804</v>
      </c>
      <c r="AG1666" s="5">
        <f t="shared" si="3171"/>
        <v>4.1460871737203711</v>
      </c>
      <c r="AH1666" s="5">
        <f t="shared" si="3171"/>
        <v>6.4105801739626429</v>
      </c>
      <c r="AI1666" s="5">
        <f t="shared" si="3171"/>
        <v>0</v>
      </c>
    </row>
    <row r="1667" spans="2:35" x14ac:dyDescent="0.3">
      <c r="B1667" s="85">
        <f t="shared" si="3143"/>
        <v>51226</v>
      </c>
      <c r="C1667" s="3"/>
      <c r="D1667" s="3"/>
      <c r="E1667" s="5">
        <f t="shared" ref="E1667:AI1667" si="3172">E753+E1140</f>
        <v>35.662003641169555</v>
      </c>
      <c r="F1667" s="5">
        <f t="shared" si="3172"/>
        <v>3.5385220006665143</v>
      </c>
      <c r="G1667" s="5">
        <f t="shared" si="3172"/>
        <v>22.159202512751399</v>
      </c>
      <c r="H1667" s="5">
        <f t="shared" si="3172"/>
        <v>24.477801094576755</v>
      </c>
      <c r="I1667" s="5">
        <f t="shared" si="3172"/>
        <v>39.217611469722492</v>
      </c>
      <c r="J1667" s="5">
        <f t="shared" si="3172"/>
        <v>104.09937874436858</v>
      </c>
      <c r="K1667" s="5">
        <f t="shared" si="3172"/>
        <v>21.255314066417377</v>
      </c>
      <c r="L1667" s="5"/>
      <c r="M1667" s="5">
        <f t="shared" si="3172"/>
        <v>21.704662241146607</v>
      </c>
      <c r="N1667" s="5">
        <f t="shared" si="3172"/>
        <v>0</v>
      </c>
      <c r="O1667" s="5">
        <f t="shared" si="3172"/>
        <v>0</v>
      </c>
      <c r="P1667" s="5">
        <f t="shared" si="3172"/>
        <v>0</v>
      </c>
      <c r="Q1667" s="5">
        <f t="shared" si="3172"/>
        <v>0</v>
      </c>
      <c r="R1667" s="5">
        <f t="shared" si="3172"/>
        <v>0</v>
      </c>
      <c r="S1667" s="5">
        <f t="shared" si="3172"/>
        <v>0</v>
      </c>
      <c r="T1667" s="5"/>
      <c r="U1667" s="5">
        <f t="shared" si="3172"/>
        <v>18.697183831389136</v>
      </c>
      <c r="V1667" s="5">
        <f t="shared" si="3172"/>
        <v>0.84967633423157096</v>
      </c>
      <c r="W1667" s="5">
        <f t="shared" si="3172"/>
        <v>5.045490193952058</v>
      </c>
      <c r="X1667" s="5">
        <f t="shared" si="3172"/>
        <v>3.7383519002151742</v>
      </c>
      <c r="Y1667" s="5">
        <f t="shared" si="3172"/>
        <v>3.2318020852979843</v>
      </c>
      <c r="Z1667" s="5">
        <f t="shared" si="3172"/>
        <v>8.604840374558929</v>
      </c>
      <c r="AA1667" s="5">
        <f t="shared" si="3172"/>
        <v>1.4001464544942586</v>
      </c>
      <c r="AB1667" s="5"/>
      <c r="AC1667" s="5">
        <f t="shared" si="3172"/>
        <v>10.094845077112405</v>
      </c>
      <c r="AD1667" s="5">
        <f t="shared" si="3172"/>
        <v>0.29871126634982925</v>
      </c>
      <c r="AE1667" s="5">
        <f t="shared" si="3172"/>
        <v>1.868164599459758</v>
      </c>
      <c r="AF1667" s="5">
        <f t="shared" si="3172"/>
        <v>2.4776181113079936</v>
      </c>
      <c r="AG1667" s="5">
        <f t="shared" si="3172"/>
        <v>4.1668176095889731</v>
      </c>
      <c r="AH1667" s="5">
        <f t="shared" si="3172"/>
        <v>6.4426330748324574</v>
      </c>
      <c r="AI1667" s="5">
        <f t="shared" si="3172"/>
        <v>0</v>
      </c>
    </row>
    <row r="1668" spans="2:35" x14ac:dyDescent="0.3">
      <c r="B1668" s="85">
        <f t="shared" si="3143"/>
        <v>51591</v>
      </c>
      <c r="C1668" s="3"/>
      <c r="D1668" s="3"/>
      <c r="E1668" s="5">
        <f t="shared" ref="E1668:AI1668" si="3173">E754+E1141</f>
        <v>26.846676898408536</v>
      </c>
      <c r="F1668" s="5">
        <f t="shared" si="3173"/>
        <v>2.6638311690410852</v>
      </c>
      <c r="G1668" s="5">
        <f t="shared" si="3173"/>
        <v>16.681646835442063</v>
      </c>
      <c r="H1668" s="5">
        <f t="shared" si="3173"/>
        <v>18.427108689175761</v>
      </c>
      <c r="I1668" s="5">
        <f t="shared" si="3173"/>
        <v>29.523370432262993</v>
      </c>
      <c r="J1668" s="5">
        <f t="shared" si="3173"/>
        <v>78.366948043513418</v>
      </c>
      <c r="K1668" s="5">
        <f t="shared" si="3173"/>
        <v>16.001191488201847</v>
      </c>
      <c r="L1668" s="5"/>
      <c r="M1668" s="5">
        <f t="shared" si="3173"/>
        <v>16.339464833222728</v>
      </c>
      <c r="N1668" s="5">
        <f t="shared" si="3173"/>
        <v>0</v>
      </c>
      <c r="O1668" s="5">
        <f t="shared" si="3173"/>
        <v>0</v>
      </c>
      <c r="P1668" s="5">
        <f t="shared" si="3173"/>
        <v>0</v>
      </c>
      <c r="Q1668" s="5">
        <f t="shared" si="3173"/>
        <v>0</v>
      </c>
      <c r="R1668" s="5">
        <f t="shared" si="3173"/>
        <v>0</v>
      </c>
      <c r="S1668" s="5">
        <f t="shared" si="3173"/>
        <v>0</v>
      </c>
      <c r="T1668" s="5"/>
      <c r="U1668" s="5">
        <f t="shared" si="3173"/>
        <v>14.075408052843507</v>
      </c>
      <c r="V1668" s="5">
        <f t="shared" si="3173"/>
        <v>0.63964398194960914</v>
      </c>
      <c r="W1668" s="5">
        <f t="shared" si="3173"/>
        <v>3.7982903707279538</v>
      </c>
      <c r="X1668" s="5">
        <f t="shared" si="3173"/>
        <v>2.8142649136451308</v>
      </c>
      <c r="Y1668" s="5">
        <f t="shared" si="3173"/>
        <v>2.4329296597187064</v>
      </c>
      <c r="Z1668" s="5">
        <f t="shared" si="3173"/>
        <v>6.4778011808477345</v>
      </c>
      <c r="AA1668" s="5">
        <f t="shared" si="3173"/>
        <v>1.0540428365293861</v>
      </c>
      <c r="AB1668" s="5"/>
      <c r="AC1668" s="5">
        <f t="shared" si="3173"/>
        <v>7.5994901142306848</v>
      </c>
      <c r="AD1668" s="5">
        <f t="shared" si="3173"/>
        <v>0.22487252635324206</v>
      </c>
      <c r="AE1668" s="5">
        <f t="shared" si="3173"/>
        <v>1.4063711029640871</v>
      </c>
      <c r="AF1668" s="5">
        <f t="shared" si="3173"/>
        <v>1.8651731849172535</v>
      </c>
      <c r="AG1668" s="5">
        <f t="shared" si="3173"/>
        <v>3.1368177510388899</v>
      </c>
      <c r="AH1668" s="5">
        <f t="shared" si="3173"/>
        <v>4.8500720900424099</v>
      </c>
      <c r="AI1668" s="5">
        <f t="shared" si="3173"/>
        <v>0</v>
      </c>
    </row>
    <row r="1670" spans="2:35" s="99" customFormat="1" x14ac:dyDescent="0.3">
      <c r="B1670" s="98" t="s">
        <v>271</v>
      </c>
      <c r="C1670" s="98"/>
      <c r="D1670" s="98"/>
    </row>
    <row r="1671" spans="2:35" x14ac:dyDescent="0.3">
      <c r="E1671" s="305" t="s">
        <v>89</v>
      </c>
      <c r="F1671" s="305"/>
      <c r="G1671" s="305"/>
      <c r="H1671" s="305"/>
      <c r="I1671" s="305"/>
      <c r="J1671" s="305"/>
      <c r="K1671" s="305"/>
      <c r="M1671" s="305" t="s">
        <v>64</v>
      </c>
      <c r="N1671" s="305"/>
      <c r="O1671" s="305"/>
      <c r="P1671" s="305"/>
      <c r="Q1671" s="305"/>
      <c r="R1671" s="305"/>
      <c r="S1671" s="305"/>
      <c r="U1671" s="305" t="s">
        <v>65</v>
      </c>
      <c r="V1671" s="305"/>
      <c r="W1671" s="305"/>
      <c r="X1671" s="305"/>
      <c r="Y1671" s="305"/>
      <c r="Z1671" s="305"/>
      <c r="AA1671" s="305"/>
      <c r="AC1671" s="305" t="s">
        <v>66</v>
      </c>
      <c r="AD1671" s="305"/>
      <c r="AE1671" s="305"/>
      <c r="AF1671" s="305"/>
      <c r="AG1671" s="305"/>
      <c r="AH1671" s="305"/>
      <c r="AI1671" s="305"/>
    </row>
    <row r="1672" spans="2:35" s="3" customFormat="1" x14ac:dyDescent="0.3">
      <c r="B1672" s="4" t="s">
        <v>211</v>
      </c>
      <c r="C1672" s="4"/>
      <c r="D1672" s="4"/>
      <c r="E1672" s="3" t="s">
        <v>70</v>
      </c>
      <c r="F1672" s="3" t="s">
        <v>69</v>
      </c>
      <c r="G1672" s="3" t="s">
        <v>61</v>
      </c>
      <c r="H1672" s="3" t="s">
        <v>68</v>
      </c>
      <c r="I1672" s="3" t="s">
        <v>71</v>
      </c>
      <c r="J1672" s="3" t="s">
        <v>72</v>
      </c>
      <c r="K1672" s="3" t="s">
        <v>62</v>
      </c>
      <c r="M1672" s="3" t="s">
        <v>70</v>
      </c>
      <c r="N1672" s="3" t="s">
        <v>69</v>
      </c>
      <c r="O1672" s="3" t="s">
        <v>61</v>
      </c>
      <c r="P1672" s="3" t="s">
        <v>68</v>
      </c>
      <c r="Q1672" s="3" t="s">
        <v>71</v>
      </c>
      <c r="R1672" s="3" t="s">
        <v>72</v>
      </c>
      <c r="S1672" s="3" t="s">
        <v>62</v>
      </c>
      <c r="U1672" s="3" t="s">
        <v>70</v>
      </c>
      <c r="V1672" s="3" t="s">
        <v>69</v>
      </c>
      <c r="W1672" s="3" t="s">
        <v>61</v>
      </c>
      <c r="X1672" s="3" t="s">
        <v>68</v>
      </c>
      <c r="Y1672" s="3" t="s">
        <v>71</v>
      </c>
      <c r="Z1672" s="3" t="s">
        <v>72</v>
      </c>
      <c r="AA1672" s="3" t="s">
        <v>62</v>
      </c>
      <c r="AC1672" s="3" t="s">
        <v>70</v>
      </c>
      <c r="AD1672" s="3" t="s">
        <v>69</v>
      </c>
      <c r="AE1672" s="3" t="s">
        <v>61</v>
      </c>
      <c r="AF1672" s="3" t="s">
        <v>68</v>
      </c>
      <c r="AG1672" s="3" t="s">
        <v>71</v>
      </c>
      <c r="AH1672" s="3" t="s">
        <v>72</v>
      </c>
      <c r="AI1672" s="3" t="s">
        <v>62</v>
      </c>
    </row>
    <row r="1673" spans="2:35" hidden="1" x14ac:dyDescent="0.3">
      <c r="B1673" s="85">
        <f>B1568</f>
        <v>40633</v>
      </c>
      <c r="C1673" s="3"/>
      <c r="D1673" s="3"/>
      <c r="E1673" s="5">
        <f>E864+E971</f>
        <v>28.273519999999991</v>
      </c>
      <c r="F1673" s="5">
        <f t="shared" ref="F1673:AI1673" si="3174">F864+F971</f>
        <v>4.123405</v>
      </c>
      <c r="G1673" s="5">
        <f t="shared" si="3174"/>
        <v>2.0966512500000007</v>
      </c>
      <c r="H1673" s="5">
        <f t="shared" si="3174"/>
        <v>22.649652499999995</v>
      </c>
      <c r="I1673" s="5">
        <f t="shared" si="3174"/>
        <v>59.288152499999995</v>
      </c>
      <c r="J1673" s="5">
        <f t="shared" si="3174"/>
        <v>151.1532</v>
      </c>
      <c r="K1673" s="5">
        <f t="shared" si="3174"/>
        <v>15.201648000000002</v>
      </c>
      <c r="L1673" s="5"/>
      <c r="M1673" s="5">
        <f t="shared" si="3174"/>
        <v>11.904639999999993</v>
      </c>
      <c r="N1673" s="5">
        <f t="shared" si="3174"/>
        <v>0</v>
      </c>
      <c r="O1673" s="5">
        <f t="shared" si="3174"/>
        <v>0</v>
      </c>
      <c r="P1673" s="5">
        <f t="shared" si="3174"/>
        <v>0</v>
      </c>
      <c r="Q1673" s="5">
        <f t="shared" si="3174"/>
        <v>0</v>
      </c>
      <c r="R1673" s="5">
        <f t="shared" si="3174"/>
        <v>0</v>
      </c>
      <c r="S1673" s="5">
        <f t="shared" si="3174"/>
        <v>0</v>
      </c>
      <c r="T1673" s="5"/>
      <c r="U1673" s="5">
        <f t="shared" si="3174"/>
        <v>6.3243399999999994</v>
      </c>
      <c r="V1673" s="5">
        <f t="shared" si="3174"/>
        <v>0.50836499999999996</v>
      </c>
      <c r="W1673" s="5">
        <f t="shared" si="3174"/>
        <v>0.25849125000000006</v>
      </c>
      <c r="X1673" s="5">
        <f t="shared" si="3174"/>
        <v>7.9514737500000017</v>
      </c>
      <c r="Y1673" s="5">
        <f t="shared" si="3174"/>
        <v>3.9766443750000002</v>
      </c>
      <c r="Z1673" s="5">
        <f t="shared" si="3174"/>
        <v>12.281197499999999</v>
      </c>
      <c r="AA1673" s="5">
        <f t="shared" si="3174"/>
        <v>1.1845439999999998</v>
      </c>
      <c r="AB1673" s="5"/>
      <c r="AC1673" s="5">
        <f t="shared" si="3174"/>
        <v>4.8362599999999993</v>
      </c>
      <c r="AD1673" s="5">
        <f t="shared" si="3174"/>
        <v>0.25418249999999998</v>
      </c>
      <c r="AE1673" s="5">
        <f t="shared" si="3174"/>
        <v>0.12924562500000003</v>
      </c>
      <c r="AF1673" s="5">
        <f t="shared" si="3174"/>
        <v>4.8190750000000007</v>
      </c>
      <c r="AG1673" s="5">
        <f t="shared" si="3174"/>
        <v>2.5305918749999998</v>
      </c>
      <c r="AH1673" s="5">
        <f t="shared" si="3174"/>
        <v>6.6129525000000005</v>
      </c>
      <c r="AI1673" s="5">
        <f t="shared" si="3174"/>
        <v>1.0858319999999999</v>
      </c>
    </row>
    <row r="1674" spans="2:35" hidden="1" x14ac:dyDescent="0.3">
      <c r="B1674" s="85">
        <f t="shared" ref="B1674:B1703" si="3175">B1569</f>
        <v>40999</v>
      </c>
      <c r="C1674" s="3"/>
      <c r="D1674" s="3"/>
      <c r="E1674" s="5">
        <f t="shared" ref="E1674:AI1674" si="3176">E865+E972</f>
        <v>30.254840000000002</v>
      </c>
      <c r="F1674" s="5">
        <f t="shared" si="3176"/>
        <v>4.3321850000000008</v>
      </c>
      <c r="G1674" s="5">
        <f t="shared" si="3176"/>
        <v>2.2181962499999983</v>
      </c>
      <c r="H1674" s="5">
        <f t="shared" si="3176"/>
        <v>23.614445000000003</v>
      </c>
      <c r="I1674" s="5">
        <f t="shared" si="3176"/>
        <v>63.315787499999985</v>
      </c>
      <c r="J1674" s="5">
        <f t="shared" si="3176"/>
        <v>161.99480000000003</v>
      </c>
      <c r="K1674" s="5">
        <f t="shared" si="3176"/>
        <v>16.327695999999996</v>
      </c>
      <c r="L1674" s="5"/>
      <c r="M1674" s="5">
        <f t="shared" si="3176"/>
        <v>12.738879999999995</v>
      </c>
      <c r="N1674" s="5">
        <f t="shared" si="3176"/>
        <v>0</v>
      </c>
      <c r="O1674" s="5">
        <f t="shared" si="3176"/>
        <v>0</v>
      </c>
      <c r="P1674" s="5">
        <f t="shared" si="3176"/>
        <v>0</v>
      </c>
      <c r="Q1674" s="5">
        <f t="shared" si="3176"/>
        <v>0</v>
      </c>
      <c r="R1674" s="5">
        <f t="shared" si="3176"/>
        <v>0</v>
      </c>
      <c r="S1674" s="5">
        <f t="shared" si="3176"/>
        <v>0</v>
      </c>
      <c r="T1674" s="5"/>
      <c r="U1674" s="5">
        <f t="shared" si="3176"/>
        <v>6.7675299999999972</v>
      </c>
      <c r="V1674" s="5">
        <f t="shared" si="3176"/>
        <v>0.53410500000000005</v>
      </c>
      <c r="W1674" s="5">
        <f t="shared" si="3176"/>
        <v>0.27347624999999987</v>
      </c>
      <c r="X1674" s="5">
        <f t="shared" si="3176"/>
        <v>8.2901775000000022</v>
      </c>
      <c r="Y1674" s="5">
        <f t="shared" si="3176"/>
        <v>4.2467906250000009</v>
      </c>
      <c r="Z1674" s="5">
        <f t="shared" si="3176"/>
        <v>13.162077499999999</v>
      </c>
      <c r="AA1674" s="5">
        <f t="shared" si="3176"/>
        <v>1.2722879999999999</v>
      </c>
      <c r="AB1674" s="5"/>
      <c r="AC1674" s="5">
        <f t="shared" si="3176"/>
        <v>5.1751699999999978</v>
      </c>
      <c r="AD1674" s="5">
        <f t="shared" si="3176"/>
        <v>0.26705250000000003</v>
      </c>
      <c r="AE1674" s="5">
        <f t="shared" si="3176"/>
        <v>0.13673812499999993</v>
      </c>
      <c r="AF1674" s="5">
        <f t="shared" si="3176"/>
        <v>5.024350000000001</v>
      </c>
      <c r="AG1674" s="5">
        <f t="shared" si="3176"/>
        <v>2.7025031249999998</v>
      </c>
      <c r="AH1674" s="5">
        <f t="shared" si="3176"/>
        <v>7.0872724999999992</v>
      </c>
      <c r="AI1674" s="5">
        <f t="shared" si="3176"/>
        <v>1.166264</v>
      </c>
    </row>
    <row r="1675" spans="2:35" hidden="1" x14ac:dyDescent="0.3">
      <c r="B1675" s="85">
        <f t="shared" si="3175"/>
        <v>41364</v>
      </c>
      <c r="C1675" s="3"/>
      <c r="D1675" s="3"/>
      <c r="E1675" s="5">
        <f t="shared" ref="E1675:AI1675" si="3177">E866+E973</f>
        <v>33.247719999999987</v>
      </c>
      <c r="F1675" s="5">
        <f t="shared" si="3177"/>
        <v>4.6453550000000003</v>
      </c>
      <c r="G1675" s="5">
        <f t="shared" si="3177"/>
        <v>2.4005137499999982</v>
      </c>
      <c r="H1675" s="5">
        <f t="shared" si="3177"/>
        <v>25.337288749999999</v>
      </c>
      <c r="I1675" s="5">
        <f t="shared" si="3177"/>
        <v>69.391372499999989</v>
      </c>
      <c r="J1675" s="5">
        <f t="shared" si="3177"/>
        <v>178.4992</v>
      </c>
      <c r="K1675" s="5">
        <f t="shared" si="3177"/>
        <v>17.946389999999997</v>
      </c>
      <c r="L1675" s="5"/>
      <c r="M1675" s="5">
        <f t="shared" si="3177"/>
        <v>13.999039999999994</v>
      </c>
      <c r="N1675" s="5">
        <f t="shared" si="3177"/>
        <v>0</v>
      </c>
      <c r="O1675" s="5">
        <f t="shared" si="3177"/>
        <v>0</v>
      </c>
      <c r="P1675" s="5">
        <f t="shared" si="3177"/>
        <v>0</v>
      </c>
      <c r="Q1675" s="5">
        <f t="shared" si="3177"/>
        <v>0</v>
      </c>
      <c r="R1675" s="5">
        <f t="shared" si="3177"/>
        <v>0</v>
      </c>
      <c r="S1675" s="5">
        <f t="shared" si="3177"/>
        <v>0</v>
      </c>
      <c r="T1675" s="5"/>
      <c r="U1675" s="5">
        <f t="shared" si="3177"/>
        <v>7.4369899999999944</v>
      </c>
      <c r="V1675" s="5">
        <f t="shared" si="3177"/>
        <v>0.57271500000000009</v>
      </c>
      <c r="W1675" s="5">
        <f t="shared" si="3177"/>
        <v>0.29595374999999979</v>
      </c>
      <c r="X1675" s="5">
        <f t="shared" si="3177"/>
        <v>8.8950056250000014</v>
      </c>
      <c r="Y1675" s="5">
        <f t="shared" si="3177"/>
        <v>4.654299374999999</v>
      </c>
      <c r="Z1675" s="5">
        <f t="shared" si="3177"/>
        <v>14.50306</v>
      </c>
      <c r="AA1675" s="5">
        <f t="shared" si="3177"/>
        <v>1.3984199999999998</v>
      </c>
      <c r="AB1675" s="5"/>
      <c r="AC1675" s="5">
        <f t="shared" si="3177"/>
        <v>5.6871100000000006</v>
      </c>
      <c r="AD1675" s="5">
        <f t="shared" si="3177"/>
        <v>0.28635750000000004</v>
      </c>
      <c r="AE1675" s="5">
        <f t="shared" si="3177"/>
        <v>0.1479768749999999</v>
      </c>
      <c r="AF1675" s="5">
        <f t="shared" si="3177"/>
        <v>5.3909125000000007</v>
      </c>
      <c r="AG1675" s="5">
        <f t="shared" si="3177"/>
        <v>2.9618268750000007</v>
      </c>
      <c r="AH1675" s="5">
        <f t="shared" si="3177"/>
        <v>7.8093400000000006</v>
      </c>
      <c r="AI1675" s="5">
        <f t="shared" si="3177"/>
        <v>1.2818849999999999</v>
      </c>
    </row>
    <row r="1676" spans="2:35" hidden="1" x14ac:dyDescent="0.3">
      <c r="B1676" s="85">
        <f t="shared" si="3175"/>
        <v>41729</v>
      </c>
      <c r="C1676" s="3"/>
      <c r="D1676" s="3"/>
      <c r="E1676" s="5">
        <f t="shared" ref="E1676:AI1676" si="3178">E867+E974</f>
        <v>38.146679999999975</v>
      </c>
      <c r="F1676" s="5">
        <f t="shared" si="3178"/>
        <v>5.1934024999999995</v>
      </c>
      <c r="G1676" s="5">
        <f t="shared" si="3178"/>
        <v>2.7043762499999993</v>
      </c>
      <c r="H1676" s="5">
        <f t="shared" si="3178"/>
        <v>28.346522499999999</v>
      </c>
      <c r="I1676" s="5">
        <f t="shared" si="3178"/>
        <v>79.426327499999985</v>
      </c>
      <c r="J1676" s="5">
        <f t="shared" si="3178"/>
        <v>205.94200000000001</v>
      </c>
      <c r="K1676" s="5">
        <f t="shared" si="3178"/>
        <v>20.691132</v>
      </c>
      <c r="L1676" s="5"/>
      <c r="M1676" s="5">
        <f t="shared" si="3178"/>
        <v>16.061759999999992</v>
      </c>
      <c r="N1676" s="5">
        <f t="shared" si="3178"/>
        <v>0</v>
      </c>
      <c r="O1676" s="5">
        <f t="shared" si="3178"/>
        <v>0</v>
      </c>
      <c r="P1676" s="5">
        <f t="shared" si="3178"/>
        <v>0</v>
      </c>
      <c r="Q1676" s="5">
        <f t="shared" si="3178"/>
        <v>0</v>
      </c>
      <c r="R1676" s="5">
        <f t="shared" si="3178"/>
        <v>0</v>
      </c>
      <c r="S1676" s="5">
        <f t="shared" si="3178"/>
        <v>0</v>
      </c>
      <c r="T1676" s="5"/>
      <c r="U1676" s="5">
        <f t="shared" si="3178"/>
        <v>8.5328099999999978</v>
      </c>
      <c r="V1676" s="5">
        <f t="shared" si="3178"/>
        <v>0.64028250000000009</v>
      </c>
      <c r="W1676" s="5">
        <f t="shared" si="3178"/>
        <v>0.33341624999999997</v>
      </c>
      <c r="X1676" s="5">
        <f t="shared" si="3178"/>
        <v>9.9514387500000012</v>
      </c>
      <c r="Y1676" s="5">
        <f t="shared" si="3178"/>
        <v>5.3273756250000002</v>
      </c>
      <c r="Z1676" s="5">
        <f t="shared" si="3178"/>
        <v>16.732787500000001</v>
      </c>
      <c r="AA1676" s="5">
        <f t="shared" si="3178"/>
        <v>1.612296</v>
      </c>
      <c r="AB1676" s="5"/>
      <c r="AC1676" s="5">
        <f t="shared" si="3178"/>
        <v>6.5250899999999987</v>
      </c>
      <c r="AD1676" s="5">
        <f t="shared" si="3178"/>
        <v>0.32014125000000004</v>
      </c>
      <c r="AE1676" s="5">
        <f t="shared" si="3178"/>
        <v>0.16670812499999998</v>
      </c>
      <c r="AF1676" s="5">
        <f t="shared" si="3178"/>
        <v>6.0311749999999993</v>
      </c>
      <c r="AG1676" s="5">
        <f t="shared" si="3178"/>
        <v>3.3901481249999996</v>
      </c>
      <c r="AH1676" s="5">
        <f t="shared" si="3178"/>
        <v>9.0099625000000003</v>
      </c>
      <c r="AI1676" s="5">
        <f t="shared" si="3178"/>
        <v>1.477938</v>
      </c>
    </row>
    <row r="1677" spans="2:35" hidden="1" x14ac:dyDescent="0.3">
      <c r="B1677" s="85">
        <f t="shared" si="3175"/>
        <v>42094</v>
      </c>
      <c r="C1677" s="3"/>
      <c r="D1677" s="3"/>
      <c r="E1677" s="5">
        <f t="shared" ref="E1677:AI1677" si="3179">E868+E975</f>
        <v>40.830239999999975</v>
      </c>
      <c r="F1677" s="5">
        <f t="shared" si="3179"/>
        <v>5.4804750000000002</v>
      </c>
      <c r="G1677" s="5">
        <f t="shared" si="3179"/>
        <v>2.8360500000000002</v>
      </c>
      <c r="H1677" s="5">
        <f t="shared" si="3179"/>
        <v>29.632912499999996</v>
      </c>
      <c r="I1677" s="5">
        <f t="shared" si="3179"/>
        <v>84.853394999999978</v>
      </c>
      <c r="J1677" s="5">
        <f t="shared" si="3179"/>
        <v>220.75239999999997</v>
      </c>
      <c r="K1677" s="5">
        <f t="shared" si="3179"/>
        <v>22.309826000000001</v>
      </c>
      <c r="L1677" s="5"/>
      <c r="M1677" s="5">
        <f t="shared" si="3179"/>
        <v>17.191679999999991</v>
      </c>
      <c r="N1677" s="5">
        <f t="shared" si="3179"/>
        <v>0</v>
      </c>
      <c r="O1677" s="5">
        <f t="shared" si="3179"/>
        <v>0</v>
      </c>
      <c r="P1677" s="5">
        <f t="shared" si="3179"/>
        <v>0</v>
      </c>
      <c r="Q1677" s="5">
        <f t="shared" si="3179"/>
        <v>0</v>
      </c>
      <c r="R1677" s="5">
        <f t="shared" si="3179"/>
        <v>0</v>
      </c>
      <c r="S1677" s="5">
        <f t="shared" si="3179"/>
        <v>0</v>
      </c>
      <c r="T1677" s="5"/>
      <c r="U1677" s="5">
        <f t="shared" si="3179"/>
        <v>9.1330799999999996</v>
      </c>
      <c r="V1677" s="5">
        <f t="shared" si="3179"/>
        <v>0.67567500000000003</v>
      </c>
      <c r="W1677" s="5">
        <f t="shared" si="3179"/>
        <v>0.34965000000000002</v>
      </c>
      <c r="X1677" s="5">
        <f t="shared" si="3179"/>
        <v>10.403043750000002</v>
      </c>
      <c r="Y1677" s="5">
        <f t="shared" si="3179"/>
        <v>5.691386249999999</v>
      </c>
      <c r="Z1677" s="5">
        <f t="shared" si="3179"/>
        <v>17.936132499999999</v>
      </c>
      <c r="AA1677" s="5">
        <f t="shared" si="3179"/>
        <v>1.7384279999999999</v>
      </c>
      <c r="AB1677" s="5"/>
      <c r="AC1677" s="5">
        <f t="shared" si="3179"/>
        <v>6.9841199999999972</v>
      </c>
      <c r="AD1677" s="5">
        <f t="shared" si="3179"/>
        <v>0.33783750000000001</v>
      </c>
      <c r="AE1677" s="5">
        <f t="shared" si="3179"/>
        <v>0.17482500000000001</v>
      </c>
      <c r="AF1677" s="5">
        <f t="shared" si="3179"/>
        <v>6.3048750000000009</v>
      </c>
      <c r="AG1677" s="5">
        <f t="shared" si="3179"/>
        <v>3.6217912499999994</v>
      </c>
      <c r="AH1677" s="5">
        <f t="shared" si="3179"/>
        <v>9.6579175000000017</v>
      </c>
      <c r="AI1677" s="5">
        <f t="shared" si="3179"/>
        <v>1.5935589999999999</v>
      </c>
    </row>
    <row r="1678" spans="2:35" hidden="1" x14ac:dyDescent="0.3">
      <c r="B1678" s="85">
        <f t="shared" si="3175"/>
        <v>42460</v>
      </c>
      <c r="C1678" s="3"/>
      <c r="D1678" s="3"/>
      <c r="E1678" s="5">
        <f t="shared" ref="E1678:AI1678" si="3180">E869+E976</f>
        <v>43.756239999999991</v>
      </c>
      <c r="F1678" s="5">
        <f t="shared" si="3180"/>
        <v>5.6892550000000011</v>
      </c>
      <c r="G1678" s="5">
        <f t="shared" si="3180"/>
        <v>2.9981100000000005</v>
      </c>
      <c r="H1678" s="5">
        <f t="shared" si="3180"/>
        <v>30.942273750000005</v>
      </c>
      <c r="I1678" s="5">
        <f t="shared" si="3180"/>
        <v>90.724184999999977</v>
      </c>
      <c r="J1678" s="5">
        <f t="shared" si="3180"/>
        <v>236.91800000000001</v>
      </c>
      <c r="K1678" s="5">
        <f t="shared" si="3180"/>
        <v>23.787764000000003</v>
      </c>
      <c r="L1678" s="5"/>
      <c r="M1678" s="5">
        <f t="shared" si="3180"/>
        <v>18.42367999999999</v>
      </c>
      <c r="N1678" s="5">
        <f t="shared" si="3180"/>
        <v>0</v>
      </c>
      <c r="O1678" s="5">
        <f t="shared" si="3180"/>
        <v>0</v>
      </c>
      <c r="P1678" s="5">
        <f t="shared" si="3180"/>
        <v>0</v>
      </c>
      <c r="Q1678" s="5">
        <f t="shared" si="3180"/>
        <v>0</v>
      </c>
      <c r="R1678" s="5">
        <f t="shared" si="3180"/>
        <v>0</v>
      </c>
      <c r="S1678" s="5">
        <f t="shared" si="3180"/>
        <v>0</v>
      </c>
      <c r="T1678" s="5"/>
      <c r="U1678" s="5">
        <f t="shared" si="3180"/>
        <v>9.7875799999999984</v>
      </c>
      <c r="V1678" s="5">
        <f t="shared" si="3180"/>
        <v>0.70141500000000012</v>
      </c>
      <c r="W1678" s="5">
        <f t="shared" si="3180"/>
        <v>0.3696299999999999</v>
      </c>
      <c r="X1678" s="5">
        <f t="shared" si="3180"/>
        <v>10.862713124999999</v>
      </c>
      <c r="Y1678" s="5">
        <f t="shared" si="3180"/>
        <v>6.0851587499999997</v>
      </c>
      <c r="Z1678" s="5">
        <f t="shared" si="3180"/>
        <v>19.249587500000001</v>
      </c>
      <c r="AA1678" s="5">
        <f t="shared" si="3180"/>
        <v>1.8535919999999997</v>
      </c>
      <c r="AB1678" s="5"/>
      <c r="AC1678" s="5">
        <f t="shared" si="3180"/>
        <v>7.4846199999999996</v>
      </c>
      <c r="AD1678" s="5">
        <f t="shared" si="3180"/>
        <v>0.35070750000000006</v>
      </c>
      <c r="AE1678" s="5">
        <f t="shared" si="3180"/>
        <v>0.18481499999999995</v>
      </c>
      <c r="AF1678" s="5">
        <f t="shared" si="3180"/>
        <v>6.5834625000000013</v>
      </c>
      <c r="AG1678" s="5">
        <f t="shared" si="3180"/>
        <v>3.8723737500000004</v>
      </c>
      <c r="AH1678" s="5">
        <f t="shared" si="3180"/>
        <v>10.365162500000002</v>
      </c>
      <c r="AI1678" s="5">
        <f t="shared" si="3180"/>
        <v>1.6991259999999999</v>
      </c>
    </row>
    <row r="1679" spans="2:35" hidden="1" x14ac:dyDescent="0.3">
      <c r="B1679" s="85">
        <f t="shared" si="3175"/>
        <v>42825</v>
      </c>
      <c r="C1679" s="3"/>
      <c r="D1679" s="3"/>
      <c r="E1679" s="5">
        <f t="shared" ref="E1679:AI1679" si="3181">E870+E977</f>
        <v>47.083519999999993</v>
      </c>
      <c r="F1679" s="5">
        <f t="shared" si="3181"/>
        <v>5.9241325000000007</v>
      </c>
      <c r="G1679" s="5">
        <f t="shared" si="3181"/>
        <v>3.1702987500000006</v>
      </c>
      <c r="H1679" s="5">
        <f t="shared" si="3181"/>
        <v>32.343519999999998</v>
      </c>
      <c r="I1679" s="5">
        <f t="shared" si="3181"/>
        <v>97.175227499999977</v>
      </c>
      <c r="J1679" s="5">
        <f t="shared" si="3181"/>
        <v>254.9228</v>
      </c>
      <c r="K1679" s="5">
        <f t="shared" si="3181"/>
        <v>25.547213999999997</v>
      </c>
      <c r="L1679" s="5"/>
      <c r="M1679" s="5">
        <f t="shared" si="3181"/>
        <v>19.824639999999988</v>
      </c>
      <c r="N1679" s="5">
        <f t="shared" si="3181"/>
        <v>0</v>
      </c>
      <c r="O1679" s="5">
        <f t="shared" si="3181"/>
        <v>0</v>
      </c>
      <c r="P1679" s="5">
        <f t="shared" si="3181"/>
        <v>0</v>
      </c>
      <c r="Q1679" s="5">
        <f t="shared" si="3181"/>
        <v>0</v>
      </c>
      <c r="R1679" s="5">
        <f t="shared" si="3181"/>
        <v>0</v>
      </c>
      <c r="S1679" s="5">
        <f t="shared" si="3181"/>
        <v>0</v>
      </c>
      <c r="T1679" s="5"/>
      <c r="U1679" s="5">
        <f t="shared" si="3181"/>
        <v>10.531839999999995</v>
      </c>
      <c r="V1679" s="5">
        <f t="shared" si="3181"/>
        <v>0.73037250000000009</v>
      </c>
      <c r="W1679" s="5">
        <f t="shared" si="3181"/>
        <v>0.39085875000000003</v>
      </c>
      <c r="X1679" s="5">
        <f t="shared" si="3181"/>
        <v>11.35464</v>
      </c>
      <c r="Y1679" s="5">
        <f t="shared" si="3181"/>
        <v>6.5178506249999995</v>
      </c>
      <c r="Z1679" s="5">
        <f t="shared" si="3181"/>
        <v>20.712477500000002</v>
      </c>
      <c r="AA1679" s="5">
        <f t="shared" si="3181"/>
        <v>1.9906920000000001</v>
      </c>
      <c r="AB1679" s="5"/>
      <c r="AC1679" s="5">
        <f t="shared" si="3181"/>
        <v>8.0537599999999969</v>
      </c>
      <c r="AD1679" s="5">
        <f t="shared" si="3181"/>
        <v>0.36518625000000005</v>
      </c>
      <c r="AE1679" s="5">
        <f t="shared" si="3181"/>
        <v>0.19542937500000002</v>
      </c>
      <c r="AF1679" s="5">
        <f t="shared" si="3181"/>
        <v>6.8816000000000006</v>
      </c>
      <c r="AG1679" s="5">
        <f t="shared" si="3181"/>
        <v>4.1477231250000006</v>
      </c>
      <c r="AH1679" s="5">
        <f t="shared" si="3181"/>
        <v>11.152872500000001</v>
      </c>
      <c r="AI1679" s="5">
        <f t="shared" si="3181"/>
        <v>1.8248010000000003</v>
      </c>
    </row>
    <row r="1680" spans="2:35" hidden="1" x14ac:dyDescent="0.3">
      <c r="B1680" s="85">
        <f t="shared" si="3175"/>
        <v>43190</v>
      </c>
      <c r="C1680" s="3"/>
      <c r="D1680" s="3"/>
      <c r="E1680" s="5">
        <f t="shared" ref="E1680:AI1680" si="3182">E871+E978</f>
        <v>50.63651999999999</v>
      </c>
      <c r="F1680" s="5">
        <f t="shared" si="3182"/>
        <v>6.2373025000000002</v>
      </c>
      <c r="G1680" s="5">
        <f t="shared" si="3182"/>
        <v>3.3728737500000001</v>
      </c>
      <c r="H1680" s="5">
        <f t="shared" si="3182"/>
        <v>33.836651249999996</v>
      </c>
      <c r="I1680" s="5">
        <f t="shared" si="3182"/>
        <v>104.20652249999998</v>
      </c>
      <c r="J1680" s="5">
        <f t="shared" si="3182"/>
        <v>274.37959999999998</v>
      </c>
      <c r="K1680" s="5">
        <f t="shared" si="3182"/>
        <v>27.588175999999997</v>
      </c>
      <c r="L1680" s="5"/>
      <c r="M1680" s="5">
        <f t="shared" si="3182"/>
        <v>21.320639999999997</v>
      </c>
      <c r="N1680" s="5">
        <f t="shared" si="3182"/>
        <v>0</v>
      </c>
      <c r="O1680" s="5">
        <f t="shared" si="3182"/>
        <v>0</v>
      </c>
      <c r="P1680" s="5">
        <f t="shared" si="3182"/>
        <v>0</v>
      </c>
      <c r="Q1680" s="5">
        <f t="shared" si="3182"/>
        <v>0</v>
      </c>
      <c r="R1680" s="5">
        <f t="shared" si="3182"/>
        <v>0</v>
      </c>
      <c r="S1680" s="5">
        <f t="shared" si="3182"/>
        <v>0</v>
      </c>
      <c r="T1680" s="5"/>
      <c r="U1680" s="5">
        <f t="shared" si="3182"/>
        <v>11.326589999999996</v>
      </c>
      <c r="V1680" s="5">
        <f t="shared" si="3182"/>
        <v>0.76898250000000012</v>
      </c>
      <c r="W1680" s="5">
        <f t="shared" si="3182"/>
        <v>0.41583375</v>
      </c>
      <c r="X1680" s="5">
        <f t="shared" si="3182"/>
        <v>11.878824375000001</v>
      </c>
      <c r="Y1680" s="5">
        <f t="shared" si="3182"/>
        <v>6.9894618749999982</v>
      </c>
      <c r="Z1680" s="5">
        <f t="shared" si="3182"/>
        <v>22.293342499999998</v>
      </c>
      <c r="AA1680" s="5">
        <f t="shared" si="3182"/>
        <v>2.1497279999999996</v>
      </c>
      <c r="AB1680" s="5"/>
      <c r="AC1680" s="5">
        <f t="shared" si="3182"/>
        <v>8.6615099999999998</v>
      </c>
      <c r="AD1680" s="5">
        <f t="shared" si="3182"/>
        <v>0.38449125000000006</v>
      </c>
      <c r="AE1680" s="5">
        <f t="shared" si="3182"/>
        <v>0.207916875</v>
      </c>
      <c r="AF1680" s="5">
        <f t="shared" si="3182"/>
        <v>7.1992874999999987</v>
      </c>
      <c r="AG1680" s="5">
        <f t="shared" si="3182"/>
        <v>4.4478393750000009</v>
      </c>
      <c r="AH1680" s="5">
        <f t="shared" si="3182"/>
        <v>12.0041075</v>
      </c>
      <c r="AI1680" s="5">
        <f t="shared" si="3182"/>
        <v>1.9705840000000001</v>
      </c>
    </row>
    <row r="1681" spans="2:35" hidden="1" x14ac:dyDescent="0.3">
      <c r="B1681" s="85">
        <f t="shared" si="3175"/>
        <v>43555</v>
      </c>
      <c r="C1681" s="3"/>
      <c r="D1681" s="3"/>
      <c r="E1681" s="5">
        <f t="shared" ref="E1681:AI1681" si="3183">E872+E979</f>
        <v>54.482119999999981</v>
      </c>
      <c r="F1681" s="5">
        <f t="shared" si="3183"/>
        <v>6.5504725000000015</v>
      </c>
      <c r="G1681" s="5">
        <f t="shared" si="3183"/>
        <v>3.5653199999999998</v>
      </c>
      <c r="H1681" s="5">
        <f t="shared" si="3183"/>
        <v>35.421667499999998</v>
      </c>
      <c r="I1681" s="5">
        <f t="shared" si="3183"/>
        <v>111.61327499999996</v>
      </c>
      <c r="J1681" s="5">
        <f t="shared" si="3183"/>
        <v>295.14319999999998</v>
      </c>
      <c r="K1681" s="5">
        <f t="shared" si="3183"/>
        <v>29.769893999999997</v>
      </c>
      <c r="L1681" s="5"/>
      <c r="M1681" s="5">
        <f t="shared" si="3183"/>
        <v>22.93983999999999</v>
      </c>
      <c r="N1681" s="5">
        <f t="shared" si="3183"/>
        <v>0</v>
      </c>
      <c r="O1681" s="5">
        <f t="shared" si="3183"/>
        <v>0</v>
      </c>
      <c r="P1681" s="5">
        <f t="shared" si="3183"/>
        <v>0</v>
      </c>
      <c r="Q1681" s="5">
        <f t="shared" si="3183"/>
        <v>0</v>
      </c>
      <c r="R1681" s="5">
        <f t="shared" si="3183"/>
        <v>0</v>
      </c>
      <c r="S1681" s="5">
        <f t="shared" si="3183"/>
        <v>0</v>
      </c>
      <c r="T1681" s="5"/>
      <c r="U1681" s="5">
        <f t="shared" si="3183"/>
        <v>12.186789999999995</v>
      </c>
      <c r="V1681" s="5">
        <f t="shared" si="3183"/>
        <v>0.80759250000000016</v>
      </c>
      <c r="W1681" s="5">
        <f t="shared" si="3183"/>
        <v>0.43955999999999973</v>
      </c>
      <c r="X1681" s="5">
        <f t="shared" si="3183"/>
        <v>12.435266249999998</v>
      </c>
      <c r="Y1681" s="5">
        <f t="shared" si="3183"/>
        <v>7.4862562499999985</v>
      </c>
      <c r="Z1681" s="5">
        <f t="shared" si="3183"/>
        <v>23.980385000000002</v>
      </c>
      <c r="AA1681" s="5">
        <f t="shared" si="3183"/>
        <v>2.3197319999999997</v>
      </c>
      <c r="AB1681" s="5"/>
      <c r="AC1681" s="5">
        <f t="shared" si="3183"/>
        <v>9.3193099999999944</v>
      </c>
      <c r="AD1681" s="5">
        <f t="shared" si="3183"/>
        <v>0.40379625000000008</v>
      </c>
      <c r="AE1681" s="5">
        <f t="shared" si="3183"/>
        <v>0.21977999999999986</v>
      </c>
      <c r="AF1681" s="5">
        <f t="shared" si="3183"/>
        <v>7.536525000000001</v>
      </c>
      <c r="AG1681" s="5">
        <f t="shared" si="3183"/>
        <v>4.7639812499999987</v>
      </c>
      <c r="AH1681" s="5">
        <f t="shared" si="3183"/>
        <v>12.912515000000003</v>
      </c>
      <c r="AI1681" s="5">
        <f t="shared" si="3183"/>
        <v>2.1264209999999997</v>
      </c>
    </row>
    <row r="1682" spans="2:35" hidden="1" x14ac:dyDescent="0.3">
      <c r="B1682" s="85">
        <f t="shared" si="3175"/>
        <v>43921</v>
      </c>
      <c r="C1682" s="3"/>
      <c r="D1682" s="3"/>
      <c r="E1682" s="5">
        <f t="shared" ref="E1682:AI1682" si="3184">E873+E980</f>
        <v>58.603599999999972</v>
      </c>
      <c r="F1682" s="5">
        <f t="shared" si="3184"/>
        <v>6.863642500000001</v>
      </c>
      <c r="G1682" s="5">
        <f t="shared" si="3184"/>
        <v>3.7476374999999997</v>
      </c>
      <c r="H1682" s="5">
        <f t="shared" si="3184"/>
        <v>37.098568749999991</v>
      </c>
      <c r="I1682" s="5">
        <f t="shared" si="3184"/>
        <v>119.66854499999999</v>
      </c>
      <c r="J1682" s="5">
        <f t="shared" si="3184"/>
        <v>317.64920000000001</v>
      </c>
      <c r="K1682" s="5">
        <f t="shared" si="3184"/>
        <v>31.881233999999999</v>
      </c>
      <c r="L1682" s="5"/>
      <c r="M1682" s="5">
        <f t="shared" si="3184"/>
        <v>24.67519999999999</v>
      </c>
      <c r="N1682" s="5">
        <f t="shared" si="3184"/>
        <v>0</v>
      </c>
      <c r="O1682" s="5">
        <f t="shared" si="3184"/>
        <v>0</v>
      </c>
      <c r="P1682" s="5">
        <f t="shared" si="3184"/>
        <v>0</v>
      </c>
      <c r="Q1682" s="5">
        <f t="shared" si="3184"/>
        <v>0</v>
      </c>
      <c r="R1682" s="5">
        <f t="shared" si="3184"/>
        <v>0</v>
      </c>
      <c r="S1682" s="5">
        <f t="shared" si="3184"/>
        <v>0</v>
      </c>
      <c r="T1682" s="5"/>
      <c r="U1682" s="5">
        <f t="shared" si="3184"/>
        <v>13.108699999999999</v>
      </c>
      <c r="V1682" s="5">
        <f t="shared" si="3184"/>
        <v>0.84620249999999997</v>
      </c>
      <c r="W1682" s="5">
        <f t="shared" si="3184"/>
        <v>0.4620375000000001</v>
      </c>
      <c r="X1682" s="5">
        <f t="shared" si="3184"/>
        <v>13.023965625000002</v>
      </c>
      <c r="Y1682" s="5">
        <f t="shared" si="3184"/>
        <v>8.0265487499999999</v>
      </c>
      <c r="Z1682" s="5">
        <f t="shared" si="3184"/>
        <v>25.8089975</v>
      </c>
      <c r="AA1682" s="5">
        <f t="shared" si="3184"/>
        <v>2.4842519999999997</v>
      </c>
      <c r="AB1682" s="5"/>
      <c r="AC1682" s="5">
        <f t="shared" si="3184"/>
        <v>10.024299999999997</v>
      </c>
      <c r="AD1682" s="5">
        <f t="shared" si="3184"/>
        <v>0.42310124999999998</v>
      </c>
      <c r="AE1682" s="5">
        <f t="shared" si="3184"/>
        <v>0.23101875000000005</v>
      </c>
      <c r="AF1682" s="5">
        <f t="shared" si="3184"/>
        <v>7.8933125000000004</v>
      </c>
      <c r="AG1682" s="5">
        <f t="shared" si="3184"/>
        <v>5.1078037499999986</v>
      </c>
      <c r="AH1682" s="5">
        <f t="shared" si="3184"/>
        <v>13.897152500000002</v>
      </c>
      <c r="AI1682" s="5">
        <f t="shared" si="3184"/>
        <v>2.277231</v>
      </c>
    </row>
    <row r="1683" spans="2:35" hidden="1" x14ac:dyDescent="0.3">
      <c r="B1683" s="85">
        <f t="shared" si="3175"/>
        <v>44286</v>
      </c>
      <c r="C1683" s="3"/>
      <c r="D1683" s="3"/>
      <c r="E1683" s="5">
        <f t="shared" ref="E1683:AI1683" si="3185">E874+E981</f>
        <v>48.680279999999982</v>
      </c>
      <c r="F1683" s="5">
        <f t="shared" si="3185"/>
        <v>7.2551050000000004</v>
      </c>
      <c r="G1683" s="5">
        <f t="shared" si="3185"/>
        <v>4.0413712499999974</v>
      </c>
      <c r="H1683" s="5">
        <f t="shared" si="3185"/>
        <v>29.770740000000004</v>
      </c>
      <c r="I1683" s="5">
        <f t="shared" si="3185"/>
        <v>97.857877499999972</v>
      </c>
      <c r="J1683" s="5">
        <f t="shared" si="3185"/>
        <v>278.10640000000001</v>
      </c>
      <c r="K1683" s="5">
        <f t="shared" si="3185"/>
        <v>28.010443999999996</v>
      </c>
      <c r="L1683" s="5"/>
      <c r="M1683" s="5">
        <f t="shared" si="3185"/>
        <v>20.496959999999987</v>
      </c>
      <c r="N1683" s="5">
        <f t="shared" si="3185"/>
        <v>0</v>
      </c>
      <c r="O1683" s="5">
        <f t="shared" si="3185"/>
        <v>0</v>
      </c>
      <c r="P1683" s="5">
        <f t="shared" si="3185"/>
        <v>0</v>
      </c>
      <c r="Q1683" s="5">
        <f t="shared" si="3185"/>
        <v>0</v>
      </c>
      <c r="R1683" s="5">
        <f t="shared" si="3185"/>
        <v>0</v>
      </c>
      <c r="S1683" s="5">
        <f t="shared" si="3185"/>
        <v>0</v>
      </c>
      <c r="T1683" s="5"/>
      <c r="U1683" s="5">
        <f t="shared" si="3185"/>
        <v>10.889009999999999</v>
      </c>
      <c r="V1683" s="5">
        <f t="shared" si="3185"/>
        <v>0.89446500000000029</v>
      </c>
      <c r="W1683" s="5">
        <f t="shared" si="3185"/>
        <v>0.49825125000000003</v>
      </c>
      <c r="X1683" s="5">
        <f t="shared" si="3185"/>
        <v>10.451430000000002</v>
      </c>
      <c r="Y1683" s="5">
        <f t="shared" si="3185"/>
        <v>6.5636381249999989</v>
      </c>
      <c r="Z1683" s="5">
        <f t="shared" si="3185"/>
        <v>22.596145</v>
      </c>
      <c r="AA1683" s="5">
        <f t="shared" si="3185"/>
        <v>2.1826319999999999</v>
      </c>
      <c r="AB1683" s="5"/>
      <c r="AC1683" s="5">
        <f t="shared" si="3185"/>
        <v>8.3268899999999988</v>
      </c>
      <c r="AD1683" s="5">
        <f t="shared" si="3185"/>
        <v>0.44723250000000014</v>
      </c>
      <c r="AE1683" s="5">
        <f t="shared" si="3185"/>
        <v>0.24912562500000002</v>
      </c>
      <c r="AF1683" s="5">
        <f t="shared" si="3185"/>
        <v>6.3342000000000009</v>
      </c>
      <c r="AG1683" s="5">
        <f t="shared" si="3185"/>
        <v>4.1768606249999998</v>
      </c>
      <c r="AH1683" s="5">
        <f t="shared" si="3185"/>
        <v>12.167155000000003</v>
      </c>
      <c r="AI1683" s="5">
        <f t="shared" si="3185"/>
        <v>2.0007459999999999</v>
      </c>
    </row>
    <row r="1684" spans="2:35" x14ac:dyDescent="0.3">
      <c r="B1684" s="85">
        <f t="shared" si="3175"/>
        <v>44651</v>
      </c>
      <c r="C1684" s="3"/>
      <c r="D1684" s="3"/>
      <c r="E1684" s="5">
        <f t="shared" ref="E1684:AI1684" si="3186">E875+E982</f>
        <v>9.1405313999999933</v>
      </c>
      <c r="F1684" s="5">
        <f t="shared" si="3186"/>
        <v>7.7345160749999984</v>
      </c>
      <c r="G1684" s="5">
        <f t="shared" si="3186"/>
        <v>4.3810895250000002</v>
      </c>
      <c r="H1684" s="5">
        <f t="shared" si="3186"/>
        <v>3.8639939625000004</v>
      </c>
      <c r="I1684" s="5">
        <f t="shared" si="3186"/>
        <v>13.396664924999996</v>
      </c>
      <c r="J1684" s="5">
        <f t="shared" si="3186"/>
        <v>106.03157399999999</v>
      </c>
      <c r="K1684" s="5">
        <f t="shared" si="3186"/>
        <v>10.710827819999999</v>
      </c>
      <c r="L1684" s="5"/>
      <c r="M1684" s="5">
        <f t="shared" si="3186"/>
        <v>3.8486447999999989</v>
      </c>
      <c r="N1684" s="5">
        <f t="shared" si="3186"/>
        <v>0</v>
      </c>
      <c r="O1684" s="5">
        <f t="shared" si="3186"/>
        <v>0</v>
      </c>
      <c r="P1684" s="5">
        <f t="shared" si="3186"/>
        <v>0</v>
      </c>
      <c r="Q1684" s="5">
        <f t="shared" si="3186"/>
        <v>0</v>
      </c>
      <c r="R1684" s="5">
        <f t="shared" si="3186"/>
        <v>0</v>
      </c>
      <c r="S1684" s="5">
        <f t="shared" si="3186"/>
        <v>0</v>
      </c>
      <c r="T1684" s="5"/>
      <c r="U1684" s="5">
        <f t="shared" si="3186"/>
        <v>2.0445925499999991</v>
      </c>
      <c r="V1684" s="5">
        <f t="shared" si="3186"/>
        <v>0.95357047499999981</v>
      </c>
      <c r="W1684" s="5">
        <f t="shared" si="3186"/>
        <v>0.54013432499999947</v>
      </c>
      <c r="X1684" s="5">
        <f t="shared" si="3186"/>
        <v>1.3565085187500001</v>
      </c>
      <c r="Y1684" s="5">
        <f t="shared" si="3186"/>
        <v>0.89855679374999986</v>
      </c>
      <c r="Z1684" s="5">
        <f t="shared" si="3186"/>
        <v>8.6150653874999996</v>
      </c>
      <c r="AA1684" s="5">
        <f t="shared" si="3186"/>
        <v>0.83460995999999987</v>
      </c>
      <c r="AB1684" s="5"/>
      <c r="AC1684" s="5">
        <f t="shared" si="3186"/>
        <v>1.5635119499999997</v>
      </c>
      <c r="AD1684" s="5">
        <f t="shared" si="3186"/>
        <v>0.4767852374999999</v>
      </c>
      <c r="AE1684" s="5">
        <f t="shared" si="3186"/>
        <v>0.27006716249999974</v>
      </c>
      <c r="AF1684" s="5">
        <f t="shared" si="3186"/>
        <v>0.82212637500000008</v>
      </c>
      <c r="AG1684" s="5">
        <f t="shared" si="3186"/>
        <v>0.57180886875000003</v>
      </c>
      <c r="AH1684" s="5">
        <f t="shared" si="3186"/>
        <v>4.6388813625000012</v>
      </c>
      <c r="AI1684" s="5">
        <f t="shared" si="3186"/>
        <v>0.76505913000000003</v>
      </c>
    </row>
    <row r="1685" spans="2:35" x14ac:dyDescent="0.3">
      <c r="B1685" s="85">
        <f t="shared" si="3175"/>
        <v>45016</v>
      </c>
      <c r="C1685" s="3"/>
      <c r="D1685" s="3"/>
      <c r="E1685" s="5">
        <f t="shared" ref="E1685:AI1685" si="3187">E876+E983</f>
        <v>9.186234056999993</v>
      </c>
      <c r="F1685" s="5">
        <f t="shared" si="3187"/>
        <v>7.773188655374998</v>
      </c>
      <c r="G1685" s="5">
        <f t="shared" si="3187"/>
        <v>4.4029949726250024</v>
      </c>
      <c r="H1685" s="5">
        <f t="shared" si="3187"/>
        <v>3.8833139323124994</v>
      </c>
      <c r="I1685" s="5">
        <f t="shared" si="3187"/>
        <v>13.463648249624995</v>
      </c>
      <c r="J1685" s="5">
        <f t="shared" si="3187"/>
        <v>106.56173186999997</v>
      </c>
      <c r="K1685" s="5">
        <f t="shared" si="3187"/>
        <v>10.764381959099998</v>
      </c>
      <c r="L1685" s="5"/>
      <c r="M1685" s="5">
        <f t="shared" si="3187"/>
        <v>3.8678880239999991</v>
      </c>
      <c r="N1685" s="5">
        <f t="shared" si="3187"/>
        <v>0</v>
      </c>
      <c r="O1685" s="5">
        <f t="shared" si="3187"/>
        <v>0</v>
      </c>
      <c r="P1685" s="5">
        <f t="shared" si="3187"/>
        <v>0</v>
      </c>
      <c r="Q1685" s="5">
        <f t="shared" si="3187"/>
        <v>0</v>
      </c>
      <c r="R1685" s="5">
        <f t="shared" si="3187"/>
        <v>0</v>
      </c>
      <c r="S1685" s="5">
        <f t="shared" si="3187"/>
        <v>0</v>
      </c>
      <c r="T1685" s="5"/>
      <c r="U1685" s="5">
        <f t="shared" si="3187"/>
        <v>2.0548155127499985</v>
      </c>
      <c r="V1685" s="5">
        <f t="shared" si="3187"/>
        <v>0.95833832737499991</v>
      </c>
      <c r="W1685" s="5">
        <f t="shared" si="3187"/>
        <v>0.54283499662499946</v>
      </c>
      <c r="X1685" s="5">
        <f t="shared" si="3187"/>
        <v>1.3632910613437499</v>
      </c>
      <c r="Y1685" s="5">
        <f t="shared" si="3187"/>
        <v>0.90304957771874994</v>
      </c>
      <c r="Z1685" s="5">
        <f t="shared" si="3187"/>
        <v>8.6581407144374971</v>
      </c>
      <c r="AA1685" s="5">
        <f t="shared" si="3187"/>
        <v>0.83878300979999998</v>
      </c>
      <c r="AB1685" s="5"/>
      <c r="AC1685" s="5">
        <f t="shared" si="3187"/>
        <v>1.5713295097499991</v>
      </c>
      <c r="AD1685" s="5">
        <f t="shared" si="3187"/>
        <v>0.47916916368749995</v>
      </c>
      <c r="AE1685" s="5">
        <f t="shared" si="3187"/>
        <v>0.27141749831249973</v>
      </c>
      <c r="AF1685" s="5">
        <f t="shared" si="3187"/>
        <v>0.82623700687499979</v>
      </c>
      <c r="AG1685" s="5">
        <f t="shared" si="3187"/>
        <v>0.57466791309374998</v>
      </c>
      <c r="AH1685" s="5">
        <f t="shared" si="3187"/>
        <v>4.6620757693124997</v>
      </c>
      <c r="AI1685" s="5">
        <f t="shared" si="3187"/>
        <v>0.76888442564999981</v>
      </c>
    </row>
    <row r="1686" spans="2:35" x14ac:dyDescent="0.3">
      <c r="B1686" s="85">
        <f t="shared" si="3175"/>
        <v>45382</v>
      </c>
      <c r="C1686" s="3"/>
      <c r="D1686" s="3"/>
      <c r="E1686" s="5">
        <f t="shared" ref="E1686:AI1686" si="3188">E877+E984</f>
        <v>9.2321652272849946</v>
      </c>
      <c r="F1686" s="5">
        <f t="shared" si="3188"/>
        <v>7.8120545986518728</v>
      </c>
      <c r="G1686" s="5">
        <f t="shared" si="3188"/>
        <v>4.425009947488121</v>
      </c>
      <c r="H1686" s="5">
        <f t="shared" si="3188"/>
        <v>3.9027305019740615</v>
      </c>
      <c r="I1686" s="5">
        <f t="shared" si="3188"/>
        <v>13.530966490873119</v>
      </c>
      <c r="J1686" s="5">
        <f t="shared" si="3188"/>
        <v>107.09454052934996</v>
      </c>
      <c r="K1686" s="5">
        <f t="shared" si="3188"/>
        <v>10.818203868895496</v>
      </c>
      <c r="L1686" s="5"/>
      <c r="M1686" s="5">
        <f t="shared" si="3188"/>
        <v>3.8872274641199986</v>
      </c>
      <c r="N1686" s="5">
        <f t="shared" si="3188"/>
        <v>0</v>
      </c>
      <c r="O1686" s="5">
        <f t="shared" si="3188"/>
        <v>0</v>
      </c>
      <c r="P1686" s="5">
        <f t="shared" si="3188"/>
        <v>0</v>
      </c>
      <c r="Q1686" s="5">
        <f t="shared" si="3188"/>
        <v>0</v>
      </c>
      <c r="R1686" s="5">
        <f t="shared" si="3188"/>
        <v>0</v>
      </c>
      <c r="S1686" s="5">
        <f t="shared" si="3188"/>
        <v>0</v>
      </c>
      <c r="T1686" s="5"/>
      <c r="U1686" s="5">
        <f t="shared" si="3188"/>
        <v>2.0650895903137485</v>
      </c>
      <c r="V1686" s="5">
        <f t="shared" si="3188"/>
        <v>0.96313001901187478</v>
      </c>
      <c r="W1686" s="5">
        <f t="shared" si="3188"/>
        <v>0.54554917160812444</v>
      </c>
      <c r="X1686" s="5">
        <f t="shared" si="3188"/>
        <v>1.3701075166504681</v>
      </c>
      <c r="Y1686" s="5">
        <f t="shared" si="3188"/>
        <v>0.90756482560734342</v>
      </c>
      <c r="Z1686" s="5">
        <f t="shared" si="3188"/>
        <v>8.701431418009685</v>
      </c>
      <c r="AA1686" s="5">
        <f t="shared" si="3188"/>
        <v>0.84297692484899966</v>
      </c>
      <c r="AB1686" s="5"/>
      <c r="AC1686" s="5">
        <f t="shared" si="3188"/>
        <v>1.5791861572987482</v>
      </c>
      <c r="AD1686" s="5">
        <f t="shared" si="3188"/>
        <v>0.48156500950593739</v>
      </c>
      <c r="AE1686" s="5">
        <f t="shared" si="3188"/>
        <v>0.27277458580406222</v>
      </c>
      <c r="AF1686" s="5">
        <f t="shared" si="3188"/>
        <v>0.83036819190937461</v>
      </c>
      <c r="AG1686" s="5">
        <f t="shared" si="3188"/>
        <v>0.57754125265921874</v>
      </c>
      <c r="AH1686" s="5">
        <f t="shared" si="3188"/>
        <v>4.6853861481590613</v>
      </c>
      <c r="AI1686" s="5">
        <f t="shared" si="3188"/>
        <v>0.77272884777824991</v>
      </c>
    </row>
    <row r="1687" spans="2:35" x14ac:dyDescent="0.3">
      <c r="B1687" s="85">
        <f t="shared" si="3175"/>
        <v>45747</v>
      </c>
      <c r="C1687" s="3"/>
      <c r="D1687" s="3"/>
      <c r="E1687" s="5">
        <f t="shared" ref="E1687:AI1687" si="3189">E878+E985</f>
        <v>9.2783260534214165</v>
      </c>
      <c r="F1687" s="5">
        <f t="shared" si="3189"/>
        <v>7.8511148716451338</v>
      </c>
      <c r="G1687" s="5">
        <f t="shared" si="3189"/>
        <v>4.4471349972255609</v>
      </c>
      <c r="H1687" s="5">
        <f t="shared" si="3189"/>
        <v>3.9222441544839315</v>
      </c>
      <c r="I1687" s="5">
        <f t="shared" si="3189"/>
        <v>13.598621323327485</v>
      </c>
      <c r="J1687" s="5">
        <f t="shared" si="3189"/>
        <v>107.63001323199671</v>
      </c>
      <c r="K1687" s="5">
        <f t="shared" si="3189"/>
        <v>10.872294888239972</v>
      </c>
      <c r="L1687" s="5"/>
      <c r="M1687" s="5">
        <f t="shared" si="3189"/>
        <v>3.9066636014405951</v>
      </c>
      <c r="N1687" s="5">
        <f t="shared" si="3189"/>
        <v>0</v>
      </c>
      <c r="O1687" s="5">
        <f t="shared" si="3189"/>
        <v>0</v>
      </c>
      <c r="P1687" s="5">
        <f t="shared" si="3189"/>
        <v>0</v>
      </c>
      <c r="Q1687" s="5">
        <f t="shared" si="3189"/>
        <v>0</v>
      </c>
      <c r="R1687" s="5">
        <f t="shared" si="3189"/>
        <v>0</v>
      </c>
      <c r="S1687" s="5">
        <f t="shared" si="3189"/>
        <v>0</v>
      </c>
      <c r="T1687" s="5"/>
      <c r="U1687" s="5">
        <f t="shared" si="3189"/>
        <v>2.0754150382653158</v>
      </c>
      <c r="V1687" s="5">
        <f t="shared" si="3189"/>
        <v>0.96794566910693414</v>
      </c>
      <c r="W1687" s="5">
        <f t="shared" si="3189"/>
        <v>0.54827691746616569</v>
      </c>
      <c r="X1687" s="5">
        <f t="shared" si="3189"/>
        <v>1.3769580542337203</v>
      </c>
      <c r="Y1687" s="5">
        <f t="shared" si="3189"/>
        <v>0.91210264973537991</v>
      </c>
      <c r="Z1687" s="5">
        <f t="shared" si="3189"/>
        <v>8.7449385750997308</v>
      </c>
      <c r="AA1687" s="5">
        <f t="shared" si="3189"/>
        <v>0.84719180947324479</v>
      </c>
      <c r="AB1687" s="5"/>
      <c r="AC1687" s="5">
        <f t="shared" si="3189"/>
        <v>1.5870820880852419</v>
      </c>
      <c r="AD1687" s="5">
        <f t="shared" si="3189"/>
        <v>0.48397283455346707</v>
      </c>
      <c r="AE1687" s="5">
        <f t="shared" si="3189"/>
        <v>0.27413845873308285</v>
      </c>
      <c r="AF1687" s="5">
        <f t="shared" si="3189"/>
        <v>0.83452003286892174</v>
      </c>
      <c r="AG1687" s="5">
        <f t="shared" si="3189"/>
        <v>0.58042895892251467</v>
      </c>
      <c r="AH1687" s="5">
        <f t="shared" si="3189"/>
        <v>4.7088130788998557</v>
      </c>
      <c r="AI1687" s="5">
        <f t="shared" si="3189"/>
        <v>0.77659249201714098</v>
      </c>
    </row>
    <row r="1688" spans="2:35" x14ac:dyDescent="0.3">
      <c r="B1688" s="85">
        <f t="shared" si="3175"/>
        <v>46112</v>
      </c>
      <c r="C1688" s="3"/>
      <c r="D1688" s="3"/>
      <c r="E1688" s="5">
        <f t="shared" ref="E1688:AI1688" si="3190">E879+E986</f>
        <v>9.3247176836885188</v>
      </c>
      <c r="F1688" s="5">
        <f t="shared" si="3190"/>
        <v>7.8903704460033559</v>
      </c>
      <c r="G1688" s="5">
        <f t="shared" si="3190"/>
        <v>4.4693706722116886</v>
      </c>
      <c r="H1688" s="5">
        <f t="shared" si="3190"/>
        <v>3.9418553752563499</v>
      </c>
      <c r="I1688" s="5">
        <f t="shared" si="3190"/>
        <v>13.666614429944122</v>
      </c>
      <c r="J1688" s="5">
        <f t="shared" si="3190"/>
        <v>108.16816329815668</v>
      </c>
      <c r="K1688" s="5">
        <f t="shared" si="3190"/>
        <v>10.926656362681172</v>
      </c>
      <c r="L1688" s="5"/>
      <c r="M1688" s="5">
        <f t="shared" si="3190"/>
        <v>3.926196919447797</v>
      </c>
      <c r="N1688" s="5">
        <f t="shared" si="3190"/>
        <v>0</v>
      </c>
      <c r="O1688" s="5">
        <f t="shared" si="3190"/>
        <v>0</v>
      </c>
      <c r="P1688" s="5">
        <f t="shared" si="3190"/>
        <v>0</v>
      </c>
      <c r="Q1688" s="5">
        <f t="shared" si="3190"/>
        <v>0</v>
      </c>
      <c r="R1688" s="5">
        <f t="shared" si="3190"/>
        <v>0</v>
      </c>
      <c r="S1688" s="5">
        <f t="shared" si="3190"/>
        <v>0</v>
      </c>
      <c r="T1688" s="5"/>
      <c r="U1688" s="5">
        <f t="shared" si="3190"/>
        <v>2.0857921134566428</v>
      </c>
      <c r="V1688" s="5">
        <f t="shared" si="3190"/>
        <v>0.97278539745246873</v>
      </c>
      <c r="W1688" s="5">
        <f t="shared" si="3190"/>
        <v>0.551018302053496</v>
      </c>
      <c r="X1688" s="5">
        <f t="shared" si="3190"/>
        <v>1.3838428445048891</v>
      </c>
      <c r="Y1688" s="5">
        <f t="shared" si="3190"/>
        <v>0.91666316298405692</v>
      </c>
      <c r="Z1688" s="5">
        <f t="shared" si="3190"/>
        <v>8.788663267975231</v>
      </c>
      <c r="AA1688" s="5">
        <f t="shared" si="3190"/>
        <v>0.85142776852061086</v>
      </c>
      <c r="AB1688" s="5"/>
      <c r="AC1688" s="5">
        <f t="shared" si="3190"/>
        <v>1.5950174985256682</v>
      </c>
      <c r="AD1688" s="5">
        <f t="shared" si="3190"/>
        <v>0.48639269872623436</v>
      </c>
      <c r="AE1688" s="5">
        <f t="shared" si="3190"/>
        <v>0.275509151026748</v>
      </c>
      <c r="AF1688" s="5">
        <f t="shared" si="3190"/>
        <v>0.83869263303326602</v>
      </c>
      <c r="AG1688" s="5">
        <f t="shared" si="3190"/>
        <v>0.58333110371712715</v>
      </c>
      <c r="AH1688" s="5">
        <f t="shared" si="3190"/>
        <v>4.7323571442943546</v>
      </c>
      <c r="AI1688" s="5">
        <f t="shared" si="3190"/>
        <v>0.78047545447722655</v>
      </c>
    </row>
    <row r="1689" spans="2:35" x14ac:dyDescent="0.3">
      <c r="B1689" s="85">
        <f t="shared" si="3175"/>
        <v>46477</v>
      </c>
      <c r="C1689" s="3"/>
      <c r="D1689" s="3"/>
      <c r="E1689" s="5">
        <f t="shared" ref="E1689:AI1689" si="3191">E880+E987</f>
        <v>9.3713412721069673</v>
      </c>
      <c r="F1689" s="5">
        <f t="shared" si="3191"/>
        <v>7.9298222982333719</v>
      </c>
      <c r="G1689" s="5">
        <f t="shared" si="3191"/>
        <v>4.4917175255727457</v>
      </c>
      <c r="H1689" s="5">
        <f t="shared" si="3191"/>
        <v>3.9615646521326306</v>
      </c>
      <c r="I1689" s="5">
        <f t="shared" si="3191"/>
        <v>13.734947502093842</v>
      </c>
      <c r="J1689" s="5">
        <f t="shared" si="3191"/>
        <v>108.70900411464746</v>
      </c>
      <c r="K1689" s="5">
        <f t="shared" si="3191"/>
        <v>10.981289644494577</v>
      </c>
      <c r="L1689" s="5"/>
      <c r="M1689" s="5">
        <f t="shared" si="3191"/>
        <v>3.9458279040450392</v>
      </c>
      <c r="N1689" s="5">
        <f t="shared" si="3191"/>
        <v>0</v>
      </c>
      <c r="O1689" s="5">
        <f t="shared" si="3191"/>
        <v>0</v>
      </c>
      <c r="P1689" s="5">
        <f t="shared" si="3191"/>
        <v>0</v>
      </c>
      <c r="Q1689" s="5">
        <f t="shared" si="3191"/>
        <v>0</v>
      </c>
      <c r="R1689" s="5">
        <f t="shared" si="3191"/>
        <v>0</v>
      </c>
      <c r="S1689" s="5">
        <f t="shared" si="3191"/>
        <v>0</v>
      </c>
      <c r="T1689" s="5"/>
      <c r="U1689" s="5">
        <f t="shared" si="3191"/>
        <v>2.0962210740239264</v>
      </c>
      <c r="V1689" s="5">
        <f t="shared" si="3191"/>
        <v>0.97764932443973063</v>
      </c>
      <c r="W1689" s="5">
        <f t="shared" si="3191"/>
        <v>0.55377339356376343</v>
      </c>
      <c r="X1689" s="5">
        <f t="shared" si="3191"/>
        <v>1.3907620587274132</v>
      </c>
      <c r="Y1689" s="5">
        <f t="shared" si="3191"/>
        <v>0.92124647879897692</v>
      </c>
      <c r="Z1689" s="5">
        <f t="shared" si="3191"/>
        <v>8.8326065843151049</v>
      </c>
      <c r="AA1689" s="5">
        <f t="shared" si="3191"/>
        <v>0.85568490736321379</v>
      </c>
      <c r="AB1689" s="5"/>
      <c r="AC1689" s="5">
        <f t="shared" si="3191"/>
        <v>1.6029925860182965</v>
      </c>
      <c r="AD1689" s="5">
        <f t="shared" si="3191"/>
        <v>0.48882466221986531</v>
      </c>
      <c r="AE1689" s="5">
        <f t="shared" si="3191"/>
        <v>0.27688669678188171</v>
      </c>
      <c r="AF1689" s="5">
        <f t="shared" si="3191"/>
        <v>0.84288609619843213</v>
      </c>
      <c r="AG1689" s="5">
        <f t="shared" si="3191"/>
        <v>0.58624775923571293</v>
      </c>
      <c r="AH1689" s="5">
        <f t="shared" si="3191"/>
        <v>4.7560189300158262</v>
      </c>
      <c r="AI1689" s="5">
        <f t="shared" si="3191"/>
        <v>0.78437783174961262</v>
      </c>
    </row>
    <row r="1690" spans="2:35" x14ac:dyDescent="0.3">
      <c r="B1690" s="85">
        <f t="shared" si="3175"/>
        <v>46843</v>
      </c>
      <c r="C1690" s="3"/>
      <c r="D1690" s="3"/>
      <c r="E1690" s="5">
        <f t="shared" ref="E1690:AI1690" si="3192">E881+E988</f>
        <v>9.4181979784674965</v>
      </c>
      <c r="F1690" s="5">
        <f t="shared" si="3192"/>
        <v>7.9694714097245374</v>
      </c>
      <c r="G1690" s="5">
        <f t="shared" si="3192"/>
        <v>4.5141761132006124</v>
      </c>
      <c r="H1690" s="5">
        <f t="shared" si="3192"/>
        <v>3.981372475393294</v>
      </c>
      <c r="I1690" s="5">
        <f t="shared" si="3192"/>
        <v>13.803622239604309</v>
      </c>
      <c r="J1690" s="5">
        <f t="shared" si="3192"/>
        <v>109.25254913522068</v>
      </c>
      <c r="K1690" s="5">
        <f t="shared" si="3192"/>
        <v>11.036196092717049</v>
      </c>
      <c r="L1690" s="5"/>
      <c r="M1690" s="5">
        <f t="shared" si="3192"/>
        <v>3.9655570435652621</v>
      </c>
      <c r="N1690" s="5">
        <f t="shared" si="3192"/>
        <v>0</v>
      </c>
      <c r="O1690" s="5">
        <f t="shared" si="3192"/>
        <v>0</v>
      </c>
      <c r="P1690" s="5">
        <f t="shared" si="3192"/>
        <v>0</v>
      </c>
      <c r="Q1690" s="5">
        <f t="shared" si="3192"/>
        <v>0</v>
      </c>
      <c r="R1690" s="5">
        <f t="shared" si="3192"/>
        <v>0</v>
      </c>
      <c r="S1690" s="5">
        <f t="shared" si="3192"/>
        <v>0</v>
      </c>
      <c r="T1690" s="5"/>
      <c r="U1690" s="5">
        <f t="shared" si="3192"/>
        <v>2.1067021793940466</v>
      </c>
      <c r="V1690" s="5">
        <f t="shared" si="3192"/>
        <v>0.98253757106192952</v>
      </c>
      <c r="W1690" s="5">
        <f t="shared" si="3192"/>
        <v>0.5565422605315824</v>
      </c>
      <c r="X1690" s="5">
        <f t="shared" si="3192"/>
        <v>1.3977158690210501</v>
      </c>
      <c r="Y1690" s="5">
        <f t="shared" si="3192"/>
        <v>0.92585271119297197</v>
      </c>
      <c r="Z1690" s="5">
        <f t="shared" si="3192"/>
        <v>8.8767696172366808</v>
      </c>
      <c r="AA1690" s="5">
        <f t="shared" si="3192"/>
        <v>0.85996333190002971</v>
      </c>
      <c r="AB1690" s="5"/>
      <c r="AC1690" s="5">
        <f t="shared" si="3192"/>
        <v>1.6110075489483879</v>
      </c>
      <c r="AD1690" s="5">
        <f t="shared" si="3192"/>
        <v>0.49126878553096476</v>
      </c>
      <c r="AE1690" s="5">
        <f t="shared" si="3192"/>
        <v>0.2782711302657912</v>
      </c>
      <c r="AF1690" s="5">
        <f t="shared" si="3192"/>
        <v>0.84710052667942426</v>
      </c>
      <c r="AG1690" s="5">
        <f t="shared" si="3192"/>
        <v>0.58917899803189133</v>
      </c>
      <c r="AH1690" s="5">
        <f t="shared" si="3192"/>
        <v>4.7797990246659054</v>
      </c>
      <c r="AI1690" s="5">
        <f t="shared" si="3192"/>
        <v>0.78829972090836065</v>
      </c>
    </row>
    <row r="1691" spans="2:35" x14ac:dyDescent="0.3">
      <c r="B1691" s="85">
        <f t="shared" si="3175"/>
        <v>47208</v>
      </c>
      <c r="C1691" s="3"/>
      <c r="D1691" s="3"/>
      <c r="E1691" s="5">
        <f t="shared" ref="E1691:AI1691" si="3193">E882+E989</f>
        <v>9.465288968359836</v>
      </c>
      <c r="F1691" s="5">
        <f t="shared" si="3193"/>
        <v>8.0093187667731591</v>
      </c>
      <c r="G1691" s="5">
        <f t="shared" si="3193"/>
        <v>4.5367469937666129</v>
      </c>
      <c r="H1691" s="5">
        <f t="shared" si="3193"/>
        <v>4.00127933777026</v>
      </c>
      <c r="I1691" s="5">
        <f t="shared" si="3193"/>
        <v>13.872640350802328</v>
      </c>
      <c r="J1691" s="5">
        <f t="shared" si="3193"/>
        <v>109.79881188089676</v>
      </c>
      <c r="K1691" s="5">
        <f t="shared" si="3193"/>
        <v>11.091377073180633</v>
      </c>
      <c r="L1691" s="5"/>
      <c r="M1691" s="5">
        <f t="shared" si="3193"/>
        <v>3.98538482878309</v>
      </c>
      <c r="N1691" s="5">
        <f t="shared" si="3193"/>
        <v>0</v>
      </c>
      <c r="O1691" s="5">
        <f t="shared" si="3193"/>
        <v>0</v>
      </c>
      <c r="P1691" s="5">
        <f t="shared" si="3193"/>
        <v>0</v>
      </c>
      <c r="Q1691" s="5">
        <f t="shared" si="3193"/>
        <v>0</v>
      </c>
      <c r="R1691" s="5">
        <f t="shared" si="3193"/>
        <v>0</v>
      </c>
      <c r="S1691" s="5">
        <f t="shared" si="3193"/>
        <v>0</v>
      </c>
      <c r="T1691" s="5"/>
      <c r="U1691" s="5">
        <f t="shared" si="3193"/>
        <v>2.1172356902910163</v>
      </c>
      <c r="V1691" s="5">
        <f t="shared" si="3193"/>
        <v>0.9874502589172387</v>
      </c>
      <c r="W1691" s="5">
        <f t="shared" si="3193"/>
        <v>0.5593249718342399</v>
      </c>
      <c r="X1691" s="5">
        <f t="shared" si="3193"/>
        <v>1.404704448366155</v>
      </c>
      <c r="Y1691" s="5">
        <f t="shared" si="3193"/>
        <v>0.93048197474893701</v>
      </c>
      <c r="Z1691" s="5">
        <f t="shared" si="3193"/>
        <v>8.9211534653228632</v>
      </c>
      <c r="AA1691" s="5">
        <f t="shared" si="3193"/>
        <v>0.86426314855952968</v>
      </c>
      <c r="AB1691" s="5"/>
      <c r="AC1691" s="5">
        <f t="shared" si="3193"/>
        <v>1.6190625866931301</v>
      </c>
      <c r="AD1691" s="5">
        <f t="shared" si="3193"/>
        <v>0.49372512945861935</v>
      </c>
      <c r="AE1691" s="5">
        <f t="shared" si="3193"/>
        <v>0.27966248591711995</v>
      </c>
      <c r="AF1691" s="5">
        <f t="shared" si="3193"/>
        <v>0.85133602931282115</v>
      </c>
      <c r="AG1691" s="5">
        <f t="shared" si="3193"/>
        <v>0.59212489302205062</v>
      </c>
      <c r="AH1691" s="5">
        <f t="shared" si="3193"/>
        <v>4.8036980197892332</v>
      </c>
      <c r="AI1691" s="5">
        <f t="shared" si="3193"/>
        <v>0.79224121951290238</v>
      </c>
    </row>
    <row r="1692" spans="2:35" x14ac:dyDescent="0.3">
      <c r="B1692" s="85">
        <f t="shared" si="3175"/>
        <v>47573</v>
      </c>
      <c r="C1692" s="3"/>
      <c r="D1692" s="3"/>
      <c r="E1692" s="5">
        <f t="shared" ref="E1692:AI1692" si="3194">E883+E990</f>
        <v>9.5126154132016367</v>
      </c>
      <c r="F1692" s="5">
        <f t="shared" si="3194"/>
        <v>8.0493653606070232</v>
      </c>
      <c r="G1692" s="5">
        <f t="shared" si="3194"/>
        <v>4.5594307287354496</v>
      </c>
      <c r="H1692" s="5">
        <f t="shared" si="3194"/>
        <v>4.0212857344591111</v>
      </c>
      <c r="I1692" s="5">
        <f t="shared" si="3194"/>
        <v>13.94200355255634</v>
      </c>
      <c r="J1692" s="5">
        <f t="shared" si="3194"/>
        <v>110.34780594030123</v>
      </c>
      <c r="K1692" s="5">
        <f t="shared" si="3194"/>
        <v>11.146833958546535</v>
      </c>
      <c r="L1692" s="5"/>
      <c r="M1692" s="5">
        <f t="shared" si="3194"/>
        <v>4.0053117529270033</v>
      </c>
      <c r="N1692" s="5">
        <f t="shared" si="3194"/>
        <v>0</v>
      </c>
      <c r="O1692" s="5">
        <f t="shared" si="3194"/>
        <v>0</v>
      </c>
      <c r="P1692" s="5">
        <f t="shared" si="3194"/>
        <v>0</v>
      </c>
      <c r="Q1692" s="5">
        <f t="shared" si="3194"/>
        <v>0</v>
      </c>
      <c r="R1692" s="5">
        <f t="shared" si="3194"/>
        <v>0</v>
      </c>
      <c r="S1692" s="5">
        <f t="shared" si="3194"/>
        <v>0</v>
      </c>
      <c r="T1692" s="5"/>
      <c r="U1692" s="5">
        <f t="shared" si="3194"/>
        <v>2.1278218687424708</v>
      </c>
      <c r="V1692" s="5">
        <f t="shared" si="3194"/>
        <v>0.9923875102118247</v>
      </c>
      <c r="W1692" s="5">
        <f t="shared" si="3194"/>
        <v>0.56212159669341144</v>
      </c>
      <c r="X1692" s="5">
        <f t="shared" si="3194"/>
        <v>1.4117279706079859</v>
      </c>
      <c r="Y1692" s="5">
        <f t="shared" si="3194"/>
        <v>0.93513438462268117</v>
      </c>
      <c r="Z1692" s="5">
        <f t="shared" si="3194"/>
        <v>8.9657592326494751</v>
      </c>
      <c r="AA1692" s="5">
        <f t="shared" si="3194"/>
        <v>0.86858446430232727</v>
      </c>
      <c r="AB1692" s="5"/>
      <c r="AC1692" s="5">
        <f t="shared" si="3194"/>
        <v>1.627157899626595</v>
      </c>
      <c r="AD1692" s="5">
        <f t="shared" si="3194"/>
        <v>0.49619375510591235</v>
      </c>
      <c r="AE1692" s="5">
        <f t="shared" si="3194"/>
        <v>0.28106079834670572</v>
      </c>
      <c r="AF1692" s="5">
        <f t="shared" si="3194"/>
        <v>0.85559270945938537</v>
      </c>
      <c r="AG1692" s="5">
        <f t="shared" si="3194"/>
        <v>0.59508551748716076</v>
      </c>
      <c r="AH1692" s="5">
        <f t="shared" si="3194"/>
        <v>4.8277165098881794</v>
      </c>
      <c r="AI1692" s="5">
        <f t="shared" si="3194"/>
        <v>0.79620242561046672</v>
      </c>
    </row>
    <row r="1693" spans="2:35" x14ac:dyDescent="0.3">
      <c r="B1693" s="85">
        <f t="shared" si="3175"/>
        <v>47938</v>
      </c>
      <c r="C1693" s="3"/>
      <c r="D1693" s="3"/>
      <c r="E1693" s="5">
        <f t="shared" ref="E1693:AI1693" si="3195">E884+E991</f>
        <v>9.5601784902676386</v>
      </c>
      <c r="F1693" s="5">
        <f t="shared" si="3195"/>
        <v>8.0896121874100579</v>
      </c>
      <c r="G1693" s="5">
        <f t="shared" si="3195"/>
        <v>4.5822278823791223</v>
      </c>
      <c r="H1693" s="5">
        <f t="shared" si="3195"/>
        <v>4.0413921631314071</v>
      </c>
      <c r="I1693" s="5">
        <f t="shared" si="3195"/>
        <v>14.01171357031912</v>
      </c>
      <c r="J1693" s="5">
        <f t="shared" si="3195"/>
        <v>110.89954497000275</v>
      </c>
      <c r="K1693" s="5">
        <f t="shared" si="3195"/>
        <v>11.202568128339268</v>
      </c>
      <c r="L1693" s="5"/>
      <c r="M1693" s="5">
        <f t="shared" si="3195"/>
        <v>4.0253383116916375</v>
      </c>
      <c r="N1693" s="5">
        <f t="shared" si="3195"/>
        <v>0</v>
      </c>
      <c r="O1693" s="5">
        <f t="shared" si="3195"/>
        <v>0</v>
      </c>
      <c r="P1693" s="5">
        <f t="shared" si="3195"/>
        <v>0</v>
      </c>
      <c r="Q1693" s="5">
        <f t="shared" si="3195"/>
        <v>0</v>
      </c>
      <c r="R1693" s="5">
        <f t="shared" si="3195"/>
        <v>0</v>
      </c>
      <c r="S1693" s="5">
        <f t="shared" si="3195"/>
        <v>0</v>
      </c>
      <c r="T1693" s="5"/>
      <c r="U1693" s="5">
        <f t="shared" si="3195"/>
        <v>2.138460978086183</v>
      </c>
      <c r="V1693" s="5">
        <f t="shared" si="3195"/>
        <v>0.99734944776288392</v>
      </c>
      <c r="W1693" s="5">
        <f t="shared" si="3195"/>
        <v>0.56493220467687788</v>
      </c>
      <c r="X1693" s="5">
        <f t="shared" si="3195"/>
        <v>1.4187866104610256</v>
      </c>
      <c r="Y1693" s="5">
        <f t="shared" si="3195"/>
        <v>0.93981005654579453</v>
      </c>
      <c r="Z1693" s="5">
        <f t="shared" si="3195"/>
        <v>9.0105880288127214</v>
      </c>
      <c r="AA1693" s="5">
        <f t="shared" si="3195"/>
        <v>0.87292738662383917</v>
      </c>
      <c r="AB1693" s="5"/>
      <c r="AC1693" s="5">
        <f t="shared" si="3195"/>
        <v>1.6352936891247278</v>
      </c>
      <c r="AD1693" s="5">
        <f t="shared" si="3195"/>
        <v>0.49867472388144196</v>
      </c>
      <c r="AE1693" s="5">
        <f t="shared" si="3195"/>
        <v>0.28246610233843894</v>
      </c>
      <c r="AF1693" s="5">
        <f t="shared" si="3195"/>
        <v>0.8598706730066823</v>
      </c>
      <c r="AG1693" s="5">
        <f t="shared" si="3195"/>
        <v>0.59806094507459662</v>
      </c>
      <c r="AH1693" s="5">
        <f t="shared" si="3195"/>
        <v>4.8518550924376198</v>
      </c>
      <c r="AI1693" s="5">
        <f t="shared" si="3195"/>
        <v>0.80018343773851908</v>
      </c>
    </row>
    <row r="1694" spans="2:35" x14ac:dyDescent="0.3">
      <c r="B1694" s="85">
        <f t="shared" si="3175"/>
        <v>48304</v>
      </c>
      <c r="C1694" s="3"/>
      <c r="D1694" s="3"/>
      <c r="E1694" s="5">
        <f t="shared" ref="E1694:AI1694" si="3196">E885+E992</f>
        <v>9.6079793827189803</v>
      </c>
      <c r="F1694" s="5">
        <f t="shared" si="3196"/>
        <v>8.1300602483471067</v>
      </c>
      <c r="G1694" s="5">
        <f t="shared" si="3196"/>
        <v>4.6051390217910182</v>
      </c>
      <c r="H1694" s="5">
        <f t="shared" si="3196"/>
        <v>4.0615991239470626</v>
      </c>
      <c r="I1694" s="5">
        <f t="shared" si="3196"/>
        <v>14.081772138170709</v>
      </c>
      <c r="J1694" s="5">
        <f t="shared" si="3196"/>
        <v>111.45404269485273</v>
      </c>
      <c r="K1694" s="5">
        <f t="shared" si="3196"/>
        <v>11.258580968980965</v>
      </c>
      <c r="L1694" s="5"/>
      <c r="M1694" s="5">
        <f t="shared" si="3196"/>
        <v>4.0454650032500972</v>
      </c>
      <c r="N1694" s="5">
        <f t="shared" si="3196"/>
        <v>0</v>
      </c>
      <c r="O1694" s="5">
        <f t="shared" si="3196"/>
        <v>0</v>
      </c>
      <c r="P1694" s="5">
        <f t="shared" si="3196"/>
        <v>0</v>
      </c>
      <c r="Q1694" s="5">
        <f t="shared" si="3196"/>
        <v>0</v>
      </c>
      <c r="R1694" s="5">
        <f t="shared" si="3196"/>
        <v>0</v>
      </c>
      <c r="S1694" s="5">
        <f t="shared" si="3196"/>
        <v>0</v>
      </c>
      <c r="T1694" s="5"/>
      <c r="U1694" s="5">
        <f t="shared" si="3196"/>
        <v>2.1491532829766147</v>
      </c>
      <c r="V1694" s="5">
        <f t="shared" si="3196"/>
        <v>1.002336195001698</v>
      </c>
      <c r="W1694" s="5">
        <f t="shared" si="3196"/>
        <v>0.56775686570026274</v>
      </c>
      <c r="X1694" s="5">
        <f t="shared" si="3196"/>
        <v>1.4258805435133306</v>
      </c>
      <c r="Y1694" s="5">
        <f t="shared" si="3196"/>
        <v>0.9445091068285234</v>
      </c>
      <c r="Z1694" s="5">
        <f t="shared" si="3196"/>
        <v>9.0556409689567854</v>
      </c>
      <c r="AA1694" s="5">
        <f t="shared" si="3196"/>
        <v>0.87729202355695812</v>
      </c>
      <c r="AB1694" s="5"/>
      <c r="AC1694" s="5">
        <f t="shared" si="3196"/>
        <v>1.6434701575703521</v>
      </c>
      <c r="AD1694" s="5">
        <f t="shared" si="3196"/>
        <v>0.50116809750084901</v>
      </c>
      <c r="AE1694" s="5">
        <f t="shared" si="3196"/>
        <v>0.28387843285013137</v>
      </c>
      <c r="AF1694" s="5">
        <f t="shared" si="3196"/>
        <v>0.86417002637171558</v>
      </c>
      <c r="AG1694" s="5">
        <f t="shared" si="3196"/>
        <v>0.60105124979996938</v>
      </c>
      <c r="AH1694" s="5">
        <f t="shared" si="3196"/>
        <v>4.8761143678998078</v>
      </c>
      <c r="AI1694" s="5">
        <f t="shared" si="3196"/>
        <v>0.80418435492721174</v>
      </c>
    </row>
    <row r="1695" spans="2:35" x14ac:dyDescent="0.3">
      <c r="B1695" s="85">
        <f t="shared" si="3175"/>
        <v>48669</v>
      </c>
      <c r="C1695" s="3"/>
      <c r="D1695" s="3"/>
      <c r="E1695" s="5">
        <f t="shared" ref="E1695:AI1695" si="3197">E886+E993</f>
        <v>9.6560192796325737</v>
      </c>
      <c r="F1695" s="5">
        <f t="shared" si="3197"/>
        <v>8.1707105495888435</v>
      </c>
      <c r="G1695" s="5">
        <f t="shared" si="3197"/>
        <v>4.628164716899974</v>
      </c>
      <c r="H1695" s="5">
        <f t="shared" si="3197"/>
        <v>4.0819071195667975</v>
      </c>
      <c r="I1695" s="5">
        <f t="shared" si="3197"/>
        <v>14.152180998861564</v>
      </c>
      <c r="J1695" s="5">
        <f t="shared" si="3197"/>
        <v>112.011312908327</v>
      </c>
      <c r="K1695" s="5">
        <f t="shared" si="3197"/>
        <v>11.314873873825867</v>
      </c>
      <c r="L1695" s="5"/>
      <c r="M1695" s="5">
        <f t="shared" si="3197"/>
        <v>4.0656923282663477</v>
      </c>
      <c r="N1695" s="5">
        <f t="shared" si="3197"/>
        <v>0</v>
      </c>
      <c r="O1695" s="5">
        <f t="shared" si="3197"/>
        <v>0</v>
      </c>
      <c r="P1695" s="5">
        <f t="shared" si="3197"/>
        <v>0</v>
      </c>
      <c r="Q1695" s="5">
        <f t="shared" si="3197"/>
        <v>0</v>
      </c>
      <c r="R1695" s="5">
        <f t="shared" si="3197"/>
        <v>0</v>
      </c>
      <c r="S1695" s="5">
        <f t="shared" si="3197"/>
        <v>0</v>
      </c>
      <c r="T1695" s="5"/>
      <c r="U1695" s="5">
        <f t="shared" si="3197"/>
        <v>2.1598990493914965</v>
      </c>
      <c r="V1695" s="5">
        <f t="shared" si="3197"/>
        <v>1.0073478759767065</v>
      </c>
      <c r="W1695" s="5">
        <f t="shared" si="3197"/>
        <v>0.57059565002876411</v>
      </c>
      <c r="X1695" s="5">
        <f t="shared" si="3197"/>
        <v>1.4330099462308969</v>
      </c>
      <c r="Y1695" s="5">
        <f t="shared" si="3197"/>
        <v>0.94923165236266582</v>
      </c>
      <c r="Z1695" s="5">
        <f t="shared" si="3197"/>
        <v>9.100919173801568</v>
      </c>
      <c r="AA1695" s="5">
        <f t="shared" si="3197"/>
        <v>0.88167848367474277</v>
      </c>
      <c r="AB1695" s="5"/>
      <c r="AC1695" s="5">
        <f t="shared" si="3197"/>
        <v>1.6516875083582034</v>
      </c>
      <c r="AD1695" s="5">
        <f t="shared" si="3197"/>
        <v>0.50367393798835325</v>
      </c>
      <c r="AE1695" s="5">
        <f t="shared" si="3197"/>
        <v>0.28529782501438206</v>
      </c>
      <c r="AF1695" s="5">
        <f t="shared" si="3197"/>
        <v>0.86849087650357415</v>
      </c>
      <c r="AG1695" s="5">
        <f t="shared" si="3197"/>
        <v>0.60405650604896932</v>
      </c>
      <c r="AH1695" s="5">
        <f t="shared" si="3197"/>
        <v>4.9004949397393061</v>
      </c>
      <c r="AI1695" s="5">
        <f t="shared" si="3197"/>
        <v>0.80820527670184772</v>
      </c>
    </row>
    <row r="1696" spans="2:35" x14ac:dyDescent="0.3">
      <c r="B1696" s="85">
        <f t="shared" si="3175"/>
        <v>49034</v>
      </c>
      <c r="C1696" s="3"/>
      <c r="D1696" s="3"/>
      <c r="E1696" s="5">
        <f t="shared" ref="E1696:AI1696" si="3198">E887+E994</f>
        <v>9.7042993760307326</v>
      </c>
      <c r="F1696" s="5">
        <f t="shared" si="3198"/>
        <v>8.2115641023367836</v>
      </c>
      <c r="G1696" s="5">
        <f t="shared" si="3198"/>
        <v>4.6513055404844721</v>
      </c>
      <c r="H1696" s="5">
        <f t="shared" si="3198"/>
        <v>4.1023166551646311</v>
      </c>
      <c r="I1696" s="5">
        <f t="shared" si="3198"/>
        <v>14.222941903855869</v>
      </c>
      <c r="J1696" s="5">
        <f t="shared" si="3198"/>
        <v>112.57136947286861</v>
      </c>
      <c r="K1696" s="5">
        <f t="shared" si="3198"/>
        <v>11.371448243194994</v>
      </c>
      <c r="L1696" s="5"/>
      <c r="M1696" s="5">
        <f t="shared" si="3198"/>
        <v>4.0860207899076784</v>
      </c>
      <c r="N1696" s="5">
        <f t="shared" si="3198"/>
        <v>0</v>
      </c>
      <c r="O1696" s="5">
        <f t="shared" si="3198"/>
        <v>0</v>
      </c>
      <c r="P1696" s="5">
        <f t="shared" si="3198"/>
        <v>0</v>
      </c>
      <c r="Q1696" s="5">
        <f t="shared" si="3198"/>
        <v>0</v>
      </c>
      <c r="R1696" s="5">
        <f t="shared" si="3198"/>
        <v>0</v>
      </c>
      <c r="S1696" s="5">
        <f t="shared" si="3198"/>
        <v>0</v>
      </c>
      <c r="T1696" s="5"/>
      <c r="U1696" s="5">
        <f t="shared" si="3198"/>
        <v>2.1706985446384532</v>
      </c>
      <c r="V1696" s="5">
        <f t="shared" si="3198"/>
        <v>1.0123846153565896</v>
      </c>
      <c r="W1696" s="5">
        <f t="shared" si="3198"/>
        <v>0.57344862827890708</v>
      </c>
      <c r="X1696" s="5">
        <f t="shared" si="3198"/>
        <v>1.4401749959620513</v>
      </c>
      <c r="Y1696" s="5">
        <f t="shared" si="3198"/>
        <v>0.95397781062447917</v>
      </c>
      <c r="Z1696" s="5">
        <f t="shared" si="3198"/>
        <v>9.1464237696705748</v>
      </c>
      <c r="AA1696" s="5">
        <f t="shared" si="3198"/>
        <v>0.88608687609311643</v>
      </c>
      <c r="AB1696" s="5"/>
      <c r="AC1696" s="5">
        <f t="shared" si="3198"/>
        <v>1.6599459458999934</v>
      </c>
      <c r="AD1696" s="5">
        <f t="shared" si="3198"/>
        <v>0.50619230767829482</v>
      </c>
      <c r="AE1696" s="5">
        <f t="shared" si="3198"/>
        <v>0.28672431413945354</v>
      </c>
      <c r="AF1696" s="5">
        <f t="shared" si="3198"/>
        <v>0.87283333088609183</v>
      </c>
      <c r="AG1696" s="5">
        <f t="shared" si="3198"/>
        <v>0.6070767885792141</v>
      </c>
      <c r="AH1696" s="5">
        <f t="shared" si="3198"/>
        <v>4.9249974144380024</v>
      </c>
      <c r="AI1696" s="5">
        <f t="shared" si="3198"/>
        <v>0.81224630308535661</v>
      </c>
    </row>
    <row r="1697" spans="2:35" x14ac:dyDescent="0.3">
      <c r="B1697" s="85">
        <f t="shared" si="3175"/>
        <v>49399</v>
      </c>
      <c r="C1697" s="3"/>
      <c r="D1697" s="3"/>
      <c r="E1697" s="5">
        <f t="shared" ref="E1697:AI1697" si="3199">E888+E995</f>
        <v>9.7528208729108883</v>
      </c>
      <c r="F1697" s="5">
        <f t="shared" si="3199"/>
        <v>8.2526219228484692</v>
      </c>
      <c r="G1697" s="5">
        <f t="shared" si="3199"/>
        <v>4.6745620681868942</v>
      </c>
      <c r="H1697" s="5">
        <f t="shared" si="3199"/>
        <v>4.1228282384404533</v>
      </c>
      <c r="I1697" s="5">
        <f t="shared" si="3199"/>
        <v>14.294056613375151</v>
      </c>
      <c r="J1697" s="5">
        <f t="shared" si="3199"/>
        <v>113.13422632023294</v>
      </c>
      <c r="K1697" s="5">
        <f t="shared" si="3199"/>
        <v>11.428305484410966</v>
      </c>
      <c r="L1697" s="5"/>
      <c r="M1697" s="5">
        <f t="shared" si="3199"/>
        <v>4.1064508938572146</v>
      </c>
      <c r="N1697" s="5">
        <f t="shared" si="3199"/>
        <v>0</v>
      </c>
      <c r="O1697" s="5">
        <f t="shared" si="3199"/>
        <v>0</v>
      </c>
      <c r="P1697" s="5">
        <f t="shared" si="3199"/>
        <v>0</v>
      </c>
      <c r="Q1697" s="5">
        <f t="shared" si="3199"/>
        <v>0</v>
      </c>
      <c r="R1697" s="5">
        <f t="shared" si="3199"/>
        <v>0</v>
      </c>
      <c r="S1697" s="5">
        <f t="shared" si="3199"/>
        <v>0</v>
      </c>
      <c r="T1697" s="5"/>
      <c r="U1697" s="5">
        <f t="shared" si="3199"/>
        <v>2.1815520373616462</v>
      </c>
      <c r="V1697" s="5">
        <f t="shared" si="3199"/>
        <v>1.0174465384333726</v>
      </c>
      <c r="W1697" s="5">
        <f t="shared" si="3199"/>
        <v>0.57631587142030227</v>
      </c>
      <c r="X1697" s="5">
        <f t="shared" si="3199"/>
        <v>1.4473758709418618</v>
      </c>
      <c r="Y1697" s="5">
        <f t="shared" si="3199"/>
        <v>0.95874769967760143</v>
      </c>
      <c r="Z1697" s="5">
        <f t="shared" si="3199"/>
        <v>9.1921558885189256</v>
      </c>
      <c r="AA1697" s="5">
        <f t="shared" si="3199"/>
        <v>0.89051731047358185</v>
      </c>
      <c r="AB1697" s="5"/>
      <c r="AC1697" s="5">
        <f t="shared" si="3199"/>
        <v>1.6682456756294934</v>
      </c>
      <c r="AD1697" s="5">
        <f t="shared" si="3199"/>
        <v>0.50872326921668631</v>
      </c>
      <c r="AE1697" s="5">
        <f t="shared" si="3199"/>
        <v>0.28815793571015114</v>
      </c>
      <c r="AF1697" s="5">
        <f t="shared" si="3199"/>
        <v>0.87719749754052212</v>
      </c>
      <c r="AG1697" s="5">
        <f t="shared" si="3199"/>
        <v>0.61011217252211014</v>
      </c>
      <c r="AH1697" s="5">
        <f t="shared" si="3199"/>
        <v>4.9496224015101919</v>
      </c>
      <c r="AI1697" s="5">
        <f t="shared" si="3199"/>
        <v>0.81630753460078354</v>
      </c>
    </row>
    <row r="1698" spans="2:35" x14ac:dyDescent="0.3">
      <c r="B1698" s="85">
        <f t="shared" si="3175"/>
        <v>49765</v>
      </c>
      <c r="C1698" s="3"/>
      <c r="D1698" s="3"/>
      <c r="E1698" s="5">
        <f t="shared" ref="E1698:AI1698" si="3200">E889+E996</f>
        <v>9.8015849772754393</v>
      </c>
      <c r="F1698" s="5">
        <f t="shared" si="3200"/>
        <v>8.2938850324627111</v>
      </c>
      <c r="G1698" s="5">
        <f t="shared" si="3200"/>
        <v>4.6979348785278248</v>
      </c>
      <c r="H1698" s="5">
        <f t="shared" si="3200"/>
        <v>4.1434423796326554</v>
      </c>
      <c r="I1698" s="5">
        <f t="shared" si="3200"/>
        <v>14.365526896442024</v>
      </c>
      <c r="J1698" s="5">
        <f t="shared" si="3200"/>
        <v>113.69989745183412</v>
      </c>
      <c r="K1698" s="5">
        <f t="shared" si="3200"/>
        <v>11.485447011833021</v>
      </c>
      <c r="L1698" s="5"/>
      <c r="M1698" s="5">
        <f t="shared" si="3200"/>
        <v>4.1269831483265023</v>
      </c>
      <c r="N1698" s="5">
        <f t="shared" si="3200"/>
        <v>0</v>
      </c>
      <c r="O1698" s="5">
        <f t="shared" si="3200"/>
        <v>0</v>
      </c>
      <c r="P1698" s="5">
        <f t="shared" si="3200"/>
        <v>0</v>
      </c>
      <c r="Q1698" s="5">
        <f t="shared" si="3200"/>
        <v>0</v>
      </c>
      <c r="R1698" s="5">
        <f t="shared" si="3200"/>
        <v>0</v>
      </c>
      <c r="S1698" s="5">
        <f t="shared" si="3200"/>
        <v>0</v>
      </c>
      <c r="T1698" s="5"/>
      <c r="U1698" s="5">
        <f t="shared" si="3200"/>
        <v>2.1924597975484534</v>
      </c>
      <c r="V1698" s="5">
        <f t="shared" si="3200"/>
        <v>1.0225337711255396</v>
      </c>
      <c r="W1698" s="5">
        <f t="shared" si="3200"/>
        <v>0.57919745077740359</v>
      </c>
      <c r="X1698" s="5">
        <f t="shared" si="3200"/>
        <v>1.4546127502965707</v>
      </c>
      <c r="Y1698" s="5">
        <f t="shared" si="3200"/>
        <v>0.96354143817598947</v>
      </c>
      <c r="Z1698" s="5">
        <f t="shared" si="3200"/>
        <v>9.2381166679615223</v>
      </c>
      <c r="AA1698" s="5">
        <f t="shared" si="3200"/>
        <v>0.89496989702594953</v>
      </c>
      <c r="AB1698" s="5"/>
      <c r="AC1698" s="5">
        <f t="shared" si="3200"/>
        <v>1.6765869040076415</v>
      </c>
      <c r="AD1698" s="5">
        <f t="shared" si="3200"/>
        <v>0.51126688556276978</v>
      </c>
      <c r="AE1698" s="5">
        <f t="shared" si="3200"/>
        <v>0.28959872538870179</v>
      </c>
      <c r="AF1698" s="5">
        <f t="shared" si="3200"/>
        <v>0.8815834850282247</v>
      </c>
      <c r="AG1698" s="5">
        <f t="shared" si="3200"/>
        <v>0.61316273338472072</v>
      </c>
      <c r="AH1698" s="5">
        <f t="shared" si="3200"/>
        <v>4.9743705135177425</v>
      </c>
      <c r="AI1698" s="5">
        <f t="shared" si="3200"/>
        <v>0.82038907227378721</v>
      </c>
    </row>
    <row r="1699" spans="2:35" x14ac:dyDescent="0.3">
      <c r="B1699" s="85">
        <f t="shared" si="3175"/>
        <v>50130</v>
      </c>
      <c r="C1699" s="3"/>
      <c r="D1699" s="3"/>
      <c r="E1699" s="5">
        <f t="shared" ref="E1699:AI1699" si="3201">E890+E997</f>
        <v>9.8505929021618144</v>
      </c>
      <c r="F1699" s="5">
        <f t="shared" si="3201"/>
        <v>8.3353544576250229</v>
      </c>
      <c r="G1699" s="5">
        <f t="shared" si="3201"/>
        <v>4.7214245529204675</v>
      </c>
      <c r="H1699" s="5">
        <f t="shared" si="3201"/>
        <v>4.1641595915308178</v>
      </c>
      <c r="I1699" s="5">
        <f t="shared" si="3201"/>
        <v>14.437354530924228</v>
      </c>
      <c r="J1699" s="5">
        <f t="shared" si="3201"/>
        <v>114.26839693909326</v>
      </c>
      <c r="K1699" s="5">
        <f t="shared" si="3201"/>
        <v>11.542874246892186</v>
      </c>
      <c r="L1699" s="5"/>
      <c r="M1699" s="5">
        <f t="shared" si="3201"/>
        <v>4.1476180640681335</v>
      </c>
      <c r="N1699" s="5">
        <f t="shared" si="3201"/>
        <v>0</v>
      </c>
      <c r="O1699" s="5">
        <f t="shared" si="3201"/>
        <v>0</v>
      </c>
      <c r="P1699" s="5">
        <f t="shared" si="3201"/>
        <v>0</v>
      </c>
      <c r="Q1699" s="5">
        <f t="shared" si="3201"/>
        <v>0</v>
      </c>
      <c r="R1699" s="5">
        <f t="shared" si="3201"/>
        <v>0</v>
      </c>
      <c r="S1699" s="5">
        <f t="shared" si="3201"/>
        <v>0</v>
      </c>
      <c r="T1699" s="5"/>
      <c r="U1699" s="5">
        <f t="shared" si="3201"/>
        <v>2.2034220965361957</v>
      </c>
      <c r="V1699" s="5">
        <f t="shared" si="3201"/>
        <v>1.0276464399811673</v>
      </c>
      <c r="W1699" s="5">
        <f t="shared" si="3201"/>
        <v>0.58209343803129077</v>
      </c>
      <c r="X1699" s="5">
        <f t="shared" si="3201"/>
        <v>1.4618858140480535</v>
      </c>
      <c r="Y1699" s="5">
        <f t="shared" si="3201"/>
        <v>0.96835914536686918</v>
      </c>
      <c r="Z1699" s="5">
        <f t="shared" si="3201"/>
        <v>9.2843072513013283</v>
      </c>
      <c r="AA1699" s="5">
        <f t="shared" si="3201"/>
        <v>0.89944474651107931</v>
      </c>
      <c r="AB1699" s="5"/>
      <c r="AC1699" s="5">
        <f t="shared" si="3201"/>
        <v>1.684969838527679</v>
      </c>
      <c r="AD1699" s="5">
        <f t="shared" si="3201"/>
        <v>0.51382321999058367</v>
      </c>
      <c r="AE1699" s="5">
        <f t="shared" si="3201"/>
        <v>0.29104671901564538</v>
      </c>
      <c r="AF1699" s="5">
        <f t="shared" si="3201"/>
        <v>0.88599140245336572</v>
      </c>
      <c r="AG1699" s="5">
        <f t="shared" si="3201"/>
        <v>0.6162285470516442</v>
      </c>
      <c r="AH1699" s="5">
        <f t="shared" si="3201"/>
        <v>4.9992423660853307</v>
      </c>
      <c r="AI1699" s="5">
        <f t="shared" si="3201"/>
        <v>0.82449101763515609</v>
      </c>
    </row>
    <row r="1700" spans="2:35" x14ac:dyDescent="0.3">
      <c r="B1700" s="85">
        <f t="shared" si="3175"/>
        <v>50495</v>
      </c>
      <c r="C1700" s="3"/>
      <c r="D1700" s="3"/>
      <c r="E1700" s="5">
        <f t="shared" ref="E1700:AI1700" si="3202">E891+E998</f>
        <v>9.8998458666726279</v>
      </c>
      <c r="F1700" s="5">
        <f t="shared" si="3202"/>
        <v>8.3770312299131469</v>
      </c>
      <c r="G1700" s="5">
        <f t="shared" si="3202"/>
        <v>4.7450316756850697</v>
      </c>
      <c r="H1700" s="5">
        <f t="shared" si="3202"/>
        <v>4.1849803894884721</v>
      </c>
      <c r="I1700" s="5">
        <f t="shared" si="3202"/>
        <v>14.50954130357885</v>
      </c>
      <c r="J1700" s="5">
        <f t="shared" si="3202"/>
        <v>114.83973892378872</v>
      </c>
      <c r="K1700" s="5">
        <f t="shared" si="3202"/>
        <v>11.600588618126643</v>
      </c>
      <c r="L1700" s="5"/>
      <c r="M1700" s="5">
        <f t="shared" si="3202"/>
        <v>4.1683561543884728</v>
      </c>
      <c r="N1700" s="5">
        <f t="shared" si="3202"/>
        <v>0</v>
      </c>
      <c r="O1700" s="5">
        <f t="shared" si="3202"/>
        <v>0</v>
      </c>
      <c r="P1700" s="5">
        <f t="shared" si="3202"/>
        <v>0</v>
      </c>
      <c r="Q1700" s="5">
        <f t="shared" si="3202"/>
        <v>0</v>
      </c>
      <c r="R1700" s="5">
        <f t="shared" si="3202"/>
        <v>0</v>
      </c>
      <c r="S1700" s="5">
        <f t="shared" si="3202"/>
        <v>0</v>
      </c>
      <c r="T1700" s="5"/>
      <c r="U1700" s="5">
        <f t="shared" si="3202"/>
        <v>2.2144392070188772</v>
      </c>
      <c r="V1700" s="5">
        <f t="shared" si="3202"/>
        <v>1.0327846721810729</v>
      </c>
      <c r="W1700" s="5">
        <f t="shared" si="3202"/>
        <v>0.58500390522144663</v>
      </c>
      <c r="X1700" s="5">
        <f t="shared" si="3202"/>
        <v>1.4691952431182935</v>
      </c>
      <c r="Y1700" s="5">
        <f t="shared" si="3202"/>
        <v>0.97320094109370348</v>
      </c>
      <c r="Z1700" s="5">
        <f t="shared" si="3202"/>
        <v>9.3307287875578329</v>
      </c>
      <c r="AA1700" s="5">
        <f t="shared" si="3202"/>
        <v>0.90394197024363465</v>
      </c>
      <c r="AB1700" s="5"/>
      <c r="AC1700" s="5">
        <f t="shared" si="3202"/>
        <v>1.6933946877203168</v>
      </c>
      <c r="AD1700" s="5">
        <f t="shared" si="3202"/>
        <v>0.51639233609053647</v>
      </c>
      <c r="AE1700" s="5">
        <f t="shared" si="3202"/>
        <v>0.29250195261072331</v>
      </c>
      <c r="AF1700" s="5">
        <f t="shared" si="3202"/>
        <v>0.89042135946563228</v>
      </c>
      <c r="AG1700" s="5">
        <f t="shared" si="3202"/>
        <v>0.61930968978690237</v>
      </c>
      <c r="AH1700" s="5">
        <f t="shared" si="3202"/>
        <v>5.0242385779157575</v>
      </c>
      <c r="AI1700" s="5">
        <f t="shared" si="3202"/>
        <v>0.82861347272333163</v>
      </c>
    </row>
    <row r="1701" spans="2:35" x14ac:dyDescent="0.3">
      <c r="B1701" s="85">
        <f t="shared" si="3175"/>
        <v>50860</v>
      </c>
      <c r="C1701" s="3"/>
      <c r="D1701" s="3"/>
      <c r="E1701" s="5">
        <f t="shared" ref="E1701:AI1701" si="3203">E892+E999</f>
        <v>9.9493450960059846</v>
      </c>
      <c r="F1701" s="5">
        <f t="shared" si="3203"/>
        <v>8.4189163860627119</v>
      </c>
      <c r="G1701" s="5">
        <f t="shared" si="3203"/>
        <v>4.7687568340634954</v>
      </c>
      <c r="H1701" s="5">
        <f t="shared" si="3203"/>
        <v>4.2059052914359132</v>
      </c>
      <c r="I1701" s="5">
        <f t="shared" si="3203"/>
        <v>14.582089010096745</v>
      </c>
      <c r="J1701" s="5">
        <f t="shared" si="3203"/>
        <v>115.41393761840766</v>
      </c>
      <c r="K1701" s="5">
        <f t="shared" si="3203"/>
        <v>11.658591561217277</v>
      </c>
      <c r="L1701" s="5"/>
      <c r="M1701" s="5">
        <f t="shared" si="3203"/>
        <v>4.1891979351604149</v>
      </c>
      <c r="N1701" s="5">
        <f t="shared" si="3203"/>
        <v>0</v>
      </c>
      <c r="O1701" s="5">
        <f t="shared" si="3203"/>
        <v>0</v>
      </c>
      <c r="P1701" s="5">
        <f t="shared" si="3203"/>
        <v>0</v>
      </c>
      <c r="Q1701" s="5">
        <f t="shared" si="3203"/>
        <v>0</v>
      </c>
      <c r="R1701" s="5">
        <f t="shared" si="3203"/>
        <v>0</v>
      </c>
      <c r="S1701" s="5">
        <f t="shared" si="3203"/>
        <v>0</v>
      </c>
      <c r="T1701" s="5"/>
      <c r="U1701" s="5">
        <f t="shared" si="3203"/>
        <v>2.2255114030539698</v>
      </c>
      <c r="V1701" s="5">
        <f t="shared" si="3203"/>
        <v>1.037948595541978</v>
      </c>
      <c r="W1701" s="5">
        <f t="shared" si="3203"/>
        <v>0.58792892474755387</v>
      </c>
      <c r="X1701" s="5">
        <f t="shared" si="3203"/>
        <v>1.4765412193338849</v>
      </c>
      <c r="Y1701" s="5">
        <f t="shared" si="3203"/>
        <v>0.97806694579917175</v>
      </c>
      <c r="Z1701" s="5">
        <f t="shared" si="3203"/>
        <v>9.3773824314956205</v>
      </c>
      <c r="AA1701" s="5">
        <f t="shared" si="3203"/>
        <v>0.90846168009485262</v>
      </c>
      <c r="AB1701" s="5"/>
      <c r="AC1701" s="5">
        <f t="shared" si="3203"/>
        <v>1.7018616611589188</v>
      </c>
      <c r="AD1701" s="5">
        <f t="shared" si="3203"/>
        <v>0.51897429777098902</v>
      </c>
      <c r="AE1701" s="5">
        <f t="shared" si="3203"/>
        <v>0.29396446237377694</v>
      </c>
      <c r="AF1701" s="5">
        <f t="shared" si="3203"/>
        <v>0.89487346626296049</v>
      </c>
      <c r="AG1701" s="5">
        <f t="shared" si="3203"/>
        <v>0.62240623823583663</v>
      </c>
      <c r="AH1701" s="5">
        <f t="shared" si="3203"/>
        <v>5.049359770805335</v>
      </c>
      <c r="AI1701" s="5">
        <f t="shared" si="3203"/>
        <v>0.83275654008694833</v>
      </c>
    </row>
    <row r="1702" spans="2:35" x14ac:dyDescent="0.3">
      <c r="B1702" s="85">
        <f t="shared" si="3175"/>
        <v>51226</v>
      </c>
      <c r="C1702" s="3"/>
      <c r="D1702" s="3"/>
      <c r="E1702" s="5">
        <f t="shared" ref="E1702:AI1702" si="3204">E893+E1000</f>
        <v>9.9990918214860116</v>
      </c>
      <c r="F1702" s="5">
        <f t="shared" si="3204"/>
        <v>8.4610109679930225</v>
      </c>
      <c r="G1702" s="5">
        <f t="shared" si="3204"/>
        <v>4.7926006182338128</v>
      </c>
      <c r="H1702" s="5">
        <f t="shared" si="3204"/>
        <v>4.2269348178930937</v>
      </c>
      <c r="I1702" s="5">
        <f t="shared" si="3204"/>
        <v>14.654999455147227</v>
      </c>
      <c r="J1702" s="5">
        <f t="shared" si="3204"/>
        <v>115.99100730649967</v>
      </c>
      <c r="K1702" s="5">
        <f t="shared" si="3204"/>
        <v>11.716884519023363</v>
      </c>
      <c r="L1702" s="5"/>
      <c r="M1702" s="5">
        <f t="shared" si="3204"/>
        <v>4.2101439248362169</v>
      </c>
      <c r="N1702" s="5">
        <f t="shared" si="3204"/>
        <v>0</v>
      </c>
      <c r="O1702" s="5">
        <f t="shared" si="3204"/>
        <v>0</v>
      </c>
      <c r="P1702" s="5">
        <f t="shared" si="3204"/>
        <v>0</v>
      </c>
      <c r="Q1702" s="5">
        <f t="shared" si="3204"/>
        <v>0</v>
      </c>
      <c r="R1702" s="5">
        <f t="shared" si="3204"/>
        <v>0</v>
      </c>
      <c r="S1702" s="5">
        <f t="shared" si="3204"/>
        <v>0</v>
      </c>
      <c r="T1702" s="5"/>
      <c r="U1702" s="5">
        <f t="shared" si="3204"/>
        <v>2.2366389600692411</v>
      </c>
      <c r="V1702" s="5">
        <f t="shared" si="3204"/>
        <v>1.0431383385196877</v>
      </c>
      <c r="W1702" s="5">
        <f t="shared" si="3204"/>
        <v>0.59086856937129184</v>
      </c>
      <c r="X1702" s="5">
        <f t="shared" si="3204"/>
        <v>1.4839239254305538</v>
      </c>
      <c r="Y1702" s="5">
        <f t="shared" si="3204"/>
        <v>0.98295728052816767</v>
      </c>
      <c r="Z1702" s="5">
        <f t="shared" si="3204"/>
        <v>9.4242693436530978</v>
      </c>
      <c r="AA1702" s="5">
        <f t="shared" si="3204"/>
        <v>0.91300398849532671</v>
      </c>
      <c r="AB1702" s="5"/>
      <c r="AC1702" s="5">
        <f t="shared" si="3204"/>
        <v>1.710370969464714</v>
      </c>
      <c r="AD1702" s="5">
        <f t="shared" si="3204"/>
        <v>0.52156916925984387</v>
      </c>
      <c r="AE1702" s="5">
        <f t="shared" si="3204"/>
        <v>0.29543428468564592</v>
      </c>
      <c r="AF1702" s="5">
        <f t="shared" si="3204"/>
        <v>0.89934783359427506</v>
      </c>
      <c r="AG1702" s="5">
        <f t="shared" si="3204"/>
        <v>0.62551826942701583</v>
      </c>
      <c r="AH1702" s="5">
        <f t="shared" si="3204"/>
        <v>5.0746065696593607</v>
      </c>
      <c r="AI1702" s="5">
        <f t="shared" si="3204"/>
        <v>0.83692032278738315</v>
      </c>
    </row>
    <row r="1703" spans="2:35" x14ac:dyDescent="0.3">
      <c r="B1703" s="85">
        <f t="shared" si="3175"/>
        <v>51591</v>
      </c>
      <c r="C1703" s="3"/>
      <c r="D1703" s="3"/>
      <c r="E1703" s="5">
        <f t="shared" ref="E1703:AI1703" si="3205">E894+E1001</f>
        <v>7.5274062026917221</v>
      </c>
      <c r="F1703" s="5">
        <f t="shared" si="3205"/>
        <v>6.3695251107363209</v>
      </c>
      <c r="G1703" s="5">
        <f t="shared" si="3205"/>
        <v>3.6079128249625327</v>
      </c>
      <c r="H1703" s="5">
        <f t="shared" si="3205"/>
        <v>3.1820745258296315</v>
      </c>
      <c r="I1703" s="5">
        <f t="shared" si="3205"/>
        <v>11.032415320167011</v>
      </c>
      <c r="J1703" s="5">
        <f t="shared" si="3205"/>
        <v>87.31907291612896</v>
      </c>
      <c r="K1703" s="5">
        <f t="shared" si="3205"/>
        <v>8.8205759862310718</v>
      </c>
      <c r="L1703" s="5"/>
      <c r="M1703" s="5">
        <f t="shared" si="3205"/>
        <v>3.1694341906070402</v>
      </c>
      <c r="N1703" s="5">
        <f t="shared" si="3205"/>
        <v>0</v>
      </c>
      <c r="O1703" s="5">
        <f t="shared" si="3205"/>
        <v>0</v>
      </c>
      <c r="P1703" s="5">
        <f t="shared" si="3205"/>
        <v>0</v>
      </c>
      <c r="Q1703" s="5">
        <f t="shared" si="3205"/>
        <v>0</v>
      </c>
      <c r="R1703" s="5">
        <f t="shared" si="3205"/>
        <v>0</v>
      </c>
      <c r="S1703" s="5">
        <f t="shared" si="3205"/>
        <v>0</v>
      </c>
      <c r="T1703" s="5"/>
      <c r="U1703" s="5">
        <f t="shared" si="3205"/>
        <v>1.68376191375999</v>
      </c>
      <c r="V1703" s="5">
        <f t="shared" si="3205"/>
        <v>0.78528391776201212</v>
      </c>
      <c r="W1703" s="5">
        <f t="shared" si="3205"/>
        <v>0.44481117020086014</v>
      </c>
      <c r="X1703" s="5">
        <f t="shared" si="3205"/>
        <v>1.1171112697061472</v>
      </c>
      <c r="Y1703" s="5">
        <f t="shared" si="3205"/>
        <v>0.73997907635266547</v>
      </c>
      <c r="Z1703" s="5">
        <f t="shared" si="3205"/>
        <v>7.0946746744354776</v>
      </c>
      <c r="AA1703" s="5">
        <f t="shared" si="3205"/>
        <v>0.6873176093167066</v>
      </c>
      <c r="AB1703" s="5"/>
      <c r="AC1703" s="5">
        <f t="shared" si="3205"/>
        <v>1.2875826399341097</v>
      </c>
      <c r="AD1703" s="5">
        <f t="shared" si="3205"/>
        <v>0.39264195888100606</v>
      </c>
      <c r="AE1703" s="5">
        <f t="shared" si="3205"/>
        <v>0.22240558510043007</v>
      </c>
      <c r="AF1703" s="5">
        <f t="shared" si="3205"/>
        <v>0.67703713315524072</v>
      </c>
      <c r="AG1703" s="5">
        <f t="shared" si="3205"/>
        <v>0.47089577586078712</v>
      </c>
      <c r="AH1703" s="5">
        <f t="shared" si="3205"/>
        <v>3.8202094400806423</v>
      </c>
      <c r="AI1703" s="5">
        <f t="shared" si="3205"/>
        <v>0.63004114187364779</v>
      </c>
    </row>
  </sheetData>
  <mergeCells count="189">
    <mergeCell ref="E1671:K1671"/>
    <mergeCell ref="M1671:S1671"/>
    <mergeCell ref="U1671:AA1671"/>
    <mergeCell ref="AC1671:AI1671"/>
    <mergeCell ref="E1601:K1601"/>
    <mergeCell ref="M1601:S1601"/>
    <mergeCell ref="U1601:AA1601"/>
    <mergeCell ref="AC1601:AI1601"/>
    <mergeCell ref="E1636:K1636"/>
    <mergeCell ref="M1636:S1636"/>
    <mergeCell ref="U1636:AA1636"/>
    <mergeCell ref="AC1636:AI1636"/>
    <mergeCell ref="E1530:K1530"/>
    <mergeCell ref="M1530:S1530"/>
    <mergeCell ref="U1530:AA1530"/>
    <mergeCell ref="AC1530:AI1530"/>
    <mergeCell ref="E1566:K1566"/>
    <mergeCell ref="M1566:S1566"/>
    <mergeCell ref="U1566:AA1566"/>
    <mergeCell ref="AC1566:AI1566"/>
    <mergeCell ref="E1460:K1460"/>
    <mergeCell ref="M1460:S1460"/>
    <mergeCell ref="U1460:AA1460"/>
    <mergeCell ref="AC1460:AI1460"/>
    <mergeCell ref="E1495:K1495"/>
    <mergeCell ref="M1495:S1495"/>
    <mergeCell ref="U1495:AA1495"/>
    <mergeCell ref="AC1495:AI1495"/>
    <mergeCell ref="E1389:K1389"/>
    <mergeCell ref="M1389:S1389"/>
    <mergeCell ref="U1389:AA1389"/>
    <mergeCell ref="AC1389:AI1389"/>
    <mergeCell ref="E1425:K1425"/>
    <mergeCell ref="M1425:S1425"/>
    <mergeCell ref="U1425:AA1425"/>
    <mergeCell ref="AC1425:AI1425"/>
    <mergeCell ref="E1319:K1319"/>
    <mergeCell ref="M1319:S1319"/>
    <mergeCell ref="U1319:AA1319"/>
    <mergeCell ref="AC1319:AI1319"/>
    <mergeCell ref="E1354:K1354"/>
    <mergeCell ref="M1354:S1354"/>
    <mergeCell ref="U1354:AA1354"/>
    <mergeCell ref="AC1354:AI1354"/>
    <mergeCell ref="E1249:K1249"/>
    <mergeCell ref="M1249:S1249"/>
    <mergeCell ref="U1249:AA1249"/>
    <mergeCell ref="AC1249:AI1249"/>
    <mergeCell ref="E1284:K1284"/>
    <mergeCell ref="M1284:S1284"/>
    <mergeCell ref="U1284:AA1284"/>
    <mergeCell ref="AC1284:AI1284"/>
    <mergeCell ref="E1179:K1179"/>
    <mergeCell ref="M1179:S1179"/>
    <mergeCell ref="U1179:AA1179"/>
    <mergeCell ref="AC1179:AI1179"/>
    <mergeCell ref="E1214:K1214"/>
    <mergeCell ref="M1214:S1214"/>
    <mergeCell ref="U1214:AA1214"/>
    <mergeCell ref="AC1214:AI1214"/>
    <mergeCell ref="E1109:K1109"/>
    <mergeCell ref="M1109:S1109"/>
    <mergeCell ref="U1109:AA1109"/>
    <mergeCell ref="AC1109:AI1109"/>
    <mergeCell ref="E1144:K1144"/>
    <mergeCell ref="M1144:S1144"/>
    <mergeCell ref="U1144:AA1144"/>
    <mergeCell ref="AC1144:AI1144"/>
    <mergeCell ref="E1039:K1039"/>
    <mergeCell ref="M1039:S1039"/>
    <mergeCell ref="U1039:AA1039"/>
    <mergeCell ref="AC1039:AI1039"/>
    <mergeCell ref="E1074:K1074"/>
    <mergeCell ref="M1074:S1074"/>
    <mergeCell ref="U1074:AA1074"/>
    <mergeCell ref="AC1074:AI1074"/>
    <mergeCell ref="E969:K969"/>
    <mergeCell ref="M969:S969"/>
    <mergeCell ref="U969:AA969"/>
    <mergeCell ref="AC969:AI969"/>
    <mergeCell ref="E1004:K1004"/>
    <mergeCell ref="M1004:S1004"/>
    <mergeCell ref="U1004:AA1004"/>
    <mergeCell ref="AC1004:AI1004"/>
    <mergeCell ref="E899:K899"/>
    <mergeCell ref="M899:S899"/>
    <mergeCell ref="U899:AA899"/>
    <mergeCell ref="AC899:AI899"/>
    <mergeCell ref="E934:K934"/>
    <mergeCell ref="M934:S934"/>
    <mergeCell ref="U934:AA934"/>
    <mergeCell ref="AC934:AI934"/>
    <mergeCell ref="E827:K827"/>
    <mergeCell ref="M827:S827"/>
    <mergeCell ref="U827:AA827"/>
    <mergeCell ref="AC827:AI827"/>
    <mergeCell ref="E862:K862"/>
    <mergeCell ref="M862:S862"/>
    <mergeCell ref="U862:AA862"/>
    <mergeCell ref="AC862:AI862"/>
    <mergeCell ref="E722:K722"/>
    <mergeCell ref="M722:S722"/>
    <mergeCell ref="U722:AA722"/>
    <mergeCell ref="AC722:AI722"/>
    <mergeCell ref="E792:K792"/>
    <mergeCell ref="M792:S792"/>
    <mergeCell ref="U792:AA792"/>
    <mergeCell ref="AC792:AI792"/>
    <mergeCell ref="E582:K582"/>
    <mergeCell ref="M582:S582"/>
    <mergeCell ref="U582:AA582"/>
    <mergeCell ref="AC582:AI582"/>
    <mergeCell ref="E512:K512"/>
    <mergeCell ref="M512:S512"/>
    <mergeCell ref="U512:AA512"/>
    <mergeCell ref="AC512:AI512"/>
    <mergeCell ref="E407:K407"/>
    <mergeCell ref="M407:S407"/>
    <mergeCell ref="U407:AA407"/>
    <mergeCell ref="AC407:AI407"/>
    <mergeCell ref="E442:K442"/>
    <mergeCell ref="M442:S442"/>
    <mergeCell ref="U442:AA442"/>
    <mergeCell ref="AC442:AI442"/>
    <mergeCell ref="E547:K547"/>
    <mergeCell ref="M547:S547"/>
    <mergeCell ref="U547:AA547"/>
    <mergeCell ref="AC547:AI547"/>
    <mergeCell ref="E617:K617"/>
    <mergeCell ref="M617:S617"/>
    <mergeCell ref="U617:AA617"/>
    <mergeCell ref="AC617:AI617"/>
    <mergeCell ref="E757:K757"/>
    <mergeCell ref="M757:S757"/>
    <mergeCell ref="U757:AA757"/>
    <mergeCell ref="AC757:AI757"/>
    <mergeCell ref="E652:K652"/>
    <mergeCell ref="M652:S652"/>
    <mergeCell ref="U652:AA652"/>
    <mergeCell ref="AC652:AI652"/>
    <mergeCell ref="E687:K687"/>
    <mergeCell ref="M687:S687"/>
    <mergeCell ref="U687:AA687"/>
    <mergeCell ref="AC687:AI687"/>
    <mergeCell ref="E372:K372"/>
    <mergeCell ref="M372:S372"/>
    <mergeCell ref="U372:AA372"/>
    <mergeCell ref="AC372:AI372"/>
    <mergeCell ref="E477:K477"/>
    <mergeCell ref="M477:S477"/>
    <mergeCell ref="U477:AA477"/>
    <mergeCell ref="AC477:AI477"/>
    <mergeCell ref="AK54:AQ54"/>
    <mergeCell ref="E125:K125"/>
    <mergeCell ref="M125:S125"/>
    <mergeCell ref="U125:AA125"/>
    <mergeCell ref="AC125:AI125"/>
    <mergeCell ref="E90:K90"/>
    <mergeCell ref="M90:S90"/>
    <mergeCell ref="U90:AA90"/>
    <mergeCell ref="AC90:AI90"/>
    <mergeCell ref="E54:K54"/>
    <mergeCell ref="M54:S54"/>
    <mergeCell ref="U54:AA54"/>
    <mergeCell ref="AC54:AI54"/>
    <mergeCell ref="E160:K160"/>
    <mergeCell ref="M160:S160"/>
    <mergeCell ref="U160:AA160"/>
    <mergeCell ref="AC160:AI160"/>
    <mergeCell ref="E195:K195"/>
    <mergeCell ref="M195:S195"/>
    <mergeCell ref="U195:AA195"/>
    <mergeCell ref="AC195:AI195"/>
    <mergeCell ref="E231:K231"/>
    <mergeCell ref="M231:S231"/>
    <mergeCell ref="U231:AA231"/>
    <mergeCell ref="AC231:AI231"/>
    <mergeCell ref="E266:K266"/>
    <mergeCell ref="M266:S266"/>
    <mergeCell ref="U266:AA266"/>
    <mergeCell ref="AC266:AI266"/>
    <mergeCell ref="E301:K301"/>
    <mergeCell ref="M301:S301"/>
    <mergeCell ref="U301:AA301"/>
    <mergeCell ref="AC301:AI301"/>
    <mergeCell ref="E336:K336"/>
    <mergeCell ref="M336:S336"/>
    <mergeCell ref="U336:AA336"/>
    <mergeCell ref="AC336:AI336"/>
  </mergeCells>
  <pageMargins left="0.17" right="0.28999999999999998" top="0.54" bottom="0.75" header="0.3" footer="0.3"/>
  <pageSetup scale="10"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635"/>
  <sheetViews>
    <sheetView topLeftCell="A336" zoomScale="80" zoomScaleNormal="80" workbookViewId="0">
      <selection activeCell="E17" sqref="E17:K17"/>
    </sheetView>
  </sheetViews>
  <sheetFormatPr defaultColWidth="9.109375" defaultRowHeight="14.4" x14ac:dyDescent="0.3"/>
  <cols>
    <col min="1" max="1" width="9.109375" style="13"/>
    <col min="2" max="2" width="15.5546875" style="13" customWidth="1"/>
    <col min="3" max="3" width="4.44140625" style="13" customWidth="1"/>
    <col min="4" max="4" width="9.109375" style="13"/>
    <col min="5" max="5" width="10.33203125" style="13" bestFit="1" customWidth="1"/>
    <col min="6" max="11" width="9.109375" style="13"/>
    <col min="12" max="12" width="10.109375" style="13" bestFit="1" customWidth="1"/>
    <col min="13" max="16384" width="9.109375" style="13"/>
  </cols>
  <sheetData>
    <row r="2" spans="2:35" s="18" customFormat="1" x14ac:dyDescent="0.3">
      <c r="B2" s="17" t="s">
        <v>220</v>
      </c>
      <c r="C2" s="17"/>
      <c r="E2" s="17"/>
      <c r="F2" s="17"/>
    </row>
    <row r="3" spans="2:35" x14ac:dyDescent="0.3">
      <c r="B3" s="1"/>
      <c r="C3" s="1"/>
      <c r="D3" s="1"/>
      <c r="E3" s="305" t="s">
        <v>89</v>
      </c>
      <c r="F3" s="305"/>
      <c r="G3" s="305"/>
      <c r="H3" s="305"/>
      <c r="I3" s="305"/>
      <c r="J3" s="305"/>
      <c r="K3" s="305"/>
      <c r="L3" s="1"/>
      <c r="M3" s="305" t="s">
        <v>64</v>
      </c>
      <c r="N3" s="305"/>
      <c r="O3" s="305"/>
      <c r="P3" s="305"/>
      <c r="Q3" s="305"/>
      <c r="R3" s="305"/>
      <c r="S3" s="305"/>
      <c r="T3" s="1"/>
      <c r="U3" s="305" t="s">
        <v>65</v>
      </c>
      <c r="V3" s="305"/>
      <c r="W3" s="305"/>
      <c r="X3" s="305"/>
      <c r="Y3" s="305"/>
      <c r="Z3" s="305"/>
      <c r="AA3" s="305"/>
      <c r="AB3" s="1"/>
      <c r="AC3" s="305" t="s">
        <v>66</v>
      </c>
      <c r="AD3" s="305"/>
      <c r="AE3" s="305"/>
      <c r="AF3" s="305"/>
      <c r="AG3" s="305"/>
      <c r="AH3" s="305"/>
      <c r="AI3" s="305"/>
    </row>
    <row r="4" spans="2:35" x14ac:dyDescent="0.3">
      <c r="B4" s="4" t="s">
        <v>2</v>
      </c>
      <c r="C4" s="4"/>
      <c r="D4" s="3"/>
      <c r="E4" s="3" t="s">
        <v>70</v>
      </c>
      <c r="F4" s="3" t="s">
        <v>69</v>
      </c>
      <c r="G4" s="3" t="s">
        <v>61</v>
      </c>
      <c r="H4" s="3" t="s">
        <v>68</v>
      </c>
      <c r="I4" s="3" t="s">
        <v>71</v>
      </c>
      <c r="J4" s="3" t="s">
        <v>72</v>
      </c>
      <c r="K4" s="3" t="s">
        <v>62</v>
      </c>
      <c r="L4" s="3"/>
      <c r="M4" s="3" t="s">
        <v>70</v>
      </c>
      <c r="N4" s="3" t="s">
        <v>69</v>
      </c>
      <c r="O4" s="3" t="s">
        <v>61</v>
      </c>
      <c r="P4" s="3" t="s">
        <v>68</v>
      </c>
      <c r="Q4" s="3" t="s">
        <v>71</v>
      </c>
      <c r="R4" s="3" t="s">
        <v>72</v>
      </c>
      <c r="S4" s="3" t="s">
        <v>62</v>
      </c>
      <c r="T4" s="3"/>
      <c r="U4" s="3" t="s">
        <v>70</v>
      </c>
      <c r="V4" s="3" t="s">
        <v>69</v>
      </c>
      <c r="W4" s="3" t="s">
        <v>61</v>
      </c>
      <c r="X4" s="3" t="s">
        <v>68</v>
      </c>
      <c r="Y4" s="3" t="s">
        <v>71</v>
      </c>
      <c r="Z4" s="3" t="s">
        <v>72</v>
      </c>
      <c r="AA4" s="3" t="s">
        <v>62</v>
      </c>
      <c r="AB4" s="3"/>
      <c r="AC4" s="3" t="s">
        <v>70</v>
      </c>
      <c r="AD4" s="3" t="s">
        <v>69</v>
      </c>
      <c r="AE4" s="3" t="s">
        <v>61</v>
      </c>
      <c r="AF4" s="3" t="s">
        <v>68</v>
      </c>
      <c r="AG4" s="3" t="s">
        <v>71</v>
      </c>
      <c r="AH4" s="3" t="s">
        <v>72</v>
      </c>
      <c r="AI4" s="3" t="s">
        <v>62</v>
      </c>
    </row>
    <row r="5" spans="2:35" hidden="1" x14ac:dyDescent="0.3">
      <c r="B5" s="84">
        <v>40268</v>
      </c>
      <c r="C5" s="3"/>
      <c r="D5" s="9"/>
      <c r="E5" s="81">
        <v>0</v>
      </c>
      <c r="F5" s="81">
        <v>0</v>
      </c>
      <c r="G5" s="81">
        <v>0</v>
      </c>
      <c r="H5" s="81">
        <v>0</v>
      </c>
      <c r="I5" s="81">
        <v>0</v>
      </c>
      <c r="J5" s="81">
        <v>0</v>
      </c>
      <c r="K5" s="81">
        <v>0</v>
      </c>
      <c r="L5" s="81"/>
      <c r="M5" s="81">
        <v>0</v>
      </c>
      <c r="N5" s="81">
        <v>0</v>
      </c>
      <c r="O5" s="81">
        <v>0</v>
      </c>
      <c r="P5" s="81">
        <v>0</v>
      </c>
      <c r="Q5" s="81">
        <v>0</v>
      </c>
      <c r="R5" s="81">
        <v>0</v>
      </c>
      <c r="S5" s="81">
        <v>0</v>
      </c>
      <c r="T5" s="81"/>
      <c r="U5" s="81"/>
      <c r="V5" s="81"/>
      <c r="W5" s="81"/>
      <c r="X5" s="81"/>
      <c r="Y5" s="81"/>
      <c r="Z5" s="81"/>
      <c r="AA5" s="81"/>
      <c r="AB5" s="6"/>
      <c r="AC5" s="81"/>
      <c r="AD5" s="81"/>
      <c r="AE5" s="81"/>
      <c r="AF5" s="81"/>
      <c r="AG5" s="81"/>
      <c r="AH5" s="81"/>
      <c r="AI5" s="81"/>
    </row>
    <row r="6" spans="2:35" hidden="1" x14ac:dyDescent="0.3">
      <c r="B6" s="85">
        <f>EOMONTH(B5,12)</f>
        <v>40633</v>
      </c>
      <c r="C6" s="3"/>
      <c r="D6" s="1"/>
      <c r="E6" s="81">
        <v>0</v>
      </c>
      <c r="F6" s="81">
        <v>0</v>
      </c>
      <c r="G6" s="81">
        <v>0</v>
      </c>
      <c r="H6" s="81">
        <v>0</v>
      </c>
      <c r="I6" s="81">
        <v>0</v>
      </c>
      <c r="J6" s="81">
        <v>0</v>
      </c>
      <c r="K6" s="81">
        <v>0</v>
      </c>
      <c r="L6" s="81"/>
      <c r="M6" s="81">
        <v>0</v>
      </c>
      <c r="N6" s="81">
        <v>0</v>
      </c>
      <c r="O6" s="81">
        <v>0</v>
      </c>
      <c r="P6" s="81">
        <v>0</v>
      </c>
      <c r="Q6" s="81">
        <v>0</v>
      </c>
      <c r="R6" s="81">
        <v>0</v>
      </c>
      <c r="S6" s="81">
        <v>0</v>
      </c>
      <c r="T6" s="81"/>
      <c r="U6" s="81"/>
      <c r="V6" s="81"/>
      <c r="W6" s="81"/>
      <c r="X6" s="81"/>
      <c r="Y6" s="81"/>
      <c r="Z6" s="81"/>
      <c r="AA6" s="81"/>
      <c r="AB6" s="6"/>
      <c r="AC6" s="81"/>
      <c r="AD6" s="81"/>
      <c r="AE6" s="81"/>
      <c r="AF6" s="81"/>
      <c r="AG6" s="81"/>
      <c r="AH6" s="81"/>
      <c r="AI6" s="81"/>
    </row>
    <row r="7" spans="2:35" hidden="1" x14ac:dyDescent="0.3">
      <c r="B7" s="85">
        <f t="shared" ref="B7:B36" si="0">EOMONTH(B6,12)</f>
        <v>40999</v>
      </c>
      <c r="C7" s="3"/>
      <c r="D7" s="1"/>
      <c r="E7" s="100">
        <f>Inputs!E79</f>
        <v>35</v>
      </c>
      <c r="F7" s="100">
        <f>Inputs!F79</f>
        <v>52</v>
      </c>
      <c r="G7" s="100">
        <f>Inputs!G79</f>
        <v>52</v>
      </c>
      <c r="H7" s="100">
        <f>Inputs!H79</f>
        <v>105</v>
      </c>
      <c r="I7" s="100">
        <f>Inputs!I79</f>
        <v>105</v>
      </c>
      <c r="J7" s="100">
        <f>Inputs!J79</f>
        <v>158</v>
      </c>
      <c r="K7" s="100">
        <f>Inputs!K79</f>
        <v>158</v>
      </c>
      <c r="L7" s="81"/>
      <c r="M7" s="81">
        <f>Inputs!$E$90</f>
        <v>130</v>
      </c>
      <c r="N7" s="81">
        <v>0</v>
      </c>
      <c r="O7" s="81">
        <v>0</v>
      </c>
      <c r="P7" s="81">
        <v>0</v>
      </c>
      <c r="Q7" s="81">
        <v>0</v>
      </c>
      <c r="R7" s="81">
        <v>0</v>
      </c>
      <c r="S7" s="81">
        <v>0</v>
      </c>
      <c r="T7" s="81"/>
      <c r="U7" s="81">
        <f>E7*Inputs!$E$84</f>
        <v>52.5</v>
      </c>
      <c r="V7" s="81">
        <f>F7*Inputs!$E$84</f>
        <v>78</v>
      </c>
      <c r="W7" s="81">
        <f>G7*Inputs!$E$84</f>
        <v>78</v>
      </c>
      <c r="X7" s="81">
        <f>H7*Inputs!$E$84</f>
        <v>157.5</v>
      </c>
      <c r="Y7" s="81">
        <f>I7*Inputs!$E$84</f>
        <v>157.5</v>
      </c>
      <c r="Z7" s="81">
        <f>J7*Inputs!$E$84</f>
        <v>237</v>
      </c>
      <c r="AA7" s="81">
        <f>K7*Inputs!$E$84</f>
        <v>237</v>
      </c>
      <c r="AB7" s="6"/>
      <c r="AC7" s="81">
        <f>E7*Inputs!$E$85</f>
        <v>1050</v>
      </c>
      <c r="AD7" s="81">
        <f>F7*Inputs!$E$85</f>
        <v>1560</v>
      </c>
      <c r="AE7" s="81">
        <f>G7*Inputs!$E$85</f>
        <v>1560</v>
      </c>
      <c r="AF7" s="81">
        <f>H7*Inputs!$E$85</f>
        <v>3150</v>
      </c>
      <c r="AG7" s="81">
        <f>I7*Inputs!$E$85</f>
        <v>3150</v>
      </c>
      <c r="AH7" s="81">
        <f>J7*Inputs!$E$85</f>
        <v>4740</v>
      </c>
      <c r="AI7" s="81">
        <f>K7*Inputs!$E$85</f>
        <v>4740</v>
      </c>
    </row>
    <row r="8" spans="2:35" hidden="1" x14ac:dyDescent="0.3">
      <c r="B8" s="85">
        <f t="shared" si="0"/>
        <v>41364</v>
      </c>
      <c r="C8" s="3"/>
      <c r="D8" s="1"/>
      <c r="E8" s="81">
        <f>E7*(1+IF($B8&lt;=Inputs!$Q$88,Inputs!$L$87,0)+Inputs!$L$86)</f>
        <v>36.702291029309443</v>
      </c>
      <c r="F8" s="81">
        <f>F7*(1+IF($B8&lt;=Inputs!$Q$88,Inputs!$L$87,0)+Inputs!$L$86)</f>
        <v>54.529118100688315</v>
      </c>
      <c r="G8" s="81">
        <f>G7*(1+IF($B8&lt;=Inputs!$Q$88,Inputs!$L$87,0)+Inputs!$L$86)</f>
        <v>54.529118100688315</v>
      </c>
      <c r="H8" s="81">
        <f>H7*(1+IF($B8&lt;=Inputs!$Q$88,Inputs!$L$87,0)+Inputs!$L$86)</f>
        <v>110.10687308792834</v>
      </c>
      <c r="I8" s="81">
        <f>I7*(1+IF($B8&lt;=Inputs!$Q$88,Inputs!$L$87,0)+Inputs!$L$86)</f>
        <v>110.10687308792834</v>
      </c>
      <c r="J8" s="81">
        <f>J7*(1+IF($B8&lt;=Inputs!$Q$88,Inputs!$L$87,0)+Inputs!$L$86)</f>
        <v>165.68462807516835</v>
      </c>
      <c r="K8" s="81">
        <f>K7*(1+IF($B8&lt;=Inputs!$Q$88,Inputs!$L$87,0)+Inputs!$L$86)</f>
        <v>165.68462807516835</v>
      </c>
      <c r="L8" s="81"/>
      <c r="M8" s="81">
        <f>M7*(1+Inputs!$L$84)</f>
        <v>136.056988129302</v>
      </c>
      <c r="N8" s="81">
        <f>N7*(1+Inputs!$L$84)</f>
        <v>0</v>
      </c>
      <c r="O8" s="81">
        <f>O7*(1+Inputs!$L$84)</f>
        <v>0</v>
      </c>
      <c r="P8" s="81">
        <f>P7*(1+Inputs!$L$84)</f>
        <v>0</v>
      </c>
      <c r="Q8" s="81">
        <f>Q7*(1+Inputs!$L$84)</f>
        <v>0</v>
      </c>
      <c r="R8" s="81">
        <f>R7*(1+Inputs!$L$84)</f>
        <v>0</v>
      </c>
      <c r="S8" s="81">
        <f>S7*(1+Inputs!$L$84)</f>
        <v>0</v>
      </c>
      <c r="T8" s="81"/>
      <c r="U8" s="81">
        <f>E8*Inputs!$E$84</f>
        <v>55.053436543964168</v>
      </c>
      <c r="V8" s="81">
        <f>F8*Inputs!$E$84</f>
        <v>81.793677151032469</v>
      </c>
      <c r="W8" s="81">
        <f>G8*Inputs!$E$84</f>
        <v>81.793677151032469</v>
      </c>
      <c r="X8" s="81">
        <f>H8*Inputs!$E$84</f>
        <v>165.16030963189252</v>
      </c>
      <c r="Y8" s="81">
        <f>I8*Inputs!$E$84</f>
        <v>165.16030963189252</v>
      </c>
      <c r="Z8" s="81">
        <f>J8*Inputs!$E$84</f>
        <v>248.52694211275252</v>
      </c>
      <c r="AA8" s="81">
        <f>K8*Inputs!$E$84</f>
        <v>248.52694211275252</v>
      </c>
      <c r="AB8" s="6"/>
      <c r="AC8" s="81">
        <f>E8*Inputs!$E$85</f>
        <v>1101.0687308792833</v>
      </c>
      <c r="AD8" s="81">
        <f>F8*Inputs!$E$85</f>
        <v>1635.8735430206495</v>
      </c>
      <c r="AE8" s="81">
        <f>G8*Inputs!$E$85</f>
        <v>1635.8735430206495</v>
      </c>
      <c r="AF8" s="81">
        <f>H8*Inputs!$E$85</f>
        <v>3303.2061926378501</v>
      </c>
      <c r="AG8" s="81">
        <f>I8*Inputs!$E$85</f>
        <v>3303.2061926378501</v>
      </c>
      <c r="AH8" s="81">
        <f>J8*Inputs!$E$85</f>
        <v>4970.5388422550504</v>
      </c>
      <c r="AI8" s="81">
        <f>K8*Inputs!$E$85</f>
        <v>4970.5388422550504</v>
      </c>
    </row>
    <row r="9" spans="2:35" hidden="1" x14ac:dyDescent="0.3">
      <c r="B9" s="85">
        <f t="shared" si="0"/>
        <v>41729</v>
      </c>
      <c r="C9" s="3"/>
      <c r="D9" s="1"/>
      <c r="E9" s="81">
        <f>E8*(1+IF($B9&lt;=Inputs!$Q$88,Inputs!$L$87,0)+Inputs!$L$86)</f>
        <v>38.487376194289382</v>
      </c>
      <c r="F9" s="81">
        <f>F8*(1+IF($B9&lt;=Inputs!$Q$88,Inputs!$L$87,0)+Inputs!$L$86)</f>
        <v>57.181244631515654</v>
      </c>
      <c r="G9" s="81">
        <f>G8*(1+IF($B9&lt;=Inputs!$Q$88,Inputs!$L$87,0)+Inputs!$L$86)</f>
        <v>57.181244631515654</v>
      </c>
      <c r="H9" s="81">
        <f>H8*(1+IF($B9&lt;=Inputs!$Q$88,Inputs!$L$87,0)+Inputs!$L$86)</f>
        <v>115.46212858286816</v>
      </c>
      <c r="I9" s="81">
        <f>I8*(1+IF($B9&lt;=Inputs!$Q$88,Inputs!$L$87,0)+Inputs!$L$86)</f>
        <v>115.46212858286816</v>
      </c>
      <c r="J9" s="81">
        <f>J8*(1+IF($B9&lt;=Inputs!$Q$88,Inputs!$L$87,0)+Inputs!$L$86)</f>
        <v>173.74301253422067</v>
      </c>
      <c r="K9" s="81">
        <f>K8*(1+IF($B9&lt;=Inputs!$Q$88,Inputs!$L$87,0)+Inputs!$L$86)</f>
        <v>173.74301253422067</v>
      </c>
      <c r="L9" s="81"/>
      <c r="M9" s="81">
        <f>M8*(1+Inputs!$L$84)</f>
        <v>142.39618476013095</v>
      </c>
      <c r="N9" s="81">
        <f>N8*(1+Inputs!$L$84)</f>
        <v>0</v>
      </c>
      <c r="O9" s="81">
        <f>O8*(1+Inputs!$L$84)</f>
        <v>0</v>
      </c>
      <c r="P9" s="81">
        <f>P8*(1+Inputs!$L$84)</f>
        <v>0</v>
      </c>
      <c r="Q9" s="81">
        <f>Q8*(1+Inputs!$L$84)</f>
        <v>0</v>
      </c>
      <c r="R9" s="81">
        <f>R8*(1+Inputs!$L$84)</f>
        <v>0</v>
      </c>
      <c r="S9" s="81">
        <f>S8*(1+Inputs!$L$84)</f>
        <v>0</v>
      </c>
      <c r="T9" s="81"/>
      <c r="U9" s="81">
        <f>E9*Inputs!$E$84</f>
        <v>57.731064291434073</v>
      </c>
      <c r="V9" s="81">
        <f>F9*Inputs!$E$84</f>
        <v>85.77186694727348</v>
      </c>
      <c r="W9" s="81">
        <f>G9*Inputs!$E$84</f>
        <v>85.77186694727348</v>
      </c>
      <c r="X9" s="81">
        <f>H9*Inputs!$E$84</f>
        <v>173.19319287430224</v>
      </c>
      <c r="Y9" s="81">
        <f>I9*Inputs!$E$84</f>
        <v>173.19319287430224</v>
      </c>
      <c r="Z9" s="81">
        <f>J9*Inputs!$E$84</f>
        <v>260.61451880133097</v>
      </c>
      <c r="AA9" s="81">
        <f>K9*Inputs!$E$84</f>
        <v>260.61451880133097</v>
      </c>
      <c r="AB9" s="6"/>
      <c r="AC9" s="81">
        <f>E9*Inputs!$E$85</f>
        <v>1154.6212858286815</v>
      </c>
      <c r="AD9" s="81">
        <f>F9*Inputs!$E$85</f>
        <v>1715.4373389454695</v>
      </c>
      <c r="AE9" s="81">
        <f>G9*Inputs!$E$85</f>
        <v>1715.4373389454695</v>
      </c>
      <c r="AF9" s="81">
        <f>H9*Inputs!$E$85</f>
        <v>3463.8638574860447</v>
      </c>
      <c r="AG9" s="81">
        <f>I9*Inputs!$E$85</f>
        <v>3463.8638574860447</v>
      </c>
      <c r="AH9" s="81">
        <f>J9*Inputs!$E$85</f>
        <v>5212.2903760266199</v>
      </c>
      <c r="AI9" s="81">
        <f>K9*Inputs!$E$85</f>
        <v>5212.2903760266199</v>
      </c>
    </row>
    <row r="10" spans="2:35" hidden="1" x14ac:dyDescent="0.3">
      <c r="B10" s="85">
        <f t="shared" si="0"/>
        <v>42094</v>
      </c>
      <c r="C10" s="3"/>
      <c r="D10" s="1"/>
      <c r="E10" s="81">
        <f>E9*(1+IF($B10&lt;=Inputs!$Q$88,Inputs!$L$87,0)+Inputs!$L$86)</f>
        <v>40.359282343923574</v>
      </c>
      <c r="F10" s="81">
        <f>F9*(1+IF($B10&lt;=Inputs!$Q$88,Inputs!$L$87,0)+Inputs!$L$86)</f>
        <v>59.962362339543596</v>
      </c>
      <c r="G10" s="81">
        <f>G9*(1+IF($B10&lt;=Inputs!$Q$88,Inputs!$L$87,0)+Inputs!$L$86)</f>
        <v>59.962362339543596</v>
      </c>
      <c r="H10" s="81">
        <f>H9*(1+IF($B10&lt;=Inputs!$Q$88,Inputs!$L$87,0)+Inputs!$L$86)</f>
        <v>121.07784703177073</v>
      </c>
      <c r="I10" s="81">
        <f>I9*(1+IF($B10&lt;=Inputs!$Q$88,Inputs!$L$87,0)+Inputs!$L$86)</f>
        <v>121.07784703177073</v>
      </c>
      <c r="J10" s="81">
        <f>J9*(1+IF($B10&lt;=Inputs!$Q$88,Inputs!$L$87,0)+Inputs!$L$86)</f>
        <v>182.19333172399786</v>
      </c>
      <c r="K10" s="81">
        <f>K9*(1+IF($B10&lt;=Inputs!$Q$88,Inputs!$L$87,0)+Inputs!$L$86)</f>
        <v>182.19333172399786</v>
      </c>
      <c r="L10" s="81"/>
      <c r="M10" s="81">
        <f>M9*(1+Inputs!$L$84)</f>
        <v>149.03073861205408</v>
      </c>
      <c r="N10" s="81">
        <f>N9*(1+Inputs!$L$84)</f>
        <v>0</v>
      </c>
      <c r="O10" s="81">
        <f>O9*(1+Inputs!$L$84)</f>
        <v>0</v>
      </c>
      <c r="P10" s="81">
        <f>P9*(1+Inputs!$L$84)</f>
        <v>0</v>
      </c>
      <c r="Q10" s="81">
        <f>Q9*(1+Inputs!$L$84)</f>
        <v>0</v>
      </c>
      <c r="R10" s="81">
        <f>R9*(1+Inputs!$L$84)</f>
        <v>0</v>
      </c>
      <c r="S10" s="81">
        <f>S9*(1+Inputs!$L$84)</f>
        <v>0</v>
      </c>
      <c r="T10" s="81"/>
      <c r="U10" s="81">
        <f>E10*Inputs!$E$84</f>
        <v>60.538923515885358</v>
      </c>
      <c r="V10" s="81">
        <f>F10*Inputs!$E$84</f>
        <v>89.94354350931539</v>
      </c>
      <c r="W10" s="81">
        <f>G10*Inputs!$E$84</f>
        <v>89.94354350931539</v>
      </c>
      <c r="X10" s="81">
        <f>H10*Inputs!$E$84</f>
        <v>181.6167705476561</v>
      </c>
      <c r="Y10" s="81">
        <f>I10*Inputs!$E$84</f>
        <v>181.6167705476561</v>
      </c>
      <c r="Z10" s="81">
        <f>J10*Inputs!$E$84</f>
        <v>273.28999758599679</v>
      </c>
      <c r="AA10" s="81">
        <f>K10*Inputs!$E$84</f>
        <v>273.28999758599679</v>
      </c>
      <c r="AB10" s="6"/>
      <c r="AC10" s="81">
        <f>E10*Inputs!$E$85</f>
        <v>1210.7784703177072</v>
      </c>
      <c r="AD10" s="81">
        <f>F10*Inputs!$E$85</f>
        <v>1798.8708701863079</v>
      </c>
      <c r="AE10" s="81">
        <f>G10*Inputs!$E$85</f>
        <v>1798.8708701863079</v>
      </c>
      <c r="AF10" s="81">
        <f>H10*Inputs!$E$85</f>
        <v>3632.3354109531219</v>
      </c>
      <c r="AG10" s="81">
        <f>I10*Inputs!$E$85</f>
        <v>3632.3354109531219</v>
      </c>
      <c r="AH10" s="81">
        <f>J10*Inputs!$E$85</f>
        <v>5465.799951719936</v>
      </c>
      <c r="AI10" s="81">
        <f>K10*Inputs!$E$85</f>
        <v>5465.799951719936</v>
      </c>
    </row>
    <row r="11" spans="2:35" hidden="1" x14ac:dyDescent="0.3">
      <c r="B11" s="85">
        <f t="shared" si="0"/>
        <v>42460</v>
      </c>
      <c r="C11" s="3"/>
      <c r="D11" s="1"/>
      <c r="E11" s="81">
        <f>E10*(1+IF($B11&lt;=Inputs!$Q$88,Inputs!$L$87,0)+Inputs!$L$86)</f>
        <v>42.322232180592948</v>
      </c>
      <c r="F11" s="81">
        <f>F10*(1+IF($B11&lt;=Inputs!$Q$88,Inputs!$L$87,0)+Inputs!$L$86)</f>
        <v>62.878744954023809</v>
      </c>
      <c r="G11" s="81">
        <f>G10*(1+IF($B11&lt;=Inputs!$Q$88,Inputs!$L$87,0)+Inputs!$L$86)</f>
        <v>62.878744954023809</v>
      </c>
      <c r="H11" s="81">
        <f>H10*(1+IF($B11&lt;=Inputs!$Q$88,Inputs!$L$87,0)+Inputs!$L$86)</f>
        <v>126.96669654177886</v>
      </c>
      <c r="I11" s="81">
        <f>I10*(1+IF($B11&lt;=Inputs!$Q$88,Inputs!$L$87,0)+Inputs!$L$86)</f>
        <v>126.96669654177886</v>
      </c>
      <c r="J11" s="81">
        <f>J10*(1+IF($B11&lt;=Inputs!$Q$88,Inputs!$L$87,0)+Inputs!$L$86)</f>
        <v>191.05464812953389</v>
      </c>
      <c r="K11" s="81">
        <f>K10*(1+IF($B11&lt;=Inputs!$Q$88,Inputs!$L$87,0)+Inputs!$L$86)</f>
        <v>191.05464812953389</v>
      </c>
      <c r="L11" s="81"/>
      <c r="M11" s="81">
        <f>M10*(1+Inputs!$L$84)</f>
        <v>155.97441103262577</v>
      </c>
      <c r="N11" s="81">
        <f>N10*(1+Inputs!$L$84)</f>
        <v>0</v>
      </c>
      <c r="O11" s="81">
        <f>O10*(1+Inputs!$L$84)</f>
        <v>0</v>
      </c>
      <c r="P11" s="81">
        <f>P10*(1+Inputs!$L$84)</f>
        <v>0</v>
      </c>
      <c r="Q11" s="81">
        <f>Q10*(1+Inputs!$L$84)</f>
        <v>0</v>
      </c>
      <c r="R11" s="81">
        <f>R10*(1+Inputs!$L$84)</f>
        <v>0</v>
      </c>
      <c r="S11" s="81">
        <f>S10*(1+Inputs!$L$84)</f>
        <v>0</v>
      </c>
      <c r="T11" s="81"/>
      <c r="U11" s="81">
        <f>E11*Inputs!$E$84</f>
        <v>63.483348270889422</v>
      </c>
      <c r="V11" s="81">
        <f>F11*Inputs!$E$84</f>
        <v>94.318117431035716</v>
      </c>
      <c r="W11" s="81">
        <f>G11*Inputs!$E$84</f>
        <v>94.318117431035716</v>
      </c>
      <c r="X11" s="81">
        <f>H11*Inputs!$E$84</f>
        <v>190.4500448126683</v>
      </c>
      <c r="Y11" s="81">
        <f>I11*Inputs!$E$84</f>
        <v>190.4500448126683</v>
      </c>
      <c r="Z11" s="81">
        <f>J11*Inputs!$E$84</f>
        <v>286.58197219430082</v>
      </c>
      <c r="AA11" s="81">
        <f>K11*Inputs!$E$84</f>
        <v>286.58197219430082</v>
      </c>
      <c r="AB11" s="6"/>
      <c r="AC11" s="81">
        <f>E11*Inputs!$E$85</f>
        <v>1269.6669654177886</v>
      </c>
      <c r="AD11" s="81">
        <f>F11*Inputs!$E$85</f>
        <v>1886.3623486207143</v>
      </c>
      <c r="AE11" s="81">
        <f>G11*Inputs!$E$85</f>
        <v>1886.3623486207143</v>
      </c>
      <c r="AF11" s="81">
        <f>H11*Inputs!$E$85</f>
        <v>3809.0008962533657</v>
      </c>
      <c r="AG11" s="81">
        <f>I11*Inputs!$E$85</f>
        <v>3809.0008962533657</v>
      </c>
      <c r="AH11" s="81">
        <f>J11*Inputs!$E$85</f>
        <v>5731.639443886017</v>
      </c>
      <c r="AI11" s="81">
        <f>K11*Inputs!$E$85</f>
        <v>5731.639443886017</v>
      </c>
    </row>
    <row r="12" spans="2:35" hidden="1" x14ac:dyDescent="0.3">
      <c r="B12" s="85">
        <f t="shared" si="0"/>
        <v>42825</v>
      </c>
      <c r="C12" s="3"/>
      <c r="D12" s="1"/>
      <c r="E12" s="81">
        <f>E11*(1+IF($B12&lt;=Inputs!$Q$88,Inputs!$L$87,0)+Inputs!$L$86)</f>
        <v>44.380653785775088</v>
      </c>
      <c r="F12" s="81">
        <f>F11*(1+IF($B12&lt;=Inputs!$Q$88,Inputs!$L$87,0)+Inputs!$L$86)</f>
        <v>65.936971338865845</v>
      </c>
      <c r="G12" s="81">
        <f>G11*(1+IF($B12&lt;=Inputs!$Q$88,Inputs!$L$87,0)+Inputs!$L$86)</f>
        <v>65.936971338865845</v>
      </c>
      <c r="H12" s="81">
        <f>H11*(1+IF($B12&lt;=Inputs!$Q$88,Inputs!$L$87,0)+Inputs!$L$86)</f>
        <v>133.14196135732527</v>
      </c>
      <c r="I12" s="81">
        <f>I11*(1+IF($B12&lt;=Inputs!$Q$88,Inputs!$L$87,0)+Inputs!$L$86)</f>
        <v>133.14196135732527</v>
      </c>
      <c r="J12" s="81">
        <f>J11*(1+IF($B12&lt;=Inputs!$Q$88,Inputs!$L$87,0)+Inputs!$L$86)</f>
        <v>200.3469513757847</v>
      </c>
      <c r="K12" s="81">
        <f>K11*(1+IF($B12&lt;=Inputs!$Q$88,Inputs!$L$87,0)+Inputs!$L$86)</f>
        <v>200.3469513757847</v>
      </c>
      <c r="L12" s="81"/>
      <c r="M12" s="81">
        <f>M11*(1+Inputs!$L$84)</f>
        <v>163.24160454108332</v>
      </c>
      <c r="N12" s="81">
        <f>N11*(1+Inputs!$L$84)</f>
        <v>0</v>
      </c>
      <c r="O12" s="81">
        <f>O11*(1+Inputs!$L$84)</f>
        <v>0</v>
      </c>
      <c r="P12" s="81">
        <f>P11*(1+Inputs!$L$84)</f>
        <v>0</v>
      </c>
      <c r="Q12" s="81">
        <f>Q11*(1+Inputs!$L$84)</f>
        <v>0</v>
      </c>
      <c r="R12" s="81">
        <f>R11*(1+Inputs!$L$84)</f>
        <v>0</v>
      </c>
      <c r="S12" s="81">
        <f>S11*(1+Inputs!$L$84)</f>
        <v>0</v>
      </c>
      <c r="T12" s="81"/>
      <c r="U12" s="81">
        <f>E12*Inputs!$E$84</f>
        <v>66.570980678662636</v>
      </c>
      <c r="V12" s="81">
        <f>F12*Inputs!$E$84</f>
        <v>98.905457008298768</v>
      </c>
      <c r="W12" s="81">
        <f>G12*Inputs!$E$84</f>
        <v>98.905457008298768</v>
      </c>
      <c r="X12" s="81">
        <f>H12*Inputs!$E$84</f>
        <v>199.71294203598791</v>
      </c>
      <c r="Y12" s="81">
        <f>I12*Inputs!$E$84</f>
        <v>199.71294203598791</v>
      </c>
      <c r="Z12" s="81">
        <f>J12*Inputs!$E$84</f>
        <v>300.52042706367706</v>
      </c>
      <c r="AA12" s="81">
        <f>K12*Inputs!$E$84</f>
        <v>300.52042706367706</v>
      </c>
      <c r="AB12" s="6"/>
      <c r="AC12" s="81">
        <f>E12*Inputs!$E$85</f>
        <v>1331.4196135732527</v>
      </c>
      <c r="AD12" s="81">
        <f>F12*Inputs!$E$85</f>
        <v>1978.1091401659753</v>
      </c>
      <c r="AE12" s="81">
        <f>G12*Inputs!$E$85</f>
        <v>1978.1091401659753</v>
      </c>
      <c r="AF12" s="81">
        <f>H12*Inputs!$E$85</f>
        <v>3994.2588407197582</v>
      </c>
      <c r="AG12" s="81">
        <f>I12*Inputs!$E$85</f>
        <v>3994.2588407197582</v>
      </c>
      <c r="AH12" s="81">
        <f>J12*Inputs!$E$85</f>
        <v>6010.4085412735412</v>
      </c>
      <c r="AI12" s="81">
        <f>K12*Inputs!$E$85</f>
        <v>6010.4085412735412</v>
      </c>
    </row>
    <row r="13" spans="2:35" hidden="1" x14ac:dyDescent="0.3">
      <c r="B13" s="85">
        <f t="shared" si="0"/>
        <v>43190</v>
      </c>
      <c r="C13" s="3"/>
      <c r="D13" s="1"/>
      <c r="E13" s="81">
        <f>E12*(1+IF($B13&lt;=Inputs!$Q$88,Inputs!$L$87,0)+Inputs!$L$86)</f>
        <v>46.539190609044034</v>
      </c>
      <c r="F13" s="81">
        <f>F12*(1+IF($B13&lt;=Inputs!$Q$88,Inputs!$L$87,0)+Inputs!$L$86)</f>
        <v>69.143940333436859</v>
      </c>
      <c r="G13" s="81">
        <f>G12*(1+IF($B13&lt;=Inputs!$Q$88,Inputs!$L$87,0)+Inputs!$L$86)</f>
        <v>69.143940333436859</v>
      </c>
      <c r="H13" s="81">
        <f>H12*(1+IF($B13&lt;=Inputs!$Q$88,Inputs!$L$87,0)+Inputs!$L$86)</f>
        <v>139.61757182713211</v>
      </c>
      <c r="I13" s="81">
        <f>I12*(1+IF($B13&lt;=Inputs!$Q$88,Inputs!$L$87,0)+Inputs!$L$86)</f>
        <v>139.61757182713211</v>
      </c>
      <c r="J13" s="81">
        <f>J12*(1+IF($B13&lt;=Inputs!$Q$88,Inputs!$L$87,0)+Inputs!$L$86)</f>
        <v>210.09120332082736</v>
      </c>
      <c r="K13" s="81">
        <f>K12*(1+IF($B13&lt;=Inputs!$Q$88,Inputs!$L$87,0)+Inputs!$L$86)</f>
        <v>210.09120332082736</v>
      </c>
      <c r="L13" s="81"/>
      <c r="M13" s="81">
        <f>M12*(1+Inputs!$L$84)</f>
        <v>170.84739270195678</v>
      </c>
      <c r="N13" s="81">
        <f>N12*(1+Inputs!$L$84)</f>
        <v>0</v>
      </c>
      <c r="O13" s="81">
        <f>O12*(1+Inputs!$L$84)</f>
        <v>0</v>
      </c>
      <c r="P13" s="81">
        <f>P12*(1+Inputs!$L$84)</f>
        <v>0</v>
      </c>
      <c r="Q13" s="81">
        <f>Q12*(1+Inputs!$L$84)</f>
        <v>0</v>
      </c>
      <c r="R13" s="81">
        <f>R12*(1+Inputs!$L$84)</f>
        <v>0</v>
      </c>
      <c r="S13" s="81">
        <f>S12*(1+Inputs!$L$84)</f>
        <v>0</v>
      </c>
      <c r="T13" s="81"/>
      <c r="U13" s="81">
        <f>E13*Inputs!$E$84</f>
        <v>69.808785913566055</v>
      </c>
      <c r="V13" s="81">
        <f>F13*Inputs!$E$84</f>
        <v>103.71591050015529</v>
      </c>
      <c r="W13" s="81">
        <f>G13*Inputs!$E$84</f>
        <v>103.71591050015529</v>
      </c>
      <c r="X13" s="81">
        <f>H13*Inputs!$E$84</f>
        <v>209.42635774069817</v>
      </c>
      <c r="Y13" s="81">
        <f>I13*Inputs!$E$84</f>
        <v>209.42635774069817</v>
      </c>
      <c r="Z13" s="81">
        <f>J13*Inputs!$E$84</f>
        <v>315.13680498124103</v>
      </c>
      <c r="AA13" s="81">
        <f>K13*Inputs!$E$84</f>
        <v>315.13680498124103</v>
      </c>
      <c r="AB13" s="6"/>
      <c r="AC13" s="81">
        <f>E13*Inputs!$E$85</f>
        <v>1396.1757182713211</v>
      </c>
      <c r="AD13" s="81">
        <f>F13*Inputs!$E$85</f>
        <v>2074.3182100031058</v>
      </c>
      <c r="AE13" s="81">
        <f>G13*Inputs!$E$85</f>
        <v>2074.3182100031058</v>
      </c>
      <c r="AF13" s="81">
        <f>H13*Inputs!$E$85</f>
        <v>4188.5271548139635</v>
      </c>
      <c r="AG13" s="81">
        <f>I13*Inputs!$E$85</f>
        <v>4188.5271548139635</v>
      </c>
      <c r="AH13" s="81">
        <f>J13*Inputs!$E$85</f>
        <v>6302.7360996248208</v>
      </c>
      <c r="AI13" s="81">
        <f>K13*Inputs!$E$85</f>
        <v>6302.7360996248208</v>
      </c>
    </row>
    <row r="14" spans="2:35" hidden="1" x14ac:dyDescent="0.3">
      <c r="B14" s="85">
        <f t="shared" si="0"/>
        <v>43555</v>
      </c>
      <c r="C14" s="3"/>
      <c r="D14" s="1"/>
      <c r="E14" s="81">
        <f>E13*(1+IF($B14&lt;=Inputs!$Q$88,Inputs!$L$87,0)+Inputs!$L$86)</f>
        <v>48.802711942903976</v>
      </c>
      <c r="F14" s="81">
        <f>F13*(1+IF($B14&lt;=Inputs!$Q$88,Inputs!$L$87,0)+Inputs!$L$86)</f>
        <v>72.506886315171627</v>
      </c>
      <c r="G14" s="81">
        <f>G13*(1+IF($B14&lt;=Inputs!$Q$88,Inputs!$L$87,0)+Inputs!$L$86)</f>
        <v>72.506886315171627</v>
      </c>
      <c r="H14" s="81">
        <f>H13*(1+IF($B14&lt;=Inputs!$Q$88,Inputs!$L$87,0)+Inputs!$L$86)</f>
        <v>146.40813582871195</v>
      </c>
      <c r="I14" s="81">
        <f>I13*(1+IF($B14&lt;=Inputs!$Q$88,Inputs!$L$87,0)+Inputs!$L$86)</f>
        <v>146.40813582871195</v>
      </c>
      <c r="J14" s="81">
        <f>J13*(1+IF($B14&lt;=Inputs!$Q$88,Inputs!$L$87,0)+Inputs!$L$86)</f>
        <v>220.30938534225226</v>
      </c>
      <c r="K14" s="81">
        <f>K13*(1+IF($B14&lt;=Inputs!$Q$88,Inputs!$L$87,0)+Inputs!$L$86)</f>
        <v>220.30938534225226</v>
      </c>
      <c r="L14" s="81"/>
      <c r="M14" s="81">
        <f>M13*(1+Inputs!$L$84)</f>
        <v>178.80755139055637</v>
      </c>
      <c r="N14" s="81">
        <f>N13*(1+Inputs!$L$84)</f>
        <v>0</v>
      </c>
      <c r="O14" s="81">
        <f>O13*(1+Inputs!$L$84)</f>
        <v>0</v>
      </c>
      <c r="P14" s="81">
        <f>P13*(1+Inputs!$L$84)</f>
        <v>0</v>
      </c>
      <c r="Q14" s="81">
        <f>Q13*(1+Inputs!$L$84)</f>
        <v>0</v>
      </c>
      <c r="R14" s="81">
        <f>R13*(1+Inputs!$L$84)</f>
        <v>0</v>
      </c>
      <c r="S14" s="81">
        <f>S13*(1+Inputs!$L$84)</f>
        <v>0</v>
      </c>
      <c r="T14" s="81"/>
      <c r="U14" s="81">
        <f>E14*Inputs!$E$84</f>
        <v>73.20406791435596</v>
      </c>
      <c r="V14" s="81">
        <f>F14*Inputs!$E$84</f>
        <v>108.76032947275743</v>
      </c>
      <c r="W14" s="81">
        <f>G14*Inputs!$E$84</f>
        <v>108.76032947275743</v>
      </c>
      <c r="X14" s="81">
        <f>H14*Inputs!$E$84</f>
        <v>219.61220374306794</v>
      </c>
      <c r="Y14" s="81">
        <f>I14*Inputs!$E$84</f>
        <v>219.61220374306794</v>
      </c>
      <c r="Z14" s="81">
        <f>J14*Inputs!$E$84</f>
        <v>330.46407801337841</v>
      </c>
      <c r="AA14" s="81">
        <f>K14*Inputs!$E$84</f>
        <v>330.46407801337841</v>
      </c>
      <c r="AB14" s="6"/>
      <c r="AC14" s="81">
        <f>E14*Inputs!$E$85</f>
        <v>1464.0813582871192</v>
      </c>
      <c r="AD14" s="81">
        <f>F14*Inputs!$E$85</f>
        <v>2175.2065894551488</v>
      </c>
      <c r="AE14" s="81">
        <f>G14*Inputs!$E$85</f>
        <v>2175.2065894551488</v>
      </c>
      <c r="AF14" s="81">
        <f>H14*Inputs!$E$85</f>
        <v>4392.2440748613581</v>
      </c>
      <c r="AG14" s="81">
        <f>I14*Inputs!$E$85</f>
        <v>4392.2440748613581</v>
      </c>
      <c r="AH14" s="81">
        <f>J14*Inputs!$E$85</f>
        <v>6609.2815602675673</v>
      </c>
      <c r="AI14" s="81">
        <f>K14*Inputs!$E$85</f>
        <v>6609.2815602675673</v>
      </c>
    </row>
    <row r="15" spans="2:35" hidden="1" x14ac:dyDescent="0.3">
      <c r="B15" s="85">
        <f t="shared" si="0"/>
        <v>43921</v>
      </c>
      <c r="C15" s="3"/>
      <c r="D15" s="1"/>
      <c r="E15" s="81">
        <f>E14*(1+IF($B15&lt;=Inputs!$Q$88,Inputs!$L$87,0)+Inputs!$L$86)</f>
        <v>51.176323907086214</v>
      </c>
      <c r="F15" s="81">
        <f>F14*(1+IF($B15&lt;=Inputs!$Q$88,Inputs!$L$87,0)+Inputs!$L$86)</f>
        <v>76.033395519099528</v>
      </c>
      <c r="G15" s="81">
        <f>G14*(1+IF($B15&lt;=Inputs!$Q$88,Inputs!$L$87,0)+Inputs!$L$86)</f>
        <v>76.033395519099528</v>
      </c>
      <c r="H15" s="81">
        <f>H14*(1+IF($B15&lt;=Inputs!$Q$88,Inputs!$L$87,0)+Inputs!$L$86)</f>
        <v>153.52897172125867</v>
      </c>
      <c r="I15" s="81">
        <f>I14*(1+IF($B15&lt;=Inputs!$Q$88,Inputs!$L$87,0)+Inputs!$L$86)</f>
        <v>153.52897172125867</v>
      </c>
      <c r="J15" s="81">
        <f>J14*(1+IF($B15&lt;=Inputs!$Q$88,Inputs!$L$87,0)+Inputs!$L$86)</f>
        <v>231.02454792341777</v>
      </c>
      <c r="K15" s="81">
        <f>K14*(1+IF($B15&lt;=Inputs!$Q$88,Inputs!$L$87,0)+Inputs!$L$86)</f>
        <v>231.02454792341777</v>
      </c>
      <c r="L15" s="81"/>
      <c r="M15" s="81">
        <f>M14*(1+Inputs!$L$84)</f>
        <v>187.13859151518832</v>
      </c>
      <c r="N15" s="81">
        <f>N14*(1+Inputs!$L$84)</f>
        <v>0</v>
      </c>
      <c r="O15" s="81">
        <f>O14*(1+Inputs!$L$84)</f>
        <v>0</v>
      </c>
      <c r="P15" s="81">
        <f>P14*(1+Inputs!$L$84)</f>
        <v>0</v>
      </c>
      <c r="Q15" s="81">
        <f>Q14*(1+Inputs!$L$84)</f>
        <v>0</v>
      </c>
      <c r="R15" s="81">
        <f>R14*(1+Inputs!$L$84)</f>
        <v>0</v>
      </c>
      <c r="S15" s="81">
        <f>S14*(1+Inputs!$L$84)</f>
        <v>0</v>
      </c>
      <c r="T15" s="81"/>
      <c r="U15" s="81">
        <f>E15*Inputs!$E$84</f>
        <v>76.764485860629321</v>
      </c>
      <c r="V15" s="81">
        <f>F15*Inputs!$E$84</f>
        <v>114.05009327864929</v>
      </c>
      <c r="W15" s="81">
        <f>G15*Inputs!$E$84</f>
        <v>114.05009327864929</v>
      </c>
      <c r="X15" s="81">
        <f>H15*Inputs!$E$84</f>
        <v>230.29345758188799</v>
      </c>
      <c r="Y15" s="81">
        <f>I15*Inputs!$E$84</f>
        <v>230.29345758188799</v>
      </c>
      <c r="Z15" s="81">
        <f>J15*Inputs!$E$84</f>
        <v>346.53682188512664</v>
      </c>
      <c r="AA15" s="81">
        <f>K15*Inputs!$E$84</f>
        <v>346.53682188512664</v>
      </c>
      <c r="AB15" s="6"/>
      <c r="AC15" s="81">
        <f>E15*Inputs!$E$85</f>
        <v>1535.2897172125863</v>
      </c>
      <c r="AD15" s="81">
        <f>F15*Inputs!$E$85</f>
        <v>2281.0018655729859</v>
      </c>
      <c r="AE15" s="81">
        <f>G15*Inputs!$E$85</f>
        <v>2281.0018655729859</v>
      </c>
      <c r="AF15" s="81">
        <f>H15*Inputs!$E$85</f>
        <v>4605.8691516377603</v>
      </c>
      <c r="AG15" s="81">
        <f>I15*Inputs!$E$85</f>
        <v>4605.8691516377603</v>
      </c>
      <c r="AH15" s="81">
        <f>J15*Inputs!$E$85</f>
        <v>6930.7364377025333</v>
      </c>
      <c r="AI15" s="81">
        <f>K15*Inputs!$E$85</f>
        <v>6930.7364377025333</v>
      </c>
    </row>
    <row r="16" spans="2:35" hidden="1" x14ac:dyDescent="0.3">
      <c r="B16" s="85">
        <f t="shared" si="0"/>
        <v>44286</v>
      </c>
      <c r="C16" s="3"/>
      <c r="D16" s="1"/>
      <c r="E16" s="81">
        <f>E15*(1+IF($B16&lt;=Inputs!$Q$88,Inputs!$L$87,0)+Inputs!$L$86)</f>
        <v>53.66538096708814</v>
      </c>
      <c r="F16" s="81">
        <f>F15*(1+IF($B16&lt;=Inputs!$Q$88,Inputs!$L$87,0)+Inputs!$L$86)</f>
        <v>79.731423151102391</v>
      </c>
      <c r="G16" s="81">
        <f>G15*(1+IF($B16&lt;=Inputs!$Q$88,Inputs!$L$87,0)+Inputs!$L$86)</f>
        <v>79.731423151102391</v>
      </c>
      <c r="H16" s="81">
        <f>H15*(1+IF($B16&lt;=Inputs!$Q$88,Inputs!$L$87,0)+Inputs!$L$86)</f>
        <v>160.99614290126445</v>
      </c>
      <c r="I16" s="81">
        <f>I15*(1+IF($B16&lt;=Inputs!$Q$88,Inputs!$L$87,0)+Inputs!$L$86)</f>
        <v>160.99614290126445</v>
      </c>
      <c r="J16" s="81">
        <f>J15*(1+IF($B16&lt;=Inputs!$Q$88,Inputs!$L$87,0)+Inputs!$L$86)</f>
        <v>242.26086265142646</v>
      </c>
      <c r="K16" s="81">
        <f>K15*(1+IF($B16&lt;=Inputs!$Q$88,Inputs!$L$87,0)+Inputs!$L$86)</f>
        <v>242.26086265142646</v>
      </c>
      <c r="L16" s="81"/>
      <c r="M16" s="81">
        <f>M15*(1+Inputs!$L$84)</f>
        <v>195.8577932639713</v>
      </c>
      <c r="N16" s="81">
        <f>N15*(1+Inputs!$L$84)</f>
        <v>0</v>
      </c>
      <c r="O16" s="81">
        <f>O15*(1+Inputs!$L$84)</f>
        <v>0</v>
      </c>
      <c r="P16" s="81">
        <f>P15*(1+Inputs!$L$84)</f>
        <v>0</v>
      </c>
      <c r="Q16" s="81">
        <f>Q15*(1+Inputs!$L$84)</f>
        <v>0</v>
      </c>
      <c r="R16" s="81">
        <f>R15*(1+Inputs!$L$84)</f>
        <v>0</v>
      </c>
      <c r="S16" s="81">
        <f>S15*(1+Inputs!$L$84)</f>
        <v>0</v>
      </c>
      <c r="T16" s="81"/>
      <c r="U16" s="81">
        <f>E16*Inputs!$E$84</f>
        <v>80.49807145063221</v>
      </c>
      <c r="V16" s="81">
        <f>F16*Inputs!$E$84</f>
        <v>119.59713472665359</v>
      </c>
      <c r="W16" s="81">
        <f>G16*Inputs!$E$84</f>
        <v>119.59713472665359</v>
      </c>
      <c r="X16" s="81">
        <f>H16*Inputs!$E$84</f>
        <v>241.49421435189669</v>
      </c>
      <c r="Y16" s="81">
        <f>I16*Inputs!$E$84</f>
        <v>241.49421435189669</v>
      </c>
      <c r="Z16" s="81">
        <f>J16*Inputs!$E$84</f>
        <v>363.3912939771397</v>
      </c>
      <c r="AA16" s="81">
        <f>K16*Inputs!$E$84</f>
        <v>363.3912939771397</v>
      </c>
      <c r="AB16" s="6"/>
      <c r="AC16" s="81">
        <f>E16*Inputs!$E$85</f>
        <v>1609.9614290126442</v>
      </c>
      <c r="AD16" s="81">
        <f>F16*Inputs!$E$85</f>
        <v>2391.9426945330715</v>
      </c>
      <c r="AE16" s="81">
        <f>G16*Inputs!$E$85</f>
        <v>2391.9426945330715</v>
      </c>
      <c r="AF16" s="81">
        <f>H16*Inputs!$E$85</f>
        <v>4829.8842870379331</v>
      </c>
      <c r="AG16" s="81">
        <f>I16*Inputs!$E$85</f>
        <v>4829.8842870379331</v>
      </c>
      <c r="AH16" s="81">
        <f>J16*Inputs!$E$85</f>
        <v>7267.8258795427937</v>
      </c>
      <c r="AI16" s="81">
        <f>K16*Inputs!$E$85</f>
        <v>7267.8258795427937</v>
      </c>
    </row>
    <row r="17" spans="2:35" x14ac:dyDescent="0.3">
      <c r="B17" s="198">
        <f t="shared" si="0"/>
        <v>44651</v>
      </c>
      <c r="C17" s="199"/>
      <c r="D17" s="200"/>
      <c r="E17" s="201">
        <v>50</v>
      </c>
      <c r="F17" s="201">
        <v>70</v>
      </c>
      <c r="G17" s="201">
        <v>70</v>
      </c>
      <c r="H17" s="201">
        <v>145</v>
      </c>
      <c r="I17" s="201">
        <v>145</v>
      </c>
      <c r="J17" s="201">
        <v>220</v>
      </c>
      <c r="K17" s="201">
        <v>220</v>
      </c>
      <c r="L17" s="201"/>
      <c r="M17" s="201">
        <v>100</v>
      </c>
      <c r="N17" s="201">
        <f>N16*(1+Inputs!$L$84)</f>
        <v>0</v>
      </c>
      <c r="O17" s="201">
        <f>O16*(1+Inputs!$L$84)</f>
        <v>0</v>
      </c>
      <c r="P17" s="201">
        <f>P16*(1+Inputs!$L$84)</f>
        <v>0</v>
      </c>
      <c r="Q17" s="201">
        <f>Q16*(1+Inputs!$L$84)</f>
        <v>0</v>
      </c>
      <c r="R17" s="201">
        <f>R16*(1+Inputs!$L$84)</f>
        <v>0</v>
      </c>
      <c r="S17" s="201">
        <f>S16*(1+Inputs!$L$84)</f>
        <v>0</v>
      </c>
      <c r="T17" s="201"/>
      <c r="U17" s="201">
        <v>70</v>
      </c>
      <c r="V17" s="201">
        <v>110</v>
      </c>
      <c r="W17" s="201">
        <v>110</v>
      </c>
      <c r="X17" s="201">
        <v>220</v>
      </c>
      <c r="Y17" s="201">
        <v>220</v>
      </c>
      <c r="Z17" s="201">
        <v>325</v>
      </c>
      <c r="AA17" s="201">
        <v>325</v>
      </c>
      <c r="AB17" s="202"/>
      <c r="AC17" s="201">
        <v>1610</v>
      </c>
      <c r="AD17" s="201">
        <v>2410</v>
      </c>
      <c r="AE17" s="201">
        <v>2410</v>
      </c>
      <c r="AF17" s="201">
        <v>4850</v>
      </c>
      <c r="AG17" s="201">
        <v>4850</v>
      </c>
      <c r="AH17" s="201">
        <v>7265</v>
      </c>
      <c r="AI17" s="201">
        <v>7265</v>
      </c>
    </row>
    <row r="18" spans="2:35" x14ac:dyDescent="0.3">
      <c r="B18" s="85">
        <f t="shared" si="0"/>
        <v>45016</v>
      </c>
      <c r="C18" s="3"/>
      <c r="D18" s="1"/>
      <c r="E18" s="81">
        <f>E17*(1+IF($B18&lt;=Inputs!$Q$88,Inputs!$L$87,0)+Inputs!$L$86)</f>
        <v>52.431844327584919</v>
      </c>
      <c r="F18" s="81">
        <f>F17*(1+IF($B18&lt;=Inputs!$Q$88,Inputs!$L$87,0)+Inputs!$L$86)</f>
        <v>73.404582058618885</v>
      </c>
      <c r="G18" s="81">
        <f>G17*(1+IF($B18&lt;=Inputs!$Q$88,Inputs!$L$87,0)+Inputs!$L$86)</f>
        <v>73.404582058618885</v>
      </c>
      <c r="H18" s="81">
        <f>H17*(1+IF($B18&lt;=Inputs!$Q$88,Inputs!$L$87,0)+Inputs!$L$86)</f>
        <v>152.05234854999628</v>
      </c>
      <c r="I18" s="81">
        <f>I17*(1+IF($B18&lt;=Inputs!$Q$88,Inputs!$L$87,0)+Inputs!$L$86)</f>
        <v>152.05234854999628</v>
      </c>
      <c r="J18" s="81">
        <f>J17*(1+IF($B18&lt;=Inputs!$Q$88,Inputs!$L$87,0)+Inputs!$L$86)</f>
        <v>230.70011504137364</v>
      </c>
      <c r="K18" s="81">
        <f>K17*(1+IF($B18&lt;=Inputs!$Q$88,Inputs!$L$87,0)+Inputs!$L$86)</f>
        <v>230.70011504137364</v>
      </c>
      <c r="L18" s="81"/>
      <c r="M18" s="81">
        <f>M17*(1+Inputs!$L$84)</f>
        <v>104.6592216379246</v>
      </c>
      <c r="N18" s="81">
        <f>N17*(1+Inputs!$L$84)</f>
        <v>0</v>
      </c>
      <c r="O18" s="81">
        <f>O17*(1+Inputs!$L$84)</f>
        <v>0</v>
      </c>
      <c r="P18" s="81">
        <f>P17*(1+Inputs!$L$84)</f>
        <v>0</v>
      </c>
      <c r="Q18" s="81">
        <f>Q17*(1+Inputs!$L$84)</f>
        <v>0</v>
      </c>
      <c r="R18" s="81">
        <f>R17*(1+Inputs!$L$84)</f>
        <v>0</v>
      </c>
      <c r="S18" s="81">
        <f>S17*(1+Inputs!$L$84)</f>
        <v>0</v>
      </c>
      <c r="T18" s="81"/>
      <c r="U18" s="81">
        <f>E18*Inputs!$E$84</f>
        <v>78.647766491377382</v>
      </c>
      <c r="V18" s="81">
        <f>F18*Inputs!$E$84</f>
        <v>110.10687308792834</v>
      </c>
      <c r="W18" s="81">
        <f>G18*Inputs!$E$84</f>
        <v>110.10687308792834</v>
      </c>
      <c r="X18" s="81">
        <f>H18*Inputs!$E$84</f>
        <v>228.07852282499442</v>
      </c>
      <c r="Y18" s="81">
        <f>I18*Inputs!$E$84</f>
        <v>228.07852282499442</v>
      </c>
      <c r="Z18" s="81">
        <f>J18*Inputs!$E$84</f>
        <v>346.05017256206042</v>
      </c>
      <c r="AA18" s="81">
        <f>K18*Inputs!$E$84</f>
        <v>346.05017256206042</v>
      </c>
      <c r="AB18" s="6"/>
      <c r="AC18" s="81">
        <f>E18*Inputs!$E$85</f>
        <v>1572.9553298275475</v>
      </c>
      <c r="AD18" s="81">
        <f>F18*Inputs!$E$85</f>
        <v>2202.1374617585666</v>
      </c>
      <c r="AE18" s="81">
        <f>G18*Inputs!$E$85</f>
        <v>2202.1374617585666</v>
      </c>
      <c r="AF18" s="81">
        <f>H18*Inputs!$E$85</f>
        <v>4561.5704564998887</v>
      </c>
      <c r="AG18" s="81">
        <f>I18*Inputs!$E$85</f>
        <v>4561.5704564998887</v>
      </c>
      <c r="AH18" s="81">
        <f>J18*Inputs!$E$85</f>
        <v>6921.0034512412094</v>
      </c>
      <c r="AI18" s="81">
        <f>K18*Inputs!$E$85</f>
        <v>6921.0034512412094</v>
      </c>
    </row>
    <row r="19" spans="2:35" x14ac:dyDescent="0.3">
      <c r="B19" s="85">
        <f t="shared" si="0"/>
        <v>45382</v>
      </c>
      <c r="C19" s="3"/>
      <c r="D19" s="1"/>
      <c r="E19" s="81">
        <f>E18*(1+IF($B19&lt;=Inputs!$Q$88,Inputs!$L$87,0)+Inputs!$L$86)</f>
        <v>53.409010662014431</v>
      </c>
      <c r="F19" s="81">
        <f>F18*(1+IF($B19&lt;=Inputs!$Q$88,Inputs!$L$87,0)+Inputs!$L$86)</f>
        <v>74.772614926820197</v>
      </c>
      <c r="G19" s="81">
        <f>G18*(1+IF($B19&lt;=Inputs!$Q$88,Inputs!$L$87,0)+Inputs!$L$86)</f>
        <v>74.772614926820197</v>
      </c>
      <c r="H19" s="81">
        <f>H18*(1+IF($B19&lt;=Inputs!$Q$88,Inputs!$L$87,0)+Inputs!$L$86)</f>
        <v>154.88613091984186</v>
      </c>
      <c r="I19" s="81">
        <f>I18*(1+IF($B19&lt;=Inputs!$Q$88,Inputs!$L$87,0)+Inputs!$L$86)</f>
        <v>154.88613091984186</v>
      </c>
      <c r="J19" s="81">
        <f>J18*(1+IF($B19&lt;=Inputs!$Q$88,Inputs!$L$87,0)+Inputs!$L$86)</f>
        <v>234.99964691286348</v>
      </c>
      <c r="K19" s="81">
        <f>K18*(1+IF($B19&lt;=Inputs!$Q$88,Inputs!$L$87,0)+Inputs!$L$86)</f>
        <v>234.99964691286348</v>
      </c>
      <c r="L19" s="81"/>
      <c r="M19" s="81">
        <f>M18*(1+Inputs!$L$84)</f>
        <v>109.53552673856225</v>
      </c>
      <c r="N19" s="81">
        <f>N18*(1+Inputs!$L$84)</f>
        <v>0</v>
      </c>
      <c r="O19" s="81">
        <f>O18*(1+Inputs!$L$84)</f>
        <v>0</v>
      </c>
      <c r="P19" s="81">
        <f>P18*(1+Inputs!$L$84)</f>
        <v>0</v>
      </c>
      <c r="Q19" s="81">
        <f>Q18*(1+Inputs!$L$84)</f>
        <v>0</v>
      </c>
      <c r="R19" s="81">
        <f>R18*(1+Inputs!$L$84)</f>
        <v>0</v>
      </c>
      <c r="S19" s="81">
        <f>S18*(1+Inputs!$L$84)</f>
        <v>0</v>
      </c>
      <c r="T19" s="81"/>
      <c r="U19" s="81">
        <f>E19*Inputs!$E$84</f>
        <v>80.11351599302165</v>
      </c>
      <c r="V19" s="81">
        <f>F19*Inputs!$E$84</f>
        <v>112.15892239023029</v>
      </c>
      <c r="W19" s="81">
        <f>G19*Inputs!$E$84</f>
        <v>112.15892239023029</v>
      </c>
      <c r="X19" s="81">
        <f>H19*Inputs!$E$84</f>
        <v>232.32919637976278</v>
      </c>
      <c r="Y19" s="81">
        <f>I19*Inputs!$E$84</f>
        <v>232.32919637976278</v>
      </c>
      <c r="Z19" s="81">
        <f>J19*Inputs!$E$84</f>
        <v>352.49947036929524</v>
      </c>
      <c r="AA19" s="81">
        <f>K19*Inputs!$E$84</f>
        <v>352.49947036929524</v>
      </c>
      <c r="AB19" s="6"/>
      <c r="AC19" s="81">
        <f>E19*Inputs!$E$85</f>
        <v>1602.2703198604329</v>
      </c>
      <c r="AD19" s="81">
        <f>F19*Inputs!$E$85</f>
        <v>2243.1784478046061</v>
      </c>
      <c r="AE19" s="81">
        <f>G19*Inputs!$E$85</f>
        <v>2243.1784478046061</v>
      </c>
      <c r="AF19" s="81">
        <f>H19*Inputs!$E$85</f>
        <v>4646.5839275952558</v>
      </c>
      <c r="AG19" s="81">
        <f>I19*Inputs!$E$85</f>
        <v>4646.5839275952558</v>
      </c>
      <c r="AH19" s="81">
        <f>J19*Inputs!$E$85</f>
        <v>7049.9894073859041</v>
      </c>
      <c r="AI19" s="81">
        <f>K19*Inputs!$E$85</f>
        <v>7049.9894073859041</v>
      </c>
    </row>
    <row r="20" spans="2:35" x14ac:dyDescent="0.3">
      <c r="B20" s="85">
        <f t="shared" si="0"/>
        <v>45747</v>
      </c>
      <c r="C20" s="3"/>
      <c r="D20" s="1"/>
      <c r="E20" s="81">
        <f>E19*(1+IF($B20&lt;=Inputs!$Q$88,Inputs!$L$87,0)+Inputs!$L$86)</f>
        <v>54.404388334560842</v>
      </c>
      <c r="F20" s="81">
        <f>F19*(1+IF($B20&lt;=Inputs!$Q$88,Inputs!$L$87,0)+Inputs!$L$86)</f>
        <v>76.166143668385175</v>
      </c>
      <c r="G20" s="81">
        <f>G19*(1+IF($B20&lt;=Inputs!$Q$88,Inputs!$L$87,0)+Inputs!$L$86)</f>
        <v>76.166143668385175</v>
      </c>
      <c r="H20" s="81">
        <f>H19*(1+IF($B20&lt;=Inputs!$Q$88,Inputs!$L$87,0)+Inputs!$L$86)</f>
        <v>157.77272617022646</v>
      </c>
      <c r="I20" s="81">
        <f>I19*(1+IF($B20&lt;=Inputs!$Q$88,Inputs!$L$87,0)+Inputs!$L$86)</f>
        <v>157.77272617022646</v>
      </c>
      <c r="J20" s="81">
        <f>J19*(1+IF($B20&lt;=Inputs!$Q$88,Inputs!$L$87,0)+Inputs!$L$86)</f>
        <v>239.37930867206771</v>
      </c>
      <c r="K20" s="81">
        <f>K19*(1+IF($B20&lt;=Inputs!$Q$88,Inputs!$L$87,0)+Inputs!$L$86)</f>
        <v>239.37930867206771</v>
      </c>
      <c r="L20" s="81"/>
      <c r="M20" s="81">
        <f>M19*(1+Inputs!$L$84)</f>
        <v>114.63902970158004</v>
      </c>
      <c r="N20" s="81">
        <f>N19*(1+Inputs!$L$84)</f>
        <v>0</v>
      </c>
      <c r="O20" s="81">
        <f>O19*(1+Inputs!$L$84)</f>
        <v>0</v>
      </c>
      <c r="P20" s="81">
        <f>P19*(1+Inputs!$L$84)</f>
        <v>0</v>
      </c>
      <c r="Q20" s="81">
        <f>Q19*(1+Inputs!$L$84)</f>
        <v>0</v>
      </c>
      <c r="R20" s="81">
        <f>R19*(1+Inputs!$L$84)</f>
        <v>0</v>
      </c>
      <c r="S20" s="81">
        <f>S19*(1+Inputs!$L$84)</f>
        <v>0</v>
      </c>
      <c r="T20" s="81"/>
      <c r="U20" s="81">
        <f>E20*Inputs!$E$84</f>
        <v>81.60658250184126</v>
      </c>
      <c r="V20" s="81">
        <f>F20*Inputs!$E$84</f>
        <v>114.24921550257775</v>
      </c>
      <c r="W20" s="81">
        <f>G20*Inputs!$E$84</f>
        <v>114.24921550257775</v>
      </c>
      <c r="X20" s="81">
        <f>H20*Inputs!$E$84</f>
        <v>236.65908925533969</v>
      </c>
      <c r="Y20" s="81">
        <f>I20*Inputs!$E$84</f>
        <v>236.65908925533969</v>
      </c>
      <c r="Z20" s="81">
        <f>J20*Inputs!$E$84</f>
        <v>359.06896300810155</v>
      </c>
      <c r="AA20" s="81">
        <f>K20*Inputs!$E$84</f>
        <v>359.06896300810155</v>
      </c>
      <c r="AB20" s="6"/>
      <c r="AC20" s="81">
        <f>E20*Inputs!$E$85</f>
        <v>1632.1316500368252</v>
      </c>
      <c r="AD20" s="81">
        <f>F20*Inputs!$E$85</f>
        <v>2284.9843100515554</v>
      </c>
      <c r="AE20" s="81">
        <f>G20*Inputs!$E$85</f>
        <v>2284.9843100515554</v>
      </c>
      <c r="AF20" s="81">
        <f>H20*Inputs!$E$85</f>
        <v>4733.1817851067935</v>
      </c>
      <c r="AG20" s="81">
        <f>I20*Inputs!$E$85</f>
        <v>4733.1817851067935</v>
      </c>
      <c r="AH20" s="81">
        <f>J20*Inputs!$E$85</f>
        <v>7181.3792601620316</v>
      </c>
      <c r="AI20" s="81">
        <f>K20*Inputs!$E$85</f>
        <v>7181.3792601620316</v>
      </c>
    </row>
    <row r="21" spans="2:35" x14ac:dyDescent="0.3">
      <c r="B21" s="85">
        <f t="shared" si="0"/>
        <v>46112</v>
      </c>
      <c r="C21" s="3"/>
      <c r="D21" s="1"/>
      <c r="E21" s="81">
        <f>E20*(1+IF($B21&lt;=Inputs!$Q$88,Inputs!$L$87,0)+Inputs!$L$86)</f>
        <v>55.418316747866598</v>
      </c>
      <c r="F21" s="81">
        <f>F20*(1+IF($B21&lt;=Inputs!$Q$88,Inputs!$L$87,0)+Inputs!$L$86)</f>
        <v>77.585643447013226</v>
      </c>
      <c r="G21" s="81">
        <f>G20*(1+IF($B21&lt;=Inputs!$Q$88,Inputs!$L$87,0)+Inputs!$L$86)</f>
        <v>77.585643447013226</v>
      </c>
      <c r="H21" s="81">
        <f>H20*(1+IF($B21&lt;=Inputs!$Q$88,Inputs!$L$87,0)+Inputs!$L$86)</f>
        <v>160.71311856881314</v>
      </c>
      <c r="I21" s="81">
        <f>I20*(1+IF($B21&lt;=Inputs!$Q$88,Inputs!$L$87,0)+Inputs!$L$86)</f>
        <v>160.71311856881314</v>
      </c>
      <c r="J21" s="81">
        <f>J20*(1+IF($B21&lt;=Inputs!$Q$88,Inputs!$L$87,0)+Inputs!$L$86)</f>
        <v>243.84059369061302</v>
      </c>
      <c r="K21" s="81">
        <f>K20*(1+IF($B21&lt;=Inputs!$Q$88,Inputs!$L$87,0)+Inputs!$L$86)</f>
        <v>243.84059369061302</v>
      </c>
      <c r="L21" s="81"/>
      <c r="M21" s="81">
        <f>M20*(1+Inputs!$L$84)</f>
        <v>119.98031617894287</v>
      </c>
      <c r="N21" s="81">
        <f>N20*(1+Inputs!$L$84)</f>
        <v>0</v>
      </c>
      <c r="O21" s="81">
        <f>O20*(1+Inputs!$L$84)</f>
        <v>0</v>
      </c>
      <c r="P21" s="81">
        <f>P20*(1+Inputs!$L$84)</f>
        <v>0</v>
      </c>
      <c r="Q21" s="81">
        <f>Q20*(1+Inputs!$L$84)</f>
        <v>0</v>
      </c>
      <c r="R21" s="81">
        <f>R20*(1+Inputs!$L$84)</f>
        <v>0</v>
      </c>
      <c r="S21" s="81">
        <f>S20*(1+Inputs!$L$84)</f>
        <v>0</v>
      </c>
      <c r="T21" s="81"/>
      <c r="U21" s="81">
        <f>E21*Inputs!$E$84</f>
        <v>83.127475121799904</v>
      </c>
      <c r="V21" s="81">
        <f>F21*Inputs!$E$84</f>
        <v>116.37846517051983</v>
      </c>
      <c r="W21" s="81">
        <f>G21*Inputs!$E$84</f>
        <v>116.37846517051983</v>
      </c>
      <c r="X21" s="81">
        <f>H21*Inputs!$E$84</f>
        <v>241.06967785321973</v>
      </c>
      <c r="Y21" s="81">
        <f>I21*Inputs!$E$84</f>
        <v>241.06967785321973</v>
      </c>
      <c r="Z21" s="81">
        <f>J21*Inputs!$E$84</f>
        <v>365.76089053591954</v>
      </c>
      <c r="AA21" s="81">
        <f>K21*Inputs!$E$84</f>
        <v>365.76089053591954</v>
      </c>
      <c r="AB21" s="6"/>
      <c r="AC21" s="81">
        <f>E21*Inputs!$E$85</f>
        <v>1662.549502435998</v>
      </c>
      <c r="AD21" s="81">
        <f>F21*Inputs!$E$85</f>
        <v>2327.569303410397</v>
      </c>
      <c r="AE21" s="81">
        <f>G21*Inputs!$E$85</f>
        <v>2327.569303410397</v>
      </c>
      <c r="AF21" s="81">
        <f>H21*Inputs!$E$85</f>
        <v>4821.3935570643944</v>
      </c>
      <c r="AG21" s="81">
        <f>I21*Inputs!$E$85</f>
        <v>4821.3935570643944</v>
      </c>
      <c r="AH21" s="81">
        <f>J21*Inputs!$E$85</f>
        <v>7315.2178107183909</v>
      </c>
      <c r="AI21" s="81">
        <f>K21*Inputs!$E$85</f>
        <v>7315.2178107183909</v>
      </c>
    </row>
    <row r="22" spans="2:35" x14ac:dyDescent="0.3">
      <c r="B22" s="85">
        <f t="shared" si="0"/>
        <v>46477</v>
      </c>
      <c r="C22" s="3"/>
      <c r="D22" s="1"/>
      <c r="E22" s="81">
        <f>E21*(1+IF($B22&lt;=Inputs!$Q$88,Inputs!$L$87,0)+Inputs!$L$86)</f>
        <v>56.451141629982672</v>
      </c>
      <c r="F22" s="81">
        <f>F21*(1+IF($B22&lt;=Inputs!$Q$88,Inputs!$L$87,0)+Inputs!$L$86)</f>
        <v>79.031598281975732</v>
      </c>
      <c r="G22" s="81">
        <f>G21*(1+IF($B22&lt;=Inputs!$Q$88,Inputs!$L$87,0)+Inputs!$L$86)</f>
        <v>79.031598281975732</v>
      </c>
      <c r="H22" s="81">
        <f>H21*(1+IF($B22&lt;=Inputs!$Q$88,Inputs!$L$87,0)+Inputs!$L$86)</f>
        <v>163.70831072694978</v>
      </c>
      <c r="I22" s="81">
        <f>I21*(1+IF($B22&lt;=Inputs!$Q$88,Inputs!$L$87,0)+Inputs!$L$86)</f>
        <v>163.70831072694978</v>
      </c>
      <c r="J22" s="81">
        <f>J21*(1+IF($B22&lt;=Inputs!$Q$88,Inputs!$L$87,0)+Inputs!$L$86)</f>
        <v>248.38502317192376</v>
      </c>
      <c r="K22" s="81">
        <f>K21*(1+IF($B22&lt;=Inputs!$Q$88,Inputs!$L$87,0)+Inputs!$L$86)</f>
        <v>248.38502317192376</v>
      </c>
      <c r="L22" s="81"/>
      <c r="M22" s="81">
        <f>M21*(1+Inputs!$L$84)</f>
        <v>125.57046503160254</v>
      </c>
      <c r="N22" s="81">
        <f>N21*(1+Inputs!$L$84)</f>
        <v>0</v>
      </c>
      <c r="O22" s="81">
        <f>O21*(1+Inputs!$L$84)</f>
        <v>0</v>
      </c>
      <c r="P22" s="81">
        <f>P21*(1+Inputs!$L$84)</f>
        <v>0</v>
      </c>
      <c r="Q22" s="81">
        <f>Q21*(1+Inputs!$L$84)</f>
        <v>0</v>
      </c>
      <c r="R22" s="81">
        <f>R21*(1+Inputs!$L$84)</f>
        <v>0</v>
      </c>
      <c r="S22" s="81">
        <f>S21*(1+Inputs!$L$84)</f>
        <v>0</v>
      </c>
      <c r="T22" s="81"/>
      <c r="U22" s="81">
        <f>E22*Inputs!$E$84</f>
        <v>84.676712444974015</v>
      </c>
      <c r="V22" s="81">
        <f>F22*Inputs!$E$84</f>
        <v>118.5473974229636</v>
      </c>
      <c r="W22" s="81">
        <f>G22*Inputs!$E$84</f>
        <v>118.5473974229636</v>
      </c>
      <c r="X22" s="81">
        <f>H22*Inputs!$E$84</f>
        <v>245.56246609042466</v>
      </c>
      <c r="Y22" s="81">
        <f>I22*Inputs!$E$84</f>
        <v>245.56246609042466</v>
      </c>
      <c r="Z22" s="81">
        <f>J22*Inputs!$E$84</f>
        <v>372.57753475788564</v>
      </c>
      <c r="AA22" s="81">
        <f>K22*Inputs!$E$84</f>
        <v>372.57753475788564</v>
      </c>
      <c r="AB22" s="6"/>
      <c r="AC22" s="81">
        <f>E22*Inputs!$E$85</f>
        <v>1693.5342488994802</v>
      </c>
      <c r="AD22" s="81">
        <f>F22*Inputs!$E$85</f>
        <v>2370.9479484592721</v>
      </c>
      <c r="AE22" s="81">
        <f>G22*Inputs!$E$85</f>
        <v>2370.9479484592721</v>
      </c>
      <c r="AF22" s="81">
        <f>H22*Inputs!$E$85</f>
        <v>4911.2493218084928</v>
      </c>
      <c r="AG22" s="81">
        <f>I22*Inputs!$E$85</f>
        <v>4911.2493218084928</v>
      </c>
      <c r="AH22" s="81">
        <f>J22*Inputs!$E$85</f>
        <v>7451.5506951577127</v>
      </c>
      <c r="AI22" s="81">
        <f>K22*Inputs!$E$85</f>
        <v>7451.5506951577127</v>
      </c>
    </row>
    <row r="23" spans="2:35" x14ac:dyDescent="0.3">
      <c r="B23" s="85">
        <f t="shared" si="0"/>
        <v>46843</v>
      </c>
      <c r="C23" s="3"/>
      <c r="D23" s="1"/>
      <c r="E23" s="81">
        <f>E22*(1+IF($B23&lt;=Inputs!$Q$88,Inputs!$L$87,0)+Inputs!$L$86)</f>
        <v>57.503215152254519</v>
      </c>
      <c r="F23" s="81">
        <f>F22*(1+IF($B23&lt;=Inputs!$Q$88,Inputs!$L$87,0)+Inputs!$L$86)</f>
        <v>80.504501213156317</v>
      </c>
      <c r="G23" s="81">
        <f>G22*(1+IF($B23&lt;=Inputs!$Q$88,Inputs!$L$87,0)+Inputs!$L$86)</f>
        <v>80.504501213156317</v>
      </c>
      <c r="H23" s="81">
        <f>H22*(1+IF($B23&lt;=Inputs!$Q$88,Inputs!$L$87,0)+Inputs!$L$86)</f>
        <v>166.75932394153813</v>
      </c>
      <c r="I23" s="81">
        <f>I22*(1+IF($B23&lt;=Inputs!$Q$88,Inputs!$L$87,0)+Inputs!$L$86)</f>
        <v>166.75932394153813</v>
      </c>
      <c r="J23" s="81">
        <f>J22*(1+IF($B23&lt;=Inputs!$Q$88,Inputs!$L$87,0)+Inputs!$L$86)</f>
        <v>253.01414666991988</v>
      </c>
      <c r="K23" s="81">
        <f>K22*(1+IF($B23&lt;=Inputs!$Q$88,Inputs!$L$87,0)+Inputs!$L$86)</f>
        <v>253.01414666991988</v>
      </c>
      <c r="L23" s="81"/>
      <c r="M23" s="81">
        <f>M22*(1+Inputs!$L$84)</f>
        <v>131.42107130919752</v>
      </c>
      <c r="N23" s="81">
        <f>N22*(1+Inputs!$L$84)</f>
        <v>0</v>
      </c>
      <c r="O23" s="81">
        <f>O22*(1+Inputs!$L$84)</f>
        <v>0</v>
      </c>
      <c r="P23" s="81">
        <f>P22*(1+Inputs!$L$84)</f>
        <v>0</v>
      </c>
      <c r="Q23" s="81">
        <f>Q22*(1+Inputs!$L$84)</f>
        <v>0</v>
      </c>
      <c r="R23" s="81">
        <f>R22*(1+Inputs!$L$84)</f>
        <v>0</v>
      </c>
      <c r="S23" s="81">
        <f>S22*(1+Inputs!$L$84)</f>
        <v>0</v>
      </c>
      <c r="T23" s="81"/>
      <c r="U23" s="81">
        <f>E23*Inputs!$E$84</f>
        <v>86.254822728381782</v>
      </c>
      <c r="V23" s="81">
        <f>F23*Inputs!$E$84</f>
        <v>120.75675181973448</v>
      </c>
      <c r="W23" s="81">
        <f>G23*Inputs!$E$84</f>
        <v>120.75675181973448</v>
      </c>
      <c r="X23" s="81">
        <f>H23*Inputs!$E$84</f>
        <v>250.13898591230719</v>
      </c>
      <c r="Y23" s="81">
        <f>I23*Inputs!$E$84</f>
        <v>250.13898591230719</v>
      </c>
      <c r="Z23" s="81">
        <f>J23*Inputs!$E$84</f>
        <v>379.52122000487981</v>
      </c>
      <c r="AA23" s="81">
        <f>K23*Inputs!$E$84</f>
        <v>379.52122000487981</v>
      </c>
      <c r="AB23" s="6"/>
      <c r="AC23" s="81">
        <f>E23*Inputs!$E$85</f>
        <v>1725.0964545676356</v>
      </c>
      <c r="AD23" s="81">
        <f>F23*Inputs!$E$85</f>
        <v>2415.1350363946895</v>
      </c>
      <c r="AE23" s="81">
        <f>G23*Inputs!$E$85</f>
        <v>2415.1350363946895</v>
      </c>
      <c r="AF23" s="81">
        <f>H23*Inputs!$E$85</f>
        <v>5002.7797182461436</v>
      </c>
      <c r="AG23" s="81">
        <f>I23*Inputs!$E$85</f>
        <v>5002.7797182461436</v>
      </c>
      <c r="AH23" s="81">
        <f>J23*Inputs!$E$85</f>
        <v>7590.4244000975968</v>
      </c>
      <c r="AI23" s="81">
        <f>K23*Inputs!$E$85</f>
        <v>7590.4244000975968</v>
      </c>
    </row>
    <row r="24" spans="2:35" x14ac:dyDescent="0.3">
      <c r="B24" s="85">
        <f t="shared" si="0"/>
        <v>47208</v>
      </c>
      <c r="C24" s="3"/>
      <c r="D24" s="1"/>
      <c r="E24" s="81">
        <f>E23*(1+IF($B24&lt;=Inputs!$Q$88,Inputs!$L$87,0)+Inputs!$L$86)</f>
        <v>58.574896049404991</v>
      </c>
      <c r="F24" s="81">
        <f>F23*(1+IF($B24&lt;=Inputs!$Q$88,Inputs!$L$87,0)+Inputs!$L$86)</f>
        <v>82.004854469166972</v>
      </c>
      <c r="G24" s="81">
        <f>G23*(1+IF($B24&lt;=Inputs!$Q$88,Inputs!$L$87,0)+Inputs!$L$86)</f>
        <v>82.004854469166972</v>
      </c>
      <c r="H24" s="81">
        <f>H23*(1+IF($B24&lt;=Inputs!$Q$88,Inputs!$L$87,0)+Inputs!$L$86)</f>
        <v>169.8671985432745</v>
      </c>
      <c r="I24" s="81">
        <f>I23*(1+IF($B24&lt;=Inputs!$Q$88,Inputs!$L$87,0)+Inputs!$L$86)</f>
        <v>169.8671985432745</v>
      </c>
      <c r="J24" s="81">
        <f>J23*(1+IF($B24&lt;=Inputs!$Q$88,Inputs!$L$87,0)+Inputs!$L$86)</f>
        <v>257.72954261738192</v>
      </c>
      <c r="K24" s="81">
        <f>K23*(1+IF($B24&lt;=Inputs!$Q$88,Inputs!$L$87,0)+Inputs!$L$86)</f>
        <v>257.72954261738192</v>
      </c>
      <c r="L24" s="81"/>
      <c r="M24" s="81">
        <f>M23*(1+Inputs!$L$84)</f>
        <v>137.54427030042797</v>
      </c>
      <c r="N24" s="81">
        <f>N23*(1+Inputs!$L$84)</f>
        <v>0</v>
      </c>
      <c r="O24" s="81">
        <f>O23*(1+Inputs!$L$84)</f>
        <v>0</v>
      </c>
      <c r="P24" s="81">
        <f>P23*(1+Inputs!$L$84)</f>
        <v>0</v>
      </c>
      <c r="Q24" s="81">
        <f>Q23*(1+Inputs!$L$84)</f>
        <v>0</v>
      </c>
      <c r="R24" s="81">
        <f>R23*(1+Inputs!$L$84)</f>
        <v>0</v>
      </c>
      <c r="S24" s="81">
        <f>S23*(1+Inputs!$L$84)</f>
        <v>0</v>
      </c>
      <c r="T24" s="81"/>
      <c r="U24" s="81">
        <f>E24*Inputs!$E$84</f>
        <v>87.862344074107483</v>
      </c>
      <c r="V24" s="81">
        <f>F24*Inputs!$E$84</f>
        <v>123.00728170375046</v>
      </c>
      <c r="W24" s="81">
        <f>G24*Inputs!$E$84</f>
        <v>123.00728170375046</v>
      </c>
      <c r="X24" s="81">
        <f>H24*Inputs!$E$84</f>
        <v>254.80079781491173</v>
      </c>
      <c r="Y24" s="81">
        <f>I24*Inputs!$E$84</f>
        <v>254.80079781491173</v>
      </c>
      <c r="Z24" s="81">
        <f>J24*Inputs!$E$84</f>
        <v>386.59431392607291</v>
      </c>
      <c r="AA24" s="81">
        <f>K24*Inputs!$E$84</f>
        <v>386.59431392607291</v>
      </c>
      <c r="AB24" s="6"/>
      <c r="AC24" s="81">
        <f>E24*Inputs!$E$85</f>
        <v>1757.2468814821498</v>
      </c>
      <c r="AD24" s="81">
        <f>F24*Inputs!$E$85</f>
        <v>2460.1456340750092</v>
      </c>
      <c r="AE24" s="81">
        <f>G24*Inputs!$E$85</f>
        <v>2460.1456340750092</v>
      </c>
      <c r="AF24" s="81">
        <f>H24*Inputs!$E$85</f>
        <v>5096.0159562982353</v>
      </c>
      <c r="AG24" s="81">
        <f>I24*Inputs!$E$85</f>
        <v>5096.0159562982353</v>
      </c>
      <c r="AH24" s="81">
        <f>J24*Inputs!$E$85</f>
        <v>7731.8862785214578</v>
      </c>
      <c r="AI24" s="81">
        <f>K24*Inputs!$E$85</f>
        <v>7731.8862785214578</v>
      </c>
    </row>
    <row r="25" spans="2:35" x14ac:dyDescent="0.3">
      <c r="B25" s="85">
        <f t="shared" si="0"/>
        <v>47573</v>
      </c>
      <c r="C25" s="3"/>
      <c r="D25" s="1"/>
      <c r="E25" s="81">
        <f>E24*(1+IF($B25&lt;=Inputs!$Q$88,Inputs!$L$87,0)+Inputs!$L$86)</f>
        <v>59.666549741855277</v>
      </c>
      <c r="F25" s="81">
        <f>F24*(1+IF($B25&lt;=Inputs!$Q$88,Inputs!$L$87,0)+Inputs!$L$86)</f>
        <v>83.533169638597371</v>
      </c>
      <c r="G25" s="81">
        <f>G24*(1+IF($B25&lt;=Inputs!$Q$88,Inputs!$L$87,0)+Inputs!$L$86)</f>
        <v>83.533169638597371</v>
      </c>
      <c r="H25" s="81">
        <f>H24*(1+IF($B25&lt;=Inputs!$Q$88,Inputs!$L$87,0)+Inputs!$L$86)</f>
        <v>173.03299425138033</v>
      </c>
      <c r="I25" s="81">
        <f>I24*(1+IF($B25&lt;=Inputs!$Q$88,Inputs!$L$87,0)+Inputs!$L$86)</f>
        <v>173.03299425138033</v>
      </c>
      <c r="J25" s="81">
        <f>J24*(1+IF($B25&lt;=Inputs!$Q$88,Inputs!$L$87,0)+Inputs!$L$86)</f>
        <v>262.53281886416318</v>
      </c>
      <c r="K25" s="81">
        <f>K24*(1+IF($B25&lt;=Inputs!$Q$88,Inputs!$L$87,0)+Inputs!$L$86)</f>
        <v>262.53281886416318</v>
      </c>
      <c r="L25" s="81"/>
      <c r="M25" s="81">
        <f>M24*(1+Inputs!$L$84)</f>
        <v>143.952762703991</v>
      </c>
      <c r="N25" s="81">
        <f>N24*(1+Inputs!$L$84)</f>
        <v>0</v>
      </c>
      <c r="O25" s="81">
        <f>O24*(1+Inputs!$L$84)</f>
        <v>0</v>
      </c>
      <c r="P25" s="81">
        <f>P24*(1+Inputs!$L$84)</f>
        <v>0</v>
      </c>
      <c r="Q25" s="81">
        <f>Q24*(1+Inputs!$L$84)</f>
        <v>0</v>
      </c>
      <c r="R25" s="81">
        <f>R24*(1+Inputs!$L$84)</f>
        <v>0</v>
      </c>
      <c r="S25" s="81">
        <f>S24*(1+Inputs!$L$84)</f>
        <v>0</v>
      </c>
      <c r="T25" s="81"/>
      <c r="U25" s="81">
        <f>E25*Inputs!$E$84</f>
        <v>89.499824612782916</v>
      </c>
      <c r="V25" s="81">
        <f>F25*Inputs!$E$84</f>
        <v>125.29975445789606</v>
      </c>
      <c r="W25" s="81">
        <f>G25*Inputs!$E$84</f>
        <v>125.29975445789606</v>
      </c>
      <c r="X25" s="81">
        <f>H25*Inputs!$E$84</f>
        <v>259.54949137707047</v>
      </c>
      <c r="Y25" s="81">
        <f>I25*Inputs!$E$84</f>
        <v>259.54949137707047</v>
      </c>
      <c r="Z25" s="81">
        <f>J25*Inputs!$E$84</f>
        <v>393.79922829624479</v>
      </c>
      <c r="AA25" s="81">
        <f>K25*Inputs!$E$84</f>
        <v>393.79922829624479</v>
      </c>
      <c r="AB25" s="6"/>
      <c r="AC25" s="81">
        <f>E25*Inputs!$E$85</f>
        <v>1789.9964922556583</v>
      </c>
      <c r="AD25" s="81">
        <f>F25*Inputs!$E$85</f>
        <v>2505.995089157921</v>
      </c>
      <c r="AE25" s="81">
        <f>G25*Inputs!$E$85</f>
        <v>2505.995089157921</v>
      </c>
      <c r="AF25" s="81">
        <f>H25*Inputs!$E$85</f>
        <v>5190.9898275414098</v>
      </c>
      <c r="AG25" s="81">
        <f>I25*Inputs!$E$85</f>
        <v>5190.9898275414098</v>
      </c>
      <c r="AH25" s="81">
        <f>J25*Inputs!$E$85</f>
        <v>7875.9845659248949</v>
      </c>
      <c r="AI25" s="81">
        <f>K25*Inputs!$E$85</f>
        <v>7875.9845659248949</v>
      </c>
    </row>
    <row r="26" spans="2:35" x14ac:dyDescent="0.3">
      <c r="B26" s="85">
        <f t="shared" si="0"/>
        <v>47938</v>
      </c>
      <c r="C26" s="3"/>
      <c r="D26" s="1"/>
      <c r="E26" s="81">
        <f>E25*(1+IF($B26&lt;=Inputs!$Q$88,Inputs!$L$87,0)+Inputs!$L$86)</f>
        <v>60.778548460325503</v>
      </c>
      <c r="F26" s="81">
        <f>F25*(1+IF($B26&lt;=Inputs!$Q$88,Inputs!$L$87,0)+Inputs!$L$86)</f>
        <v>85.089967844455686</v>
      </c>
      <c r="G26" s="81">
        <f>G25*(1+IF($B26&lt;=Inputs!$Q$88,Inputs!$L$87,0)+Inputs!$L$86)</f>
        <v>85.089967844455686</v>
      </c>
      <c r="H26" s="81">
        <f>H25*(1+IF($B26&lt;=Inputs!$Q$88,Inputs!$L$87,0)+Inputs!$L$86)</f>
        <v>176.25779053494398</v>
      </c>
      <c r="I26" s="81">
        <f>I25*(1+IF($B26&lt;=Inputs!$Q$88,Inputs!$L$87,0)+Inputs!$L$86)</f>
        <v>176.25779053494398</v>
      </c>
      <c r="J26" s="81">
        <f>J25*(1+IF($B26&lt;=Inputs!$Q$88,Inputs!$L$87,0)+Inputs!$L$86)</f>
        <v>267.42561322543219</v>
      </c>
      <c r="K26" s="81">
        <f>K25*(1+IF($B26&lt;=Inputs!$Q$88,Inputs!$L$87,0)+Inputs!$L$86)</f>
        <v>267.42561322543219</v>
      </c>
      <c r="L26" s="81"/>
      <c r="M26" s="81">
        <f>M25*(1+Inputs!$L$84)</f>
        <v>150.65984097228559</v>
      </c>
      <c r="N26" s="81">
        <f>N25*(1+Inputs!$L$84)</f>
        <v>0</v>
      </c>
      <c r="O26" s="81">
        <f>O25*(1+Inputs!$L$84)</f>
        <v>0</v>
      </c>
      <c r="P26" s="81">
        <f>P25*(1+Inputs!$L$84)</f>
        <v>0</v>
      </c>
      <c r="Q26" s="81">
        <f>Q25*(1+Inputs!$L$84)</f>
        <v>0</v>
      </c>
      <c r="R26" s="81">
        <f>R25*(1+Inputs!$L$84)</f>
        <v>0</v>
      </c>
      <c r="S26" s="81">
        <f>S25*(1+Inputs!$L$84)</f>
        <v>0</v>
      </c>
      <c r="T26" s="81"/>
      <c r="U26" s="81">
        <f>E26*Inputs!$E$84</f>
        <v>91.167822690488251</v>
      </c>
      <c r="V26" s="81">
        <f>F26*Inputs!$E$84</f>
        <v>127.63495176668353</v>
      </c>
      <c r="W26" s="81">
        <f>G26*Inputs!$E$84</f>
        <v>127.63495176668353</v>
      </c>
      <c r="X26" s="81">
        <f>H26*Inputs!$E$84</f>
        <v>264.38668580241597</v>
      </c>
      <c r="Y26" s="81">
        <f>I26*Inputs!$E$84</f>
        <v>264.38668580241597</v>
      </c>
      <c r="Z26" s="81">
        <f>J26*Inputs!$E$84</f>
        <v>401.13841983814825</v>
      </c>
      <c r="AA26" s="81">
        <f>K26*Inputs!$E$84</f>
        <v>401.13841983814825</v>
      </c>
      <c r="AB26" s="6"/>
      <c r="AC26" s="81">
        <f>E26*Inputs!$E$85</f>
        <v>1823.3564538097651</v>
      </c>
      <c r="AD26" s="81">
        <f>F26*Inputs!$E$85</f>
        <v>2552.6990353336705</v>
      </c>
      <c r="AE26" s="81">
        <f>G26*Inputs!$E$85</f>
        <v>2552.6990353336705</v>
      </c>
      <c r="AF26" s="81">
        <f>H26*Inputs!$E$85</f>
        <v>5287.7337160483194</v>
      </c>
      <c r="AG26" s="81">
        <f>I26*Inputs!$E$85</f>
        <v>5287.7337160483194</v>
      </c>
      <c r="AH26" s="81">
        <f>J26*Inputs!$E$85</f>
        <v>8022.7683967629655</v>
      </c>
      <c r="AI26" s="81">
        <f>K26*Inputs!$E$85</f>
        <v>8022.7683967629655</v>
      </c>
    </row>
    <row r="27" spans="2:35" x14ac:dyDescent="0.3">
      <c r="B27" s="85">
        <f t="shared" si="0"/>
        <v>48304</v>
      </c>
      <c r="C27" s="3"/>
      <c r="D27" s="1"/>
      <c r="E27" s="81">
        <f>E26*(1+IF($B27&lt;=Inputs!$Q$88,Inputs!$L$87,0)+Inputs!$L$86)</f>
        <v>61.91127137275749</v>
      </c>
      <c r="F27" s="81">
        <f>F26*(1+IF($B27&lt;=Inputs!$Q$88,Inputs!$L$87,0)+Inputs!$L$86)</f>
        <v>86.675779921860467</v>
      </c>
      <c r="G27" s="81">
        <f>G26*(1+IF($B27&lt;=Inputs!$Q$88,Inputs!$L$87,0)+Inputs!$L$86)</f>
        <v>86.675779921860467</v>
      </c>
      <c r="H27" s="81">
        <f>H26*(1+IF($B27&lt;=Inputs!$Q$88,Inputs!$L$87,0)+Inputs!$L$86)</f>
        <v>179.54268698099673</v>
      </c>
      <c r="I27" s="81">
        <f>I26*(1+IF($B27&lt;=Inputs!$Q$88,Inputs!$L$87,0)+Inputs!$L$86)</f>
        <v>179.54268698099673</v>
      </c>
      <c r="J27" s="81">
        <f>J26*(1+IF($B27&lt;=Inputs!$Q$88,Inputs!$L$87,0)+Inputs!$L$86)</f>
        <v>272.40959404013296</v>
      </c>
      <c r="K27" s="81">
        <f>K26*(1+IF($B27&lt;=Inputs!$Q$88,Inputs!$L$87,0)+Inputs!$L$86)</f>
        <v>272.40959404013296</v>
      </c>
      <c r="L27" s="81"/>
      <c r="M27" s="81">
        <f>M26*(1+Inputs!$L$84)</f>
        <v>157.67941688252913</v>
      </c>
      <c r="N27" s="81">
        <f>N26*(1+Inputs!$L$84)</f>
        <v>0</v>
      </c>
      <c r="O27" s="81">
        <f>O26*(1+Inputs!$L$84)</f>
        <v>0</v>
      </c>
      <c r="P27" s="81">
        <f>P26*(1+Inputs!$L$84)</f>
        <v>0</v>
      </c>
      <c r="Q27" s="81">
        <f>Q26*(1+Inputs!$L$84)</f>
        <v>0</v>
      </c>
      <c r="R27" s="81">
        <f>R26*(1+Inputs!$L$84)</f>
        <v>0</v>
      </c>
      <c r="S27" s="81">
        <f>S26*(1+Inputs!$L$84)</f>
        <v>0</v>
      </c>
      <c r="T27" s="81"/>
      <c r="U27" s="81">
        <f>E27*Inputs!$E$84</f>
        <v>92.866907059136238</v>
      </c>
      <c r="V27" s="81">
        <f>F27*Inputs!$E$84</f>
        <v>130.01366988279071</v>
      </c>
      <c r="W27" s="81">
        <f>G27*Inputs!$E$84</f>
        <v>130.01366988279071</v>
      </c>
      <c r="X27" s="81">
        <f>H27*Inputs!$E$84</f>
        <v>269.31403047149513</v>
      </c>
      <c r="Y27" s="81">
        <f>I27*Inputs!$E$84</f>
        <v>269.31403047149513</v>
      </c>
      <c r="Z27" s="81">
        <f>J27*Inputs!$E$84</f>
        <v>408.61439106019941</v>
      </c>
      <c r="AA27" s="81">
        <f>K27*Inputs!$E$84</f>
        <v>408.61439106019941</v>
      </c>
      <c r="AB27" s="6"/>
      <c r="AC27" s="81">
        <f>E27*Inputs!$E$85</f>
        <v>1857.3381411827247</v>
      </c>
      <c r="AD27" s="81">
        <f>F27*Inputs!$E$85</f>
        <v>2600.2733976558138</v>
      </c>
      <c r="AE27" s="81">
        <f>G27*Inputs!$E$85</f>
        <v>2600.2733976558138</v>
      </c>
      <c r="AF27" s="81">
        <f>H27*Inputs!$E$85</f>
        <v>5386.2806094299021</v>
      </c>
      <c r="AG27" s="81">
        <f>I27*Inputs!$E$85</f>
        <v>5386.2806094299021</v>
      </c>
      <c r="AH27" s="81">
        <f>J27*Inputs!$E$85</f>
        <v>8172.2878212039886</v>
      </c>
      <c r="AI27" s="81">
        <f>K27*Inputs!$E$85</f>
        <v>8172.2878212039886</v>
      </c>
    </row>
    <row r="28" spans="2:35" x14ac:dyDescent="0.3">
      <c r="B28" s="85">
        <f t="shared" si="0"/>
        <v>48669</v>
      </c>
      <c r="C28" s="3"/>
      <c r="D28" s="1"/>
      <c r="E28" s="81">
        <f>E27*(1+IF($B28&lt;=Inputs!$Q$88,Inputs!$L$87,0)+Inputs!$L$86)</f>
        <v>63.065104713602985</v>
      </c>
      <c r="F28" s="81">
        <f>F27*(1+IF($B28&lt;=Inputs!$Q$88,Inputs!$L$87,0)+Inputs!$L$86)</f>
        <v>88.291146599044154</v>
      </c>
      <c r="G28" s="81">
        <f>G27*(1+IF($B28&lt;=Inputs!$Q$88,Inputs!$L$87,0)+Inputs!$L$86)</f>
        <v>88.291146599044154</v>
      </c>
      <c r="H28" s="81">
        <f>H27*(1+IF($B28&lt;=Inputs!$Q$88,Inputs!$L$87,0)+Inputs!$L$86)</f>
        <v>182.88880366944866</v>
      </c>
      <c r="I28" s="81">
        <f>I27*(1+IF($B28&lt;=Inputs!$Q$88,Inputs!$L$87,0)+Inputs!$L$86)</f>
        <v>182.88880366944866</v>
      </c>
      <c r="J28" s="81">
        <f>J27*(1+IF($B28&lt;=Inputs!$Q$88,Inputs!$L$87,0)+Inputs!$L$86)</f>
        <v>277.4864607398531</v>
      </c>
      <c r="K28" s="81">
        <f>K27*(1+IF($B28&lt;=Inputs!$Q$88,Inputs!$L$87,0)+Inputs!$L$86)</f>
        <v>277.4864607398531</v>
      </c>
      <c r="L28" s="81"/>
      <c r="M28" s="81">
        <f>M27*(1+Inputs!$L$84)</f>
        <v>165.02605039247325</v>
      </c>
      <c r="N28" s="81">
        <f>N27*(1+Inputs!$L$84)</f>
        <v>0</v>
      </c>
      <c r="O28" s="81">
        <f>O27*(1+Inputs!$L$84)</f>
        <v>0</v>
      </c>
      <c r="P28" s="81">
        <f>P27*(1+Inputs!$L$84)</f>
        <v>0</v>
      </c>
      <c r="Q28" s="81">
        <f>Q27*(1+Inputs!$L$84)</f>
        <v>0</v>
      </c>
      <c r="R28" s="81">
        <f>R27*(1+Inputs!$L$84)</f>
        <v>0</v>
      </c>
      <c r="S28" s="81">
        <f>S27*(1+Inputs!$L$84)</f>
        <v>0</v>
      </c>
      <c r="T28" s="81"/>
      <c r="U28" s="81">
        <f>E28*Inputs!$E$84</f>
        <v>94.59765707040448</v>
      </c>
      <c r="V28" s="81">
        <f>F28*Inputs!$E$84</f>
        <v>132.43671989856622</v>
      </c>
      <c r="W28" s="81">
        <f>G28*Inputs!$E$84</f>
        <v>132.43671989856622</v>
      </c>
      <c r="X28" s="81">
        <f>H28*Inputs!$E$84</f>
        <v>274.33320550417301</v>
      </c>
      <c r="Y28" s="81">
        <f>I28*Inputs!$E$84</f>
        <v>274.33320550417301</v>
      </c>
      <c r="Z28" s="81">
        <f>J28*Inputs!$E$84</f>
        <v>416.22969110977965</v>
      </c>
      <c r="AA28" s="81">
        <f>K28*Inputs!$E$84</f>
        <v>416.22969110977965</v>
      </c>
      <c r="AB28" s="6"/>
      <c r="AC28" s="81">
        <f>E28*Inputs!$E$85</f>
        <v>1891.9531414080896</v>
      </c>
      <c r="AD28" s="81">
        <f>F28*Inputs!$E$85</f>
        <v>2648.7343979713246</v>
      </c>
      <c r="AE28" s="81">
        <f>G28*Inputs!$E$85</f>
        <v>2648.7343979713246</v>
      </c>
      <c r="AF28" s="81">
        <f>H28*Inputs!$E$85</f>
        <v>5486.6641100834595</v>
      </c>
      <c r="AG28" s="81">
        <f>I28*Inputs!$E$85</f>
        <v>5486.6641100834595</v>
      </c>
      <c r="AH28" s="81">
        <f>J28*Inputs!$E$85</f>
        <v>8324.593822195593</v>
      </c>
      <c r="AI28" s="81">
        <f>K28*Inputs!$E$85</f>
        <v>8324.593822195593</v>
      </c>
    </row>
    <row r="29" spans="2:35" x14ac:dyDescent="0.3">
      <c r="B29" s="85">
        <f t="shared" si="0"/>
        <v>49034</v>
      </c>
      <c r="C29" s="3"/>
      <c r="D29" s="1"/>
      <c r="E29" s="81">
        <f>E28*(1+IF($B29&lt;=Inputs!$Q$88,Inputs!$L$87,0)+Inputs!$L$86)</f>
        <v>64.240441915521387</v>
      </c>
      <c r="F29" s="81">
        <f>F28*(1+IF($B29&lt;=Inputs!$Q$88,Inputs!$L$87,0)+Inputs!$L$86)</f>
        <v>89.936618681729911</v>
      </c>
      <c r="G29" s="81">
        <f>G28*(1+IF($B29&lt;=Inputs!$Q$88,Inputs!$L$87,0)+Inputs!$L$86)</f>
        <v>89.936618681729911</v>
      </c>
      <c r="H29" s="81">
        <f>H28*(1+IF($B29&lt;=Inputs!$Q$88,Inputs!$L$87,0)+Inputs!$L$86)</f>
        <v>186.29728155501201</v>
      </c>
      <c r="I29" s="81">
        <f>I28*(1+IF($B29&lt;=Inputs!$Q$88,Inputs!$L$87,0)+Inputs!$L$86)</f>
        <v>186.29728155501201</v>
      </c>
      <c r="J29" s="81">
        <f>J28*(1+IF($B29&lt;=Inputs!$Q$88,Inputs!$L$87,0)+Inputs!$L$86)</f>
        <v>282.65794442829406</v>
      </c>
      <c r="K29" s="81">
        <f>K28*(1+IF($B29&lt;=Inputs!$Q$88,Inputs!$L$87,0)+Inputs!$L$86)</f>
        <v>282.65794442829406</v>
      </c>
      <c r="L29" s="81"/>
      <c r="M29" s="81">
        <f>M28*(1+Inputs!$L$84)</f>
        <v>172.71497984057171</v>
      </c>
      <c r="N29" s="81">
        <f>N28*(1+Inputs!$L$84)</f>
        <v>0</v>
      </c>
      <c r="O29" s="81">
        <f>O28*(1+Inputs!$L$84)</f>
        <v>0</v>
      </c>
      <c r="P29" s="81">
        <f>P28*(1+Inputs!$L$84)</f>
        <v>0</v>
      </c>
      <c r="Q29" s="81">
        <f>Q28*(1+Inputs!$L$84)</f>
        <v>0</v>
      </c>
      <c r="R29" s="81">
        <f>R28*(1+Inputs!$L$84)</f>
        <v>0</v>
      </c>
      <c r="S29" s="81">
        <f>S28*(1+Inputs!$L$84)</f>
        <v>0</v>
      </c>
      <c r="T29" s="81"/>
      <c r="U29" s="81">
        <f>E29*Inputs!$E$84</f>
        <v>96.360662873282081</v>
      </c>
      <c r="V29" s="81">
        <f>F29*Inputs!$E$84</f>
        <v>134.90492802259487</v>
      </c>
      <c r="W29" s="81">
        <f>G29*Inputs!$E$84</f>
        <v>134.90492802259487</v>
      </c>
      <c r="X29" s="81">
        <f>H29*Inputs!$E$84</f>
        <v>279.44592233251802</v>
      </c>
      <c r="Y29" s="81">
        <f>I29*Inputs!$E$84</f>
        <v>279.44592233251802</v>
      </c>
      <c r="Z29" s="81">
        <f>J29*Inputs!$E$84</f>
        <v>423.98691664244109</v>
      </c>
      <c r="AA29" s="81">
        <f>K29*Inputs!$E$84</f>
        <v>423.98691664244109</v>
      </c>
      <c r="AB29" s="6"/>
      <c r="AC29" s="81">
        <f>E29*Inputs!$E$85</f>
        <v>1927.2132574656416</v>
      </c>
      <c r="AD29" s="81">
        <f>F29*Inputs!$E$85</f>
        <v>2698.0985604518974</v>
      </c>
      <c r="AE29" s="81">
        <f>G29*Inputs!$E$85</f>
        <v>2698.0985604518974</v>
      </c>
      <c r="AF29" s="81">
        <f>H29*Inputs!$E$85</f>
        <v>5588.9184466503602</v>
      </c>
      <c r="AG29" s="81">
        <f>I29*Inputs!$E$85</f>
        <v>5588.9184466503602</v>
      </c>
      <c r="AH29" s="81">
        <f>J29*Inputs!$E$85</f>
        <v>8479.7383328488213</v>
      </c>
      <c r="AI29" s="81">
        <f>K29*Inputs!$E$85</f>
        <v>8479.7383328488213</v>
      </c>
    </row>
    <row r="30" spans="2:35" x14ac:dyDescent="0.3">
      <c r="B30" s="85">
        <f t="shared" si="0"/>
        <v>49399</v>
      </c>
      <c r="C30" s="3"/>
      <c r="D30" s="1"/>
      <c r="E30" s="81">
        <f>E29*(1+IF($B30&lt;=Inputs!$Q$88,Inputs!$L$87,0)+Inputs!$L$86)</f>
        <v>65.437683743531935</v>
      </c>
      <c r="F30" s="81">
        <f>F29*(1+IF($B30&lt;=Inputs!$Q$88,Inputs!$L$87,0)+Inputs!$L$86)</f>
        <v>91.612757240944674</v>
      </c>
      <c r="G30" s="81">
        <f>G29*(1+IF($B30&lt;=Inputs!$Q$88,Inputs!$L$87,0)+Inputs!$L$86)</f>
        <v>91.612757240944674</v>
      </c>
      <c r="H30" s="81">
        <f>H29*(1+IF($B30&lt;=Inputs!$Q$88,Inputs!$L$87,0)+Inputs!$L$86)</f>
        <v>189.76928285624257</v>
      </c>
      <c r="I30" s="81">
        <f>I29*(1+IF($B30&lt;=Inputs!$Q$88,Inputs!$L$87,0)+Inputs!$L$86)</f>
        <v>189.76928285624257</v>
      </c>
      <c r="J30" s="81">
        <f>J29*(1+IF($B30&lt;=Inputs!$Q$88,Inputs!$L$87,0)+Inputs!$L$86)</f>
        <v>287.92580847154045</v>
      </c>
      <c r="K30" s="81">
        <f>K29*(1+IF($B30&lt;=Inputs!$Q$88,Inputs!$L$87,0)+Inputs!$L$86)</f>
        <v>287.92580847154045</v>
      </c>
      <c r="L30" s="81"/>
      <c r="M30" s="81">
        <f>M29*(1+Inputs!$L$84)</f>
        <v>180.76215355324075</v>
      </c>
      <c r="N30" s="81">
        <f>N29*(1+Inputs!$L$84)</f>
        <v>0</v>
      </c>
      <c r="O30" s="81">
        <f>O29*(1+Inputs!$L$84)</f>
        <v>0</v>
      </c>
      <c r="P30" s="81">
        <f>P29*(1+Inputs!$L$84)</f>
        <v>0</v>
      </c>
      <c r="Q30" s="81">
        <f>Q29*(1+Inputs!$L$84)</f>
        <v>0</v>
      </c>
      <c r="R30" s="81">
        <f>R29*(1+Inputs!$L$84)</f>
        <v>0</v>
      </c>
      <c r="S30" s="81">
        <f>S29*(1+Inputs!$L$84)</f>
        <v>0</v>
      </c>
      <c r="T30" s="81"/>
      <c r="U30" s="81">
        <f>E30*Inputs!$E$84</f>
        <v>98.156525615297909</v>
      </c>
      <c r="V30" s="81">
        <f>F30*Inputs!$E$84</f>
        <v>137.419135861417</v>
      </c>
      <c r="W30" s="81">
        <f>G30*Inputs!$E$84</f>
        <v>137.419135861417</v>
      </c>
      <c r="X30" s="81">
        <f>H30*Inputs!$E$84</f>
        <v>284.65392428436382</v>
      </c>
      <c r="Y30" s="81">
        <f>I30*Inputs!$E$84</f>
        <v>284.65392428436382</v>
      </c>
      <c r="Z30" s="81">
        <f>J30*Inputs!$E$84</f>
        <v>431.88871270731067</v>
      </c>
      <c r="AA30" s="81">
        <f>K30*Inputs!$E$84</f>
        <v>431.88871270731067</v>
      </c>
      <c r="AB30" s="6"/>
      <c r="AC30" s="81">
        <f>E30*Inputs!$E$85</f>
        <v>1963.1305123059581</v>
      </c>
      <c r="AD30" s="81">
        <f>F30*Inputs!$E$85</f>
        <v>2748.3827172283404</v>
      </c>
      <c r="AE30" s="81">
        <f>G30*Inputs!$E$85</f>
        <v>2748.3827172283404</v>
      </c>
      <c r="AF30" s="81">
        <f>H30*Inputs!$E$85</f>
        <v>5693.078485687277</v>
      </c>
      <c r="AG30" s="81">
        <f>I30*Inputs!$E$85</f>
        <v>5693.078485687277</v>
      </c>
      <c r="AH30" s="81">
        <f>J30*Inputs!$E$85</f>
        <v>8637.7742541462139</v>
      </c>
      <c r="AI30" s="81">
        <f>K30*Inputs!$E$85</f>
        <v>8637.7742541462139</v>
      </c>
    </row>
    <row r="31" spans="2:35" x14ac:dyDescent="0.3">
      <c r="B31" s="85">
        <f t="shared" si="0"/>
        <v>49765</v>
      </c>
      <c r="C31" s="3"/>
      <c r="D31" s="1"/>
      <c r="E31" s="81">
        <f>E30*(1+IF($B31&lt;=Inputs!$Q$88,Inputs!$L$87,0)+Inputs!$L$86)</f>
        <v>66.657238431666059</v>
      </c>
      <c r="F31" s="81">
        <f>F30*(1+IF($B31&lt;=Inputs!$Q$88,Inputs!$L$87,0)+Inputs!$L$86)</f>
        <v>93.320133804332443</v>
      </c>
      <c r="G31" s="81">
        <f>G30*(1+IF($B31&lt;=Inputs!$Q$88,Inputs!$L$87,0)+Inputs!$L$86)</f>
        <v>93.320133804332443</v>
      </c>
      <c r="H31" s="81">
        <f>H30*(1+IF($B31&lt;=Inputs!$Q$88,Inputs!$L$87,0)+Inputs!$L$86)</f>
        <v>193.30599145183152</v>
      </c>
      <c r="I31" s="81">
        <f>I30*(1+IF($B31&lt;=Inputs!$Q$88,Inputs!$L$87,0)+Inputs!$L$86)</f>
        <v>193.30599145183152</v>
      </c>
      <c r="J31" s="81">
        <f>J30*(1+IF($B31&lt;=Inputs!$Q$88,Inputs!$L$87,0)+Inputs!$L$86)</f>
        <v>293.29184909933059</v>
      </c>
      <c r="K31" s="81">
        <f>K30*(1+IF($B31&lt;=Inputs!$Q$88,Inputs!$L$87,0)+Inputs!$L$86)</f>
        <v>293.29184909933059</v>
      </c>
      <c r="L31" s="81"/>
      <c r="M31" s="81">
        <f>M30*(1+Inputs!$L$84)</f>
        <v>189.18426292477184</v>
      </c>
      <c r="N31" s="81">
        <f>N30*(1+Inputs!$L$84)</f>
        <v>0</v>
      </c>
      <c r="O31" s="81">
        <f>O30*(1+Inputs!$L$84)</f>
        <v>0</v>
      </c>
      <c r="P31" s="81">
        <f>P30*(1+Inputs!$L$84)</f>
        <v>0</v>
      </c>
      <c r="Q31" s="81">
        <f>Q30*(1+Inputs!$L$84)</f>
        <v>0</v>
      </c>
      <c r="R31" s="81">
        <f>R30*(1+Inputs!$L$84)</f>
        <v>0</v>
      </c>
      <c r="S31" s="81">
        <f>S30*(1+Inputs!$L$84)</f>
        <v>0</v>
      </c>
      <c r="T31" s="81"/>
      <c r="U31" s="81">
        <f>E31*Inputs!$E$84</f>
        <v>99.985857647499088</v>
      </c>
      <c r="V31" s="81">
        <f>F31*Inputs!$E$84</f>
        <v>139.98020070649866</v>
      </c>
      <c r="W31" s="81">
        <f>G31*Inputs!$E$84</f>
        <v>139.98020070649866</v>
      </c>
      <c r="X31" s="81">
        <f>H31*Inputs!$E$84</f>
        <v>289.9589871777473</v>
      </c>
      <c r="Y31" s="81">
        <f>I31*Inputs!$E$84</f>
        <v>289.9589871777473</v>
      </c>
      <c r="Z31" s="81">
        <f>J31*Inputs!$E$84</f>
        <v>439.93777364899586</v>
      </c>
      <c r="AA31" s="81">
        <f>K31*Inputs!$E$84</f>
        <v>439.93777364899586</v>
      </c>
      <c r="AB31" s="6"/>
      <c r="AC31" s="81">
        <f>E31*Inputs!$E$85</f>
        <v>1999.7171529499817</v>
      </c>
      <c r="AD31" s="81">
        <f>F31*Inputs!$E$85</f>
        <v>2799.6040141299732</v>
      </c>
      <c r="AE31" s="81">
        <f>G31*Inputs!$E$85</f>
        <v>2799.6040141299732</v>
      </c>
      <c r="AF31" s="81">
        <f>H31*Inputs!$E$85</f>
        <v>5799.1797435549452</v>
      </c>
      <c r="AG31" s="81">
        <f>I31*Inputs!$E$85</f>
        <v>5799.1797435549452</v>
      </c>
      <c r="AH31" s="81">
        <f>J31*Inputs!$E$85</f>
        <v>8798.7554729799176</v>
      </c>
      <c r="AI31" s="81">
        <f>K31*Inputs!$E$85</f>
        <v>8798.7554729799176</v>
      </c>
    </row>
    <row r="32" spans="2:35" x14ac:dyDescent="0.3">
      <c r="B32" s="85">
        <f t="shared" si="0"/>
        <v>50130</v>
      </c>
      <c r="C32" s="3"/>
      <c r="D32" s="1"/>
      <c r="E32" s="81">
        <f>E31*(1+IF($B32&lt;=Inputs!$Q$88,Inputs!$L$87,0)+Inputs!$L$86)</f>
        <v>67.899521822166534</v>
      </c>
      <c r="F32" s="81">
        <f>F31*(1+IF($B32&lt;=Inputs!$Q$88,Inputs!$L$87,0)+Inputs!$L$86)</f>
        <v>95.059330551033099</v>
      </c>
      <c r="G32" s="81">
        <f>G31*(1+IF($B32&lt;=Inputs!$Q$88,Inputs!$L$87,0)+Inputs!$L$86)</f>
        <v>95.059330551033099</v>
      </c>
      <c r="H32" s="81">
        <f>H31*(1+IF($B32&lt;=Inputs!$Q$88,Inputs!$L$87,0)+Inputs!$L$86)</f>
        <v>196.90861328428286</v>
      </c>
      <c r="I32" s="81">
        <f>I31*(1+IF($B32&lt;=Inputs!$Q$88,Inputs!$L$87,0)+Inputs!$L$86)</f>
        <v>196.90861328428286</v>
      </c>
      <c r="J32" s="81">
        <f>J31*(1+IF($B32&lt;=Inputs!$Q$88,Inputs!$L$87,0)+Inputs!$L$86)</f>
        <v>298.75789601753263</v>
      </c>
      <c r="K32" s="81">
        <f>K31*(1+IF($B32&lt;=Inputs!$Q$88,Inputs!$L$87,0)+Inputs!$L$86)</f>
        <v>298.75789601753263</v>
      </c>
      <c r="L32" s="81"/>
      <c r="M32" s="81">
        <f>M31*(1+Inputs!$L$84)</f>
        <v>197.99877703851098</v>
      </c>
      <c r="N32" s="81">
        <f>N31*(1+Inputs!$L$84)</f>
        <v>0</v>
      </c>
      <c r="O32" s="81">
        <f>O31*(1+Inputs!$L$84)</f>
        <v>0</v>
      </c>
      <c r="P32" s="81">
        <f>P31*(1+Inputs!$L$84)</f>
        <v>0</v>
      </c>
      <c r="Q32" s="81">
        <f>Q31*(1+Inputs!$L$84)</f>
        <v>0</v>
      </c>
      <c r="R32" s="81">
        <f>R31*(1+Inputs!$L$84)</f>
        <v>0</v>
      </c>
      <c r="S32" s="81">
        <f>S31*(1+Inputs!$L$84)</f>
        <v>0</v>
      </c>
      <c r="T32" s="81"/>
      <c r="U32" s="81">
        <f>E32*Inputs!$E$84</f>
        <v>101.84928273324979</v>
      </c>
      <c r="V32" s="81">
        <f>F32*Inputs!$E$84</f>
        <v>142.58899582654965</v>
      </c>
      <c r="W32" s="81">
        <f>G32*Inputs!$E$84</f>
        <v>142.58899582654965</v>
      </c>
      <c r="X32" s="81">
        <f>H32*Inputs!$E$84</f>
        <v>295.3629199264243</v>
      </c>
      <c r="Y32" s="81">
        <f>I32*Inputs!$E$84</f>
        <v>295.3629199264243</v>
      </c>
      <c r="Z32" s="81">
        <f>J32*Inputs!$E$84</f>
        <v>448.13684402629895</v>
      </c>
      <c r="AA32" s="81">
        <f>K32*Inputs!$E$84</f>
        <v>448.13684402629895</v>
      </c>
      <c r="AB32" s="6"/>
      <c r="AC32" s="81">
        <f>E32*Inputs!$E$85</f>
        <v>2036.985654664996</v>
      </c>
      <c r="AD32" s="81">
        <f>F32*Inputs!$E$85</f>
        <v>2851.779916530993</v>
      </c>
      <c r="AE32" s="81">
        <f>G32*Inputs!$E$85</f>
        <v>2851.779916530993</v>
      </c>
      <c r="AF32" s="81">
        <f>H32*Inputs!$E$85</f>
        <v>5907.2583985284855</v>
      </c>
      <c r="AG32" s="81">
        <f>I32*Inputs!$E$85</f>
        <v>5907.2583985284855</v>
      </c>
      <c r="AH32" s="81">
        <f>J32*Inputs!$E$85</f>
        <v>8962.7368805259794</v>
      </c>
      <c r="AI32" s="81">
        <f>K32*Inputs!$E$85</f>
        <v>8962.7368805259794</v>
      </c>
    </row>
    <row r="33" spans="2:35" x14ac:dyDescent="0.3">
      <c r="B33" s="85">
        <f t="shared" si="0"/>
        <v>50495</v>
      </c>
      <c r="C33" s="3"/>
      <c r="D33" s="1"/>
      <c r="E33" s="81">
        <f>E32*(1+IF($B33&lt;=Inputs!$Q$88,Inputs!$L$87,0)+Inputs!$L$86)</f>
        <v>69.164957507280818</v>
      </c>
      <c r="F33" s="81">
        <f>F32*(1+IF($B33&lt;=Inputs!$Q$88,Inputs!$L$87,0)+Inputs!$L$86)</f>
        <v>96.830940510193102</v>
      </c>
      <c r="G33" s="81">
        <f>G32*(1+IF($B33&lt;=Inputs!$Q$88,Inputs!$L$87,0)+Inputs!$L$86)</f>
        <v>96.830940510193102</v>
      </c>
      <c r="H33" s="81">
        <f>H32*(1+IF($B33&lt;=Inputs!$Q$88,Inputs!$L$87,0)+Inputs!$L$86)</f>
        <v>200.57837677111428</v>
      </c>
      <c r="I33" s="81">
        <f>I32*(1+IF($B33&lt;=Inputs!$Q$88,Inputs!$L$87,0)+Inputs!$L$86)</f>
        <v>200.57837677111428</v>
      </c>
      <c r="J33" s="81">
        <f>J32*(1+IF($B33&lt;=Inputs!$Q$88,Inputs!$L$87,0)+Inputs!$L$86)</f>
        <v>304.32581303203551</v>
      </c>
      <c r="K33" s="81">
        <f>K32*(1+IF($B33&lt;=Inputs!$Q$88,Inputs!$L$87,0)+Inputs!$L$86)</f>
        <v>304.32581303203551</v>
      </c>
      <c r="L33" s="81"/>
      <c r="M33" s="81">
        <f>M32*(1+Inputs!$L$84)</f>
        <v>207.22397890111537</v>
      </c>
      <c r="N33" s="81">
        <f>N32*(1+Inputs!$L$84)</f>
        <v>0</v>
      </c>
      <c r="O33" s="81">
        <f>O32*(1+Inputs!$L$84)</f>
        <v>0</v>
      </c>
      <c r="P33" s="81">
        <f>P32*(1+Inputs!$L$84)</f>
        <v>0</v>
      </c>
      <c r="Q33" s="81">
        <f>Q32*(1+Inputs!$L$84)</f>
        <v>0</v>
      </c>
      <c r="R33" s="81">
        <f>R32*(1+Inputs!$L$84)</f>
        <v>0</v>
      </c>
      <c r="S33" s="81">
        <f>S32*(1+Inputs!$L$84)</f>
        <v>0</v>
      </c>
      <c r="T33" s="81"/>
      <c r="U33" s="81">
        <f>E33*Inputs!$E$84</f>
        <v>103.74743626092123</v>
      </c>
      <c r="V33" s="81">
        <f>F33*Inputs!$E$84</f>
        <v>145.24641076528965</v>
      </c>
      <c r="W33" s="81">
        <f>G33*Inputs!$E$84</f>
        <v>145.24641076528965</v>
      </c>
      <c r="X33" s="81">
        <f>H33*Inputs!$E$84</f>
        <v>300.86756515667139</v>
      </c>
      <c r="Y33" s="81">
        <f>I33*Inputs!$E$84</f>
        <v>300.86756515667139</v>
      </c>
      <c r="Z33" s="81">
        <f>J33*Inputs!$E$84</f>
        <v>456.48871954805327</v>
      </c>
      <c r="AA33" s="81">
        <f>K33*Inputs!$E$84</f>
        <v>456.48871954805327</v>
      </c>
      <c r="AB33" s="6"/>
      <c r="AC33" s="81">
        <f>E33*Inputs!$E$85</f>
        <v>2074.9487252184244</v>
      </c>
      <c r="AD33" s="81">
        <f>F33*Inputs!$E$85</f>
        <v>2904.9282153057929</v>
      </c>
      <c r="AE33" s="81">
        <f>G33*Inputs!$E$85</f>
        <v>2904.9282153057929</v>
      </c>
      <c r="AF33" s="81">
        <f>H33*Inputs!$E$85</f>
        <v>6017.3513031334287</v>
      </c>
      <c r="AG33" s="81">
        <f>I33*Inputs!$E$85</f>
        <v>6017.3513031334287</v>
      </c>
      <c r="AH33" s="81">
        <f>J33*Inputs!$E$85</f>
        <v>9129.7743909610654</v>
      </c>
      <c r="AI33" s="81">
        <f>K33*Inputs!$E$85</f>
        <v>9129.7743909610654</v>
      </c>
    </row>
    <row r="34" spans="2:35" x14ac:dyDescent="0.3">
      <c r="B34" s="85">
        <f t="shared" si="0"/>
        <v>50860</v>
      </c>
      <c r="C34" s="3"/>
      <c r="D34" s="1"/>
      <c r="E34" s="81">
        <f>E33*(1+IF($B34&lt;=Inputs!$Q$88,Inputs!$L$87,0)+Inputs!$L$86)</f>
        <v>70.453976973697053</v>
      </c>
      <c r="F34" s="81">
        <f>F33*(1+IF($B34&lt;=Inputs!$Q$88,Inputs!$L$87,0)+Inputs!$L$86)</f>
        <v>98.635567763175828</v>
      </c>
      <c r="G34" s="81">
        <f>G33*(1+IF($B34&lt;=Inputs!$Q$88,Inputs!$L$87,0)+Inputs!$L$86)</f>
        <v>98.635567763175828</v>
      </c>
      <c r="H34" s="81">
        <f>H33*(1+IF($B34&lt;=Inputs!$Q$88,Inputs!$L$87,0)+Inputs!$L$86)</f>
        <v>204.31653322372134</v>
      </c>
      <c r="I34" s="81">
        <f>I33*(1+IF($B34&lt;=Inputs!$Q$88,Inputs!$L$87,0)+Inputs!$L$86)</f>
        <v>204.31653322372134</v>
      </c>
      <c r="J34" s="81">
        <f>J33*(1+IF($B34&lt;=Inputs!$Q$88,Inputs!$L$87,0)+Inputs!$L$86)</f>
        <v>309.99749868426693</v>
      </c>
      <c r="K34" s="81">
        <f>K33*(1+IF($B34&lt;=Inputs!$Q$88,Inputs!$L$87,0)+Inputs!$L$86)</f>
        <v>309.99749868426693</v>
      </c>
      <c r="L34" s="81"/>
      <c r="M34" s="81">
        <f>M33*(1+Inputs!$L$84)</f>
        <v>216.87900336504447</v>
      </c>
      <c r="N34" s="81">
        <f>N33*(1+Inputs!$L$84)</f>
        <v>0</v>
      </c>
      <c r="O34" s="81">
        <f>O33*(1+Inputs!$L$84)</f>
        <v>0</v>
      </c>
      <c r="P34" s="81">
        <f>P33*(1+Inputs!$L$84)</f>
        <v>0</v>
      </c>
      <c r="Q34" s="81">
        <f>Q33*(1+Inputs!$L$84)</f>
        <v>0</v>
      </c>
      <c r="R34" s="81">
        <f>R33*(1+Inputs!$L$84)</f>
        <v>0</v>
      </c>
      <c r="S34" s="81">
        <f>S33*(1+Inputs!$L$84)</f>
        <v>0</v>
      </c>
      <c r="T34" s="81"/>
      <c r="U34" s="81">
        <f>E34*Inputs!$E$84</f>
        <v>105.68096546054558</v>
      </c>
      <c r="V34" s="81">
        <f>F34*Inputs!$E$84</f>
        <v>147.95335164476376</v>
      </c>
      <c r="W34" s="81">
        <f>G34*Inputs!$E$84</f>
        <v>147.95335164476376</v>
      </c>
      <c r="X34" s="81">
        <f>H34*Inputs!$E$84</f>
        <v>306.47479983558202</v>
      </c>
      <c r="Y34" s="81">
        <f>I34*Inputs!$E$84</f>
        <v>306.47479983558202</v>
      </c>
      <c r="Z34" s="81">
        <f>J34*Inputs!$E$84</f>
        <v>464.99624802640039</v>
      </c>
      <c r="AA34" s="81">
        <f>K34*Inputs!$E$84</f>
        <v>464.99624802640039</v>
      </c>
      <c r="AB34" s="6"/>
      <c r="AC34" s="81">
        <f>E34*Inputs!$E$85</f>
        <v>2113.6193092109115</v>
      </c>
      <c r="AD34" s="81">
        <f>F34*Inputs!$E$85</f>
        <v>2959.0670328952747</v>
      </c>
      <c r="AE34" s="81">
        <f>G34*Inputs!$E$85</f>
        <v>2959.0670328952747</v>
      </c>
      <c r="AF34" s="81">
        <f>H34*Inputs!$E$85</f>
        <v>6129.4959967116401</v>
      </c>
      <c r="AG34" s="81">
        <f>I34*Inputs!$E$85</f>
        <v>6129.4959967116401</v>
      </c>
      <c r="AH34" s="81">
        <f>J34*Inputs!$E$85</f>
        <v>9299.9249605280074</v>
      </c>
      <c r="AI34" s="81">
        <f>K34*Inputs!$E$85</f>
        <v>9299.9249605280074</v>
      </c>
    </row>
    <row r="35" spans="2:35" x14ac:dyDescent="0.3">
      <c r="B35" s="85">
        <f t="shared" si="0"/>
        <v>51226</v>
      </c>
      <c r="C35" s="3"/>
      <c r="D35" s="1"/>
      <c r="E35" s="81">
        <f>E34*(1+IF($B35&lt;=Inputs!$Q$88,Inputs!$L$87,0)+Inputs!$L$86)</f>
        <v>71.767019749671817</v>
      </c>
      <c r="F35" s="81">
        <f>F34*(1+IF($B35&lt;=Inputs!$Q$88,Inputs!$L$87,0)+Inputs!$L$86)</f>
        <v>100.4738276495405</v>
      </c>
      <c r="G35" s="81">
        <f>G34*(1+IF($B35&lt;=Inputs!$Q$88,Inputs!$L$87,0)+Inputs!$L$86)</f>
        <v>100.4738276495405</v>
      </c>
      <c r="H35" s="81">
        <f>H34*(1+IF($B35&lt;=Inputs!$Q$88,Inputs!$L$87,0)+Inputs!$L$86)</f>
        <v>208.12435727404815</v>
      </c>
      <c r="I35" s="81">
        <f>I34*(1+IF($B35&lt;=Inputs!$Q$88,Inputs!$L$87,0)+Inputs!$L$86)</f>
        <v>208.12435727404815</v>
      </c>
      <c r="J35" s="81">
        <f>J34*(1+IF($B35&lt;=Inputs!$Q$88,Inputs!$L$87,0)+Inputs!$L$86)</f>
        <v>315.77488689855591</v>
      </c>
      <c r="K35" s="81">
        <f>K34*(1+IF($B35&lt;=Inputs!$Q$88,Inputs!$L$87,0)+Inputs!$L$86)</f>
        <v>315.77488689855591</v>
      </c>
      <c r="L35" s="81"/>
      <c r="M35" s="81">
        <f>M34*(1+Inputs!$L$84)</f>
        <v>226.98387681794384</v>
      </c>
      <c r="N35" s="81">
        <f>N34*(1+Inputs!$L$84)</f>
        <v>0</v>
      </c>
      <c r="O35" s="81">
        <f>O34*(1+Inputs!$L$84)</f>
        <v>0</v>
      </c>
      <c r="P35" s="81">
        <f>P34*(1+Inputs!$L$84)</f>
        <v>0</v>
      </c>
      <c r="Q35" s="81">
        <f>Q34*(1+Inputs!$L$84)</f>
        <v>0</v>
      </c>
      <c r="R35" s="81">
        <f>R34*(1+Inputs!$L$84)</f>
        <v>0</v>
      </c>
      <c r="S35" s="81">
        <f>S34*(1+Inputs!$L$84)</f>
        <v>0</v>
      </c>
      <c r="T35" s="81"/>
      <c r="U35" s="81">
        <f>E35*Inputs!$E$84</f>
        <v>107.65052962450773</v>
      </c>
      <c r="V35" s="81">
        <f>F35*Inputs!$E$84</f>
        <v>150.71074147431074</v>
      </c>
      <c r="W35" s="81">
        <f>G35*Inputs!$E$84</f>
        <v>150.71074147431074</v>
      </c>
      <c r="X35" s="81">
        <f>H35*Inputs!$E$84</f>
        <v>312.18653591107221</v>
      </c>
      <c r="Y35" s="81">
        <f>I35*Inputs!$E$84</f>
        <v>312.18653591107221</v>
      </c>
      <c r="Z35" s="81">
        <f>J35*Inputs!$E$84</f>
        <v>473.66233034783386</v>
      </c>
      <c r="AA35" s="81">
        <f>K35*Inputs!$E$84</f>
        <v>473.66233034783386</v>
      </c>
      <c r="AB35" s="6"/>
      <c r="AC35" s="81">
        <f>E35*Inputs!$E$85</f>
        <v>2153.0105924901545</v>
      </c>
      <c r="AD35" s="81">
        <f>F35*Inputs!$E$85</f>
        <v>3014.214829486215</v>
      </c>
      <c r="AE35" s="81">
        <f>G35*Inputs!$E$85</f>
        <v>3014.214829486215</v>
      </c>
      <c r="AF35" s="81">
        <f>H35*Inputs!$E$85</f>
        <v>6243.7307182214445</v>
      </c>
      <c r="AG35" s="81">
        <f>I35*Inputs!$E$85</f>
        <v>6243.7307182214445</v>
      </c>
      <c r="AH35" s="81">
        <f>J35*Inputs!$E$85</f>
        <v>9473.2466069566763</v>
      </c>
      <c r="AI35" s="81">
        <f>K35*Inputs!$E$85</f>
        <v>9473.2466069566763</v>
      </c>
    </row>
    <row r="36" spans="2:35" x14ac:dyDescent="0.3">
      <c r="B36" s="85">
        <f t="shared" si="0"/>
        <v>51591</v>
      </c>
      <c r="C36" s="3"/>
      <c r="D36" s="1"/>
      <c r="E36" s="81">
        <f>E35*(1+IF($B36&lt;=Inputs!$Q$88,Inputs!$L$87,0)+Inputs!$L$86)</f>
        <v>73.104533554899945</v>
      </c>
      <c r="F36" s="81">
        <f>F35*(1+IF($B36&lt;=Inputs!$Q$88,Inputs!$L$87,0)+Inputs!$L$86)</f>
        <v>102.34634697685988</v>
      </c>
      <c r="G36" s="81">
        <f>G35*(1+IF($B36&lt;=Inputs!$Q$88,Inputs!$L$87,0)+Inputs!$L$86)</f>
        <v>102.34634697685988</v>
      </c>
      <c r="H36" s="81">
        <f>H35*(1+IF($B36&lt;=Inputs!$Q$88,Inputs!$L$87,0)+Inputs!$L$86)</f>
        <v>212.00314730920974</v>
      </c>
      <c r="I36" s="81">
        <f>I35*(1+IF($B36&lt;=Inputs!$Q$88,Inputs!$L$87,0)+Inputs!$L$86)</f>
        <v>212.00314730920974</v>
      </c>
      <c r="J36" s="81">
        <f>J35*(1+IF($B36&lt;=Inputs!$Q$88,Inputs!$L$87,0)+Inputs!$L$86)</f>
        <v>321.65994764155965</v>
      </c>
      <c r="K36" s="81">
        <f>K35*(1+IF($B36&lt;=Inputs!$Q$88,Inputs!$L$87,0)+Inputs!$L$86)</f>
        <v>321.65994764155965</v>
      </c>
      <c r="L36" s="81"/>
      <c r="M36" s="81">
        <f>M35*(1+Inputs!$L$84)</f>
        <v>237.55955872124559</v>
      </c>
      <c r="N36" s="81">
        <f>N35*(1+Inputs!$L$84)</f>
        <v>0</v>
      </c>
      <c r="O36" s="81">
        <f>O35*(1+Inputs!$L$84)</f>
        <v>0</v>
      </c>
      <c r="P36" s="81">
        <f>P35*(1+Inputs!$L$84)</f>
        <v>0</v>
      </c>
      <c r="Q36" s="81">
        <f>Q35*(1+Inputs!$L$84)</f>
        <v>0</v>
      </c>
      <c r="R36" s="81">
        <f>R35*(1+Inputs!$L$84)</f>
        <v>0</v>
      </c>
      <c r="S36" s="81">
        <f>S35*(1+Inputs!$L$84)</f>
        <v>0</v>
      </c>
      <c r="T36" s="81"/>
      <c r="U36" s="81">
        <f>E36*Inputs!$E$84</f>
        <v>109.65680033234992</v>
      </c>
      <c r="V36" s="81">
        <f>F36*Inputs!$E$84</f>
        <v>153.51952046528982</v>
      </c>
      <c r="W36" s="81">
        <f>G36*Inputs!$E$84</f>
        <v>153.51952046528982</v>
      </c>
      <c r="X36" s="81">
        <f>H36*Inputs!$E$84</f>
        <v>318.00472096381463</v>
      </c>
      <c r="Y36" s="81">
        <f>I36*Inputs!$E$84</f>
        <v>318.00472096381463</v>
      </c>
      <c r="Z36" s="81">
        <f>J36*Inputs!$E$84</f>
        <v>482.48992146233945</v>
      </c>
      <c r="AA36" s="81">
        <f>K36*Inputs!$E$84</f>
        <v>482.48992146233945</v>
      </c>
      <c r="AB36" s="6"/>
      <c r="AC36" s="81">
        <f>E36*Inputs!$E$85</f>
        <v>2193.1360066469983</v>
      </c>
      <c r="AD36" s="81">
        <f>F36*Inputs!$E$85</f>
        <v>3070.3904093057963</v>
      </c>
      <c r="AE36" s="81">
        <f>G36*Inputs!$E$85</f>
        <v>3070.3904093057963</v>
      </c>
      <c r="AF36" s="81">
        <f>H36*Inputs!$E$85</f>
        <v>6360.0944192762918</v>
      </c>
      <c r="AG36" s="81">
        <f>I36*Inputs!$E$85</f>
        <v>6360.0944192762918</v>
      </c>
      <c r="AH36" s="81">
        <f>J36*Inputs!$E$85</f>
        <v>9649.79842924679</v>
      </c>
      <c r="AI36" s="81">
        <f>K36*Inputs!$E$85</f>
        <v>9649.79842924679</v>
      </c>
    </row>
    <row r="37" spans="2:35" x14ac:dyDescent="0.3">
      <c r="B37" s="85"/>
      <c r="C37" s="3"/>
      <c r="D37" s="1"/>
      <c r="E37" s="81"/>
      <c r="F37" s="81"/>
      <c r="G37" s="81"/>
      <c r="H37" s="81"/>
      <c r="I37" s="81"/>
      <c r="J37" s="81"/>
      <c r="K37" s="81"/>
      <c r="L37" s="81"/>
      <c r="M37" s="81"/>
      <c r="N37" s="81"/>
      <c r="O37" s="81"/>
      <c r="P37" s="81"/>
      <c r="Q37" s="81"/>
      <c r="R37" s="81"/>
      <c r="S37" s="81"/>
      <c r="T37" s="81"/>
      <c r="U37" s="81"/>
      <c r="V37" s="81"/>
      <c r="W37" s="81"/>
      <c r="X37" s="81"/>
      <c r="Y37" s="81"/>
      <c r="Z37" s="81"/>
      <c r="AA37" s="81"/>
      <c r="AB37" s="6"/>
      <c r="AC37" s="81"/>
      <c r="AD37" s="81"/>
      <c r="AE37" s="81"/>
      <c r="AF37" s="81"/>
      <c r="AG37" s="81"/>
      <c r="AH37" s="81"/>
      <c r="AI37" s="81"/>
    </row>
    <row r="38" spans="2:35" s="18" customFormat="1" x14ac:dyDescent="0.3">
      <c r="B38" s="17" t="s">
        <v>224</v>
      </c>
      <c r="C38" s="17"/>
      <c r="E38" s="17"/>
      <c r="F38" s="17"/>
    </row>
    <row r="39" spans="2:35" x14ac:dyDescent="0.3">
      <c r="B39" s="1"/>
      <c r="C39" s="1"/>
      <c r="D39" s="1"/>
      <c r="E39" s="305" t="s">
        <v>89</v>
      </c>
      <c r="F39" s="305"/>
      <c r="G39" s="305"/>
      <c r="H39" s="305"/>
      <c r="I39" s="305"/>
      <c r="J39" s="305"/>
      <c r="K39" s="305"/>
      <c r="L39" s="1"/>
      <c r="M39" s="305" t="s">
        <v>64</v>
      </c>
      <c r="N39" s="305"/>
      <c r="O39" s="305"/>
      <c r="P39" s="305"/>
      <c r="Q39" s="305"/>
      <c r="R39" s="305"/>
      <c r="S39" s="305"/>
      <c r="T39" s="1"/>
      <c r="U39" s="305" t="s">
        <v>65</v>
      </c>
      <c r="V39" s="305"/>
      <c r="W39" s="305"/>
      <c r="X39" s="305"/>
      <c r="Y39" s="305"/>
      <c r="Z39" s="305"/>
      <c r="AA39" s="305"/>
      <c r="AB39" s="1"/>
      <c r="AC39" s="305" t="s">
        <v>66</v>
      </c>
      <c r="AD39" s="305"/>
      <c r="AE39" s="305"/>
      <c r="AF39" s="305"/>
      <c r="AG39" s="305"/>
      <c r="AH39" s="305"/>
      <c r="AI39" s="305"/>
    </row>
    <row r="40" spans="2:35" x14ac:dyDescent="0.3">
      <c r="B40" s="4" t="s">
        <v>2</v>
      </c>
      <c r="C40" s="4"/>
      <c r="D40" s="3"/>
      <c r="E40" s="3" t="s">
        <v>70</v>
      </c>
      <c r="F40" s="3" t="s">
        <v>69</v>
      </c>
      <c r="G40" s="3" t="s">
        <v>61</v>
      </c>
      <c r="H40" s="3" t="s">
        <v>68</v>
      </c>
      <c r="I40" s="3" t="s">
        <v>71</v>
      </c>
      <c r="J40" s="3" t="s">
        <v>72</v>
      </c>
      <c r="K40" s="3" t="s">
        <v>62</v>
      </c>
      <c r="L40" s="3"/>
      <c r="M40" s="3" t="s">
        <v>70</v>
      </c>
      <c r="N40" s="3" t="s">
        <v>69</v>
      </c>
      <c r="O40" s="3" t="s">
        <v>61</v>
      </c>
      <c r="P40" s="3" t="s">
        <v>68</v>
      </c>
      <c r="Q40" s="3" t="s">
        <v>71</v>
      </c>
      <c r="R40" s="3" t="s">
        <v>72</v>
      </c>
      <c r="S40" s="3" t="s">
        <v>62</v>
      </c>
      <c r="T40" s="3"/>
      <c r="U40" s="3" t="s">
        <v>70</v>
      </c>
      <c r="V40" s="3" t="s">
        <v>69</v>
      </c>
      <c r="W40" s="3" t="s">
        <v>61</v>
      </c>
      <c r="X40" s="3" t="s">
        <v>68</v>
      </c>
      <c r="Y40" s="3" t="s">
        <v>71</v>
      </c>
      <c r="Z40" s="3" t="s">
        <v>72</v>
      </c>
      <c r="AA40" s="3" t="s">
        <v>62</v>
      </c>
      <c r="AB40" s="3"/>
      <c r="AC40" s="3" t="s">
        <v>70</v>
      </c>
      <c r="AD40" s="3" t="s">
        <v>69</v>
      </c>
      <c r="AE40" s="3" t="s">
        <v>61</v>
      </c>
      <c r="AF40" s="3" t="s">
        <v>68</v>
      </c>
      <c r="AG40" s="3" t="s">
        <v>71</v>
      </c>
      <c r="AH40" s="3" t="s">
        <v>72</v>
      </c>
      <c r="AI40" s="3" t="s">
        <v>62</v>
      </c>
    </row>
    <row r="41" spans="2:35" hidden="1" x14ac:dyDescent="0.3">
      <c r="B41" s="85">
        <f>B5</f>
        <v>40268</v>
      </c>
      <c r="C41" s="3"/>
      <c r="D41" s="9"/>
      <c r="E41" s="81">
        <v>0</v>
      </c>
      <c r="F41" s="81">
        <v>0</v>
      </c>
      <c r="G41" s="81">
        <v>0</v>
      </c>
      <c r="H41" s="81">
        <v>0</v>
      </c>
      <c r="I41" s="81">
        <v>0</v>
      </c>
      <c r="J41" s="81">
        <v>0</v>
      </c>
      <c r="K41" s="81">
        <v>0</v>
      </c>
      <c r="L41" s="81"/>
      <c r="M41" s="81">
        <v>0</v>
      </c>
      <c r="N41" s="81">
        <v>0</v>
      </c>
      <c r="O41" s="81">
        <v>0</v>
      </c>
      <c r="P41" s="81">
        <v>0</v>
      </c>
      <c r="Q41" s="81">
        <v>0</v>
      </c>
      <c r="R41" s="81">
        <v>0</v>
      </c>
      <c r="S41" s="81">
        <v>0</v>
      </c>
      <c r="T41" s="81"/>
      <c r="U41" s="81"/>
      <c r="V41" s="81"/>
      <c r="W41" s="81"/>
      <c r="X41" s="81"/>
      <c r="Y41" s="81"/>
      <c r="Z41" s="81"/>
      <c r="AA41" s="81"/>
      <c r="AB41" s="6"/>
      <c r="AC41" s="81"/>
      <c r="AD41" s="81"/>
      <c r="AE41" s="81"/>
      <c r="AF41" s="81"/>
      <c r="AG41" s="81"/>
      <c r="AH41" s="81"/>
      <c r="AI41" s="81"/>
    </row>
    <row r="42" spans="2:35" hidden="1" x14ac:dyDescent="0.3">
      <c r="B42" s="85">
        <f t="shared" ref="B42:B72" si="1">B6</f>
        <v>40633</v>
      </c>
      <c r="C42" s="3"/>
      <c r="D42" s="1"/>
      <c r="E42" s="81">
        <v>0</v>
      </c>
      <c r="F42" s="81">
        <v>0</v>
      </c>
      <c r="G42" s="81">
        <v>0</v>
      </c>
      <c r="H42" s="81">
        <v>0</v>
      </c>
      <c r="I42" s="81">
        <v>0</v>
      </c>
      <c r="J42" s="81">
        <v>0</v>
      </c>
      <c r="K42" s="81">
        <v>0</v>
      </c>
      <c r="L42" s="81"/>
      <c r="M42" s="81">
        <v>0</v>
      </c>
      <c r="N42" s="81">
        <v>0</v>
      </c>
      <c r="O42" s="81">
        <v>0</v>
      </c>
      <c r="P42" s="81">
        <v>0</v>
      </c>
      <c r="Q42" s="81">
        <v>0</v>
      </c>
      <c r="R42" s="81">
        <v>0</v>
      </c>
      <c r="S42" s="81">
        <v>0</v>
      </c>
      <c r="T42" s="81"/>
      <c r="U42" s="81"/>
      <c r="V42" s="81"/>
      <c r="W42" s="81"/>
      <c r="X42" s="81"/>
      <c r="Y42" s="81"/>
      <c r="Z42" s="81"/>
      <c r="AA42" s="81"/>
      <c r="AB42" s="6"/>
      <c r="AC42" s="81"/>
      <c r="AD42" s="81"/>
      <c r="AE42" s="81"/>
      <c r="AF42" s="81"/>
      <c r="AG42" s="81"/>
      <c r="AH42" s="81"/>
      <c r="AI42" s="81"/>
    </row>
    <row r="43" spans="2:35" hidden="1" x14ac:dyDescent="0.3">
      <c r="B43" s="85">
        <f t="shared" si="1"/>
        <v>40999</v>
      </c>
      <c r="C43" s="3"/>
      <c r="D43" s="1"/>
      <c r="E43" s="100">
        <f>Inputs!E80</f>
        <v>44</v>
      </c>
      <c r="F43" s="100">
        <f>Inputs!F80</f>
        <v>66</v>
      </c>
      <c r="G43" s="100">
        <f>Inputs!G80</f>
        <v>66</v>
      </c>
      <c r="H43" s="100">
        <f>Inputs!H80</f>
        <v>132</v>
      </c>
      <c r="I43" s="100">
        <f>Inputs!I80</f>
        <v>132</v>
      </c>
      <c r="J43" s="100">
        <f>Inputs!J80</f>
        <v>198</v>
      </c>
      <c r="K43" s="100">
        <f>Inputs!K80</f>
        <v>198</v>
      </c>
      <c r="L43" s="81"/>
      <c r="M43" s="81">
        <f>M7</f>
        <v>130</v>
      </c>
      <c r="N43" s="81">
        <f>MROUND(N42*(1+Inputs!$L$84),Inputs!$L$83)</f>
        <v>0</v>
      </c>
      <c r="O43" s="81">
        <f>MROUND(O42*(1+Inputs!$L$84),Inputs!$L$83)</f>
        <v>0</v>
      </c>
      <c r="P43" s="81">
        <f>MROUND(P42*(1+Inputs!$L$84),Inputs!$L$83)</f>
        <v>0</v>
      </c>
      <c r="Q43" s="81">
        <f>MROUND(Q42*(1+Inputs!$L$84),Inputs!$L$83)</f>
        <v>0</v>
      </c>
      <c r="R43" s="81">
        <f>MROUND(R42*(1+Inputs!$L$84),Inputs!$L$83)</f>
        <v>0</v>
      </c>
      <c r="S43" s="81">
        <f>MROUND(S42*(1+Inputs!$L$84),Inputs!$L$83)</f>
        <v>0</v>
      </c>
      <c r="T43" s="81"/>
      <c r="U43" s="81">
        <f>E43*Inputs!$E$84</f>
        <v>66</v>
      </c>
      <c r="V43" s="81">
        <f>F43*Inputs!$E$84</f>
        <v>99</v>
      </c>
      <c r="W43" s="81">
        <f>G43*Inputs!$E$84</f>
        <v>99</v>
      </c>
      <c r="X43" s="81">
        <f>H43*Inputs!$E$84</f>
        <v>198</v>
      </c>
      <c r="Y43" s="81">
        <f>I43*Inputs!$E$84</f>
        <v>198</v>
      </c>
      <c r="Z43" s="81">
        <f>J43*Inputs!$E$84</f>
        <v>297</v>
      </c>
      <c r="AA43" s="81">
        <f>K43*Inputs!$E$84</f>
        <v>297</v>
      </c>
      <c r="AB43" s="6"/>
      <c r="AC43" s="81">
        <f>E43*Inputs!$E$85</f>
        <v>1320</v>
      </c>
      <c r="AD43" s="81">
        <f>F43*Inputs!$E$85</f>
        <v>1980</v>
      </c>
      <c r="AE43" s="81">
        <f>G43*Inputs!$E$85</f>
        <v>1980</v>
      </c>
      <c r="AF43" s="81">
        <f>H43*Inputs!$E$85</f>
        <v>3960</v>
      </c>
      <c r="AG43" s="81">
        <f>I43*Inputs!$E$85</f>
        <v>3960</v>
      </c>
      <c r="AH43" s="81">
        <f>J43*Inputs!$E$85</f>
        <v>5940</v>
      </c>
      <c r="AI43" s="81">
        <f>K43*Inputs!$E$85</f>
        <v>5940</v>
      </c>
    </row>
    <row r="44" spans="2:35" hidden="1" x14ac:dyDescent="0.3">
      <c r="B44" s="85">
        <f t="shared" si="1"/>
        <v>41364</v>
      </c>
      <c r="C44" s="3"/>
      <c r="D44" s="1"/>
      <c r="E44" s="81">
        <f>E43*(1+IF($B44&lt;=Inputs!$Q$88,Inputs!$L$87,0)+Inputs!$L$86)</f>
        <v>46.140023008274731</v>
      </c>
      <c r="F44" s="81">
        <f>F43*(1+IF($B44&lt;=Inputs!$Q$88,Inputs!$L$87,0)+Inputs!$L$86)</f>
        <v>69.210034512412093</v>
      </c>
      <c r="G44" s="81">
        <f>G43*(1+IF($B44&lt;=Inputs!$Q$88,Inputs!$L$87,0)+Inputs!$L$86)</f>
        <v>69.210034512412093</v>
      </c>
      <c r="H44" s="81">
        <f>H43*(1+IF($B44&lt;=Inputs!$Q$88,Inputs!$L$87,0)+Inputs!$L$86)</f>
        <v>138.42006902482419</v>
      </c>
      <c r="I44" s="81">
        <f>I43*(1+IF($B44&lt;=Inputs!$Q$88,Inputs!$L$87,0)+Inputs!$L$86)</f>
        <v>138.42006902482419</v>
      </c>
      <c r="J44" s="81">
        <f>J43*(1+IF($B44&lt;=Inputs!$Q$88,Inputs!$L$87,0)+Inputs!$L$86)</f>
        <v>207.63010353723629</v>
      </c>
      <c r="K44" s="81">
        <f>K43*(1+IF($B44&lt;=Inputs!$Q$88,Inputs!$L$87,0)+Inputs!$L$86)</f>
        <v>207.63010353723629</v>
      </c>
      <c r="L44" s="81"/>
      <c r="M44" s="81">
        <f>M43*(1+Inputs!$L$84)</f>
        <v>136.056988129302</v>
      </c>
      <c r="N44" s="81">
        <f>N43*(1+Inputs!$L$84)</f>
        <v>0</v>
      </c>
      <c r="O44" s="81">
        <f>O43*(1+Inputs!$L$84)</f>
        <v>0</v>
      </c>
      <c r="P44" s="81">
        <f>P43*(1+Inputs!$L$84)</f>
        <v>0</v>
      </c>
      <c r="Q44" s="81">
        <f>Q43*(1+Inputs!$L$84)</f>
        <v>0</v>
      </c>
      <c r="R44" s="81">
        <f>R43*(1+Inputs!$L$84)</f>
        <v>0</v>
      </c>
      <c r="S44" s="81">
        <f>S43*(1+Inputs!$L$84)</f>
        <v>0</v>
      </c>
      <c r="T44" s="81"/>
      <c r="U44" s="81">
        <f>E44*Inputs!$E$84</f>
        <v>69.210034512412093</v>
      </c>
      <c r="V44" s="81">
        <f>F44*Inputs!$E$84</f>
        <v>103.81505176861813</v>
      </c>
      <c r="W44" s="81">
        <f>G44*Inputs!$E$84</f>
        <v>103.81505176861813</v>
      </c>
      <c r="X44" s="81">
        <f>H44*Inputs!$E$84</f>
        <v>207.63010353723627</v>
      </c>
      <c r="Y44" s="81">
        <f>I44*Inputs!$E$84</f>
        <v>207.63010353723627</v>
      </c>
      <c r="Z44" s="81">
        <f>J44*Inputs!$E$84</f>
        <v>311.44515530585443</v>
      </c>
      <c r="AA44" s="81">
        <f>K44*Inputs!$E$84</f>
        <v>311.44515530585443</v>
      </c>
      <c r="AB44" s="6"/>
      <c r="AC44" s="81">
        <f>E44*Inputs!$E$85</f>
        <v>1384.2006902482419</v>
      </c>
      <c r="AD44" s="81">
        <f>F44*Inputs!$E$85</f>
        <v>2076.301035372363</v>
      </c>
      <c r="AE44" s="81">
        <f>G44*Inputs!$E$85</f>
        <v>2076.301035372363</v>
      </c>
      <c r="AF44" s="81">
        <f>H44*Inputs!$E$85</f>
        <v>4152.602070744726</v>
      </c>
      <c r="AG44" s="81">
        <f>I44*Inputs!$E$85</f>
        <v>4152.602070744726</v>
      </c>
      <c r="AH44" s="81">
        <f>J44*Inputs!$E$85</f>
        <v>6228.903106117089</v>
      </c>
      <c r="AI44" s="81">
        <f>K44*Inputs!$E$85</f>
        <v>6228.903106117089</v>
      </c>
    </row>
    <row r="45" spans="2:35" hidden="1" x14ac:dyDescent="0.3">
      <c r="B45" s="85">
        <f t="shared" si="1"/>
        <v>41729</v>
      </c>
      <c r="C45" s="3"/>
      <c r="D45" s="1"/>
      <c r="E45" s="81">
        <f>E44*(1+IF($B45&lt;=Inputs!$Q$88,Inputs!$L$87,0)+Inputs!$L$86)</f>
        <v>48.384130072820945</v>
      </c>
      <c r="F45" s="81">
        <f>F44*(1+IF($B45&lt;=Inputs!$Q$88,Inputs!$L$87,0)+Inputs!$L$86)</f>
        <v>72.576195109231406</v>
      </c>
      <c r="G45" s="81">
        <f>G44*(1+IF($B45&lt;=Inputs!$Q$88,Inputs!$L$87,0)+Inputs!$L$86)</f>
        <v>72.576195109231406</v>
      </c>
      <c r="H45" s="81">
        <f>H44*(1+IF($B45&lt;=Inputs!$Q$88,Inputs!$L$87,0)+Inputs!$L$86)</f>
        <v>145.15239021846281</v>
      </c>
      <c r="I45" s="81">
        <f>I44*(1+IF($B45&lt;=Inputs!$Q$88,Inputs!$L$87,0)+Inputs!$L$86)</f>
        <v>145.15239021846281</v>
      </c>
      <c r="J45" s="81">
        <f>J44*(1+IF($B45&lt;=Inputs!$Q$88,Inputs!$L$87,0)+Inputs!$L$86)</f>
        <v>217.72858532769425</v>
      </c>
      <c r="K45" s="81">
        <f>K44*(1+IF($B45&lt;=Inputs!$Q$88,Inputs!$L$87,0)+Inputs!$L$86)</f>
        <v>217.72858532769425</v>
      </c>
      <c r="L45" s="81"/>
      <c r="M45" s="81">
        <f>M44*(1+Inputs!$L$84)</f>
        <v>142.39618476013095</v>
      </c>
      <c r="N45" s="81">
        <f>N44*(1+Inputs!$L$84)</f>
        <v>0</v>
      </c>
      <c r="O45" s="81">
        <f>O44*(1+Inputs!$L$84)</f>
        <v>0</v>
      </c>
      <c r="P45" s="81">
        <f>P44*(1+Inputs!$L$84)</f>
        <v>0</v>
      </c>
      <c r="Q45" s="81">
        <f>Q44*(1+Inputs!$L$84)</f>
        <v>0</v>
      </c>
      <c r="R45" s="81">
        <f>R44*(1+Inputs!$L$84)</f>
        <v>0</v>
      </c>
      <c r="S45" s="81">
        <f>S44*(1+Inputs!$L$84)</f>
        <v>0</v>
      </c>
      <c r="T45" s="81"/>
      <c r="U45" s="81">
        <f>E45*Inputs!$E$84</f>
        <v>72.576195109231421</v>
      </c>
      <c r="V45" s="81">
        <f>F45*Inputs!$E$84</f>
        <v>108.86429266384711</v>
      </c>
      <c r="W45" s="81">
        <f>G45*Inputs!$E$84</f>
        <v>108.86429266384711</v>
      </c>
      <c r="X45" s="81">
        <f>H45*Inputs!$E$84</f>
        <v>217.72858532769422</v>
      </c>
      <c r="Y45" s="81">
        <f>I45*Inputs!$E$84</f>
        <v>217.72858532769422</v>
      </c>
      <c r="Z45" s="81">
        <f>J45*Inputs!$E$84</f>
        <v>326.5928779915414</v>
      </c>
      <c r="AA45" s="81">
        <f>K45*Inputs!$E$84</f>
        <v>326.5928779915414</v>
      </c>
      <c r="AB45" s="6"/>
      <c r="AC45" s="81">
        <f>E45*Inputs!$E$85</f>
        <v>1451.5239021846282</v>
      </c>
      <c r="AD45" s="81">
        <f>F45*Inputs!$E$85</f>
        <v>2177.2858532769424</v>
      </c>
      <c r="AE45" s="81">
        <f>G45*Inputs!$E$85</f>
        <v>2177.2858532769424</v>
      </c>
      <c r="AF45" s="81">
        <f>H45*Inputs!$E$85</f>
        <v>4354.5717065538847</v>
      </c>
      <c r="AG45" s="81">
        <f>I45*Inputs!$E$85</f>
        <v>4354.5717065538847</v>
      </c>
      <c r="AH45" s="81">
        <f>J45*Inputs!$E$85</f>
        <v>6531.8575598308271</v>
      </c>
      <c r="AI45" s="81">
        <f>K45*Inputs!$E$85</f>
        <v>6531.8575598308271</v>
      </c>
    </row>
    <row r="46" spans="2:35" hidden="1" x14ac:dyDescent="0.3">
      <c r="B46" s="85">
        <f t="shared" si="1"/>
        <v>42094</v>
      </c>
      <c r="C46" s="3"/>
      <c r="D46" s="1"/>
      <c r="E46" s="81">
        <f>E45*(1+IF($B46&lt;=Inputs!$Q$88,Inputs!$L$87,0)+Inputs!$L$86)</f>
        <v>50.737383518075355</v>
      </c>
      <c r="F46" s="81">
        <f>F45*(1+IF($B46&lt;=Inputs!$Q$88,Inputs!$L$87,0)+Inputs!$L$86)</f>
        <v>76.106075277113021</v>
      </c>
      <c r="G46" s="81">
        <f>G45*(1+IF($B46&lt;=Inputs!$Q$88,Inputs!$L$87,0)+Inputs!$L$86)</f>
        <v>76.106075277113021</v>
      </c>
      <c r="H46" s="81">
        <f>H45*(1+IF($B46&lt;=Inputs!$Q$88,Inputs!$L$87,0)+Inputs!$L$86)</f>
        <v>152.21215055422604</v>
      </c>
      <c r="I46" s="81">
        <f>I45*(1+IF($B46&lt;=Inputs!$Q$88,Inputs!$L$87,0)+Inputs!$L$86)</f>
        <v>152.21215055422604</v>
      </c>
      <c r="J46" s="81">
        <f>J45*(1+IF($B46&lt;=Inputs!$Q$88,Inputs!$L$87,0)+Inputs!$L$86)</f>
        <v>228.31822583133911</v>
      </c>
      <c r="K46" s="81">
        <f>K45*(1+IF($B46&lt;=Inputs!$Q$88,Inputs!$L$87,0)+Inputs!$L$86)</f>
        <v>228.31822583133911</v>
      </c>
      <c r="L46" s="81"/>
      <c r="M46" s="81">
        <f>M45*(1+Inputs!$L$84)</f>
        <v>149.03073861205408</v>
      </c>
      <c r="N46" s="81">
        <f>N45*(1+Inputs!$L$84)</f>
        <v>0</v>
      </c>
      <c r="O46" s="81">
        <f>O45*(1+Inputs!$L$84)</f>
        <v>0</v>
      </c>
      <c r="P46" s="81">
        <f>P45*(1+Inputs!$L$84)</f>
        <v>0</v>
      </c>
      <c r="Q46" s="81">
        <f>Q45*(1+Inputs!$L$84)</f>
        <v>0</v>
      </c>
      <c r="R46" s="81">
        <f>R45*(1+Inputs!$L$84)</f>
        <v>0</v>
      </c>
      <c r="S46" s="81">
        <f>S45*(1+Inputs!$L$84)</f>
        <v>0</v>
      </c>
      <c r="T46" s="81"/>
      <c r="U46" s="81">
        <f>E46*Inputs!$E$84</f>
        <v>76.106075277113035</v>
      </c>
      <c r="V46" s="81">
        <f>F46*Inputs!$E$84</f>
        <v>114.15911291566954</v>
      </c>
      <c r="W46" s="81">
        <f>G46*Inputs!$E$84</f>
        <v>114.15911291566954</v>
      </c>
      <c r="X46" s="81">
        <f>H46*Inputs!$E$84</f>
        <v>228.31822583133908</v>
      </c>
      <c r="Y46" s="81">
        <f>I46*Inputs!$E$84</f>
        <v>228.31822583133908</v>
      </c>
      <c r="Z46" s="81">
        <f>J46*Inputs!$E$84</f>
        <v>342.47733874700867</v>
      </c>
      <c r="AA46" s="81">
        <f>K46*Inputs!$E$84</f>
        <v>342.47733874700867</v>
      </c>
      <c r="AB46" s="6"/>
      <c r="AC46" s="81">
        <f>E46*Inputs!$E$85</f>
        <v>1522.1215055422606</v>
      </c>
      <c r="AD46" s="81">
        <f>F46*Inputs!$E$85</f>
        <v>2283.1822583133908</v>
      </c>
      <c r="AE46" s="81">
        <f>G46*Inputs!$E$85</f>
        <v>2283.1822583133908</v>
      </c>
      <c r="AF46" s="81">
        <f>H46*Inputs!$E$85</f>
        <v>4566.3645166267816</v>
      </c>
      <c r="AG46" s="81">
        <f>I46*Inputs!$E$85</f>
        <v>4566.3645166267816</v>
      </c>
      <c r="AH46" s="81">
        <f>J46*Inputs!$E$85</f>
        <v>6849.5467749401732</v>
      </c>
      <c r="AI46" s="81">
        <f>K46*Inputs!$E$85</f>
        <v>6849.5467749401732</v>
      </c>
    </row>
    <row r="47" spans="2:35" hidden="1" x14ac:dyDescent="0.3">
      <c r="B47" s="85">
        <f t="shared" si="1"/>
        <v>42460</v>
      </c>
      <c r="C47" s="3"/>
      <c r="D47" s="1"/>
      <c r="E47" s="81">
        <f>E46*(1+IF($B47&lt;=Inputs!$Q$88,Inputs!$L$87,0)+Inputs!$L$86)</f>
        <v>53.205091884173996</v>
      </c>
      <c r="F47" s="81">
        <f>F46*(1+IF($B47&lt;=Inputs!$Q$88,Inputs!$L$87,0)+Inputs!$L$86)</f>
        <v>79.807637826260986</v>
      </c>
      <c r="G47" s="81">
        <f>G46*(1+IF($B47&lt;=Inputs!$Q$88,Inputs!$L$87,0)+Inputs!$L$86)</f>
        <v>79.807637826260986</v>
      </c>
      <c r="H47" s="81">
        <f>H46*(1+IF($B47&lt;=Inputs!$Q$88,Inputs!$L$87,0)+Inputs!$L$86)</f>
        <v>159.61527565252197</v>
      </c>
      <c r="I47" s="81">
        <f>I46*(1+IF($B47&lt;=Inputs!$Q$88,Inputs!$L$87,0)+Inputs!$L$86)</f>
        <v>159.61527565252197</v>
      </c>
      <c r="J47" s="81">
        <f>J46*(1+IF($B47&lt;=Inputs!$Q$88,Inputs!$L$87,0)+Inputs!$L$86)</f>
        <v>239.42291347878299</v>
      </c>
      <c r="K47" s="81">
        <f>K46*(1+IF($B47&lt;=Inputs!$Q$88,Inputs!$L$87,0)+Inputs!$L$86)</f>
        <v>239.42291347878299</v>
      </c>
      <c r="L47" s="81"/>
      <c r="M47" s="81">
        <f>M46*(1+Inputs!$L$84)</f>
        <v>155.97441103262577</v>
      </c>
      <c r="N47" s="81">
        <f>N46*(1+Inputs!$L$84)</f>
        <v>0</v>
      </c>
      <c r="O47" s="81">
        <f>O46*(1+Inputs!$L$84)</f>
        <v>0</v>
      </c>
      <c r="P47" s="81">
        <f>P46*(1+Inputs!$L$84)</f>
        <v>0</v>
      </c>
      <c r="Q47" s="81">
        <f>Q46*(1+Inputs!$L$84)</f>
        <v>0</v>
      </c>
      <c r="R47" s="81">
        <f>R46*(1+Inputs!$L$84)</f>
        <v>0</v>
      </c>
      <c r="S47" s="81">
        <f>S46*(1+Inputs!$L$84)</f>
        <v>0</v>
      </c>
      <c r="T47" s="81"/>
      <c r="U47" s="81">
        <f>E47*Inputs!$E$84</f>
        <v>79.807637826260986</v>
      </c>
      <c r="V47" s="81">
        <f>F47*Inputs!$E$84</f>
        <v>119.71145673939148</v>
      </c>
      <c r="W47" s="81">
        <f>G47*Inputs!$E$84</f>
        <v>119.71145673939148</v>
      </c>
      <c r="X47" s="81">
        <f>H47*Inputs!$E$84</f>
        <v>239.42291347878296</v>
      </c>
      <c r="Y47" s="81">
        <f>I47*Inputs!$E$84</f>
        <v>239.42291347878296</v>
      </c>
      <c r="Z47" s="81">
        <f>J47*Inputs!$E$84</f>
        <v>359.13437021817447</v>
      </c>
      <c r="AA47" s="81">
        <f>K47*Inputs!$E$84</f>
        <v>359.13437021817447</v>
      </c>
      <c r="AB47" s="6"/>
      <c r="AC47" s="81">
        <f>E47*Inputs!$E$85</f>
        <v>1596.15275652522</v>
      </c>
      <c r="AD47" s="81">
        <f>F47*Inputs!$E$85</f>
        <v>2394.2291347878295</v>
      </c>
      <c r="AE47" s="81">
        <f>G47*Inputs!$E$85</f>
        <v>2394.2291347878295</v>
      </c>
      <c r="AF47" s="81">
        <f>H47*Inputs!$E$85</f>
        <v>4788.458269575659</v>
      </c>
      <c r="AG47" s="81">
        <f>I47*Inputs!$E$85</f>
        <v>4788.458269575659</v>
      </c>
      <c r="AH47" s="81">
        <f>J47*Inputs!$E$85</f>
        <v>7182.6874043634898</v>
      </c>
      <c r="AI47" s="81">
        <f>K47*Inputs!$E$85</f>
        <v>7182.6874043634898</v>
      </c>
    </row>
    <row r="48" spans="2:35" hidden="1" x14ac:dyDescent="0.3">
      <c r="B48" s="85">
        <f t="shared" si="1"/>
        <v>42825</v>
      </c>
      <c r="C48" s="3"/>
      <c r="D48" s="1"/>
      <c r="E48" s="81">
        <f>E47*(1+IF($B48&lt;=Inputs!$Q$88,Inputs!$L$87,0)+Inputs!$L$86)</f>
        <v>55.792821902117254</v>
      </c>
      <c r="F48" s="81">
        <f>F47*(1+IF($B48&lt;=Inputs!$Q$88,Inputs!$L$87,0)+Inputs!$L$86)</f>
        <v>83.689232853175881</v>
      </c>
      <c r="G48" s="81">
        <f>G47*(1+IF($B48&lt;=Inputs!$Q$88,Inputs!$L$87,0)+Inputs!$L$86)</f>
        <v>83.689232853175881</v>
      </c>
      <c r="H48" s="81">
        <f>H47*(1+IF($B48&lt;=Inputs!$Q$88,Inputs!$L$87,0)+Inputs!$L$86)</f>
        <v>167.37846570635176</v>
      </c>
      <c r="I48" s="81">
        <f>I47*(1+IF($B48&lt;=Inputs!$Q$88,Inputs!$L$87,0)+Inputs!$L$86)</f>
        <v>167.37846570635176</v>
      </c>
      <c r="J48" s="81">
        <f>J47*(1+IF($B48&lt;=Inputs!$Q$88,Inputs!$L$87,0)+Inputs!$L$86)</f>
        <v>251.06769855952766</v>
      </c>
      <c r="K48" s="81">
        <f>K47*(1+IF($B48&lt;=Inputs!$Q$88,Inputs!$L$87,0)+Inputs!$L$86)</f>
        <v>251.06769855952766</v>
      </c>
      <c r="L48" s="81"/>
      <c r="M48" s="81">
        <f>M47*(1+Inputs!$L$84)</f>
        <v>163.24160454108332</v>
      </c>
      <c r="N48" s="81">
        <f>N47*(1+Inputs!$L$84)</f>
        <v>0</v>
      </c>
      <c r="O48" s="81">
        <f>O47*(1+Inputs!$L$84)</f>
        <v>0</v>
      </c>
      <c r="P48" s="81">
        <f>P47*(1+Inputs!$L$84)</f>
        <v>0</v>
      </c>
      <c r="Q48" s="81">
        <f>Q47*(1+Inputs!$L$84)</f>
        <v>0</v>
      </c>
      <c r="R48" s="81">
        <f>R47*(1+Inputs!$L$84)</f>
        <v>0</v>
      </c>
      <c r="S48" s="81">
        <f>S47*(1+Inputs!$L$84)</f>
        <v>0</v>
      </c>
      <c r="T48" s="81"/>
      <c r="U48" s="81">
        <f>E48*Inputs!$E$84</f>
        <v>83.689232853175881</v>
      </c>
      <c r="V48" s="81">
        <f>F48*Inputs!$E$84</f>
        <v>125.53384927976381</v>
      </c>
      <c r="W48" s="81">
        <f>G48*Inputs!$E$84</f>
        <v>125.53384927976381</v>
      </c>
      <c r="X48" s="81">
        <f>H48*Inputs!$E$84</f>
        <v>251.06769855952763</v>
      </c>
      <c r="Y48" s="81">
        <f>I48*Inputs!$E$84</f>
        <v>251.06769855952763</v>
      </c>
      <c r="Z48" s="81">
        <f>J48*Inputs!$E$84</f>
        <v>376.60154783929147</v>
      </c>
      <c r="AA48" s="81">
        <f>K48*Inputs!$E$84</f>
        <v>376.60154783929147</v>
      </c>
      <c r="AB48" s="6"/>
      <c r="AC48" s="81">
        <f>E48*Inputs!$E$85</f>
        <v>1673.7846570635177</v>
      </c>
      <c r="AD48" s="81">
        <f>F48*Inputs!$E$85</f>
        <v>2510.6769855952766</v>
      </c>
      <c r="AE48" s="81">
        <f>G48*Inputs!$E$85</f>
        <v>2510.6769855952766</v>
      </c>
      <c r="AF48" s="81">
        <f>H48*Inputs!$E$85</f>
        <v>5021.3539711905532</v>
      </c>
      <c r="AG48" s="81">
        <f>I48*Inputs!$E$85</f>
        <v>5021.3539711905532</v>
      </c>
      <c r="AH48" s="81">
        <f>J48*Inputs!$E$85</f>
        <v>7532.0309567858294</v>
      </c>
      <c r="AI48" s="81">
        <f>K48*Inputs!$E$85</f>
        <v>7532.0309567858294</v>
      </c>
    </row>
    <row r="49" spans="2:35" hidden="1" x14ac:dyDescent="0.3">
      <c r="B49" s="85">
        <f t="shared" si="1"/>
        <v>43190</v>
      </c>
      <c r="C49" s="3"/>
      <c r="D49" s="1"/>
      <c r="E49" s="81">
        <f>E48*(1+IF($B49&lt;=Inputs!$Q$88,Inputs!$L$87,0)+Inputs!$L$86)</f>
        <v>58.506411051369646</v>
      </c>
      <c r="F49" s="81">
        <f>F48*(1+IF($B49&lt;=Inputs!$Q$88,Inputs!$L$87,0)+Inputs!$L$86)</f>
        <v>87.759616577054473</v>
      </c>
      <c r="G49" s="81">
        <f>G48*(1+IF($B49&lt;=Inputs!$Q$88,Inputs!$L$87,0)+Inputs!$L$86)</f>
        <v>87.759616577054473</v>
      </c>
      <c r="H49" s="81">
        <f>H48*(1+IF($B49&lt;=Inputs!$Q$88,Inputs!$L$87,0)+Inputs!$L$86)</f>
        <v>175.51923315410895</v>
      </c>
      <c r="I49" s="81">
        <f>I48*(1+IF($B49&lt;=Inputs!$Q$88,Inputs!$L$87,0)+Inputs!$L$86)</f>
        <v>175.51923315410895</v>
      </c>
      <c r="J49" s="81">
        <f>J48*(1+IF($B49&lt;=Inputs!$Q$88,Inputs!$L$87,0)+Inputs!$L$86)</f>
        <v>263.2788497311634</v>
      </c>
      <c r="K49" s="81">
        <f>K48*(1+IF($B49&lt;=Inputs!$Q$88,Inputs!$L$87,0)+Inputs!$L$86)</f>
        <v>263.2788497311634</v>
      </c>
      <c r="L49" s="81"/>
      <c r="M49" s="81">
        <f>M48*(1+Inputs!$L$84)</f>
        <v>170.84739270195678</v>
      </c>
      <c r="N49" s="81">
        <f>N48*(1+Inputs!$L$84)</f>
        <v>0</v>
      </c>
      <c r="O49" s="81">
        <f>O48*(1+Inputs!$L$84)</f>
        <v>0</v>
      </c>
      <c r="P49" s="81">
        <f>P48*(1+Inputs!$L$84)</f>
        <v>0</v>
      </c>
      <c r="Q49" s="81">
        <f>Q48*(1+Inputs!$L$84)</f>
        <v>0</v>
      </c>
      <c r="R49" s="81">
        <f>R48*(1+Inputs!$L$84)</f>
        <v>0</v>
      </c>
      <c r="S49" s="81">
        <f>S48*(1+Inputs!$L$84)</f>
        <v>0</v>
      </c>
      <c r="T49" s="81"/>
      <c r="U49" s="81">
        <f>E49*Inputs!$E$84</f>
        <v>87.759616577054473</v>
      </c>
      <c r="V49" s="81">
        <f>F49*Inputs!$E$84</f>
        <v>131.6394248655817</v>
      </c>
      <c r="W49" s="81">
        <f>G49*Inputs!$E$84</f>
        <v>131.6394248655817</v>
      </c>
      <c r="X49" s="81">
        <f>H49*Inputs!$E$84</f>
        <v>263.2788497311634</v>
      </c>
      <c r="Y49" s="81">
        <f>I49*Inputs!$E$84</f>
        <v>263.2788497311634</v>
      </c>
      <c r="Z49" s="81">
        <f>J49*Inputs!$E$84</f>
        <v>394.91827459674511</v>
      </c>
      <c r="AA49" s="81">
        <f>K49*Inputs!$E$84</f>
        <v>394.91827459674511</v>
      </c>
      <c r="AB49" s="6"/>
      <c r="AC49" s="81">
        <f>E49*Inputs!$E$85</f>
        <v>1755.1923315410893</v>
      </c>
      <c r="AD49" s="81">
        <f>F49*Inputs!$E$85</f>
        <v>2632.7884973116343</v>
      </c>
      <c r="AE49" s="81">
        <f>G49*Inputs!$E$85</f>
        <v>2632.7884973116343</v>
      </c>
      <c r="AF49" s="81">
        <f>H49*Inputs!$E$85</f>
        <v>5265.5769946232685</v>
      </c>
      <c r="AG49" s="81">
        <f>I49*Inputs!$E$85</f>
        <v>5265.5769946232685</v>
      </c>
      <c r="AH49" s="81">
        <f>J49*Inputs!$E$85</f>
        <v>7898.3654919349019</v>
      </c>
      <c r="AI49" s="81">
        <f>K49*Inputs!$E$85</f>
        <v>7898.3654919349019</v>
      </c>
    </row>
    <row r="50" spans="2:35" hidden="1" x14ac:dyDescent="0.3">
      <c r="B50" s="85">
        <f t="shared" si="1"/>
        <v>43555</v>
      </c>
      <c r="C50" s="3"/>
      <c r="D50" s="1"/>
      <c r="E50" s="81">
        <f>E49*(1+IF($B50&lt;=Inputs!$Q$88,Inputs!$L$87,0)+Inputs!$L$86)</f>
        <v>61.351980728222145</v>
      </c>
      <c r="F50" s="81">
        <f>F49*(1+IF($B50&lt;=Inputs!$Q$88,Inputs!$L$87,0)+Inputs!$L$86)</f>
        <v>92.027971092333217</v>
      </c>
      <c r="G50" s="81">
        <f>G49*(1+IF($B50&lt;=Inputs!$Q$88,Inputs!$L$87,0)+Inputs!$L$86)</f>
        <v>92.027971092333217</v>
      </c>
      <c r="H50" s="81">
        <f>H49*(1+IF($B50&lt;=Inputs!$Q$88,Inputs!$L$87,0)+Inputs!$L$86)</f>
        <v>184.05594218466643</v>
      </c>
      <c r="I50" s="81">
        <f>I49*(1+IF($B50&lt;=Inputs!$Q$88,Inputs!$L$87,0)+Inputs!$L$86)</f>
        <v>184.05594218466643</v>
      </c>
      <c r="J50" s="81">
        <f>J49*(1+IF($B50&lt;=Inputs!$Q$88,Inputs!$L$87,0)+Inputs!$L$86)</f>
        <v>276.08391327699962</v>
      </c>
      <c r="K50" s="81">
        <f>K49*(1+IF($B50&lt;=Inputs!$Q$88,Inputs!$L$87,0)+Inputs!$L$86)</f>
        <v>276.08391327699962</v>
      </c>
      <c r="L50" s="81"/>
      <c r="M50" s="81">
        <f>M49*(1+Inputs!$L$84)</f>
        <v>178.80755139055637</v>
      </c>
      <c r="N50" s="81">
        <f>N49*(1+Inputs!$L$84)</f>
        <v>0</v>
      </c>
      <c r="O50" s="81">
        <f>O49*(1+Inputs!$L$84)</f>
        <v>0</v>
      </c>
      <c r="P50" s="81">
        <f>P49*(1+Inputs!$L$84)</f>
        <v>0</v>
      </c>
      <c r="Q50" s="81">
        <f>Q49*(1+Inputs!$L$84)</f>
        <v>0</v>
      </c>
      <c r="R50" s="81">
        <f>R49*(1+Inputs!$L$84)</f>
        <v>0</v>
      </c>
      <c r="S50" s="81">
        <f>S49*(1+Inputs!$L$84)</f>
        <v>0</v>
      </c>
      <c r="T50" s="81"/>
      <c r="U50" s="81">
        <f>E50*Inputs!$E$84</f>
        <v>92.027971092333217</v>
      </c>
      <c r="V50" s="81">
        <f>F50*Inputs!$E$84</f>
        <v>138.04195663849981</v>
      </c>
      <c r="W50" s="81">
        <f>G50*Inputs!$E$84</f>
        <v>138.04195663849981</v>
      </c>
      <c r="X50" s="81">
        <f>H50*Inputs!$E$84</f>
        <v>276.08391327699962</v>
      </c>
      <c r="Y50" s="81">
        <f>I50*Inputs!$E$84</f>
        <v>276.08391327699962</v>
      </c>
      <c r="Z50" s="81">
        <f>J50*Inputs!$E$84</f>
        <v>414.12586991549944</v>
      </c>
      <c r="AA50" s="81">
        <f>K50*Inputs!$E$84</f>
        <v>414.12586991549944</v>
      </c>
      <c r="AB50" s="6"/>
      <c r="AC50" s="81">
        <f>E50*Inputs!$E$85</f>
        <v>1840.5594218466645</v>
      </c>
      <c r="AD50" s="81">
        <f>F50*Inputs!$E$85</f>
        <v>2760.8391327699965</v>
      </c>
      <c r="AE50" s="81">
        <f>G50*Inputs!$E$85</f>
        <v>2760.8391327699965</v>
      </c>
      <c r="AF50" s="81">
        <f>H50*Inputs!$E$85</f>
        <v>5521.6782655399929</v>
      </c>
      <c r="AG50" s="81">
        <f>I50*Inputs!$E$85</f>
        <v>5521.6782655399929</v>
      </c>
      <c r="AH50" s="81">
        <f>J50*Inputs!$E$85</f>
        <v>8282.5173983099885</v>
      </c>
      <c r="AI50" s="81">
        <f>K50*Inputs!$E$85</f>
        <v>8282.5173983099885</v>
      </c>
    </row>
    <row r="51" spans="2:35" hidden="1" x14ac:dyDescent="0.3">
      <c r="B51" s="85">
        <f t="shared" si="1"/>
        <v>43921</v>
      </c>
      <c r="C51" s="3"/>
      <c r="D51" s="1"/>
      <c r="E51" s="81">
        <f>E50*(1+IF($B51&lt;=Inputs!$Q$88,Inputs!$L$87,0)+Inputs!$L$86)</f>
        <v>64.335950054622671</v>
      </c>
      <c r="F51" s="81">
        <f>F50*(1+IF($B51&lt;=Inputs!$Q$88,Inputs!$L$87,0)+Inputs!$L$86)</f>
        <v>96.503925081934014</v>
      </c>
      <c r="G51" s="81">
        <f>G50*(1+IF($B51&lt;=Inputs!$Q$88,Inputs!$L$87,0)+Inputs!$L$86)</f>
        <v>96.503925081934014</v>
      </c>
      <c r="H51" s="81">
        <f>H50*(1+IF($B51&lt;=Inputs!$Q$88,Inputs!$L$87,0)+Inputs!$L$86)</f>
        <v>193.00785016386803</v>
      </c>
      <c r="I51" s="81">
        <f>I50*(1+IF($B51&lt;=Inputs!$Q$88,Inputs!$L$87,0)+Inputs!$L$86)</f>
        <v>193.00785016386803</v>
      </c>
      <c r="J51" s="81">
        <f>J50*(1+IF($B51&lt;=Inputs!$Q$88,Inputs!$L$87,0)+Inputs!$L$86)</f>
        <v>289.51177524580197</v>
      </c>
      <c r="K51" s="81">
        <f>K50*(1+IF($B51&lt;=Inputs!$Q$88,Inputs!$L$87,0)+Inputs!$L$86)</f>
        <v>289.51177524580197</v>
      </c>
      <c r="L51" s="81"/>
      <c r="M51" s="81">
        <f>M50*(1+Inputs!$L$84)</f>
        <v>187.13859151518832</v>
      </c>
      <c r="N51" s="81">
        <f>N50*(1+Inputs!$L$84)</f>
        <v>0</v>
      </c>
      <c r="O51" s="81">
        <f>O50*(1+Inputs!$L$84)</f>
        <v>0</v>
      </c>
      <c r="P51" s="81">
        <f>P50*(1+Inputs!$L$84)</f>
        <v>0</v>
      </c>
      <c r="Q51" s="81">
        <f>Q50*(1+Inputs!$L$84)</f>
        <v>0</v>
      </c>
      <c r="R51" s="81">
        <f>R50*(1+Inputs!$L$84)</f>
        <v>0</v>
      </c>
      <c r="S51" s="81">
        <f>S50*(1+Inputs!$L$84)</f>
        <v>0</v>
      </c>
      <c r="T51" s="81"/>
      <c r="U51" s="81">
        <f>E51*Inputs!$E$84</f>
        <v>96.503925081934</v>
      </c>
      <c r="V51" s="81">
        <f>F51*Inputs!$E$84</f>
        <v>144.75588762290101</v>
      </c>
      <c r="W51" s="81">
        <f>G51*Inputs!$E$84</f>
        <v>144.75588762290101</v>
      </c>
      <c r="X51" s="81">
        <f>H51*Inputs!$E$84</f>
        <v>289.51177524580203</v>
      </c>
      <c r="Y51" s="81">
        <f>I51*Inputs!$E$84</f>
        <v>289.51177524580203</v>
      </c>
      <c r="Z51" s="81">
        <f>J51*Inputs!$E$84</f>
        <v>434.26766286870293</v>
      </c>
      <c r="AA51" s="81">
        <f>K51*Inputs!$E$84</f>
        <v>434.26766286870293</v>
      </c>
      <c r="AB51" s="6"/>
      <c r="AC51" s="81">
        <f>E51*Inputs!$E$85</f>
        <v>1930.0785016386801</v>
      </c>
      <c r="AD51" s="81">
        <f>F51*Inputs!$E$85</f>
        <v>2895.1177524580203</v>
      </c>
      <c r="AE51" s="81">
        <f>G51*Inputs!$E$85</f>
        <v>2895.1177524580203</v>
      </c>
      <c r="AF51" s="81">
        <f>H51*Inputs!$E$85</f>
        <v>5790.2355049160406</v>
      </c>
      <c r="AG51" s="81">
        <f>I51*Inputs!$E$85</f>
        <v>5790.2355049160406</v>
      </c>
      <c r="AH51" s="81">
        <f>J51*Inputs!$E$85</f>
        <v>8685.3532573740595</v>
      </c>
      <c r="AI51" s="81">
        <f>K51*Inputs!$E$85</f>
        <v>8685.3532573740595</v>
      </c>
    </row>
    <row r="52" spans="2:35" hidden="1" x14ac:dyDescent="0.3">
      <c r="B52" s="85">
        <f t="shared" si="1"/>
        <v>44286</v>
      </c>
      <c r="C52" s="3"/>
      <c r="D52" s="1"/>
      <c r="E52" s="81">
        <f>E51*(1+IF($B52&lt;=Inputs!$Q$88,Inputs!$L$87,0)+Inputs!$L$86)</f>
        <v>67.465050358625092</v>
      </c>
      <c r="F52" s="81">
        <f>F51*(1+IF($B52&lt;=Inputs!$Q$88,Inputs!$L$87,0)+Inputs!$L$86)</f>
        <v>101.19757553793764</v>
      </c>
      <c r="G52" s="81">
        <f>G51*(1+IF($B52&lt;=Inputs!$Q$88,Inputs!$L$87,0)+Inputs!$L$86)</f>
        <v>101.19757553793764</v>
      </c>
      <c r="H52" s="81">
        <f>H51*(1+IF($B52&lt;=Inputs!$Q$88,Inputs!$L$87,0)+Inputs!$L$86)</f>
        <v>202.39515107587528</v>
      </c>
      <c r="I52" s="81">
        <f>I51*(1+IF($B52&lt;=Inputs!$Q$88,Inputs!$L$87,0)+Inputs!$L$86)</f>
        <v>202.39515107587528</v>
      </c>
      <c r="J52" s="81">
        <f>J51*(1+IF($B52&lt;=Inputs!$Q$88,Inputs!$L$87,0)+Inputs!$L$86)</f>
        <v>303.59272661381283</v>
      </c>
      <c r="K52" s="81">
        <f>K51*(1+IF($B52&lt;=Inputs!$Q$88,Inputs!$L$87,0)+Inputs!$L$86)</f>
        <v>303.59272661381283</v>
      </c>
      <c r="L52" s="81"/>
      <c r="M52" s="81">
        <f>M51*(1+Inputs!$L$84)</f>
        <v>195.8577932639713</v>
      </c>
      <c r="N52" s="81">
        <f>N51*(1+Inputs!$L$84)</f>
        <v>0</v>
      </c>
      <c r="O52" s="81">
        <f>O51*(1+Inputs!$L$84)</f>
        <v>0</v>
      </c>
      <c r="P52" s="81">
        <f>P51*(1+Inputs!$L$84)</f>
        <v>0</v>
      </c>
      <c r="Q52" s="81">
        <f>Q51*(1+Inputs!$L$84)</f>
        <v>0</v>
      </c>
      <c r="R52" s="81">
        <f>R51*(1+Inputs!$L$84)</f>
        <v>0</v>
      </c>
      <c r="S52" s="81">
        <f>S51*(1+Inputs!$L$84)</f>
        <v>0</v>
      </c>
      <c r="T52" s="81"/>
      <c r="U52" s="81">
        <f>E52*Inputs!$E$84</f>
        <v>101.19757553793764</v>
      </c>
      <c r="V52" s="81">
        <f>F52*Inputs!$E$84</f>
        <v>151.79636330690647</v>
      </c>
      <c r="W52" s="81">
        <f>G52*Inputs!$E$84</f>
        <v>151.79636330690647</v>
      </c>
      <c r="X52" s="81">
        <f>H52*Inputs!$E$84</f>
        <v>303.59272661381294</v>
      </c>
      <c r="Y52" s="81">
        <f>I52*Inputs!$E$84</f>
        <v>303.59272661381294</v>
      </c>
      <c r="Z52" s="81">
        <f>J52*Inputs!$E$84</f>
        <v>455.38908992071924</v>
      </c>
      <c r="AA52" s="81">
        <f>K52*Inputs!$E$84</f>
        <v>455.38908992071924</v>
      </c>
      <c r="AB52" s="6"/>
      <c r="AC52" s="81">
        <f>E52*Inputs!$E$85</f>
        <v>2023.9515107587526</v>
      </c>
      <c r="AD52" s="81">
        <f>F52*Inputs!$E$85</f>
        <v>3035.9272661381292</v>
      </c>
      <c r="AE52" s="81">
        <f>G52*Inputs!$E$85</f>
        <v>3035.9272661381292</v>
      </c>
      <c r="AF52" s="81">
        <f>H52*Inputs!$E$85</f>
        <v>6071.8545322762584</v>
      </c>
      <c r="AG52" s="81">
        <f>I52*Inputs!$E$85</f>
        <v>6071.8545322762584</v>
      </c>
      <c r="AH52" s="81">
        <f>J52*Inputs!$E$85</f>
        <v>9107.781798414384</v>
      </c>
      <c r="AI52" s="81">
        <f>K52*Inputs!$E$85</f>
        <v>9107.781798414384</v>
      </c>
    </row>
    <row r="53" spans="2:35" x14ac:dyDescent="0.3">
      <c r="B53" s="198">
        <f t="shared" si="1"/>
        <v>44651</v>
      </c>
      <c r="C53" s="199"/>
      <c r="D53" s="200"/>
      <c r="E53" s="201">
        <v>60</v>
      </c>
      <c r="F53" s="201">
        <v>90</v>
      </c>
      <c r="G53" s="201">
        <v>90</v>
      </c>
      <c r="H53" s="201">
        <v>185</v>
      </c>
      <c r="I53" s="201">
        <v>185</v>
      </c>
      <c r="J53" s="201">
        <v>275</v>
      </c>
      <c r="K53" s="201">
        <v>275</v>
      </c>
      <c r="L53" s="201"/>
      <c r="M53" s="201">
        <v>100</v>
      </c>
      <c r="N53" s="201">
        <f>N52*(1+Inputs!$L$84)</f>
        <v>0</v>
      </c>
      <c r="O53" s="201">
        <f>O52*(1+Inputs!$L$84)</f>
        <v>0</v>
      </c>
      <c r="P53" s="201">
        <f>P52*(1+Inputs!$L$84)</f>
        <v>0</v>
      </c>
      <c r="Q53" s="201">
        <f>Q52*(1+Inputs!$L$84)</f>
        <v>0</v>
      </c>
      <c r="R53" s="201">
        <f>R52*(1+Inputs!$L$84)</f>
        <v>0</v>
      </c>
      <c r="S53" s="201">
        <f>S52*(1+Inputs!$L$84)</f>
        <v>0</v>
      </c>
      <c r="T53" s="201"/>
      <c r="U53" s="201">
        <v>90</v>
      </c>
      <c r="V53" s="201">
        <v>135</v>
      </c>
      <c r="W53" s="201">
        <v>135</v>
      </c>
      <c r="X53" s="201">
        <v>275</v>
      </c>
      <c r="Y53" s="201">
        <v>275</v>
      </c>
      <c r="Z53" s="201">
        <v>410</v>
      </c>
      <c r="AA53" s="201">
        <v>410</v>
      </c>
      <c r="AB53" s="202"/>
      <c r="AC53" s="201">
        <v>2020</v>
      </c>
      <c r="AD53" s="201">
        <v>3025</v>
      </c>
      <c r="AE53" s="201">
        <v>3025</v>
      </c>
      <c r="AF53" s="201">
        <v>5885</v>
      </c>
      <c r="AG53" s="201">
        <v>5885</v>
      </c>
      <c r="AH53" s="201">
        <v>9115</v>
      </c>
      <c r="AI53" s="201">
        <v>9115</v>
      </c>
    </row>
    <row r="54" spans="2:35" x14ac:dyDescent="0.3">
      <c r="B54" s="85">
        <f t="shared" si="1"/>
        <v>45016</v>
      </c>
      <c r="C54" s="3"/>
      <c r="D54" s="1"/>
      <c r="E54" s="81">
        <f>E53*(1+IF($B54&lt;=Inputs!$Q$88,Inputs!$L$87,0)+Inputs!$L$86)</f>
        <v>62.918213193101906</v>
      </c>
      <c r="F54" s="81">
        <f>F53*(1+IF($B54&lt;=Inputs!$Q$88,Inputs!$L$87,0)+Inputs!$L$86)</f>
        <v>94.377319789652859</v>
      </c>
      <c r="G54" s="81">
        <f>G53*(1+IF($B54&lt;=Inputs!$Q$88,Inputs!$L$87,0)+Inputs!$L$86)</f>
        <v>94.377319789652859</v>
      </c>
      <c r="H54" s="81">
        <f>H53*(1+IF($B54&lt;=Inputs!$Q$88,Inputs!$L$87,0)+Inputs!$L$86)</f>
        <v>193.9978240120642</v>
      </c>
      <c r="I54" s="81">
        <f>I53*(1+IF($B54&lt;=Inputs!$Q$88,Inputs!$L$87,0)+Inputs!$L$86)</f>
        <v>193.9978240120642</v>
      </c>
      <c r="J54" s="81">
        <f>J53*(1+IF($B54&lt;=Inputs!$Q$88,Inputs!$L$87,0)+Inputs!$L$86)</f>
        <v>288.37514380171706</v>
      </c>
      <c r="K54" s="81">
        <f>K53*(1+IF($B54&lt;=Inputs!$Q$88,Inputs!$L$87,0)+Inputs!$L$86)</f>
        <v>288.37514380171706</v>
      </c>
      <c r="L54" s="81"/>
      <c r="M54" s="81">
        <f>M53*(1+Inputs!$L$84)</f>
        <v>104.6592216379246</v>
      </c>
      <c r="N54" s="81">
        <f>N53*(1+Inputs!$L$84)</f>
        <v>0</v>
      </c>
      <c r="O54" s="81">
        <f>O53*(1+Inputs!$L$84)</f>
        <v>0</v>
      </c>
      <c r="P54" s="81">
        <f>P53*(1+Inputs!$L$84)</f>
        <v>0</v>
      </c>
      <c r="Q54" s="81">
        <f>Q53*(1+Inputs!$L$84)</f>
        <v>0</v>
      </c>
      <c r="R54" s="81">
        <f>R53*(1+Inputs!$L$84)</f>
        <v>0</v>
      </c>
      <c r="S54" s="81">
        <f>S53*(1+Inputs!$L$84)</f>
        <v>0</v>
      </c>
      <c r="T54" s="81"/>
      <c r="U54" s="81">
        <f>E54*Inputs!$E$84</f>
        <v>94.377319789652859</v>
      </c>
      <c r="V54" s="81">
        <f>F54*Inputs!$E$84</f>
        <v>141.56597968447929</v>
      </c>
      <c r="W54" s="81">
        <f>G54*Inputs!$E$84</f>
        <v>141.56597968447929</v>
      </c>
      <c r="X54" s="81">
        <f>H54*Inputs!$E$84</f>
        <v>290.99673601809627</v>
      </c>
      <c r="Y54" s="81">
        <f>I54*Inputs!$E$84</f>
        <v>290.99673601809627</v>
      </c>
      <c r="Z54" s="81">
        <f>J54*Inputs!$E$84</f>
        <v>432.56271570257559</v>
      </c>
      <c r="AA54" s="81">
        <f>K54*Inputs!$E$84</f>
        <v>432.56271570257559</v>
      </c>
      <c r="AB54" s="6"/>
      <c r="AC54" s="81">
        <f>E54*Inputs!$E$85</f>
        <v>1887.5463957930572</v>
      </c>
      <c r="AD54" s="81">
        <f>F54*Inputs!$E$85</f>
        <v>2831.3195936895859</v>
      </c>
      <c r="AE54" s="81">
        <f>G54*Inputs!$E$85</f>
        <v>2831.3195936895859</v>
      </c>
      <c r="AF54" s="81">
        <f>H54*Inputs!$E$85</f>
        <v>5819.9347203619263</v>
      </c>
      <c r="AG54" s="81">
        <f>I54*Inputs!$E$85</f>
        <v>5819.9347203619263</v>
      </c>
      <c r="AH54" s="81">
        <f>J54*Inputs!$E$85</f>
        <v>8651.2543140515118</v>
      </c>
      <c r="AI54" s="81">
        <f>K54*Inputs!$E$85</f>
        <v>8651.2543140515118</v>
      </c>
    </row>
    <row r="55" spans="2:35" x14ac:dyDescent="0.3">
      <c r="B55" s="85">
        <f t="shared" si="1"/>
        <v>45382</v>
      </c>
      <c r="C55" s="3"/>
      <c r="D55" s="1"/>
      <c r="E55" s="81">
        <f>E54*(1+IF($B55&lt;=Inputs!$Q$88,Inputs!$L$87,0)+Inputs!$L$86)</f>
        <v>64.090812794417317</v>
      </c>
      <c r="F55" s="81">
        <f>F54*(1+IF($B55&lt;=Inputs!$Q$88,Inputs!$L$87,0)+Inputs!$L$86)</f>
        <v>96.136219191625983</v>
      </c>
      <c r="G55" s="81">
        <f>G54*(1+IF($B55&lt;=Inputs!$Q$88,Inputs!$L$87,0)+Inputs!$L$86)</f>
        <v>96.136219191625983</v>
      </c>
      <c r="H55" s="81">
        <f>H54*(1+IF($B55&lt;=Inputs!$Q$88,Inputs!$L$87,0)+Inputs!$L$86)</f>
        <v>197.61333944945338</v>
      </c>
      <c r="I55" s="81">
        <f>I54*(1+IF($B55&lt;=Inputs!$Q$88,Inputs!$L$87,0)+Inputs!$L$86)</f>
        <v>197.61333944945338</v>
      </c>
      <c r="J55" s="81">
        <f>J54*(1+IF($B55&lt;=Inputs!$Q$88,Inputs!$L$87,0)+Inputs!$L$86)</f>
        <v>293.74955864107937</v>
      </c>
      <c r="K55" s="81">
        <f>K54*(1+IF($B55&lt;=Inputs!$Q$88,Inputs!$L$87,0)+Inputs!$L$86)</f>
        <v>293.74955864107937</v>
      </c>
      <c r="L55" s="81"/>
      <c r="M55" s="81">
        <f>M54*(1+Inputs!$L$84)</f>
        <v>109.53552673856225</v>
      </c>
      <c r="N55" s="81">
        <f>N54*(1+Inputs!$L$84)</f>
        <v>0</v>
      </c>
      <c r="O55" s="81">
        <f>O54*(1+Inputs!$L$84)</f>
        <v>0</v>
      </c>
      <c r="P55" s="81">
        <f>P54*(1+Inputs!$L$84)</f>
        <v>0</v>
      </c>
      <c r="Q55" s="81">
        <f>Q54*(1+Inputs!$L$84)</f>
        <v>0</v>
      </c>
      <c r="R55" s="81">
        <f>R54*(1+Inputs!$L$84)</f>
        <v>0</v>
      </c>
      <c r="S55" s="81">
        <f>S54*(1+Inputs!$L$84)</f>
        <v>0</v>
      </c>
      <c r="T55" s="81"/>
      <c r="U55" s="81">
        <f>E55*Inputs!$E$84</f>
        <v>96.136219191625969</v>
      </c>
      <c r="V55" s="81">
        <f>F55*Inputs!$E$84</f>
        <v>144.20432878743898</v>
      </c>
      <c r="W55" s="81">
        <f>G55*Inputs!$E$84</f>
        <v>144.20432878743898</v>
      </c>
      <c r="X55" s="81">
        <f>H55*Inputs!$E$84</f>
        <v>296.42000917418005</v>
      </c>
      <c r="Y55" s="81">
        <f>I55*Inputs!$E$84</f>
        <v>296.42000917418005</v>
      </c>
      <c r="Z55" s="81">
        <f>J55*Inputs!$E$84</f>
        <v>440.62433796161906</v>
      </c>
      <c r="AA55" s="81">
        <f>K55*Inputs!$E$84</f>
        <v>440.62433796161906</v>
      </c>
      <c r="AB55" s="6"/>
      <c r="AC55" s="81">
        <f>E55*Inputs!$E$85</f>
        <v>1922.7243838325196</v>
      </c>
      <c r="AD55" s="81">
        <f>F55*Inputs!$E$85</f>
        <v>2884.0865757487795</v>
      </c>
      <c r="AE55" s="81">
        <f>G55*Inputs!$E$85</f>
        <v>2884.0865757487795</v>
      </c>
      <c r="AF55" s="81">
        <f>H55*Inputs!$E$85</f>
        <v>5928.4001834836017</v>
      </c>
      <c r="AG55" s="81">
        <f>I55*Inputs!$E$85</f>
        <v>5928.4001834836017</v>
      </c>
      <c r="AH55" s="81">
        <f>J55*Inputs!$E$85</f>
        <v>8812.4867592323808</v>
      </c>
      <c r="AI55" s="81">
        <f>K55*Inputs!$E$85</f>
        <v>8812.4867592323808</v>
      </c>
    </row>
    <row r="56" spans="2:35" x14ac:dyDescent="0.3">
      <c r="B56" s="85">
        <f t="shared" si="1"/>
        <v>45747</v>
      </c>
      <c r="C56" s="3"/>
      <c r="D56" s="1"/>
      <c r="E56" s="81">
        <f>E55*(1+IF($B56&lt;=Inputs!$Q$88,Inputs!$L$87,0)+Inputs!$L$86)</f>
        <v>65.285266001473005</v>
      </c>
      <c r="F56" s="81">
        <f>F55*(1+IF($B56&lt;=Inputs!$Q$88,Inputs!$L$87,0)+Inputs!$L$86)</f>
        <v>97.927899002209529</v>
      </c>
      <c r="G56" s="81">
        <f>G55*(1+IF($B56&lt;=Inputs!$Q$88,Inputs!$L$87,0)+Inputs!$L$86)</f>
        <v>97.927899002209529</v>
      </c>
      <c r="H56" s="81">
        <f>H55*(1+IF($B56&lt;=Inputs!$Q$88,Inputs!$L$87,0)+Inputs!$L$86)</f>
        <v>201.29623683787511</v>
      </c>
      <c r="I56" s="81">
        <f>I55*(1+IF($B56&lt;=Inputs!$Q$88,Inputs!$L$87,0)+Inputs!$L$86)</f>
        <v>201.29623683787511</v>
      </c>
      <c r="J56" s="81">
        <f>J55*(1+IF($B56&lt;=Inputs!$Q$88,Inputs!$L$87,0)+Inputs!$L$86)</f>
        <v>299.22413584008461</v>
      </c>
      <c r="K56" s="81">
        <f>K55*(1+IF($B56&lt;=Inputs!$Q$88,Inputs!$L$87,0)+Inputs!$L$86)</f>
        <v>299.22413584008461</v>
      </c>
      <c r="L56" s="81"/>
      <c r="M56" s="81">
        <f>M55*(1+Inputs!$L$84)</f>
        <v>114.63902970158004</v>
      </c>
      <c r="N56" s="81">
        <f>N55*(1+Inputs!$L$84)</f>
        <v>0</v>
      </c>
      <c r="O56" s="81">
        <f>O55*(1+Inputs!$L$84)</f>
        <v>0</v>
      </c>
      <c r="P56" s="81">
        <f>P55*(1+Inputs!$L$84)</f>
        <v>0</v>
      </c>
      <c r="Q56" s="81">
        <f>Q55*(1+Inputs!$L$84)</f>
        <v>0</v>
      </c>
      <c r="R56" s="81">
        <f>R55*(1+Inputs!$L$84)</f>
        <v>0</v>
      </c>
      <c r="S56" s="81">
        <f>S55*(1+Inputs!$L$84)</f>
        <v>0</v>
      </c>
      <c r="T56" s="81"/>
      <c r="U56" s="81">
        <f>E56*Inputs!$E$84</f>
        <v>97.9278990022095</v>
      </c>
      <c r="V56" s="81">
        <f>F56*Inputs!$E$84</f>
        <v>146.89184850331429</v>
      </c>
      <c r="W56" s="81">
        <f>G56*Inputs!$E$84</f>
        <v>146.89184850331429</v>
      </c>
      <c r="X56" s="81">
        <f>H56*Inputs!$E$84</f>
        <v>301.94435525681268</v>
      </c>
      <c r="Y56" s="81">
        <f>I56*Inputs!$E$84</f>
        <v>301.94435525681268</v>
      </c>
      <c r="Z56" s="81">
        <f>J56*Inputs!$E$84</f>
        <v>448.83620376012692</v>
      </c>
      <c r="AA56" s="81">
        <f>K56*Inputs!$E$84</f>
        <v>448.83620376012692</v>
      </c>
      <c r="AB56" s="6"/>
      <c r="AC56" s="81">
        <f>E56*Inputs!$E$85</f>
        <v>1958.5579800441901</v>
      </c>
      <c r="AD56" s="81">
        <f>F56*Inputs!$E$85</f>
        <v>2937.8369700662861</v>
      </c>
      <c r="AE56" s="81">
        <f>G56*Inputs!$E$85</f>
        <v>2937.8369700662861</v>
      </c>
      <c r="AF56" s="81">
        <f>H56*Inputs!$E$85</f>
        <v>6038.887105136253</v>
      </c>
      <c r="AG56" s="81">
        <f>I56*Inputs!$E$85</f>
        <v>6038.887105136253</v>
      </c>
      <c r="AH56" s="81">
        <f>J56*Inputs!$E$85</f>
        <v>8976.7240752025391</v>
      </c>
      <c r="AI56" s="81">
        <f>K56*Inputs!$E$85</f>
        <v>8976.7240752025391</v>
      </c>
    </row>
    <row r="57" spans="2:35" x14ac:dyDescent="0.3">
      <c r="B57" s="85">
        <f t="shared" si="1"/>
        <v>46112</v>
      </c>
      <c r="C57" s="3"/>
      <c r="D57" s="1"/>
      <c r="E57" s="81">
        <f>E56*(1+IF($B57&lt;=Inputs!$Q$88,Inputs!$L$87,0)+Inputs!$L$86)</f>
        <v>66.501980097439912</v>
      </c>
      <c r="F57" s="81">
        <f>F56*(1+IF($B57&lt;=Inputs!$Q$88,Inputs!$L$87,0)+Inputs!$L$86)</f>
        <v>99.752970146159882</v>
      </c>
      <c r="G57" s="81">
        <f>G56*(1+IF($B57&lt;=Inputs!$Q$88,Inputs!$L$87,0)+Inputs!$L$86)</f>
        <v>99.752970146159882</v>
      </c>
      <c r="H57" s="81">
        <f>H56*(1+IF($B57&lt;=Inputs!$Q$88,Inputs!$L$87,0)+Inputs!$L$86)</f>
        <v>205.0477719671064</v>
      </c>
      <c r="I57" s="81">
        <f>I56*(1+IF($B57&lt;=Inputs!$Q$88,Inputs!$L$87,0)+Inputs!$L$86)</f>
        <v>205.0477719671064</v>
      </c>
      <c r="J57" s="81">
        <f>J56*(1+IF($B57&lt;=Inputs!$Q$88,Inputs!$L$87,0)+Inputs!$L$86)</f>
        <v>304.80074211326627</v>
      </c>
      <c r="K57" s="81">
        <f>K56*(1+IF($B57&lt;=Inputs!$Q$88,Inputs!$L$87,0)+Inputs!$L$86)</f>
        <v>304.80074211326627</v>
      </c>
      <c r="L57" s="81"/>
      <c r="M57" s="81">
        <f>M56*(1+Inputs!$L$84)</f>
        <v>119.98031617894287</v>
      </c>
      <c r="N57" s="81">
        <f>N56*(1+Inputs!$L$84)</f>
        <v>0</v>
      </c>
      <c r="O57" s="81">
        <f>O56*(1+Inputs!$L$84)</f>
        <v>0</v>
      </c>
      <c r="P57" s="81">
        <f>P56*(1+Inputs!$L$84)</f>
        <v>0</v>
      </c>
      <c r="Q57" s="81">
        <f>Q56*(1+Inputs!$L$84)</f>
        <v>0</v>
      </c>
      <c r="R57" s="81">
        <f>R56*(1+Inputs!$L$84)</f>
        <v>0</v>
      </c>
      <c r="S57" s="81">
        <f>S56*(1+Inputs!$L$84)</f>
        <v>0</v>
      </c>
      <c r="T57" s="81"/>
      <c r="U57" s="81">
        <f>E57*Inputs!$E$84</f>
        <v>99.752970146159868</v>
      </c>
      <c r="V57" s="81">
        <f>F57*Inputs!$E$84</f>
        <v>149.62945521923982</v>
      </c>
      <c r="W57" s="81">
        <f>G57*Inputs!$E$84</f>
        <v>149.62945521923982</v>
      </c>
      <c r="X57" s="81">
        <f>H57*Inputs!$E$84</f>
        <v>307.57165795065958</v>
      </c>
      <c r="Y57" s="81">
        <f>I57*Inputs!$E$84</f>
        <v>307.57165795065958</v>
      </c>
      <c r="Z57" s="81">
        <f>J57*Inputs!$E$84</f>
        <v>457.20111316989937</v>
      </c>
      <c r="AA57" s="81">
        <f>K57*Inputs!$E$84</f>
        <v>457.20111316989937</v>
      </c>
      <c r="AB57" s="6"/>
      <c r="AC57" s="81">
        <f>E57*Inputs!$E$85</f>
        <v>1995.0594029231975</v>
      </c>
      <c r="AD57" s="81">
        <f>F57*Inputs!$E$85</f>
        <v>2992.5891043847964</v>
      </c>
      <c r="AE57" s="81">
        <f>G57*Inputs!$E$85</f>
        <v>2992.5891043847964</v>
      </c>
      <c r="AF57" s="81">
        <f>H57*Inputs!$E$85</f>
        <v>6151.4331590131924</v>
      </c>
      <c r="AG57" s="81">
        <f>I57*Inputs!$E$85</f>
        <v>6151.4331590131924</v>
      </c>
      <c r="AH57" s="81">
        <f>J57*Inputs!$E$85</f>
        <v>9144.0222633979884</v>
      </c>
      <c r="AI57" s="81">
        <f>K57*Inputs!$E$85</f>
        <v>9144.0222633979884</v>
      </c>
    </row>
    <row r="58" spans="2:35" x14ac:dyDescent="0.3">
      <c r="B58" s="85">
        <f t="shared" si="1"/>
        <v>46477</v>
      </c>
      <c r="C58" s="3"/>
      <c r="D58" s="1"/>
      <c r="E58" s="81">
        <f>E57*(1+IF($B58&lt;=Inputs!$Q$88,Inputs!$L$87,0)+Inputs!$L$86)</f>
        <v>67.741369955979209</v>
      </c>
      <c r="F58" s="81">
        <f>F57*(1+IF($B58&lt;=Inputs!$Q$88,Inputs!$L$87,0)+Inputs!$L$86)</f>
        <v>101.61205493396882</v>
      </c>
      <c r="G58" s="81">
        <f>G57*(1+IF($B58&lt;=Inputs!$Q$88,Inputs!$L$87,0)+Inputs!$L$86)</f>
        <v>101.61205493396882</v>
      </c>
      <c r="H58" s="81">
        <f>H57*(1+IF($B58&lt;=Inputs!$Q$88,Inputs!$L$87,0)+Inputs!$L$86)</f>
        <v>208.86922403093587</v>
      </c>
      <c r="I58" s="81">
        <f>I57*(1+IF($B58&lt;=Inputs!$Q$88,Inputs!$L$87,0)+Inputs!$L$86)</f>
        <v>208.86922403093587</v>
      </c>
      <c r="J58" s="81">
        <f>J57*(1+IF($B58&lt;=Inputs!$Q$88,Inputs!$L$87,0)+Inputs!$L$86)</f>
        <v>310.48127896490467</v>
      </c>
      <c r="K58" s="81">
        <f>K57*(1+IF($B58&lt;=Inputs!$Q$88,Inputs!$L$87,0)+Inputs!$L$86)</f>
        <v>310.48127896490467</v>
      </c>
      <c r="L58" s="81"/>
      <c r="M58" s="81">
        <f>M57*(1+Inputs!$L$84)</f>
        <v>125.57046503160254</v>
      </c>
      <c r="N58" s="81">
        <f>N57*(1+Inputs!$L$84)</f>
        <v>0</v>
      </c>
      <c r="O58" s="81">
        <f>O57*(1+Inputs!$L$84)</f>
        <v>0</v>
      </c>
      <c r="P58" s="81">
        <f>P57*(1+Inputs!$L$84)</f>
        <v>0</v>
      </c>
      <c r="Q58" s="81">
        <f>Q57*(1+Inputs!$L$84)</f>
        <v>0</v>
      </c>
      <c r="R58" s="81">
        <f>R57*(1+Inputs!$L$84)</f>
        <v>0</v>
      </c>
      <c r="S58" s="81">
        <f>S57*(1+Inputs!$L$84)</f>
        <v>0</v>
      </c>
      <c r="T58" s="81"/>
      <c r="U58" s="81">
        <f>E58*Inputs!$E$84</f>
        <v>101.61205493396881</v>
      </c>
      <c r="V58" s="81">
        <f>F58*Inputs!$E$84</f>
        <v>152.41808240095324</v>
      </c>
      <c r="W58" s="81">
        <f>G58*Inputs!$E$84</f>
        <v>152.41808240095324</v>
      </c>
      <c r="X58" s="81">
        <f>H58*Inputs!$E$84</f>
        <v>313.30383604640383</v>
      </c>
      <c r="Y58" s="81">
        <f>I58*Inputs!$E$84</f>
        <v>313.30383604640383</v>
      </c>
      <c r="Z58" s="81">
        <f>J58*Inputs!$E$84</f>
        <v>465.72191844735698</v>
      </c>
      <c r="AA58" s="81">
        <f>K58*Inputs!$E$84</f>
        <v>465.72191844735698</v>
      </c>
      <c r="AB58" s="6"/>
      <c r="AC58" s="81">
        <f>E58*Inputs!$E$85</f>
        <v>2032.2410986793764</v>
      </c>
      <c r="AD58" s="81">
        <f>F58*Inputs!$E$85</f>
        <v>3048.3616480190644</v>
      </c>
      <c r="AE58" s="81">
        <f>G58*Inputs!$E$85</f>
        <v>3048.3616480190644</v>
      </c>
      <c r="AF58" s="81">
        <f>H58*Inputs!$E$85</f>
        <v>6266.0767209280757</v>
      </c>
      <c r="AG58" s="81">
        <f>I58*Inputs!$E$85</f>
        <v>6266.0767209280757</v>
      </c>
      <c r="AH58" s="81">
        <f>J58*Inputs!$E$85</f>
        <v>9314.4383689471397</v>
      </c>
      <c r="AI58" s="81">
        <f>K58*Inputs!$E$85</f>
        <v>9314.4383689471397</v>
      </c>
    </row>
    <row r="59" spans="2:35" x14ac:dyDescent="0.3">
      <c r="B59" s="85">
        <f t="shared" si="1"/>
        <v>46843</v>
      </c>
      <c r="C59" s="3"/>
      <c r="D59" s="1"/>
      <c r="E59" s="81">
        <f>E58*(1+IF($B59&lt;=Inputs!$Q$88,Inputs!$L$87,0)+Inputs!$L$86)</f>
        <v>69.003858182705429</v>
      </c>
      <c r="F59" s="81">
        <f>F58*(1+IF($B59&lt;=Inputs!$Q$88,Inputs!$L$87,0)+Inputs!$L$86)</f>
        <v>103.50578727405814</v>
      </c>
      <c r="G59" s="81">
        <f>G58*(1+IF($B59&lt;=Inputs!$Q$88,Inputs!$L$87,0)+Inputs!$L$86)</f>
        <v>103.50578727405814</v>
      </c>
      <c r="H59" s="81">
        <f>H58*(1+IF($B59&lt;=Inputs!$Q$88,Inputs!$L$87,0)+Inputs!$L$86)</f>
        <v>212.76189606334168</v>
      </c>
      <c r="I59" s="81">
        <f>I58*(1+IF($B59&lt;=Inputs!$Q$88,Inputs!$L$87,0)+Inputs!$L$86)</f>
        <v>212.76189606334168</v>
      </c>
      <c r="J59" s="81">
        <f>J58*(1+IF($B59&lt;=Inputs!$Q$88,Inputs!$L$87,0)+Inputs!$L$86)</f>
        <v>316.26768333739983</v>
      </c>
      <c r="K59" s="81">
        <f>K58*(1+IF($B59&lt;=Inputs!$Q$88,Inputs!$L$87,0)+Inputs!$L$86)</f>
        <v>316.26768333739983</v>
      </c>
      <c r="L59" s="81"/>
      <c r="M59" s="81">
        <f>M58*(1+Inputs!$L$84)</f>
        <v>131.42107130919752</v>
      </c>
      <c r="N59" s="81">
        <f>N58*(1+Inputs!$L$84)</f>
        <v>0</v>
      </c>
      <c r="O59" s="81">
        <f>O58*(1+Inputs!$L$84)</f>
        <v>0</v>
      </c>
      <c r="P59" s="81">
        <f>P58*(1+Inputs!$L$84)</f>
        <v>0</v>
      </c>
      <c r="Q59" s="81">
        <f>Q58*(1+Inputs!$L$84)</f>
        <v>0</v>
      </c>
      <c r="R59" s="81">
        <f>R58*(1+Inputs!$L$84)</f>
        <v>0</v>
      </c>
      <c r="S59" s="81">
        <f>S58*(1+Inputs!$L$84)</f>
        <v>0</v>
      </c>
      <c r="T59" s="81"/>
      <c r="U59" s="81">
        <f>E59*Inputs!$E$84</f>
        <v>103.50578727405815</v>
      </c>
      <c r="V59" s="81">
        <f>F59*Inputs!$E$84</f>
        <v>155.2586809110872</v>
      </c>
      <c r="W59" s="81">
        <f>G59*Inputs!$E$84</f>
        <v>155.2586809110872</v>
      </c>
      <c r="X59" s="81">
        <f>H59*Inputs!$E$84</f>
        <v>319.14284409501249</v>
      </c>
      <c r="Y59" s="81">
        <f>I59*Inputs!$E$84</f>
        <v>319.14284409501249</v>
      </c>
      <c r="Z59" s="81">
        <f>J59*Inputs!$E$84</f>
        <v>474.40152500609975</v>
      </c>
      <c r="AA59" s="81">
        <f>K59*Inputs!$E$84</f>
        <v>474.40152500609975</v>
      </c>
      <c r="AB59" s="6"/>
      <c r="AC59" s="81">
        <f>E59*Inputs!$E$85</f>
        <v>2070.1157454811628</v>
      </c>
      <c r="AD59" s="81">
        <f>F59*Inputs!$E$85</f>
        <v>3105.1736182217442</v>
      </c>
      <c r="AE59" s="81">
        <f>G59*Inputs!$E$85</f>
        <v>3105.1736182217442</v>
      </c>
      <c r="AF59" s="81">
        <f>H59*Inputs!$E$85</f>
        <v>6382.8568819002503</v>
      </c>
      <c r="AG59" s="81">
        <f>I59*Inputs!$E$85</f>
        <v>6382.8568819002503</v>
      </c>
      <c r="AH59" s="81">
        <f>J59*Inputs!$E$85</f>
        <v>9488.0305001219949</v>
      </c>
      <c r="AI59" s="81">
        <f>K59*Inputs!$E$85</f>
        <v>9488.0305001219949</v>
      </c>
    </row>
    <row r="60" spans="2:35" x14ac:dyDescent="0.3">
      <c r="B60" s="85">
        <f t="shared" si="1"/>
        <v>47208</v>
      </c>
      <c r="C60" s="3"/>
      <c r="D60" s="1"/>
      <c r="E60" s="81">
        <f>E59*(1+IF($B60&lt;=Inputs!$Q$88,Inputs!$L$87,0)+Inputs!$L$86)</f>
        <v>70.289875259285992</v>
      </c>
      <c r="F60" s="81">
        <f>F59*(1+IF($B60&lt;=Inputs!$Q$88,Inputs!$L$87,0)+Inputs!$L$86)</f>
        <v>105.43481288892899</v>
      </c>
      <c r="G60" s="81">
        <f>G59*(1+IF($B60&lt;=Inputs!$Q$88,Inputs!$L$87,0)+Inputs!$L$86)</f>
        <v>105.43481288892899</v>
      </c>
      <c r="H60" s="81">
        <f>H59*(1+IF($B60&lt;=Inputs!$Q$88,Inputs!$L$87,0)+Inputs!$L$86)</f>
        <v>216.72711538279842</v>
      </c>
      <c r="I60" s="81">
        <f>I59*(1+IF($B60&lt;=Inputs!$Q$88,Inputs!$L$87,0)+Inputs!$L$86)</f>
        <v>216.72711538279842</v>
      </c>
      <c r="J60" s="81">
        <f>J59*(1+IF($B60&lt;=Inputs!$Q$88,Inputs!$L$87,0)+Inputs!$L$86)</f>
        <v>322.16192827172739</v>
      </c>
      <c r="K60" s="81">
        <f>K59*(1+IF($B60&lt;=Inputs!$Q$88,Inputs!$L$87,0)+Inputs!$L$86)</f>
        <v>322.16192827172739</v>
      </c>
      <c r="L60" s="81"/>
      <c r="M60" s="81">
        <f>M59*(1+Inputs!$L$84)</f>
        <v>137.54427030042797</v>
      </c>
      <c r="N60" s="81">
        <f>N59*(1+Inputs!$L$84)</f>
        <v>0</v>
      </c>
      <c r="O60" s="81">
        <f>O59*(1+Inputs!$L$84)</f>
        <v>0</v>
      </c>
      <c r="P60" s="81">
        <f>P59*(1+Inputs!$L$84)</f>
        <v>0</v>
      </c>
      <c r="Q60" s="81">
        <f>Q59*(1+Inputs!$L$84)</f>
        <v>0</v>
      </c>
      <c r="R60" s="81">
        <f>R59*(1+Inputs!$L$84)</f>
        <v>0</v>
      </c>
      <c r="S60" s="81">
        <f>S59*(1+Inputs!$L$84)</f>
        <v>0</v>
      </c>
      <c r="T60" s="81"/>
      <c r="U60" s="81">
        <f>E60*Inputs!$E$84</f>
        <v>105.43481288892899</v>
      </c>
      <c r="V60" s="81">
        <f>F60*Inputs!$E$84</f>
        <v>158.15221933339348</v>
      </c>
      <c r="W60" s="81">
        <f>G60*Inputs!$E$84</f>
        <v>158.15221933339348</v>
      </c>
      <c r="X60" s="81">
        <f>H60*Inputs!$E$84</f>
        <v>325.09067307419764</v>
      </c>
      <c r="Y60" s="81">
        <f>I60*Inputs!$E$84</f>
        <v>325.09067307419764</v>
      </c>
      <c r="Z60" s="81">
        <f>J60*Inputs!$E$84</f>
        <v>483.24289240759106</v>
      </c>
      <c r="AA60" s="81">
        <f>K60*Inputs!$E$84</f>
        <v>483.24289240759106</v>
      </c>
      <c r="AB60" s="6"/>
      <c r="AC60" s="81">
        <f>E60*Inputs!$E$85</f>
        <v>2108.6962577785798</v>
      </c>
      <c r="AD60" s="81">
        <f>F60*Inputs!$E$85</f>
        <v>3163.0443866678697</v>
      </c>
      <c r="AE60" s="81">
        <f>G60*Inputs!$E$85</f>
        <v>3163.0443866678697</v>
      </c>
      <c r="AF60" s="81">
        <f>H60*Inputs!$E$85</f>
        <v>6501.8134614839528</v>
      </c>
      <c r="AG60" s="81">
        <f>I60*Inputs!$E$85</f>
        <v>6501.8134614839528</v>
      </c>
      <c r="AH60" s="81">
        <f>J60*Inputs!$E$85</f>
        <v>9664.8578481518216</v>
      </c>
      <c r="AI60" s="81">
        <f>K60*Inputs!$E$85</f>
        <v>9664.8578481518216</v>
      </c>
    </row>
    <row r="61" spans="2:35" x14ac:dyDescent="0.3">
      <c r="B61" s="85">
        <f t="shared" si="1"/>
        <v>47573</v>
      </c>
      <c r="C61" s="3"/>
      <c r="D61" s="1"/>
      <c r="E61" s="81">
        <f>E60*(1+IF($B61&lt;=Inputs!$Q$88,Inputs!$L$87,0)+Inputs!$L$86)</f>
        <v>71.599859690226339</v>
      </c>
      <c r="F61" s="81">
        <f>F60*(1+IF($B61&lt;=Inputs!$Q$88,Inputs!$L$87,0)+Inputs!$L$86)</f>
        <v>107.39978953533951</v>
      </c>
      <c r="G61" s="81">
        <f>G60*(1+IF($B61&lt;=Inputs!$Q$88,Inputs!$L$87,0)+Inputs!$L$86)</f>
        <v>107.39978953533951</v>
      </c>
      <c r="H61" s="81">
        <f>H60*(1+IF($B61&lt;=Inputs!$Q$88,Inputs!$L$87,0)+Inputs!$L$86)</f>
        <v>220.76623404486446</v>
      </c>
      <c r="I61" s="81">
        <f>I60*(1+IF($B61&lt;=Inputs!$Q$88,Inputs!$L$87,0)+Inputs!$L$86)</f>
        <v>220.76623404486446</v>
      </c>
      <c r="J61" s="81">
        <f>J60*(1+IF($B61&lt;=Inputs!$Q$88,Inputs!$L$87,0)+Inputs!$L$86)</f>
        <v>328.16602358020396</v>
      </c>
      <c r="K61" s="81">
        <f>K60*(1+IF($B61&lt;=Inputs!$Q$88,Inputs!$L$87,0)+Inputs!$L$86)</f>
        <v>328.16602358020396</v>
      </c>
      <c r="L61" s="81"/>
      <c r="M61" s="81">
        <f>M60*(1+Inputs!$L$84)</f>
        <v>143.952762703991</v>
      </c>
      <c r="N61" s="81">
        <f>N60*(1+Inputs!$L$84)</f>
        <v>0</v>
      </c>
      <c r="O61" s="81">
        <f>O60*(1+Inputs!$L$84)</f>
        <v>0</v>
      </c>
      <c r="P61" s="81">
        <f>P60*(1+Inputs!$L$84)</f>
        <v>0</v>
      </c>
      <c r="Q61" s="81">
        <f>Q60*(1+Inputs!$L$84)</f>
        <v>0</v>
      </c>
      <c r="R61" s="81">
        <f>R60*(1+Inputs!$L$84)</f>
        <v>0</v>
      </c>
      <c r="S61" s="81">
        <f>S60*(1+Inputs!$L$84)</f>
        <v>0</v>
      </c>
      <c r="T61" s="81"/>
      <c r="U61" s="81">
        <f>E61*Inputs!$E$84</f>
        <v>107.39978953533951</v>
      </c>
      <c r="V61" s="81">
        <f>F61*Inputs!$E$84</f>
        <v>161.09968430300927</v>
      </c>
      <c r="W61" s="81">
        <f>G61*Inputs!$E$84</f>
        <v>161.09968430300927</v>
      </c>
      <c r="X61" s="81">
        <f>H61*Inputs!$E$84</f>
        <v>331.14935106729672</v>
      </c>
      <c r="Y61" s="81">
        <f>I61*Inputs!$E$84</f>
        <v>331.14935106729672</v>
      </c>
      <c r="Z61" s="81">
        <f>J61*Inputs!$E$84</f>
        <v>492.24903537030593</v>
      </c>
      <c r="AA61" s="81">
        <f>K61*Inputs!$E$84</f>
        <v>492.24903537030593</v>
      </c>
      <c r="AB61" s="6"/>
      <c r="AC61" s="81">
        <f>E61*Inputs!$E$85</f>
        <v>2147.9957907067901</v>
      </c>
      <c r="AD61" s="81">
        <f>F61*Inputs!$E$85</f>
        <v>3221.9936860601852</v>
      </c>
      <c r="AE61" s="81">
        <f>G61*Inputs!$E$85</f>
        <v>3221.9936860601852</v>
      </c>
      <c r="AF61" s="81">
        <f>H61*Inputs!$E$85</f>
        <v>6622.9870213459335</v>
      </c>
      <c r="AG61" s="81">
        <f>I61*Inputs!$E$85</f>
        <v>6622.9870213459335</v>
      </c>
      <c r="AH61" s="81">
        <f>J61*Inputs!$E$85</f>
        <v>9844.9807074061191</v>
      </c>
      <c r="AI61" s="81">
        <f>K61*Inputs!$E$85</f>
        <v>9844.9807074061191</v>
      </c>
    </row>
    <row r="62" spans="2:35" x14ac:dyDescent="0.3">
      <c r="B62" s="85">
        <f t="shared" si="1"/>
        <v>47938</v>
      </c>
      <c r="C62" s="3"/>
      <c r="D62" s="1"/>
      <c r="E62" s="81">
        <f>E61*(1+IF($B62&lt;=Inputs!$Q$88,Inputs!$L$87,0)+Inputs!$L$86)</f>
        <v>72.934258152390612</v>
      </c>
      <c r="F62" s="81">
        <f>F61*(1+IF($B62&lt;=Inputs!$Q$88,Inputs!$L$87,0)+Inputs!$L$86)</f>
        <v>109.40138722858592</v>
      </c>
      <c r="G62" s="81">
        <f>G61*(1+IF($B62&lt;=Inputs!$Q$88,Inputs!$L$87,0)+Inputs!$L$86)</f>
        <v>109.40138722858592</v>
      </c>
      <c r="H62" s="81">
        <f>H61*(1+IF($B62&lt;=Inputs!$Q$88,Inputs!$L$87,0)+Inputs!$L$86)</f>
        <v>224.8806293032043</v>
      </c>
      <c r="I62" s="81">
        <f>I61*(1+IF($B62&lt;=Inputs!$Q$88,Inputs!$L$87,0)+Inputs!$L$86)</f>
        <v>224.8806293032043</v>
      </c>
      <c r="J62" s="81">
        <f>J61*(1+IF($B62&lt;=Inputs!$Q$88,Inputs!$L$87,0)+Inputs!$L$86)</f>
        <v>334.28201653179019</v>
      </c>
      <c r="K62" s="81">
        <f>K61*(1+IF($B62&lt;=Inputs!$Q$88,Inputs!$L$87,0)+Inputs!$L$86)</f>
        <v>334.28201653179019</v>
      </c>
      <c r="L62" s="81"/>
      <c r="M62" s="81">
        <f>M61*(1+Inputs!$L$84)</f>
        <v>150.65984097228559</v>
      </c>
      <c r="N62" s="81">
        <f>N61*(1+Inputs!$L$84)</f>
        <v>0</v>
      </c>
      <c r="O62" s="81">
        <f>O61*(1+Inputs!$L$84)</f>
        <v>0</v>
      </c>
      <c r="P62" s="81">
        <f>P61*(1+Inputs!$L$84)</f>
        <v>0</v>
      </c>
      <c r="Q62" s="81">
        <f>Q61*(1+Inputs!$L$84)</f>
        <v>0</v>
      </c>
      <c r="R62" s="81">
        <f>R61*(1+Inputs!$L$84)</f>
        <v>0</v>
      </c>
      <c r="S62" s="81">
        <f>S61*(1+Inputs!$L$84)</f>
        <v>0</v>
      </c>
      <c r="T62" s="81"/>
      <c r="U62" s="81">
        <f>E62*Inputs!$E$84</f>
        <v>109.40138722858592</v>
      </c>
      <c r="V62" s="81">
        <f>F62*Inputs!$E$84</f>
        <v>164.10208084287888</v>
      </c>
      <c r="W62" s="81">
        <f>G62*Inputs!$E$84</f>
        <v>164.10208084287888</v>
      </c>
      <c r="X62" s="81">
        <f>H62*Inputs!$E$84</f>
        <v>337.32094395480647</v>
      </c>
      <c r="Y62" s="81">
        <f>I62*Inputs!$E$84</f>
        <v>337.32094395480647</v>
      </c>
      <c r="Z62" s="81">
        <f>J62*Inputs!$E$84</f>
        <v>501.42302479768529</v>
      </c>
      <c r="AA62" s="81">
        <f>K62*Inputs!$E$84</f>
        <v>501.42302479768529</v>
      </c>
      <c r="AB62" s="6"/>
      <c r="AC62" s="81">
        <f>E62*Inputs!$E$85</f>
        <v>2188.0277445717184</v>
      </c>
      <c r="AD62" s="81">
        <f>F62*Inputs!$E$85</f>
        <v>3282.0416168575775</v>
      </c>
      <c r="AE62" s="81">
        <f>G62*Inputs!$E$85</f>
        <v>3282.0416168575775</v>
      </c>
      <c r="AF62" s="81">
        <f>H62*Inputs!$E$85</f>
        <v>6746.4188790961289</v>
      </c>
      <c r="AG62" s="81">
        <f>I62*Inputs!$E$85</f>
        <v>6746.4188790961289</v>
      </c>
      <c r="AH62" s="81">
        <f>J62*Inputs!$E$85</f>
        <v>10028.460495953706</v>
      </c>
      <c r="AI62" s="81">
        <f>K62*Inputs!$E$85</f>
        <v>10028.460495953706</v>
      </c>
    </row>
    <row r="63" spans="2:35" x14ac:dyDescent="0.3">
      <c r="B63" s="85">
        <f t="shared" si="1"/>
        <v>48304</v>
      </c>
      <c r="C63" s="3"/>
      <c r="D63" s="1"/>
      <c r="E63" s="81">
        <f>E62*(1+IF($B63&lt;=Inputs!$Q$88,Inputs!$L$87,0)+Inputs!$L$86)</f>
        <v>74.293525647308996</v>
      </c>
      <c r="F63" s="81">
        <f>F62*(1+IF($B63&lt;=Inputs!$Q$88,Inputs!$L$87,0)+Inputs!$L$86)</f>
        <v>111.44028847096349</v>
      </c>
      <c r="G63" s="81">
        <f>G62*(1+IF($B63&lt;=Inputs!$Q$88,Inputs!$L$87,0)+Inputs!$L$86)</f>
        <v>111.44028847096349</v>
      </c>
      <c r="H63" s="81">
        <f>H62*(1+IF($B63&lt;=Inputs!$Q$88,Inputs!$L$87,0)+Inputs!$L$86)</f>
        <v>229.07170407920265</v>
      </c>
      <c r="I63" s="81">
        <f>I62*(1+IF($B63&lt;=Inputs!$Q$88,Inputs!$L$87,0)+Inputs!$L$86)</f>
        <v>229.07170407920265</v>
      </c>
      <c r="J63" s="81">
        <f>J62*(1+IF($B63&lt;=Inputs!$Q$88,Inputs!$L$87,0)+Inputs!$L$86)</f>
        <v>340.5119925501661</v>
      </c>
      <c r="K63" s="81">
        <f>K62*(1+IF($B63&lt;=Inputs!$Q$88,Inputs!$L$87,0)+Inputs!$L$86)</f>
        <v>340.5119925501661</v>
      </c>
      <c r="L63" s="81"/>
      <c r="M63" s="81">
        <f>M62*(1+Inputs!$L$84)</f>
        <v>157.67941688252913</v>
      </c>
      <c r="N63" s="81">
        <f>N62*(1+Inputs!$L$84)</f>
        <v>0</v>
      </c>
      <c r="O63" s="81">
        <f>O62*(1+Inputs!$L$84)</f>
        <v>0</v>
      </c>
      <c r="P63" s="81">
        <f>P62*(1+Inputs!$L$84)</f>
        <v>0</v>
      </c>
      <c r="Q63" s="81">
        <f>Q62*(1+Inputs!$L$84)</f>
        <v>0</v>
      </c>
      <c r="R63" s="81">
        <f>R62*(1+Inputs!$L$84)</f>
        <v>0</v>
      </c>
      <c r="S63" s="81">
        <f>S62*(1+Inputs!$L$84)</f>
        <v>0</v>
      </c>
      <c r="T63" s="81"/>
      <c r="U63" s="81">
        <f>E63*Inputs!$E$84</f>
        <v>111.44028847096349</v>
      </c>
      <c r="V63" s="81">
        <f>F63*Inputs!$E$84</f>
        <v>167.16043270644525</v>
      </c>
      <c r="W63" s="81">
        <f>G63*Inputs!$E$84</f>
        <v>167.16043270644525</v>
      </c>
      <c r="X63" s="81">
        <f>H63*Inputs!$E$84</f>
        <v>343.60755611880398</v>
      </c>
      <c r="Y63" s="81">
        <f>I63*Inputs!$E$84</f>
        <v>343.60755611880398</v>
      </c>
      <c r="Z63" s="81">
        <f>J63*Inputs!$E$84</f>
        <v>510.76798882524918</v>
      </c>
      <c r="AA63" s="81">
        <f>K63*Inputs!$E$84</f>
        <v>510.76798882524918</v>
      </c>
      <c r="AB63" s="6"/>
      <c r="AC63" s="81">
        <f>E63*Inputs!$E$85</f>
        <v>2228.8057694192698</v>
      </c>
      <c r="AD63" s="81">
        <f>F63*Inputs!$E$85</f>
        <v>3343.208654128905</v>
      </c>
      <c r="AE63" s="81">
        <f>G63*Inputs!$E$85</f>
        <v>3343.208654128905</v>
      </c>
      <c r="AF63" s="81">
        <f>H63*Inputs!$E$85</f>
        <v>6872.151122376079</v>
      </c>
      <c r="AG63" s="81">
        <f>I63*Inputs!$E$85</f>
        <v>6872.151122376079</v>
      </c>
      <c r="AH63" s="81">
        <f>J63*Inputs!$E$85</f>
        <v>10215.359776504984</v>
      </c>
      <c r="AI63" s="81">
        <f>K63*Inputs!$E$85</f>
        <v>10215.359776504984</v>
      </c>
    </row>
    <row r="64" spans="2:35" x14ac:dyDescent="0.3">
      <c r="B64" s="85">
        <f t="shared" si="1"/>
        <v>48669</v>
      </c>
      <c r="C64" s="3"/>
      <c r="D64" s="1"/>
      <c r="E64" s="81">
        <f>E63*(1+IF($B64&lt;=Inputs!$Q$88,Inputs!$L$87,0)+Inputs!$L$86)</f>
        <v>75.678125656323587</v>
      </c>
      <c r="F64" s="81">
        <f>F63*(1+IF($B64&lt;=Inputs!$Q$88,Inputs!$L$87,0)+Inputs!$L$86)</f>
        <v>113.51718848448539</v>
      </c>
      <c r="G64" s="81">
        <f>G63*(1+IF($B64&lt;=Inputs!$Q$88,Inputs!$L$87,0)+Inputs!$L$86)</f>
        <v>113.51718848448539</v>
      </c>
      <c r="H64" s="81">
        <f>H63*(1+IF($B64&lt;=Inputs!$Q$88,Inputs!$L$87,0)+Inputs!$L$86)</f>
        <v>233.34088744033096</v>
      </c>
      <c r="I64" s="81">
        <f>I63*(1+IF($B64&lt;=Inputs!$Q$88,Inputs!$L$87,0)+Inputs!$L$86)</f>
        <v>233.34088744033096</v>
      </c>
      <c r="J64" s="81">
        <f>J63*(1+IF($B64&lt;=Inputs!$Q$88,Inputs!$L$87,0)+Inputs!$L$86)</f>
        <v>346.85807592481632</v>
      </c>
      <c r="K64" s="81">
        <f>K63*(1+IF($B64&lt;=Inputs!$Q$88,Inputs!$L$87,0)+Inputs!$L$86)</f>
        <v>346.85807592481632</v>
      </c>
      <c r="L64" s="81"/>
      <c r="M64" s="81">
        <f>M63*(1+Inputs!$L$84)</f>
        <v>165.02605039247325</v>
      </c>
      <c r="N64" s="81">
        <f>N63*(1+Inputs!$L$84)</f>
        <v>0</v>
      </c>
      <c r="O64" s="81">
        <f>O63*(1+Inputs!$L$84)</f>
        <v>0</v>
      </c>
      <c r="P64" s="81">
        <f>P63*(1+Inputs!$L$84)</f>
        <v>0</v>
      </c>
      <c r="Q64" s="81">
        <f>Q63*(1+Inputs!$L$84)</f>
        <v>0</v>
      </c>
      <c r="R64" s="81">
        <f>R63*(1+Inputs!$L$84)</f>
        <v>0</v>
      </c>
      <c r="S64" s="81">
        <f>S63*(1+Inputs!$L$84)</f>
        <v>0</v>
      </c>
      <c r="T64" s="81"/>
      <c r="U64" s="81">
        <f>E64*Inputs!$E$84</f>
        <v>113.51718848448539</v>
      </c>
      <c r="V64" s="81">
        <f>F64*Inputs!$E$84</f>
        <v>170.2757827267281</v>
      </c>
      <c r="W64" s="81">
        <f>G64*Inputs!$E$84</f>
        <v>170.2757827267281</v>
      </c>
      <c r="X64" s="81">
        <f>H64*Inputs!$E$84</f>
        <v>350.01133116049641</v>
      </c>
      <c r="Y64" s="81">
        <f>I64*Inputs!$E$84</f>
        <v>350.01133116049641</v>
      </c>
      <c r="Z64" s="81">
        <f>J64*Inputs!$E$84</f>
        <v>520.28711388722445</v>
      </c>
      <c r="AA64" s="81">
        <f>K64*Inputs!$E$84</f>
        <v>520.28711388722445</v>
      </c>
      <c r="AB64" s="6"/>
      <c r="AC64" s="81">
        <f>E64*Inputs!$E$85</f>
        <v>2270.3437696897076</v>
      </c>
      <c r="AD64" s="81">
        <f>F64*Inputs!$E$85</f>
        <v>3405.5156545345617</v>
      </c>
      <c r="AE64" s="81">
        <f>G64*Inputs!$E$85</f>
        <v>3405.5156545345617</v>
      </c>
      <c r="AF64" s="81">
        <f>H64*Inputs!$E$85</f>
        <v>7000.2266232099291</v>
      </c>
      <c r="AG64" s="81">
        <f>I64*Inputs!$E$85</f>
        <v>7000.2266232099291</v>
      </c>
      <c r="AH64" s="81">
        <f>J64*Inputs!$E$85</f>
        <v>10405.74227774449</v>
      </c>
      <c r="AI64" s="81">
        <f>K64*Inputs!$E$85</f>
        <v>10405.74227774449</v>
      </c>
    </row>
    <row r="65" spans="2:35" x14ac:dyDescent="0.3">
      <c r="B65" s="85">
        <f t="shared" si="1"/>
        <v>49034</v>
      </c>
      <c r="C65" s="3"/>
      <c r="D65" s="1"/>
      <c r="E65" s="81">
        <f>E64*(1+IF($B65&lt;=Inputs!$Q$88,Inputs!$L$87,0)+Inputs!$L$86)</f>
        <v>77.08853029862567</v>
      </c>
      <c r="F65" s="81">
        <f>F64*(1+IF($B65&lt;=Inputs!$Q$88,Inputs!$L$87,0)+Inputs!$L$86)</f>
        <v>115.63279544793851</v>
      </c>
      <c r="G65" s="81">
        <f>G64*(1+IF($B65&lt;=Inputs!$Q$88,Inputs!$L$87,0)+Inputs!$L$86)</f>
        <v>115.63279544793851</v>
      </c>
      <c r="H65" s="81">
        <f>H64*(1+IF($B65&lt;=Inputs!$Q$88,Inputs!$L$87,0)+Inputs!$L$86)</f>
        <v>237.68963508742902</v>
      </c>
      <c r="I65" s="81">
        <f>I64*(1+IF($B65&lt;=Inputs!$Q$88,Inputs!$L$87,0)+Inputs!$L$86)</f>
        <v>237.68963508742902</v>
      </c>
      <c r="J65" s="81">
        <f>J64*(1+IF($B65&lt;=Inputs!$Q$88,Inputs!$L$87,0)+Inputs!$L$86)</f>
        <v>353.32243053536752</v>
      </c>
      <c r="K65" s="81">
        <f>K64*(1+IF($B65&lt;=Inputs!$Q$88,Inputs!$L$87,0)+Inputs!$L$86)</f>
        <v>353.32243053536752</v>
      </c>
      <c r="L65" s="81"/>
      <c r="M65" s="81">
        <f>M64*(1+Inputs!$L$84)</f>
        <v>172.71497984057171</v>
      </c>
      <c r="N65" s="81">
        <f>N64*(1+Inputs!$L$84)</f>
        <v>0</v>
      </c>
      <c r="O65" s="81">
        <f>O64*(1+Inputs!$L$84)</f>
        <v>0</v>
      </c>
      <c r="P65" s="81">
        <f>P64*(1+Inputs!$L$84)</f>
        <v>0</v>
      </c>
      <c r="Q65" s="81">
        <f>Q64*(1+Inputs!$L$84)</f>
        <v>0</v>
      </c>
      <c r="R65" s="81">
        <f>R64*(1+Inputs!$L$84)</f>
        <v>0</v>
      </c>
      <c r="S65" s="81">
        <f>S64*(1+Inputs!$L$84)</f>
        <v>0</v>
      </c>
      <c r="T65" s="81"/>
      <c r="U65" s="81">
        <f>E65*Inputs!$E$84</f>
        <v>115.63279544793851</v>
      </c>
      <c r="V65" s="81">
        <f>F65*Inputs!$E$84</f>
        <v>173.44919317190775</v>
      </c>
      <c r="W65" s="81">
        <f>G65*Inputs!$E$84</f>
        <v>173.44919317190775</v>
      </c>
      <c r="X65" s="81">
        <f>H65*Inputs!$E$84</f>
        <v>356.53445263114355</v>
      </c>
      <c r="Y65" s="81">
        <f>I65*Inputs!$E$84</f>
        <v>356.53445263114355</v>
      </c>
      <c r="Z65" s="81">
        <f>J65*Inputs!$E$84</f>
        <v>529.98364580305133</v>
      </c>
      <c r="AA65" s="81">
        <f>K65*Inputs!$E$84</f>
        <v>529.98364580305133</v>
      </c>
      <c r="AB65" s="6"/>
      <c r="AC65" s="81">
        <f>E65*Inputs!$E$85</f>
        <v>2312.6559089587699</v>
      </c>
      <c r="AD65" s="81">
        <f>F65*Inputs!$E$85</f>
        <v>3468.9838634381554</v>
      </c>
      <c r="AE65" s="81">
        <f>G65*Inputs!$E$85</f>
        <v>3468.9838634381554</v>
      </c>
      <c r="AF65" s="81">
        <f>H65*Inputs!$E$85</f>
        <v>7130.6890526228708</v>
      </c>
      <c r="AG65" s="81">
        <f>I65*Inputs!$E$85</f>
        <v>7130.6890526228708</v>
      </c>
      <c r="AH65" s="81">
        <f>J65*Inputs!$E$85</f>
        <v>10599.672916061025</v>
      </c>
      <c r="AI65" s="81">
        <f>K65*Inputs!$E$85</f>
        <v>10599.672916061025</v>
      </c>
    </row>
    <row r="66" spans="2:35" x14ac:dyDescent="0.3">
      <c r="B66" s="85">
        <f t="shared" si="1"/>
        <v>49399</v>
      </c>
      <c r="C66" s="3"/>
      <c r="D66" s="1"/>
      <c r="E66" s="81">
        <f>E65*(1+IF($B66&lt;=Inputs!$Q$88,Inputs!$L$87,0)+Inputs!$L$86)</f>
        <v>78.525220492238319</v>
      </c>
      <c r="F66" s="81">
        <f>F65*(1+IF($B66&lt;=Inputs!$Q$88,Inputs!$L$87,0)+Inputs!$L$86)</f>
        <v>117.78783073835748</v>
      </c>
      <c r="G66" s="81">
        <f>G65*(1+IF($B66&lt;=Inputs!$Q$88,Inputs!$L$87,0)+Inputs!$L$86)</f>
        <v>117.78783073835748</v>
      </c>
      <c r="H66" s="81">
        <f>H65*(1+IF($B66&lt;=Inputs!$Q$88,Inputs!$L$87,0)+Inputs!$L$86)</f>
        <v>242.11942985106802</v>
      </c>
      <c r="I66" s="81">
        <f>I65*(1+IF($B66&lt;=Inputs!$Q$88,Inputs!$L$87,0)+Inputs!$L$86)</f>
        <v>242.11942985106802</v>
      </c>
      <c r="J66" s="81">
        <f>J65*(1+IF($B66&lt;=Inputs!$Q$88,Inputs!$L$87,0)+Inputs!$L$86)</f>
        <v>359.9072605894255</v>
      </c>
      <c r="K66" s="81">
        <f>K65*(1+IF($B66&lt;=Inputs!$Q$88,Inputs!$L$87,0)+Inputs!$L$86)</f>
        <v>359.9072605894255</v>
      </c>
      <c r="L66" s="81"/>
      <c r="M66" s="81">
        <f>M65*(1+Inputs!$L$84)</f>
        <v>180.76215355324075</v>
      </c>
      <c r="N66" s="81">
        <f>N65*(1+Inputs!$L$84)</f>
        <v>0</v>
      </c>
      <c r="O66" s="81">
        <f>O65*(1+Inputs!$L$84)</f>
        <v>0</v>
      </c>
      <c r="P66" s="81">
        <f>P65*(1+Inputs!$L$84)</f>
        <v>0</v>
      </c>
      <c r="Q66" s="81">
        <f>Q65*(1+Inputs!$L$84)</f>
        <v>0</v>
      </c>
      <c r="R66" s="81">
        <f>R65*(1+Inputs!$L$84)</f>
        <v>0</v>
      </c>
      <c r="S66" s="81">
        <f>S65*(1+Inputs!$L$84)</f>
        <v>0</v>
      </c>
      <c r="T66" s="81"/>
      <c r="U66" s="81">
        <f>E66*Inputs!$E$84</f>
        <v>117.78783073835748</v>
      </c>
      <c r="V66" s="81">
        <f>F66*Inputs!$E$84</f>
        <v>176.68174610753624</v>
      </c>
      <c r="W66" s="81">
        <f>G66*Inputs!$E$84</f>
        <v>176.68174610753624</v>
      </c>
      <c r="X66" s="81">
        <f>H66*Inputs!$E$84</f>
        <v>363.17914477660202</v>
      </c>
      <c r="Y66" s="81">
        <f>I66*Inputs!$E$84</f>
        <v>363.17914477660202</v>
      </c>
      <c r="Z66" s="81">
        <f>J66*Inputs!$E$84</f>
        <v>539.86089088413826</v>
      </c>
      <c r="AA66" s="81">
        <f>K66*Inputs!$E$84</f>
        <v>539.86089088413826</v>
      </c>
      <c r="AB66" s="6"/>
      <c r="AC66" s="81">
        <f>E66*Inputs!$E$85</f>
        <v>2355.7566147671496</v>
      </c>
      <c r="AD66" s="81">
        <f>F66*Inputs!$E$85</f>
        <v>3533.6349221507244</v>
      </c>
      <c r="AE66" s="81">
        <f>G66*Inputs!$E$85</f>
        <v>3533.6349221507244</v>
      </c>
      <c r="AF66" s="81">
        <f>H66*Inputs!$E$85</f>
        <v>7263.5828955320403</v>
      </c>
      <c r="AG66" s="81">
        <f>I66*Inputs!$E$85</f>
        <v>7263.5828955320403</v>
      </c>
      <c r="AH66" s="81">
        <f>J66*Inputs!$E$85</f>
        <v>10797.217817682766</v>
      </c>
      <c r="AI66" s="81">
        <f>K66*Inputs!$E$85</f>
        <v>10797.217817682766</v>
      </c>
    </row>
    <row r="67" spans="2:35" x14ac:dyDescent="0.3">
      <c r="B67" s="85">
        <f t="shared" si="1"/>
        <v>49765</v>
      </c>
      <c r="C67" s="3"/>
      <c r="D67" s="1"/>
      <c r="E67" s="81">
        <f>E66*(1+IF($B67&lt;=Inputs!$Q$88,Inputs!$L$87,0)+Inputs!$L$86)</f>
        <v>79.988686117999265</v>
      </c>
      <c r="F67" s="81">
        <f>F66*(1+IF($B67&lt;=Inputs!$Q$88,Inputs!$L$87,0)+Inputs!$L$86)</f>
        <v>119.9830291769989</v>
      </c>
      <c r="G67" s="81">
        <f>G66*(1+IF($B67&lt;=Inputs!$Q$88,Inputs!$L$87,0)+Inputs!$L$86)</f>
        <v>119.9830291769989</v>
      </c>
      <c r="H67" s="81">
        <f>H66*(1+IF($B67&lt;=Inputs!$Q$88,Inputs!$L$87,0)+Inputs!$L$86)</f>
        <v>246.63178219716426</v>
      </c>
      <c r="I67" s="81">
        <f>I66*(1+IF($B67&lt;=Inputs!$Q$88,Inputs!$L$87,0)+Inputs!$L$86)</f>
        <v>246.63178219716426</v>
      </c>
      <c r="J67" s="81">
        <f>J66*(1+IF($B67&lt;=Inputs!$Q$88,Inputs!$L$87,0)+Inputs!$L$86)</f>
        <v>366.6148113741632</v>
      </c>
      <c r="K67" s="81">
        <f>K66*(1+IF($B67&lt;=Inputs!$Q$88,Inputs!$L$87,0)+Inputs!$L$86)</f>
        <v>366.6148113741632</v>
      </c>
      <c r="L67" s="81"/>
      <c r="M67" s="81">
        <f>M66*(1+Inputs!$L$84)</f>
        <v>189.18426292477184</v>
      </c>
      <c r="N67" s="81">
        <f>N66*(1+Inputs!$L$84)</f>
        <v>0</v>
      </c>
      <c r="O67" s="81">
        <f>O66*(1+Inputs!$L$84)</f>
        <v>0</v>
      </c>
      <c r="P67" s="81">
        <f>P66*(1+Inputs!$L$84)</f>
        <v>0</v>
      </c>
      <c r="Q67" s="81">
        <f>Q66*(1+Inputs!$L$84)</f>
        <v>0</v>
      </c>
      <c r="R67" s="81">
        <f>R66*(1+Inputs!$L$84)</f>
        <v>0</v>
      </c>
      <c r="S67" s="81">
        <f>S66*(1+Inputs!$L$84)</f>
        <v>0</v>
      </c>
      <c r="T67" s="81"/>
      <c r="U67" s="81">
        <f>E67*Inputs!$E$84</f>
        <v>119.9830291769989</v>
      </c>
      <c r="V67" s="81">
        <f>F67*Inputs!$E$84</f>
        <v>179.97454376549834</v>
      </c>
      <c r="W67" s="81">
        <f>G67*Inputs!$E$84</f>
        <v>179.97454376549834</v>
      </c>
      <c r="X67" s="81">
        <f>H67*Inputs!$E$84</f>
        <v>369.94767329574637</v>
      </c>
      <c r="Y67" s="81">
        <f>I67*Inputs!$E$84</f>
        <v>369.94767329574637</v>
      </c>
      <c r="Z67" s="81">
        <f>J67*Inputs!$E$84</f>
        <v>549.92221706124474</v>
      </c>
      <c r="AA67" s="81">
        <f>K67*Inputs!$E$84</f>
        <v>549.92221706124474</v>
      </c>
      <c r="AB67" s="6"/>
      <c r="AC67" s="81">
        <f>E67*Inputs!$E$85</f>
        <v>2399.6605835399778</v>
      </c>
      <c r="AD67" s="81">
        <f>F67*Inputs!$E$85</f>
        <v>3599.4908753099671</v>
      </c>
      <c r="AE67" s="81">
        <f>G67*Inputs!$E$85</f>
        <v>3599.4908753099671</v>
      </c>
      <c r="AF67" s="81">
        <f>H67*Inputs!$E$85</f>
        <v>7398.9534659149276</v>
      </c>
      <c r="AG67" s="81">
        <f>I67*Inputs!$E$85</f>
        <v>7398.9534659149276</v>
      </c>
      <c r="AH67" s="81">
        <f>J67*Inputs!$E$85</f>
        <v>10998.444341224897</v>
      </c>
      <c r="AI67" s="81">
        <f>K67*Inputs!$E$85</f>
        <v>10998.444341224897</v>
      </c>
    </row>
    <row r="68" spans="2:35" x14ac:dyDescent="0.3">
      <c r="B68" s="85">
        <f t="shared" si="1"/>
        <v>50130</v>
      </c>
      <c r="C68" s="3"/>
      <c r="D68" s="1"/>
      <c r="E68" s="81">
        <f>E67*(1+IF($B68&lt;=Inputs!$Q$88,Inputs!$L$87,0)+Inputs!$L$86)</f>
        <v>81.479426186599824</v>
      </c>
      <c r="F68" s="81">
        <f>F67*(1+IF($B68&lt;=Inputs!$Q$88,Inputs!$L$87,0)+Inputs!$L$86)</f>
        <v>122.21913927989974</v>
      </c>
      <c r="G68" s="81">
        <f>G67*(1+IF($B68&lt;=Inputs!$Q$88,Inputs!$L$87,0)+Inputs!$L$86)</f>
        <v>122.21913927989974</v>
      </c>
      <c r="H68" s="81">
        <f>H67*(1+IF($B68&lt;=Inputs!$Q$88,Inputs!$L$87,0)+Inputs!$L$86)</f>
        <v>251.228230742016</v>
      </c>
      <c r="I68" s="81">
        <f>I67*(1+IF($B68&lt;=Inputs!$Q$88,Inputs!$L$87,0)+Inputs!$L$86)</f>
        <v>251.228230742016</v>
      </c>
      <c r="J68" s="81">
        <f>J67*(1+IF($B68&lt;=Inputs!$Q$88,Inputs!$L$87,0)+Inputs!$L$86)</f>
        <v>373.44737002191579</v>
      </c>
      <c r="K68" s="81">
        <f>K67*(1+IF($B68&lt;=Inputs!$Q$88,Inputs!$L$87,0)+Inputs!$L$86)</f>
        <v>373.44737002191579</v>
      </c>
      <c r="L68" s="81"/>
      <c r="M68" s="81">
        <f>M67*(1+Inputs!$L$84)</f>
        <v>197.99877703851098</v>
      </c>
      <c r="N68" s="81">
        <f>N67*(1+Inputs!$L$84)</f>
        <v>0</v>
      </c>
      <c r="O68" s="81">
        <f>O67*(1+Inputs!$L$84)</f>
        <v>0</v>
      </c>
      <c r="P68" s="81">
        <f>P67*(1+Inputs!$L$84)</f>
        <v>0</v>
      </c>
      <c r="Q68" s="81">
        <f>Q67*(1+Inputs!$L$84)</f>
        <v>0</v>
      </c>
      <c r="R68" s="81">
        <f>R67*(1+Inputs!$L$84)</f>
        <v>0</v>
      </c>
      <c r="S68" s="81">
        <f>S67*(1+Inputs!$L$84)</f>
        <v>0</v>
      </c>
      <c r="T68" s="81"/>
      <c r="U68" s="81">
        <f>E68*Inputs!$E$84</f>
        <v>122.21913927989974</v>
      </c>
      <c r="V68" s="81">
        <f>F68*Inputs!$E$84</f>
        <v>183.32870891984959</v>
      </c>
      <c r="W68" s="81">
        <f>G68*Inputs!$E$84</f>
        <v>183.32870891984959</v>
      </c>
      <c r="X68" s="81">
        <f>H68*Inputs!$E$84</f>
        <v>376.84234611302401</v>
      </c>
      <c r="Y68" s="81">
        <f>I68*Inputs!$E$84</f>
        <v>376.84234611302401</v>
      </c>
      <c r="Z68" s="81">
        <f>J68*Inputs!$E$84</f>
        <v>560.17105503287371</v>
      </c>
      <c r="AA68" s="81">
        <f>K68*Inputs!$E$84</f>
        <v>560.17105503287371</v>
      </c>
      <c r="AB68" s="6"/>
      <c r="AC68" s="81">
        <f>E68*Inputs!$E$85</f>
        <v>2444.3827855979948</v>
      </c>
      <c r="AD68" s="81">
        <f>F68*Inputs!$E$85</f>
        <v>3666.574178396992</v>
      </c>
      <c r="AE68" s="81">
        <f>G68*Inputs!$E$85</f>
        <v>3666.574178396992</v>
      </c>
      <c r="AF68" s="81">
        <f>H68*Inputs!$E$85</f>
        <v>7536.8469222604799</v>
      </c>
      <c r="AG68" s="81">
        <f>I68*Inputs!$E$85</f>
        <v>7536.8469222604799</v>
      </c>
      <c r="AH68" s="81">
        <f>J68*Inputs!$E$85</f>
        <v>11203.421100657473</v>
      </c>
      <c r="AI68" s="81">
        <f>K68*Inputs!$E$85</f>
        <v>11203.421100657473</v>
      </c>
    </row>
    <row r="69" spans="2:35" x14ac:dyDescent="0.3">
      <c r="B69" s="85">
        <f t="shared" si="1"/>
        <v>50495</v>
      </c>
      <c r="C69" s="3"/>
      <c r="D69" s="1"/>
      <c r="E69" s="81">
        <f>E68*(1+IF($B69&lt;=Inputs!$Q$88,Inputs!$L$87,0)+Inputs!$L$86)</f>
        <v>82.997949008736967</v>
      </c>
      <c r="F69" s="81">
        <f>F68*(1+IF($B69&lt;=Inputs!$Q$88,Inputs!$L$87,0)+Inputs!$L$86)</f>
        <v>124.49692351310544</v>
      </c>
      <c r="G69" s="81">
        <f>G68*(1+IF($B69&lt;=Inputs!$Q$88,Inputs!$L$87,0)+Inputs!$L$86)</f>
        <v>124.49692351310544</v>
      </c>
      <c r="H69" s="81">
        <f>H68*(1+IF($B69&lt;=Inputs!$Q$88,Inputs!$L$87,0)+Inputs!$L$86)</f>
        <v>255.91034277693885</v>
      </c>
      <c r="I69" s="81">
        <f>I68*(1+IF($B69&lt;=Inputs!$Q$88,Inputs!$L$87,0)+Inputs!$L$86)</f>
        <v>255.91034277693885</v>
      </c>
      <c r="J69" s="81">
        <f>J68*(1+IF($B69&lt;=Inputs!$Q$88,Inputs!$L$87,0)+Inputs!$L$86)</f>
        <v>380.40726629004433</v>
      </c>
      <c r="K69" s="81">
        <f>K68*(1+IF($B69&lt;=Inputs!$Q$88,Inputs!$L$87,0)+Inputs!$L$86)</f>
        <v>380.40726629004433</v>
      </c>
      <c r="L69" s="81"/>
      <c r="M69" s="81">
        <f>M68*(1+Inputs!$L$84)</f>
        <v>207.22397890111537</v>
      </c>
      <c r="N69" s="81">
        <f>N68*(1+Inputs!$L$84)</f>
        <v>0</v>
      </c>
      <c r="O69" s="81">
        <f>O68*(1+Inputs!$L$84)</f>
        <v>0</v>
      </c>
      <c r="P69" s="81">
        <f>P68*(1+Inputs!$L$84)</f>
        <v>0</v>
      </c>
      <c r="Q69" s="81">
        <f>Q68*(1+Inputs!$L$84)</f>
        <v>0</v>
      </c>
      <c r="R69" s="81">
        <f>R68*(1+Inputs!$L$84)</f>
        <v>0</v>
      </c>
      <c r="S69" s="81">
        <f>S68*(1+Inputs!$L$84)</f>
        <v>0</v>
      </c>
      <c r="T69" s="81"/>
      <c r="U69" s="81">
        <f>E69*Inputs!$E$84</f>
        <v>124.49692351310546</v>
      </c>
      <c r="V69" s="81">
        <f>F69*Inputs!$E$84</f>
        <v>186.74538526965816</v>
      </c>
      <c r="W69" s="81">
        <f>G69*Inputs!$E$84</f>
        <v>186.74538526965816</v>
      </c>
      <c r="X69" s="81">
        <f>H69*Inputs!$E$84</f>
        <v>383.86551416540829</v>
      </c>
      <c r="Y69" s="81">
        <f>I69*Inputs!$E$84</f>
        <v>383.86551416540829</v>
      </c>
      <c r="Z69" s="81">
        <f>J69*Inputs!$E$84</f>
        <v>570.61089943506647</v>
      </c>
      <c r="AA69" s="81">
        <f>K69*Inputs!$E$84</f>
        <v>570.61089943506647</v>
      </c>
      <c r="AB69" s="6"/>
      <c r="AC69" s="81">
        <f>E69*Inputs!$E$85</f>
        <v>2489.9384702621091</v>
      </c>
      <c r="AD69" s="81">
        <f>F69*Inputs!$E$85</f>
        <v>3734.9077053931633</v>
      </c>
      <c r="AE69" s="81">
        <f>G69*Inputs!$E$85</f>
        <v>3734.9077053931633</v>
      </c>
      <c r="AF69" s="81">
        <f>H69*Inputs!$E$85</f>
        <v>7677.3102833081657</v>
      </c>
      <c r="AG69" s="81">
        <f>I69*Inputs!$E$85</f>
        <v>7677.3102833081657</v>
      </c>
      <c r="AH69" s="81">
        <f>J69*Inputs!$E$85</f>
        <v>11412.21798870133</v>
      </c>
      <c r="AI69" s="81">
        <f>K69*Inputs!$E$85</f>
        <v>11412.21798870133</v>
      </c>
    </row>
    <row r="70" spans="2:35" x14ac:dyDescent="0.3">
      <c r="B70" s="85">
        <f t="shared" si="1"/>
        <v>50860</v>
      </c>
      <c r="C70" s="3"/>
      <c r="D70" s="1"/>
      <c r="E70" s="81">
        <f>E69*(1+IF($B70&lt;=Inputs!$Q$88,Inputs!$L$87,0)+Inputs!$L$86)</f>
        <v>84.544772368436441</v>
      </c>
      <c r="F70" s="81">
        <f>F69*(1+IF($B70&lt;=Inputs!$Q$88,Inputs!$L$87,0)+Inputs!$L$86)</f>
        <v>126.81715855265466</v>
      </c>
      <c r="G70" s="81">
        <f>G69*(1+IF($B70&lt;=Inputs!$Q$88,Inputs!$L$87,0)+Inputs!$L$86)</f>
        <v>126.81715855265466</v>
      </c>
      <c r="H70" s="81">
        <f>H69*(1+IF($B70&lt;=Inputs!$Q$88,Inputs!$L$87,0)+Inputs!$L$86)</f>
        <v>260.67971480267892</v>
      </c>
      <c r="I70" s="81">
        <f>I69*(1+IF($B70&lt;=Inputs!$Q$88,Inputs!$L$87,0)+Inputs!$L$86)</f>
        <v>260.67971480267892</v>
      </c>
      <c r="J70" s="81">
        <f>J69*(1+IF($B70&lt;=Inputs!$Q$88,Inputs!$L$87,0)+Inputs!$L$86)</f>
        <v>387.49687335533361</v>
      </c>
      <c r="K70" s="81">
        <f>K69*(1+IF($B70&lt;=Inputs!$Q$88,Inputs!$L$87,0)+Inputs!$L$86)</f>
        <v>387.49687335533361</v>
      </c>
      <c r="L70" s="81"/>
      <c r="M70" s="81">
        <f>M69*(1+Inputs!$L$84)</f>
        <v>216.87900336504447</v>
      </c>
      <c r="N70" s="81">
        <f>N69*(1+Inputs!$L$84)</f>
        <v>0</v>
      </c>
      <c r="O70" s="81">
        <f>O69*(1+Inputs!$L$84)</f>
        <v>0</v>
      </c>
      <c r="P70" s="81">
        <f>P69*(1+Inputs!$L$84)</f>
        <v>0</v>
      </c>
      <c r="Q70" s="81">
        <f>Q69*(1+Inputs!$L$84)</f>
        <v>0</v>
      </c>
      <c r="R70" s="81">
        <f>R69*(1+Inputs!$L$84)</f>
        <v>0</v>
      </c>
      <c r="S70" s="81">
        <f>S69*(1+Inputs!$L$84)</f>
        <v>0</v>
      </c>
      <c r="T70" s="81"/>
      <c r="U70" s="81">
        <f>E70*Inputs!$E$84</f>
        <v>126.81715855265466</v>
      </c>
      <c r="V70" s="81">
        <f>F70*Inputs!$E$84</f>
        <v>190.22573782898201</v>
      </c>
      <c r="W70" s="81">
        <f>G70*Inputs!$E$84</f>
        <v>190.22573782898201</v>
      </c>
      <c r="X70" s="81">
        <f>H70*Inputs!$E$84</f>
        <v>391.01957220401835</v>
      </c>
      <c r="Y70" s="81">
        <f>I70*Inputs!$E$84</f>
        <v>391.01957220401835</v>
      </c>
      <c r="Z70" s="81">
        <f>J70*Inputs!$E$84</f>
        <v>581.24531003300035</v>
      </c>
      <c r="AA70" s="81">
        <f>K70*Inputs!$E$84</f>
        <v>581.24531003300035</v>
      </c>
      <c r="AB70" s="6"/>
      <c r="AC70" s="81">
        <f>E70*Inputs!$E$85</f>
        <v>2536.3431710530931</v>
      </c>
      <c r="AD70" s="81">
        <f>F70*Inputs!$E$85</f>
        <v>3804.5147565796397</v>
      </c>
      <c r="AE70" s="81">
        <f>G70*Inputs!$E$85</f>
        <v>3804.5147565796397</v>
      </c>
      <c r="AF70" s="81">
        <f>H70*Inputs!$E$85</f>
        <v>7820.3914440803674</v>
      </c>
      <c r="AG70" s="81">
        <f>I70*Inputs!$E$85</f>
        <v>7820.3914440803674</v>
      </c>
      <c r="AH70" s="81">
        <f>J70*Inputs!$E$85</f>
        <v>11624.906200660009</v>
      </c>
      <c r="AI70" s="81">
        <f>K70*Inputs!$E$85</f>
        <v>11624.906200660009</v>
      </c>
    </row>
    <row r="71" spans="2:35" x14ac:dyDescent="0.3">
      <c r="B71" s="85">
        <f t="shared" si="1"/>
        <v>51226</v>
      </c>
      <c r="C71" s="3"/>
      <c r="D71" s="1"/>
      <c r="E71" s="81">
        <f>E70*(1+IF($B71&lt;=Inputs!$Q$88,Inputs!$L$87,0)+Inputs!$L$86)</f>
        <v>86.12042369960615</v>
      </c>
      <c r="F71" s="81">
        <f>F70*(1+IF($B71&lt;=Inputs!$Q$88,Inputs!$L$87,0)+Inputs!$L$86)</f>
        <v>129.18063554940923</v>
      </c>
      <c r="G71" s="81">
        <f>G70*(1+IF($B71&lt;=Inputs!$Q$88,Inputs!$L$87,0)+Inputs!$L$86)</f>
        <v>129.18063554940923</v>
      </c>
      <c r="H71" s="81">
        <f>H70*(1+IF($B71&lt;=Inputs!$Q$88,Inputs!$L$87,0)+Inputs!$L$86)</f>
        <v>265.53797307378551</v>
      </c>
      <c r="I71" s="81">
        <f>I70*(1+IF($B71&lt;=Inputs!$Q$88,Inputs!$L$87,0)+Inputs!$L$86)</f>
        <v>265.53797307378551</v>
      </c>
      <c r="J71" s="81">
        <f>J70*(1+IF($B71&lt;=Inputs!$Q$88,Inputs!$L$87,0)+Inputs!$L$86)</f>
        <v>394.71860862319477</v>
      </c>
      <c r="K71" s="81">
        <f>K70*(1+IF($B71&lt;=Inputs!$Q$88,Inputs!$L$87,0)+Inputs!$L$86)</f>
        <v>394.71860862319477</v>
      </c>
      <c r="L71" s="81"/>
      <c r="M71" s="81">
        <f>M70*(1+Inputs!$L$84)</f>
        <v>226.98387681794384</v>
      </c>
      <c r="N71" s="81">
        <f>N70*(1+Inputs!$L$84)</f>
        <v>0</v>
      </c>
      <c r="O71" s="81">
        <f>O70*(1+Inputs!$L$84)</f>
        <v>0</v>
      </c>
      <c r="P71" s="81">
        <f>P70*(1+Inputs!$L$84)</f>
        <v>0</v>
      </c>
      <c r="Q71" s="81">
        <f>Q70*(1+Inputs!$L$84)</f>
        <v>0</v>
      </c>
      <c r="R71" s="81">
        <f>R70*(1+Inputs!$L$84)</f>
        <v>0</v>
      </c>
      <c r="S71" s="81">
        <f>S70*(1+Inputs!$L$84)</f>
        <v>0</v>
      </c>
      <c r="T71" s="81"/>
      <c r="U71" s="81">
        <f>E71*Inputs!$E$84</f>
        <v>129.18063554940923</v>
      </c>
      <c r="V71" s="81">
        <f>F71*Inputs!$E$84</f>
        <v>193.77095332411386</v>
      </c>
      <c r="W71" s="81">
        <f>G71*Inputs!$E$84</f>
        <v>193.77095332411386</v>
      </c>
      <c r="X71" s="81">
        <f>H71*Inputs!$E$84</f>
        <v>398.30695961067829</v>
      </c>
      <c r="Y71" s="81">
        <f>I71*Inputs!$E$84</f>
        <v>398.30695961067829</v>
      </c>
      <c r="Z71" s="81">
        <f>J71*Inputs!$E$84</f>
        <v>592.07791293479215</v>
      </c>
      <c r="AA71" s="81">
        <f>K71*Inputs!$E$84</f>
        <v>592.07791293479215</v>
      </c>
      <c r="AB71" s="6"/>
      <c r="AC71" s="81">
        <f>E71*Inputs!$E$85</f>
        <v>2583.6127109881845</v>
      </c>
      <c r="AD71" s="81">
        <f>F71*Inputs!$E$85</f>
        <v>3875.4190664822768</v>
      </c>
      <c r="AE71" s="81">
        <f>G71*Inputs!$E$85</f>
        <v>3875.4190664822768</v>
      </c>
      <c r="AF71" s="81">
        <f>H71*Inputs!$E$85</f>
        <v>7966.1391922135654</v>
      </c>
      <c r="AG71" s="81">
        <f>I71*Inputs!$E$85</f>
        <v>7966.1391922135654</v>
      </c>
      <c r="AH71" s="81">
        <f>J71*Inputs!$E$85</f>
        <v>11841.558258695843</v>
      </c>
      <c r="AI71" s="81">
        <f>K71*Inputs!$E$85</f>
        <v>11841.558258695843</v>
      </c>
    </row>
    <row r="72" spans="2:35" x14ac:dyDescent="0.3">
      <c r="B72" s="85">
        <f t="shared" si="1"/>
        <v>51591</v>
      </c>
      <c r="C72" s="3"/>
      <c r="D72" s="1"/>
      <c r="E72" s="81">
        <f>E71*(1+IF($B72&lt;=Inputs!$Q$88,Inputs!$L$87,0)+Inputs!$L$86)</f>
        <v>87.725440265879911</v>
      </c>
      <c r="F72" s="81">
        <f>F71*(1+IF($B72&lt;=Inputs!$Q$88,Inputs!$L$87,0)+Inputs!$L$86)</f>
        <v>131.58816039881987</v>
      </c>
      <c r="G72" s="81">
        <f>G71*(1+IF($B72&lt;=Inputs!$Q$88,Inputs!$L$87,0)+Inputs!$L$86)</f>
        <v>131.58816039881987</v>
      </c>
      <c r="H72" s="81">
        <f>H71*(1+IF($B72&lt;=Inputs!$Q$88,Inputs!$L$87,0)+Inputs!$L$86)</f>
        <v>270.4867741531296</v>
      </c>
      <c r="I72" s="81">
        <f>I71*(1+IF($B72&lt;=Inputs!$Q$88,Inputs!$L$87,0)+Inputs!$L$86)</f>
        <v>270.4867741531296</v>
      </c>
      <c r="J72" s="81">
        <f>J71*(1+IF($B72&lt;=Inputs!$Q$88,Inputs!$L$87,0)+Inputs!$L$86)</f>
        <v>402.07493455194947</v>
      </c>
      <c r="K72" s="81">
        <f>K71*(1+IF($B72&lt;=Inputs!$Q$88,Inputs!$L$87,0)+Inputs!$L$86)</f>
        <v>402.07493455194947</v>
      </c>
      <c r="L72" s="81"/>
      <c r="M72" s="81">
        <f>M71*(1+Inputs!$L$84)</f>
        <v>237.55955872124559</v>
      </c>
      <c r="N72" s="81">
        <f>N71*(1+Inputs!$L$84)</f>
        <v>0</v>
      </c>
      <c r="O72" s="81">
        <f>O71*(1+Inputs!$L$84)</f>
        <v>0</v>
      </c>
      <c r="P72" s="81">
        <f>P71*(1+Inputs!$L$84)</f>
        <v>0</v>
      </c>
      <c r="Q72" s="81">
        <f>Q71*(1+Inputs!$L$84)</f>
        <v>0</v>
      </c>
      <c r="R72" s="81">
        <f>R71*(1+Inputs!$L$84)</f>
        <v>0</v>
      </c>
      <c r="S72" s="81">
        <f>S71*(1+Inputs!$L$84)</f>
        <v>0</v>
      </c>
      <c r="T72" s="81"/>
      <c r="U72" s="81">
        <f>E72*Inputs!$E$84</f>
        <v>131.58816039881987</v>
      </c>
      <c r="V72" s="81">
        <f>F72*Inputs!$E$84</f>
        <v>197.3822405982298</v>
      </c>
      <c r="W72" s="81">
        <f>G72*Inputs!$E$84</f>
        <v>197.3822405982298</v>
      </c>
      <c r="X72" s="81">
        <f>H72*Inputs!$E$84</f>
        <v>405.73016122969443</v>
      </c>
      <c r="Y72" s="81">
        <f>I72*Inputs!$E$84</f>
        <v>405.73016122969443</v>
      </c>
      <c r="Z72" s="81">
        <f>J72*Inputs!$E$84</f>
        <v>603.11240182792426</v>
      </c>
      <c r="AA72" s="81">
        <f>K72*Inputs!$E$84</f>
        <v>603.11240182792426</v>
      </c>
      <c r="AB72" s="6"/>
      <c r="AC72" s="81">
        <f>E72*Inputs!$E$85</f>
        <v>2631.7632079763971</v>
      </c>
      <c r="AD72" s="81">
        <f>F72*Inputs!$E$85</f>
        <v>3947.6448119645961</v>
      </c>
      <c r="AE72" s="81">
        <f>G72*Inputs!$E$85</f>
        <v>3947.6448119645961</v>
      </c>
      <c r="AF72" s="81">
        <f>H72*Inputs!$E$85</f>
        <v>8114.6032245938877</v>
      </c>
      <c r="AG72" s="81">
        <f>I72*Inputs!$E$85</f>
        <v>8114.6032245938877</v>
      </c>
      <c r="AH72" s="81">
        <f>J72*Inputs!$E$85</f>
        <v>12062.248036558483</v>
      </c>
      <c r="AI72" s="81">
        <f>K72*Inputs!$E$85</f>
        <v>12062.248036558483</v>
      </c>
    </row>
    <row r="74" spans="2:35" s="18" customFormat="1" x14ac:dyDescent="0.3">
      <c r="B74" s="17" t="s">
        <v>326</v>
      </c>
      <c r="C74" s="17"/>
      <c r="E74" s="17"/>
      <c r="F74" s="17"/>
    </row>
    <row r="75" spans="2:35" x14ac:dyDescent="0.3">
      <c r="B75" s="1"/>
      <c r="C75" s="1"/>
      <c r="D75" s="1"/>
      <c r="E75" s="305" t="s">
        <v>89</v>
      </c>
      <c r="F75" s="305"/>
      <c r="G75" s="305"/>
      <c r="H75" s="305"/>
      <c r="I75" s="305"/>
      <c r="J75" s="305"/>
      <c r="K75" s="305"/>
      <c r="L75" s="1"/>
      <c r="M75" s="305" t="s">
        <v>64</v>
      </c>
      <c r="N75" s="305"/>
      <c r="O75" s="305"/>
      <c r="P75" s="305"/>
      <c r="Q75" s="305"/>
      <c r="R75" s="305"/>
      <c r="S75" s="305"/>
      <c r="T75" s="1"/>
      <c r="U75" s="305" t="s">
        <v>65</v>
      </c>
      <c r="V75" s="305"/>
      <c r="W75" s="305"/>
      <c r="X75" s="305"/>
      <c r="Y75" s="305"/>
      <c r="Z75" s="305"/>
      <c r="AA75" s="305"/>
      <c r="AB75" s="1"/>
      <c r="AC75" s="305" t="s">
        <v>66</v>
      </c>
      <c r="AD75" s="305"/>
      <c r="AE75" s="305"/>
      <c r="AF75" s="305"/>
      <c r="AG75" s="305"/>
      <c r="AH75" s="305"/>
      <c r="AI75" s="305"/>
    </row>
    <row r="76" spans="2:35" x14ac:dyDescent="0.3">
      <c r="B76" s="4" t="s">
        <v>2</v>
      </c>
      <c r="C76" s="4"/>
      <c r="D76" s="3"/>
      <c r="E76" s="3" t="s">
        <v>70</v>
      </c>
      <c r="F76" s="3" t="s">
        <v>69</v>
      </c>
      <c r="G76" s="3" t="s">
        <v>61</v>
      </c>
      <c r="H76" s="3" t="s">
        <v>68</v>
      </c>
      <c r="I76" s="3" t="s">
        <v>71</v>
      </c>
      <c r="J76" s="3" t="s">
        <v>72</v>
      </c>
      <c r="K76" s="3" t="s">
        <v>62</v>
      </c>
      <c r="L76" s="3"/>
      <c r="M76" s="3" t="s">
        <v>70</v>
      </c>
      <c r="N76" s="3" t="s">
        <v>69</v>
      </c>
      <c r="O76" s="3" t="s">
        <v>61</v>
      </c>
      <c r="P76" s="3" t="s">
        <v>68</v>
      </c>
      <c r="Q76" s="3" t="s">
        <v>71</v>
      </c>
      <c r="R76" s="3" t="s">
        <v>72</v>
      </c>
      <c r="S76" s="3" t="s">
        <v>62</v>
      </c>
      <c r="T76" s="3"/>
      <c r="U76" s="3" t="s">
        <v>70</v>
      </c>
      <c r="V76" s="3" t="s">
        <v>69</v>
      </c>
      <c r="W76" s="3" t="s">
        <v>61</v>
      </c>
      <c r="X76" s="3" t="s">
        <v>68</v>
      </c>
      <c r="Y76" s="3" t="s">
        <v>71</v>
      </c>
      <c r="Z76" s="3" t="s">
        <v>72</v>
      </c>
      <c r="AA76" s="3" t="s">
        <v>62</v>
      </c>
      <c r="AB76" s="3"/>
      <c r="AC76" s="3" t="s">
        <v>70</v>
      </c>
      <c r="AD76" s="3" t="s">
        <v>69</v>
      </c>
      <c r="AE76" s="3" t="s">
        <v>61</v>
      </c>
      <c r="AF76" s="3" t="s">
        <v>68</v>
      </c>
      <c r="AG76" s="3" t="s">
        <v>71</v>
      </c>
      <c r="AH76" s="3" t="s">
        <v>72</v>
      </c>
      <c r="AI76" s="3" t="s">
        <v>62</v>
      </c>
    </row>
    <row r="77" spans="2:35" hidden="1" x14ac:dyDescent="0.3">
      <c r="B77" s="84">
        <v>40268</v>
      </c>
      <c r="C77" s="3"/>
      <c r="D77" s="9"/>
      <c r="E77" s="81">
        <v>0</v>
      </c>
      <c r="F77" s="81">
        <v>0</v>
      </c>
      <c r="G77" s="81">
        <v>0</v>
      </c>
      <c r="H77" s="81">
        <v>0</v>
      </c>
      <c r="I77" s="81">
        <v>0</v>
      </c>
      <c r="J77" s="81">
        <v>0</v>
      </c>
      <c r="K77" s="81">
        <v>0</v>
      </c>
      <c r="L77" s="81"/>
      <c r="M77" s="81">
        <v>0</v>
      </c>
      <c r="N77" s="81">
        <v>0</v>
      </c>
      <c r="O77" s="81">
        <v>0</v>
      </c>
      <c r="P77" s="81">
        <v>0</v>
      </c>
      <c r="Q77" s="81">
        <v>0</v>
      </c>
      <c r="R77" s="81">
        <v>0</v>
      </c>
      <c r="S77" s="81">
        <v>0</v>
      </c>
      <c r="T77" s="81"/>
      <c r="U77" s="81"/>
      <c r="V77" s="81"/>
      <c r="W77" s="81"/>
      <c r="X77" s="81"/>
      <c r="Y77" s="81"/>
      <c r="Z77" s="81"/>
      <c r="AA77" s="81"/>
      <c r="AB77" s="6"/>
      <c r="AC77" s="81"/>
      <c r="AD77" s="81"/>
      <c r="AE77" s="81"/>
      <c r="AF77" s="81"/>
      <c r="AG77" s="81"/>
      <c r="AH77" s="81"/>
      <c r="AI77" s="81"/>
    </row>
    <row r="78" spans="2:35" hidden="1" x14ac:dyDescent="0.3">
      <c r="B78" s="85">
        <f>EOMONTH(B77,12)</f>
        <v>40633</v>
      </c>
      <c r="C78" s="3"/>
      <c r="D78" s="1"/>
      <c r="E78" s="81">
        <v>0</v>
      </c>
      <c r="F78" s="81">
        <v>0</v>
      </c>
      <c r="G78" s="81">
        <v>0</v>
      </c>
      <c r="H78" s="81">
        <v>0</v>
      </c>
      <c r="I78" s="81">
        <v>0</v>
      </c>
      <c r="J78" s="81">
        <v>0</v>
      </c>
      <c r="K78" s="81">
        <v>0</v>
      </c>
      <c r="L78" s="81"/>
      <c r="M78" s="81">
        <v>0</v>
      </c>
      <c r="N78" s="81">
        <v>0</v>
      </c>
      <c r="O78" s="81">
        <v>0</v>
      </c>
      <c r="P78" s="81">
        <v>0</v>
      </c>
      <c r="Q78" s="81">
        <v>0</v>
      </c>
      <c r="R78" s="81">
        <v>0</v>
      </c>
      <c r="S78" s="81">
        <v>0</v>
      </c>
      <c r="T78" s="81"/>
      <c r="U78" s="81"/>
      <c r="V78" s="81"/>
      <c r="W78" s="81"/>
      <c r="X78" s="81"/>
      <c r="Y78" s="81"/>
      <c r="Z78" s="81"/>
      <c r="AA78" s="81"/>
      <c r="AB78" s="6"/>
      <c r="AC78" s="81"/>
      <c r="AD78" s="81"/>
      <c r="AE78" s="81"/>
      <c r="AF78" s="81"/>
      <c r="AG78" s="81"/>
      <c r="AH78" s="81"/>
      <c r="AI78" s="81"/>
    </row>
    <row r="79" spans="2:35" hidden="1" x14ac:dyDescent="0.3">
      <c r="B79" s="85">
        <f t="shared" ref="B79:B108" si="2">EOMONTH(B78,12)</f>
        <v>40999</v>
      </c>
      <c r="C79" s="3"/>
      <c r="D79" s="1"/>
      <c r="E79" s="100">
        <f>Inputs!E79</f>
        <v>35</v>
      </c>
      <c r="F79" s="100">
        <f>Inputs!F79</f>
        <v>52</v>
      </c>
      <c r="G79" s="100">
        <f>Inputs!G79</f>
        <v>52</v>
      </c>
      <c r="H79" s="100">
        <f>Inputs!H79</f>
        <v>105</v>
      </c>
      <c r="I79" s="100">
        <f>Inputs!I79</f>
        <v>105</v>
      </c>
      <c r="J79" s="100">
        <f>Inputs!J79</f>
        <v>158</v>
      </c>
      <c r="K79" s="100">
        <f>Inputs!K79</f>
        <v>158</v>
      </c>
      <c r="L79" s="81"/>
      <c r="M79" s="81">
        <f>Inputs!$E$90</f>
        <v>130</v>
      </c>
      <c r="N79" s="81">
        <v>0</v>
      </c>
      <c r="O79" s="81">
        <v>0</v>
      </c>
      <c r="P79" s="81">
        <v>0</v>
      </c>
      <c r="Q79" s="81">
        <v>0</v>
      </c>
      <c r="R79" s="81">
        <v>0</v>
      </c>
      <c r="S79" s="81">
        <v>0</v>
      </c>
      <c r="T79" s="81"/>
      <c r="U79" s="81">
        <f>MROUND(E79*Inputs!$E$84,Inputs!$L$82)</f>
        <v>55</v>
      </c>
      <c r="V79" s="81">
        <f>MROUND(F79*Inputs!$E$84,Inputs!$L$82)</f>
        <v>80</v>
      </c>
      <c r="W79" s="81">
        <f>MROUND(G79*Inputs!$E$84,Inputs!$L$82)</f>
        <v>80</v>
      </c>
      <c r="X79" s="81">
        <f>MROUND(H79*Inputs!$E$84,Inputs!$L$82)</f>
        <v>160</v>
      </c>
      <c r="Y79" s="81">
        <f>MROUND(I79*Inputs!$E$84,Inputs!$L$82)</f>
        <v>160</v>
      </c>
      <c r="Z79" s="81">
        <f>MROUND(J79*Inputs!$E$84,Inputs!$L$82)</f>
        <v>235</v>
      </c>
      <c r="AA79" s="81">
        <f>MROUND(K79*Inputs!$E$84,Inputs!$L$82)</f>
        <v>235</v>
      </c>
      <c r="AB79" s="6"/>
      <c r="AC79" s="81">
        <f>MROUND(E79*Inputs!$E$85,Inputs!$L$82)</f>
        <v>1050</v>
      </c>
      <c r="AD79" s="81">
        <f>MROUND(F79*Inputs!$E$85,Inputs!$L$82)</f>
        <v>1560</v>
      </c>
      <c r="AE79" s="81">
        <f>MROUND(G79*Inputs!$E$85,Inputs!$L$82)</f>
        <v>1560</v>
      </c>
      <c r="AF79" s="81">
        <f>MROUND(H79*Inputs!$E$85,Inputs!$L$82)</f>
        <v>3150</v>
      </c>
      <c r="AG79" s="81">
        <f>MROUND(I79*Inputs!$E$85,Inputs!$L$82)</f>
        <v>3150</v>
      </c>
      <c r="AH79" s="81">
        <f>MROUND(J79*Inputs!$E$85,Inputs!$L$82)</f>
        <v>4740</v>
      </c>
      <c r="AI79" s="81">
        <f>MROUND(K79*Inputs!$E$85,Inputs!$L$82)</f>
        <v>4740</v>
      </c>
    </row>
    <row r="80" spans="2:35" hidden="1" x14ac:dyDescent="0.3">
      <c r="B80" s="85">
        <f t="shared" si="2"/>
        <v>41364</v>
      </c>
      <c r="C80" s="3"/>
      <c r="D80" s="1"/>
      <c r="E80" s="81">
        <f>MROUND(E8,Inputs!$L$82)</f>
        <v>35</v>
      </c>
      <c r="F80" s="81">
        <f>MROUND(F8,Inputs!$L$82)</f>
        <v>55</v>
      </c>
      <c r="G80" s="81">
        <f>MROUND(G8,Inputs!$L$82)</f>
        <v>55</v>
      </c>
      <c r="H80" s="81">
        <f>MROUND(H8,Inputs!$L$82)</f>
        <v>110</v>
      </c>
      <c r="I80" s="81">
        <f>MROUND(I8,Inputs!$L$82)</f>
        <v>110</v>
      </c>
      <c r="J80" s="81">
        <f>MROUND(J8,Inputs!$L$82)</f>
        <v>165</v>
      </c>
      <c r="K80" s="81">
        <f>MROUND(K8,Inputs!$L$82)</f>
        <v>165</v>
      </c>
      <c r="L80" s="81"/>
      <c r="M80" s="81">
        <f>MROUND(M8,Inputs!$L$83)</f>
        <v>140</v>
      </c>
      <c r="N80" s="81">
        <f>MROUND(N8,Inputs!$L$83)</f>
        <v>0</v>
      </c>
      <c r="O80" s="81">
        <f>MROUND(O8,Inputs!$L$83)</f>
        <v>0</v>
      </c>
      <c r="P80" s="81">
        <f>MROUND(P8,Inputs!$L$83)</f>
        <v>0</v>
      </c>
      <c r="Q80" s="81">
        <f>MROUND(Q8,Inputs!$L$83)</f>
        <v>0</v>
      </c>
      <c r="R80" s="81">
        <f>MROUND(R8,Inputs!$L$83)</f>
        <v>0</v>
      </c>
      <c r="S80" s="81">
        <f>MROUND(S8,Inputs!$L$83)</f>
        <v>0</v>
      </c>
      <c r="T80" s="81"/>
      <c r="U80" s="81">
        <f>MROUND(U8,Inputs!$L$82)</f>
        <v>55</v>
      </c>
      <c r="V80" s="81">
        <f>MROUND(V8,Inputs!$L$82)</f>
        <v>80</v>
      </c>
      <c r="W80" s="81">
        <f>MROUND(W8,Inputs!$L$82)</f>
        <v>80</v>
      </c>
      <c r="X80" s="81">
        <f>MROUND(X8,Inputs!$L$82)</f>
        <v>165</v>
      </c>
      <c r="Y80" s="81">
        <f>MROUND(Y8,Inputs!$L$82)</f>
        <v>165</v>
      </c>
      <c r="Z80" s="81">
        <f>MROUND(Z8,Inputs!$L$82)</f>
        <v>250</v>
      </c>
      <c r="AA80" s="81">
        <f>MROUND(AA8,Inputs!$L$82)</f>
        <v>250</v>
      </c>
      <c r="AB80" s="6"/>
      <c r="AC80" s="81">
        <f>MROUND(AC8,Inputs!$L$82)</f>
        <v>1100</v>
      </c>
      <c r="AD80" s="81">
        <f>MROUND(AD8,Inputs!$L$82)</f>
        <v>1635</v>
      </c>
      <c r="AE80" s="81">
        <f>MROUND(AE8,Inputs!$L$82)</f>
        <v>1635</v>
      </c>
      <c r="AF80" s="81">
        <f>MROUND(AF8,Inputs!$L$82)</f>
        <v>3305</v>
      </c>
      <c r="AG80" s="81">
        <f>MROUND(AG8,Inputs!$L$82)</f>
        <v>3305</v>
      </c>
      <c r="AH80" s="81">
        <f>MROUND(AH8,Inputs!$L$82)</f>
        <v>4970</v>
      </c>
      <c r="AI80" s="81">
        <f>MROUND(AI8,Inputs!$L$82)</f>
        <v>4970</v>
      </c>
    </row>
    <row r="81" spans="2:35" hidden="1" x14ac:dyDescent="0.3">
      <c r="B81" s="85">
        <f t="shared" si="2"/>
        <v>41729</v>
      </c>
      <c r="C81" s="3"/>
      <c r="D81" s="1"/>
      <c r="E81" s="81">
        <f>MROUND(E9,Inputs!$L$82)</f>
        <v>40</v>
      </c>
      <c r="F81" s="81">
        <f>MROUND(F9,Inputs!$L$82)</f>
        <v>55</v>
      </c>
      <c r="G81" s="81">
        <f>MROUND(G9,Inputs!$L$82)</f>
        <v>55</v>
      </c>
      <c r="H81" s="81">
        <f>MROUND(H9,Inputs!$L$82)</f>
        <v>115</v>
      </c>
      <c r="I81" s="81">
        <f>MROUND(I9,Inputs!$L$82)</f>
        <v>115</v>
      </c>
      <c r="J81" s="81">
        <f>MROUND(J9,Inputs!$L$82)</f>
        <v>175</v>
      </c>
      <c r="K81" s="81">
        <f>MROUND(K9,Inputs!$L$82)</f>
        <v>175</v>
      </c>
      <c r="L81" s="81"/>
      <c r="M81" s="81">
        <f>MROUND(M9,Inputs!$L$83)</f>
        <v>140</v>
      </c>
      <c r="N81" s="81">
        <f>MROUND(N9,Inputs!$L$83)</f>
        <v>0</v>
      </c>
      <c r="O81" s="81">
        <f>MROUND(O9,Inputs!$L$83)</f>
        <v>0</v>
      </c>
      <c r="P81" s="81">
        <f>MROUND(P9,Inputs!$L$83)</f>
        <v>0</v>
      </c>
      <c r="Q81" s="81">
        <f>MROUND(Q9,Inputs!$L$83)</f>
        <v>0</v>
      </c>
      <c r="R81" s="81">
        <f>MROUND(R9,Inputs!$L$83)</f>
        <v>0</v>
      </c>
      <c r="S81" s="81">
        <f>MROUND(S9,Inputs!$L$83)</f>
        <v>0</v>
      </c>
      <c r="T81" s="81"/>
      <c r="U81" s="81">
        <f>MROUND(U9,Inputs!$L$82)</f>
        <v>60</v>
      </c>
      <c r="V81" s="81">
        <f>MROUND(V9,Inputs!$L$82)</f>
        <v>85</v>
      </c>
      <c r="W81" s="81">
        <f>MROUND(W9,Inputs!$L$82)</f>
        <v>85</v>
      </c>
      <c r="X81" s="81">
        <f>MROUND(X9,Inputs!$L$82)</f>
        <v>175</v>
      </c>
      <c r="Y81" s="81">
        <f>MROUND(Y9,Inputs!$L$82)</f>
        <v>175</v>
      </c>
      <c r="Z81" s="81">
        <f>MROUND(Z9,Inputs!$L$82)</f>
        <v>260</v>
      </c>
      <c r="AA81" s="81">
        <f>MROUND(AA9,Inputs!$L$82)</f>
        <v>260</v>
      </c>
      <c r="AB81" s="6"/>
      <c r="AC81" s="81">
        <f>MROUND(AC9,Inputs!$L$82)</f>
        <v>1155</v>
      </c>
      <c r="AD81" s="81">
        <f>MROUND(AD9,Inputs!$L$82)</f>
        <v>1715</v>
      </c>
      <c r="AE81" s="81">
        <f>MROUND(AE9,Inputs!$L$82)</f>
        <v>1715</v>
      </c>
      <c r="AF81" s="81">
        <f>MROUND(AF9,Inputs!$L$82)</f>
        <v>3465</v>
      </c>
      <c r="AG81" s="81">
        <f>MROUND(AG9,Inputs!$L$82)</f>
        <v>3465</v>
      </c>
      <c r="AH81" s="81">
        <f>MROUND(AH9,Inputs!$L$82)</f>
        <v>5210</v>
      </c>
      <c r="AI81" s="81">
        <f>MROUND(AI9,Inputs!$L$82)</f>
        <v>5210</v>
      </c>
    </row>
    <row r="82" spans="2:35" hidden="1" x14ac:dyDescent="0.3">
      <c r="B82" s="85">
        <f t="shared" si="2"/>
        <v>42094</v>
      </c>
      <c r="C82" s="3"/>
      <c r="D82" s="1"/>
      <c r="E82" s="81">
        <f>MROUND(E10,Inputs!$L$82)</f>
        <v>40</v>
      </c>
      <c r="F82" s="81">
        <f>MROUND(F10,Inputs!$L$82)</f>
        <v>60</v>
      </c>
      <c r="G82" s="81">
        <f>MROUND(G10,Inputs!$L$82)</f>
        <v>60</v>
      </c>
      <c r="H82" s="81">
        <f>MROUND(H10,Inputs!$L$82)</f>
        <v>120</v>
      </c>
      <c r="I82" s="81">
        <f>MROUND(I10,Inputs!$L$82)</f>
        <v>120</v>
      </c>
      <c r="J82" s="81">
        <f>MROUND(J10,Inputs!$L$82)</f>
        <v>180</v>
      </c>
      <c r="K82" s="81">
        <f>MROUND(K10,Inputs!$L$82)</f>
        <v>180</v>
      </c>
      <c r="L82" s="81"/>
      <c r="M82" s="81">
        <f>MROUND(M10,Inputs!$L$83)</f>
        <v>150</v>
      </c>
      <c r="N82" s="81">
        <f>MROUND(N10,Inputs!$L$83)</f>
        <v>0</v>
      </c>
      <c r="O82" s="81">
        <f>MROUND(O10,Inputs!$L$83)</f>
        <v>0</v>
      </c>
      <c r="P82" s="81">
        <f>MROUND(P10,Inputs!$L$83)</f>
        <v>0</v>
      </c>
      <c r="Q82" s="81">
        <f>MROUND(Q10,Inputs!$L$83)</f>
        <v>0</v>
      </c>
      <c r="R82" s="81">
        <f>MROUND(R10,Inputs!$L$83)</f>
        <v>0</v>
      </c>
      <c r="S82" s="81">
        <f>MROUND(S10,Inputs!$L$83)</f>
        <v>0</v>
      </c>
      <c r="T82" s="81"/>
      <c r="U82" s="81">
        <f>MROUND(U10,Inputs!$L$82)</f>
        <v>60</v>
      </c>
      <c r="V82" s="81">
        <f>MROUND(V10,Inputs!$L$82)</f>
        <v>90</v>
      </c>
      <c r="W82" s="81">
        <f>MROUND(W10,Inputs!$L$82)</f>
        <v>90</v>
      </c>
      <c r="X82" s="81">
        <f>MROUND(X10,Inputs!$L$82)</f>
        <v>180</v>
      </c>
      <c r="Y82" s="81">
        <f>MROUND(Y10,Inputs!$L$82)</f>
        <v>180</v>
      </c>
      <c r="Z82" s="81">
        <f>MROUND(Z10,Inputs!$L$82)</f>
        <v>275</v>
      </c>
      <c r="AA82" s="81">
        <f>MROUND(AA10,Inputs!$L$82)</f>
        <v>275</v>
      </c>
      <c r="AB82" s="6"/>
      <c r="AC82" s="81">
        <f>MROUND(AC10,Inputs!$L$82)</f>
        <v>1210</v>
      </c>
      <c r="AD82" s="81">
        <f>MROUND(AD10,Inputs!$L$82)</f>
        <v>1800</v>
      </c>
      <c r="AE82" s="81">
        <f>MROUND(AE10,Inputs!$L$82)</f>
        <v>1800</v>
      </c>
      <c r="AF82" s="81">
        <f>MROUND(AF10,Inputs!$L$82)</f>
        <v>3630</v>
      </c>
      <c r="AG82" s="81">
        <f>MROUND(AG10,Inputs!$L$82)</f>
        <v>3630</v>
      </c>
      <c r="AH82" s="81">
        <f>MROUND(AH10,Inputs!$L$82)</f>
        <v>5465</v>
      </c>
      <c r="AI82" s="81">
        <f>MROUND(AI10,Inputs!$L$82)</f>
        <v>5465</v>
      </c>
    </row>
    <row r="83" spans="2:35" hidden="1" x14ac:dyDescent="0.3">
      <c r="B83" s="85">
        <f t="shared" si="2"/>
        <v>42460</v>
      </c>
      <c r="C83" s="3"/>
      <c r="D83" s="1"/>
      <c r="E83" s="81">
        <f>MROUND(E11,Inputs!$L$82)</f>
        <v>40</v>
      </c>
      <c r="F83" s="81">
        <f>MROUND(F11,Inputs!$L$82)</f>
        <v>65</v>
      </c>
      <c r="G83" s="81">
        <f>MROUND(G11,Inputs!$L$82)</f>
        <v>65</v>
      </c>
      <c r="H83" s="81">
        <f>MROUND(H11,Inputs!$L$82)</f>
        <v>125</v>
      </c>
      <c r="I83" s="81">
        <f>MROUND(I11,Inputs!$L$82)</f>
        <v>125</v>
      </c>
      <c r="J83" s="81">
        <f>MROUND(J11,Inputs!$L$82)</f>
        <v>190</v>
      </c>
      <c r="K83" s="81">
        <f>MROUND(K11,Inputs!$L$82)</f>
        <v>190</v>
      </c>
      <c r="L83" s="81"/>
      <c r="M83" s="81">
        <f>MROUND(M11,Inputs!$L$83)</f>
        <v>160</v>
      </c>
      <c r="N83" s="81">
        <f>MROUND(N11,Inputs!$L$83)</f>
        <v>0</v>
      </c>
      <c r="O83" s="81">
        <f>MROUND(O11,Inputs!$L$83)</f>
        <v>0</v>
      </c>
      <c r="P83" s="81">
        <f>MROUND(P11,Inputs!$L$83)</f>
        <v>0</v>
      </c>
      <c r="Q83" s="81">
        <f>MROUND(Q11,Inputs!$L$83)</f>
        <v>0</v>
      </c>
      <c r="R83" s="81">
        <f>MROUND(R11,Inputs!$L$83)</f>
        <v>0</v>
      </c>
      <c r="S83" s="81">
        <f>MROUND(S11,Inputs!$L$83)</f>
        <v>0</v>
      </c>
      <c r="T83" s="81"/>
      <c r="U83" s="81">
        <f>MROUND(U11,Inputs!$L$82)</f>
        <v>65</v>
      </c>
      <c r="V83" s="81">
        <f>MROUND(V11,Inputs!$L$82)</f>
        <v>95</v>
      </c>
      <c r="W83" s="81">
        <f>MROUND(W11,Inputs!$L$82)</f>
        <v>95</v>
      </c>
      <c r="X83" s="81">
        <f>MROUND(X11,Inputs!$L$82)</f>
        <v>190</v>
      </c>
      <c r="Y83" s="81">
        <f>MROUND(Y11,Inputs!$L$82)</f>
        <v>190</v>
      </c>
      <c r="Z83" s="81">
        <f>MROUND(Z11,Inputs!$L$82)</f>
        <v>285</v>
      </c>
      <c r="AA83" s="81">
        <f>MROUND(AA11,Inputs!$L$82)</f>
        <v>285</v>
      </c>
      <c r="AB83" s="6"/>
      <c r="AC83" s="81">
        <f>MROUND(AC11,Inputs!$L$82)</f>
        <v>1270</v>
      </c>
      <c r="AD83" s="81">
        <f>MROUND(AD11,Inputs!$L$82)</f>
        <v>1885</v>
      </c>
      <c r="AE83" s="81">
        <f>MROUND(AE11,Inputs!$L$82)</f>
        <v>1885</v>
      </c>
      <c r="AF83" s="81">
        <f>MROUND(AF11,Inputs!$L$82)</f>
        <v>3810</v>
      </c>
      <c r="AG83" s="81">
        <f>MROUND(AG11,Inputs!$L$82)</f>
        <v>3810</v>
      </c>
      <c r="AH83" s="81">
        <f>MROUND(AH11,Inputs!$L$82)</f>
        <v>5730</v>
      </c>
      <c r="AI83" s="81">
        <f>MROUND(AI11,Inputs!$L$82)</f>
        <v>5730</v>
      </c>
    </row>
    <row r="84" spans="2:35" hidden="1" x14ac:dyDescent="0.3">
      <c r="B84" s="85">
        <f t="shared" si="2"/>
        <v>42825</v>
      </c>
      <c r="C84" s="3"/>
      <c r="D84" s="1"/>
      <c r="E84" s="81">
        <f>MROUND(E12,Inputs!$L$82)</f>
        <v>45</v>
      </c>
      <c r="F84" s="81">
        <f>MROUND(F12,Inputs!$L$82)</f>
        <v>65</v>
      </c>
      <c r="G84" s="81">
        <f>MROUND(G12,Inputs!$L$82)</f>
        <v>65</v>
      </c>
      <c r="H84" s="81">
        <f>MROUND(H12,Inputs!$L$82)</f>
        <v>135</v>
      </c>
      <c r="I84" s="81">
        <f>MROUND(I12,Inputs!$L$82)</f>
        <v>135</v>
      </c>
      <c r="J84" s="81">
        <f>MROUND(J12,Inputs!$L$82)</f>
        <v>200</v>
      </c>
      <c r="K84" s="81">
        <f>MROUND(K12,Inputs!$L$82)</f>
        <v>200</v>
      </c>
      <c r="L84" s="81"/>
      <c r="M84" s="81">
        <f>MROUND(M12,Inputs!$L$83)</f>
        <v>160</v>
      </c>
      <c r="N84" s="81">
        <f>MROUND(N12,Inputs!$L$83)</f>
        <v>0</v>
      </c>
      <c r="O84" s="81">
        <f>MROUND(O12,Inputs!$L$83)</f>
        <v>0</v>
      </c>
      <c r="P84" s="81">
        <f>MROUND(P12,Inputs!$L$83)</f>
        <v>0</v>
      </c>
      <c r="Q84" s="81">
        <f>MROUND(Q12,Inputs!$L$83)</f>
        <v>0</v>
      </c>
      <c r="R84" s="81">
        <f>MROUND(R12,Inputs!$L$83)</f>
        <v>0</v>
      </c>
      <c r="S84" s="81">
        <f>MROUND(S12,Inputs!$L$83)</f>
        <v>0</v>
      </c>
      <c r="T84" s="81"/>
      <c r="U84" s="81">
        <f>MROUND(U12,Inputs!$L$82)</f>
        <v>65</v>
      </c>
      <c r="V84" s="81">
        <f>MROUND(V12,Inputs!$L$82)</f>
        <v>100</v>
      </c>
      <c r="W84" s="81">
        <f>MROUND(W12,Inputs!$L$82)</f>
        <v>100</v>
      </c>
      <c r="X84" s="81">
        <f>MROUND(X12,Inputs!$L$82)</f>
        <v>200</v>
      </c>
      <c r="Y84" s="81">
        <f>MROUND(Y12,Inputs!$L$82)</f>
        <v>200</v>
      </c>
      <c r="Z84" s="81">
        <f>MROUND(Z12,Inputs!$L$82)</f>
        <v>300</v>
      </c>
      <c r="AA84" s="81">
        <f>MROUND(AA12,Inputs!$L$82)</f>
        <v>300</v>
      </c>
      <c r="AB84" s="6"/>
      <c r="AC84" s="81">
        <f>MROUND(AC12,Inputs!$L$82)</f>
        <v>1330</v>
      </c>
      <c r="AD84" s="81">
        <f>MROUND(AD12,Inputs!$L$82)</f>
        <v>1980</v>
      </c>
      <c r="AE84" s="81">
        <f>MROUND(AE12,Inputs!$L$82)</f>
        <v>1980</v>
      </c>
      <c r="AF84" s="81">
        <f>MROUND(AF12,Inputs!$L$82)</f>
        <v>3995</v>
      </c>
      <c r="AG84" s="81">
        <f>MROUND(AG12,Inputs!$L$82)</f>
        <v>3995</v>
      </c>
      <c r="AH84" s="81">
        <f>MROUND(AH12,Inputs!$L$82)</f>
        <v>6010</v>
      </c>
      <c r="AI84" s="81">
        <f>MROUND(AI12,Inputs!$L$82)</f>
        <v>6010</v>
      </c>
    </row>
    <row r="85" spans="2:35" hidden="1" x14ac:dyDescent="0.3">
      <c r="B85" s="85">
        <f t="shared" si="2"/>
        <v>43190</v>
      </c>
      <c r="C85" s="3"/>
      <c r="D85" s="1"/>
      <c r="E85" s="81">
        <f>MROUND(E13,Inputs!$L$82)</f>
        <v>45</v>
      </c>
      <c r="F85" s="81">
        <f>MROUND(F13,Inputs!$L$82)</f>
        <v>70</v>
      </c>
      <c r="G85" s="81">
        <f>MROUND(G13,Inputs!$L$82)</f>
        <v>70</v>
      </c>
      <c r="H85" s="81">
        <f>MROUND(H13,Inputs!$L$82)</f>
        <v>140</v>
      </c>
      <c r="I85" s="81">
        <f>MROUND(I13,Inputs!$L$82)</f>
        <v>140</v>
      </c>
      <c r="J85" s="81">
        <f>MROUND(J13,Inputs!$L$82)</f>
        <v>210</v>
      </c>
      <c r="K85" s="81">
        <f>MROUND(K13,Inputs!$L$82)</f>
        <v>210</v>
      </c>
      <c r="L85" s="81"/>
      <c r="M85" s="81">
        <f>MROUND(M13,Inputs!$L$83)</f>
        <v>170</v>
      </c>
      <c r="N85" s="81">
        <f>MROUND(N13,Inputs!$L$83)</f>
        <v>0</v>
      </c>
      <c r="O85" s="81">
        <f>MROUND(O13,Inputs!$L$83)</f>
        <v>0</v>
      </c>
      <c r="P85" s="81">
        <f>MROUND(P13,Inputs!$L$83)</f>
        <v>0</v>
      </c>
      <c r="Q85" s="81">
        <f>MROUND(Q13,Inputs!$L$83)</f>
        <v>0</v>
      </c>
      <c r="R85" s="81">
        <f>MROUND(R13,Inputs!$L$83)</f>
        <v>0</v>
      </c>
      <c r="S85" s="81">
        <f>MROUND(S13,Inputs!$L$83)</f>
        <v>0</v>
      </c>
      <c r="T85" s="81"/>
      <c r="U85" s="81">
        <f>MROUND(U13,Inputs!$L$82)</f>
        <v>70</v>
      </c>
      <c r="V85" s="81">
        <f>MROUND(V13,Inputs!$L$82)</f>
        <v>105</v>
      </c>
      <c r="W85" s="81">
        <f>MROUND(W13,Inputs!$L$82)</f>
        <v>105</v>
      </c>
      <c r="X85" s="81">
        <f>MROUND(X13,Inputs!$L$82)</f>
        <v>210</v>
      </c>
      <c r="Y85" s="81">
        <f>MROUND(Y13,Inputs!$L$82)</f>
        <v>210</v>
      </c>
      <c r="Z85" s="81">
        <f>MROUND(Z13,Inputs!$L$82)</f>
        <v>315</v>
      </c>
      <c r="AA85" s="81">
        <f>MROUND(AA13,Inputs!$L$82)</f>
        <v>315</v>
      </c>
      <c r="AB85" s="6"/>
      <c r="AC85" s="81">
        <f>MROUND(AC13,Inputs!$L$82)</f>
        <v>1395</v>
      </c>
      <c r="AD85" s="81">
        <f>MROUND(AD13,Inputs!$L$82)</f>
        <v>2075</v>
      </c>
      <c r="AE85" s="81">
        <f>MROUND(AE13,Inputs!$L$82)</f>
        <v>2075</v>
      </c>
      <c r="AF85" s="81">
        <f>MROUND(AF13,Inputs!$L$82)</f>
        <v>4190</v>
      </c>
      <c r="AG85" s="81">
        <f>MROUND(AG13,Inputs!$L$82)</f>
        <v>4190</v>
      </c>
      <c r="AH85" s="81">
        <f>MROUND(AH13,Inputs!$L$82)</f>
        <v>6305</v>
      </c>
      <c r="AI85" s="81">
        <f>MROUND(AI13,Inputs!$L$82)</f>
        <v>6305</v>
      </c>
    </row>
    <row r="86" spans="2:35" hidden="1" x14ac:dyDescent="0.3">
      <c r="B86" s="85">
        <f t="shared" si="2"/>
        <v>43555</v>
      </c>
      <c r="C86" s="3"/>
      <c r="D86" s="1"/>
      <c r="E86" s="81">
        <f>MROUND(E14,Inputs!$L$82)</f>
        <v>50</v>
      </c>
      <c r="F86" s="81">
        <f>MROUND(F14,Inputs!$L$82)</f>
        <v>75</v>
      </c>
      <c r="G86" s="81">
        <f>MROUND(G14,Inputs!$L$82)</f>
        <v>75</v>
      </c>
      <c r="H86" s="81">
        <f>MROUND(H14,Inputs!$L$82)</f>
        <v>145</v>
      </c>
      <c r="I86" s="81">
        <f>MROUND(I14,Inputs!$L$82)</f>
        <v>145</v>
      </c>
      <c r="J86" s="81">
        <f>MROUND(J14,Inputs!$L$82)</f>
        <v>220</v>
      </c>
      <c r="K86" s="81">
        <f>MROUND(K14,Inputs!$L$82)</f>
        <v>220</v>
      </c>
      <c r="L86" s="81"/>
      <c r="M86" s="81">
        <f>MROUND(M14,Inputs!$L$83)</f>
        <v>180</v>
      </c>
      <c r="N86" s="81">
        <f>MROUND(N14,Inputs!$L$83)</f>
        <v>0</v>
      </c>
      <c r="O86" s="81">
        <f>MROUND(O14,Inputs!$L$83)</f>
        <v>0</v>
      </c>
      <c r="P86" s="81">
        <f>MROUND(P14,Inputs!$L$83)</f>
        <v>0</v>
      </c>
      <c r="Q86" s="81">
        <f>MROUND(Q14,Inputs!$L$83)</f>
        <v>0</v>
      </c>
      <c r="R86" s="81">
        <f>MROUND(R14,Inputs!$L$83)</f>
        <v>0</v>
      </c>
      <c r="S86" s="81">
        <f>MROUND(S14,Inputs!$L$83)</f>
        <v>0</v>
      </c>
      <c r="T86" s="81"/>
      <c r="U86" s="81">
        <f>MROUND(U14,Inputs!$L$82)</f>
        <v>75</v>
      </c>
      <c r="V86" s="81">
        <f>MROUND(V14,Inputs!$L$82)</f>
        <v>110</v>
      </c>
      <c r="W86" s="81">
        <f>MROUND(W14,Inputs!$L$82)</f>
        <v>110</v>
      </c>
      <c r="X86" s="81">
        <f>MROUND(X14,Inputs!$L$82)</f>
        <v>220</v>
      </c>
      <c r="Y86" s="81">
        <f>MROUND(Y14,Inputs!$L$82)</f>
        <v>220</v>
      </c>
      <c r="Z86" s="81">
        <f>MROUND(Z14,Inputs!$L$82)</f>
        <v>330</v>
      </c>
      <c r="AA86" s="81">
        <f>MROUND(AA14,Inputs!$L$82)</f>
        <v>330</v>
      </c>
      <c r="AB86" s="6"/>
      <c r="AC86" s="81">
        <f>MROUND(AC14,Inputs!$L$82)</f>
        <v>1465</v>
      </c>
      <c r="AD86" s="81">
        <f>MROUND(AD14,Inputs!$L$82)</f>
        <v>2175</v>
      </c>
      <c r="AE86" s="81">
        <f>MROUND(AE14,Inputs!$L$82)</f>
        <v>2175</v>
      </c>
      <c r="AF86" s="81">
        <f>MROUND(AF14,Inputs!$L$82)</f>
        <v>4390</v>
      </c>
      <c r="AG86" s="81">
        <f>MROUND(AG14,Inputs!$L$82)</f>
        <v>4390</v>
      </c>
      <c r="AH86" s="81">
        <f>MROUND(AH14,Inputs!$L$82)</f>
        <v>6610</v>
      </c>
      <c r="AI86" s="81">
        <f>MROUND(AI14,Inputs!$L$82)</f>
        <v>6610</v>
      </c>
    </row>
    <row r="87" spans="2:35" hidden="1" x14ac:dyDescent="0.3">
      <c r="B87" s="85">
        <f t="shared" si="2"/>
        <v>43921</v>
      </c>
      <c r="C87" s="3"/>
      <c r="D87" s="1"/>
      <c r="E87" s="81">
        <f>MROUND(E15,Inputs!$L$82)</f>
        <v>50</v>
      </c>
      <c r="F87" s="81">
        <f>MROUND(F15,Inputs!$L$82)</f>
        <v>75</v>
      </c>
      <c r="G87" s="81">
        <f>MROUND(G15,Inputs!$L$82)</f>
        <v>75</v>
      </c>
      <c r="H87" s="81">
        <f>MROUND(H15,Inputs!$L$82)</f>
        <v>155</v>
      </c>
      <c r="I87" s="81">
        <f>MROUND(I15,Inputs!$L$82)</f>
        <v>155</v>
      </c>
      <c r="J87" s="81">
        <f>MROUND(J15,Inputs!$L$82)</f>
        <v>230</v>
      </c>
      <c r="K87" s="81">
        <f>MROUND(K15,Inputs!$L$82)</f>
        <v>230</v>
      </c>
      <c r="L87" s="81"/>
      <c r="M87" s="81">
        <f>MROUND(M15,Inputs!$L$83)</f>
        <v>190</v>
      </c>
      <c r="N87" s="81">
        <f>MROUND(N15,Inputs!$L$83)</f>
        <v>0</v>
      </c>
      <c r="O87" s="81">
        <f>MROUND(O15,Inputs!$L$83)</f>
        <v>0</v>
      </c>
      <c r="P87" s="81">
        <f>MROUND(P15,Inputs!$L$83)</f>
        <v>0</v>
      </c>
      <c r="Q87" s="81">
        <f>MROUND(Q15,Inputs!$L$83)</f>
        <v>0</v>
      </c>
      <c r="R87" s="81">
        <f>MROUND(R15,Inputs!$L$83)</f>
        <v>0</v>
      </c>
      <c r="S87" s="81">
        <f>MROUND(S15,Inputs!$L$83)</f>
        <v>0</v>
      </c>
      <c r="T87" s="81"/>
      <c r="U87" s="81">
        <f>MROUND(U15,Inputs!$L$82)</f>
        <v>75</v>
      </c>
      <c r="V87" s="81">
        <f>MROUND(V15,Inputs!$L$82)</f>
        <v>115</v>
      </c>
      <c r="W87" s="81">
        <f>MROUND(W15,Inputs!$L$82)</f>
        <v>115</v>
      </c>
      <c r="X87" s="81">
        <f>MROUND(X15,Inputs!$L$82)</f>
        <v>230</v>
      </c>
      <c r="Y87" s="81">
        <f>MROUND(Y15,Inputs!$L$82)</f>
        <v>230</v>
      </c>
      <c r="Z87" s="81">
        <f>MROUND(Z15,Inputs!$L$82)</f>
        <v>345</v>
      </c>
      <c r="AA87" s="81">
        <f>MROUND(AA15,Inputs!$L$82)</f>
        <v>345</v>
      </c>
      <c r="AB87" s="6"/>
      <c r="AC87" s="81">
        <f>MROUND(AC15,Inputs!$L$82)</f>
        <v>1535</v>
      </c>
      <c r="AD87" s="81">
        <f>MROUND(AD15,Inputs!$L$82)</f>
        <v>2280</v>
      </c>
      <c r="AE87" s="81">
        <f>MROUND(AE15,Inputs!$L$82)</f>
        <v>2280</v>
      </c>
      <c r="AF87" s="81">
        <f>MROUND(AF15,Inputs!$L$82)</f>
        <v>4605</v>
      </c>
      <c r="AG87" s="81">
        <f>MROUND(AG15,Inputs!$L$82)</f>
        <v>4605</v>
      </c>
      <c r="AH87" s="81">
        <f>MROUND(AH15,Inputs!$L$82)</f>
        <v>6930</v>
      </c>
      <c r="AI87" s="81">
        <f>MROUND(AI15,Inputs!$L$82)</f>
        <v>6930</v>
      </c>
    </row>
    <row r="88" spans="2:35" hidden="1" x14ac:dyDescent="0.3">
      <c r="B88" s="85">
        <f t="shared" si="2"/>
        <v>44286</v>
      </c>
      <c r="C88" s="3"/>
      <c r="D88" s="1"/>
      <c r="E88" s="81">
        <f>MROUND(E16,Inputs!$L$82)</f>
        <v>55</v>
      </c>
      <c r="F88" s="81">
        <f>MROUND(F16,Inputs!$L$82)</f>
        <v>80</v>
      </c>
      <c r="G88" s="81">
        <f>MROUND(G16,Inputs!$L$82)</f>
        <v>80</v>
      </c>
      <c r="H88" s="81">
        <f>MROUND(H16,Inputs!$L$82)</f>
        <v>160</v>
      </c>
      <c r="I88" s="81">
        <f>MROUND(I16,Inputs!$L$82)</f>
        <v>160</v>
      </c>
      <c r="J88" s="81">
        <f>MROUND(J16,Inputs!$L$82)</f>
        <v>240</v>
      </c>
      <c r="K88" s="81">
        <f>MROUND(K16,Inputs!$L$82)</f>
        <v>240</v>
      </c>
      <c r="L88" s="81"/>
      <c r="M88" s="81">
        <f>MROUND(M16,Inputs!$L$83)</f>
        <v>200</v>
      </c>
      <c r="N88" s="81">
        <f>MROUND(N16,Inputs!$L$83)</f>
        <v>0</v>
      </c>
      <c r="O88" s="81">
        <f>MROUND(O16,Inputs!$L$83)</f>
        <v>0</v>
      </c>
      <c r="P88" s="81">
        <f>MROUND(P16,Inputs!$L$83)</f>
        <v>0</v>
      </c>
      <c r="Q88" s="81">
        <f>MROUND(Q16,Inputs!$L$83)</f>
        <v>0</v>
      </c>
      <c r="R88" s="81">
        <f>MROUND(R16,Inputs!$L$83)</f>
        <v>0</v>
      </c>
      <c r="S88" s="81">
        <f>MROUND(S16,Inputs!$L$83)</f>
        <v>0</v>
      </c>
      <c r="T88" s="81"/>
      <c r="U88" s="81">
        <f>MROUND(U16,Inputs!$L$82)</f>
        <v>80</v>
      </c>
      <c r="V88" s="81">
        <f>MROUND(V16,Inputs!$L$82)</f>
        <v>120</v>
      </c>
      <c r="W88" s="81">
        <f>MROUND(W16,Inputs!$L$82)</f>
        <v>120</v>
      </c>
      <c r="X88" s="81">
        <f>MROUND(X16,Inputs!$L$82)</f>
        <v>240</v>
      </c>
      <c r="Y88" s="81">
        <f>MROUND(Y16,Inputs!$L$82)</f>
        <v>240</v>
      </c>
      <c r="Z88" s="81">
        <f>MROUND(Z16,Inputs!$L$82)</f>
        <v>365</v>
      </c>
      <c r="AA88" s="81">
        <f>MROUND(AA16,Inputs!$L$82)</f>
        <v>365</v>
      </c>
      <c r="AB88" s="6"/>
      <c r="AC88" s="81">
        <f>MROUND(AC16,Inputs!$L$82)</f>
        <v>1610</v>
      </c>
      <c r="AD88" s="81">
        <f>MROUND(AD16,Inputs!$L$82)</f>
        <v>2390</v>
      </c>
      <c r="AE88" s="81">
        <f>MROUND(AE16,Inputs!$L$82)</f>
        <v>2390</v>
      </c>
      <c r="AF88" s="81">
        <f>MROUND(AF16,Inputs!$L$82)</f>
        <v>4830</v>
      </c>
      <c r="AG88" s="81">
        <f>MROUND(AG16,Inputs!$L$82)</f>
        <v>4830</v>
      </c>
      <c r="AH88" s="81">
        <f>MROUND(AH16,Inputs!$L$82)</f>
        <v>7270</v>
      </c>
      <c r="AI88" s="81">
        <f>MROUND(AI16,Inputs!$L$82)</f>
        <v>7270</v>
      </c>
    </row>
    <row r="89" spans="2:35" x14ac:dyDescent="0.3">
      <c r="B89" s="85">
        <f t="shared" si="2"/>
        <v>44651</v>
      </c>
      <c r="C89" s="3"/>
      <c r="D89" s="1"/>
      <c r="E89" s="81">
        <f>MROUND(E17,Inputs!$L$82)</f>
        <v>50</v>
      </c>
      <c r="F89" s="81">
        <f>MROUND(F17,Inputs!$L$82)</f>
        <v>70</v>
      </c>
      <c r="G89" s="81">
        <f>MROUND(G17,Inputs!$L$82)</f>
        <v>70</v>
      </c>
      <c r="H89" s="81">
        <f>MROUND(H17,Inputs!$L$82)</f>
        <v>145</v>
      </c>
      <c r="I89" s="81">
        <f>MROUND(I17,Inputs!$L$82)</f>
        <v>145</v>
      </c>
      <c r="J89" s="81">
        <f>MROUND(J17,Inputs!$L$82)</f>
        <v>220</v>
      </c>
      <c r="K89" s="81">
        <f>MROUND(K17,Inputs!$L$82)</f>
        <v>220</v>
      </c>
      <c r="L89" s="81"/>
      <c r="M89" s="81">
        <f>MROUND(M17,Inputs!$L$83)</f>
        <v>100</v>
      </c>
      <c r="N89" s="81">
        <f>MROUND(N17,Inputs!$L$83)</f>
        <v>0</v>
      </c>
      <c r="O89" s="81">
        <f>MROUND(O17,Inputs!$L$83)</f>
        <v>0</v>
      </c>
      <c r="P89" s="81">
        <f>MROUND(P17,Inputs!$L$83)</f>
        <v>0</v>
      </c>
      <c r="Q89" s="81">
        <f>MROUND(Q17,Inputs!$L$83)</f>
        <v>0</v>
      </c>
      <c r="R89" s="81">
        <f>MROUND(R17,Inputs!$L$83)</f>
        <v>0</v>
      </c>
      <c r="S89" s="81">
        <f>MROUND(S17,Inputs!$L$83)</f>
        <v>0</v>
      </c>
      <c r="T89" s="81"/>
      <c r="U89" s="81">
        <f>MROUND(U17,Inputs!$L$82)</f>
        <v>70</v>
      </c>
      <c r="V89" s="81">
        <f>MROUND(V17,Inputs!$L$82)</f>
        <v>110</v>
      </c>
      <c r="W89" s="81">
        <f>MROUND(W17,Inputs!$L$82)</f>
        <v>110</v>
      </c>
      <c r="X89" s="81">
        <f>MROUND(X17,Inputs!$L$82)</f>
        <v>220</v>
      </c>
      <c r="Y89" s="81">
        <f>MROUND(Y17,Inputs!$L$82)</f>
        <v>220</v>
      </c>
      <c r="Z89" s="81">
        <f>MROUND(Z17,Inputs!$L$82)</f>
        <v>325</v>
      </c>
      <c r="AA89" s="81">
        <f>MROUND(AA17,Inputs!$L$82)</f>
        <v>325</v>
      </c>
      <c r="AB89" s="6"/>
      <c r="AC89" s="81">
        <f>MROUND(AC17,Inputs!$L$82)</f>
        <v>1610</v>
      </c>
      <c r="AD89" s="81">
        <f>MROUND(AD17,Inputs!$L$82)</f>
        <v>2410</v>
      </c>
      <c r="AE89" s="81">
        <f>MROUND(AE17,Inputs!$L$82)</f>
        <v>2410</v>
      </c>
      <c r="AF89" s="81">
        <f>MROUND(AF17,Inputs!$L$82)</f>
        <v>4850</v>
      </c>
      <c r="AG89" s="81">
        <f>MROUND(AG17,Inputs!$L$82)</f>
        <v>4850</v>
      </c>
      <c r="AH89" s="81">
        <f>MROUND(AH17,Inputs!$L$82)</f>
        <v>7265</v>
      </c>
      <c r="AI89" s="81">
        <f>MROUND(AI17,Inputs!$L$82)</f>
        <v>7265</v>
      </c>
    </row>
    <row r="90" spans="2:35" x14ac:dyDescent="0.3">
      <c r="B90" s="85">
        <f t="shared" si="2"/>
        <v>45016</v>
      </c>
      <c r="C90" s="3"/>
      <c r="D90" s="1"/>
      <c r="E90" s="81">
        <f>MROUND(E18,Inputs!$L$82)</f>
        <v>50</v>
      </c>
      <c r="F90" s="81">
        <f>MROUND(F18,Inputs!$L$82)</f>
        <v>75</v>
      </c>
      <c r="G90" s="81">
        <f>MROUND(G18,Inputs!$L$82)</f>
        <v>75</v>
      </c>
      <c r="H90" s="81">
        <f>MROUND(H18,Inputs!$L$82)</f>
        <v>150</v>
      </c>
      <c r="I90" s="81">
        <f>MROUND(I18,Inputs!$L$82)</f>
        <v>150</v>
      </c>
      <c r="J90" s="81">
        <f>MROUND(J18,Inputs!$L$82)</f>
        <v>230</v>
      </c>
      <c r="K90" s="81">
        <f>MROUND(K18,Inputs!$L$82)</f>
        <v>230</v>
      </c>
      <c r="L90" s="81"/>
      <c r="M90" s="81">
        <f>MROUND(M18,Inputs!$L$83)</f>
        <v>100</v>
      </c>
      <c r="N90" s="81">
        <f>MROUND(N18,Inputs!$L$83)</f>
        <v>0</v>
      </c>
      <c r="O90" s="81">
        <f>MROUND(O18,Inputs!$L$83)</f>
        <v>0</v>
      </c>
      <c r="P90" s="81">
        <f>MROUND(P18,Inputs!$L$83)</f>
        <v>0</v>
      </c>
      <c r="Q90" s="81">
        <f>MROUND(Q18,Inputs!$L$83)</f>
        <v>0</v>
      </c>
      <c r="R90" s="81">
        <f>MROUND(R18,Inputs!$L$83)</f>
        <v>0</v>
      </c>
      <c r="S90" s="81">
        <f>MROUND(S18,Inputs!$L$83)</f>
        <v>0</v>
      </c>
      <c r="T90" s="81"/>
      <c r="U90" s="81">
        <f>MROUND(U18,Inputs!$L$82)</f>
        <v>80</v>
      </c>
      <c r="V90" s="81">
        <f>MROUND(V18,Inputs!$L$82)</f>
        <v>110</v>
      </c>
      <c r="W90" s="81">
        <f>MROUND(W18,Inputs!$L$82)</f>
        <v>110</v>
      </c>
      <c r="X90" s="81">
        <f>MROUND(X18,Inputs!$L$82)</f>
        <v>230</v>
      </c>
      <c r="Y90" s="81">
        <f>MROUND(Y18,Inputs!$L$82)</f>
        <v>230</v>
      </c>
      <c r="Z90" s="81">
        <f>MROUND(Z18,Inputs!$L$82)</f>
        <v>345</v>
      </c>
      <c r="AA90" s="81">
        <f>MROUND(AA18,Inputs!$L$82)</f>
        <v>345</v>
      </c>
      <c r="AB90" s="6"/>
      <c r="AC90" s="81">
        <f>MROUND(AC18,Inputs!$L$82)</f>
        <v>1575</v>
      </c>
      <c r="AD90" s="81">
        <f>MROUND(AD18,Inputs!$L$82)</f>
        <v>2200</v>
      </c>
      <c r="AE90" s="81">
        <f>MROUND(AE18,Inputs!$L$82)</f>
        <v>2200</v>
      </c>
      <c r="AF90" s="81">
        <f>MROUND(AF18,Inputs!$L$82)</f>
        <v>4560</v>
      </c>
      <c r="AG90" s="81">
        <f>MROUND(AG18,Inputs!$L$82)</f>
        <v>4560</v>
      </c>
      <c r="AH90" s="81">
        <f>MROUND(AH18,Inputs!$L$82)</f>
        <v>6920</v>
      </c>
      <c r="AI90" s="81">
        <f>MROUND(AI18,Inputs!$L$82)</f>
        <v>6920</v>
      </c>
    </row>
    <row r="91" spans="2:35" x14ac:dyDescent="0.3">
      <c r="B91" s="85">
        <f t="shared" si="2"/>
        <v>45382</v>
      </c>
      <c r="C91" s="3"/>
      <c r="D91" s="1"/>
      <c r="E91" s="81">
        <f>MROUND(E19,Inputs!$L$82)</f>
        <v>55</v>
      </c>
      <c r="F91" s="81">
        <f>MROUND(F19,Inputs!$L$82)</f>
        <v>75</v>
      </c>
      <c r="G91" s="81">
        <f>MROUND(G19,Inputs!$L$82)</f>
        <v>75</v>
      </c>
      <c r="H91" s="81">
        <f>MROUND(H19,Inputs!$L$82)</f>
        <v>155</v>
      </c>
      <c r="I91" s="81">
        <f>MROUND(I19,Inputs!$L$82)</f>
        <v>155</v>
      </c>
      <c r="J91" s="81">
        <f>MROUND(J19,Inputs!$L$82)</f>
        <v>235</v>
      </c>
      <c r="K91" s="81">
        <f>MROUND(K19,Inputs!$L$82)</f>
        <v>235</v>
      </c>
      <c r="L91" s="81"/>
      <c r="M91" s="81">
        <f>MROUND(M19,Inputs!$L$83)</f>
        <v>110</v>
      </c>
      <c r="N91" s="81">
        <f>MROUND(N19,Inputs!$L$83)</f>
        <v>0</v>
      </c>
      <c r="O91" s="81">
        <f>MROUND(O19,Inputs!$L$83)</f>
        <v>0</v>
      </c>
      <c r="P91" s="81">
        <f>MROUND(P19,Inputs!$L$83)</f>
        <v>0</v>
      </c>
      <c r="Q91" s="81">
        <f>MROUND(Q19,Inputs!$L$83)</f>
        <v>0</v>
      </c>
      <c r="R91" s="81">
        <f>MROUND(R19,Inputs!$L$83)</f>
        <v>0</v>
      </c>
      <c r="S91" s="81">
        <f>MROUND(S19,Inputs!$L$83)</f>
        <v>0</v>
      </c>
      <c r="T91" s="81"/>
      <c r="U91" s="81">
        <f>MROUND(U19,Inputs!$L$82)</f>
        <v>80</v>
      </c>
      <c r="V91" s="81">
        <f>MROUND(V19,Inputs!$L$82)</f>
        <v>110</v>
      </c>
      <c r="W91" s="81">
        <f>MROUND(W19,Inputs!$L$82)</f>
        <v>110</v>
      </c>
      <c r="X91" s="81">
        <f>MROUND(X19,Inputs!$L$82)</f>
        <v>230</v>
      </c>
      <c r="Y91" s="81">
        <f>MROUND(Y19,Inputs!$L$82)</f>
        <v>230</v>
      </c>
      <c r="Z91" s="81">
        <f>MROUND(Z19,Inputs!$L$82)</f>
        <v>350</v>
      </c>
      <c r="AA91" s="81">
        <f>MROUND(AA19,Inputs!$L$82)</f>
        <v>350</v>
      </c>
      <c r="AB91" s="6"/>
      <c r="AC91" s="81">
        <f>MROUND(AC19,Inputs!$L$82)</f>
        <v>1600</v>
      </c>
      <c r="AD91" s="81">
        <f>MROUND(AD19,Inputs!$L$82)</f>
        <v>2245</v>
      </c>
      <c r="AE91" s="81">
        <f>MROUND(AE19,Inputs!$L$82)</f>
        <v>2245</v>
      </c>
      <c r="AF91" s="81">
        <f>MROUND(AF19,Inputs!$L$82)</f>
        <v>4645</v>
      </c>
      <c r="AG91" s="81">
        <f>MROUND(AG19,Inputs!$L$82)</f>
        <v>4645</v>
      </c>
      <c r="AH91" s="81">
        <f>MROUND(AH19,Inputs!$L$82)</f>
        <v>7050</v>
      </c>
      <c r="AI91" s="81">
        <f>MROUND(AI19,Inputs!$L$82)</f>
        <v>7050</v>
      </c>
    </row>
    <row r="92" spans="2:35" x14ac:dyDescent="0.3">
      <c r="B92" s="85">
        <f t="shared" si="2"/>
        <v>45747</v>
      </c>
      <c r="C92" s="3"/>
      <c r="D92" s="1"/>
      <c r="E92" s="81">
        <f>MROUND(E20,Inputs!$L$82)</f>
        <v>55</v>
      </c>
      <c r="F92" s="81">
        <f>MROUND(F20,Inputs!$L$82)</f>
        <v>75</v>
      </c>
      <c r="G92" s="81">
        <f>MROUND(G20,Inputs!$L$82)</f>
        <v>75</v>
      </c>
      <c r="H92" s="81">
        <f>MROUND(H20,Inputs!$L$82)</f>
        <v>160</v>
      </c>
      <c r="I92" s="81">
        <f>MROUND(I20,Inputs!$L$82)</f>
        <v>160</v>
      </c>
      <c r="J92" s="81">
        <f>MROUND(J20,Inputs!$L$82)</f>
        <v>240</v>
      </c>
      <c r="K92" s="81">
        <f>MROUND(K20,Inputs!$L$82)</f>
        <v>240</v>
      </c>
      <c r="L92" s="81"/>
      <c r="M92" s="81">
        <f>MROUND(M20,Inputs!$L$83)</f>
        <v>110</v>
      </c>
      <c r="N92" s="81">
        <f>MROUND(N20,Inputs!$L$83)</f>
        <v>0</v>
      </c>
      <c r="O92" s="81">
        <f>MROUND(O20,Inputs!$L$83)</f>
        <v>0</v>
      </c>
      <c r="P92" s="81">
        <f>MROUND(P20,Inputs!$L$83)</f>
        <v>0</v>
      </c>
      <c r="Q92" s="81">
        <f>MROUND(Q20,Inputs!$L$83)</f>
        <v>0</v>
      </c>
      <c r="R92" s="81">
        <f>MROUND(R20,Inputs!$L$83)</f>
        <v>0</v>
      </c>
      <c r="S92" s="81">
        <f>MROUND(S20,Inputs!$L$83)</f>
        <v>0</v>
      </c>
      <c r="T92" s="81"/>
      <c r="U92" s="81">
        <f>MROUND(U20,Inputs!$L$82)</f>
        <v>80</v>
      </c>
      <c r="V92" s="81">
        <f>MROUND(V20,Inputs!$L$82)</f>
        <v>115</v>
      </c>
      <c r="W92" s="81">
        <f>MROUND(W20,Inputs!$L$82)</f>
        <v>115</v>
      </c>
      <c r="X92" s="81">
        <f>MROUND(X20,Inputs!$L$82)</f>
        <v>235</v>
      </c>
      <c r="Y92" s="81">
        <f>MROUND(Y20,Inputs!$L$82)</f>
        <v>235</v>
      </c>
      <c r="Z92" s="81">
        <f>MROUND(Z20,Inputs!$L$82)</f>
        <v>360</v>
      </c>
      <c r="AA92" s="81">
        <f>MROUND(AA20,Inputs!$L$82)</f>
        <v>360</v>
      </c>
      <c r="AB92" s="6"/>
      <c r="AC92" s="81">
        <f>MROUND(AC20,Inputs!$L$82)</f>
        <v>1630</v>
      </c>
      <c r="AD92" s="81">
        <f>MROUND(AD20,Inputs!$L$82)</f>
        <v>2285</v>
      </c>
      <c r="AE92" s="81">
        <f>MROUND(AE20,Inputs!$L$82)</f>
        <v>2285</v>
      </c>
      <c r="AF92" s="81">
        <f>MROUND(AF20,Inputs!$L$82)</f>
        <v>4735</v>
      </c>
      <c r="AG92" s="81">
        <f>MROUND(AG20,Inputs!$L$82)</f>
        <v>4735</v>
      </c>
      <c r="AH92" s="81">
        <f>MROUND(AH20,Inputs!$L$82)</f>
        <v>7180</v>
      </c>
      <c r="AI92" s="81">
        <f>MROUND(AI20,Inputs!$L$82)</f>
        <v>7180</v>
      </c>
    </row>
    <row r="93" spans="2:35" x14ac:dyDescent="0.3">
      <c r="B93" s="85">
        <f t="shared" si="2"/>
        <v>46112</v>
      </c>
      <c r="C93" s="3"/>
      <c r="D93" s="1"/>
      <c r="E93" s="81">
        <f>MROUND(E21,Inputs!$L$82)</f>
        <v>55</v>
      </c>
      <c r="F93" s="81">
        <f>MROUND(F21,Inputs!$L$82)</f>
        <v>80</v>
      </c>
      <c r="G93" s="81">
        <f>MROUND(G21,Inputs!$L$82)</f>
        <v>80</v>
      </c>
      <c r="H93" s="81">
        <f>MROUND(H21,Inputs!$L$82)</f>
        <v>160</v>
      </c>
      <c r="I93" s="81">
        <f>MROUND(I21,Inputs!$L$82)</f>
        <v>160</v>
      </c>
      <c r="J93" s="81">
        <f>MROUND(J21,Inputs!$L$82)</f>
        <v>245</v>
      </c>
      <c r="K93" s="81">
        <f>MROUND(K21,Inputs!$L$82)</f>
        <v>245</v>
      </c>
      <c r="L93" s="81"/>
      <c r="M93" s="81">
        <f>MROUND(M21,Inputs!$L$83)</f>
        <v>120</v>
      </c>
      <c r="N93" s="81">
        <f>MROUND(N21,Inputs!$L$83)</f>
        <v>0</v>
      </c>
      <c r="O93" s="81">
        <f>MROUND(O21,Inputs!$L$83)</f>
        <v>0</v>
      </c>
      <c r="P93" s="81">
        <f>MROUND(P21,Inputs!$L$83)</f>
        <v>0</v>
      </c>
      <c r="Q93" s="81">
        <f>MROUND(Q21,Inputs!$L$83)</f>
        <v>0</v>
      </c>
      <c r="R93" s="81">
        <f>MROUND(R21,Inputs!$L$83)</f>
        <v>0</v>
      </c>
      <c r="S93" s="81">
        <f>MROUND(S21,Inputs!$L$83)</f>
        <v>0</v>
      </c>
      <c r="T93" s="81"/>
      <c r="U93" s="81">
        <f>MROUND(U21,Inputs!$L$82)</f>
        <v>85</v>
      </c>
      <c r="V93" s="81">
        <f>MROUND(V21,Inputs!$L$82)</f>
        <v>115</v>
      </c>
      <c r="W93" s="81">
        <f>MROUND(W21,Inputs!$L$82)</f>
        <v>115</v>
      </c>
      <c r="X93" s="81">
        <f>MROUND(X21,Inputs!$L$82)</f>
        <v>240</v>
      </c>
      <c r="Y93" s="81">
        <f>MROUND(Y21,Inputs!$L$82)</f>
        <v>240</v>
      </c>
      <c r="Z93" s="81">
        <f>MROUND(Z21,Inputs!$L$82)</f>
        <v>365</v>
      </c>
      <c r="AA93" s="81">
        <f>MROUND(AA21,Inputs!$L$82)</f>
        <v>365</v>
      </c>
      <c r="AB93" s="6"/>
      <c r="AC93" s="81">
        <f>MROUND(AC21,Inputs!$L$82)</f>
        <v>1665</v>
      </c>
      <c r="AD93" s="81">
        <f>MROUND(AD21,Inputs!$L$82)</f>
        <v>2330</v>
      </c>
      <c r="AE93" s="81">
        <f>MROUND(AE21,Inputs!$L$82)</f>
        <v>2330</v>
      </c>
      <c r="AF93" s="81">
        <f>MROUND(AF21,Inputs!$L$82)</f>
        <v>4820</v>
      </c>
      <c r="AG93" s="81">
        <f>MROUND(AG21,Inputs!$L$82)</f>
        <v>4820</v>
      </c>
      <c r="AH93" s="81">
        <f>MROUND(AH21,Inputs!$L$82)</f>
        <v>7315</v>
      </c>
      <c r="AI93" s="81">
        <f>MROUND(AI21,Inputs!$L$82)</f>
        <v>7315</v>
      </c>
    </row>
    <row r="94" spans="2:35" x14ac:dyDescent="0.3">
      <c r="B94" s="85">
        <f t="shared" si="2"/>
        <v>46477</v>
      </c>
      <c r="C94" s="3"/>
      <c r="D94" s="1"/>
      <c r="E94" s="81">
        <f>MROUND(E22,Inputs!$L$82)</f>
        <v>55</v>
      </c>
      <c r="F94" s="81">
        <f>MROUND(F22,Inputs!$L$82)</f>
        <v>80</v>
      </c>
      <c r="G94" s="81">
        <f>MROUND(G22,Inputs!$L$82)</f>
        <v>80</v>
      </c>
      <c r="H94" s="81">
        <f>MROUND(H22,Inputs!$L$82)</f>
        <v>165</v>
      </c>
      <c r="I94" s="81">
        <f>MROUND(I22,Inputs!$L$82)</f>
        <v>165</v>
      </c>
      <c r="J94" s="81">
        <f>MROUND(J22,Inputs!$L$82)</f>
        <v>250</v>
      </c>
      <c r="K94" s="81">
        <f>MROUND(K22,Inputs!$L$82)</f>
        <v>250</v>
      </c>
      <c r="L94" s="81"/>
      <c r="M94" s="81">
        <f>MROUND(M22,Inputs!$L$83)</f>
        <v>130</v>
      </c>
      <c r="N94" s="81">
        <f>MROUND(N22,Inputs!$L$83)</f>
        <v>0</v>
      </c>
      <c r="O94" s="81">
        <f>MROUND(O22,Inputs!$L$83)</f>
        <v>0</v>
      </c>
      <c r="P94" s="81">
        <f>MROUND(P22,Inputs!$L$83)</f>
        <v>0</v>
      </c>
      <c r="Q94" s="81">
        <f>MROUND(Q22,Inputs!$L$83)</f>
        <v>0</v>
      </c>
      <c r="R94" s="81">
        <f>MROUND(R22,Inputs!$L$83)</f>
        <v>0</v>
      </c>
      <c r="S94" s="81">
        <f>MROUND(S22,Inputs!$L$83)</f>
        <v>0</v>
      </c>
      <c r="T94" s="81"/>
      <c r="U94" s="81">
        <f>MROUND(U22,Inputs!$L$82)</f>
        <v>85</v>
      </c>
      <c r="V94" s="81">
        <f>MROUND(V22,Inputs!$L$82)</f>
        <v>120</v>
      </c>
      <c r="W94" s="81">
        <f>MROUND(W22,Inputs!$L$82)</f>
        <v>120</v>
      </c>
      <c r="X94" s="81">
        <f>MROUND(X22,Inputs!$L$82)</f>
        <v>245</v>
      </c>
      <c r="Y94" s="81">
        <f>MROUND(Y22,Inputs!$L$82)</f>
        <v>245</v>
      </c>
      <c r="Z94" s="81">
        <f>MROUND(Z22,Inputs!$L$82)</f>
        <v>375</v>
      </c>
      <c r="AA94" s="81">
        <f>MROUND(AA22,Inputs!$L$82)</f>
        <v>375</v>
      </c>
      <c r="AB94" s="6"/>
      <c r="AC94" s="81">
        <f>MROUND(AC22,Inputs!$L$82)</f>
        <v>1695</v>
      </c>
      <c r="AD94" s="81">
        <f>MROUND(AD22,Inputs!$L$82)</f>
        <v>2370</v>
      </c>
      <c r="AE94" s="81">
        <f>MROUND(AE22,Inputs!$L$82)</f>
        <v>2370</v>
      </c>
      <c r="AF94" s="81">
        <f>MROUND(AF22,Inputs!$L$82)</f>
        <v>4910</v>
      </c>
      <c r="AG94" s="81">
        <f>MROUND(AG22,Inputs!$L$82)</f>
        <v>4910</v>
      </c>
      <c r="AH94" s="81">
        <f>MROUND(AH22,Inputs!$L$82)</f>
        <v>7450</v>
      </c>
      <c r="AI94" s="81">
        <f>MROUND(AI22,Inputs!$L$82)</f>
        <v>7450</v>
      </c>
    </row>
    <row r="95" spans="2:35" x14ac:dyDescent="0.3">
      <c r="B95" s="85">
        <f t="shared" si="2"/>
        <v>46843</v>
      </c>
      <c r="C95" s="3"/>
      <c r="D95" s="1"/>
      <c r="E95" s="81">
        <f>MROUND(E23,Inputs!$L$82)</f>
        <v>60</v>
      </c>
      <c r="F95" s="81">
        <f>MROUND(F23,Inputs!$L$82)</f>
        <v>80</v>
      </c>
      <c r="G95" s="81">
        <f>MROUND(G23,Inputs!$L$82)</f>
        <v>80</v>
      </c>
      <c r="H95" s="81">
        <f>MROUND(H23,Inputs!$L$82)</f>
        <v>165</v>
      </c>
      <c r="I95" s="81">
        <f>MROUND(I23,Inputs!$L$82)</f>
        <v>165</v>
      </c>
      <c r="J95" s="81">
        <f>MROUND(J23,Inputs!$L$82)</f>
        <v>255</v>
      </c>
      <c r="K95" s="81">
        <f>MROUND(K23,Inputs!$L$82)</f>
        <v>255</v>
      </c>
      <c r="L95" s="81"/>
      <c r="M95" s="81">
        <f>MROUND(M23,Inputs!$L$83)</f>
        <v>130</v>
      </c>
      <c r="N95" s="81">
        <f>MROUND(N23,Inputs!$L$83)</f>
        <v>0</v>
      </c>
      <c r="O95" s="81">
        <f>MROUND(O23,Inputs!$L$83)</f>
        <v>0</v>
      </c>
      <c r="P95" s="81">
        <f>MROUND(P23,Inputs!$L$83)</f>
        <v>0</v>
      </c>
      <c r="Q95" s="81">
        <f>MROUND(Q23,Inputs!$L$83)</f>
        <v>0</v>
      </c>
      <c r="R95" s="81">
        <f>MROUND(R23,Inputs!$L$83)</f>
        <v>0</v>
      </c>
      <c r="S95" s="81">
        <f>MROUND(S23,Inputs!$L$83)</f>
        <v>0</v>
      </c>
      <c r="T95" s="81"/>
      <c r="U95" s="81">
        <f>MROUND(U23,Inputs!$L$82)</f>
        <v>85</v>
      </c>
      <c r="V95" s="81">
        <f>MROUND(V23,Inputs!$L$82)</f>
        <v>120</v>
      </c>
      <c r="W95" s="81">
        <f>MROUND(W23,Inputs!$L$82)</f>
        <v>120</v>
      </c>
      <c r="X95" s="81">
        <f>MROUND(X23,Inputs!$L$82)</f>
        <v>250</v>
      </c>
      <c r="Y95" s="81">
        <f>MROUND(Y23,Inputs!$L$82)</f>
        <v>250</v>
      </c>
      <c r="Z95" s="81">
        <f>MROUND(Z23,Inputs!$L$82)</f>
        <v>380</v>
      </c>
      <c r="AA95" s="81">
        <f>MROUND(AA23,Inputs!$L$82)</f>
        <v>380</v>
      </c>
      <c r="AB95" s="6"/>
      <c r="AC95" s="81">
        <f>MROUND(AC23,Inputs!$L$82)</f>
        <v>1725</v>
      </c>
      <c r="AD95" s="81">
        <f>MROUND(AD23,Inputs!$L$82)</f>
        <v>2415</v>
      </c>
      <c r="AE95" s="81">
        <f>MROUND(AE23,Inputs!$L$82)</f>
        <v>2415</v>
      </c>
      <c r="AF95" s="81">
        <f>MROUND(AF23,Inputs!$L$82)</f>
        <v>5005</v>
      </c>
      <c r="AG95" s="81">
        <f>MROUND(AG23,Inputs!$L$82)</f>
        <v>5005</v>
      </c>
      <c r="AH95" s="81">
        <f>MROUND(AH23,Inputs!$L$82)</f>
        <v>7590</v>
      </c>
      <c r="AI95" s="81">
        <f>MROUND(AI23,Inputs!$L$82)</f>
        <v>7590</v>
      </c>
    </row>
    <row r="96" spans="2:35" x14ac:dyDescent="0.3">
      <c r="B96" s="85">
        <f t="shared" si="2"/>
        <v>47208</v>
      </c>
      <c r="C96" s="3"/>
      <c r="D96" s="1"/>
      <c r="E96" s="81">
        <f>MROUND(E24,Inputs!$L$82)</f>
        <v>60</v>
      </c>
      <c r="F96" s="81">
        <f>MROUND(F24,Inputs!$L$82)</f>
        <v>80</v>
      </c>
      <c r="G96" s="81">
        <f>MROUND(G24,Inputs!$L$82)</f>
        <v>80</v>
      </c>
      <c r="H96" s="81">
        <f>MROUND(H24,Inputs!$L$82)</f>
        <v>170</v>
      </c>
      <c r="I96" s="81">
        <f>MROUND(I24,Inputs!$L$82)</f>
        <v>170</v>
      </c>
      <c r="J96" s="81">
        <f>MROUND(J24,Inputs!$L$82)</f>
        <v>260</v>
      </c>
      <c r="K96" s="81">
        <f>MROUND(K24,Inputs!$L$82)</f>
        <v>260</v>
      </c>
      <c r="L96" s="81"/>
      <c r="M96" s="81">
        <f>MROUND(M24,Inputs!$L$83)</f>
        <v>140</v>
      </c>
      <c r="N96" s="81">
        <f>MROUND(N24,Inputs!$L$83)</f>
        <v>0</v>
      </c>
      <c r="O96" s="81">
        <f>MROUND(O24,Inputs!$L$83)</f>
        <v>0</v>
      </c>
      <c r="P96" s="81">
        <f>MROUND(P24,Inputs!$L$83)</f>
        <v>0</v>
      </c>
      <c r="Q96" s="81">
        <f>MROUND(Q24,Inputs!$L$83)</f>
        <v>0</v>
      </c>
      <c r="R96" s="81">
        <f>MROUND(R24,Inputs!$L$83)</f>
        <v>0</v>
      </c>
      <c r="S96" s="81">
        <f>MROUND(S24,Inputs!$L$83)</f>
        <v>0</v>
      </c>
      <c r="T96" s="81"/>
      <c r="U96" s="81">
        <f>MROUND(U24,Inputs!$L$82)</f>
        <v>90</v>
      </c>
      <c r="V96" s="81">
        <f>MROUND(V24,Inputs!$L$82)</f>
        <v>125</v>
      </c>
      <c r="W96" s="81">
        <f>MROUND(W24,Inputs!$L$82)</f>
        <v>125</v>
      </c>
      <c r="X96" s="81">
        <f>MROUND(X24,Inputs!$L$82)</f>
        <v>255</v>
      </c>
      <c r="Y96" s="81">
        <f>MROUND(Y24,Inputs!$L$82)</f>
        <v>255</v>
      </c>
      <c r="Z96" s="81">
        <f>MROUND(Z24,Inputs!$L$82)</f>
        <v>385</v>
      </c>
      <c r="AA96" s="81">
        <f>MROUND(AA24,Inputs!$L$82)</f>
        <v>385</v>
      </c>
      <c r="AB96" s="6"/>
      <c r="AC96" s="81">
        <f>MROUND(AC24,Inputs!$L$82)</f>
        <v>1755</v>
      </c>
      <c r="AD96" s="81">
        <f>MROUND(AD24,Inputs!$L$82)</f>
        <v>2460</v>
      </c>
      <c r="AE96" s="81">
        <f>MROUND(AE24,Inputs!$L$82)</f>
        <v>2460</v>
      </c>
      <c r="AF96" s="81">
        <f>MROUND(AF24,Inputs!$L$82)</f>
        <v>5095</v>
      </c>
      <c r="AG96" s="81">
        <f>MROUND(AG24,Inputs!$L$82)</f>
        <v>5095</v>
      </c>
      <c r="AH96" s="81">
        <f>MROUND(AH24,Inputs!$L$82)</f>
        <v>7730</v>
      </c>
      <c r="AI96" s="81">
        <f>MROUND(AI24,Inputs!$L$82)</f>
        <v>7730</v>
      </c>
    </row>
    <row r="97" spans="2:35" x14ac:dyDescent="0.3">
      <c r="B97" s="85">
        <f t="shared" si="2"/>
        <v>47573</v>
      </c>
      <c r="C97" s="3"/>
      <c r="D97" s="1"/>
      <c r="E97" s="81">
        <f>MROUND(E25,Inputs!$L$82)</f>
        <v>60</v>
      </c>
      <c r="F97" s="81">
        <f>MROUND(F25,Inputs!$L$82)</f>
        <v>85</v>
      </c>
      <c r="G97" s="81">
        <f>MROUND(G25,Inputs!$L$82)</f>
        <v>85</v>
      </c>
      <c r="H97" s="81">
        <f>MROUND(H25,Inputs!$L$82)</f>
        <v>175</v>
      </c>
      <c r="I97" s="81">
        <f>MROUND(I25,Inputs!$L$82)</f>
        <v>175</v>
      </c>
      <c r="J97" s="81">
        <f>MROUND(J25,Inputs!$L$82)</f>
        <v>265</v>
      </c>
      <c r="K97" s="81">
        <f>MROUND(K25,Inputs!$L$82)</f>
        <v>265</v>
      </c>
      <c r="L97" s="81"/>
      <c r="M97" s="81">
        <f>MROUND(M25,Inputs!$L$83)</f>
        <v>140</v>
      </c>
      <c r="N97" s="81">
        <f>MROUND(N25,Inputs!$L$83)</f>
        <v>0</v>
      </c>
      <c r="O97" s="81">
        <f>MROUND(O25,Inputs!$L$83)</f>
        <v>0</v>
      </c>
      <c r="P97" s="81">
        <f>MROUND(P25,Inputs!$L$83)</f>
        <v>0</v>
      </c>
      <c r="Q97" s="81">
        <f>MROUND(Q25,Inputs!$L$83)</f>
        <v>0</v>
      </c>
      <c r="R97" s="81">
        <f>MROUND(R25,Inputs!$L$83)</f>
        <v>0</v>
      </c>
      <c r="S97" s="81">
        <f>MROUND(S25,Inputs!$L$83)</f>
        <v>0</v>
      </c>
      <c r="T97" s="81"/>
      <c r="U97" s="81">
        <f>MROUND(U25,Inputs!$L$82)</f>
        <v>90</v>
      </c>
      <c r="V97" s="81">
        <f>MROUND(V25,Inputs!$L$82)</f>
        <v>125</v>
      </c>
      <c r="W97" s="81">
        <f>MROUND(W25,Inputs!$L$82)</f>
        <v>125</v>
      </c>
      <c r="X97" s="81">
        <f>MROUND(X25,Inputs!$L$82)</f>
        <v>260</v>
      </c>
      <c r="Y97" s="81">
        <f>MROUND(Y25,Inputs!$L$82)</f>
        <v>260</v>
      </c>
      <c r="Z97" s="81">
        <f>MROUND(Z25,Inputs!$L$82)</f>
        <v>395</v>
      </c>
      <c r="AA97" s="81">
        <f>MROUND(AA25,Inputs!$L$82)</f>
        <v>395</v>
      </c>
      <c r="AB97" s="6"/>
      <c r="AC97" s="81">
        <f>MROUND(AC25,Inputs!$L$82)</f>
        <v>1790</v>
      </c>
      <c r="AD97" s="81">
        <f>MROUND(AD25,Inputs!$L$82)</f>
        <v>2505</v>
      </c>
      <c r="AE97" s="81">
        <f>MROUND(AE25,Inputs!$L$82)</f>
        <v>2505</v>
      </c>
      <c r="AF97" s="81">
        <f>MROUND(AF25,Inputs!$L$82)</f>
        <v>5190</v>
      </c>
      <c r="AG97" s="81">
        <f>MROUND(AG25,Inputs!$L$82)</f>
        <v>5190</v>
      </c>
      <c r="AH97" s="81">
        <f>MROUND(AH25,Inputs!$L$82)</f>
        <v>7875</v>
      </c>
      <c r="AI97" s="81">
        <f>MROUND(AI25,Inputs!$L$82)</f>
        <v>7875</v>
      </c>
    </row>
    <row r="98" spans="2:35" x14ac:dyDescent="0.3">
      <c r="B98" s="85">
        <f t="shared" si="2"/>
        <v>47938</v>
      </c>
      <c r="C98" s="3"/>
      <c r="D98" s="1"/>
      <c r="E98" s="81">
        <f>MROUND(E26,Inputs!$L$82)</f>
        <v>60</v>
      </c>
      <c r="F98" s="81">
        <f>MROUND(F26,Inputs!$L$82)</f>
        <v>85</v>
      </c>
      <c r="G98" s="81">
        <f>MROUND(G26,Inputs!$L$82)</f>
        <v>85</v>
      </c>
      <c r="H98" s="81">
        <f>MROUND(H26,Inputs!$L$82)</f>
        <v>175</v>
      </c>
      <c r="I98" s="81">
        <f>MROUND(I26,Inputs!$L$82)</f>
        <v>175</v>
      </c>
      <c r="J98" s="81">
        <f>MROUND(J26,Inputs!$L$82)</f>
        <v>265</v>
      </c>
      <c r="K98" s="81">
        <f>MROUND(K26,Inputs!$L$82)</f>
        <v>265</v>
      </c>
      <c r="L98" s="81"/>
      <c r="M98" s="81">
        <f>MROUND(M26,Inputs!$L$83)</f>
        <v>150</v>
      </c>
      <c r="N98" s="81">
        <f>MROUND(N26,Inputs!$L$83)</f>
        <v>0</v>
      </c>
      <c r="O98" s="81">
        <f>MROUND(O26,Inputs!$L$83)</f>
        <v>0</v>
      </c>
      <c r="P98" s="81">
        <f>MROUND(P26,Inputs!$L$83)</f>
        <v>0</v>
      </c>
      <c r="Q98" s="81">
        <f>MROUND(Q26,Inputs!$L$83)</f>
        <v>0</v>
      </c>
      <c r="R98" s="81">
        <f>MROUND(R26,Inputs!$L$83)</f>
        <v>0</v>
      </c>
      <c r="S98" s="81">
        <f>MROUND(S26,Inputs!$L$83)</f>
        <v>0</v>
      </c>
      <c r="T98" s="81"/>
      <c r="U98" s="81">
        <f>MROUND(U26,Inputs!$L$82)</f>
        <v>90</v>
      </c>
      <c r="V98" s="81">
        <f>MROUND(V26,Inputs!$L$82)</f>
        <v>130</v>
      </c>
      <c r="W98" s="81">
        <f>MROUND(W26,Inputs!$L$82)</f>
        <v>130</v>
      </c>
      <c r="X98" s="81">
        <f>MROUND(X26,Inputs!$L$82)</f>
        <v>265</v>
      </c>
      <c r="Y98" s="81">
        <f>MROUND(Y26,Inputs!$L$82)</f>
        <v>265</v>
      </c>
      <c r="Z98" s="81">
        <f>MROUND(Z26,Inputs!$L$82)</f>
        <v>400</v>
      </c>
      <c r="AA98" s="81">
        <f>MROUND(AA26,Inputs!$L$82)</f>
        <v>400</v>
      </c>
      <c r="AB98" s="6"/>
      <c r="AC98" s="81">
        <f>MROUND(AC26,Inputs!$L$82)</f>
        <v>1825</v>
      </c>
      <c r="AD98" s="81">
        <f>MROUND(AD26,Inputs!$L$82)</f>
        <v>2555</v>
      </c>
      <c r="AE98" s="81">
        <f>MROUND(AE26,Inputs!$L$82)</f>
        <v>2555</v>
      </c>
      <c r="AF98" s="81">
        <f>MROUND(AF26,Inputs!$L$82)</f>
        <v>5290</v>
      </c>
      <c r="AG98" s="81">
        <f>MROUND(AG26,Inputs!$L$82)</f>
        <v>5290</v>
      </c>
      <c r="AH98" s="81">
        <f>MROUND(AH26,Inputs!$L$82)</f>
        <v>8025</v>
      </c>
      <c r="AI98" s="81">
        <f>MROUND(AI26,Inputs!$L$82)</f>
        <v>8025</v>
      </c>
    </row>
    <row r="99" spans="2:35" x14ac:dyDescent="0.3">
      <c r="B99" s="85">
        <f t="shared" si="2"/>
        <v>48304</v>
      </c>
      <c r="C99" s="3"/>
      <c r="D99" s="1"/>
      <c r="E99" s="81">
        <f>MROUND(E27,Inputs!$L$82)</f>
        <v>60</v>
      </c>
      <c r="F99" s="81">
        <f>MROUND(F27,Inputs!$L$82)</f>
        <v>85</v>
      </c>
      <c r="G99" s="81">
        <f>MROUND(G27,Inputs!$L$82)</f>
        <v>85</v>
      </c>
      <c r="H99" s="81">
        <f>MROUND(H27,Inputs!$L$82)</f>
        <v>180</v>
      </c>
      <c r="I99" s="81">
        <f>MROUND(I27,Inputs!$L$82)</f>
        <v>180</v>
      </c>
      <c r="J99" s="81">
        <f>MROUND(J27,Inputs!$L$82)</f>
        <v>270</v>
      </c>
      <c r="K99" s="81">
        <f>MROUND(K27,Inputs!$L$82)</f>
        <v>270</v>
      </c>
      <c r="L99" s="81"/>
      <c r="M99" s="81">
        <f>MROUND(M27,Inputs!$L$83)</f>
        <v>160</v>
      </c>
      <c r="N99" s="81">
        <f>MROUND(N27,Inputs!$L$83)</f>
        <v>0</v>
      </c>
      <c r="O99" s="81">
        <f>MROUND(O27,Inputs!$L$83)</f>
        <v>0</v>
      </c>
      <c r="P99" s="81">
        <f>MROUND(P27,Inputs!$L$83)</f>
        <v>0</v>
      </c>
      <c r="Q99" s="81">
        <f>MROUND(Q27,Inputs!$L$83)</f>
        <v>0</v>
      </c>
      <c r="R99" s="81">
        <f>MROUND(R27,Inputs!$L$83)</f>
        <v>0</v>
      </c>
      <c r="S99" s="81">
        <f>MROUND(S27,Inputs!$L$83)</f>
        <v>0</v>
      </c>
      <c r="T99" s="81"/>
      <c r="U99" s="81">
        <f>MROUND(U27,Inputs!$L$82)</f>
        <v>95</v>
      </c>
      <c r="V99" s="81">
        <f>MROUND(V27,Inputs!$L$82)</f>
        <v>130</v>
      </c>
      <c r="W99" s="81">
        <f>MROUND(W27,Inputs!$L$82)</f>
        <v>130</v>
      </c>
      <c r="X99" s="81">
        <f>MROUND(X27,Inputs!$L$82)</f>
        <v>270</v>
      </c>
      <c r="Y99" s="81">
        <f>MROUND(Y27,Inputs!$L$82)</f>
        <v>270</v>
      </c>
      <c r="Z99" s="81">
        <f>MROUND(Z27,Inputs!$L$82)</f>
        <v>410</v>
      </c>
      <c r="AA99" s="81">
        <f>MROUND(AA27,Inputs!$L$82)</f>
        <v>410</v>
      </c>
      <c r="AB99" s="6"/>
      <c r="AC99" s="81">
        <f>MROUND(AC27,Inputs!$L$82)</f>
        <v>1855</v>
      </c>
      <c r="AD99" s="81">
        <f>MROUND(AD27,Inputs!$L$82)</f>
        <v>2600</v>
      </c>
      <c r="AE99" s="81">
        <f>MROUND(AE27,Inputs!$L$82)</f>
        <v>2600</v>
      </c>
      <c r="AF99" s="81">
        <f>MROUND(AF27,Inputs!$L$82)</f>
        <v>5385</v>
      </c>
      <c r="AG99" s="81">
        <f>MROUND(AG27,Inputs!$L$82)</f>
        <v>5385</v>
      </c>
      <c r="AH99" s="81">
        <f>MROUND(AH27,Inputs!$L$82)</f>
        <v>8170</v>
      </c>
      <c r="AI99" s="81">
        <f>MROUND(AI27,Inputs!$L$82)</f>
        <v>8170</v>
      </c>
    </row>
    <row r="100" spans="2:35" x14ac:dyDescent="0.3">
      <c r="B100" s="85">
        <f t="shared" si="2"/>
        <v>48669</v>
      </c>
      <c r="C100" s="3"/>
      <c r="D100" s="1"/>
      <c r="E100" s="81">
        <f>MROUND(E28,Inputs!$L$82)</f>
        <v>65</v>
      </c>
      <c r="F100" s="81">
        <f>MROUND(F28,Inputs!$L$82)</f>
        <v>90</v>
      </c>
      <c r="G100" s="81">
        <f>MROUND(G28,Inputs!$L$82)</f>
        <v>90</v>
      </c>
      <c r="H100" s="81">
        <f>MROUND(H28,Inputs!$L$82)</f>
        <v>185</v>
      </c>
      <c r="I100" s="81">
        <f>MROUND(I28,Inputs!$L$82)</f>
        <v>185</v>
      </c>
      <c r="J100" s="81">
        <f>MROUND(J28,Inputs!$L$82)</f>
        <v>275</v>
      </c>
      <c r="K100" s="81">
        <f>MROUND(K28,Inputs!$L$82)</f>
        <v>275</v>
      </c>
      <c r="L100" s="81"/>
      <c r="M100" s="81">
        <f>MROUND(M28,Inputs!$L$83)</f>
        <v>170</v>
      </c>
      <c r="N100" s="81">
        <f>MROUND(N28,Inputs!$L$83)</f>
        <v>0</v>
      </c>
      <c r="O100" s="81">
        <f>MROUND(O28,Inputs!$L$83)</f>
        <v>0</v>
      </c>
      <c r="P100" s="81">
        <f>MROUND(P28,Inputs!$L$83)</f>
        <v>0</v>
      </c>
      <c r="Q100" s="81">
        <f>MROUND(Q28,Inputs!$L$83)</f>
        <v>0</v>
      </c>
      <c r="R100" s="81">
        <f>MROUND(R28,Inputs!$L$83)</f>
        <v>0</v>
      </c>
      <c r="S100" s="81">
        <f>MROUND(S28,Inputs!$L$83)</f>
        <v>0</v>
      </c>
      <c r="T100" s="81"/>
      <c r="U100" s="81">
        <f>MROUND(U28,Inputs!$L$82)</f>
        <v>95</v>
      </c>
      <c r="V100" s="81">
        <f>MROUND(V28,Inputs!$L$82)</f>
        <v>130</v>
      </c>
      <c r="W100" s="81">
        <f>MROUND(W28,Inputs!$L$82)</f>
        <v>130</v>
      </c>
      <c r="X100" s="81">
        <f>MROUND(X28,Inputs!$L$82)</f>
        <v>275</v>
      </c>
      <c r="Y100" s="81">
        <f>MROUND(Y28,Inputs!$L$82)</f>
        <v>275</v>
      </c>
      <c r="Z100" s="81">
        <f>MROUND(Z28,Inputs!$L$82)</f>
        <v>415</v>
      </c>
      <c r="AA100" s="81">
        <f>MROUND(AA28,Inputs!$L$82)</f>
        <v>415</v>
      </c>
      <c r="AB100" s="6"/>
      <c r="AC100" s="81">
        <f>MROUND(AC28,Inputs!$L$82)</f>
        <v>1890</v>
      </c>
      <c r="AD100" s="81">
        <f>MROUND(AD28,Inputs!$L$82)</f>
        <v>2650</v>
      </c>
      <c r="AE100" s="81">
        <f>MROUND(AE28,Inputs!$L$82)</f>
        <v>2650</v>
      </c>
      <c r="AF100" s="81">
        <f>MROUND(AF28,Inputs!$L$82)</f>
        <v>5485</v>
      </c>
      <c r="AG100" s="81">
        <f>MROUND(AG28,Inputs!$L$82)</f>
        <v>5485</v>
      </c>
      <c r="AH100" s="81">
        <f>MROUND(AH28,Inputs!$L$82)</f>
        <v>8325</v>
      </c>
      <c r="AI100" s="81">
        <f>MROUND(AI28,Inputs!$L$82)</f>
        <v>8325</v>
      </c>
    </row>
    <row r="101" spans="2:35" x14ac:dyDescent="0.3">
      <c r="B101" s="85">
        <f t="shared" si="2"/>
        <v>49034</v>
      </c>
      <c r="C101" s="3"/>
      <c r="D101" s="1"/>
      <c r="E101" s="81">
        <f>MROUND(E29,Inputs!$L$82)</f>
        <v>65</v>
      </c>
      <c r="F101" s="81">
        <f>MROUND(F29,Inputs!$L$82)</f>
        <v>90</v>
      </c>
      <c r="G101" s="81">
        <f>MROUND(G29,Inputs!$L$82)</f>
        <v>90</v>
      </c>
      <c r="H101" s="81">
        <f>MROUND(H29,Inputs!$L$82)</f>
        <v>185</v>
      </c>
      <c r="I101" s="81">
        <f>MROUND(I29,Inputs!$L$82)</f>
        <v>185</v>
      </c>
      <c r="J101" s="81">
        <f>MROUND(J29,Inputs!$L$82)</f>
        <v>285</v>
      </c>
      <c r="K101" s="81">
        <f>MROUND(K29,Inputs!$L$82)</f>
        <v>285</v>
      </c>
      <c r="L101" s="81"/>
      <c r="M101" s="81">
        <f>MROUND(M29,Inputs!$L$83)</f>
        <v>170</v>
      </c>
      <c r="N101" s="81">
        <f>MROUND(N29,Inputs!$L$83)</f>
        <v>0</v>
      </c>
      <c r="O101" s="81">
        <f>MROUND(O29,Inputs!$L$83)</f>
        <v>0</v>
      </c>
      <c r="P101" s="81">
        <f>MROUND(P29,Inputs!$L$83)</f>
        <v>0</v>
      </c>
      <c r="Q101" s="81">
        <f>MROUND(Q29,Inputs!$L$83)</f>
        <v>0</v>
      </c>
      <c r="R101" s="81">
        <f>MROUND(R29,Inputs!$L$83)</f>
        <v>0</v>
      </c>
      <c r="S101" s="81">
        <f>MROUND(S29,Inputs!$L$83)</f>
        <v>0</v>
      </c>
      <c r="T101" s="81"/>
      <c r="U101" s="81">
        <f>MROUND(U29,Inputs!$L$82)</f>
        <v>95</v>
      </c>
      <c r="V101" s="81">
        <f>MROUND(V29,Inputs!$L$82)</f>
        <v>135</v>
      </c>
      <c r="W101" s="81">
        <f>MROUND(W29,Inputs!$L$82)</f>
        <v>135</v>
      </c>
      <c r="X101" s="81">
        <f>MROUND(X29,Inputs!$L$82)</f>
        <v>280</v>
      </c>
      <c r="Y101" s="81">
        <f>MROUND(Y29,Inputs!$L$82)</f>
        <v>280</v>
      </c>
      <c r="Z101" s="81">
        <f>MROUND(Z29,Inputs!$L$82)</f>
        <v>425</v>
      </c>
      <c r="AA101" s="81">
        <f>MROUND(AA29,Inputs!$L$82)</f>
        <v>425</v>
      </c>
      <c r="AB101" s="6"/>
      <c r="AC101" s="81">
        <f>MROUND(AC29,Inputs!$L$82)</f>
        <v>1925</v>
      </c>
      <c r="AD101" s="81">
        <f>MROUND(AD29,Inputs!$L$82)</f>
        <v>2700</v>
      </c>
      <c r="AE101" s="81">
        <f>MROUND(AE29,Inputs!$L$82)</f>
        <v>2700</v>
      </c>
      <c r="AF101" s="81">
        <f>MROUND(AF29,Inputs!$L$82)</f>
        <v>5590</v>
      </c>
      <c r="AG101" s="81">
        <f>MROUND(AG29,Inputs!$L$82)</f>
        <v>5590</v>
      </c>
      <c r="AH101" s="81">
        <f>MROUND(AH29,Inputs!$L$82)</f>
        <v>8480</v>
      </c>
      <c r="AI101" s="81">
        <f>MROUND(AI29,Inputs!$L$82)</f>
        <v>8480</v>
      </c>
    </row>
    <row r="102" spans="2:35" x14ac:dyDescent="0.3">
      <c r="B102" s="85">
        <f t="shared" si="2"/>
        <v>49399</v>
      </c>
      <c r="C102" s="3"/>
      <c r="D102" s="1"/>
      <c r="E102" s="81">
        <f>MROUND(E30,Inputs!$L$82)</f>
        <v>65</v>
      </c>
      <c r="F102" s="81">
        <f>MROUND(F30,Inputs!$L$82)</f>
        <v>90</v>
      </c>
      <c r="G102" s="81">
        <f>MROUND(G30,Inputs!$L$82)</f>
        <v>90</v>
      </c>
      <c r="H102" s="81">
        <f>MROUND(H30,Inputs!$L$82)</f>
        <v>190</v>
      </c>
      <c r="I102" s="81">
        <f>MROUND(I30,Inputs!$L$82)</f>
        <v>190</v>
      </c>
      <c r="J102" s="81">
        <f>MROUND(J30,Inputs!$L$82)</f>
        <v>290</v>
      </c>
      <c r="K102" s="81">
        <f>MROUND(K30,Inputs!$L$82)</f>
        <v>290</v>
      </c>
      <c r="L102" s="81"/>
      <c r="M102" s="81">
        <f>MROUND(M30,Inputs!$L$83)</f>
        <v>180</v>
      </c>
      <c r="N102" s="81">
        <f>MROUND(N30,Inputs!$L$83)</f>
        <v>0</v>
      </c>
      <c r="O102" s="81">
        <f>MROUND(O30,Inputs!$L$83)</f>
        <v>0</v>
      </c>
      <c r="P102" s="81">
        <f>MROUND(P30,Inputs!$L$83)</f>
        <v>0</v>
      </c>
      <c r="Q102" s="81">
        <f>MROUND(Q30,Inputs!$L$83)</f>
        <v>0</v>
      </c>
      <c r="R102" s="81">
        <f>MROUND(R30,Inputs!$L$83)</f>
        <v>0</v>
      </c>
      <c r="S102" s="81">
        <f>MROUND(S30,Inputs!$L$83)</f>
        <v>0</v>
      </c>
      <c r="T102" s="81"/>
      <c r="U102" s="81">
        <f>MROUND(U30,Inputs!$L$82)</f>
        <v>100</v>
      </c>
      <c r="V102" s="81">
        <f>MROUND(V30,Inputs!$L$82)</f>
        <v>135</v>
      </c>
      <c r="W102" s="81">
        <f>MROUND(W30,Inputs!$L$82)</f>
        <v>135</v>
      </c>
      <c r="X102" s="81">
        <f>MROUND(X30,Inputs!$L$82)</f>
        <v>285</v>
      </c>
      <c r="Y102" s="81">
        <f>MROUND(Y30,Inputs!$L$82)</f>
        <v>285</v>
      </c>
      <c r="Z102" s="81">
        <f>MROUND(Z30,Inputs!$L$82)</f>
        <v>430</v>
      </c>
      <c r="AA102" s="81">
        <f>MROUND(AA30,Inputs!$L$82)</f>
        <v>430</v>
      </c>
      <c r="AB102" s="6"/>
      <c r="AC102" s="81">
        <f>MROUND(AC30,Inputs!$L$82)</f>
        <v>1965</v>
      </c>
      <c r="AD102" s="81">
        <f>MROUND(AD30,Inputs!$L$82)</f>
        <v>2750</v>
      </c>
      <c r="AE102" s="81">
        <f>MROUND(AE30,Inputs!$L$82)</f>
        <v>2750</v>
      </c>
      <c r="AF102" s="81">
        <f>MROUND(AF30,Inputs!$L$82)</f>
        <v>5695</v>
      </c>
      <c r="AG102" s="81">
        <f>MROUND(AG30,Inputs!$L$82)</f>
        <v>5695</v>
      </c>
      <c r="AH102" s="81">
        <f>MROUND(AH30,Inputs!$L$82)</f>
        <v>8640</v>
      </c>
      <c r="AI102" s="81">
        <f>MROUND(AI30,Inputs!$L$82)</f>
        <v>8640</v>
      </c>
    </row>
    <row r="103" spans="2:35" x14ac:dyDescent="0.3">
      <c r="B103" s="85">
        <f t="shared" si="2"/>
        <v>49765</v>
      </c>
      <c r="C103" s="3"/>
      <c r="D103" s="1"/>
      <c r="E103" s="81">
        <f>MROUND(E31,Inputs!$L$82)</f>
        <v>65</v>
      </c>
      <c r="F103" s="81">
        <f>MROUND(F31,Inputs!$L$82)</f>
        <v>95</v>
      </c>
      <c r="G103" s="81">
        <f>MROUND(G31,Inputs!$L$82)</f>
        <v>95</v>
      </c>
      <c r="H103" s="81">
        <f>MROUND(H31,Inputs!$L$82)</f>
        <v>195</v>
      </c>
      <c r="I103" s="81">
        <f>MROUND(I31,Inputs!$L$82)</f>
        <v>195</v>
      </c>
      <c r="J103" s="81">
        <f>MROUND(J31,Inputs!$L$82)</f>
        <v>295</v>
      </c>
      <c r="K103" s="81">
        <f>MROUND(K31,Inputs!$L$82)</f>
        <v>295</v>
      </c>
      <c r="L103" s="81"/>
      <c r="M103" s="81">
        <f>MROUND(M31,Inputs!$L$83)</f>
        <v>190</v>
      </c>
      <c r="N103" s="81">
        <f>MROUND(N31,Inputs!$L$83)</f>
        <v>0</v>
      </c>
      <c r="O103" s="81">
        <f>MROUND(O31,Inputs!$L$83)</f>
        <v>0</v>
      </c>
      <c r="P103" s="81">
        <f>MROUND(P31,Inputs!$L$83)</f>
        <v>0</v>
      </c>
      <c r="Q103" s="81">
        <f>MROUND(Q31,Inputs!$L$83)</f>
        <v>0</v>
      </c>
      <c r="R103" s="81">
        <f>MROUND(R31,Inputs!$L$83)</f>
        <v>0</v>
      </c>
      <c r="S103" s="81">
        <f>MROUND(S31,Inputs!$L$83)</f>
        <v>0</v>
      </c>
      <c r="T103" s="81"/>
      <c r="U103" s="81">
        <f>MROUND(U31,Inputs!$L$82)</f>
        <v>100</v>
      </c>
      <c r="V103" s="81">
        <f>MROUND(V31,Inputs!$L$82)</f>
        <v>140</v>
      </c>
      <c r="W103" s="81">
        <f>MROUND(W31,Inputs!$L$82)</f>
        <v>140</v>
      </c>
      <c r="X103" s="81">
        <f>MROUND(X31,Inputs!$L$82)</f>
        <v>290</v>
      </c>
      <c r="Y103" s="81">
        <f>MROUND(Y31,Inputs!$L$82)</f>
        <v>290</v>
      </c>
      <c r="Z103" s="81">
        <f>MROUND(Z31,Inputs!$L$82)</f>
        <v>440</v>
      </c>
      <c r="AA103" s="81">
        <f>MROUND(AA31,Inputs!$L$82)</f>
        <v>440</v>
      </c>
      <c r="AB103" s="6"/>
      <c r="AC103" s="81">
        <f>MROUND(AC31,Inputs!$L$82)</f>
        <v>2000</v>
      </c>
      <c r="AD103" s="81">
        <f>MROUND(AD31,Inputs!$L$82)</f>
        <v>2800</v>
      </c>
      <c r="AE103" s="81">
        <f>MROUND(AE31,Inputs!$L$82)</f>
        <v>2800</v>
      </c>
      <c r="AF103" s="81">
        <f>MROUND(AF31,Inputs!$L$82)</f>
        <v>5800</v>
      </c>
      <c r="AG103" s="81">
        <f>MROUND(AG31,Inputs!$L$82)</f>
        <v>5800</v>
      </c>
      <c r="AH103" s="81">
        <f>MROUND(AH31,Inputs!$L$82)</f>
        <v>8800</v>
      </c>
      <c r="AI103" s="81">
        <f>MROUND(AI31,Inputs!$L$82)</f>
        <v>8800</v>
      </c>
    </row>
    <row r="104" spans="2:35" x14ac:dyDescent="0.3">
      <c r="B104" s="85">
        <f t="shared" si="2"/>
        <v>50130</v>
      </c>
      <c r="C104" s="3"/>
      <c r="D104" s="1"/>
      <c r="E104" s="81">
        <f>MROUND(E32,Inputs!$L$82)</f>
        <v>70</v>
      </c>
      <c r="F104" s="81">
        <f>MROUND(F32,Inputs!$L$82)</f>
        <v>95</v>
      </c>
      <c r="G104" s="81">
        <f>MROUND(G32,Inputs!$L$82)</f>
        <v>95</v>
      </c>
      <c r="H104" s="81">
        <f>MROUND(H32,Inputs!$L$82)</f>
        <v>195</v>
      </c>
      <c r="I104" s="81">
        <f>MROUND(I32,Inputs!$L$82)</f>
        <v>195</v>
      </c>
      <c r="J104" s="81">
        <f>MROUND(J32,Inputs!$L$82)</f>
        <v>300</v>
      </c>
      <c r="K104" s="81">
        <f>MROUND(K32,Inputs!$L$82)</f>
        <v>300</v>
      </c>
      <c r="L104" s="81"/>
      <c r="M104" s="81">
        <f>MROUND(M32,Inputs!$L$83)</f>
        <v>200</v>
      </c>
      <c r="N104" s="81">
        <f>MROUND(N32,Inputs!$L$83)</f>
        <v>0</v>
      </c>
      <c r="O104" s="81">
        <f>MROUND(O32,Inputs!$L$83)</f>
        <v>0</v>
      </c>
      <c r="P104" s="81">
        <f>MROUND(P32,Inputs!$L$83)</f>
        <v>0</v>
      </c>
      <c r="Q104" s="81">
        <f>MROUND(Q32,Inputs!$L$83)</f>
        <v>0</v>
      </c>
      <c r="R104" s="81">
        <f>MROUND(R32,Inputs!$L$83)</f>
        <v>0</v>
      </c>
      <c r="S104" s="81">
        <f>MROUND(S32,Inputs!$L$83)</f>
        <v>0</v>
      </c>
      <c r="T104" s="81"/>
      <c r="U104" s="81">
        <f>MROUND(U32,Inputs!$L$82)</f>
        <v>100</v>
      </c>
      <c r="V104" s="81">
        <f>MROUND(V32,Inputs!$L$82)</f>
        <v>145</v>
      </c>
      <c r="W104" s="81">
        <f>MROUND(W32,Inputs!$L$82)</f>
        <v>145</v>
      </c>
      <c r="X104" s="81">
        <f>MROUND(X32,Inputs!$L$82)</f>
        <v>295</v>
      </c>
      <c r="Y104" s="81">
        <f>MROUND(Y32,Inputs!$L$82)</f>
        <v>295</v>
      </c>
      <c r="Z104" s="81">
        <f>MROUND(Z32,Inputs!$L$82)</f>
        <v>450</v>
      </c>
      <c r="AA104" s="81">
        <f>MROUND(AA32,Inputs!$L$82)</f>
        <v>450</v>
      </c>
      <c r="AB104" s="6"/>
      <c r="AC104" s="81">
        <f>MROUND(AC32,Inputs!$L$82)</f>
        <v>2035</v>
      </c>
      <c r="AD104" s="81">
        <f>MROUND(AD32,Inputs!$L$82)</f>
        <v>2850</v>
      </c>
      <c r="AE104" s="81">
        <f>MROUND(AE32,Inputs!$L$82)</f>
        <v>2850</v>
      </c>
      <c r="AF104" s="81">
        <f>MROUND(AF32,Inputs!$L$82)</f>
        <v>5905</v>
      </c>
      <c r="AG104" s="81">
        <f>MROUND(AG32,Inputs!$L$82)</f>
        <v>5905</v>
      </c>
      <c r="AH104" s="81">
        <f>MROUND(AH32,Inputs!$L$82)</f>
        <v>8965</v>
      </c>
      <c r="AI104" s="81">
        <f>MROUND(AI32,Inputs!$L$82)</f>
        <v>8965</v>
      </c>
    </row>
    <row r="105" spans="2:35" x14ac:dyDescent="0.3">
      <c r="B105" s="85">
        <f t="shared" si="2"/>
        <v>50495</v>
      </c>
      <c r="C105" s="3"/>
      <c r="D105" s="1"/>
      <c r="E105" s="81">
        <f>MROUND(E33,Inputs!$L$82)</f>
        <v>70</v>
      </c>
      <c r="F105" s="81">
        <f>MROUND(F33,Inputs!$L$82)</f>
        <v>95</v>
      </c>
      <c r="G105" s="81">
        <f>MROUND(G33,Inputs!$L$82)</f>
        <v>95</v>
      </c>
      <c r="H105" s="81">
        <f>MROUND(H33,Inputs!$L$82)</f>
        <v>200</v>
      </c>
      <c r="I105" s="81">
        <f>MROUND(I33,Inputs!$L$82)</f>
        <v>200</v>
      </c>
      <c r="J105" s="81">
        <f>MROUND(J33,Inputs!$L$82)</f>
        <v>305</v>
      </c>
      <c r="K105" s="81">
        <f>MROUND(K33,Inputs!$L$82)</f>
        <v>305</v>
      </c>
      <c r="L105" s="81"/>
      <c r="M105" s="81">
        <f>MROUND(M33,Inputs!$L$83)</f>
        <v>210</v>
      </c>
      <c r="N105" s="81">
        <f>MROUND(N33,Inputs!$L$83)</f>
        <v>0</v>
      </c>
      <c r="O105" s="81">
        <f>MROUND(O33,Inputs!$L$83)</f>
        <v>0</v>
      </c>
      <c r="P105" s="81">
        <f>MROUND(P33,Inputs!$L$83)</f>
        <v>0</v>
      </c>
      <c r="Q105" s="81">
        <f>MROUND(Q33,Inputs!$L$83)</f>
        <v>0</v>
      </c>
      <c r="R105" s="81">
        <f>MROUND(R33,Inputs!$L$83)</f>
        <v>0</v>
      </c>
      <c r="S105" s="81">
        <f>MROUND(S33,Inputs!$L$83)</f>
        <v>0</v>
      </c>
      <c r="T105" s="81"/>
      <c r="U105" s="81">
        <f>MROUND(U33,Inputs!$L$82)</f>
        <v>105</v>
      </c>
      <c r="V105" s="81">
        <f>MROUND(V33,Inputs!$L$82)</f>
        <v>145</v>
      </c>
      <c r="W105" s="81">
        <f>MROUND(W33,Inputs!$L$82)</f>
        <v>145</v>
      </c>
      <c r="X105" s="81">
        <f>MROUND(X33,Inputs!$L$82)</f>
        <v>300</v>
      </c>
      <c r="Y105" s="81">
        <f>MROUND(Y33,Inputs!$L$82)</f>
        <v>300</v>
      </c>
      <c r="Z105" s="81">
        <f>MROUND(Z33,Inputs!$L$82)</f>
        <v>455</v>
      </c>
      <c r="AA105" s="81">
        <f>MROUND(AA33,Inputs!$L$82)</f>
        <v>455</v>
      </c>
      <c r="AB105" s="6"/>
      <c r="AC105" s="81">
        <f>MROUND(AC33,Inputs!$L$82)</f>
        <v>2075</v>
      </c>
      <c r="AD105" s="81">
        <f>MROUND(AD33,Inputs!$L$82)</f>
        <v>2905</v>
      </c>
      <c r="AE105" s="81">
        <f>MROUND(AE33,Inputs!$L$82)</f>
        <v>2905</v>
      </c>
      <c r="AF105" s="81">
        <f>MROUND(AF33,Inputs!$L$82)</f>
        <v>6015</v>
      </c>
      <c r="AG105" s="81">
        <f>MROUND(AG33,Inputs!$L$82)</f>
        <v>6015</v>
      </c>
      <c r="AH105" s="81">
        <f>MROUND(AH33,Inputs!$L$82)</f>
        <v>9130</v>
      </c>
      <c r="AI105" s="81">
        <f>MROUND(AI33,Inputs!$L$82)</f>
        <v>9130</v>
      </c>
    </row>
    <row r="106" spans="2:35" x14ac:dyDescent="0.3">
      <c r="B106" s="85">
        <f t="shared" si="2"/>
        <v>50860</v>
      </c>
      <c r="C106" s="3"/>
      <c r="D106" s="1"/>
      <c r="E106" s="81">
        <f>MROUND(E34,Inputs!$L$82)</f>
        <v>70</v>
      </c>
      <c r="F106" s="81">
        <f>MROUND(F34,Inputs!$L$82)</f>
        <v>100</v>
      </c>
      <c r="G106" s="81">
        <f>MROUND(G34,Inputs!$L$82)</f>
        <v>100</v>
      </c>
      <c r="H106" s="81">
        <f>MROUND(H34,Inputs!$L$82)</f>
        <v>205</v>
      </c>
      <c r="I106" s="81">
        <f>MROUND(I34,Inputs!$L$82)</f>
        <v>205</v>
      </c>
      <c r="J106" s="81">
        <f>MROUND(J34,Inputs!$L$82)</f>
        <v>310</v>
      </c>
      <c r="K106" s="81">
        <f>MROUND(K34,Inputs!$L$82)</f>
        <v>310</v>
      </c>
      <c r="L106" s="81"/>
      <c r="M106" s="81">
        <f>MROUND(M34,Inputs!$L$83)</f>
        <v>220</v>
      </c>
      <c r="N106" s="81">
        <f>MROUND(N34,Inputs!$L$83)</f>
        <v>0</v>
      </c>
      <c r="O106" s="81">
        <f>MROUND(O34,Inputs!$L$83)</f>
        <v>0</v>
      </c>
      <c r="P106" s="81">
        <f>MROUND(P34,Inputs!$L$83)</f>
        <v>0</v>
      </c>
      <c r="Q106" s="81">
        <f>MROUND(Q34,Inputs!$L$83)</f>
        <v>0</v>
      </c>
      <c r="R106" s="81">
        <f>MROUND(R34,Inputs!$L$83)</f>
        <v>0</v>
      </c>
      <c r="S106" s="81">
        <f>MROUND(S34,Inputs!$L$83)</f>
        <v>0</v>
      </c>
      <c r="T106" s="81"/>
      <c r="U106" s="81">
        <f>MROUND(U34,Inputs!$L$82)</f>
        <v>105</v>
      </c>
      <c r="V106" s="81">
        <f>MROUND(V34,Inputs!$L$82)</f>
        <v>150</v>
      </c>
      <c r="W106" s="81">
        <f>MROUND(W34,Inputs!$L$82)</f>
        <v>150</v>
      </c>
      <c r="X106" s="81">
        <f>MROUND(X34,Inputs!$L$82)</f>
        <v>305</v>
      </c>
      <c r="Y106" s="81">
        <f>MROUND(Y34,Inputs!$L$82)</f>
        <v>305</v>
      </c>
      <c r="Z106" s="81">
        <f>MROUND(Z34,Inputs!$L$82)</f>
        <v>465</v>
      </c>
      <c r="AA106" s="81">
        <f>MROUND(AA34,Inputs!$L$82)</f>
        <v>465</v>
      </c>
      <c r="AB106" s="6"/>
      <c r="AC106" s="81">
        <f>MROUND(AC34,Inputs!$L$82)</f>
        <v>2115</v>
      </c>
      <c r="AD106" s="81">
        <f>MROUND(AD34,Inputs!$L$82)</f>
        <v>2960</v>
      </c>
      <c r="AE106" s="81">
        <f>MROUND(AE34,Inputs!$L$82)</f>
        <v>2960</v>
      </c>
      <c r="AF106" s="81">
        <f>MROUND(AF34,Inputs!$L$82)</f>
        <v>6130</v>
      </c>
      <c r="AG106" s="81">
        <f>MROUND(AG34,Inputs!$L$82)</f>
        <v>6130</v>
      </c>
      <c r="AH106" s="81">
        <f>MROUND(AH34,Inputs!$L$82)</f>
        <v>9300</v>
      </c>
      <c r="AI106" s="81">
        <f>MROUND(AI34,Inputs!$L$82)</f>
        <v>9300</v>
      </c>
    </row>
    <row r="107" spans="2:35" x14ac:dyDescent="0.3">
      <c r="B107" s="85">
        <f t="shared" si="2"/>
        <v>51226</v>
      </c>
      <c r="C107" s="3"/>
      <c r="D107" s="1"/>
      <c r="E107" s="81">
        <f>MROUND(E35,Inputs!$L$82)</f>
        <v>70</v>
      </c>
      <c r="F107" s="81">
        <f>MROUND(F35,Inputs!$L$82)</f>
        <v>100</v>
      </c>
      <c r="G107" s="81">
        <f>MROUND(G35,Inputs!$L$82)</f>
        <v>100</v>
      </c>
      <c r="H107" s="81">
        <f>MROUND(H35,Inputs!$L$82)</f>
        <v>210</v>
      </c>
      <c r="I107" s="81">
        <f>MROUND(I35,Inputs!$L$82)</f>
        <v>210</v>
      </c>
      <c r="J107" s="81">
        <f>MROUND(J35,Inputs!$L$82)</f>
        <v>315</v>
      </c>
      <c r="K107" s="81">
        <f>MROUND(K35,Inputs!$L$82)</f>
        <v>315</v>
      </c>
      <c r="L107" s="81"/>
      <c r="M107" s="81">
        <f>MROUND(M35,Inputs!$L$83)</f>
        <v>230</v>
      </c>
      <c r="N107" s="81">
        <f>MROUND(N35,Inputs!$L$83)</f>
        <v>0</v>
      </c>
      <c r="O107" s="81">
        <f>MROUND(O35,Inputs!$L$83)</f>
        <v>0</v>
      </c>
      <c r="P107" s="81">
        <f>MROUND(P35,Inputs!$L$83)</f>
        <v>0</v>
      </c>
      <c r="Q107" s="81">
        <f>MROUND(Q35,Inputs!$L$83)</f>
        <v>0</v>
      </c>
      <c r="R107" s="81">
        <f>MROUND(R35,Inputs!$L$83)</f>
        <v>0</v>
      </c>
      <c r="S107" s="81">
        <f>MROUND(S35,Inputs!$L$83)</f>
        <v>0</v>
      </c>
      <c r="T107" s="81"/>
      <c r="U107" s="81">
        <f>MROUND(U35,Inputs!$L$82)</f>
        <v>110</v>
      </c>
      <c r="V107" s="81">
        <f>MROUND(V35,Inputs!$L$82)</f>
        <v>150</v>
      </c>
      <c r="W107" s="81">
        <f>MROUND(W35,Inputs!$L$82)</f>
        <v>150</v>
      </c>
      <c r="X107" s="81">
        <f>MROUND(X35,Inputs!$L$82)</f>
        <v>310</v>
      </c>
      <c r="Y107" s="81">
        <f>MROUND(Y35,Inputs!$L$82)</f>
        <v>310</v>
      </c>
      <c r="Z107" s="81">
        <f>MROUND(Z35,Inputs!$L$82)</f>
        <v>475</v>
      </c>
      <c r="AA107" s="81">
        <f>MROUND(AA35,Inputs!$L$82)</f>
        <v>475</v>
      </c>
      <c r="AB107" s="6"/>
      <c r="AC107" s="81">
        <f>MROUND(AC35,Inputs!$L$82)</f>
        <v>2155</v>
      </c>
      <c r="AD107" s="81">
        <f>MROUND(AD35,Inputs!$L$82)</f>
        <v>3015</v>
      </c>
      <c r="AE107" s="81">
        <f>MROUND(AE35,Inputs!$L$82)</f>
        <v>3015</v>
      </c>
      <c r="AF107" s="81">
        <f>MROUND(AF35,Inputs!$L$82)</f>
        <v>6245</v>
      </c>
      <c r="AG107" s="81">
        <f>MROUND(AG35,Inputs!$L$82)</f>
        <v>6245</v>
      </c>
      <c r="AH107" s="81">
        <f>MROUND(AH35,Inputs!$L$82)</f>
        <v>9475</v>
      </c>
      <c r="AI107" s="81">
        <f>MROUND(AI35,Inputs!$L$82)</f>
        <v>9475</v>
      </c>
    </row>
    <row r="108" spans="2:35" x14ac:dyDescent="0.3">
      <c r="B108" s="85">
        <f t="shared" si="2"/>
        <v>51591</v>
      </c>
      <c r="C108" s="3"/>
      <c r="D108" s="1"/>
      <c r="E108" s="81">
        <f>MROUND(E36,Inputs!$L$82)</f>
        <v>75</v>
      </c>
      <c r="F108" s="81">
        <f>MROUND(F36,Inputs!$L$82)</f>
        <v>100</v>
      </c>
      <c r="G108" s="81">
        <f>MROUND(G36,Inputs!$L$82)</f>
        <v>100</v>
      </c>
      <c r="H108" s="81">
        <f>MROUND(H36,Inputs!$L$82)</f>
        <v>210</v>
      </c>
      <c r="I108" s="81">
        <f>MROUND(I36,Inputs!$L$82)</f>
        <v>210</v>
      </c>
      <c r="J108" s="81">
        <f>MROUND(J36,Inputs!$L$82)</f>
        <v>320</v>
      </c>
      <c r="K108" s="81">
        <f>MROUND(K36,Inputs!$L$82)</f>
        <v>320</v>
      </c>
      <c r="L108" s="81"/>
      <c r="M108" s="81">
        <f>MROUND(M36,Inputs!$L$83)</f>
        <v>240</v>
      </c>
      <c r="N108" s="81">
        <f>MROUND(N36,Inputs!$L$83)</f>
        <v>0</v>
      </c>
      <c r="O108" s="81">
        <f>MROUND(O36,Inputs!$L$83)</f>
        <v>0</v>
      </c>
      <c r="P108" s="81">
        <f>MROUND(P36,Inputs!$L$83)</f>
        <v>0</v>
      </c>
      <c r="Q108" s="81">
        <f>MROUND(Q36,Inputs!$L$83)</f>
        <v>0</v>
      </c>
      <c r="R108" s="81">
        <f>MROUND(R36,Inputs!$L$83)</f>
        <v>0</v>
      </c>
      <c r="S108" s="81">
        <f>MROUND(S36,Inputs!$L$83)</f>
        <v>0</v>
      </c>
      <c r="T108" s="81"/>
      <c r="U108" s="81">
        <f>MROUND(U36,Inputs!$L$82)</f>
        <v>110</v>
      </c>
      <c r="V108" s="81">
        <f>MROUND(V36,Inputs!$L$82)</f>
        <v>155</v>
      </c>
      <c r="W108" s="81">
        <f>MROUND(W36,Inputs!$L$82)</f>
        <v>155</v>
      </c>
      <c r="X108" s="81">
        <f>MROUND(X36,Inputs!$L$82)</f>
        <v>320</v>
      </c>
      <c r="Y108" s="81">
        <f>MROUND(Y36,Inputs!$L$82)</f>
        <v>320</v>
      </c>
      <c r="Z108" s="81">
        <f>MROUND(Z36,Inputs!$L$82)</f>
        <v>480</v>
      </c>
      <c r="AA108" s="81">
        <f>MROUND(AA36,Inputs!$L$82)</f>
        <v>480</v>
      </c>
      <c r="AB108" s="6"/>
      <c r="AC108" s="81">
        <f>MROUND(AC36,Inputs!$L$82)</f>
        <v>2195</v>
      </c>
      <c r="AD108" s="81">
        <f>MROUND(AD36,Inputs!$L$82)</f>
        <v>3070</v>
      </c>
      <c r="AE108" s="81">
        <f>MROUND(AE36,Inputs!$L$82)</f>
        <v>3070</v>
      </c>
      <c r="AF108" s="81">
        <f>MROUND(AF36,Inputs!$L$82)</f>
        <v>6360</v>
      </c>
      <c r="AG108" s="81">
        <f>MROUND(AG36,Inputs!$L$82)</f>
        <v>6360</v>
      </c>
      <c r="AH108" s="81">
        <f>MROUND(AH36,Inputs!$L$82)</f>
        <v>9650</v>
      </c>
      <c r="AI108" s="81">
        <f>MROUND(AI36,Inputs!$L$82)</f>
        <v>9650</v>
      </c>
    </row>
    <row r="109" spans="2:35" x14ac:dyDescent="0.3">
      <c r="B109" s="85"/>
      <c r="C109" s="3"/>
      <c r="D109" s="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6"/>
      <c r="AC109" s="81"/>
      <c r="AD109" s="81"/>
      <c r="AE109" s="81"/>
      <c r="AF109" s="81"/>
      <c r="AG109" s="81"/>
      <c r="AH109" s="81"/>
      <c r="AI109" s="81"/>
    </row>
    <row r="110" spans="2:35" s="18" customFormat="1" x14ac:dyDescent="0.3">
      <c r="B110" s="17" t="s">
        <v>327</v>
      </c>
      <c r="C110" s="17"/>
      <c r="E110" s="17"/>
      <c r="F110" s="17"/>
    </row>
    <row r="111" spans="2:35" x14ac:dyDescent="0.3">
      <c r="B111" s="1"/>
      <c r="C111" s="1"/>
      <c r="D111" s="1"/>
      <c r="E111" s="305" t="s">
        <v>89</v>
      </c>
      <c r="F111" s="305"/>
      <c r="G111" s="305"/>
      <c r="H111" s="305"/>
      <c r="I111" s="305"/>
      <c r="J111" s="305"/>
      <c r="K111" s="305"/>
      <c r="L111" s="1"/>
      <c r="M111" s="305" t="s">
        <v>64</v>
      </c>
      <c r="N111" s="305"/>
      <c r="O111" s="305"/>
      <c r="P111" s="305"/>
      <c r="Q111" s="305"/>
      <c r="R111" s="305"/>
      <c r="S111" s="305"/>
      <c r="T111" s="1"/>
      <c r="U111" s="305" t="s">
        <v>65</v>
      </c>
      <c r="V111" s="305"/>
      <c r="W111" s="305"/>
      <c r="X111" s="305"/>
      <c r="Y111" s="305"/>
      <c r="Z111" s="305"/>
      <c r="AA111" s="305"/>
      <c r="AB111" s="1"/>
      <c r="AC111" s="305" t="s">
        <v>66</v>
      </c>
      <c r="AD111" s="305"/>
      <c r="AE111" s="305"/>
      <c r="AF111" s="305"/>
      <c r="AG111" s="305"/>
      <c r="AH111" s="305"/>
      <c r="AI111" s="305"/>
    </row>
    <row r="112" spans="2:35" x14ac:dyDescent="0.3">
      <c r="B112" s="4" t="s">
        <v>2</v>
      </c>
      <c r="C112" s="4"/>
      <c r="D112" s="3"/>
      <c r="E112" s="3" t="s">
        <v>70</v>
      </c>
      <c r="F112" s="3" t="s">
        <v>69</v>
      </c>
      <c r="G112" s="3" t="s">
        <v>61</v>
      </c>
      <c r="H112" s="3" t="s">
        <v>68</v>
      </c>
      <c r="I112" s="3" t="s">
        <v>71</v>
      </c>
      <c r="J112" s="3" t="s">
        <v>72</v>
      </c>
      <c r="K112" s="3" t="s">
        <v>62</v>
      </c>
      <c r="L112" s="3"/>
      <c r="M112" s="3" t="s">
        <v>70</v>
      </c>
      <c r="N112" s="3" t="s">
        <v>69</v>
      </c>
      <c r="O112" s="3" t="s">
        <v>61</v>
      </c>
      <c r="P112" s="3" t="s">
        <v>68</v>
      </c>
      <c r="Q112" s="3" t="s">
        <v>71</v>
      </c>
      <c r="R112" s="3" t="s">
        <v>72</v>
      </c>
      <c r="S112" s="3" t="s">
        <v>62</v>
      </c>
      <c r="T112" s="3"/>
      <c r="U112" s="3" t="s">
        <v>70</v>
      </c>
      <c r="V112" s="3" t="s">
        <v>69</v>
      </c>
      <c r="W112" s="3" t="s">
        <v>61</v>
      </c>
      <c r="X112" s="3" t="s">
        <v>68</v>
      </c>
      <c r="Y112" s="3" t="s">
        <v>71</v>
      </c>
      <c r="Z112" s="3" t="s">
        <v>72</v>
      </c>
      <c r="AA112" s="3" t="s">
        <v>62</v>
      </c>
      <c r="AB112" s="3"/>
      <c r="AC112" s="3" t="s">
        <v>70</v>
      </c>
      <c r="AD112" s="3" t="s">
        <v>69</v>
      </c>
      <c r="AE112" s="3" t="s">
        <v>61</v>
      </c>
      <c r="AF112" s="3" t="s">
        <v>68</v>
      </c>
      <c r="AG112" s="3" t="s">
        <v>71</v>
      </c>
      <c r="AH112" s="3" t="s">
        <v>72</v>
      </c>
      <c r="AI112" s="3" t="s">
        <v>62</v>
      </c>
    </row>
    <row r="113" spans="2:35" hidden="1" x14ac:dyDescent="0.3">
      <c r="B113" s="85">
        <f>B77</f>
        <v>40268</v>
      </c>
      <c r="C113" s="3"/>
      <c r="D113" s="9"/>
      <c r="E113" s="81">
        <v>0</v>
      </c>
      <c r="F113" s="81">
        <v>0</v>
      </c>
      <c r="G113" s="81">
        <v>0</v>
      </c>
      <c r="H113" s="81">
        <v>0</v>
      </c>
      <c r="I113" s="81">
        <v>0</v>
      </c>
      <c r="J113" s="81">
        <v>0</v>
      </c>
      <c r="K113" s="81">
        <v>0</v>
      </c>
      <c r="L113" s="81"/>
      <c r="M113" s="81">
        <v>0</v>
      </c>
      <c r="N113" s="81">
        <v>0</v>
      </c>
      <c r="O113" s="81">
        <v>0</v>
      </c>
      <c r="P113" s="81">
        <v>0</v>
      </c>
      <c r="Q113" s="81">
        <v>0</v>
      </c>
      <c r="R113" s="81">
        <v>0</v>
      </c>
      <c r="S113" s="81">
        <v>0</v>
      </c>
      <c r="T113" s="81"/>
      <c r="U113" s="81"/>
      <c r="V113" s="81"/>
      <c r="W113" s="81"/>
      <c r="X113" s="81"/>
      <c r="Y113" s="81"/>
      <c r="Z113" s="81"/>
      <c r="AA113" s="81"/>
      <c r="AB113" s="6"/>
      <c r="AC113" s="81"/>
      <c r="AD113" s="81"/>
      <c r="AE113" s="81"/>
      <c r="AF113" s="81"/>
      <c r="AG113" s="81"/>
      <c r="AH113" s="81"/>
      <c r="AI113" s="81"/>
    </row>
    <row r="114" spans="2:35" hidden="1" x14ac:dyDescent="0.3">
      <c r="B114" s="85">
        <f t="shared" ref="B114:B144" si="3">B78</f>
        <v>40633</v>
      </c>
      <c r="C114" s="3"/>
      <c r="D114" s="1"/>
      <c r="E114" s="81">
        <v>0</v>
      </c>
      <c r="F114" s="81">
        <v>0</v>
      </c>
      <c r="G114" s="81">
        <v>0</v>
      </c>
      <c r="H114" s="81">
        <v>0</v>
      </c>
      <c r="I114" s="81">
        <v>0</v>
      </c>
      <c r="J114" s="81">
        <v>0</v>
      </c>
      <c r="K114" s="81">
        <v>0</v>
      </c>
      <c r="L114" s="81"/>
      <c r="M114" s="81">
        <v>0</v>
      </c>
      <c r="N114" s="81">
        <v>0</v>
      </c>
      <c r="O114" s="81">
        <v>0</v>
      </c>
      <c r="P114" s="81">
        <v>0</v>
      </c>
      <c r="Q114" s="81">
        <v>0</v>
      </c>
      <c r="R114" s="81">
        <v>0</v>
      </c>
      <c r="S114" s="81">
        <v>0</v>
      </c>
      <c r="T114" s="81"/>
      <c r="U114" s="81"/>
      <c r="V114" s="81"/>
      <c r="W114" s="81"/>
      <c r="X114" s="81"/>
      <c r="Y114" s="81"/>
      <c r="Z114" s="81"/>
      <c r="AA114" s="81"/>
      <c r="AB114" s="6"/>
      <c r="AC114" s="81"/>
      <c r="AD114" s="81"/>
      <c r="AE114" s="81"/>
      <c r="AF114" s="81"/>
      <c r="AG114" s="81"/>
      <c r="AH114" s="81"/>
      <c r="AI114" s="81"/>
    </row>
    <row r="115" spans="2:35" hidden="1" x14ac:dyDescent="0.3">
      <c r="B115" s="85">
        <f t="shared" si="3"/>
        <v>40999</v>
      </c>
      <c r="C115" s="3"/>
      <c r="D115" s="1"/>
      <c r="E115" s="100">
        <f>Inputs!E80</f>
        <v>44</v>
      </c>
      <c r="F115" s="100">
        <f>Inputs!F80</f>
        <v>66</v>
      </c>
      <c r="G115" s="100">
        <f>Inputs!G80</f>
        <v>66</v>
      </c>
      <c r="H115" s="100">
        <f>Inputs!H80</f>
        <v>132</v>
      </c>
      <c r="I115" s="100">
        <f>Inputs!I80</f>
        <v>132</v>
      </c>
      <c r="J115" s="100">
        <f>Inputs!J80</f>
        <v>198</v>
      </c>
      <c r="K115" s="100">
        <f>Inputs!K80</f>
        <v>198</v>
      </c>
      <c r="L115" s="81"/>
      <c r="M115" s="81">
        <f>M79</f>
        <v>130</v>
      </c>
      <c r="N115" s="81">
        <f>MROUND(N114*(1+Inputs!$L$84),Inputs!$L$83)</f>
        <v>0</v>
      </c>
      <c r="O115" s="81">
        <f>MROUND(O114*(1+Inputs!$L$84),Inputs!$L$83)</f>
        <v>0</v>
      </c>
      <c r="P115" s="81">
        <f>MROUND(P114*(1+Inputs!$L$84),Inputs!$L$83)</f>
        <v>0</v>
      </c>
      <c r="Q115" s="81">
        <f>MROUND(Q114*(1+Inputs!$L$84),Inputs!$L$83)</f>
        <v>0</v>
      </c>
      <c r="R115" s="81">
        <f>MROUND(R114*(1+Inputs!$L$84),Inputs!$L$83)</f>
        <v>0</v>
      </c>
      <c r="S115" s="81">
        <f>MROUND(S114*(1+Inputs!$L$84),Inputs!$L$83)</f>
        <v>0</v>
      </c>
      <c r="T115" s="81"/>
      <c r="U115" s="81">
        <f>MROUND(E115*Inputs!$E$84,Inputs!$L$82)</f>
        <v>65</v>
      </c>
      <c r="V115" s="81">
        <f>MROUND(F115*Inputs!$E$84,Inputs!$L$82)</f>
        <v>100</v>
      </c>
      <c r="W115" s="81">
        <f>MROUND(G115*Inputs!$E$84,Inputs!$L$82)</f>
        <v>100</v>
      </c>
      <c r="X115" s="81">
        <f>MROUND(H115*Inputs!$E$84,Inputs!$L$82)</f>
        <v>200</v>
      </c>
      <c r="Y115" s="81">
        <f>MROUND(I115*Inputs!$E$84,Inputs!$L$82)</f>
        <v>200</v>
      </c>
      <c r="Z115" s="81">
        <f>MROUND(J115*Inputs!$E$84,Inputs!$L$82)</f>
        <v>295</v>
      </c>
      <c r="AA115" s="81">
        <f>MROUND(K115*Inputs!$E$84,Inputs!$L$82)</f>
        <v>295</v>
      </c>
      <c r="AB115" s="6"/>
      <c r="AC115" s="81">
        <f>MROUND(E115*Inputs!$E$85,Inputs!$L$82)</f>
        <v>1320</v>
      </c>
      <c r="AD115" s="81">
        <f>MROUND(F115*Inputs!$E$85,Inputs!$L$82)</f>
        <v>1980</v>
      </c>
      <c r="AE115" s="81">
        <f>MROUND(G115*Inputs!$E$85,Inputs!$L$82)</f>
        <v>1980</v>
      </c>
      <c r="AF115" s="81">
        <f>MROUND(H115*Inputs!$E$85,Inputs!$L$82)</f>
        <v>3960</v>
      </c>
      <c r="AG115" s="81">
        <f>MROUND(I115*Inputs!$E$85,Inputs!$L$82)</f>
        <v>3960</v>
      </c>
      <c r="AH115" s="81">
        <f>MROUND(J115*Inputs!$E$85,Inputs!$L$82)</f>
        <v>5940</v>
      </c>
      <c r="AI115" s="81">
        <f>MROUND(K115*Inputs!$E$85,Inputs!$L$82)</f>
        <v>5940</v>
      </c>
    </row>
    <row r="116" spans="2:35" hidden="1" x14ac:dyDescent="0.3">
      <c r="B116" s="85">
        <f t="shared" si="3"/>
        <v>41364</v>
      </c>
      <c r="C116" s="3"/>
      <c r="D116" s="1"/>
      <c r="E116" s="81">
        <f>MROUND(E44,Inputs!$L$82)</f>
        <v>45</v>
      </c>
      <c r="F116" s="81">
        <f>MROUND(F44,Inputs!$L$82)</f>
        <v>70</v>
      </c>
      <c r="G116" s="81">
        <f>MROUND(G44,Inputs!$L$82)</f>
        <v>70</v>
      </c>
      <c r="H116" s="81">
        <f>MROUND(H44,Inputs!$L$82)</f>
        <v>140</v>
      </c>
      <c r="I116" s="81">
        <f>MROUND(I44,Inputs!$L$82)</f>
        <v>140</v>
      </c>
      <c r="J116" s="81">
        <f>MROUND(J44,Inputs!$L$82)</f>
        <v>210</v>
      </c>
      <c r="K116" s="81">
        <f>MROUND(K44,Inputs!$L$82)</f>
        <v>210</v>
      </c>
      <c r="L116" s="81"/>
      <c r="M116" s="81">
        <f>MROUND(M44,Inputs!$L$83)</f>
        <v>140</v>
      </c>
      <c r="N116" s="81">
        <f>MROUND(N44,Inputs!$L$83)</f>
        <v>0</v>
      </c>
      <c r="O116" s="81">
        <f>MROUND(O44,Inputs!$L$83)</f>
        <v>0</v>
      </c>
      <c r="P116" s="81">
        <f>MROUND(P44,Inputs!$L$83)</f>
        <v>0</v>
      </c>
      <c r="Q116" s="81">
        <f>MROUND(Q44,Inputs!$L$83)</f>
        <v>0</v>
      </c>
      <c r="R116" s="81">
        <f>MROUND(R44,Inputs!$L$83)</f>
        <v>0</v>
      </c>
      <c r="S116" s="81">
        <f>MROUND(S44,Inputs!$L$83)</f>
        <v>0</v>
      </c>
      <c r="T116" s="81"/>
      <c r="U116" s="81">
        <f>MROUND(U44,Inputs!$L$82)</f>
        <v>70</v>
      </c>
      <c r="V116" s="81">
        <f>MROUND(V44,Inputs!$L$82)</f>
        <v>105</v>
      </c>
      <c r="W116" s="81">
        <f>MROUND(W44,Inputs!$L$82)</f>
        <v>105</v>
      </c>
      <c r="X116" s="81">
        <f>MROUND(X44,Inputs!$L$82)</f>
        <v>210</v>
      </c>
      <c r="Y116" s="81">
        <f>MROUND(Y44,Inputs!$L$82)</f>
        <v>210</v>
      </c>
      <c r="Z116" s="81">
        <f>MROUND(Z44,Inputs!$L$82)</f>
        <v>310</v>
      </c>
      <c r="AA116" s="81">
        <f>MROUND(AA44,Inputs!$L$82)</f>
        <v>310</v>
      </c>
      <c r="AB116" s="6"/>
      <c r="AC116" s="81">
        <f>MROUND(AC44,Inputs!$L$82)</f>
        <v>1385</v>
      </c>
      <c r="AD116" s="81">
        <f>MROUND(AD44,Inputs!$L$82)</f>
        <v>2075</v>
      </c>
      <c r="AE116" s="81">
        <f>MROUND(AE44,Inputs!$L$82)</f>
        <v>2075</v>
      </c>
      <c r="AF116" s="81">
        <f>MROUND(AF44,Inputs!$L$82)</f>
        <v>4155</v>
      </c>
      <c r="AG116" s="81">
        <f>MROUND(AG44,Inputs!$L$82)</f>
        <v>4155</v>
      </c>
      <c r="AH116" s="81">
        <f>MROUND(AH44,Inputs!$L$82)</f>
        <v>6230</v>
      </c>
      <c r="AI116" s="81">
        <f>MROUND(AI44,Inputs!$L$82)</f>
        <v>6230</v>
      </c>
    </row>
    <row r="117" spans="2:35" hidden="1" x14ac:dyDescent="0.3">
      <c r="B117" s="85">
        <f t="shared" si="3"/>
        <v>41729</v>
      </c>
      <c r="C117" s="3"/>
      <c r="D117" s="1"/>
      <c r="E117" s="81">
        <f>MROUND(E45,Inputs!$L$82)</f>
        <v>50</v>
      </c>
      <c r="F117" s="81">
        <f>MROUND(F45,Inputs!$L$82)</f>
        <v>75</v>
      </c>
      <c r="G117" s="81">
        <f>MROUND(G45,Inputs!$L$82)</f>
        <v>75</v>
      </c>
      <c r="H117" s="81">
        <f>MROUND(H45,Inputs!$L$82)</f>
        <v>145</v>
      </c>
      <c r="I117" s="81">
        <f>MROUND(I45,Inputs!$L$82)</f>
        <v>145</v>
      </c>
      <c r="J117" s="81">
        <f>MROUND(J45,Inputs!$L$82)</f>
        <v>220</v>
      </c>
      <c r="K117" s="81">
        <f>MROUND(K45,Inputs!$L$82)</f>
        <v>220</v>
      </c>
      <c r="L117" s="81"/>
      <c r="M117" s="81">
        <f>MROUND(M45,Inputs!$L$83)</f>
        <v>140</v>
      </c>
      <c r="N117" s="81">
        <f>MROUND(N45,Inputs!$L$83)</f>
        <v>0</v>
      </c>
      <c r="O117" s="81">
        <f>MROUND(O45,Inputs!$L$83)</f>
        <v>0</v>
      </c>
      <c r="P117" s="81">
        <f>MROUND(P45,Inputs!$L$83)</f>
        <v>0</v>
      </c>
      <c r="Q117" s="81">
        <f>MROUND(Q45,Inputs!$L$83)</f>
        <v>0</v>
      </c>
      <c r="R117" s="81">
        <f>MROUND(R45,Inputs!$L$83)</f>
        <v>0</v>
      </c>
      <c r="S117" s="81">
        <f>MROUND(S45,Inputs!$L$83)</f>
        <v>0</v>
      </c>
      <c r="T117" s="81"/>
      <c r="U117" s="81">
        <f>MROUND(U45,Inputs!$L$82)</f>
        <v>75</v>
      </c>
      <c r="V117" s="81">
        <f>MROUND(V45,Inputs!$L$82)</f>
        <v>110</v>
      </c>
      <c r="W117" s="81">
        <f>MROUND(W45,Inputs!$L$82)</f>
        <v>110</v>
      </c>
      <c r="X117" s="81">
        <f>MROUND(X45,Inputs!$L$82)</f>
        <v>220</v>
      </c>
      <c r="Y117" s="81">
        <f>MROUND(Y45,Inputs!$L$82)</f>
        <v>220</v>
      </c>
      <c r="Z117" s="81">
        <f>MROUND(Z45,Inputs!$L$82)</f>
        <v>325</v>
      </c>
      <c r="AA117" s="81">
        <f>MROUND(AA45,Inputs!$L$82)</f>
        <v>325</v>
      </c>
      <c r="AB117" s="6"/>
      <c r="AC117" s="81">
        <f>MROUND(AC45,Inputs!$L$82)</f>
        <v>1450</v>
      </c>
      <c r="AD117" s="81">
        <f>MROUND(AD45,Inputs!$L$82)</f>
        <v>2175</v>
      </c>
      <c r="AE117" s="81">
        <f>MROUND(AE45,Inputs!$L$82)</f>
        <v>2175</v>
      </c>
      <c r="AF117" s="81">
        <f>MROUND(AF45,Inputs!$L$82)</f>
        <v>4355</v>
      </c>
      <c r="AG117" s="81">
        <f>MROUND(AG45,Inputs!$L$82)</f>
        <v>4355</v>
      </c>
      <c r="AH117" s="81">
        <f>MROUND(AH45,Inputs!$L$82)</f>
        <v>6530</v>
      </c>
      <c r="AI117" s="81">
        <f>MROUND(AI45,Inputs!$L$82)</f>
        <v>6530</v>
      </c>
    </row>
    <row r="118" spans="2:35" hidden="1" x14ac:dyDescent="0.3">
      <c r="B118" s="85">
        <f t="shared" si="3"/>
        <v>42094</v>
      </c>
      <c r="C118" s="3"/>
      <c r="D118" s="1"/>
      <c r="E118" s="81">
        <f>MROUND(E46,Inputs!$L$82)</f>
        <v>50</v>
      </c>
      <c r="F118" s="81">
        <f>MROUND(F46,Inputs!$L$82)</f>
        <v>75</v>
      </c>
      <c r="G118" s="81">
        <f>MROUND(G46,Inputs!$L$82)</f>
        <v>75</v>
      </c>
      <c r="H118" s="81">
        <f>MROUND(H46,Inputs!$L$82)</f>
        <v>150</v>
      </c>
      <c r="I118" s="81">
        <f>MROUND(I46,Inputs!$L$82)</f>
        <v>150</v>
      </c>
      <c r="J118" s="81">
        <f>MROUND(J46,Inputs!$L$82)</f>
        <v>230</v>
      </c>
      <c r="K118" s="81">
        <f>MROUND(K46,Inputs!$L$82)</f>
        <v>230</v>
      </c>
      <c r="L118" s="81"/>
      <c r="M118" s="81">
        <f>MROUND(M46,Inputs!$L$83)</f>
        <v>150</v>
      </c>
      <c r="N118" s="81">
        <f>MROUND(N46,Inputs!$L$83)</f>
        <v>0</v>
      </c>
      <c r="O118" s="81">
        <f>MROUND(O46,Inputs!$L$83)</f>
        <v>0</v>
      </c>
      <c r="P118" s="81">
        <f>MROUND(P46,Inputs!$L$83)</f>
        <v>0</v>
      </c>
      <c r="Q118" s="81">
        <f>MROUND(Q46,Inputs!$L$83)</f>
        <v>0</v>
      </c>
      <c r="R118" s="81">
        <f>MROUND(R46,Inputs!$L$83)</f>
        <v>0</v>
      </c>
      <c r="S118" s="81">
        <f>MROUND(S46,Inputs!$L$83)</f>
        <v>0</v>
      </c>
      <c r="T118" s="81"/>
      <c r="U118" s="81">
        <f>MROUND(U46,Inputs!$L$82)</f>
        <v>75</v>
      </c>
      <c r="V118" s="81">
        <f>MROUND(V46,Inputs!$L$82)</f>
        <v>115</v>
      </c>
      <c r="W118" s="81">
        <f>MROUND(W46,Inputs!$L$82)</f>
        <v>115</v>
      </c>
      <c r="X118" s="81">
        <f>MROUND(X46,Inputs!$L$82)</f>
        <v>230</v>
      </c>
      <c r="Y118" s="81">
        <f>MROUND(Y46,Inputs!$L$82)</f>
        <v>230</v>
      </c>
      <c r="Z118" s="81">
        <f>MROUND(Z46,Inputs!$L$82)</f>
        <v>340</v>
      </c>
      <c r="AA118" s="81">
        <f>MROUND(AA46,Inputs!$L$82)</f>
        <v>340</v>
      </c>
      <c r="AB118" s="6"/>
      <c r="AC118" s="81">
        <f>MROUND(AC46,Inputs!$L$82)</f>
        <v>1520</v>
      </c>
      <c r="AD118" s="81">
        <f>MROUND(AD46,Inputs!$L$82)</f>
        <v>2285</v>
      </c>
      <c r="AE118" s="81">
        <f>MROUND(AE46,Inputs!$L$82)</f>
        <v>2285</v>
      </c>
      <c r="AF118" s="81">
        <f>MROUND(AF46,Inputs!$L$82)</f>
        <v>4565</v>
      </c>
      <c r="AG118" s="81">
        <f>MROUND(AG46,Inputs!$L$82)</f>
        <v>4565</v>
      </c>
      <c r="AH118" s="81">
        <f>MROUND(AH46,Inputs!$L$82)</f>
        <v>6850</v>
      </c>
      <c r="AI118" s="81">
        <f>MROUND(AI46,Inputs!$L$82)</f>
        <v>6850</v>
      </c>
    </row>
    <row r="119" spans="2:35" hidden="1" x14ac:dyDescent="0.3">
      <c r="B119" s="85">
        <f t="shared" si="3"/>
        <v>42460</v>
      </c>
      <c r="C119" s="3"/>
      <c r="D119" s="1"/>
      <c r="E119" s="81">
        <f>MROUND(E47,Inputs!$L$82)</f>
        <v>55</v>
      </c>
      <c r="F119" s="81">
        <f>MROUND(F47,Inputs!$L$82)</f>
        <v>80</v>
      </c>
      <c r="G119" s="81">
        <f>MROUND(G47,Inputs!$L$82)</f>
        <v>80</v>
      </c>
      <c r="H119" s="81">
        <f>MROUND(H47,Inputs!$L$82)</f>
        <v>160</v>
      </c>
      <c r="I119" s="81">
        <f>MROUND(I47,Inputs!$L$82)</f>
        <v>160</v>
      </c>
      <c r="J119" s="81">
        <f>MROUND(J47,Inputs!$L$82)</f>
        <v>240</v>
      </c>
      <c r="K119" s="81">
        <f>MROUND(K47,Inputs!$L$82)</f>
        <v>240</v>
      </c>
      <c r="L119" s="81"/>
      <c r="M119" s="81">
        <f>MROUND(M47,Inputs!$L$83)</f>
        <v>160</v>
      </c>
      <c r="N119" s="81">
        <f>MROUND(N47,Inputs!$L$83)</f>
        <v>0</v>
      </c>
      <c r="O119" s="81">
        <f>MROUND(O47,Inputs!$L$83)</f>
        <v>0</v>
      </c>
      <c r="P119" s="81">
        <f>MROUND(P47,Inputs!$L$83)</f>
        <v>0</v>
      </c>
      <c r="Q119" s="81">
        <f>MROUND(Q47,Inputs!$L$83)</f>
        <v>0</v>
      </c>
      <c r="R119" s="81">
        <f>MROUND(R47,Inputs!$L$83)</f>
        <v>0</v>
      </c>
      <c r="S119" s="81">
        <f>MROUND(S47,Inputs!$L$83)</f>
        <v>0</v>
      </c>
      <c r="T119" s="81"/>
      <c r="U119" s="81">
        <f>MROUND(U47,Inputs!$L$82)</f>
        <v>80</v>
      </c>
      <c r="V119" s="81">
        <f>MROUND(V47,Inputs!$L$82)</f>
        <v>120</v>
      </c>
      <c r="W119" s="81">
        <f>MROUND(W47,Inputs!$L$82)</f>
        <v>120</v>
      </c>
      <c r="X119" s="81">
        <f>MROUND(X47,Inputs!$L$82)</f>
        <v>240</v>
      </c>
      <c r="Y119" s="81">
        <f>MROUND(Y47,Inputs!$L$82)</f>
        <v>240</v>
      </c>
      <c r="Z119" s="81">
        <f>MROUND(Z47,Inputs!$L$82)</f>
        <v>360</v>
      </c>
      <c r="AA119" s="81">
        <f>MROUND(AA47,Inputs!$L$82)</f>
        <v>360</v>
      </c>
      <c r="AB119" s="6"/>
      <c r="AC119" s="81">
        <f>MROUND(AC47,Inputs!$L$82)</f>
        <v>1595</v>
      </c>
      <c r="AD119" s="81">
        <f>MROUND(AD47,Inputs!$L$82)</f>
        <v>2395</v>
      </c>
      <c r="AE119" s="81">
        <f>MROUND(AE47,Inputs!$L$82)</f>
        <v>2395</v>
      </c>
      <c r="AF119" s="81">
        <f>MROUND(AF47,Inputs!$L$82)</f>
        <v>4790</v>
      </c>
      <c r="AG119" s="81">
        <f>MROUND(AG47,Inputs!$L$82)</f>
        <v>4790</v>
      </c>
      <c r="AH119" s="81">
        <f>MROUND(AH47,Inputs!$L$82)</f>
        <v>7185</v>
      </c>
      <c r="AI119" s="81">
        <f>MROUND(AI47,Inputs!$L$82)</f>
        <v>7185</v>
      </c>
    </row>
    <row r="120" spans="2:35" hidden="1" x14ac:dyDescent="0.3">
      <c r="B120" s="85">
        <f t="shared" si="3"/>
        <v>42825</v>
      </c>
      <c r="C120" s="3"/>
      <c r="D120" s="1"/>
      <c r="E120" s="81">
        <f>MROUND(E48,Inputs!$L$82)</f>
        <v>55</v>
      </c>
      <c r="F120" s="81">
        <f>MROUND(F48,Inputs!$L$82)</f>
        <v>85</v>
      </c>
      <c r="G120" s="81">
        <f>MROUND(G48,Inputs!$L$82)</f>
        <v>85</v>
      </c>
      <c r="H120" s="81">
        <f>MROUND(H48,Inputs!$L$82)</f>
        <v>165</v>
      </c>
      <c r="I120" s="81">
        <f>MROUND(I48,Inputs!$L$82)</f>
        <v>165</v>
      </c>
      <c r="J120" s="81">
        <f>MROUND(J48,Inputs!$L$82)</f>
        <v>250</v>
      </c>
      <c r="K120" s="81">
        <f>MROUND(K48,Inputs!$L$82)</f>
        <v>250</v>
      </c>
      <c r="L120" s="81"/>
      <c r="M120" s="81">
        <f>MROUND(M48,Inputs!$L$83)</f>
        <v>160</v>
      </c>
      <c r="N120" s="81">
        <f>MROUND(N48,Inputs!$L$83)</f>
        <v>0</v>
      </c>
      <c r="O120" s="81">
        <f>MROUND(O48,Inputs!$L$83)</f>
        <v>0</v>
      </c>
      <c r="P120" s="81">
        <f>MROUND(P48,Inputs!$L$83)</f>
        <v>0</v>
      </c>
      <c r="Q120" s="81">
        <f>MROUND(Q48,Inputs!$L$83)</f>
        <v>0</v>
      </c>
      <c r="R120" s="81">
        <f>MROUND(R48,Inputs!$L$83)</f>
        <v>0</v>
      </c>
      <c r="S120" s="81">
        <f>MROUND(S48,Inputs!$L$83)</f>
        <v>0</v>
      </c>
      <c r="T120" s="81"/>
      <c r="U120" s="81">
        <f>MROUND(U48,Inputs!$L$82)</f>
        <v>85</v>
      </c>
      <c r="V120" s="81">
        <f>MROUND(V48,Inputs!$L$82)</f>
        <v>125</v>
      </c>
      <c r="W120" s="81">
        <f>MROUND(W48,Inputs!$L$82)</f>
        <v>125</v>
      </c>
      <c r="X120" s="81">
        <f>MROUND(X48,Inputs!$L$82)</f>
        <v>250</v>
      </c>
      <c r="Y120" s="81">
        <f>MROUND(Y48,Inputs!$L$82)</f>
        <v>250</v>
      </c>
      <c r="Z120" s="81">
        <f>MROUND(Z48,Inputs!$L$82)</f>
        <v>375</v>
      </c>
      <c r="AA120" s="81">
        <f>MROUND(AA48,Inputs!$L$82)</f>
        <v>375</v>
      </c>
      <c r="AB120" s="6"/>
      <c r="AC120" s="81">
        <f>MROUND(AC48,Inputs!$L$82)</f>
        <v>1675</v>
      </c>
      <c r="AD120" s="81">
        <f>MROUND(AD48,Inputs!$L$82)</f>
        <v>2510</v>
      </c>
      <c r="AE120" s="81">
        <f>MROUND(AE48,Inputs!$L$82)</f>
        <v>2510</v>
      </c>
      <c r="AF120" s="81">
        <f>MROUND(AF48,Inputs!$L$82)</f>
        <v>5020</v>
      </c>
      <c r="AG120" s="81">
        <f>MROUND(AG48,Inputs!$L$82)</f>
        <v>5020</v>
      </c>
      <c r="AH120" s="81">
        <f>MROUND(AH48,Inputs!$L$82)</f>
        <v>7530</v>
      </c>
      <c r="AI120" s="81">
        <f>MROUND(AI48,Inputs!$L$82)</f>
        <v>7530</v>
      </c>
    </row>
    <row r="121" spans="2:35" hidden="1" x14ac:dyDescent="0.3">
      <c r="B121" s="85">
        <f t="shared" si="3"/>
        <v>43190</v>
      </c>
      <c r="C121" s="3"/>
      <c r="D121" s="1"/>
      <c r="E121" s="81">
        <f>MROUND(E49,Inputs!$L$82)</f>
        <v>60</v>
      </c>
      <c r="F121" s="81">
        <f>MROUND(F49,Inputs!$L$82)</f>
        <v>90</v>
      </c>
      <c r="G121" s="81">
        <f>MROUND(G49,Inputs!$L$82)</f>
        <v>90</v>
      </c>
      <c r="H121" s="81">
        <f>MROUND(H49,Inputs!$L$82)</f>
        <v>175</v>
      </c>
      <c r="I121" s="81">
        <f>MROUND(I49,Inputs!$L$82)</f>
        <v>175</v>
      </c>
      <c r="J121" s="81">
        <f>MROUND(J49,Inputs!$L$82)</f>
        <v>265</v>
      </c>
      <c r="K121" s="81">
        <f>MROUND(K49,Inputs!$L$82)</f>
        <v>265</v>
      </c>
      <c r="L121" s="81"/>
      <c r="M121" s="81">
        <f>MROUND(M49,Inputs!$L$83)</f>
        <v>170</v>
      </c>
      <c r="N121" s="81">
        <f>MROUND(N49,Inputs!$L$83)</f>
        <v>0</v>
      </c>
      <c r="O121" s="81">
        <f>MROUND(O49,Inputs!$L$83)</f>
        <v>0</v>
      </c>
      <c r="P121" s="81">
        <f>MROUND(P49,Inputs!$L$83)</f>
        <v>0</v>
      </c>
      <c r="Q121" s="81">
        <f>MROUND(Q49,Inputs!$L$83)</f>
        <v>0</v>
      </c>
      <c r="R121" s="81">
        <f>MROUND(R49,Inputs!$L$83)</f>
        <v>0</v>
      </c>
      <c r="S121" s="81">
        <f>MROUND(S49,Inputs!$L$83)</f>
        <v>0</v>
      </c>
      <c r="T121" s="81"/>
      <c r="U121" s="81">
        <f>MROUND(U49,Inputs!$L$82)</f>
        <v>90</v>
      </c>
      <c r="V121" s="81">
        <f>MROUND(V49,Inputs!$L$82)</f>
        <v>130</v>
      </c>
      <c r="W121" s="81">
        <f>MROUND(W49,Inputs!$L$82)</f>
        <v>130</v>
      </c>
      <c r="X121" s="81">
        <f>MROUND(X49,Inputs!$L$82)</f>
        <v>265</v>
      </c>
      <c r="Y121" s="81">
        <f>MROUND(Y49,Inputs!$L$82)</f>
        <v>265</v>
      </c>
      <c r="Z121" s="81">
        <f>MROUND(Z49,Inputs!$L$82)</f>
        <v>395</v>
      </c>
      <c r="AA121" s="81">
        <f>MROUND(AA49,Inputs!$L$82)</f>
        <v>395</v>
      </c>
      <c r="AB121" s="6"/>
      <c r="AC121" s="81">
        <f>MROUND(AC49,Inputs!$L$82)</f>
        <v>1755</v>
      </c>
      <c r="AD121" s="81">
        <f>MROUND(AD49,Inputs!$L$82)</f>
        <v>2635</v>
      </c>
      <c r="AE121" s="81">
        <f>MROUND(AE49,Inputs!$L$82)</f>
        <v>2635</v>
      </c>
      <c r="AF121" s="81">
        <f>MROUND(AF49,Inputs!$L$82)</f>
        <v>5265</v>
      </c>
      <c r="AG121" s="81">
        <f>MROUND(AG49,Inputs!$L$82)</f>
        <v>5265</v>
      </c>
      <c r="AH121" s="81">
        <f>MROUND(AH49,Inputs!$L$82)</f>
        <v>7900</v>
      </c>
      <c r="AI121" s="81">
        <f>MROUND(AI49,Inputs!$L$82)</f>
        <v>7900</v>
      </c>
    </row>
    <row r="122" spans="2:35" hidden="1" x14ac:dyDescent="0.3">
      <c r="B122" s="85">
        <f t="shared" si="3"/>
        <v>43555</v>
      </c>
      <c r="C122" s="3"/>
      <c r="D122" s="1"/>
      <c r="E122" s="81">
        <f>MROUND(E50,Inputs!$L$82)</f>
        <v>60</v>
      </c>
      <c r="F122" s="81">
        <f>MROUND(F50,Inputs!$L$82)</f>
        <v>90</v>
      </c>
      <c r="G122" s="81">
        <f>MROUND(G50,Inputs!$L$82)</f>
        <v>90</v>
      </c>
      <c r="H122" s="81">
        <f>MROUND(H50,Inputs!$L$82)</f>
        <v>185</v>
      </c>
      <c r="I122" s="81">
        <f>MROUND(I50,Inputs!$L$82)</f>
        <v>185</v>
      </c>
      <c r="J122" s="81">
        <f>MROUND(J50,Inputs!$L$82)</f>
        <v>275</v>
      </c>
      <c r="K122" s="81">
        <f>MROUND(K50,Inputs!$L$82)</f>
        <v>275</v>
      </c>
      <c r="L122" s="81"/>
      <c r="M122" s="81">
        <f>MROUND(M50,Inputs!$L$83)</f>
        <v>180</v>
      </c>
      <c r="N122" s="81">
        <f>MROUND(N50,Inputs!$L$83)</f>
        <v>0</v>
      </c>
      <c r="O122" s="81">
        <f>MROUND(O50,Inputs!$L$83)</f>
        <v>0</v>
      </c>
      <c r="P122" s="81">
        <f>MROUND(P50,Inputs!$L$83)</f>
        <v>0</v>
      </c>
      <c r="Q122" s="81">
        <f>MROUND(Q50,Inputs!$L$83)</f>
        <v>0</v>
      </c>
      <c r="R122" s="81">
        <f>MROUND(R50,Inputs!$L$83)</f>
        <v>0</v>
      </c>
      <c r="S122" s="81">
        <f>MROUND(S50,Inputs!$L$83)</f>
        <v>0</v>
      </c>
      <c r="T122" s="81"/>
      <c r="U122" s="81">
        <f>MROUND(U50,Inputs!$L$82)</f>
        <v>90</v>
      </c>
      <c r="V122" s="81">
        <f>MROUND(V50,Inputs!$L$82)</f>
        <v>140</v>
      </c>
      <c r="W122" s="81">
        <f>MROUND(W50,Inputs!$L$82)</f>
        <v>140</v>
      </c>
      <c r="X122" s="81">
        <f>MROUND(X50,Inputs!$L$82)</f>
        <v>275</v>
      </c>
      <c r="Y122" s="81">
        <f>MROUND(Y50,Inputs!$L$82)</f>
        <v>275</v>
      </c>
      <c r="Z122" s="81">
        <f>MROUND(Z50,Inputs!$L$82)</f>
        <v>415</v>
      </c>
      <c r="AA122" s="81">
        <f>MROUND(AA50,Inputs!$L$82)</f>
        <v>415</v>
      </c>
      <c r="AB122" s="6"/>
      <c r="AC122" s="81">
        <f>MROUND(AC50,Inputs!$L$82)</f>
        <v>1840</v>
      </c>
      <c r="AD122" s="81">
        <f>MROUND(AD50,Inputs!$L$82)</f>
        <v>2760</v>
      </c>
      <c r="AE122" s="81">
        <f>MROUND(AE50,Inputs!$L$82)</f>
        <v>2760</v>
      </c>
      <c r="AF122" s="81">
        <f>MROUND(AF50,Inputs!$L$82)</f>
        <v>5520</v>
      </c>
      <c r="AG122" s="81">
        <f>MROUND(AG50,Inputs!$L$82)</f>
        <v>5520</v>
      </c>
      <c r="AH122" s="81">
        <f>MROUND(AH50,Inputs!$L$82)</f>
        <v>8285</v>
      </c>
      <c r="AI122" s="81">
        <f>MROUND(AI50,Inputs!$L$82)</f>
        <v>8285</v>
      </c>
    </row>
    <row r="123" spans="2:35" hidden="1" x14ac:dyDescent="0.3">
      <c r="B123" s="85">
        <f t="shared" si="3"/>
        <v>43921</v>
      </c>
      <c r="C123" s="3"/>
      <c r="D123" s="1"/>
      <c r="E123" s="81">
        <f>MROUND(E51,Inputs!$L$82)</f>
        <v>65</v>
      </c>
      <c r="F123" s="81">
        <f>MROUND(F51,Inputs!$L$82)</f>
        <v>95</v>
      </c>
      <c r="G123" s="81">
        <f>MROUND(G51,Inputs!$L$82)</f>
        <v>95</v>
      </c>
      <c r="H123" s="81">
        <f>MROUND(H51,Inputs!$L$82)</f>
        <v>195</v>
      </c>
      <c r="I123" s="81">
        <f>MROUND(I51,Inputs!$L$82)</f>
        <v>195</v>
      </c>
      <c r="J123" s="81">
        <f>MROUND(J51,Inputs!$L$82)</f>
        <v>290</v>
      </c>
      <c r="K123" s="81">
        <f>MROUND(K51,Inputs!$L$82)</f>
        <v>290</v>
      </c>
      <c r="L123" s="81"/>
      <c r="M123" s="81">
        <f>MROUND(M51,Inputs!$L$83)</f>
        <v>190</v>
      </c>
      <c r="N123" s="81">
        <f>MROUND(N51,Inputs!$L$83)</f>
        <v>0</v>
      </c>
      <c r="O123" s="81">
        <f>MROUND(O51,Inputs!$L$83)</f>
        <v>0</v>
      </c>
      <c r="P123" s="81">
        <f>MROUND(P51,Inputs!$L$83)</f>
        <v>0</v>
      </c>
      <c r="Q123" s="81">
        <f>MROUND(Q51,Inputs!$L$83)</f>
        <v>0</v>
      </c>
      <c r="R123" s="81">
        <f>MROUND(R51,Inputs!$L$83)</f>
        <v>0</v>
      </c>
      <c r="S123" s="81">
        <f>MROUND(S51,Inputs!$L$83)</f>
        <v>0</v>
      </c>
      <c r="T123" s="81"/>
      <c r="U123" s="81">
        <f>MROUND(U51,Inputs!$L$82)</f>
        <v>95</v>
      </c>
      <c r="V123" s="81">
        <f>MROUND(V51,Inputs!$L$82)</f>
        <v>145</v>
      </c>
      <c r="W123" s="81">
        <f>MROUND(W51,Inputs!$L$82)</f>
        <v>145</v>
      </c>
      <c r="X123" s="81">
        <f>MROUND(X51,Inputs!$L$82)</f>
        <v>290</v>
      </c>
      <c r="Y123" s="81">
        <f>MROUND(Y51,Inputs!$L$82)</f>
        <v>290</v>
      </c>
      <c r="Z123" s="81">
        <f>MROUND(Z51,Inputs!$L$82)</f>
        <v>435</v>
      </c>
      <c r="AA123" s="81">
        <f>MROUND(AA51,Inputs!$L$82)</f>
        <v>435</v>
      </c>
      <c r="AB123" s="6"/>
      <c r="AC123" s="81">
        <f>MROUND(AC51,Inputs!$L$82)</f>
        <v>1930</v>
      </c>
      <c r="AD123" s="81">
        <f>MROUND(AD51,Inputs!$L$82)</f>
        <v>2895</v>
      </c>
      <c r="AE123" s="81">
        <f>MROUND(AE51,Inputs!$L$82)</f>
        <v>2895</v>
      </c>
      <c r="AF123" s="81">
        <f>MROUND(AF51,Inputs!$L$82)</f>
        <v>5790</v>
      </c>
      <c r="AG123" s="81">
        <f>MROUND(AG51,Inputs!$L$82)</f>
        <v>5790</v>
      </c>
      <c r="AH123" s="81">
        <f>MROUND(AH51,Inputs!$L$82)</f>
        <v>8685</v>
      </c>
      <c r="AI123" s="81">
        <f>MROUND(AI51,Inputs!$L$82)</f>
        <v>8685</v>
      </c>
    </row>
    <row r="124" spans="2:35" hidden="1" x14ac:dyDescent="0.3">
      <c r="B124" s="85">
        <f t="shared" si="3"/>
        <v>44286</v>
      </c>
      <c r="C124" s="3"/>
      <c r="D124" s="1"/>
      <c r="E124" s="81">
        <f>MROUND(E52,Inputs!$L$82)</f>
        <v>65</v>
      </c>
      <c r="F124" s="81">
        <f>MROUND(F52,Inputs!$L$82)</f>
        <v>100</v>
      </c>
      <c r="G124" s="81">
        <f>MROUND(G52,Inputs!$L$82)</f>
        <v>100</v>
      </c>
      <c r="H124" s="81">
        <f>MROUND(H52,Inputs!$L$82)</f>
        <v>200</v>
      </c>
      <c r="I124" s="81">
        <f>MROUND(I52,Inputs!$L$82)</f>
        <v>200</v>
      </c>
      <c r="J124" s="81">
        <f>MROUND(J52,Inputs!$L$82)</f>
        <v>305</v>
      </c>
      <c r="K124" s="81">
        <f>MROUND(K52,Inputs!$L$82)</f>
        <v>305</v>
      </c>
      <c r="L124" s="81"/>
      <c r="M124" s="81">
        <f>MROUND(M52,Inputs!$L$83)</f>
        <v>200</v>
      </c>
      <c r="N124" s="81">
        <f>MROUND(N52,Inputs!$L$83)</f>
        <v>0</v>
      </c>
      <c r="O124" s="81">
        <f>MROUND(O52,Inputs!$L$83)</f>
        <v>0</v>
      </c>
      <c r="P124" s="81">
        <f>MROUND(P52,Inputs!$L$83)</f>
        <v>0</v>
      </c>
      <c r="Q124" s="81">
        <f>MROUND(Q52,Inputs!$L$83)</f>
        <v>0</v>
      </c>
      <c r="R124" s="81">
        <f>MROUND(R52,Inputs!$L$83)</f>
        <v>0</v>
      </c>
      <c r="S124" s="81">
        <f>MROUND(S52,Inputs!$L$83)</f>
        <v>0</v>
      </c>
      <c r="T124" s="81"/>
      <c r="U124" s="81">
        <f>MROUND(U52,Inputs!$L$82)</f>
        <v>100</v>
      </c>
      <c r="V124" s="81">
        <f>MROUND(V52,Inputs!$L$82)</f>
        <v>150</v>
      </c>
      <c r="W124" s="81">
        <f>MROUND(W52,Inputs!$L$82)</f>
        <v>150</v>
      </c>
      <c r="X124" s="81">
        <f>MROUND(X52,Inputs!$L$82)</f>
        <v>305</v>
      </c>
      <c r="Y124" s="81">
        <f>MROUND(Y52,Inputs!$L$82)</f>
        <v>305</v>
      </c>
      <c r="Z124" s="81">
        <f>MROUND(Z52,Inputs!$L$82)</f>
        <v>455</v>
      </c>
      <c r="AA124" s="81">
        <f>MROUND(AA52,Inputs!$L$82)</f>
        <v>455</v>
      </c>
      <c r="AB124" s="6"/>
      <c r="AC124" s="81">
        <f>MROUND(AC52,Inputs!$L$82)</f>
        <v>2025</v>
      </c>
      <c r="AD124" s="81">
        <f>MROUND(AD52,Inputs!$L$82)</f>
        <v>3035</v>
      </c>
      <c r="AE124" s="81">
        <f>MROUND(AE52,Inputs!$L$82)</f>
        <v>3035</v>
      </c>
      <c r="AF124" s="81">
        <f>MROUND(AF52,Inputs!$L$82)</f>
        <v>6070</v>
      </c>
      <c r="AG124" s="81">
        <f>MROUND(AG52,Inputs!$L$82)</f>
        <v>6070</v>
      </c>
      <c r="AH124" s="81">
        <f>MROUND(AH52,Inputs!$L$82)</f>
        <v>9110</v>
      </c>
      <c r="AI124" s="81">
        <f>MROUND(AI52,Inputs!$L$82)</f>
        <v>9110</v>
      </c>
    </row>
    <row r="125" spans="2:35" x14ac:dyDescent="0.3">
      <c r="B125" s="85">
        <f t="shared" si="3"/>
        <v>44651</v>
      </c>
      <c r="C125" s="3"/>
      <c r="D125" s="1"/>
      <c r="E125" s="81">
        <f>MROUND(E53,Inputs!$L$82)</f>
        <v>60</v>
      </c>
      <c r="F125" s="81">
        <f>MROUND(F53,Inputs!$L$82)</f>
        <v>90</v>
      </c>
      <c r="G125" s="81">
        <f>MROUND(G53,Inputs!$L$82)</f>
        <v>90</v>
      </c>
      <c r="H125" s="81">
        <f>MROUND(H53,Inputs!$L$82)</f>
        <v>185</v>
      </c>
      <c r="I125" s="81">
        <f>MROUND(I53,Inputs!$L$82)</f>
        <v>185</v>
      </c>
      <c r="J125" s="81">
        <f>MROUND(J53,Inputs!$L$82)</f>
        <v>275</v>
      </c>
      <c r="K125" s="81">
        <f>MROUND(K53,Inputs!$L$82)</f>
        <v>275</v>
      </c>
      <c r="L125" s="81"/>
      <c r="M125" s="81">
        <f>MROUND(M53,Inputs!$L$83)</f>
        <v>100</v>
      </c>
      <c r="N125" s="81">
        <f>MROUND(N53,Inputs!$L$83)</f>
        <v>0</v>
      </c>
      <c r="O125" s="81">
        <f>MROUND(O53,Inputs!$L$83)</f>
        <v>0</v>
      </c>
      <c r="P125" s="81">
        <f>MROUND(P53,Inputs!$L$83)</f>
        <v>0</v>
      </c>
      <c r="Q125" s="81">
        <f>MROUND(Q53,Inputs!$L$83)</f>
        <v>0</v>
      </c>
      <c r="R125" s="81">
        <f>MROUND(R53,Inputs!$L$83)</f>
        <v>0</v>
      </c>
      <c r="S125" s="81">
        <f>MROUND(S53,Inputs!$L$83)</f>
        <v>0</v>
      </c>
      <c r="T125" s="81"/>
      <c r="U125" s="81">
        <f>MROUND(U53,Inputs!$L$82)</f>
        <v>90</v>
      </c>
      <c r="V125" s="81">
        <f>MROUND(V53,Inputs!$L$82)</f>
        <v>135</v>
      </c>
      <c r="W125" s="81">
        <f>MROUND(W53,Inputs!$L$82)</f>
        <v>135</v>
      </c>
      <c r="X125" s="81">
        <f>MROUND(X53,Inputs!$L$82)</f>
        <v>275</v>
      </c>
      <c r="Y125" s="81">
        <f>MROUND(Y53,Inputs!$L$82)</f>
        <v>275</v>
      </c>
      <c r="Z125" s="81">
        <f>MROUND(Z53,Inputs!$L$82)</f>
        <v>410</v>
      </c>
      <c r="AA125" s="81">
        <f>MROUND(AA53,Inputs!$L$82)</f>
        <v>410</v>
      </c>
      <c r="AB125" s="6"/>
      <c r="AC125" s="81">
        <f>MROUND(AC53,Inputs!$L$82)</f>
        <v>2020</v>
      </c>
      <c r="AD125" s="81">
        <f>MROUND(AD53,Inputs!$L$82)</f>
        <v>3025</v>
      </c>
      <c r="AE125" s="81">
        <f>MROUND(AE53,Inputs!$L$82)</f>
        <v>3025</v>
      </c>
      <c r="AF125" s="81">
        <f>MROUND(AF53,Inputs!$L$82)</f>
        <v>5885</v>
      </c>
      <c r="AG125" s="81">
        <f>MROUND(AG53,Inputs!$L$82)</f>
        <v>5885</v>
      </c>
      <c r="AH125" s="81">
        <f>MROUND(AH53,Inputs!$L$82)</f>
        <v>9115</v>
      </c>
      <c r="AI125" s="81">
        <f>MROUND(AI53,Inputs!$L$82)</f>
        <v>9115</v>
      </c>
    </row>
    <row r="126" spans="2:35" x14ac:dyDescent="0.3">
      <c r="B126" s="85">
        <f t="shared" si="3"/>
        <v>45016</v>
      </c>
      <c r="C126" s="3"/>
      <c r="D126" s="1"/>
      <c r="E126" s="81">
        <f>MROUND(E54,Inputs!$L$82)</f>
        <v>65</v>
      </c>
      <c r="F126" s="81">
        <f>MROUND(F54,Inputs!$L$82)</f>
        <v>95</v>
      </c>
      <c r="G126" s="81">
        <f>MROUND(G54,Inputs!$L$82)</f>
        <v>95</v>
      </c>
      <c r="H126" s="81">
        <f>MROUND(H54,Inputs!$L$82)</f>
        <v>195</v>
      </c>
      <c r="I126" s="81">
        <f>MROUND(I54,Inputs!$L$82)</f>
        <v>195</v>
      </c>
      <c r="J126" s="81">
        <f>MROUND(J54,Inputs!$L$82)</f>
        <v>290</v>
      </c>
      <c r="K126" s="81">
        <f>MROUND(K54,Inputs!$L$82)</f>
        <v>290</v>
      </c>
      <c r="L126" s="81"/>
      <c r="M126" s="81">
        <f>MROUND(M54,Inputs!$L$83)</f>
        <v>100</v>
      </c>
      <c r="N126" s="81">
        <f>MROUND(N54,Inputs!$L$83)</f>
        <v>0</v>
      </c>
      <c r="O126" s="81">
        <f>MROUND(O54,Inputs!$L$83)</f>
        <v>0</v>
      </c>
      <c r="P126" s="81">
        <f>MROUND(P54,Inputs!$L$83)</f>
        <v>0</v>
      </c>
      <c r="Q126" s="81">
        <f>MROUND(Q54,Inputs!$L$83)</f>
        <v>0</v>
      </c>
      <c r="R126" s="81">
        <f>MROUND(R54,Inputs!$L$83)</f>
        <v>0</v>
      </c>
      <c r="S126" s="81">
        <f>MROUND(S54,Inputs!$L$83)</f>
        <v>0</v>
      </c>
      <c r="T126" s="81"/>
      <c r="U126" s="81">
        <f>MROUND(U54,Inputs!$L$82)</f>
        <v>95</v>
      </c>
      <c r="V126" s="81">
        <f>MROUND(V54,Inputs!$L$82)</f>
        <v>140</v>
      </c>
      <c r="W126" s="81">
        <f>MROUND(W54,Inputs!$L$82)</f>
        <v>140</v>
      </c>
      <c r="X126" s="81">
        <f>MROUND(X54,Inputs!$L$82)</f>
        <v>290</v>
      </c>
      <c r="Y126" s="81">
        <f>MROUND(Y54,Inputs!$L$82)</f>
        <v>290</v>
      </c>
      <c r="Z126" s="81">
        <f>MROUND(Z54,Inputs!$L$82)</f>
        <v>435</v>
      </c>
      <c r="AA126" s="81">
        <f>MROUND(AA54,Inputs!$L$82)</f>
        <v>435</v>
      </c>
      <c r="AB126" s="6"/>
      <c r="AC126" s="81">
        <f>MROUND(AC54,Inputs!$L$82)</f>
        <v>1890</v>
      </c>
      <c r="AD126" s="81">
        <f>MROUND(AD54,Inputs!$L$82)</f>
        <v>2830</v>
      </c>
      <c r="AE126" s="81">
        <f>MROUND(AE54,Inputs!$L$82)</f>
        <v>2830</v>
      </c>
      <c r="AF126" s="81">
        <f>MROUND(AF54,Inputs!$L$82)</f>
        <v>5820</v>
      </c>
      <c r="AG126" s="81">
        <f>MROUND(AG54,Inputs!$L$82)</f>
        <v>5820</v>
      </c>
      <c r="AH126" s="81">
        <f>MROUND(AH54,Inputs!$L$82)</f>
        <v>8650</v>
      </c>
      <c r="AI126" s="81">
        <f>MROUND(AI54,Inputs!$L$82)</f>
        <v>8650</v>
      </c>
    </row>
    <row r="127" spans="2:35" x14ac:dyDescent="0.3">
      <c r="B127" s="85">
        <f t="shared" si="3"/>
        <v>45382</v>
      </c>
      <c r="C127" s="3"/>
      <c r="D127" s="1"/>
      <c r="E127" s="81">
        <f>MROUND(E55,Inputs!$L$82)</f>
        <v>65</v>
      </c>
      <c r="F127" s="81">
        <f>MROUND(F55,Inputs!$L$82)</f>
        <v>95</v>
      </c>
      <c r="G127" s="81">
        <f>MROUND(G55,Inputs!$L$82)</f>
        <v>95</v>
      </c>
      <c r="H127" s="81">
        <f>MROUND(H55,Inputs!$L$82)</f>
        <v>200</v>
      </c>
      <c r="I127" s="81">
        <f>MROUND(I55,Inputs!$L$82)</f>
        <v>200</v>
      </c>
      <c r="J127" s="81">
        <f>MROUND(J55,Inputs!$L$82)</f>
        <v>295</v>
      </c>
      <c r="K127" s="81">
        <f>MROUND(K55,Inputs!$L$82)</f>
        <v>295</v>
      </c>
      <c r="L127" s="81"/>
      <c r="M127" s="81">
        <f>MROUND(M55,Inputs!$L$83)</f>
        <v>110</v>
      </c>
      <c r="N127" s="81">
        <f>MROUND(N55,Inputs!$L$83)</f>
        <v>0</v>
      </c>
      <c r="O127" s="81">
        <f>MROUND(O55,Inputs!$L$83)</f>
        <v>0</v>
      </c>
      <c r="P127" s="81">
        <f>MROUND(P55,Inputs!$L$83)</f>
        <v>0</v>
      </c>
      <c r="Q127" s="81">
        <f>MROUND(Q55,Inputs!$L$83)</f>
        <v>0</v>
      </c>
      <c r="R127" s="81">
        <f>MROUND(R55,Inputs!$L$83)</f>
        <v>0</v>
      </c>
      <c r="S127" s="81">
        <f>MROUND(S55,Inputs!$L$83)</f>
        <v>0</v>
      </c>
      <c r="T127" s="81"/>
      <c r="U127" s="81">
        <f>MROUND(U55,Inputs!$L$82)</f>
        <v>95</v>
      </c>
      <c r="V127" s="81">
        <f>MROUND(V55,Inputs!$L$82)</f>
        <v>145</v>
      </c>
      <c r="W127" s="81">
        <f>MROUND(W55,Inputs!$L$82)</f>
        <v>145</v>
      </c>
      <c r="X127" s="81">
        <f>MROUND(X55,Inputs!$L$82)</f>
        <v>295</v>
      </c>
      <c r="Y127" s="81">
        <f>MROUND(Y55,Inputs!$L$82)</f>
        <v>295</v>
      </c>
      <c r="Z127" s="81">
        <f>MROUND(Z55,Inputs!$L$82)</f>
        <v>440</v>
      </c>
      <c r="AA127" s="81">
        <f>MROUND(AA55,Inputs!$L$82)</f>
        <v>440</v>
      </c>
      <c r="AB127" s="6"/>
      <c r="AC127" s="81">
        <f>MROUND(AC55,Inputs!$L$82)</f>
        <v>1925</v>
      </c>
      <c r="AD127" s="81">
        <f>MROUND(AD55,Inputs!$L$82)</f>
        <v>2885</v>
      </c>
      <c r="AE127" s="81">
        <f>MROUND(AE55,Inputs!$L$82)</f>
        <v>2885</v>
      </c>
      <c r="AF127" s="81">
        <f>MROUND(AF55,Inputs!$L$82)</f>
        <v>5930</v>
      </c>
      <c r="AG127" s="81">
        <f>MROUND(AG55,Inputs!$L$82)</f>
        <v>5930</v>
      </c>
      <c r="AH127" s="81">
        <f>MROUND(AH55,Inputs!$L$82)</f>
        <v>8810</v>
      </c>
      <c r="AI127" s="81">
        <f>MROUND(AI55,Inputs!$L$82)</f>
        <v>8810</v>
      </c>
    </row>
    <row r="128" spans="2:35" x14ac:dyDescent="0.3">
      <c r="B128" s="85">
        <f t="shared" si="3"/>
        <v>45747</v>
      </c>
      <c r="C128" s="3"/>
      <c r="D128" s="1"/>
      <c r="E128" s="81">
        <f>MROUND(E56,Inputs!$L$82)</f>
        <v>65</v>
      </c>
      <c r="F128" s="81">
        <f>MROUND(F56,Inputs!$L$82)</f>
        <v>100</v>
      </c>
      <c r="G128" s="81">
        <f>MROUND(G56,Inputs!$L$82)</f>
        <v>100</v>
      </c>
      <c r="H128" s="81">
        <f>MROUND(H56,Inputs!$L$82)</f>
        <v>200</v>
      </c>
      <c r="I128" s="81">
        <f>MROUND(I56,Inputs!$L$82)</f>
        <v>200</v>
      </c>
      <c r="J128" s="81">
        <f>MROUND(J56,Inputs!$L$82)</f>
        <v>300</v>
      </c>
      <c r="K128" s="81">
        <f>MROUND(K56,Inputs!$L$82)</f>
        <v>300</v>
      </c>
      <c r="L128" s="81"/>
      <c r="M128" s="81">
        <f>MROUND(M56,Inputs!$L$83)</f>
        <v>110</v>
      </c>
      <c r="N128" s="81">
        <f>MROUND(N56,Inputs!$L$83)</f>
        <v>0</v>
      </c>
      <c r="O128" s="81">
        <f>MROUND(O56,Inputs!$L$83)</f>
        <v>0</v>
      </c>
      <c r="P128" s="81">
        <f>MROUND(P56,Inputs!$L$83)</f>
        <v>0</v>
      </c>
      <c r="Q128" s="81">
        <f>MROUND(Q56,Inputs!$L$83)</f>
        <v>0</v>
      </c>
      <c r="R128" s="81">
        <f>MROUND(R56,Inputs!$L$83)</f>
        <v>0</v>
      </c>
      <c r="S128" s="81">
        <f>MROUND(S56,Inputs!$L$83)</f>
        <v>0</v>
      </c>
      <c r="T128" s="81"/>
      <c r="U128" s="81">
        <f>MROUND(U56,Inputs!$L$82)</f>
        <v>100</v>
      </c>
      <c r="V128" s="81">
        <f>MROUND(V56,Inputs!$L$82)</f>
        <v>145</v>
      </c>
      <c r="W128" s="81">
        <f>MROUND(W56,Inputs!$L$82)</f>
        <v>145</v>
      </c>
      <c r="X128" s="81">
        <f>MROUND(X56,Inputs!$L$82)</f>
        <v>300</v>
      </c>
      <c r="Y128" s="81">
        <f>MROUND(Y56,Inputs!$L$82)</f>
        <v>300</v>
      </c>
      <c r="Z128" s="81">
        <f>MROUND(Z56,Inputs!$L$82)</f>
        <v>450</v>
      </c>
      <c r="AA128" s="81">
        <f>MROUND(AA56,Inputs!$L$82)</f>
        <v>450</v>
      </c>
      <c r="AB128" s="6"/>
      <c r="AC128" s="81">
        <f>MROUND(AC56,Inputs!$L$82)</f>
        <v>1960</v>
      </c>
      <c r="AD128" s="81">
        <f>MROUND(AD56,Inputs!$L$82)</f>
        <v>2940</v>
      </c>
      <c r="AE128" s="81">
        <f>MROUND(AE56,Inputs!$L$82)</f>
        <v>2940</v>
      </c>
      <c r="AF128" s="81">
        <f>MROUND(AF56,Inputs!$L$82)</f>
        <v>6040</v>
      </c>
      <c r="AG128" s="81">
        <f>MROUND(AG56,Inputs!$L$82)</f>
        <v>6040</v>
      </c>
      <c r="AH128" s="81">
        <f>MROUND(AH56,Inputs!$L$82)</f>
        <v>8975</v>
      </c>
      <c r="AI128" s="81">
        <f>MROUND(AI56,Inputs!$L$82)</f>
        <v>8975</v>
      </c>
    </row>
    <row r="129" spans="2:35" x14ac:dyDescent="0.3">
      <c r="B129" s="85">
        <f t="shared" si="3"/>
        <v>46112</v>
      </c>
      <c r="C129" s="3"/>
      <c r="D129" s="1"/>
      <c r="E129" s="81">
        <f>MROUND(E57,Inputs!$L$82)</f>
        <v>65</v>
      </c>
      <c r="F129" s="81">
        <f>MROUND(F57,Inputs!$L$82)</f>
        <v>100</v>
      </c>
      <c r="G129" s="81">
        <f>MROUND(G57,Inputs!$L$82)</f>
        <v>100</v>
      </c>
      <c r="H129" s="81">
        <f>MROUND(H57,Inputs!$L$82)</f>
        <v>205</v>
      </c>
      <c r="I129" s="81">
        <f>MROUND(I57,Inputs!$L$82)</f>
        <v>205</v>
      </c>
      <c r="J129" s="81">
        <f>MROUND(J57,Inputs!$L$82)</f>
        <v>305</v>
      </c>
      <c r="K129" s="81">
        <f>MROUND(K57,Inputs!$L$82)</f>
        <v>305</v>
      </c>
      <c r="L129" s="81"/>
      <c r="M129" s="81">
        <f>MROUND(M57,Inputs!$L$83)</f>
        <v>120</v>
      </c>
      <c r="N129" s="81">
        <f>MROUND(N57,Inputs!$L$83)</f>
        <v>0</v>
      </c>
      <c r="O129" s="81">
        <f>MROUND(O57,Inputs!$L$83)</f>
        <v>0</v>
      </c>
      <c r="P129" s="81">
        <f>MROUND(P57,Inputs!$L$83)</f>
        <v>0</v>
      </c>
      <c r="Q129" s="81">
        <f>MROUND(Q57,Inputs!$L$83)</f>
        <v>0</v>
      </c>
      <c r="R129" s="81">
        <f>MROUND(R57,Inputs!$L$83)</f>
        <v>0</v>
      </c>
      <c r="S129" s="81">
        <f>MROUND(S57,Inputs!$L$83)</f>
        <v>0</v>
      </c>
      <c r="T129" s="81"/>
      <c r="U129" s="81">
        <f>MROUND(U57,Inputs!$L$82)</f>
        <v>100</v>
      </c>
      <c r="V129" s="81">
        <f>MROUND(V57,Inputs!$L$82)</f>
        <v>150</v>
      </c>
      <c r="W129" s="81">
        <f>MROUND(W57,Inputs!$L$82)</f>
        <v>150</v>
      </c>
      <c r="X129" s="81">
        <f>MROUND(X57,Inputs!$L$82)</f>
        <v>310</v>
      </c>
      <c r="Y129" s="81">
        <f>MROUND(Y57,Inputs!$L$82)</f>
        <v>310</v>
      </c>
      <c r="Z129" s="81">
        <f>MROUND(Z57,Inputs!$L$82)</f>
        <v>455</v>
      </c>
      <c r="AA129" s="81">
        <f>MROUND(AA57,Inputs!$L$82)</f>
        <v>455</v>
      </c>
      <c r="AB129" s="6"/>
      <c r="AC129" s="81">
        <f>MROUND(AC57,Inputs!$L$82)</f>
        <v>1995</v>
      </c>
      <c r="AD129" s="81">
        <f>MROUND(AD57,Inputs!$L$82)</f>
        <v>2995</v>
      </c>
      <c r="AE129" s="81">
        <f>MROUND(AE57,Inputs!$L$82)</f>
        <v>2995</v>
      </c>
      <c r="AF129" s="81">
        <f>MROUND(AF57,Inputs!$L$82)</f>
        <v>6150</v>
      </c>
      <c r="AG129" s="81">
        <f>MROUND(AG57,Inputs!$L$82)</f>
        <v>6150</v>
      </c>
      <c r="AH129" s="81">
        <f>MROUND(AH57,Inputs!$L$82)</f>
        <v>9145</v>
      </c>
      <c r="AI129" s="81">
        <f>MROUND(AI57,Inputs!$L$82)</f>
        <v>9145</v>
      </c>
    </row>
    <row r="130" spans="2:35" x14ac:dyDescent="0.3">
      <c r="B130" s="85">
        <f t="shared" si="3"/>
        <v>46477</v>
      </c>
      <c r="C130" s="3"/>
      <c r="D130" s="1"/>
      <c r="E130" s="81">
        <f>MROUND(E58,Inputs!$L$82)</f>
        <v>70</v>
      </c>
      <c r="F130" s="81">
        <f>MROUND(F58,Inputs!$L$82)</f>
        <v>100</v>
      </c>
      <c r="G130" s="81">
        <f>MROUND(G58,Inputs!$L$82)</f>
        <v>100</v>
      </c>
      <c r="H130" s="81">
        <f>MROUND(H58,Inputs!$L$82)</f>
        <v>210</v>
      </c>
      <c r="I130" s="81">
        <f>MROUND(I58,Inputs!$L$82)</f>
        <v>210</v>
      </c>
      <c r="J130" s="81">
        <f>MROUND(J58,Inputs!$L$82)</f>
        <v>310</v>
      </c>
      <c r="K130" s="81">
        <f>MROUND(K58,Inputs!$L$82)</f>
        <v>310</v>
      </c>
      <c r="L130" s="81"/>
      <c r="M130" s="81">
        <f>MROUND(M58,Inputs!$L$83)</f>
        <v>130</v>
      </c>
      <c r="N130" s="81">
        <f>MROUND(N58,Inputs!$L$83)</f>
        <v>0</v>
      </c>
      <c r="O130" s="81">
        <f>MROUND(O58,Inputs!$L$83)</f>
        <v>0</v>
      </c>
      <c r="P130" s="81">
        <f>MROUND(P58,Inputs!$L$83)</f>
        <v>0</v>
      </c>
      <c r="Q130" s="81">
        <f>MROUND(Q58,Inputs!$L$83)</f>
        <v>0</v>
      </c>
      <c r="R130" s="81">
        <f>MROUND(R58,Inputs!$L$83)</f>
        <v>0</v>
      </c>
      <c r="S130" s="81">
        <f>MROUND(S58,Inputs!$L$83)</f>
        <v>0</v>
      </c>
      <c r="T130" s="81"/>
      <c r="U130" s="81">
        <f>MROUND(U58,Inputs!$L$82)</f>
        <v>100</v>
      </c>
      <c r="V130" s="81">
        <f>MROUND(V58,Inputs!$L$82)</f>
        <v>150</v>
      </c>
      <c r="W130" s="81">
        <f>MROUND(W58,Inputs!$L$82)</f>
        <v>150</v>
      </c>
      <c r="X130" s="81">
        <f>MROUND(X58,Inputs!$L$82)</f>
        <v>315</v>
      </c>
      <c r="Y130" s="81">
        <f>MROUND(Y58,Inputs!$L$82)</f>
        <v>315</v>
      </c>
      <c r="Z130" s="81">
        <f>MROUND(Z58,Inputs!$L$82)</f>
        <v>465</v>
      </c>
      <c r="AA130" s="81">
        <f>MROUND(AA58,Inputs!$L$82)</f>
        <v>465</v>
      </c>
      <c r="AB130" s="6"/>
      <c r="AC130" s="81">
        <f>MROUND(AC58,Inputs!$L$82)</f>
        <v>2030</v>
      </c>
      <c r="AD130" s="81">
        <f>MROUND(AD58,Inputs!$L$82)</f>
        <v>3050</v>
      </c>
      <c r="AE130" s="81">
        <f>MROUND(AE58,Inputs!$L$82)</f>
        <v>3050</v>
      </c>
      <c r="AF130" s="81">
        <f>MROUND(AF58,Inputs!$L$82)</f>
        <v>6265</v>
      </c>
      <c r="AG130" s="81">
        <f>MROUND(AG58,Inputs!$L$82)</f>
        <v>6265</v>
      </c>
      <c r="AH130" s="81">
        <f>MROUND(AH58,Inputs!$L$82)</f>
        <v>9315</v>
      </c>
      <c r="AI130" s="81">
        <f>MROUND(AI58,Inputs!$L$82)</f>
        <v>9315</v>
      </c>
    </row>
    <row r="131" spans="2:35" x14ac:dyDescent="0.3">
      <c r="B131" s="85">
        <f t="shared" si="3"/>
        <v>46843</v>
      </c>
      <c r="C131" s="3"/>
      <c r="D131" s="1"/>
      <c r="E131" s="81">
        <f>MROUND(E59,Inputs!$L$82)</f>
        <v>70</v>
      </c>
      <c r="F131" s="81">
        <f>MROUND(F59,Inputs!$L$82)</f>
        <v>105</v>
      </c>
      <c r="G131" s="81">
        <f>MROUND(G59,Inputs!$L$82)</f>
        <v>105</v>
      </c>
      <c r="H131" s="81">
        <f>MROUND(H59,Inputs!$L$82)</f>
        <v>215</v>
      </c>
      <c r="I131" s="81">
        <f>MROUND(I59,Inputs!$L$82)</f>
        <v>215</v>
      </c>
      <c r="J131" s="81">
        <f>MROUND(J59,Inputs!$L$82)</f>
        <v>315</v>
      </c>
      <c r="K131" s="81">
        <f>MROUND(K59,Inputs!$L$82)</f>
        <v>315</v>
      </c>
      <c r="L131" s="81"/>
      <c r="M131" s="81">
        <f>MROUND(M59,Inputs!$L$83)</f>
        <v>130</v>
      </c>
      <c r="N131" s="81">
        <f>MROUND(N59,Inputs!$L$83)</f>
        <v>0</v>
      </c>
      <c r="O131" s="81">
        <f>MROUND(O59,Inputs!$L$83)</f>
        <v>0</v>
      </c>
      <c r="P131" s="81">
        <f>MROUND(P59,Inputs!$L$83)</f>
        <v>0</v>
      </c>
      <c r="Q131" s="81">
        <f>MROUND(Q59,Inputs!$L$83)</f>
        <v>0</v>
      </c>
      <c r="R131" s="81">
        <f>MROUND(R59,Inputs!$L$83)</f>
        <v>0</v>
      </c>
      <c r="S131" s="81">
        <f>MROUND(S59,Inputs!$L$83)</f>
        <v>0</v>
      </c>
      <c r="T131" s="81"/>
      <c r="U131" s="81">
        <f>MROUND(U59,Inputs!$L$82)</f>
        <v>105</v>
      </c>
      <c r="V131" s="81">
        <f>MROUND(V59,Inputs!$L$82)</f>
        <v>155</v>
      </c>
      <c r="W131" s="81">
        <f>MROUND(W59,Inputs!$L$82)</f>
        <v>155</v>
      </c>
      <c r="X131" s="81">
        <f>MROUND(X59,Inputs!$L$82)</f>
        <v>320</v>
      </c>
      <c r="Y131" s="81">
        <f>MROUND(Y59,Inputs!$L$82)</f>
        <v>320</v>
      </c>
      <c r="Z131" s="81">
        <f>MROUND(Z59,Inputs!$L$82)</f>
        <v>475</v>
      </c>
      <c r="AA131" s="81">
        <f>MROUND(AA59,Inputs!$L$82)</f>
        <v>475</v>
      </c>
      <c r="AB131" s="6"/>
      <c r="AC131" s="81">
        <f>MROUND(AC59,Inputs!$L$82)</f>
        <v>2070</v>
      </c>
      <c r="AD131" s="81">
        <f>MROUND(AD59,Inputs!$L$82)</f>
        <v>3105</v>
      </c>
      <c r="AE131" s="81">
        <f>MROUND(AE59,Inputs!$L$82)</f>
        <v>3105</v>
      </c>
      <c r="AF131" s="81">
        <f>MROUND(AF59,Inputs!$L$82)</f>
        <v>6385</v>
      </c>
      <c r="AG131" s="81">
        <f>MROUND(AG59,Inputs!$L$82)</f>
        <v>6385</v>
      </c>
      <c r="AH131" s="81">
        <f>MROUND(AH59,Inputs!$L$82)</f>
        <v>9490</v>
      </c>
      <c r="AI131" s="81">
        <f>MROUND(AI59,Inputs!$L$82)</f>
        <v>9490</v>
      </c>
    </row>
    <row r="132" spans="2:35" x14ac:dyDescent="0.3">
      <c r="B132" s="85">
        <f t="shared" si="3"/>
        <v>47208</v>
      </c>
      <c r="C132" s="3"/>
      <c r="D132" s="1"/>
      <c r="E132" s="81">
        <f>MROUND(E60,Inputs!$L$82)</f>
        <v>70</v>
      </c>
      <c r="F132" s="81">
        <f>MROUND(F60,Inputs!$L$82)</f>
        <v>105</v>
      </c>
      <c r="G132" s="81">
        <f>MROUND(G60,Inputs!$L$82)</f>
        <v>105</v>
      </c>
      <c r="H132" s="81">
        <f>MROUND(H60,Inputs!$L$82)</f>
        <v>215</v>
      </c>
      <c r="I132" s="81">
        <f>MROUND(I60,Inputs!$L$82)</f>
        <v>215</v>
      </c>
      <c r="J132" s="81">
        <f>MROUND(J60,Inputs!$L$82)</f>
        <v>320</v>
      </c>
      <c r="K132" s="81">
        <f>MROUND(K60,Inputs!$L$82)</f>
        <v>320</v>
      </c>
      <c r="L132" s="81"/>
      <c r="M132" s="81">
        <f>MROUND(M60,Inputs!$L$83)</f>
        <v>140</v>
      </c>
      <c r="N132" s="81">
        <f>MROUND(N60,Inputs!$L$83)</f>
        <v>0</v>
      </c>
      <c r="O132" s="81">
        <f>MROUND(O60,Inputs!$L$83)</f>
        <v>0</v>
      </c>
      <c r="P132" s="81">
        <f>MROUND(P60,Inputs!$L$83)</f>
        <v>0</v>
      </c>
      <c r="Q132" s="81">
        <f>MROUND(Q60,Inputs!$L$83)</f>
        <v>0</v>
      </c>
      <c r="R132" s="81">
        <f>MROUND(R60,Inputs!$L$83)</f>
        <v>0</v>
      </c>
      <c r="S132" s="81">
        <f>MROUND(S60,Inputs!$L$83)</f>
        <v>0</v>
      </c>
      <c r="T132" s="81"/>
      <c r="U132" s="81">
        <f>MROUND(U60,Inputs!$L$82)</f>
        <v>105</v>
      </c>
      <c r="V132" s="81">
        <f>MROUND(V60,Inputs!$L$82)</f>
        <v>160</v>
      </c>
      <c r="W132" s="81">
        <f>MROUND(W60,Inputs!$L$82)</f>
        <v>160</v>
      </c>
      <c r="X132" s="81">
        <f>MROUND(X60,Inputs!$L$82)</f>
        <v>325</v>
      </c>
      <c r="Y132" s="81">
        <f>MROUND(Y60,Inputs!$L$82)</f>
        <v>325</v>
      </c>
      <c r="Z132" s="81">
        <f>MROUND(Z60,Inputs!$L$82)</f>
        <v>485</v>
      </c>
      <c r="AA132" s="81">
        <f>MROUND(AA60,Inputs!$L$82)</f>
        <v>485</v>
      </c>
      <c r="AB132" s="6"/>
      <c r="AC132" s="81">
        <f>MROUND(AC60,Inputs!$L$82)</f>
        <v>2110</v>
      </c>
      <c r="AD132" s="81">
        <f>MROUND(AD60,Inputs!$L$82)</f>
        <v>3165</v>
      </c>
      <c r="AE132" s="81">
        <f>MROUND(AE60,Inputs!$L$82)</f>
        <v>3165</v>
      </c>
      <c r="AF132" s="81">
        <f>MROUND(AF60,Inputs!$L$82)</f>
        <v>6500</v>
      </c>
      <c r="AG132" s="81">
        <f>MROUND(AG60,Inputs!$L$82)</f>
        <v>6500</v>
      </c>
      <c r="AH132" s="81">
        <f>MROUND(AH60,Inputs!$L$82)</f>
        <v>9665</v>
      </c>
      <c r="AI132" s="81">
        <f>MROUND(AI60,Inputs!$L$82)</f>
        <v>9665</v>
      </c>
    </row>
    <row r="133" spans="2:35" x14ac:dyDescent="0.3">
      <c r="B133" s="85">
        <f t="shared" si="3"/>
        <v>47573</v>
      </c>
      <c r="C133" s="3"/>
      <c r="D133" s="1"/>
      <c r="E133" s="81">
        <f>MROUND(E61,Inputs!$L$82)</f>
        <v>70</v>
      </c>
      <c r="F133" s="81">
        <f>MROUND(F61,Inputs!$L$82)</f>
        <v>105</v>
      </c>
      <c r="G133" s="81">
        <f>MROUND(G61,Inputs!$L$82)</f>
        <v>105</v>
      </c>
      <c r="H133" s="81">
        <f>MROUND(H61,Inputs!$L$82)</f>
        <v>220</v>
      </c>
      <c r="I133" s="81">
        <f>MROUND(I61,Inputs!$L$82)</f>
        <v>220</v>
      </c>
      <c r="J133" s="81">
        <f>MROUND(J61,Inputs!$L$82)</f>
        <v>330</v>
      </c>
      <c r="K133" s="81">
        <f>MROUND(K61,Inputs!$L$82)</f>
        <v>330</v>
      </c>
      <c r="L133" s="81"/>
      <c r="M133" s="81">
        <f>MROUND(M61,Inputs!$L$83)</f>
        <v>140</v>
      </c>
      <c r="N133" s="81">
        <f>MROUND(N61,Inputs!$L$83)</f>
        <v>0</v>
      </c>
      <c r="O133" s="81">
        <f>MROUND(O61,Inputs!$L$83)</f>
        <v>0</v>
      </c>
      <c r="P133" s="81">
        <f>MROUND(P61,Inputs!$L$83)</f>
        <v>0</v>
      </c>
      <c r="Q133" s="81">
        <f>MROUND(Q61,Inputs!$L$83)</f>
        <v>0</v>
      </c>
      <c r="R133" s="81">
        <f>MROUND(R61,Inputs!$L$83)</f>
        <v>0</v>
      </c>
      <c r="S133" s="81">
        <f>MROUND(S61,Inputs!$L$83)</f>
        <v>0</v>
      </c>
      <c r="T133" s="81"/>
      <c r="U133" s="81">
        <f>MROUND(U61,Inputs!$L$82)</f>
        <v>105</v>
      </c>
      <c r="V133" s="81">
        <f>MROUND(V61,Inputs!$L$82)</f>
        <v>160</v>
      </c>
      <c r="W133" s="81">
        <f>MROUND(W61,Inputs!$L$82)</f>
        <v>160</v>
      </c>
      <c r="X133" s="81">
        <f>MROUND(X61,Inputs!$L$82)</f>
        <v>330</v>
      </c>
      <c r="Y133" s="81">
        <f>MROUND(Y61,Inputs!$L$82)</f>
        <v>330</v>
      </c>
      <c r="Z133" s="81">
        <f>MROUND(Z61,Inputs!$L$82)</f>
        <v>490</v>
      </c>
      <c r="AA133" s="81">
        <f>MROUND(AA61,Inputs!$L$82)</f>
        <v>490</v>
      </c>
      <c r="AB133" s="6"/>
      <c r="AC133" s="81">
        <f>MROUND(AC61,Inputs!$L$82)</f>
        <v>2150</v>
      </c>
      <c r="AD133" s="81">
        <f>MROUND(AD61,Inputs!$L$82)</f>
        <v>3220</v>
      </c>
      <c r="AE133" s="81">
        <f>MROUND(AE61,Inputs!$L$82)</f>
        <v>3220</v>
      </c>
      <c r="AF133" s="81">
        <f>MROUND(AF61,Inputs!$L$82)</f>
        <v>6625</v>
      </c>
      <c r="AG133" s="81">
        <f>MROUND(AG61,Inputs!$L$82)</f>
        <v>6625</v>
      </c>
      <c r="AH133" s="81">
        <f>MROUND(AH61,Inputs!$L$82)</f>
        <v>9845</v>
      </c>
      <c r="AI133" s="81">
        <f>MROUND(AI61,Inputs!$L$82)</f>
        <v>9845</v>
      </c>
    </row>
    <row r="134" spans="2:35" x14ac:dyDescent="0.3">
      <c r="B134" s="85">
        <f t="shared" si="3"/>
        <v>47938</v>
      </c>
      <c r="C134" s="3"/>
      <c r="D134" s="1"/>
      <c r="E134" s="81">
        <f>MROUND(E62,Inputs!$L$82)</f>
        <v>75</v>
      </c>
      <c r="F134" s="81">
        <f>MROUND(F62,Inputs!$L$82)</f>
        <v>110</v>
      </c>
      <c r="G134" s="81">
        <f>MROUND(G62,Inputs!$L$82)</f>
        <v>110</v>
      </c>
      <c r="H134" s="81">
        <f>MROUND(H62,Inputs!$L$82)</f>
        <v>225</v>
      </c>
      <c r="I134" s="81">
        <f>MROUND(I62,Inputs!$L$82)</f>
        <v>225</v>
      </c>
      <c r="J134" s="81">
        <f>MROUND(J62,Inputs!$L$82)</f>
        <v>335</v>
      </c>
      <c r="K134" s="81">
        <f>MROUND(K62,Inputs!$L$82)</f>
        <v>335</v>
      </c>
      <c r="L134" s="81"/>
      <c r="M134" s="81">
        <f>MROUND(M62,Inputs!$L$83)</f>
        <v>150</v>
      </c>
      <c r="N134" s="81">
        <f>MROUND(N62,Inputs!$L$83)</f>
        <v>0</v>
      </c>
      <c r="O134" s="81">
        <f>MROUND(O62,Inputs!$L$83)</f>
        <v>0</v>
      </c>
      <c r="P134" s="81">
        <f>MROUND(P62,Inputs!$L$83)</f>
        <v>0</v>
      </c>
      <c r="Q134" s="81">
        <f>MROUND(Q62,Inputs!$L$83)</f>
        <v>0</v>
      </c>
      <c r="R134" s="81">
        <f>MROUND(R62,Inputs!$L$83)</f>
        <v>0</v>
      </c>
      <c r="S134" s="81">
        <f>MROUND(S62,Inputs!$L$83)</f>
        <v>0</v>
      </c>
      <c r="T134" s="81"/>
      <c r="U134" s="81">
        <f>MROUND(U62,Inputs!$L$82)</f>
        <v>110</v>
      </c>
      <c r="V134" s="81">
        <f>MROUND(V62,Inputs!$L$82)</f>
        <v>165</v>
      </c>
      <c r="W134" s="81">
        <f>MROUND(W62,Inputs!$L$82)</f>
        <v>165</v>
      </c>
      <c r="X134" s="81">
        <f>MROUND(X62,Inputs!$L$82)</f>
        <v>335</v>
      </c>
      <c r="Y134" s="81">
        <f>MROUND(Y62,Inputs!$L$82)</f>
        <v>335</v>
      </c>
      <c r="Z134" s="81">
        <f>MROUND(Z62,Inputs!$L$82)</f>
        <v>500</v>
      </c>
      <c r="AA134" s="81">
        <f>MROUND(AA62,Inputs!$L$82)</f>
        <v>500</v>
      </c>
      <c r="AB134" s="6"/>
      <c r="AC134" s="81">
        <f>MROUND(AC62,Inputs!$L$82)</f>
        <v>2190</v>
      </c>
      <c r="AD134" s="81">
        <f>MROUND(AD62,Inputs!$L$82)</f>
        <v>3280</v>
      </c>
      <c r="AE134" s="81">
        <f>MROUND(AE62,Inputs!$L$82)</f>
        <v>3280</v>
      </c>
      <c r="AF134" s="81">
        <f>MROUND(AF62,Inputs!$L$82)</f>
        <v>6745</v>
      </c>
      <c r="AG134" s="81">
        <f>MROUND(AG62,Inputs!$L$82)</f>
        <v>6745</v>
      </c>
      <c r="AH134" s="81">
        <f>MROUND(AH62,Inputs!$L$82)</f>
        <v>10030</v>
      </c>
      <c r="AI134" s="81">
        <f>MROUND(AI62,Inputs!$L$82)</f>
        <v>10030</v>
      </c>
    </row>
    <row r="135" spans="2:35" x14ac:dyDescent="0.3">
      <c r="B135" s="85">
        <f t="shared" si="3"/>
        <v>48304</v>
      </c>
      <c r="C135" s="3"/>
      <c r="D135" s="1"/>
      <c r="E135" s="81">
        <f>MROUND(E63,Inputs!$L$82)</f>
        <v>75</v>
      </c>
      <c r="F135" s="81">
        <f>MROUND(F63,Inputs!$L$82)</f>
        <v>110</v>
      </c>
      <c r="G135" s="81">
        <f>MROUND(G63,Inputs!$L$82)</f>
        <v>110</v>
      </c>
      <c r="H135" s="81">
        <f>MROUND(H63,Inputs!$L$82)</f>
        <v>230</v>
      </c>
      <c r="I135" s="81">
        <f>MROUND(I63,Inputs!$L$82)</f>
        <v>230</v>
      </c>
      <c r="J135" s="81">
        <f>MROUND(J63,Inputs!$L$82)</f>
        <v>340</v>
      </c>
      <c r="K135" s="81">
        <f>MROUND(K63,Inputs!$L$82)</f>
        <v>340</v>
      </c>
      <c r="L135" s="81"/>
      <c r="M135" s="81">
        <f>MROUND(M63,Inputs!$L$83)</f>
        <v>160</v>
      </c>
      <c r="N135" s="81">
        <f>MROUND(N63,Inputs!$L$83)</f>
        <v>0</v>
      </c>
      <c r="O135" s="81">
        <f>MROUND(O63,Inputs!$L$83)</f>
        <v>0</v>
      </c>
      <c r="P135" s="81">
        <f>MROUND(P63,Inputs!$L$83)</f>
        <v>0</v>
      </c>
      <c r="Q135" s="81">
        <f>MROUND(Q63,Inputs!$L$83)</f>
        <v>0</v>
      </c>
      <c r="R135" s="81">
        <f>MROUND(R63,Inputs!$L$83)</f>
        <v>0</v>
      </c>
      <c r="S135" s="81">
        <f>MROUND(S63,Inputs!$L$83)</f>
        <v>0</v>
      </c>
      <c r="T135" s="81"/>
      <c r="U135" s="81">
        <f>MROUND(U63,Inputs!$L$82)</f>
        <v>110</v>
      </c>
      <c r="V135" s="81">
        <f>MROUND(V63,Inputs!$L$82)</f>
        <v>165</v>
      </c>
      <c r="W135" s="81">
        <f>MROUND(W63,Inputs!$L$82)</f>
        <v>165</v>
      </c>
      <c r="X135" s="81">
        <f>MROUND(X63,Inputs!$L$82)</f>
        <v>345</v>
      </c>
      <c r="Y135" s="81">
        <f>MROUND(Y63,Inputs!$L$82)</f>
        <v>345</v>
      </c>
      <c r="Z135" s="81">
        <f>MROUND(Z63,Inputs!$L$82)</f>
        <v>510</v>
      </c>
      <c r="AA135" s="81">
        <f>MROUND(AA63,Inputs!$L$82)</f>
        <v>510</v>
      </c>
      <c r="AB135" s="6"/>
      <c r="AC135" s="81">
        <f>MROUND(AC63,Inputs!$L$82)</f>
        <v>2230</v>
      </c>
      <c r="AD135" s="81">
        <f>MROUND(AD63,Inputs!$L$82)</f>
        <v>3345</v>
      </c>
      <c r="AE135" s="81">
        <f>MROUND(AE63,Inputs!$L$82)</f>
        <v>3345</v>
      </c>
      <c r="AF135" s="81">
        <f>MROUND(AF63,Inputs!$L$82)</f>
        <v>6870</v>
      </c>
      <c r="AG135" s="81">
        <f>MROUND(AG63,Inputs!$L$82)</f>
        <v>6870</v>
      </c>
      <c r="AH135" s="81">
        <f>MROUND(AH63,Inputs!$L$82)</f>
        <v>10215</v>
      </c>
      <c r="AI135" s="81">
        <f>MROUND(AI63,Inputs!$L$82)</f>
        <v>10215</v>
      </c>
    </row>
    <row r="136" spans="2:35" x14ac:dyDescent="0.3">
      <c r="B136" s="85">
        <f t="shared" si="3"/>
        <v>48669</v>
      </c>
      <c r="C136" s="3"/>
      <c r="D136" s="1"/>
      <c r="E136" s="81">
        <f>MROUND(E64,Inputs!$L$82)</f>
        <v>75</v>
      </c>
      <c r="F136" s="81">
        <f>MROUND(F64,Inputs!$L$82)</f>
        <v>115</v>
      </c>
      <c r="G136" s="81">
        <f>MROUND(G64,Inputs!$L$82)</f>
        <v>115</v>
      </c>
      <c r="H136" s="81">
        <f>MROUND(H64,Inputs!$L$82)</f>
        <v>235</v>
      </c>
      <c r="I136" s="81">
        <f>MROUND(I64,Inputs!$L$82)</f>
        <v>235</v>
      </c>
      <c r="J136" s="81">
        <f>MROUND(J64,Inputs!$L$82)</f>
        <v>345</v>
      </c>
      <c r="K136" s="81">
        <f>MROUND(K64,Inputs!$L$82)</f>
        <v>345</v>
      </c>
      <c r="L136" s="81"/>
      <c r="M136" s="81">
        <f>MROUND(M64,Inputs!$L$83)</f>
        <v>170</v>
      </c>
      <c r="N136" s="81">
        <f>MROUND(N64,Inputs!$L$83)</f>
        <v>0</v>
      </c>
      <c r="O136" s="81">
        <f>MROUND(O64,Inputs!$L$83)</f>
        <v>0</v>
      </c>
      <c r="P136" s="81">
        <f>MROUND(P64,Inputs!$L$83)</f>
        <v>0</v>
      </c>
      <c r="Q136" s="81">
        <f>MROUND(Q64,Inputs!$L$83)</f>
        <v>0</v>
      </c>
      <c r="R136" s="81">
        <f>MROUND(R64,Inputs!$L$83)</f>
        <v>0</v>
      </c>
      <c r="S136" s="81">
        <f>MROUND(S64,Inputs!$L$83)</f>
        <v>0</v>
      </c>
      <c r="T136" s="81"/>
      <c r="U136" s="81">
        <f>MROUND(U64,Inputs!$L$82)</f>
        <v>115</v>
      </c>
      <c r="V136" s="81">
        <f>MROUND(V64,Inputs!$L$82)</f>
        <v>170</v>
      </c>
      <c r="W136" s="81">
        <f>MROUND(W64,Inputs!$L$82)</f>
        <v>170</v>
      </c>
      <c r="X136" s="81">
        <f>MROUND(X64,Inputs!$L$82)</f>
        <v>350</v>
      </c>
      <c r="Y136" s="81">
        <f>MROUND(Y64,Inputs!$L$82)</f>
        <v>350</v>
      </c>
      <c r="Z136" s="81">
        <f>MROUND(Z64,Inputs!$L$82)</f>
        <v>520</v>
      </c>
      <c r="AA136" s="81">
        <f>MROUND(AA64,Inputs!$L$82)</f>
        <v>520</v>
      </c>
      <c r="AB136" s="6"/>
      <c r="AC136" s="81">
        <f>MROUND(AC64,Inputs!$L$82)</f>
        <v>2270</v>
      </c>
      <c r="AD136" s="81">
        <f>MROUND(AD64,Inputs!$L$82)</f>
        <v>3405</v>
      </c>
      <c r="AE136" s="81">
        <f>MROUND(AE64,Inputs!$L$82)</f>
        <v>3405</v>
      </c>
      <c r="AF136" s="81">
        <f>MROUND(AF64,Inputs!$L$82)</f>
        <v>7000</v>
      </c>
      <c r="AG136" s="81">
        <f>MROUND(AG64,Inputs!$L$82)</f>
        <v>7000</v>
      </c>
      <c r="AH136" s="81">
        <f>MROUND(AH64,Inputs!$L$82)</f>
        <v>10405</v>
      </c>
      <c r="AI136" s="81">
        <f>MROUND(AI64,Inputs!$L$82)</f>
        <v>10405</v>
      </c>
    </row>
    <row r="137" spans="2:35" x14ac:dyDescent="0.3">
      <c r="B137" s="85">
        <f t="shared" si="3"/>
        <v>49034</v>
      </c>
      <c r="C137" s="3"/>
      <c r="D137" s="1"/>
      <c r="E137" s="81">
        <f>MROUND(E65,Inputs!$L$82)</f>
        <v>75</v>
      </c>
      <c r="F137" s="81">
        <f>MROUND(F65,Inputs!$L$82)</f>
        <v>115</v>
      </c>
      <c r="G137" s="81">
        <f>MROUND(G65,Inputs!$L$82)</f>
        <v>115</v>
      </c>
      <c r="H137" s="81">
        <f>MROUND(H65,Inputs!$L$82)</f>
        <v>240</v>
      </c>
      <c r="I137" s="81">
        <f>MROUND(I65,Inputs!$L$82)</f>
        <v>240</v>
      </c>
      <c r="J137" s="81">
        <f>MROUND(J65,Inputs!$L$82)</f>
        <v>355</v>
      </c>
      <c r="K137" s="81">
        <f>MROUND(K65,Inputs!$L$82)</f>
        <v>355</v>
      </c>
      <c r="L137" s="81"/>
      <c r="M137" s="81">
        <f>MROUND(M65,Inputs!$L$83)</f>
        <v>170</v>
      </c>
      <c r="N137" s="81">
        <f>MROUND(N65,Inputs!$L$83)</f>
        <v>0</v>
      </c>
      <c r="O137" s="81">
        <f>MROUND(O65,Inputs!$L$83)</f>
        <v>0</v>
      </c>
      <c r="P137" s="81">
        <f>MROUND(P65,Inputs!$L$83)</f>
        <v>0</v>
      </c>
      <c r="Q137" s="81">
        <f>MROUND(Q65,Inputs!$L$83)</f>
        <v>0</v>
      </c>
      <c r="R137" s="81">
        <f>MROUND(R65,Inputs!$L$83)</f>
        <v>0</v>
      </c>
      <c r="S137" s="81">
        <f>MROUND(S65,Inputs!$L$83)</f>
        <v>0</v>
      </c>
      <c r="T137" s="81"/>
      <c r="U137" s="81">
        <f>MROUND(U65,Inputs!$L$82)</f>
        <v>115</v>
      </c>
      <c r="V137" s="81">
        <f>MROUND(V65,Inputs!$L$82)</f>
        <v>175</v>
      </c>
      <c r="W137" s="81">
        <f>MROUND(W65,Inputs!$L$82)</f>
        <v>175</v>
      </c>
      <c r="X137" s="81">
        <f>MROUND(X65,Inputs!$L$82)</f>
        <v>355</v>
      </c>
      <c r="Y137" s="81">
        <f>MROUND(Y65,Inputs!$L$82)</f>
        <v>355</v>
      </c>
      <c r="Z137" s="81">
        <f>MROUND(Z65,Inputs!$L$82)</f>
        <v>530</v>
      </c>
      <c r="AA137" s="81">
        <f>MROUND(AA65,Inputs!$L$82)</f>
        <v>530</v>
      </c>
      <c r="AB137" s="6"/>
      <c r="AC137" s="81">
        <f>MROUND(AC65,Inputs!$L$82)</f>
        <v>2315</v>
      </c>
      <c r="AD137" s="81">
        <f>MROUND(AD65,Inputs!$L$82)</f>
        <v>3470</v>
      </c>
      <c r="AE137" s="81">
        <f>MROUND(AE65,Inputs!$L$82)</f>
        <v>3470</v>
      </c>
      <c r="AF137" s="81">
        <f>MROUND(AF65,Inputs!$L$82)</f>
        <v>7130</v>
      </c>
      <c r="AG137" s="81">
        <f>MROUND(AG65,Inputs!$L$82)</f>
        <v>7130</v>
      </c>
      <c r="AH137" s="81">
        <f>MROUND(AH65,Inputs!$L$82)</f>
        <v>10600</v>
      </c>
      <c r="AI137" s="81">
        <f>MROUND(AI65,Inputs!$L$82)</f>
        <v>10600</v>
      </c>
    </row>
    <row r="138" spans="2:35" x14ac:dyDescent="0.3">
      <c r="B138" s="85">
        <f t="shared" si="3"/>
        <v>49399</v>
      </c>
      <c r="C138" s="3"/>
      <c r="D138" s="1"/>
      <c r="E138" s="81">
        <f>MROUND(E66,Inputs!$L$82)</f>
        <v>80</v>
      </c>
      <c r="F138" s="81">
        <f>MROUND(F66,Inputs!$L$82)</f>
        <v>120</v>
      </c>
      <c r="G138" s="81">
        <f>MROUND(G66,Inputs!$L$82)</f>
        <v>120</v>
      </c>
      <c r="H138" s="81">
        <f>MROUND(H66,Inputs!$L$82)</f>
        <v>240</v>
      </c>
      <c r="I138" s="81">
        <f>MROUND(I66,Inputs!$L$82)</f>
        <v>240</v>
      </c>
      <c r="J138" s="81">
        <f>MROUND(J66,Inputs!$L$82)</f>
        <v>360</v>
      </c>
      <c r="K138" s="81">
        <f>MROUND(K66,Inputs!$L$82)</f>
        <v>360</v>
      </c>
      <c r="L138" s="81"/>
      <c r="M138" s="81">
        <f>MROUND(M66,Inputs!$L$83)</f>
        <v>180</v>
      </c>
      <c r="N138" s="81">
        <f>MROUND(N66,Inputs!$L$83)</f>
        <v>0</v>
      </c>
      <c r="O138" s="81">
        <f>MROUND(O66,Inputs!$L$83)</f>
        <v>0</v>
      </c>
      <c r="P138" s="81">
        <f>MROUND(P66,Inputs!$L$83)</f>
        <v>0</v>
      </c>
      <c r="Q138" s="81">
        <f>MROUND(Q66,Inputs!$L$83)</f>
        <v>0</v>
      </c>
      <c r="R138" s="81">
        <f>MROUND(R66,Inputs!$L$83)</f>
        <v>0</v>
      </c>
      <c r="S138" s="81">
        <f>MROUND(S66,Inputs!$L$83)</f>
        <v>0</v>
      </c>
      <c r="T138" s="81"/>
      <c r="U138" s="81">
        <f>MROUND(U66,Inputs!$L$82)</f>
        <v>120</v>
      </c>
      <c r="V138" s="81">
        <f>MROUND(V66,Inputs!$L$82)</f>
        <v>175</v>
      </c>
      <c r="W138" s="81">
        <f>MROUND(W66,Inputs!$L$82)</f>
        <v>175</v>
      </c>
      <c r="X138" s="81">
        <f>MROUND(X66,Inputs!$L$82)</f>
        <v>365</v>
      </c>
      <c r="Y138" s="81">
        <f>MROUND(Y66,Inputs!$L$82)</f>
        <v>365</v>
      </c>
      <c r="Z138" s="81">
        <f>MROUND(Z66,Inputs!$L$82)</f>
        <v>540</v>
      </c>
      <c r="AA138" s="81">
        <f>MROUND(AA66,Inputs!$L$82)</f>
        <v>540</v>
      </c>
      <c r="AB138" s="6"/>
      <c r="AC138" s="81">
        <f>MROUND(AC66,Inputs!$L$82)</f>
        <v>2355</v>
      </c>
      <c r="AD138" s="81">
        <f>MROUND(AD66,Inputs!$L$82)</f>
        <v>3535</v>
      </c>
      <c r="AE138" s="81">
        <f>MROUND(AE66,Inputs!$L$82)</f>
        <v>3535</v>
      </c>
      <c r="AF138" s="81">
        <f>MROUND(AF66,Inputs!$L$82)</f>
        <v>7265</v>
      </c>
      <c r="AG138" s="81">
        <f>MROUND(AG66,Inputs!$L$82)</f>
        <v>7265</v>
      </c>
      <c r="AH138" s="81">
        <f>MROUND(AH66,Inputs!$L$82)</f>
        <v>10795</v>
      </c>
      <c r="AI138" s="81">
        <f>MROUND(AI66,Inputs!$L$82)</f>
        <v>10795</v>
      </c>
    </row>
    <row r="139" spans="2:35" x14ac:dyDescent="0.3">
      <c r="B139" s="85">
        <f t="shared" si="3"/>
        <v>49765</v>
      </c>
      <c r="C139" s="3"/>
      <c r="D139" s="1"/>
      <c r="E139" s="81">
        <f>MROUND(E67,Inputs!$L$82)</f>
        <v>80</v>
      </c>
      <c r="F139" s="81">
        <f>MROUND(F67,Inputs!$L$82)</f>
        <v>120</v>
      </c>
      <c r="G139" s="81">
        <f>MROUND(G67,Inputs!$L$82)</f>
        <v>120</v>
      </c>
      <c r="H139" s="81">
        <f>MROUND(H67,Inputs!$L$82)</f>
        <v>245</v>
      </c>
      <c r="I139" s="81">
        <f>MROUND(I67,Inputs!$L$82)</f>
        <v>245</v>
      </c>
      <c r="J139" s="81">
        <f>MROUND(J67,Inputs!$L$82)</f>
        <v>365</v>
      </c>
      <c r="K139" s="81">
        <f>MROUND(K67,Inputs!$L$82)</f>
        <v>365</v>
      </c>
      <c r="L139" s="81"/>
      <c r="M139" s="81">
        <f>MROUND(M67,Inputs!$L$83)</f>
        <v>190</v>
      </c>
      <c r="N139" s="81">
        <f>MROUND(N67,Inputs!$L$83)</f>
        <v>0</v>
      </c>
      <c r="O139" s="81">
        <f>MROUND(O67,Inputs!$L$83)</f>
        <v>0</v>
      </c>
      <c r="P139" s="81">
        <f>MROUND(P67,Inputs!$L$83)</f>
        <v>0</v>
      </c>
      <c r="Q139" s="81">
        <f>MROUND(Q67,Inputs!$L$83)</f>
        <v>0</v>
      </c>
      <c r="R139" s="81">
        <f>MROUND(R67,Inputs!$L$83)</f>
        <v>0</v>
      </c>
      <c r="S139" s="81">
        <f>MROUND(S67,Inputs!$L$83)</f>
        <v>0</v>
      </c>
      <c r="T139" s="81"/>
      <c r="U139" s="81">
        <f>MROUND(U67,Inputs!$L$82)</f>
        <v>120</v>
      </c>
      <c r="V139" s="81">
        <f>MROUND(V67,Inputs!$L$82)</f>
        <v>180</v>
      </c>
      <c r="W139" s="81">
        <f>MROUND(W67,Inputs!$L$82)</f>
        <v>180</v>
      </c>
      <c r="X139" s="81">
        <f>MROUND(X67,Inputs!$L$82)</f>
        <v>370</v>
      </c>
      <c r="Y139" s="81">
        <f>MROUND(Y67,Inputs!$L$82)</f>
        <v>370</v>
      </c>
      <c r="Z139" s="81">
        <f>MROUND(Z67,Inputs!$L$82)</f>
        <v>550</v>
      </c>
      <c r="AA139" s="81">
        <f>MROUND(AA67,Inputs!$L$82)</f>
        <v>550</v>
      </c>
      <c r="AB139" s="6"/>
      <c r="AC139" s="81">
        <f>MROUND(AC67,Inputs!$L$82)</f>
        <v>2400</v>
      </c>
      <c r="AD139" s="81">
        <f>MROUND(AD67,Inputs!$L$82)</f>
        <v>3600</v>
      </c>
      <c r="AE139" s="81">
        <f>MROUND(AE67,Inputs!$L$82)</f>
        <v>3600</v>
      </c>
      <c r="AF139" s="81">
        <f>MROUND(AF67,Inputs!$L$82)</f>
        <v>7400</v>
      </c>
      <c r="AG139" s="81">
        <f>MROUND(AG67,Inputs!$L$82)</f>
        <v>7400</v>
      </c>
      <c r="AH139" s="81">
        <f>MROUND(AH67,Inputs!$L$82)</f>
        <v>11000</v>
      </c>
      <c r="AI139" s="81">
        <f>MROUND(AI67,Inputs!$L$82)</f>
        <v>11000</v>
      </c>
    </row>
    <row r="140" spans="2:35" x14ac:dyDescent="0.3">
      <c r="B140" s="85">
        <f t="shared" si="3"/>
        <v>50130</v>
      </c>
      <c r="C140" s="3"/>
      <c r="D140" s="1"/>
      <c r="E140" s="81">
        <f>MROUND(E68,Inputs!$L$82)</f>
        <v>80</v>
      </c>
      <c r="F140" s="81">
        <f>MROUND(F68,Inputs!$L$82)</f>
        <v>120</v>
      </c>
      <c r="G140" s="81">
        <f>MROUND(G68,Inputs!$L$82)</f>
        <v>120</v>
      </c>
      <c r="H140" s="81">
        <f>MROUND(H68,Inputs!$L$82)</f>
        <v>250</v>
      </c>
      <c r="I140" s="81">
        <f>MROUND(I68,Inputs!$L$82)</f>
        <v>250</v>
      </c>
      <c r="J140" s="81">
        <f>MROUND(J68,Inputs!$L$82)</f>
        <v>375</v>
      </c>
      <c r="K140" s="81">
        <f>MROUND(K68,Inputs!$L$82)</f>
        <v>375</v>
      </c>
      <c r="L140" s="81"/>
      <c r="M140" s="81">
        <f>MROUND(M68,Inputs!$L$83)</f>
        <v>200</v>
      </c>
      <c r="N140" s="81">
        <f>MROUND(N68,Inputs!$L$83)</f>
        <v>0</v>
      </c>
      <c r="O140" s="81">
        <f>MROUND(O68,Inputs!$L$83)</f>
        <v>0</v>
      </c>
      <c r="P140" s="81">
        <f>MROUND(P68,Inputs!$L$83)</f>
        <v>0</v>
      </c>
      <c r="Q140" s="81">
        <f>MROUND(Q68,Inputs!$L$83)</f>
        <v>0</v>
      </c>
      <c r="R140" s="81">
        <f>MROUND(R68,Inputs!$L$83)</f>
        <v>0</v>
      </c>
      <c r="S140" s="81">
        <f>MROUND(S68,Inputs!$L$83)</f>
        <v>0</v>
      </c>
      <c r="T140" s="81"/>
      <c r="U140" s="81">
        <f>MROUND(U68,Inputs!$L$82)</f>
        <v>120</v>
      </c>
      <c r="V140" s="81">
        <f>MROUND(V68,Inputs!$L$82)</f>
        <v>185</v>
      </c>
      <c r="W140" s="81">
        <f>MROUND(W68,Inputs!$L$82)</f>
        <v>185</v>
      </c>
      <c r="X140" s="81">
        <f>MROUND(X68,Inputs!$L$82)</f>
        <v>375</v>
      </c>
      <c r="Y140" s="81">
        <f>MROUND(Y68,Inputs!$L$82)</f>
        <v>375</v>
      </c>
      <c r="Z140" s="81">
        <f>MROUND(Z68,Inputs!$L$82)</f>
        <v>560</v>
      </c>
      <c r="AA140" s="81">
        <f>MROUND(AA68,Inputs!$L$82)</f>
        <v>560</v>
      </c>
      <c r="AB140" s="6"/>
      <c r="AC140" s="81">
        <f>MROUND(AC68,Inputs!$L$82)</f>
        <v>2445</v>
      </c>
      <c r="AD140" s="81">
        <f>MROUND(AD68,Inputs!$L$82)</f>
        <v>3665</v>
      </c>
      <c r="AE140" s="81">
        <f>MROUND(AE68,Inputs!$L$82)</f>
        <v>3665</v>
      </c>
      <c r="AF140" s="81">
        <f>MROUND(AF68,Inputs!$L$82)</f>
        <v>7535</v>
      </c>
      <c r="AG140" s="81">
        <f>MROUND(AG68,Inputs!$L$82)</f>
        <v>7535</v>
      </c>
      <c r="AH140" s="81">
        <f>MROUND(AH68,Inputs!$L$82)</f>
        <v>11205</v>
      </c>
      <c r="AI140" s="81">
        <f>MROUND(AI68,Inputs!$L$82)</f>
        <v>11205</v>
      </c>
    </row>
    <row r="141" spans="2:35" x14ac:dyDescent="0.3">
      <c r="B141" s="85">
        <f t="shared" si="3"/>
        <v>50495</v>
      </c>
      <c r="C141" s="3"/>
      <c r="D141" s="1"/>
      <c r="E141" s="81">
        <f>MROUND(E69,Inputs!$L$82)</f>
        <v>85</v>
      </c>
      <c r="F141" s="81">
        <f>MROUND(F69,Inputs!$L$82)</f>
        <v>125</v>
      </c>
      <c r="G141" s="81">
        <f>MROUND(G69,Inputs!$L$82)</f>
        <v>125</v>
      </c>
      <c r="H141" s="81">
        <f>MROUND(H69,Inputs!$L$82)</f>
        <v>255</v>
      </c>
      <c r="I141" s="81">
        <f>MROUND(I69,Inputs!$L$82)</f>
        <v>255</v>
      </c>
      <c r="J141" s="81">
        <f>MROUND(J69,Inputs!$L$82)</f>
        <v>380</v>
      </c>
      <c r="K141" s="81">
        <f>MROUND(K69,Inputs!$L$82)</f>
        <v>380</v>
      </c>
      <c r="L141" s="81"/>
      <c r="M141" s="81">
        <f>MROUND(M69,Inputs!$L$83)</f>
        <v>210</v>
      </c>
      <c r="N141" s="81">
        <f>MROUND(N69,Inputs!$L$83)</f>
        <v>0</v>
      </c>
      <c r="O141" s="81">
        <f>MROUND(O69,Inputs!$L$83)</f>
        <v>0</v>
      </c>
      <c r="P141" s="81">
        <f>MROUND(P69,Inputs!$L$83)</f>
        <v>0</v>
      </c>
      <c r="Q141" s="81">
        <f>MROUND(Q69,Inputs!$L$83)</f>
        <v>0</v>
      </c>
      <c r="R141" s="81">
        <f>MROUND(R69,Inputs!$L$83)</f>
        <v>0</v>
      </c>
      <c r="S141" s="81">
        <f>MROUND(S69,Inputs!$L$83)</f>
        <v>0</v>
      </c>
      <c r="T141" s="81"/>
      <c r="U141" s="81">
        <f>MROUND(U69,Inputs!$L$82)</f>
        <v>125</v>
      </c>
      <c r="V141" s="81">
        <f>MROUND(V69,Inputs!$L$82)</f>
        <v>185</v>
      </c>
      <c r="W141" s="81">
        <f>MROUND(W69,Inputs!$L$82)</f>
        <v>185</v>
      </c>
      <c r="X141" s="81">
        <f>MROUND(X69,Inputs!$L$82)</f>
        <v>385</v>
      </c>
      <c r="Y141" s="81">
        <f>MROUND(Y69,Inputs!$L$82)</f>
        <v>385</v>
      </c>
      <c r="Z141" s="81">
        <f>MROUND(Z69,Inputs!$L$82)</f>
        <v>570</v>
      </c>
      <c r="AA141" s="81">
        <f>MROUND(AA69,Inputs!$L$82)</f>
        <v>570</v>
      </c>
      <c r="AB141" s="6"/>
      <c r="AC141" s="81">
        <f>MROUND(AC69,Inputs!$L$82)</f>
        <v>2490</v>
      </c>
      <c r="AD141" s="81">
        <f>MROUND(AD69,Inputs!$L$82)</f>
        <v>3735</v>
      </c>
      <c r="AE141" s="81">
        <f>MROUND(AE69,Inputs!$L$82)</f>
        <v>3735</v>
      </c>
      <c r="AF141" s="81">
        <f>MROUND(AF69,Inputs!$L$82)</f>
        <v>7675</v>
      </c>
      <c r="AG141" s="81">
        <f>MROUND(AG69,Inputs!$L$82)</f>
        <v>7675</v>
      </c>
      <c r="AH141" s="81">
        <f>MROUND(AH69,Inputs!$L$82)</f>
        <v>11410</v>
      </c>
      <c r="AI141" s="81">
        <f>MROUND(AI69,Inputs!$L$82)</f>
        <v>11410</v>
      </c>
    </row>
    <row r="142" spans="2:35" x14ac:dyDescent="0.3">
      <c r="B142" s="85">
        <f t="shared" si="3"/>
        <v>50860</v>
      </c>
      <c r="C142" s="3"/>
      <c r="D142" s="1"/>
      <c r="E142" s="81">
        <f>MROUND(E70,Inputs!$L$82)</f>
        <v>85</v>
      </c>
      <c r="F142" s="81">
        <f>MROUND(F70,Inputs!$L$82)</f>
        <v>125</v>
      </c>
      <c r="G142" s="81">
        <f>MROUND(G70,Inputs!$L$82)</f>
        <v>125</v>
      </c>
      <c r="H142" s="81">
        <f>MROUND(H70,Inputs!$L$82)</f>
        <v>260</v>
      </c>
      <c r="I142" s="81">
        <f>MROUND(I70,Inputs!$L$82)</f>
        <v>260</v>
      </c>
      <c r="J142" s="81">
        <f>MROUND(J70,Inputs!$L$82)</f>
        <v>385</v>
      </c>
      <c r="K142" s="81">
        <f>MROUND(K70,Inputs!$L$82)</f>
        <v>385</v>
      </c>
      <c r="L142" s="81"/>
      <c r="M142" s="81">
        <f>MROUND(M70,Inputs!$L$83)</f>
        <v>220</v>
      </c>
      <c r="N142" s="81">
        <f>MROUND(N70,Inputs!$L$83)</f>
        <v>0</v>
      </c>
      <c r="O142" s="81">
        <f>MROUND(O70,Inputs!$L$83)</f>
        <v>0</v>
      </c>
      <c r="P142" s="81">
        <f>MROUND(P70,Inputs!$L$83)</f>
        <v>0</v>
      </c>
      <c r="Q142" s="81">
        <f>MROUND(Q70,Inputs!$L$83)</f>
        <v>0</v>
      </c>
      <c r="R142" s="81">
        <f>MROUND(R70,Inputs!$L$83)</f>
        <v>0</v>
      </c>
      <c r="S142" s="81">
        <f>MROUND(S70,Inputs!$L$83)</f>
        <v>0</v>
      </c>
      <c r="T142" s="81"/>
      <c r="U142" s="81">
        <f>MROUND(U70,Inputs!$L$82)</f>
        <v>125</v>
      </c>
      <c r="V142" s="81">
        <f>MROUND(V70,Inputs!$L$82)</f>
        <v>190</v>
      </c>
      <c r="W142" s="81">
        <f>MROUND(W70,Inputs!$L$82)</f>
        <v>190</v>
      </c>
      <c r="X142" s="81">
        <f>MROUND(X70,Inputs!$L$82)</f>
        <v>390</v>
      </c>
      <c r="Y142" s="81">
        <f>MROUND(Y70,Inputs!$L$82)</f>
        <v>390</v>
      </c>
      <c r="Z142" s="81">
        <f>MROUND(Z70,Inputs!$L$82)</f>
        <v>580</v>
      </c>
      <c r="AA142" s="81">
        <f>MROUND(AA70,Inputs!$L$82)</f>
        <v>580</v>
      </c>
      <c r="AB142" s="6"/>
      <c r="AC142" s="81">
        <f>MROUND(AC70,Inputs!$L$82)</f>
        <v>2535</v>
      </c>
      <c r="AD142" s="81">
        <f>MROUND(AD70,Inputs!$L$82)</f>
        <v>3805</v>
      </c>
      <c r="AE142" s="81">
        <f>MROUND(AE70,Inputs!$L$82)</f>
        <v>3805</v>
      </c>
      <c r="AF142" s="81">
        <f>MROUND(AF70,Inputs!$L$82)</f>
        <v>7820</v>
      </c>
      <c r="AG142" s="81">
        <f>MROUND(AG70,Inputs!$L$82)</f>
        <v>7820</v>
      </c>
      <c r="AH142" s="81">
        <f>MROUND(AH70,Inputs!$L$82)</f>
        <v>11625</v>
      </c>
      <c r="AI142" s="81">
        <f>MROUND(AI70,Inputs!$L$82)</f>
        <v>11625</v>
      </c>
    </row>
    <row r="143" spans="2:35" x14ac:dyDescent="0.3">
      <c r="B143" s="85">
        <f t="shared" si="3"/>
        <v>51226</v>
      </c>
      <c r="C143" s="3"/>
      <c r="D143" s="1"/>
      <c r="E143" s="81">
        <f>MROUND(E71,Inputs!$L$82)</f>
        <v>85</v>
      </c>
      <c r="F143" s="81">
        <f>MROUND(F71,Inputs!$L$82)</f>
        <v>130</v>
      </c>
      <c r="G143" s="81">
        <f>MROUND(G71,Inputs!$L$82)</f>
        <v>130</v>
      </c>
      <c r="H143" s="81">
        <f>MROUND(H71,Inputs!$L$82)</f>
        <v>265</v>
      </c>
      <c r="I143" s="81">
        <f>MROUND(I71,Inputs!$L$82)</f>
        <v>265</v>
      </c>
      <c r="J143" s="81">
        <f>MROUND(J71,Inputs!$L$82)</f>
        <v>395</v>
      </c>
      <c r="K143" s="81">
        <f>MROUND(K71,Inputs!$L$82)</f>
        <v>395</v>
      </c>
      <c r="L143" s="81"/>
      <c r="M143" s="81">
        <f>MROUND(M71,Inputs!$L$83)</f>
        <v>230</v>
      </c>
      <c r="N143" s="81">
        <f>MROUND(N71,Inputs!$L$83)</f>
        <v>0</v>
      </c>
      <c r="O143" s="81">
        <f>MROUND(O71,Inputs!$L$83)</f>
        <v>0</v>
      </c>
      <c r="P143" s="81">
        <f>MROUND(P71,Inputs!$L$83)</f>
        <v>0</v>
      </c>
      <c r="Q143" s="81">
        <f>MROUND(Q71,Inputs!$L$83)</f>
        <v>0</v>
      </c>
      <c r="R143" s="81">
        <f>MROUND(R71,Inputs!$L$83)</f>
        <v>0</v>
      </c>
      <c r="S143" s="81">
        <f>MROUND(S71,Inputs!$L$83)</f>
        <v>0</v>
      </c>
      <c r="T143" s="81"/>
      <c r="U143" s="81">
        <f>MROUND(U71,Inputs!$L$82)</f>
        <v>130</v>
      </c>
      <c r="V143" s="81">
        <f>MROUND(V71,Inputs!$L$82)</f>
        <v>195</v>
      </c>
      <c r="W143" s="81">
        <f>MROUND(W71,Inputs!$L$82)</f>
        <v>195</v>
      </c>
      <c r="X143" s="81">
        <f>MROUND(X71,Inputs!$L$82)</f>
        <v>400</v>
      </c>
      <c r="Y143" s="81">
        <f>MROUND(Y71,Inputs!$L$82)</f>
        <v>400</v>
      </c>
      <c r="Z143" s="81">
        <f>MROUND(Z71,Inputs!$L$82)</f>
        <v>590</v>
      </c>
      <c r="AA143" s="81">
        <f>MROUND(AA71,Inputs!$L$82)</f>
        <v>590</v>
      </c>
      <c r="AB143" s="6"/>
      <c r="AC143" s="81">
        <f>MROUND(AC71,Inputs!$L$82)</f>
        <v>2585</v>
      </c>
      <c r="AD143" s="81">
        <f>MROUND(AD71,Inputs!$L$82)</f>
        <v>3875</v>
      </c>
      <c r="AE143" s="81">
        <f>MROUND(AE71,Inputs!$L$82)</f>
        <v>3875</v>
      </c>
      <c r="AF143" s="81">
        <f>MROUND(AF71,Inputs!$L$82)</f>
        <v>7965</v>
      </c>
      <c r="AG143" s="81">
        <f>MROUND(AG71,Inputs!$L$82)</f>
        <v>7965</v>
      </c>
      <c r="AH143" s="81">
        <f>MROUND(AH71,Inputs!$L$82)</f>
        <v>11840</v>
      </c>
      <c r="AI143" s="81">
        <f>MROUND(AI71,Inputs!$L$82)</f>
        <v>11840</v>
      </c>
    </row>
    <row r="144" spans="2:35" x14ac:dyDescent="0.3">
      <c r="B144" s="85">
        <f t="shared" si="3"/>
        <v>51591</v>
      </c>
      <c r="C144" s="3"/>
      <c r="D144" s="1"/>
      <c r="E144" s="81">
        <f>MROUND(E72,Inputs!$L$82)</f>
        <v>90</v>
      </c>
      <c r="F144" s="81">
        <f>MROUND(F72,Inputs!$L$82)</f>
        <v>130</v>
      </c>
      <c r="G144" s="81">
        <f>MROUND(G72,Inputs!$L$82)</f>
        <v>130</v>
      </c>
      <c r="H144" s="81">
        <f>MROUND(H72,Inputs!$L$82)</f>
        <v>270</v>
      </c>
      <c r="I144" s="81">
        <f>MROUND(I72,Inputs!$L$82)</f>
        <v>270</v>
      </c>
      <c r="J144" s="81">
        <f>MROUND(J72,Inputs!$L$82)</f>
        <v>400</v>
      </c>
      <c r="K144" s="81">
        <f>MROUND(K72,Inputs!$L$82)</f>
        <v>400</v>
      </c>
      <c r="L144" s="81"/>
      <c r="M144" s="81">
        <f>MROUND(M72,Inputs!$L$83)</f>
        <v>240</v>
      </c>
      <c r="N144" s="81">
        <f>MROUND(N72,Inputs!$L$83)</f>
        <v>0</v>
      </c>
      <c r="O144" s="81">
        <f>MROUND(O72,Inputs!$L$83)</f>
        <v>0</v>
      </c>
      <c r="P144" s="81">
        <f>MROUND(P72,Inputs!$L$83)</f>
        <v>0</v>
      </c>
      <c r="Q144" s="81">
        <f>MROUND(Q72,Inputs!$L$83)</f>
        <v>0</v>
      </c>
      <c r="R144" s="81">
        <f>MROUND(R72,Inputs!$L$83)</f>
        <v>0</v>
      </c>
      <c r="S144" s="81">
        <f>MROUND(S72,Inputs!$L$83)</f>
        <v>0</v>
      </c>
      <c r="T144" s="81"/>
      <c r="U144" s="81">
        <f>MROUND(U72,Inputs!$L$82)</f>
        <v>130</v>
      </c>
      <c r="V144" s="81">
        <f>MROUND(V72,Inputs!$L$82)</f>
        <v>195</v>
      </c>
      <c r="W144" s="81">
        <f>MROUND(W72,Inputs!$L$82)</f>
        <v>195</v>
      </c>
      <c r="X144" s="81">
        <f>MROUND(X72,Inputs!$L$82)</f>
        <v>405</v>
      </c>
      <c r="Y144" s="81">
        <f>MROUND(Y72,Inputs!$L$82)</f>
        <v>405</v>
      </c>
      <c r="Z144" s="81">
        <f>MROUND(Z72,Inputs!$L$82)</f>
        <v>605</v>
      </c>
      <c r="AA144" s="81">
        <f>MROUND(AA72,Inputs!$L$82)</f>
        <v>605</v>
      </c>
      <c r="AB144" s="6"/>
      <c r="AC144" s="81">
        <f>MROUND(AC72,Inputs!$L$82)</f>
        <v>2630</v>
      </c>
      <c r="AD144" s="81">
        <f>MROUND(AD72,Inputs!$L$82)</f>
        <v>3950</v>
      </c>
      <c r="AE144" s="81">
        <f>MROUND(AE72,Inputs!$L$82)</f>
        <v>3950</v>
      </c>
      <c r="AF144" s="81">
        <f>MROUND(AF72,Inputs!$L$82)</f>
        <v>8115</v>
      </c>
      <c r="AG144" s="81">
        <f>MROUND(AG72,Inputs!$L$82)</f>
        <v>8115</v>
      </c>
      <c r="AH144" s="81">
        <f>MROUND(AH72,Inputs!$L$82)</f>
        <v>12060</v>
      </c>
      <c r="AI144" s="81">
        <f>MROUND(AI72,Inputs!$L$82)</f>
        <v>12060</v>
      </c>
    </row>
    <row r="145" spans="2:36" x14ac:dyDescent="0.3">
      <c r="B145" s="85"/>
      <c r="C145" s="3"/>
      <c r="D145" s="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6"/>
      <c r="AC145" s="81"/>
      <c r="AD145" s="81"/>
      <c r="AE145" s="81"/>
      <c r="AF145" s="81"/>
      <c r="AG145" s="81"/>
      <c r="AH145" s="81"/>
      <c r="AI145" s="81"/>
    </row>
    <row r="147" spans="2:36" s="103" customFormat="1" x14ac:dyDescent="0.3">
      <c r="B147" s="102" t="s">
        <v>278</v>
      </c>
      <c r="C147" s="102"/>
      <c r="E147" s="102"/>
      <c r="F147" s="102"/>
    </row>
    <row r="148" spans="2:36" x14ac:dyDescent="0.3">
      <c r="B148" s="1"/>
      <c r="C148" s="1"/>
      <c r="D148" s="1"/>
      <c r="E148" s="305" t="s">
        <v>89</v>
      </c>
      <c r="F148" s="305"/>
      <c r="G148" s="305"/>
      <c r="H148" s="305"/>
      <c r="I148" s="305"/>
      <c r="J148" s="305"/>
      <c r="K148" s="305"/>
      <c r="L148" s="1"/>
      <c r="M148" s="305" t="s">
        <v>64</v>
      </c>
      <c r="N148" s="305"/>
      <c r="O148" s="305"/>
      <c r="P148" s="305"/>
      <c r="Q148" s="305"/>
      <c r="R148" s="305"/>
      <c r="S148" s="305"/>
      <c r="T148" s="1"/>
      <c r="U148" s="305" t="s">
        <v>65</v>
      </c>
      <c r="V148" s="305"/>
      <c r="W148" s="305"/>
      <c r="X148" s="305"/>
      <c r="Y148" s="305"/>
      <c r="Z148" s="305"/>
      <c r="AA148" s="305"/>
      <c r="AB148" s="1"/>
      <c r="AC148" s="305" t="s">
        <v>66</v>
      </c>
      <c r="AD148" s="305"/>
      <c r="AE148" s="305"/>
      <c r="AF148" s="305"/>
      <c r="AG148" s="305"/>
      <c r="AH148" s="305"/>
      <c r="AI148" s="305"/>
    </row>
    <row r="149" spans="2:36" x14ac:dyDescent="0.3">
      <c r="B149" s="4" t="s">
        <v>67</v>
      </c>
      <c r="C149" s="4" t="s">
        <v>322</v>
      </c>
      <c r="D149" s="3"/>
      <c r="E149" s="3" t="s">
        <v>70</v>
      </c>
      <c r="F149" s="3" t="s">
        <v>69</v>
      </c>
      <c r="G149" s="3" t="s">
        <v>61</v>
      </c>
      <c r="H149" s="3" t="s">
        <v>68</v>
      </c>
      <c r="I149" s="3" t="s">
        <v>71</v>
      </c>
      <c r="J149" s="3" t="s">
        <v>72</v>
      </c>
      <c r="K149" s="3" t="s">
        <v>62</v>
      </c>
      <c r="L149" s="3"/>
      <c r="M149" s="3" t="s">
        <v>70</v>
      </c>
      <c r="N149" s="3" t="s">
        <v>69</v>
      </c>
      <c r="O149" s="3" t="s">
        <v>61</v>
      </c>
      <c r="P149" s="3" t="s">
        <v>68</v>
      </c>
      <c r="Q149" s="3" t="s">
        <v>71</v>
      </c>
      <c r="R149" s="3" t="s">
        <v>72</v>
      </c>
      <c r="S149" s="3" t="s">
        <v>62</v>
      </c>
      <c r="T149" s="3"/>
      <c r="U149" s="3" t="s">
        <v>70</v>
      </c>
      <c r="V149" s="3" t="s">
        <v>69</v>
      </c>
      <c r="W149" s="3" t="s">
        <v>61</v>
      </c>
      <c r="X149" s="3" t="s">
        <v>68</v>
      </c>
      <c r="Y149" s="3" t="s">
        <v>71</v>
      </c>
      <c r="Z149" s="3" t="s">
        <v>72</v>
      </c>
      <c r="AA149" s="3" t="s">
        <v>62</v>
      </c>
      <c r="AB149" s="3"/>
      <c r="AC149" s="3" t="s">
        <v>70</v>
      </c>
      <c r="AD149" s="3" t="s">
        <v>69</v>
      </c>
      <c r="AE149" s="3" t="s">
        <v>61</v>
      </c>
      <c r="AF149" s="3" t="s">
        <v>68</v>
      </c>
      <c r="AG149" s="3" t="s">
        <v>71</v>
      </c>
      <c r="AH149" s="3" t="s">
        <v>72</v>
      </c>
      <c r="AI149" s="3" t="s">
        <v>62</v>
      </c>
    </row>
    <row r="150" spans="2:36" hidden="1" x14ac:dyDescent="0.3">
      <c r="B150" s="85">
        <f>B114</f>
        <v>40633</v>
      </c>
      <c r="C150" s="3">
        <f>IF(B150&lt;Inputs!$E$13,0,1)</f>
        <v>0</v>
      </c>
      <c r="D150" s="1"/>
      <c r="E150" s="9">
        <f>E78*Traffic!E1427*365/10^7*$C150</f>
        <v>0</v>
      </c>
      <c r="F150" s="9">
        <f>F78*Traffic!F1427*365/10^7*$C150</f>
        <v>0</v>
      </c>
      <c r="G150" s="9">
        <f>G78*Traffic!G1427*365/10^7*$C150</f>
        <v>0</v>
      </c>
      <c r="H150" s="9">
        <f>H78*Traffic!H1427*365/10^7*$C150</f>
        <v>0</v>
      </c>
      <c r="I150" s="9">
        <f>I78*Traffic!I1427*365/10^7*$C150</f>
        <v>0</v>
      </c>
      <c r="J150" s="9">
        <f>J78*Traffic!J1427*365/10^7*$C150</f>
        <v>0</v>
      </c>
      <c r="K150" s="9">
        <f>K78*Traffic!K1427*365/10^7*$C150</f>
        <v>0</v>
      </c>
      <c r="L150" s="9"/>
      <c r="M150" s="9">
        <f>M78*Traffic!M1427*12/10^7*$C150</f>
        <v>0</v>
      </c>
      <c r="N150" s="9">
        <f>N78*Traffic!N1427*12/10^7*$C150</f>
        <v>0</v>
      </c>
      <c r="O150" s="9">
        <f>O78*Traffic!O1427*12/10^7*$C150</f>
        <v>0</v>
      </c>
      <c r="P150" s="9">
        <f>P78*Traffic!P1427*12/10^7*$C150</f>
        <v>0</v>
      </c>
      <c r="Q150" s="9">
        <f>Q78*Traffic!Q1427*12/10^7*$C150</f>
        <v>0</v>
      </c>
      <c r="R150" s="9">
        <f>R78*Traffic!R1427*12/10^7*$C150</f>
        <v>0</v>
      </c>
      <c r="S150" s="9">
        <f>S78*Traffic!S1427*12/10^7*$C150</f>
        <v>0</v>
      </c>
      <c r="T150" s="9"/>
      <c r="U150" s="9">
        <f>U78*Traffic!U1427*365/10^7*$C150</f>
        <v>0</v>
      </c>
      <c r="V150" s="9">
        <f>V78*Traffic!V1427*365/10^7*$C150</f>
        <v>0</v>
      </c>
      <c r="W150" s="9">
        <f>W78*Traffic!W1427*365/10^7*$C150</f>
        <v>0</v>
      </c>
      <c r="X150" s="9">
        <f>X78*Traffic!X1427*365/10^7*$C150</f>
        <v>0</v>
      </c>
      <c r="Y150" s="9">
        <f>Y78*Traffic!Y1427*365/10^7*$C150</f>
        <v>0</v>
      </c>
      <c r="Z150" s="9">
        <f>Z78*Traffic!Z1427*365/10^7*$C150</f>
        <v>0</v>
      </c>
      <c r="AA150" s="9">
        <f>AA78*Traffic!AA1427*365/10^7*$C150</f>
        <v>0</v>
      </c>
      <c r="AB150" s="9"/>
      <c r="AC150" s="9">
        <f>AC78*Traffic!AC1427*12/10^7*$C150</f>
        <v>0</v>
      </c>
      <c r="AD150" s="9">
        <f>AD78*Traffic!AD1427*12/10^7*$C150</f>
        <v>0</v>
      </c>
      <c r="AE150" s="9">
        <f>AE78*Traffic!AE1427*12/10^7*$C150</f>
        <v>0</v>
      </c>
      <c r="AF150" s="9">
        <f>AF78*Traffic!AF1427*12/10^7*$C150</f>
        <v>0</v>
      </c>
      <c r="AG150" s="9">
        <f>AG78*Traffic!AG1427*12/10^7*$C150</f>
        <v>0</v>
      </c>
      <c r="AH150" s="9">
        <f>AH78*Traffic!AH1427*12/10^7*$C150</f>
        <v>0</v>
      </c>
      <c r="AI150" s="9">
        <f>AI78*Traffic!AI1427*12/10^7*$C150</f>
        <v>0</v>
      </c>
      <c r="AJ150" s="9"/>
    </row>
    <row r="151" spans="2:36" hidden="1" x14ac:dyDescent="0.3">
      <c r="B151" s="85">
        <f t="shared" ref="B151:B180" si="4">B115</f>
        <v>40999</v>
      </c>
      <c r="C151" s="3">
        <f>IF(B151&lt;Inputs!$E$13,0,1)</f>
        <v>0</v>
      </c>
      <c r="D151" s="1"/>
      <c r="E151" s="9">
        <f>E79*Traffic!E1428*365/10^7*$C151</f>
        <v>0</v>
      </c>
      <c r="F151" s="9">
        <f>F79*Traffic!F1428*365/10^7*$C151</f>
        <v>0</v>
      </c>
      <c r="G151" s="9">
        <f>G79*Traffic!G1428*365/10^7*$C151</f>
        <v>0</v>
      </c>
      <c r="H151" s="9">
        <f>H79*Traffic!H1428*365/10^7*$C151</f>
        <v>0</v>
      </c>
      <c r="I151" s="9">
        <f>I79*Traffic!I1428*365/10^7*$C151</f>
        <v>0</v>
      </c>
      <c r="J151" s="9">
        <f>J79*Traffic!J1428*365/10^7*$C151</f>
        <v>0</v>
      </c>
      <c r="K151" s="9">
        <f>K79*Traffic!K1428*365/10^7*$C151</f>
        <v>0</v>
      </c>
      <c r="L151" s="9"/>
      <c r="M151" s="9">
        <f>M79*Traffic!M1428*12/10^7*$C151</f>
        <v>0</v>
      </c>
      <c r="N151" s="9">
        <f>N79*Traffic!N1428*12/10^7*$C151</f>
        <v>0</v>
      </c>
      <c r="O151" s="9">
        <f>O79*Traffic!O1428*12/10^7*$C151</f>
        <v>0</v>
      </c>
      <c r="P151" s="9">
        <f>P79*Traffic!P1428*12/10^7*$C151</f>
        <v>0</v>
      </c>
      <c r="Q151" s="9">
        <f>Q79*Traffic!Q1428*12/10^7*$C151</f>
        <v>0</v>
      </c>
      <c r="R151" s="9">
        <f>R79*Traffic!R1428*12/10^7*$C151</f>
        <v>0</v>
      </c>
      <c r="S151" s="9">
        <f>S79*Traffic!S1428*12/10^7*$C151</f>
        <v>0</v>
      </c>
      <c r="T151" s="9"/>
      <c r="U151" s="9">
        <f>U79*Traffic!U1428*365/10^7*$C151</f>
        <v>0</v>
      </c>
      <c r="V151" s="9">
        <f>V79*Traffic!V1428*365/10^7*$C151</f>
        <v>0</v>
      </c>
      <c r="W151" s="9">
        <f>W79*Traffic!W1428*365/10^7*$C151</f>
        <v>0</v>
      </c>
      <c r="X151" s="9">
        <f>X79*Traffic!X1428*365/10^7*$C151</f>
        <v>0</v>
      </c>
      <c r="Y151" s="9">
        <f>Y79*Traffic!Y1428*365/10^7*$C151</f>
        <v>0</v>
      </c>
      <c r="Z151" s="9">
        <f>Z79*Traffic!Z1428*365/10^7*$C151</f>
        <v>0</v>
      </c>
      <c r="AA151" s="9">
        <f>AA79*Traffic!AA1428*365/10^7*$C151</f>
        <v>0</v>
      </c>
      <c r="AB151" s="9"/>
      <c r="AC151" s="9">
        <f>AC79*Traffic!AC1428*12/10^7*$C151</f>
        <v>0</v>
      </c>
      <c r="AD151" s="9">
        <f>AD79*Traffic!AD1428*12/10^7*$C151</f>
        <v>0</v>
      </c>
      <c r="AE151" s="9">
        <f>AE79*Traffic!AE1428*12/10^7*$C151</f>
        <v>0</v>
      </c>
      <c r="AF151" s="9">
        <f>AF79*Traffic!AF1428*12/10^7*$C151</f>
        <v>0</v>
      </c>
      <c r="AG151" s="9">
        <f>AG79*Traffic!AG1428*12/10^7*$C151</f>
        <v>0</v>
      </c>
      <c r="AH151" s="9">
        <f>AH79*Traffic!AH1428*12/10^7*$C151</f>
        <v>0</v>
      </c>
      <c r="AI151" s="9">
        <f>AI79*Traffic!AI1428*12/10^7*$C151</f>
        <v>0</v>
      </c>
      <c r="AJ151" s="9"/>
    </row>
    <row r="152" spans="2:36" hidden="1" x14ac:dyDescent="0.3">
      <c r="B152" s="85">
        <f t="shared" si="4"/>
        <v>41364</v>
      </c>
      <c r="C152" s="3">
        <f>IF(B152&lt;Inputs!$E$13,0,1)</f>
        <v>1</v>
      </c>
      <c r="D152" s="1"/>
      <c r="E152" s="9">
        <f>E80*Traffic!E1429*365/10^7*$C152</f>
        <v>5.1859535123195098E-2</v>
      </c>
      <c r="F152" s="9">
        <f>F80*Traffic!F1429*365/10^7*$C152</f>
        <v>1.7353260621828858E-2</v>
      </c>
      <c r="G152" s="9">
        <f>G80*Traffic!G1429*365/10^7*$C152</f>
        <v>1.0099436568803999E-2</v>
      </c>
      <c r="H152" s="9">
        <f>H80*Traffic!H1429*365/10^7*$C152</f>
        <v>3.1924589950000005E-2</v>
      </c>
      <c r="I152" s="9">
        <f>I80*Traffic!I1429*365/10^7*$C152</f>
        <v>0.3004092882500326</v>
      </c>
      <c r="J152" s="9">
        <f>J80*Traffic!J1429*365/10^7*$C152</f>
        <v>1.0262877273970197</v>
      </c>
      <c r="K152" s="9">
        <f>K80*Traffic!K1429*365/10^7*$C152</f>
        <v>0.15564577432282725</v>
      </c>
      <c r="L152" s="9"/>
      <c r="M152" s="9">
        <f>M80*Traffic!M1429*12/10^7*$C152</f>
        <v>5.4170227602086396E-3</v>
      </c>
      <c r="N152" s="9">
        <f>N80*Traffic!N1429*12/10^7*$C152</f>
        <v>0</v>
      </c>
      <c r="O152" s="9">
        <f>O80*Traffic!O1429*12/10^7*$C152</f>
        <v>0</v>
      </c>
      <c r="P152" s="9">
        <f>P80*Traffic!P1429*12/10^7*$C152</f>
        <v>0</v>
      </c>
      <c r="Q152" s="9">
        <f>Q80*Traffic!Q1429*12/10^7*$C152</f>
        <v>0</v>
      </c>
      <c r="R152" s="9">
        <f>R80*Traffic!R1429*12/10^7*$C152</f>
        <v>0</v>
      </c>
      <c r="S152" s="9">
        <f>S80*Traffic!S1429*12/10^7*$C152</f>
        <v>0</v>
      </c>
      <c r="T152" s="9"/>
      <c r="U152" s="9">
        <f>U80*Traffic!U1429*365/10^7*$C152</f>
        <v>4.579935582082411E-2</v>
      </c>
      <c r="V152" s="9">
        <f>V80*Traffic!V1429*365/10^7*$C152</f>
        <v>6.144770979145401E-3</v>
      </c>
      <c r="W152" s="9">
        <f>W80*Traffic!W1429*365/10^7*$C152</f>
        <v>3.4292319913919963E-3</v>
      </c>
      <c r="X152" s="9">
        <f>X80*Traffic!X1429*365/10^7*$C152</f>
        <v>5.0027273045594609E-2</v>
      </c>
      <c r="Y152" s="9">
        <f>Y80*Traffic!Y1429*365/10^7*$C152</f>
        <v>3.0176606230990326E-2</v>
      </c>
      <c r="Z152" s="9">
        <f>Z80*Traffic!Z1429*365/10^7*$C152</f>
        <v>0.13393057038209999</v>
      </c>
      <c r="AA152" s="9">
        <f>AA80*Traffic!AA1429*365/10^7*$C152</f>
        <v>1.322487402305E-2</v>
      </c>
      <c r="AB152" s="9"/>
      <c r="AC152" s="9">
        <f>AC80*Traffic!AC1429*12/10^7*$C152</f>
        <v>5.3862778923624045E-3</v>
      </c>
      <c r="AD152" s="9">
        <f>AD80*Traffic!AD1429*12/10^7*$C152</f>
        <v>2.810221407688095E-3</v>
      </c>
      <c r="AE152" s="9">
        <f>AE80*Traffic!AE1429*12/10^7*$C152</f>
        <v>1.8026885602656E-3</v>
      </c>
      <c r="AF152" s="9">
        <f>AF80*Traffic!AF1429*12/10^7*$C152</f>
        <v>1.6656873721145996E-2</v>
      </c>
      <c r="AG152" s="9">
        <f>AG80*Traffic!AG1429*12/10^7*$C152</f>
        <v>9.3886202434027601E-3</v>
      </c>
      <c r="AH152" s="9">
        <f>AH80*Traffic!AH1429*12/10^7*$C152</f>
        <v>3.812823955503359E-2</v>
      </c>
      <c r="AI152" s="9">
        <f>AI80*Traffic!AI1429*12/10^7*$C152</f>
        <v>5.4166017150000002E-3</v>
      </c>
      <c r="AJ152" s="9"/>
    </row>
    <row r="153" spans="2:36" hidden="1" x14ac:dyDescent="0.3">
      <c r="B153" s="85">
        <f t="shared" si="4"/>
        <v>41729</v>
      </c>
      <c r="C153" s="3">
        <f>IF(B153&lt;Inputs!$E$13,0,1)</f>
        <v>1</v>
      </c>
      <c r="D153" s="1"/>
      <c r="E153" s="9">
        <f>E81*Traffic!E1430*365/10^7*$C153</f>
        <v>6.8038073121393622E-2</v>
      </c>
      <c r="F153" s="9">
        <f>F81*Traffic!F1430*365/10^7*$C153</f>
        <v>1.9296207952032615E-2</v>
      </c>
      <c r="G153" s="9">
        <f>G81*Traffic!G1430*365/10^7*$C153</f>
        <v>1.1160076043313994E-2</v>
      </c>
      <c r="H153" s="9">
        <f>H81*Traffic!H1430*365/10^7*$C153</f>
        <v>3.7394771950000003E-2</v>
      </c>
      <c r="I153" s="9">
        <f>I81*Traffic!I1430*365/10^7*$C153</f>
        <v>0.35877080668008887</v>
      </c>
      <c r="J153" s="9">
        <f>J81*Traffic!J1430*365/10^7*$C153</f>
        <v>1.2555499401952503</v>
      </c>
      <c r="K153" s="9">
        <f>K81*Traffic!K1430*365/10^7*$C153</f>
        <v>0.18930451591198352</v>
      </c>
      <c r="L153" s="9"/>
      <c r="M153" s="9">
        <f>M81*Traffic!M1430*12/10^7*$C153</f>
        <v>6.2187733092441584E-3</v>
      </c>
      <c r="N153" s="9">
        <f>N81*Traffic!N1430*12/10^7*$C153</f>
        <v>0</v>
      </c>
      <c r="O153" s="9">
        <f>O81*Traffic!O1430*12/10^7*$C153</f>
        <v>0</v>
      </c>
      <c r="P153" s="9">
        <f>P81*Traffic!P1430*12/10^7*$C153</f>
        <v>0</v>
      </c>
      <c r="Q153" s="9">
        <f>Q81*Traffic!Q1430*12/10^7*$C153</f>
        <v>0</v>
      </c>
      <c r="R153" s="9">
        <f>R81*Traffic!R1430*12/10^7*$C153</f>
        <v>0</v>
      </c>
      <c r="S153" s="9">
        <f>S81*Traffic!S1430*12/10^7*$C153</f>
        <v>0</v>
      </c>
      <c r="T153" s="9"/>
      <c r="U153" s="9">
        <f>U81*Traffic!U1430*365/10^7*$C153</f>
        <v>5.7359934483526796E-2</v>
      </c>
      <c r="V153" s="9">
        <f>V81*Traffic!V1430*365/10^7*$C153</f>
        <v>7.2561914436485558E-3</v>
      </c>
      <c r="W153" s="9">
        <f>W81*Traffic!W1430*365/10^7*$C153</f>
        <v>4.0168033732389981E-3</v>
      </c>
      <c r="X153" s="9">
        <f>X81*Traffic!X1430*365/10^7*$C153</f>
        <v>5.9451026344771229E-2</v>
      </c>
      <c r="Y153" s="9">
        <f>Y81*Traffic!Y1430*365/10^7*$C153</f>
        <v>3.6549888263076584E-2</v>
      </c>
      <c r="Z153" s="9">
        <f>Z81*Traffic!Z1430*365/10^7*$C153</f>
        <v>0.16066683313921498</v>
      </c>
      <c r="AA153" s="9">
        <f>AA81*Traffic!AA1430*365/10^7*$C153</f>
        <v>1.5764963191473597E-2</v>
      </c>
      <c r="AB153" s="9"/>
      <c r="AC153" s="9">
        <f>AC81*Traffic!AC1430*12/10^7*$C153</f>
        <v>6.4944075652948862E-3</v>
      </c>
      <c r="AD153" s="9">
        <f>AD81*Traffic!AD1430*12/10^7*$C153</f>
        <v>3.2864148507666525E-3</v>
      </c>
      <c r="AE153" s="9">
        <f>AE81*Traffic!AE1430*12/10^7*$C153</f>
        <v>2.1086343750864002E-3</v>
      </c>
      <c r="AF153" s="9">
        <f>AF81*Traffic!AF1430*12/10^7*$C153</f>
        <v>1.9566603896993991E-2</v>
      </c>
      <c r="AG153" s="9">
        <f>AG81*Traffic!AG1430*12/10^7*$C153</f>
        <v>1.1226580417379263E-2</v>
      </c>
      <c r="AH153" s="9">
        <f>AH81*Traffic!AH1430*12/10^7*$C153</f>
        <v>4.6102509561797997E-2</v>
      </c>
      <c r="AI153" s="9">
        <f>AI81*Traffic!AI1430*12/10^7*$C153</f>
        <v>6.4812842850000022E-3</v>
      </c>
      <c r="AJ153" s="9"/>
    </row>
    <row r="154" spans="2:36" hidden="1" x14ac:dyDescent="0.3">
      <c r="B154" s="85">
        <f t="shared" si="4"/>
        <v>42094</v>
      </c>
      <c r="C154" s="3">
        <f>IF(B154&lt;Inputs!$E$13,0,1)</f>
        <v>1</v>
      </c>
      <c r="D154" s="1"/>
      <c r="E154" s="9">
        <f>E82*Traffic!E1431*365/10^7*$C154</f>
        <v>7.2938306146384815E-2</v>
      </c>
      <c r="F154" s="9">
        <f>F82*Traffic!F1431*365/10^7*$C154</f>
        <v>2.155824403221825E-2</v>
      </c>
      <c r="G154" s="9">
        <f>G82*Traffic!G1431*365/10^7*$C154</f>
        <v>1.3029563266919999E-2</v>
      </c>
      <c r="H154" s="9">
        <f>H82*Traffic!H1431*365/10^7*$C154</f>
        <v>4.0570516500000001E-2</v>
      </c>
      <c r="I154" s="9">
        <f>I82*Traffic!I1431*365/10^7*$C154</f>
        <v>0.39997022882358013</v>
      </c>
      <c r="J154" s="9">
        <f>J82*Traffic!J1431*365/10^7*$C154</f>
        <v>1.3834554988159797</v>
      </c>
      <c r="K154" s="9">
        <f>K82*Traffic!K1431*365/10^7*$C154</f>
        <v>0.20865882131404379</v>
      </c>
      <c r="L154" s="9"/>
      <c r="M154" s="9">
        <f>M82*Traffic!M1431*12/10^7*$C154</f>
        <v>7.143603250708801E-3</v>
      </c>
      <c r="N154" s="9">
        <f>N82*Traffic!N1431*12/10^7*$C154</f>
        <v>0</v>
      </c>
      <c r="O154" s="9">
        <f>O82*Traffic!O1431*12/10^7*$C154</f>
        <v>0</v>
      </c>
      <c r="P154" s="9">
        <f>P82*Traffic!P1431*12/10^7*$C154</f>
        <v>0</v>
      </c>
      <c r="Q154" s="9">
        <f>Q82*Traffic!Q1431*12/10^7*$C154</f>
        <v>0</v>
      </c>
      <c r="R154" s="9">
        <f>R82*Traffic!R1431*12/10^7*$C154</f>
        <v>0</v>
      </c>
      <c r="S154" s="9">
        <f>S82*Traffic!S1431*12/10^7*$C154</f>
        <v>0</v>
      </c>
      <c r="T154" s="9"/>
      <c r="U154" s="9">
        <f>U82*Traffic!U1431*365/10^7*$C154</f>
        <v>6.1506654297782411E-2</v>
      </c>
      <c r="V154" s="9">
        <f>V82*Traffic!V1431*365/10^7*$C154</f>
        <v>7.8618864321033724E-3</v>
      </c>
      <c r="W154" s="9">
        <f>W82*Traffic!W1431*365/10^7*$C154</f>
        <v>4.5585317367900025E-3</v>
      </c>
      <c r="X154" s="9">
        <f>X82*Traffic!X1431*365/10^7*$C154</f>
        <v>6.3488556524115003E-2</v>
      </c>
      <c r="Y154" s="9">
        <f>Y82*Traffic!Y1431*365/10^7*$C154</f>
        <v>4.0168424524567523E-2</v>
      </c>
      <c r="Z154" s="9">
        <f>Z82*Traffic!Z1431*365/10^7*$C154</f>
        <v>0.1820485028198513</v>
      </c>
      <c r="AA154" s="9">
        <f>AA82*Traffic!AA1431*365/10^7*$C154</f>
        <v>1.7863891877282011E-2</v>
      </c>
      <c r="AB154" s="9"/>
      <c r="AC154" s="9">
        <f>AC82*Traffic!AC1431*12/10^7*$C154</f>
        <v>7.3021381594048839E-3</v>
      </c>
      <c r="AD154" s="9">
        <f>AD82*Traffic!AD1431*12/10^7*$C154</f>
        <v>3.550470311097001E-3</v>
      </c>
      <c r="AE154" s="9">
        <f>AE82*Traffic!AE1431*12/10^7*$C154</f>
        <v>2.3558229475200009E-3</v>
      </c>
      <c r="AF154" s="9">
        <f>AF82*Traffic!AF1431*12/10^7*$C154</f>
        <v>2.128372638678E-2</v>
      </c>
      <c r="AG154" s="9">
        <f>AG82*Traffic!AG1431*12/10^7*$C154</f>
        <v>1.2570883051023005E-2</v>
      </c>
      <c r="AH154" s="9">
        <f>AH82*Traffic!AH1431*12/10^7*$C154</f>
        <v>5.1811905534287404E-2</v>
      </c>
      <c r="AI154" s="9">
        <f>AI82*Traffic!AI1431*12/10^7*$C154</f>
        <v>7.3224660599999986E-3</v>
      </c>
      <c r="AJ154" s="9"/>
    </row>
    <row r="155" spans="2:36" hidden="1" x14ac:dyDescent="0.3">
      <c r="B155" s="85">
        <f t="shared" si="4"/>
        <v>42460</v>
      </c>
      <c r="C155" s="3">
        <f>IF(B155&lt;Inputs!$E$13,0,1)</f>
        <v>1</v>
      </c>
      <c r="D155" s="1"/>
      <c r="E155" s="9">
        <f>E83*Traffic!E1432*365/10^7*$C155</f>
        <v>7.8134445689404822E-2</v>
      </c>
      <c r="F155" s="9">
        <f>F83*Traffic!F1432*365/10^7*$C155</f>
        <v>2.4643221205693854E-2</v>
      </c>
      <c r="G155" s="9">
        <f>G83*Traffic!G1432*365/10^7*$C155</f>
        <v>1.5015492802206E-2</v>
      </c>
      <c r="H155" s="9">
        <f>H83*Traffic!H1432*365/10^7*$C155</f>
        <v>4.4160323437499996E-2</v>
      </c>
      <c r="I155" s="9">
        <f>I83*Traffic!I1432*365/10^7*$C155</f>
        <v>0.44521926415806246</v>
      </c>
      <c r="J155" s="9">
        <f>J83*Traffic!J1432*365/10^7*$C155</f>
        <v>1.5683231291568001</v>
      </c>
      <c r="K155" s="9">
        <f>K83*Traffic!K1432*365/10^7*$C155</f>
        <v>0.23654193940556059</v>
      </c>
      <c r="L155" s="9"/>
      <c r="M155" s="9">
        <f>M83*Traffic!M1432*12/10^7*$C155</f>
        <v>8.1623491699507229E-3</v>
      </c>
      <c r="N155" s="9">
        <f>N83*Traffic!N1432*12/10^7*$C155</f>
        <v>0</v>
      </c>
      <c r="O155" s="9">
        <f>O83*Traffic!O1432*12/10^7*$C155</f>
        <v>0</v>
      </c>
      <c r="P155" s="9">
        <f>P83*Traffic!P1432*12/10^7*$C155</f>
        <v>0</v>
      </c>
      <c r="Q155" s="9">
        <f>Q83*Traffic!Q1432*12/10^7*$C155</f>
        <v>0</v>
      </c>
      <c r="R155" s="9">
        <f>R83*Traffic!R1432*12/10^7*$C155</f>
        <v>0</v>
      </c>
      <c r="S155" s="9">
        <f>S83*Traffic!S1432*12/10^7*$C155</f>
        <v>0</v>
      </c>
      <c r="T155" s="9"/>
      <c r="U155" s="9">
        <f>U83*Traffic!U1432*365/10^7*$C155</f>
        <v>7.1372205585462589E-2</v>
      </c>
      <c r="V155" s="9">
        <f>V83*Traffic!V1432*365/10^7*$C155</f>
        <v>8.7602408009581616E-3</v>
      </c>
      <c r="W155" s="9">
        <f>W83*Traffic!W1432*365/10^7*$C155</f>
        <v>5.1230142219489969E-3</v>
      </c>
      <c r="X155" s="9">
        <f>X83*Traffic!X1432*365/10^7*$C155</f>
        <v>7.001881166942471E-2</v>
      </c>
      <c r="Y155" s="9">
        <f>Y83*Traffic!Y1432*365/10^7*$C155</f>
        <v>4.530773269496375E-2</v>
      </c>
      <c r="Z155" s="9">
        <f>Z83*Traffic!Z1432*365/10^7*$C155</f>
        <v>0.20262100392210375</v>
      </c>
      <c r="AA155" s="9">
        <f>AA83*Traffic!AA1432*365/10^7*$C155</f>
        <v>1.9886875935452703E-2</v>
      </c>
      <c r="AB155" s="9"/>
      <c r="AC155" s="9">
        <f>AC83*Traffic!AC1432*12/10^7*$C155</f>
        <v>8.206654944706562E-3</v>
      </c>
      <c r="AD155" s="9">
        <f>AD83*Traffic!AD1432*12/10^7*$C155</f>
        <v>3.9129473345919444E-3</v>
      </c>
      <c r="AE155" s="9">
        <f>AE83*Traffic!AE1432*12/10^7*$C155</f>
        <v>2.6151948561648E-3</v>
      </c>
      <c r="AF155" s="9">
        <f>AF83*Traffic!AF1432*12/10^7*$C155</f>
        <v>2.3340317261867988E-2</v>
      </c>
      <c r="AG155" s="9">
        <f>AG83*Traffic!AG1432*12/10^7*$C155</f>
        <v>1.4097541082103015E-2</v>
      </c>
      <c r="AH155" s="9">
        <f>AH83*Traffic!AH1432*12/10^7*$C155</f>
        <v>5.832312800124597E-2</v>
      </c>
      <c r="AI155" s="9">
        <f>AI83*Traffic!AI1432*12/10^7*$C155</f>
        <v>8.2104768900000003E-3</v>
      </c>
      <c r="AJ155" s="9"/>
    </row>
    <row r="156" spans="2:36" hidden="1" x14ac:dyDescent="0.3">
      <c r="B156" s="85">
        <f t="shared" si="4"/>
        <v>42825</v>
      </c>
      <c r="C156" s="3">
        <f>IF(B156&lt;Inputs!$E$13,0,1)</f>
        <v>1</v>
      </c>
      <c r="D156" s="1"/>
      <c r="E156" s="9">
        <f>E84*Traffic!E1433*365/10^7*$C156</f>
        <v>9.4480798815124195E-2</v>
      </c>
      <c r="F156" s="9">
        <f>F84*Traffic!F1433*365/10^7*$C156</f>
        <v>2.5786322015229506E-2</v>
      </c>
      <c r="G156" s="9">
        <f>G84*Traffic!G1433*365/10^7*$C156</f>
        <v>1.5785066214917997E-2</v>
      </c>
      <c r="H156" s="9">
        <f>H84*Traffic!H1433*365/10^7*$C156</f>
        <v>4.9847033475000004E-2</v>
      </c>
      <c r="I156" s="9">
        <f>I84*Traffic!I1433*365/10^7*$C156</f>
        <v>0.51555752132727395</v>
      </c>
      <c r="J156" s="9">
        <f>J84*Traffic!J1433*365/10^7*$C156</f>
        <v>1.775642115128399</v>
      </c>
      <c r="K156" s="9">
        <f>K84*Traffic!K1433*365/10^7*$C156</f>
        <v>0.26682536643989813</v>
      </c>
      <c r="L156" s="9"/>
      <c r="M156" s="9">
        <f>M84*Traffic!M1433*12/10^7*$C156</f>
        <v>8.7728565338265601E-3</v>
      </c>
      <c r="N156" s="9">
        <f>N84*Traffic!N1433*12/10^7*$C156</f>
        <v>0</v>
      </c>
      <c r="O156" s="9">
        <f>O84*Traffic!O1433*12/10^7*$C156</f>
        <v>0</v>
      </c>
      <c r="P156" s="9">
        <f>P84*Traffic!P1433*12/10^7*$C156</f>
        <v>0</v>
      </c>
      <c r="Q156" s="9">
        <f>Q84*Traffic!Q1433*12/10^7*$C156</f>
        <v>0</v>
      </c>
      <c r="R156" s="9">
        <f>R84*Traffic!R1433*12/10^7*$C156</f>
        <v>0</v>
      </c>
      <c r="S156" s="9">
        <f>S84*Traffic!S1433*12/10^7*$C156</f>
        <v>0</v>
      </c>
      <c r="T156" s="9"/>
      <c r="U156" s="9">
        <f>U84*Traffic!U1433*365/10^7*$C156</f>
        <v>7.6704879370789791E-2</v>
      </c>
      <c r="V156" s="9">
        <f>V84*Traffic!V1433*365/10^7*$C156</f>
        <v>9.6471669391826279E-3</v>
      </c>
      <c r="W156" s="9">
        <f>W84*Traffic!W1433*365/10^7*$C156</f>
        <v>5.6656423192599989E-3</v>
      </c>
      <c r="X156" s="9">
        <f>X84*Traffic!X1433*365/10^7*$C156</f>
        <v>7.7016530418719961E-2</v>
      </c>
      <c r="Y156" s="9">
        <f>Y84*Traffic!Y1433*365/10^7*$C156</f>
        <v>5.1138343358587517E-2</v>
      </c>
      <c r="Z156" s="9">
        <f>Z84*Traffic!Z1433*365/10^7*$C156</f>
        <v>0.22940642242030501</v>
      </c>
      <c r="AA156" s="9">
        <f>AA84*Traffic!AA1433*365/10^7*$C156</f>
        <v>2.2422966473316003E-2</v>
      </c>
      <c r="AB156" s="9"/>
      <c r="AC156" s="9">
        <f>AC84*Traffic!AC1433*12/10^7*$C156</f>
        <v>9.2323098143035232E-3</v>
      </c>
      <c r="AD156" s="9">
        <f>AD84*Traffic!AD1433*12/10^7*$C156</f>
        <v>4.305227379226291E-3</v>
      </c>
      <c r="AE156" s="9">
        <f>AE84*Traffic!AE1433*12/10^7*$C156</f>
        <v>2.8941493154112001E-3</v>
      </c>
      <c r="AF156" s="9">
        <f>AF84*Traffic!AF1433*12/10^7*$C156</f>
        <v>2.5574342858303987E-2</v>
      </c>
      <c r="AG156" s="9">
        <f>AG84*Traffic!AG1433*12/10^7*$C156</f>
        <v>1.5852790692447761E-2</v>
      </c>
      <c r="AH156" s="9">
        <f>AH84*Traffic!AH1433*12/10^7*$C156</f>
        <v>6.5814335387089223E-2</v>
      </c>
      <c r="AI156" s="9">
        <f>AI84*Traffic!AI1433*12/10^7*$C156</f>
        <v>9.1784780100000012E-3</v>
      </c>
      <c r="AJ156" s="9"/>
    </row>
    <row r="157" spans="2:36" hidden="1" x14ac:dyDescent="0.3">
      <c r="B157" s="85">
        <f t="shared" si="4"/>
        <v>43190</v>
      </c>
      <c r="C157" s="3">
        <f>IF(B157&lt;Inputs!$E$13,0,1)</f>
        <v>1</v>
      </c>
      <c r="D157" s="1"/>
      <c r="E157" s="9">
        <f>E85*Traffic!E1434*365/10^7*$C157</f>
        <v>0.10170690753056669</v>
      </c>
      <c r="F157" s="9">
        <f>F85*Traffic!F1434*365/10^7*$C157</f>
        <v>2.8997274808404798E-2</v>
      </c>
      <c r="G157" s="9">
        <f>G85*Traffic!G1434*365/10^7*$C157</f>
        <v>1.7805560207763992E-2</v>
      </c>
      <c r="H157" s="9">
        <f>H85*Traffic!H1434*365/10^7*$C157</f>
        <v>5.4245971499999997E-2</v>
      </c>
      <c r="I157" s="9">
        <f>I85*Traffic!I1434*365/10^7*$C157</f>
        <v>0.57214335831460517</v>
      </c>
      <c r="J157" s="9">
        <f>J85*Traffic!J1434*365/10^7*$C157</f>
        <v>2.0081450568992398</v>
      </c>
      <c r="K157" s="9">
        <f>K85*Traffic!K1434*365/10^7*$C157</f>
        <v>0.30307180402467354</v>
      </c>
      <c r="L157" s="9"/>
      <c r="M157" s="9">
        <f>M85*Traffic!M1434*12/10^7*$C157</f>
        <v>1.0034523677358723E-2</v>
      </c>
      <c r="N157" s="9">
        <f>N85*Traffic!N1434*12/10^7*$C157</f>
        <v>0</v>
      </c>
      <c r="O157" s="9">
        <f>O85*Traffic!O1434*12/10^7*$C157</f>
        <v>0</v>
      </c>
      <c r="P157" s="9">
        <f>P85*Traffic!P1434*12/10^7*$C157</f>
        <v>0</v>
      </c>
      <c r="Q157" s="9">
        <f>Q85*Traffic!Q1434*12/10^7*$C157</f>
        <v>0</v>
      </c>
      <c r="R157" s="9">
        <f>R85*Traffic!R1434*12/10^7*$C157</f>
        <v>0</v>
      </c>
      <c r="S157" s="9">
        <f>S85*Traffic!S1434*12/10^7*$C157</f>
        <v>0</v>
      </c>
      <c r="T157" s="9"/>
      <c r="U157" s="9">
        <f>U85*Traffic!U1434*365/10^7*$C157</f>
        <v>8.8932925286339407E-2</v>
      </c>
      <c r="V157" s="9">
        <f>V85*Traffic!V1434*365/10^7*$C157</f>
        <v>1.0576005625391984E-2</v>
      </c>
      <c r="W157" s="9">
        <f>W85*Traffic!W1434*365/10^7*$C157</f>
        <v>6.2267281646429988E-3</v>
      </c>
      <c r="X157" s="9">
        <f>X85*Traffic!X1434*365/10^7*$C157</f>
        <v>8.4929856729579728E-2</v>
      </c>
      <c r="Y157" s="9">
        <f>Y85*Traffic!Y1434*365/10^7*$C157</f>
        <v>5.7449941673420629E-2</v>
      </c>
      <c r="Z157" s="9">
        <f>Z85*Traffic!Z1434*365/10^7*$C157</f>
        <v>0.25944168989196681</v>
      </c>
      <c r="AA157" s="9">
        <f>AA85*Traffic!AA1434*365/10^7*$C157</f>
        <v>2.5478580695236206E-2</v>
      </c>
      <c r="AB157" s="9"/>
      <c r="AC157" s="9">
        <f>AC85*Traffic!AC1434*12/10^7*$C157</f>
        <v>1.0429450389785884E-2</v>
      </c>
      <c r="AD157" s="9">
        <f>AD85*Traffic!AD1434*12/10^7*$C157</f>
        <v>4.7160080189125129E-3</v>
      </c>
      <c r="AE157" s="9">
        <f>AE85*Traffic!AE1434*12/10^7*$C157</f>
        <v>3.185872230408001E-3</v>
      </c>
      <c r="AF157" s="9">
        <f>AF85*Traffic!AF1434*12/10^7*$C157</f>
        <v>2.8169074584887998E-2</v>
      </c>
      <c r="AG157" s="9">
        <f>AG85*Traffic!AG1434*12/10^7*$C157</f>
        <v>1.7776505499664502E-2</v>
      </c>
      <c r="AH157" s="9">
        <f>AH85*Traffic!AH1434*12/10^7*$C157</f>
        <v>7.4343568876504215E-2</v>
      </c>
      <c r="AI157" s="9">
        <f>AI85*Traffic!AI1434*12/10^7*$C157</f>
        <v>1.0491053430000001E-2</v>
      </c>
      <c r="AJ157" s="9"/>
    </row>
    <row r="158" spans="2:36" hidden="1" x14ac:dyDescent="0.3">
      <c r="B158" s="85">
        <f t="shared" si="4"/>
        <v>43555</v>
      </c>
      <c r="C158" s="3">
        <f>IF(B158&lt;Inputs!$E$13,0,1)</f>
        <v>1</v>
      </c>
      <c r="D158" s="1"/>
      <c r="E158" s="9">
        <f>E86*Traffic!E1435*365/10^7*$C158</f>
        <v>0.12140225463097801</v>
      </c>
      <c r="F158" s="9">
        <f>F86*Traffic!F1435*365/10^7*$C158</f>
        <v>3.2387431696314473E-2</v>
      </c>
      <c r="G158" s="9">
        <f>G86*Traffic!G1435*365/10^7*$C158</f>
        <v>2.0087045678534997E-2</v>
      </c>
      <c r="H158" s="9">
        <f>H86*Traffic!H1435*365/10^7*$C158</f>
        <v>5.8827248925000013E-2</v>
      </c>
      <c r="I158" s="9">
        <f>I86*Traffic!I1435*365/10^7*$C158</f>
        <v>0.63493363420541249</v>
      </c>
      <c r="J158" s="9">
        <f>J86*Traffic!J1435*365/10^7*$C158</f>
        <v>2.2633844124315603</v>
      </c>
      <c r="K158" s="9">
        <f>K86*Traffic!K1435*365/10^7*$C158</f>
        <v>0.34006167439932378</v>
      </c>
      <c r="L158" s="9"/>
      <c r="M158" s="9">
        <f>M86*Traffic!M1435*12/10^7*$C158</f>
        <v>1.141315752515328E-2</v>
      </c>
      <c r="N158" s="9">
        <f>N86*Traffic!N1435*12/10^7*$C158</f>
        <v>0</v>
      </c>
      <c r="O158" s="9">
        <f>O86*Traffic!O1435*12/10^7*$C158</f>
        <v>0</v>
      </c>
      <c r="P158" s="9">
        <f>P86*Traffic!P1435*12/10^7*$C158</f>
        <v>0</v>
      </c>
      <c r="Q158" s="9">
        <f>Q86*Traffic!Q1435*12/10^7*$C158</f>
        <v>0</v>
      </c>
      <c r="R158" s="9">
        <f>R86*Traffic!R1435*12/10^7*$C158</f>
        <v>0</v>
      </c>
      <c r="S158" s="9">
        <f>S86*Traffic!S1435*12/10^7*$C158</f>
        <v>0</v>
      </c>
      <c r="T158" s="9"/>
      <c r="U158" s="9">
        <f>U86*Traffic!U1435*365/10^7*$C158</f>
        <v>0.10234462654920147</v>
      </c>
      <c r="V158" s="9">
        <f>V86*Traffic!V1435*365/10^7*$C158</f>
        <v>1.1548645518010289E-2</v>
      </c>
      <c r="W158" s="9">
        <f>W86*Traffic!W1435*365/10^7*$C158</f>
        <v>6.865455652319003E-3</v>
      </c>
      <c r="X158" s="9">
        <f>X86*Traffic!X1435*365/10^7*$C158</f>
        <v>9.3160677572082989E-2</v>
      </c>
      <c r="Y158" s="9">
        <f>Y86*Traffic!Y1435*365/10^7*$C158</f>
        <v>6.4486533837962504E-2</v>
      </c>
      <c r="Z158" s="9">
        <f>Z86*Traffic!Z1435*365/10^7*$C158</f>
        <v>0.29241728247728699</v>
      </c>
      <c r="AA158" s="9">
        <f>AA86*Traffic!AA1435*365/10^7*$C158</f>
        <v>2.8560081004659604E-2</v>
      </c>
      <c r="AB158" s="9"/>
      <c r="AC158" s="9">
        <f>AC86*Traffic!AC1435*12/10^7*$C158</f>
        <v>1.1756556910409765E-2</v>
      </c>
      <c r="AD158" s="9">
        <f>AD86*Traffic!AD1435*12/10^7*$C158</f>
        <v>5.157640983925015E-3</v>
      </c>
      <c r="AE158" s="9">
        <f>AE86*Traffic!AE1435*12/10^7*$C158</f>
        <v>3.5218891988280003E-3</v>
      </c>
      <c r="AF158" s="9">
        <f>AF86*Traffic!AF1435*12/10^7*$C158</f>
        <v>3.0902092393511989E-2</v>
      </c>
      <c r="AG158" s="9">
        <f>AG86*Traffic!AG1435*12/10^7*$C158</f>
        <v>1.9955126861954997E-2</v>
      </c>
      <c r="AH158" s="9">
        <f>AH86*Traffic!AH1435*12/10^7*$C158</f>
        <v>8.3865221810272783E-2</v>
      </c>
      <c r="AI158" s="9">
        <f>AI86*Traffic!AI1435*12/10^7*$C158</f>
        <v>1.1774994509999992E-2</v>
      </c>
      <c r="AJ158" s="9"/>
    </row>
    <row r="159" spans="2:36" hidden="1" x14ac:dyDescent="0.3">
      <c r="B159" s="85">
        <f t="shared" si="4"/>
        <v>43921</v>
      </c>
      <c r="C159" s="3">
        <f>IF(B159&lt;Inputs!$E$13,0,1)</f>
        <v>1</v>
      </c>
      <c r="D159" s="1"/>
      <c r="E159" s="9">
        <f>E87*Traffic!E1436*365/10^7*$C159</f>
        <v>0.13066341282346497</v>
      </c>
      <c r="F159" s="9">
        <f>F87*Traffic!F1436*365/10^7*$C159</f>
        <v>3.3717942855869355E-2</v>
      </c>
      <c r="G159" s="9">
        <f>G87*Traffic!G1436*365/10^7*$C159</f>
        <v>2.1493035508350002E-2</v>
      </c>
      <c r="H159" s="9">
        <f>H87*Traffic!H1436*365/10^7*$C159</f>
        <v>6.5828322137500006E-2</v>
      </c>
      <c r="I159" s="9">
        <f>I87*Traffic!I1436*365/10^7*$C159</f>
        <v>0.72740148561998264</v>
      </c>
      <c r="J159" s="9">
        <f>J87*Traffic!J1436*365/10^7*$C159</f>
        <v>2.5450029966317396</v>
      </c>
      <c r="K159" s="9">
        <f>K87*Traffic!K1436*365/10^7*$C159</f>
        <v>0.38172270847129369</v>
      </c>
      <c r="L159" s="9"/>
      <c r="M159" s="9">
        <f>M87*Traffic!M1436*12/10^7*$C159</f>
        <v>1.29667801361472E-2</v>
      </c>
      <c r="N159" s="9">
        <f>N87*Traffic!N1436*12/10^7*$C159</f>
        <v>0</v>
      </c>
      <c r="O159" s="9">
        <f>O87*Traffic!O1436*12/10^7*$C159</f>
        <v>0</v>
      </c>
      <c r="P159" s="9">
        <f>P87*Traffic!P1436*12/10^7*$C159</f>
        <v>0</v>
      </c>
      <c r="Q159" s="9">
        <f>Q87*Traffic!Q1436*12/10^7*$C159</f>
        <v>0</v>
      </c>
      <c r="R159" s="9">
        <f>R87*Traffic!R1436*12/10^7*$C159</f>
        <v>0</v>
      </c>
      <c r="S159" s="9">
        <f>S87*Traffic!S1436*12/10^7*$C159</f>
        <v>0</v>
      </c>
      <c r="T159" s="9"/>
      <c r="U159" s="9">
        <f>U87*Traffic!U1436*365/10^7*$C159</f>
        <v>0.11016291720041996</v>
      </c>
      <c r="V159" s="9">
        <f>V87*Traffic!V1436*365/10^7*$C159</f>
        <v>1.2567935898743793E-2</v>
      </c>
      <c r="W159" s="9">
        <f>W87*Traffic!W1436*365/10^7*$C159</f>
        <v>7.6877289146349967E-3</v>
      </c>
      <c r="X159" s="9">
        <f>X87*Traffic!X1436*365/10^7*$C159</f>
        <v>0.10196020106255878</v>
      </c>
      <c r="Y159" s="9">
        <f>Y87*Traffic!Y1436*365/10^7*$C159</f>
        <v>7.2252050382498739E-2</v>
      </c>
      <c r="Z159" s="9">
        <f>Z87*Traffic!Z1436*365/10^7*$C159</f>
        <v>0.32880525601851668</v>
      </c>
      <c r="AA159" s="9">
        <f>AA87*Traffic!AA1436*365/10^7*$C159</f>
        <v>3.2069201766837897E-2</v>
      </c>
      <c r="AB159" s="9"/>
      <c r="AC159" s="9">
        <f>AC87*Traffic!AC1436*12/10^7*$C159</f>
        <v>1.3264033926022205E-2</v>
      </c>
      <c r="AD159" s="9">
        <f>AD87*Traffic!AD1436*12/10^7*$C159</f>
        <v>5.632268233000861E-3</v>
      </c>
      <c r="AE159" s="9">
        <f>AE87*Traffic!AE1436*12/10^7*$C159</f>
        <v>3.936304507968E-3</v>
      </c>
      <c r="AF159" s="9">
        <f>AF87*Traffic!AF1436*12/10^7*$C159</f>
        <v>3.3934732651080005E-2</v>
      </c>
      <c r="AG159" s="9">
        <f>AG87*Traffic!AG1436*12/10^7*$C159</f>
        <v>2.2431414943255502E-2</v>
      </c>
      <c r="AH159" s="9">
        <f>AH87*Traffic!AH1436*12/10^7*$C159</f>
        <v>9.4577040931388384E-2</v>
      </c>
      <c r="AI159" s="9">
        <f>AI87*Traffic!AI1436*12/10^7*$C159</f>
        <v>1.316807415E-2</v>
      </c>
      <c r="AJ159" s="9"/>
    </row>
    <row r="160" spans="2:36" hidden="1" x14ac:dyDescent="0.3">
      <c r="B160" s="85">
        <f t="shared" si="4"/>
        <v>44286</v>
      </c>
      <c r="C160" s="3">
        <f>IF(B160&lt;Inputs!$E$13,0,1)</f>
        <v>1</v>
      </c>
      <c r="D160" s="1"/>
      <c r="E160" s="9">
        <f>E88*Traffic!E1437*365/10^7*$C160</f>
        <v>0.14523164587080273</v>
      </c>
      <c r="F160" s="9">
        <f>F88*Traffic!F1437*365/10^7*$C160</f>
        <v>4.99312072879338E-2</v>
      </c>
      <c r="G160" s="9">
        <f>G88*Traffic!G1437*365/10^7*$C160</f>
        <v>3.2159436802848003E-2</v>
      </c>
      <c r="H160" s="9">
        <f>H88*Traffic!H1437*365/10^7*$C160</f>
        <v>5.5674296800000009E-2</v>
      </c>
      <c r="I160" s="9">
        <f>I88*Traffic!I1437*365/10^7*$C160</f>
        <v>0.62401898464868011</v>
      </c>
      <c r="J160" s="9">
        <f>J88*Traffic!J1437*365/10^7*$C160</f>
        <v>2.2239511697030401</v>
      </c>
      <c r="K160" s="9">
        <f>K88*Traffic!K1437*365/10^7*$C160</f>
        <v>0.33553973131260961</v>
      </c>
      <c r="L160" s="9"/>
      <c r="M160" s="9">
        <f>M88*Traffic!M1437*12/10^7*$C160</f>
        <v>1.3931227383724798E-2</v>
      </c>
      <c r="N160" s="9">
        <f>N88*Traffic!N1437*12/10^7*$C160</f>
        <v>0</v>
      </c>
      <c r="O160" s="9">
        <f>O88*Traffic!O1437*12/10^7*$C160</f>
        <v>0</v>
      </c>
      <c r="P160" s="9">
        <f>P88*Traffic!P1437*12/10^7*$C160</f>
        <v>0</v>
      </c>
      <c r="Q160" s="9">
        <f>Q88*Traffic!Q1437*12/10^7*$C160</f>
        <v>0</v>
      </c>
      <c r="R160" s="9">
        <f>R88*Traffic!R1437*12/10^7*$C160</f>
        <v>0</v>
      </c>
      <c r="S160" s="9">
        <f>S88*Traffic!S1437*12/10^7*$C160</f>
        <v>0</v>
      </c>
      <c r="T160" s="9"/>
      <c r="U160" s="9">
        <f>U88*Traffic!U1437*365/10^7*$C160</f>
        <v>0.12158269357955041</v>
      </c>
      <c r="V160" s="9">
        <f>V88*Traffic!V1437*365/10^7*$C160</f>
        <v>1.8414329492963101E-2</v>
      </c>
      <c r="W160" s="9">
        <f>W88*Traffic!W1437*365/10^7*$C160</f>
        <v>1.1518374752375998E-2</v>
      </c>
      <c r="X160" s="9">
        <f>X88*Traffic!X1437*365/10^7*$C160</f>
        <v>8.7184331664767981E-2</v>
      </c>
      <c r="Y160" s="9">
        <f>Y88*Traffic!Y1437*365/10^7*$C160</f>
        <v>6.2602533706604999E-2</v>
      </c>
      <c r="Z160" s="9">
        <f>Z88*Traffic!Z1437*365/10^7*$C160</f>
        <v>0.29144944306488452</v>
      </c>
      <c r="AA160" s="9">
        <f>AA88*Traffic!AA1437*365/10^7*$C160</f>
        <v>2.8399046077076318E-2</v>
      </c>
      <c r="AB160" s="9"/>
      <c r="AC160" s="9">
        <f>AC88*Traffic!AC1437*12/10^7*$C160</f>
        <v>1.5588426019163756E-2</v>
      </c>
      <c r="AD160" s="9">
        <f>AD88*Traffic!AD1437*12/10^7*$C160</f>
        <v>7.7194121136183328E-3</v>
      </c>
      <c r="AE160" s="9">
        <f>AE88*Traffic!AE1437*12/10^7*$C160</f>
        <v>5.3955650662368005E-3</v>
      </c>
      <c r="AF160" s="9">
        <f>AF88*Traffic!AF1437*12/10^7*$C160</f>
        <v>2.9168074647431985E-2</v>
      </c>
      <c r="AG160" s="9">
        <f>AG88*Traffic!AG1437*12/10^7*$C160</f>
        <v>1.9470698257783522E-2</v>
      </c>
      <c r="AH160" s="9">
        <f>AH88*Traffic!AH1437*12/10^7*$C160</f>
        <v>8.4590878149439205E-2</v>
      </c>
      <c r="AI160" s="9">
        <f>AI88*Traffic!AI1437*12/10^7*$C160</f>
        <v>1.1163001394999999E-2</v>
      </c>
      <c r="AJ160" s="9"/>
    </row>
    <row r="161" spans="2:36" x14ac:dyDescent="0.3">
      <c r="B161" s="85">
        <f t="shared" si="4"/>
        <v>44651</v>
      </c>
      <c r="C161" s="3">
        <f>IF(B161&lt;Inputs!$E$13,0,1)</f>
        <v>1</v>
      </c>
      <c r="D161" s="1"/>
      <c r="E161" s="9">
        <f>E89*Traffic!E1438*365/10^7*$C161</f>
        <v>0.11401235070301118</v>
      </c>
      <c r="F161" s="9">
        <f>F89*Traffic!F1438*365/10^7*$C161</f>
        <v>7.7651855716364238E-2</v>
      </c>
      <c r="G161" s="9">
        <f>G89*Traffic!G1438*365/10^7*$C161</f>
        <v>5.0946158332779559E-2</v>
      </c>
      <c r="H161" s="9">
        <f>H89*Traffic!H1438*365/10^7*$C161</f>
        <v>1.0147700439562498E-2</v>
      </c>
      <c r="I161" s="9">
        <f>I89*Traffic!I1438*365/10^7*$C161</f>
        <v>0.11282014532246275</v>
      </c>
      <c r="J161" s="9">
        <f>J89*Traffic!J1438*365/10^7*$C161</f>
        <v>0.44614005607990176</v>
      </c>
      <c r="K161" s="9">
        <f>K89*Traffic!K1438*365/10^7*$C161</f>
        <v>7.1043922180953373E-2</v>
      </c>
      <c r="L161" s="9"/>
      <c r="M161" s="9">
        <f>M89*Traffic!M1438*12/10^7*$C161</f>
        <v>6.2328440420817135E-3</v>
      </c>
      <c r="N161" s="9">
        <f>N89*Traffic!N1438*12/10^7*$C161</f>
        <v>0</v>
      </c>
      <c r="O161" s="9">
        <f>O89*Traffic!O1438*12/10^7*$C161</f>
        <v>0</v>
      </c>
      <c r="P161" s="9">
        <f>P89*Traffic!P1438*12/10^7*$C161</f>
        <v>0</v>
      </c>
      <c r="Q161" s="9">
        <f>Q89*Traffic!Q1438*12/10^7*$C161</f>
        <v>0</v>
      </c>
      <c r="R161" s="9">
        <f>R89*Traffic!R1438*12/10^7*$C161</f>
        <v>0</v>
      </c>
      <c r="S161" s="9">
        <f>S89*Traffic!S1438*12/10^7*$C161</f>
        <v>0</v>
      </c>
      <c r="T161" s="9"/>
      <c r="U161" s="9">
        <f>U89*Traffic!U1438*365/10^7*$C161</f>
        <v>9.9654870870033635E-2</v>
      </c>
      <c r="V161" s="9">
        <f>V89*Traffic!V1438*365/10^7*$C161</f>
        <v>3.0428753521201196E-2</v>
      </c>
      <c r="W161" s="9">
        <f>W89*Traffic!W1438*365/10^7*$C161</f>
        <v>1.9682367385130503E-2</v>
      </c>
      <c r="X161" s="9">
        <f>X89*Traffic!X1438*365/10^7*$C161</f>
        <v>1.5748381680306157E-2</v>
      </c>
      <c r="Y161" s="9">
        <f>Y89*Traffic!Y1438*365/10^7*$C161</f>
        <v>1.1257950535772743E-2</v>
      </c>
      <c r="Z161" s="9">
        <f>Z89*Traffic!Z1438*365/10^7*$C161</f>
        <v>5.7234201904190776E-2</v>
      </c>
      <c r="AA161" s="9">
        <f>AA89*Traffic!AA1438*365/10^7*$C161</f>
        <v>5.2257447009799174E-3</v>
      </c>
      <c r="AB161" s="9"/>
      <c r="AC161" s="9">
        <f>AC89*Traffic!AC1438*12/10^7*$C161</f>
        <v>1.8245956781452535E-2</v>
      </c>
      <c r="AD161" s="9">
        <f>AD89*Traffic!AD1438*12/10^7*$C161</f>
        <v>1.2755112071681859E-2</v>
      </c>
      <c r="AE161" s="9">
        <f>AE89*Traffic!AE1438*12/10^7*$C161</f>
        <v>8.9145615980902315E-3</v>
      </c>
      <c r="AF161" s="9">
        <f>AF89*Traffic!AF1438*12/10^7*$C161</f>
        <v>5.782904007021898E-3</v>
      </c>
      <c r="AG161" s="9">
        <f>AG89*Traffic!AG1438*12/10^7*$C161</f>
        <v>3.5843102401272751E-3</v>
      </c>
      <c r="AH161" s="9">
        <f>AH89*Traffic!AH1438*12/10^7*$C161</f>
        <v>2.4135373937844283E-2</v>
      </c>
      <c r="AI161" s="9">
        <f>AI89*Traffic!AI1438*12/10^7*$C161</f>
        <v>2.4210906550874997E-3</v>
      </c>
      <c r="AJ161" s="9"/>
    </row>
    <row r="162" spans="2:36" x14ac:dyDescent="0.3">
      <c r="B162" s="85">
        <f t="shared" si="4"/>
        <v>45016</v>
      </c>
      <c r="C162" s="3">
        <f>IF(B162&lt;Inputs!$E$13,0,1)</f>
        <v>1</v>
      </c>
      <c r="D162" s="1"/>
      <c r="E162" s="9">
        <f>E90*Traffic!E1439*365/10^7*$C162</f>
        <v>0.11458241245652623</v>
      </c>
      <c r="F162" s="9">
        <f>F90*Traffic!F1439*365/10^7*$C162</f>
        <v>8.3614408923156455E-2</v>
      </c>
      <c r="G162" s="9">
        <f>G90*Traffic!G1439*365/10^7*$C162</f>
        <v>5.4858095490475114E-2</v>
      </c>
      <c r="H162" s="9">
        <f>H90*Traffic!H1439*365/10^7*$C162</f>
        <v>1.0550109250096876E-2</v>
      </c>
      <c r="I162" s="9">
        <f>I90*Traffic!I1439*365/10^7*$C162</f>
        <v>0.11729404763697424</v>
      </c>
      <c r="J162" s="9">
        <f>J90*Traffic!J1439*365/10^7*$C162</f>
        <v>0.468751245285769</v>
      </c>
      <c r="K162" s="9">
        <f>K90*Traffic!K1439*365/10^7*$C162</f>
        <v>7.4644557327851732E-2</v>
      </c>
      <c r="L162" s="9"/>
      <c r="M162" s="9">
        <f>M90*Traffic!M1439*12/10^7*$C162</f>
        <v>6.2640082622921192E-3</v>
      </c>
      <c r="N162" s="9">
        <f>N90*Traffic!N1439*12/10^7*$C162</f>
        <v>0</v>
      </c>
      <c r="O162" s="9">
        <f>O90*Traffic!O1439*12/10^7*$C162</f>
        <v>0</v>
      </c>
      <c r="P162" s="9">
        <f>P90*Traffic!P1439*12/10^7*$C162</f>
        <v>0</v>
      </c>
      <c r="Q162" s="9">
        <f>Q90*Traffic!Q1439*12/10^7*$C162</f>
        <v>0</v>
      </c>
      <c r="R162" s="9">
        <f>R90*Traffic!R1439*12/10^7*$C162</f>
        <v>0</v>
      </c>
      <c r="S162" s="9">
        <f>S90*Traffic!S1439*12/10^7*$C162</f>
        <v>0</v>
      </c>
      <c r="T162" s="9"/>
      <c r="U162" s="9">
        <f>U90*Traffic!U1439*365/10^7*$C162</f>
        <v>0.11446073739929577</v>
      </c>
      <c r="V162" s="9">
        <f>V90*Traffic!V1439*365/10^7*$C162</f>
        <v>3.0580897288807196E-2</v>
      </c>
      <c r="W162" s="9">
        <f>W90*Traffic!W1439*365/10^7*$C162</f>
        <v>1.9780779222056153E-2</v>
      </c>
      <c r="X162" s="9">
        <f>X90*Traffic!X1439*365/10^7*$C162</f>
        <v>1.654653829728531E-2</v>
      </c>
      <c r="Y162" s="9">
        <f>Y90*Traffic!Y1439*365/10^7*$C162</f>
        <v>1.1828523937926676E-2</v>
      </c>
      <c r="Z162" s="9">
        <f>Z90*Traffic!Z1439*365/10^7*$C162</f>
        <v>6.1060088169940116E-2</v>
      </c>
      <c r="AA162" s="9">
        <f>AA90*Traffic!AA1439*365/10^7*$C162</f>
        <v>5.5750656352223458E-3</v>
      </c>
      <c r="AB162" s="9"/>
      <c r="AC162" s="9">
        <f>AC90*Traffic!AC1439*12/10^7*$C162</f>
        <v>1.7938552074808493E-2</v>
      </c>
      <c r="AD162" s="9">
        <f>AD90*Traffic!AD1439*12/10^7*$C162</f>
        <v>1.1701889124684058E-2</v>
      </c>
      <c r="AE162" s="9">
        <f>AE90*Traffic!AE1439*12/10^7*$C162</f>
        <v>8.1784629433101688E-3</v>
      </c>
      <c r="AF162" s="9">
        <f>AF90*Traffic!AF1439*12/10^7*$C162</f>
        <v>5.464307728531949E-3</v>
      </c>
      <c r="AG162" s="9">
        <f>AG90*Traffic!AG1439*12/10^7*$C162</f>
        <v>3.3868406120526363E-3</v>
      </c>
      <c r="AH162" s="9">
        <f>AH90*Traffic!AH1439*12/10^7*$C162</f>
        <v>2.3104180535186758E-2</v>
      </c>
      <c r="AI162" s="9">
        <f>AI90*Traffic!AI1439*12/10^7*$C162</f>
        <v>2.3176485987434999E-3</v>
      </c>
      <c r="AJ162" s="9"/>
    </row>
    <row r="163" spans="2:36" x14ac:dyDescent="0.3">
      <c r="B163" s="85">
        <f t="shared" si="4"/>
        <v>45382</v>
      </c>
      <c r="C163" s="3">
        <f>IF(B163&lt;Inputs!$E$13,0,1)</f>
        <v>1</v>
      </c>
      <c r="D163" s="1"/>
      <c r="E163" s="9">
        <f>E91*Traffic!E1440*365/10^7*$C163</f>
        <v>0.12667085697068969</v>
      </c>
      <c r="F163" s="9">
        <f>F91*Traffic!F1440*365/10^7*$C163</f>
        <v>8.4032480967772258E-2</v>
      </c>
      <c r="G163" s="9">
        <f>G91*Traffic!G1440*365/10^7*$C163</f>
        <v>5.5132385967927494E-2</v>
      </c>
      <c r="H163" s="9">
        <f>H91*Traffic!H1440*365/10^7*$C163</f>
        <v>1.0956288456225604E-2</v>
      </c>
      <c r="I163" s="9">
        <f>I91*Traffic!I1440*365/10^7*$C163</f>
        <v>0.12180986847099778</v>
      </c>
      <c r="J163" s="9">
        <f>J91*Traffic!J1440*365/10^7*$C163</f>
        <v>0.48133619719724607</v>
      </c>
      <c r="K163" s="9">
        <f>K91*Traffic!K1440*365/10^7*$C163</f>
        <v>7.6648601421327747E-2</v>
      </c>
      <c r="L163" s="9"/>
      <c r="M163" s="9">
        <f>M91*Traffic!M1440*12/10^7*$C163</f>
        <v>6.9248611339639381E-3</v>
      </c>
      <c r="N163" s="9">
        <f>N91*Traffic!N1440*12/10^7*$C163</f>
        <v>0</v>
      </c>
      <c r="O163" s="9">
        <f>O91*Traffic!O1440*12/10^7*$C163</f>
        <v>0</v>
      </c>
      <c r="P163" s="9">
        <f>P91*Traffic!P1440*12/10^7*$C163</f>
        <v>0</v>
      </c>
      <c r="Q163" s="9">
        <f>Q91*Traffic!Q1440*12/10^7*$C163</f>
        <v>0</v>
      </c>
      <c r="R163" s="9">
        <f>R91*Traffic!R1440*12/10^7*$C163</f>
        <v>0</v>
      </c>
      <c r="S163" s="9">
        <f>S91*Traffic!S1440*12/10^7*$C163</f>
        <v>0</v>
      </c>
      <c r="T163" s="9"/>
      <c r="U163" s="9">
        <f>U91*Traffic!U1440*365/10^7*$C163</f>
        <v>0.11503304108629224</v>
      </c>
      <c r="V163" s="9">
        <f>V91*Traffic!V1440*365/10^7*$C163</f>
        <v>3.0733801775251219E-2</v>
      </c>
      <c r="W163" s="9">
        <f>W91*Traffic!W1440*365/10^7*$C163</f>
        <v>1.987968311816642E-2</v>
      </c>
      <c r="X163" s="9">
        <f>X91*Traffic!X1440*365/10^7*$C163</f>
        <v>1.6629270988771736E-2</v>
      </c>
      <c r="Y163" s="9">
        <f>Y91*Traffic!Y1440*365/10^7*$C163</f>
        <v>1.1887666557616307E-2</v>
      </c>
      <c r="Z163" s="9">
        <f>Z91*Traffic!Z1440*365/10^7*$C163</f>
        <v>6.2254742068917179E-2</v>
      </c>
      <c r="AA163" s="9">
        <f>AA91*Traffic!AA1440*365/10^7*$C163</f>
        <v>5.6841430063462699E-3</v>
      </c>
      <c r="AB163" s="9"/>
      <c r="AC163" s="9">
        <f>AC91*Traffic!AC1440*12/10^7*$C163</f>
        <v>1.8314407451613997E-2</v>
      </c>
      <c r="AD163" s="9">
        <f>AD91*Traffic!AD1440*12/10^7*$C163</f>
        <v>1.2000952177427408E-2</v>
      </c>
      <c r="AE163" s="9">
        <f>AE91*Traffic!AE1440*12/10^7*$C163</f>
        <v>8.3874784337590793E-3</v>
      </c>
      <c r="AF163" s="9">
        <f>AF91*Traffic!AF1440*12/10^7*$C163</f>
        <v>5.5939951636022047E-3</v>
      </c>
      <c r="AG163" s="9">
        <f>AG91*Traffic!AG1440*12/10^7*$C163</f>
        <v>3.4672223719735542E-3</v>
      </c>
      <c r="AH163" s="9">
        <f>AH91*Traffic!AH1440*12/10^7*$C163</f>
        <v>2.3655909701868774E-2</v>
      </c>
      <c r="AI163" s="9">
        <f>AI91*Traffic!AI1440*12/10^7*$C163</f>
        <v>2.3729941812496219E-3</v>
      </c>
      <c r="AJ163" s="9"/>
    </row>
    <row r="164" spans="2:36" x14ac:dyDescent="0.3">
      <c r="B164" s="85">
        <f t="shared" si="4"/>
        <v>45747</v>
      </c>
      <c r="C164" s="3">
        <f>IF(B164&lt;Inputs!$E$13,0,1)</f>
        <v>1</v>
      </c>
      <c r="D164" s="1"/>
      <c r="E164" s="9">
        <f>E92*Traffic!E1441*365/10^7*$C164</f>
        <v>0.12730421125554317</v>
      </c>
      <c r="F164" s="9">
        <f>F92*Traffic!F1441*365/10^7*$C164</f>
        <v>8.4452643372611103E-2</v>
      </c>
      <c r="G164" s="9">
        <f>G92*Traffic!G1441*365/10^7*$C164</f>
        <v>5.5408047897767126E-2</v>
      </c>
      <c r="H164" s="9">
        <f>H92*Traffic!H1441*365/10^7*$C164</f>
        <v>1.1366265701684366E-2</v>
      </c>
      <c r="I164" s="9">
        <f>I92*Traffic!I1441*365/10^7*$C164</f>
        <v>0.1263679151621705</v>
      </c>
      <c r="J164" s="9">
        <f>J92*Traffic!J1441*365/10^7*$C164</f>
        <v>0.49403527984670514</v>
      </c>
      <c r="K164" s="9">
        <f>K92*Traffic!K1441*365/10^7*$C164</f>
        <v>7.8670819841805351E-2</v>
      </c>
      <c r="L164" s="9"/>
      <c r="M164" s="9">
        <f>M92*Traffic!M1441*12/10^7*$C164</f>
        <v>6.9594854396337587E-3</v>
      </c>
      <c r="N164" s="9">
        <f>N92*Traffic!N1441*12/10^7*$C164</f>
        <v>0</v>
      </c>
      <c r="O164" s="9">
        <f>O92*Traffic!O1441*12/10^7*$C164</f>
        <v>0</v>
      </c>
      <c r="P164" s="9">
        <f>P92*Traffic!P1441*12/10^7*$C164</f>
        <v>0</v>
      </c>
      <c r="Q164" s="9">
        <f>Q92*Traffic!Q1441*12/10^7*$C164</f>
        <v>0</v>
      </c>
      <c r="R164" s="9">
        <f>R92*Traffic!R1441*12/10^7*$C164</f>
        <v>0</v>
      </c>
      <c r="S164" s="9">
        <f>S92*Traffic!S1441*12/10^7*$C164</f>
        <v>0</v>
      </c>
      <c r="T164" s="9"/>
      <c r="U164" s="9">
        <f>U92*Traffic!U1441*365/10^7*$C164</f>
        <v>0.11560820629172369</v>
      </c>
      <c r="V164" s="9">
        <f>V92*Traffic!V1441*365/10^7*$C164</f>
        <v>3.2291446728860543E-2</v>
      </c>
      <c r="W164" s="9">
        <f>W92*Traffic!W1441*365/10^7*$C164</f>
        <v>2.0887221603473484E-2</v>
      </c>
      <c r="X164" s="9">
        <f>X92*Traffic!X1441*365/10^7*$C164</f>
        <v>1.7075730764231151E-2</v>
      </c>
      <c r="Y164" s="9">
        <f>Y92*Traffic!Y1441*365/10^7*$C164</f>
        <v>1.2206824561934915E-2</v>
      </c>
      <c r="Z164" s="9">
        <f>Z92*Traffic!Z1441*365/10^7*$C164</f>
        <v>6.4353616230097804E-2</v>
      </c>
      <c r="AA164" s="9">
        <f>AA92*Traffic!AA1441*365/10^7*$C164</f>
        <v>5.8757798277030825E-3</v>
      </c>
      <c r="AB164" s="9"/>
      <c r="AC164" s="9">
        <f>AC92*Traffic!AC1441*12/10^7*$C164</f>
        <v>1.8751091604288422E-2</v>
      </c>
      <c r="AD164" s="9">
        <f>AD92*Traffic!AD1441*12/10^7*$C164</f>
        <v>1.227585149400834E-2</v>
      </c>
      <c r="AE164" s="9">
        <f>AE92*Traffic!AE1441*12/10^7*$C164</f>
        <v>8.5796058629154515E-3</v>
      </c>
      <c r="AF164" s="9">
        <f>AF92*Traffic!AF1441*12/10^7*$C164</f>
        <v>5.7308944962658178E-3</v>
      </c>
      <c r="AG164" s="9">
        <f>AG92*Traffic!AG1441*12/10^7*$C164</f>
        <v>3.5520741487516162E-3</v>
      </c>
      <c r="AH164" s="9">
        <f>AH92*Traffic!AH1441*12/10^7*$C164</f>
        <v>2.4212578555704242E-2</v>
      </c>
      <c r="AI164" s="9">
        <f>AI92*Traffic!AI1441*12/10^7*$C164</f>
        <v>2.4288352783658359E-3</v>
      </c>
      <c r="AJ164" s="9"/>
    </row>
    <row r="165" spans="2:36" x14ac:dyDescent="0.3">
      <c r="B165" s="85">
        <f t="shared" si="4"/>
        <v>46112</v>
      </c>
      <c r="C165" s="3">
        <f>IF(B165&lt;Inputs!$E$13,0,1)</f>
        <v>1</v>
      </c>
      <c r="D165" s="1"/>
      <c r="E165" s="9">
        <f>E93*Traffic!E1442*365/10^7*$C165</f>
        <v>0.12794073231182088</v>
      </c>
      <c r="F165" s="9">
        <f>F93*Traffic!F1442*365/10^7*$C165</f>
        <v>9.0533233695439086E-2</v>
      </c>
      <c r="G165" s="9">
        <f>G93*Traffic!G1442*365/10^7*$C165</f>
        <v>5.9397427346406365E-2</v>
      </c>
      <c r="H165" s="9">
        <f>H93*Traffic!H1442*365/10^7*$C165</f>
        <v>1.1423097030192786E-2</v>
      </c>
      <c r="I165" s="9">
        <f>I93*Traffic!I1442*365/10^7*$C165</f>
        <v>0.12699975473798136</v>
      </c>
      <c r="J165" s="9">
        <f>J93*Traffic!J1442*365/10^7*$C165</f>
        <v>0.50684931991772908</v>
      </c>
      <c r="K165" s="9">
        <f>K93*Traffic!K1442*365/10^7*$C165</f>
        <v>8.071134423145214E-2</v>
      </c>
      <c r="L165" s="9"/>
      <c r="M165" s="9">
        <f>M93*Traffic!M1442*12/10^7*$C165</f>
        <v>7.6301267638166446E-3</v>
      </c>
      <c r="N165" s="9">
        <f>N93*Traffic!N1442*12/10^7*$C165</f>
        <v>0</v>
      </c>
      <c r="O165" s="9">
        <f>O93*Traffic!O1442*12/10^7*$C165</f>
        <v>0</v>
      </c>
      <c r="P165" s="9">
        <f>P93*Traffic!P1442*12/10^7*$C165</f>
        <v>0</v>
      </c>
      <c r="Q165" s="9">
        <f>Q93*Traffic!Q1442*12/10^7*$C165</f>
        <v>0</v>
      </c>
      <c r="R165" s="9">
        <f>R93*Traffic!R1442*12/10^7*$C165</f>
        <v>0</v>
      </c>
      <c r="S165" s="9">
        <f>S93*Traffic!S1442*12/10^7*$C165</f>
        <v>0</v>
      </c>
      <c r="T165" s="9"/>
      <c r="U165" s="9">
        <f>U93*Traffic!U1442*365/10^7*$C165</f>
        <v>0.12344788778088121</v>
      </c>
      <c r="V165" s="9">
        <f>V93*Traffic!V1442*365/10^7*$C165</f>
        <v>3.2452903962504838E-2</v>
      </c>
      <c r="W165" s="9">
        <f>W93*Traffic!W1442*365/10^7*$C165</f>
        <v>2.0991657711490863E-2</v>
      </c>
      <c r="X165" s="9">
        <f>X93*Traffic!X1442*365/10^7*$C165</f>
        <v>1.7526239405670441E-2</v>
      </c>
      <c r="Y165" s="9">
        <f>Y93*Traffic!Y1442*365/10^7*$C165</f>
        <v>1.2528876954632765E-2</v>
      </c>
      <c r="Z165" s="9">
        <f>Z93*Traffic!Z1442*365/10^7*$C165</f>
        <v>6.5573653537793417E-2</v>
      </c>
      <c r="AA165" s="9">
        <f>AA93*Traffic!AA1442*365/10^7*$C165</f>
        <v>5.9871748202699531E-3</v>
      </c>
      <c r="AB165" s="9"/>
      <c r="AC165" s="9">
        <f>AC93*Traffic!AC1442*12/10^7*$C165</f>
        <v>1.9249491017635532E-2</v>
      </c>
      <c r="AD165" s="9">
        <f>AD93*Traffic!AD1442*12/10^7*$C165</f>
        <v>1.2580195908509681E-2</v>
      </c>
      <c r="AE165" s="9">
        <f>AE93*Traffic!AE1442*12/10^7*$C165</f>
        <v>8.7923125027991114E-3</v>
      </c>
      <c r="AF165" s="9">
        <f>AF93*Traffic!AF1442*12/10^7*$C165</f>
        <v>5.862941083286429E-3</v>
      </c>
      <c r="AG165" s="9">
        <f>AG93*Traffic!AG1442*12/10^7*$C165</f>
        <v>3.6339181381135595E-3</v>
      </c>
      <c r="AH165" s="9">
        <f>AH93*Traffic!AH1442*12/10^7*$C165</f>
        <v>2.4791168133099079E-2</v>
      </c>
      <c r="AI165" s="9">
        <f>AI93*Traffic!AI1442*12/10^7*$C165</f>
        <v>2.4868753080156433E-3</v>
      </c>
      <c r="AJ165" s="9"/>
    </row>
    <row r="166" spans="2:36" x14ac:dyDescent="0.3">
      <c r="B166" s="85">
        <f t="shared" si="4"/>
        <v>46477</v>
      </c>
      <c r="C166" s="3">
        <f>IF(B166&lt;Inputs!$E$13,0,1)</f>
        <v>1</v>
      </c>
      <c r="D166" s="1"/>
      <c r="E166" s="9">
        <f>E94*Traffic!E1443*365/10^7*$C166</f>
        <v>0.12858043597337995</v>
      </c>
      <c r="F166" s="9">
        <f>F94*Traffic!F1443*365/10^7*$C166</f>
        <v>9.0985899863916281E-2</v>
      </c>
      <c r="G166" s="9">
        <f>G94*Traffic!G1443*365/10^7*$C166</f>
        <v>5.9694414483138371E-2</v>
      </c>
      <c r="H166" s="9">
        <f>H94*Traffic!H1443*365/10^7*$C166</f>
        <v>1.1838969156448241E-2</v>
      </c>
      <c r="I166" s="9">
        <f>I94*Traffic!I1443*365/10^7*$C166</f>
        <v>0.13162333955891092</v>
      </c>
      <c r="J166" s="9">
        <f>J94*Traffic!J1443*365/10^7*$C166</f>
        <v>0.51977914950746684</v>
      </c>
      <c r="K166" s="9">
        <f>K94*Traffic!K1443*365/10^7*$C166</f>
        <v>8.2770307094499465E-2</v>
      </c>
      <c r="L166" s="9"/>
      <c r="M166" s="9">
        <f>M94*Traffic!M1443*12/10^7*$C166</f>
        <v>8.307300514105373E-3</v>
      </c>
      <c r="N166" s="9">
        <f>N94*Traffic!N1443*12/10^7*$C166</f>
        <v>0</v>
      </c>
      <c r="O166" s="9">
        <f>O94*Traffic!O1443*12/10^7*$C166</f>
        <v>0</v>
      </c>
      <c r="P166" s="9">
        <f>P94*Traffic!P1443*12/10^7*$C166</f>
        <v>0</v>
      </c>
      <c r="Q166" s="9">
        <f>Q94*Traffic!Q1443*12/10^7*$C166</f>
        <v>0</v>
      </c>
      <c r="R166" s="9">
        <f>R94*Traffic!R1443*12/10^7*$C166</f>
        <v>0</v>
      </c>
      <c r="S166" s="9">
        <f>S94*Traffic!S1443*12/10^7*$C166</f>
        <v>0</v>
      </c>
      <c r="T166" s="9"/>
      <c r="U166" s="9">
        <f>U94*Traffic!U1443*365/10^7*$C166</f>
        <v>0.12406512721978556</v>
      </c>
      <c r="V166" s="9">
        <f>V94*Traffic!V1443*365/10^7*$C166</f>
        <v>3.4033219285896373E-2</v>
      </c>
      <c r="W166" s="9">
        <f>W94*Traffic!W1443*365/10^7*$C166</f>
        <v>2.2013860173963451E-2</v>
      </c>
      <c r="X166" s="9">
        <f>X94*Traffic!X1443*365/10^7*$C166</f>
        <v>1.7980826240255019E-2</v>
      </c>
      <c r="Y166" s="9">
        <f>Y94*Traffic!Y1443*365/10^7*$C166</f>
        <v>1.2853844700643557E-2</v>
      </c>
      <c r="Z166" s="9">
        <f>Z94*Traffic!Z1443*365/10^7*$C166</f>
        <v>6.7707042950838042E-2</v>
      </c>
      <c r="AA166" s="9">
        <f>AA94*Traffic!AA1443*365/10^7*$C166</f>
        <v>6.1819630421622983E-3</v>
      </c>
      <c r="AB166" s="9"/>
      <c r="AC166" s="9">
        <f>AC94*Traffic!AC1443*12/10^7*$C166</f>
        <v>1.9694310337097117E-2</v>
      </c>
      <c r="AD166" s="9">
        <f>AD94*Traffic!AD1443*12/10^7*$C166</f>
        <v>1.2860145761666863E-2</v>
      </c>
      <c r="AE166" s="9">
        <f>AE94*Traffic!AE1443*12/10^7*$C166</f>
        <v>8.9879697574214868E-3</v>
      </c>
      <c r="AF166" s="9">
        <f>AF94*Traffic!AF1443*12/10^7*$C166</f>
        <v>6.0022771623508405E-3</v>
      </c>
      <c r="AG166" s="9">
        <f>AG94*Traffic!AG1443*12/10^7*$C166</f>
        <v>3.7202802382631235E-3</v>
      </c>
      <c r="AH166" s="9">
        <f>AH94*Traffic!AH1443*12/10^7*$C166</f>
        <v>2.537493829180397E-2</v>
      </c>
      <c r="AI166" s="9">
        <f>AI94*Traffic!AI1443*12/10^7*$C166</f>
        <v>2.5454350170799889E-3</v>
      </c>
      <c r="AJ166" s="9"/>
    </row>
    <row r="167" spans="2:36" x14ac:dyDescent="0.3">
      <c r="B167" s="85">
        <f t="shared" si="4"/>
        <v>46843</v>
      </c>
      <c r="C167" s="3">
        <f>IF(B167&lt;Inputs!$E$13,0,1)</f>
        <v>1</v>
      </c>
      <c r="D167" s="1"/>
      <c r="E167" s="9">
        <f>E95*Traffic!E1444*365/10^7*$C167</f>
        <v>0.14097091434899653</v>
      </c>
      <c r="F167" s="9">
        <f>F95*Traffic!F1444*365/10^7*$C167</f>
        <v>9.1440829363235845E-2</v>
      </c>
      <c r="G167" s="9">
        <f>G95*Traffic!G1444*365/10^7*$C167</f>
        <v>5.9992886555554063E-2</v>
      </c>
      <c r="H167" s="9">
        <f>H95*Traffic!H1444*365/10^7*$C167</f>
        <v>1.1898164002230482E-2</v>
      </c>
      <c r="I167" s="9">
        <f>I95*Traffic!I1444*365/10^7*$C167</f>
        <v>0.13228145625670545</v>
      </c>
      <c r="J167" s="9">
        <f>J95*Traffic!J1444*365/10^7*$C167</f>
        <v>0.53282560616010377</v>
      </c>
      <c r="K167" s="9">
        <f>K95*Traffic!K1444*365/10^7*$C167</f>
        <v>8.4847841802571378E-2</v>
      </c>
      <c r="L167" s="9"/>
      <c r="M167" s="9">
        <f>M95*Traffic!M1444*12/10^7*$C167</f>
        <v>8.3488370166758998E-3</v>
      </c>
      <c r="N167" s="9">
        <f>N95*Traffic!N1444*12/10^7*$C167</f>
        <v>0</v>
      </c>
      <c r="O167" s="9">
        <f>O95*Traffic!O1444*12/10^7*$C167</f>
        <v>0</v>
      </c>
      <c r="P167" s="9">
        <f>P95*Traffic!P1444*12/10^7*$C167</f>
        <v>0</v>
      </c>
      <c r="Q167" s="9">
        <f>Q95*Traffic!Q1444*12/10^7*$C167</f>
        <v>0</v>
      </c>
      <c r="R167" s="9">
        <f>R95*Traffic!R1444*12/10^7*$C167</f>
        <v>0</v>
      </c>
      <c r="S167" s="9">
        <f>S95*Traffic!S1444*12/10^7*$C167</f>
        <v>0</v>
      </c>
      <c r="T167" s="9"/>
      <c r="U167" s="9">
        <f>U95*Traffic!U1444*365/10^7*$C167</f>
        <v>0.12468545285588452</v>
      </c>
      <c r="V167" s="9">
        <f>V95*Traffic!V1444*365/10^7*$C167</f>
        <v>3.4203385382325847E-2</v>
      </c>
      <c r="W167" s="9">
        <f>W95*Traffic!W1444*365/10^7*$C167</f>
        <v>2.2123929474833263E-2</v>
      </c>
      <c r="X167" s="9">
        <f>X95*Traffic!X1444*365/10^7*$C167</f>
        <v>1.8439520787200292E-2</v>
      </c>
      <c r="Y167" s="9">
        <f>Y95*Traffic!Y1444*365/10^7*$C167</f>
        <v>1.3181748902190581E-2</v>
      </c>
      <c r="Z167" s="9">
        <f>Z95*Traffic!Z1444*365/10^7*$C167</f>
        <v>6.8952852541133439E-2</v>
      </c>
      <c r="AA167" s="9">
        <f>AA95*Traffic!AA1444*365/10^7*$C167</f>
        <v>6.2957111621380788E-3</v>
      </c>
      <c r="AB167" s="9"/>
      <c r="AC167" s="9">
        <f>AC95*Traffic!AC1444*12/10^7*$C167</f>
        <v>2.0143096612477856E-2</v>
      </c>
      <c r="AD167" s="9">
        <f>AD95*Traffic!AD1444*12/10^7*$C167</f>
        <v>1.3169847373205737E-2</v>
      </c>
      <c r="AE167" s="9">
        <f>AE95*Traffic!AE1444*12/10^7*$C167</f>
        <v>9.2044205480986286E-3</v>
      </c>
      <c r="AF167" s="9">
        <f>AF95*Traffic!AF1444*12/10^7*$C167</f>
        <v>6.149002888707491E-3</v>
      </c>
      <c r="AG167" s="9">
        <f>AG95*Traffic!AG1444*12/10^7*$C167</f>
        <v>3.8112225265721938E-3</v>
      </c>
      <c r="AH167" s="9">
        <f>AH95*Traffic!AH1444*12/10^7*$C167</f>
        <v>2.5981041683619602E-2</v>
      </c>
      <c r="AI167" s="9">
        <f>AI95*Traffic!AI1444*12/10^7*$C167</f>
        <v>2.6062350387295705E-3</v>
      </c>
      <c r="AJ167" s="9"/>
    </row>
    <row r="168" spans="2:36" x14ac:dyDescent="0.3">
      <c r="B168" s="85">
        <f t="shared" si="4"/>
        <v>47208</v>
      </c>
      <c r="C168" s="3">
        <f>IF(B168&lt;Inputs!$E$13,0,1)</f>
        <v>1</v>
      </c>
      <c r="D168" s="1"/>
      <c r="E168" s="9">
        <f>E96*Traffic!E1445*365/10^7*$C168</f>
        <v>0.14167576892074155</v>
      </c>
      <c r="F168" s="9">
        <f>F96*Traffic!F1445*365/10^7*$C168</f>
        <v>9.1898033510052018E-2</v>
      </c>
      <c r="G168" s="9">
        <f>G96*Traffic!G1445*365/10^7*$C168</f>
        <v>6.02928509883318E-2</v>
      </c>
      <c r="H168" s="9">
        <f>H96*Traffic!H1445*365/10^7*$C168</f>
        <v>1.2320007998673197E-2</v>
      </c>
      <c r="I168" s="9">
        <f>I96*Traffic!I1445*365/10^7*$C168</f>
        <v>0.13697143516035223</v>
      </c>
      <c r="J168" s="9">
        <f>J96*Traffic!J1445*365/10^7*$C168</f>
        <v>0.54598953290053032</v>
      </c>
      <c r="K168" s="9">
        <f>K96*Traffic!K1445*365/10^7*$C168</f>
        <v>8.6944082600046615E-2</v>
      </c>
      <c r="L168" s="9"/>
      <c r="M168" s="9">
        <f>M96*Traffic!M1445*12/10^7*$C168</f>
        <v>9.0360105249715286E-3</v>
      </c>
      <c r="N168" s="9">
        <f>N96*Traffic!N1445*12/10^7*$C168</f>
        <v>0</v>
      </c>
      <c r="O168" s="9">
        <f>O96*Traffic!O1445*12/10^7*$C168</f>
        <v>0</v>
      </c>
      <c r="P168" s="9">
        <f>P96*Traffic!P1445*12/10^7*$C168</f>
        <v>0</v>
      </c>
      <c r="Q168" s="9">
        <f>Q96*Traffic!Q1445*12/10^7*$C168</f>
        <v>0</v>
      </c>
      <c r="R168" s="9">
        <f>R96*Traffic!R1445*12/10^7*$C168</f>
        <v>0</v>
      </c>
      <c r="S168" s="9">
        <f>S96*Traffic!S1445*12/10^7*$C168</f>
        <v>0</v>
      </c>
      <c r="T168" s="9"/>
      <c r="U168" s="9">
        <f>U96*Traffic!U1445*365/10^7*$C168</f>
        <v>0.13267999071546765</v>
      </c>
      <c r="V168" s="9">
        <f>V96*Traffic!V1445*365/10^7*$C168</f>
        <v>3.5806669072122384E-2</v>
      </c>
      <c r="W168" s="9">
        <f>W96*Traffic!W1445*365/10^7*$C168</f>
        <v>2.3160988668966074E-2</v>
      </c>
      <c r="X168" s="9">
        <f>X96*Traffic!X1445*365/10^7*$C168</f>
        <v>1.8902352758959028E-2</v>
      </c>
      <c r="Y168" s="9">
        <f>Y96*Traffic!Y1445*365/10^7*$C168</f>
        <v>1.3512610799635562E-2</v>
      </c>
      <c r="Z168" s="9">
        <f>Z96*Traffic!Z1445*365/10^7*$C168</f>
        <v>7.0209427551258058E-2</v>
      </c>
      <c r="AA168" s="9">
        <f>AA96*Traffic!AA1445*365/10^7*$C168</f>
        <v>6.4104422142375736E-3</v>
      </c>
      <c r="AB168" s="9"/>
      <c r="AC168" s="9">
        <f>AC96*Traffic!AC1445*12/10^7*$C168</f>
        <v>2.059587839285399E-2</v>
      </c>
      <c r="AD168" s="9">
        <f>AD96*Traffic!AD1445*12/10^7*$C168</f>
        <v>1.3482324497215962E-2</v>
      </c>
      <c r="AE168" s="9">
        <f>AE96*Traffic!AE1445*12/10^7*$C168</f>
        <v>9.4228111474386061E-3</v>
      </c>
      <c r="AF168" s="9">
        <f>AF96*Traffic!AF1445*12/10^7*$C168</f>
        <v>6.2908722410698302E-3</v>
      </c>
      <c r="AG168" s="9">
        <f>AG96*Traffic!AG1445*12/10^7*$C168</f>
        <v>3.8991547785713738E-3</v>
      </c>
      <c r="AH168" s="9">
        <f>AH96*Traffic!AH1445*12/10^7*$C168</f>
        <v>2.659257173589611E-2</v>
      </c>
      <c r="AI168" s="9">
        <f>AI96*Traffic!AI1445*12/10^7*$C168</f>
        <v>2.667579424720221E-3</v>
      </c>
      <c r="AJ168" s="9"/>
    </row>
    <row r="169" spans="2:36" x14ac:dyDescent="0.3">
      <c r="B169" s="85">
        <f t="shared" si="4"/>
        <v>47573</v>
      </c>
      <c r="C169" s="3">
        <f>IF(B169&lt;Inputs!$E$13,0,1)</f>
        <v>1</v>
      </c>
      <c r="D169" s="1"/>
      <c r="E169" s="9">
        <f>E97*Traffic!E1446*365/10^7*$C169</f>
        <v>0.14238414776534519</v>
      </c>
      <c r="F169" s="9">
        <f>F97*Traffic!F1446*365/10^7*$C169</f>
        <v>9.81298689074524E-2</v>
      </c>
      <c r="G169" s="9">
        <f>G97*Traffic!G1446*365/10^7*$C169</f>
        <v>6.4381459945978034E-2</v>
      </c>
      <c r="H169" s="9">
        <f>H97*Traffic!H1446*365/10^7*$C169</f>
        <v>1.2745772980980287E-2</v>
      </c>
      <c r="I169" s="9">
        <f>I97*Traffic!I1446*365/10^7*$C169</f>
        <v>0.14170500681662915</v>
      </c>
      <c r="J169" s="9">
        <f>J97*Traffic!J1446*365/10^7*$C169</f>
        <v>0.55927177826820662</v>
      </c>
      <c r="K169" s="9">
        <f>K97*Traffic!K1446*365/10^7*$C169</f>
        <v>8.905916460945161E-2</v>
      </c>
      <c r="L169" s="9"/>
      <c r="M169" s="9">
        <f>M97*Traffic!M1446*12/10^7*$C169</f>
        <v>9.0811905775963868E-3</v>
      </c>
      <c r="N169" s="9">
        <f>N97*Traffic!N1446*12/10^7*$C169</f>
        <v>0</v>
      </c>
      <c r="O169" s="9">
        <f>O97*Traffic!O1446*12/10^7*$C169</f>
        <v>0</v>
      </c>
      <c r="P169" s="9">
        <f>P97*Traffic!P1446*12/10^7*$C169</f>
        <v>0</v>
      </c>
      <c r="Q169" s="9">
        <f>Q97*Traffic!Q1446*12/10^7*$C169</f>
        <v>0</v>
      </c>
      <c r="R169" s="9">
        <f>R97*Traffic!R1446*12/10^7*$C169</f>
        <v>0</v>
      </c>
      <c r="S169" s="9">
        <f>S97*Traffic!S1446*12/10^7*$C169</f>
        <v>0</v>
      </c>
      <c r="T169" s="9"/>
      <c r="U169" s="9">
        <f>U97*Traffic!U1446*365/10^7*$C169</f>
        <v>0.13334339066904496</v>
      </c>
      <c r="V169" s="9">
        <f>V97*Traffic!V1446*365/10^7*$C169</f>
        <v>3.5985702417482973E-2</v>
      </c>
      <c r="W169" s="9">
        <f>W97*Traffic!W1446*365/10^7*$C169</f>
        <v>2.3276793612310907E-2</v>
      </c>
      <c r="X169" s="9">
        <f>X97*Traffic!X1446*365/10^7*$C169</f>
        <v>1.9369352062415662E-2</v>
      </c>
      <c r="Y169" s="9">
        <f>Y97*Traffic!Y1446*365/10^7*$C169</f>
        <v>1.3846451772332437E-2</v>
      </c>
      <c r="Z169" s="9">
        <f>Z97*Traffic!Z1446*365/10^7*$C169</f>
        <v>7.2393214291326377E-2</v>
      </c>
      <c r="AA169" s="9">
        <f>AA97*Traffic!AA1446*365/10^7*$C169</f>
        <v>6.6098319428492423E-3</v>
      </c>
      <c r="AB169" s="9"/>
      <c r="AC169" s="9">
        <f>AC97*Traffic!AC1446*12/10^7*$C169</f>
        <v>2.1111655518418621E-2</v>
      </c>
      <c r="AD169" s="9">
        <f>AD97*Traffic!AD1446*12/10^7*$C169</f>
        <v>1.3797597146281955E-2</v>
      </c>
      <c r="AE169" s="9">
        <f>AE97*Traffic!AE1446*12/10^7*$C169</f>
        <v>9.6431555422582839E-3</v>
      </c>
      <c r="AF169" s="9">
        <f>AF97*Traffic!AF1446*12/10^7*$C169</f>
        <v>6.440211004084039E-3</v>
      </c>
      <c r="AG169" s="9">
        <f>AG97*Traffic!AG1446*12/10^7*$C169</f>
        <v>3.9917166569753372E-3</v>
      </c>
      <c r="AH169" s="9">
        <f>AH97*Traffic!AH1446*12/10^7*$C169</f>
        <v>2.7226854454370345E-2</v>
      </c>
      <c r="AI169" s="9">
        <f>AI97*Traffic!AI1446*12/10^7*$C169</f>
        <v>2.7312061978680591E-3</v>
      </c>
      <c r="AJ169" s="9"/>
    </row>
    <row r="170" spans="2:36" x14ac:dyDescent="0.3">
      <c r="B170" s="85">
        <f t="shared" si="4"/>
        <v>47938</v>
      </c>
      <c r="C170" s="3">
        <f>IF(B170&lt;Inputs!$E$13,0,1)</f>
        <v>1</v>
      </c>
      <c r="D170" s="1"/>
      <c r="E170" s="9">
        <f>E98*Traffic!E1447*365/10^7*$C170</f>
        <v>0.14309606850417189</v>
      </c>
      <c r="F170" s="9">
        <f>F98*Traffic!F1447*365/10^7*$C170</f>
        <v>9.8620518251989683E-2</v>
      </c>
      <c r="G170" s="9">
        <f>G98*Traffic!G1447*365/10^7*$C170</f>
        <v>6.4703367245707938E-2</v>
      </c>
      <c r="H170" s="9">
        <f>H98*Traffic!H1447*365/10^7*$C170</f>
        <v>1.2809501845885186E-2</v>
      </c>
      <c r="I170" s="9">
        <f>I98*Traffic!I1447*365/10^7*$C170</f>
        <v>0.14241353185071232</v>
      </c>
      <c r="J170" s="9">
        <f>J98*Traffic!J1447*365/10^7*$C170</f>
        <v>0.56206813715954751</v>
      </c>
      <c r="K170" s="9">
        <f>K98*Traffic!K1447*365/10^7*$C170</f>
        <v>8.9504460432498781E-2</v>
      </c>
      <c r="L170" s="9"/>
      <c r="M170" s="9">
        <f>M98*Traffic!M1447*12/10^7*$C170</f>
        <v>9.7784962826618204E-3</v>
      </c>
      <c r="N170" s="9">
        <f>N98*Traffic!N1447*12/10^7*$C170</f>
        <v>0</v>
      </c>
      <c r="O170" s="9">
        <f>O98*Traffic!O1447*12/10^7*$C170</f>
        <v>0</v>
      </c>
      <c r="P170" s="9">
        <f>P98*Traffic!P1447*12/10^7*$C170</f>
        <v>0</v>
      </c>
      <c r="Q170" s="9">
        <f>Q98*Traffic!Q1447*12/10^7*$C170</f>
        <v>0</v>
      </c>
      <c r="R170" s="9">
        <f>R98*Traffic!R1447*12/10^7*$C170</f>
        <v>0</v>
      </c>
      <c r="S170" s="9">
        <f>S98*Traffic!S1447*12/10^7*$C170</f>
        <v>0</v>
      </c>
      <c r="T170" s="9"/>
      <c r="U170" s="9">
        <f>U98*Traffic!U1447*365/10^7*$C170</f>
        <v>0.13401010762239018</v>
      </c>
      <c r="V170" s="9">
        <f>V98*Traffic!V1447*365/10^7*$C170</f>
        <v>3.7612256166753205E-2</v>
      </c>
      <c r="W170" s="9">
        <f>W98*Traffic!W1447*365/10^7*$C170</f>
        <v>2.4328904683587352E-2</v>
      </c>
      <c r="X170" s="9">
        <f>X98*Traffic!X1447*365/10^7*$C170</f>
        <v>1.9840548800087884E-2</v>
      </c>
      <c r="Y170" s="9">
        <f>Y98*Traffic!Y1447*365/10^7*$C170</f>
        <v>1.4183293339486284E-2</v>
      </c>
      <c r="Z170" s="9">
        <f>Z98*Traffic!Z1447*365/10^7*$C170</f>
        <v>7.3676132012944831E-2</v>
      </c>
      <c r="AA170" s="9">
        <f>AA98*Traffic!AA1447*365/10^7*$C170</f>
        <v>6.7269682051275832E-3</v>
      </c>
      <c r="AB170" s="9"/>
      <c r="AC170" s="9">
        <f>AC98*Traffic!AC1447*12/10^7*$C170</f>
        <v>2.1632075518279073E-2</v>
      </c>
      <c r="AD170" s="9">
        <f>AD98*Traffic!AD1447*12/10^7*$C170</f>
        <v>1.4143363278360932E-2</v>
      </c>
      <c r="AE170" s="9">
        <f>AE98*Traffic!AE1447*12/10^7*$C170</f>
        <v>9.8848118652783475E-3</v>
      </c>
      <c r="AF170" s="9">
        <f>AF98*Traffic!AF1447*12/10^7*$C170</f>
        <v>6.5971213473338284E-3</v>
      </c>
      <c r="AG170" s="9">
        <f>AG98*Traffic!AG1447*12/10^7*$C170</f>
        <v>4.0889714876640726E-3</v>
      </c>
      <c r="AH170" s="9">
        <f>AH98*Traffic!AH1447*12/10^7*$C170</f>
        <v>2.7884188511911566E-2</v>
      </c>
      <c r="AI170" s="9">
        <f>AI98*Traffic!AI1447*12/10^7*$C170</f>
        <v>2.7971453189308735E-3</v>
      </c>
      <c r="AJ170" s="9"/>
    </row>
    <row r="171" spans="2:36" x14ac:dyDescent="0.3">
      <c r="B171" s="85">
        <f t="shared" si="4"/>
        <v>48304</v>
      </c>
      <c r="C171" s="3">
        <f>IF(B171&lt;Inputs!$E$13,0,1)</f>
        <v>1</v>
      </c>
      <c r="D171" s="1"/>
      <c r="E171" s="9">
        <f>E99*Traffic!E1448*365/10^7*$C171</f>
        <v>0.14381154884669273</v>
      </c>
      <c r="F171" s="9">
        <f>F99*Traffic!F1448*365/10^7*$C171</f>
        <v>9.9113620843249567E-2</v>
      </c>
      <c r="G171" s="9">
        <f>G99*Traffic!G1448*365/10^7*$C171</f>
        <v>6.5026884081936465E-2</v>
      </c>
      <c r="H171" s="9">
        <f>H99*Traffic!H1448*365/10^7*$C171</f>
        <v>1.3241365050975026E-2</v>
      </c>
      <c r="I171" s="9">
        <f>I99*Traffic!I1448*365/10^7*$C171</f>
        <v>0.14721490235310769</v>
      </c>
      <c r="J171" s="9">
        <f>J99*Traffic!J1448*365/10^7*$C171</f>
        <v>0.57553656233299333</v>
      </c>
      <c r="K171" s="9">
        <f>K99*Traffic!K1448*365/10^7*$C171</f>
        <v>9.1649189956070048E-2</v>
      </c>
      <c r="L171" s="9"/>
      <c r="M171" s="9">
        <f>M99*Traffic!M1448*12/10^7*$C171</f>
        <v>1.0482548015013471E-2</v>
      </c>
      <c r="N171" s="9">
        <f>N99*Traffic!N1448*12/10^7*$C171</f>
        <v>0</v>
      </c>
      <c r="O171" s="9">
        <f>O99*Traffic!O1448*12/10^7*$C171</f>
        <v>0</v>
      </c>
      <c r="P171" s="9">
        <f>P99*Traffic!P1448*12/10^7*$C171</f>
        <v>0</v>
      </c>
      <c r="Q171" s="9">
        <f>Q99*Traffic!Q1448*12/10^7*$C171</f>
        <v>0</v>
      </c>
      <c r="R171" s="9">
        <f>R99*Traffic!R1448*12/10^7*$C171</f>
        <v>0</v>
      </c>
      <c r="S171" s="9">
        <f>S99*Traffic!S1448*12/10^7*$C171</f>
        <v>0</v>
      </c>
      <c r="T171" s="9"/>
      <c r="U171" s="9">
        <f>U99*Traffic!U1448*365/10^7*$C171</f>
        <v>0.1421623891694189</v>
      </c>
      <c r="V171" s="9">
        <f>V99*Traffic!V1448*365/10^7*$C171</f>
        <v>3.7800317447586967E-2</v>
      </c>
      <c r="W171" s="9">
        <f>W99*Traffic!W1448*365/10^7*$C171</f>
        <v>2.445054920700529E-2</v>
      </c>
      <c r="X171" s="9">
        <f>X99*Traffic!X1448*365/10^7*$C171</f>
        <v>2.0315973271335264E-2</v>
      </c>
      <c r="Y171" s="9">
        <f>Y99*Traffic!Y1448*365/10^7*$C171</f>
        <v>1.4523157161017377E-2</v>
      </c>
      <c r="Z171" s="9">
        <f>Z99*Traffic!Z1448*365/10^7*$C171</f>
        <v>7.5895625489834848E-2</v>
      </c>
      <c r="AA171" s="9">
        <f>AA99*Traffic!AA1448*365/10^7*$C171</f>
        <v>6.9296181223070527E-3</v>
      </c>
      <c r="AB171" s="9"/>
      <c r="AC171" s="9">
        <f>AC99*Traffic!AC1448*12/10^7*$C171</f>
        <v>2.20976096366245E-2</v>
      </c>
      <c r="AD171" s="9">
        <f>AD99*Traffic!AD1448*12/10^7*$C171</f>
        <v>1.4464425928124115E-2</v>
      </c>
      <c r="AE171" s="9">
        <f>AE99*Traffic!AE1448*12/10^7*$C171</f>
        <v>1.0109202897836522E-2</v>
      </c>
      <c r="AF171" s="9">
        <f>AF99*Traffic!AF1448*12/10^7*$C171</f>
        <v>6.7491731470074893E-3</v>
      </c>
      <c r="AG171" s="9">
        <f>AG99*Traffic!AG1448*12/10^7*$C171</f>
        <v>4.1832149373112245E-3</v>
      </c>
      <c r="AH171" s="9">
        <f>AH99*Traffic!AH1448*12/10^7*$C171</f>
        <v>2.8529955045860332E-2</v>
      </c>
      <c r="AI171" s="9">
        <f>AI99*Traffic!AI1448*12/10^7*$C171</f>
        <v>2.8619240675319072E-3</v>
      </c>
      <c r="AJ171" s="9"/>
    </row>
    <row r="172" spans="2:36" x14ac:dyDescent="0.3">
      <c r="B172" s="85">
        <f t="shared" si="4"/>
        <v>48669</v>
      </c>
      <c r="C172" s="3">
        <f>IF(B172&lt;Inputs!$E$13,0,1)</f>
        <v>1</v>
      </c>
      <c r="D172" s="1"/>
      <c r="E172" s="9">
        <f>E100*Traffic!E1449*365/10^7*$C172</f>
        <v>0.15657482380683668</v>
      </c>
      <c r="F172" s="9">
        <f>F100*Traffic!F1449*365/10^7*$C172</f>
        <v>0.10546855300319914</v>
      </c>
      <c r="G172" s="9">
        <f>G100*Traffic!G1449*365/10^7*$C172</f>
        <v>6.9196254884837077E-2</v>
      </c>
      <c r="H172" s="9">
        <f>H100*Traffic!H1449*365/10^7*$C172</f>
        <v>1.367722665056962E-2</v>
      </c>
      <c r="I172" s="9">
        <f>I100*Traffic!I1449*365/10^7*$C172</f>
        <v>0.15206072622223077</v>
      </c>
      <c r="J172" s="9">
        <f>J100*Traffic!J1449*365/10^7*$C172</f>
        <v>0.58912562005474456</v>
      </c>
      <c r="K172" s="9">
        <f>K100*Traffic!K1449*365/10^7*$C172</f>
        <v>9.3813129163366121E-2</v>
      </c>
      <c r="L172" s="9"/>
      <c r="M172" s="9">
        <f>M100*Traffic!M1449*12/10^7*$C172</f>
        <v>1.1193395802281569E-2</v>
      </c>
      <c r="N172" s="9">
        <f>N100*Traffic!N1449*12/10^7*$C172</f>
        <v>0</v>
      </c>
      <c r="O172" s="9">
        <f>O100*Traffic!O1449*12/10^7*$C172</f>
        <v>0</v>
      </c>
      <c r="P172" s="9">
        <f>P100*Traffic!P1449*12/10^7*$C172</f>
        <v>0</v>
      </c>
      <c r="Q172" s="9">
        <f>Q100*Traffic!Q1449*12/10^7*$C172</f>
        <v>0</v>
      </c>
      <c r="R172" s="9">
        <f>R100*Traffic!R1449*12/10^7*$C172</f>
        <v>0</v>
      </c>
      <c r="S172" s="9">
        <f>S100*Traffic!S1449*12/10^7*$C172</f>
        <v>0</v>
      </c>
      <c r="T172" s="9"/>
      <c r="U172" s="9">
        <f>U100*Traffic!U1449*365/10^7*$C172</f>
        <v>0.14287320111526594</v>
      </c>
      <c r="V172" s="9">
        <f>V100*Traffic!V1449*365/10^7*$C172</f>
        <v>3.79893190348249E-2</v>
      </c>
      <c r="W172" s="9">
        <f>W100*Traffic!W1449*365/10^7*$C172</f>
        <v>2.4572801953040322E-2</v>
      </c>
      <c r="X172" s="9">
        <f>X100*Traffic!X1449*365/10^7*$C172</f>
        <v>2.079565597357512E-2</v>
      </c>
      <c r="Y172" s="9">
        <f>Y100*Traffic!Y1449*365/10^7*$C172</f>
        <v>1.4866065038430283E-2</v>
      </c>
      <c r="Z172" s="9">
        <f>Z100*Traffic!Z1449*365/10^7*$C172</f>
        <v>7.7205287807738637E-2</v>
      </c>
      <c r="AA172" s="9">
        <f>AA100*Traffic!AA1449*365/10^7*$C172</f>
        <v>7.0491962886858875E-3</v>
      </c>
      <c r="AB172" s="9"/>
      <c r="AC172" s="9">
        <f>AC100*Traffic!AC1449*12/10^7*$C172</f>
        <v>2.2627118395841733E-2</v>
      </c>
      <c r="AD172" s="9">
        <f>AD100*Traffic!AD1449*12/10^7*$C172</f>
        <v>1.4816300905029441E-2</v>
      </c>
      <c r="AE172" s="9">
        <f>AE100*Traffic!AE1449*12/10^7*$C172</f>
        <v>1.03551286991012E-2</v>
      </c>
      <c r="AF172" s="9">
        <f>AF100*Traffic!AF1449*12/10^7*$C172</f>
        <v>6.9088785115863985E-3</v>
      </c>
      <c r="AG172" s="9">
        <f>AG100*Traffic!AG1449*12/10^7*$C172</f>
        <v>4.2822021542818656E-3</v>
      </c>
      <c r="AH172" s="9">
        <f>AH100*Traffic!AH1449*12/10^7*$C172</f>
        <v>2.921657712797688E-2</v>
      </c>
      <c r="AI172" s="9">
        <f>AI100*Traffic!AI1449*12/10^7*$C172</f>
        <v>2.9308011568560765E-3</v>
      </c>
      <c r="AJ172" s="9"/>
    </row>
    <row r="173" spans="2:36" x14ac:dyDescent="0.3">
      <c r="B173" s="85">
        <f t="shared" si="4"/>
        <v>49034</v>
      </c>
      <c r="C173" s="3">
        <f>IF(B173&lt;Inputs!$E$13,0,1)</f>
        <v>1</v>
      </c>
      <c r="D173" s="1"/>
      <c r="E173" s="9">
        <f>E101*Traffic!E1450*365/10^7*$C173</f>
        <v>0.1573576979258709</v>
      </c>
      <c r="F173" s="9">
        <f>F101*Traffic!F1450*365/10^7*$C173</f>
        <v>0.10599589576821514</v>
      </c>
      <c r="G173" s="9">
        <f>G101*Traffic!G1450*365/10^7*$C173</f>
        <v>6.9542236159261292E-2</v>
      </c>
      <c r="H173" s="9">
        <f>H101*Traffic!H1450*365/10^7*$C173</f>
        <v>1.374561278382247E-2</v>
      </c>
      <c r="I173" s="9">
        <f>I101*Traffic!I1450*365/10^7*$C173</f>
        <v>0.15282102985334181</v>
      </c>
      <c r="J173" s="9">
        <f>J101*Traffic!J1450*365/10^7*$C173</f>
        <v>0.61360111172429144</v>
      </c>
      <c r="K173" s="9">
        <f>K101*Traffic!K1450*365/10^7*$C173</f>
        <v>9.7710638256789606E-2</v>
      </c>
      <c r="L173" s="9"/>
      <c r="M173" s="9">
        <f>M101*Traffic!M1450*12/10^7*$C173</f>
        <v>1.1249362781292981E-2</v>
      </c>
      <c r="N173" s="9">
        <f>N101*Traffic!N1450*12/10^7*$C173</f>
        <v>0</v>
      </c>
      <c r="O173" s="9">
        <f>O101*Traffic!O1450*12/10^7*$C173</f>
        <v>0</v>
      </c>
      <c r="P173" s="9">
        <f>P101*Traffic!P1450*12/10^7*$C173</f>
        <v>0</v>
      </c>
      <c r="Q173" s="9">
        <f>Q101*Traffic!Q1450*12/10^7*$C173</f>
        <v>0</v>
      </c>
      <c r="R173" s="9">
        <f>R101*Traffic!R1450*12/10^7*$C173</f>
        <v>0</v>
      </c>
      <c r="S173" s="9">
        <f>S101*Traffic!S1450*12/10^7*$C173</f>
        <v>0</v>
      </c>
      <c r="T173" s="9"/>
      <c r="U173" s="9">
        <f>U101*Traffic!U1450*365/10^7*$C173</f>
        <v>0.14358756712084231</v>
      </c>
      <c r="V173" s="9">
        <f>V101*Traffic!V1450*365/10^7*$C173</f>
        <v>3.9647698923460532E-2</v>
      </c>
      <c r="W173" s="9">
        <f>W101*Traffic!W1450*365/10^7*$C173</f>
        <v>2.5645499269067257E-2</v>
      </c>
      <c r="X173" s="9">
        <f>X101*Traffic!X1450*365/10^7*$C173</f>
        <v>2.1279627603505595E-2</v>
      </c>
      <c r="Y173" s="9">
        <f>Y101*Traffic!Y1450*365/10^7*$C173</f>
        <v>1.5212038915688295E-2</v>
      </c>
      <c r="Z173" s="9">
        <f>Z101*Traffic!Z1450*365/10^7*$C173</f>
        <v>7.9460984469591239E-2</v>
      </c>
      <c r="AA173" s="9">
        <f>AA101*Traffic!AA1450*365/10^7*$C173</f>
        <v>7.2551517224215961E-3</v>
      </c>
      <c r="AB173" s="9"/>
      <c r="AC173" s="9">
        <f>AC101*Traffic!AC1450*12/10^7*$C173</f>
        <v>2.3161369802410212E-2</v>
      </c>
      <c r="AD173" s="9">
        <f>AD101*Traffic!AD1450*12/10^7*$C173</f>
        <v>1.5171333021055619E-2</v>
      </c>
      <c r="AE173" s="9">
        <f>AE101*Traffic!AE1450*12/10^7*$C173</f>
        <v>1.0603261028306075E-2</v>
      </c>
      <c r="AF173" s="9">
        <f>AF101*Traffic!AF1450*12/10^7*$C173</f>
        <v>7.0763416652993285E-3</v>
      </c>
      <c r="AG173" s="9">
        <f>AG101*Traffic!AG1450*12/10^7*$C173</f>
        <v>4.385997737948546E-3</v>
      </c>
      <c r="AH173" s="9">
        <f>AH101*Traffic!AH1450*12/10^7*$C173</f>
        <v>2.9909352182038447E-2</v>
      </c>
      <c r="AI173" s="9">
        <f>AI101*Traffic!AI1450*12/10^7*$C173</f>
        <v>3.0002954689717989E-3</v>
      </c>
      <c r="AJ173" s="9"/>
    </row>
    <row r="174" spans="2:36" x14ac:dyDescent="0.3">
      <c r="B174" s="85">
        <f t="shared" si="4"/>
        <v>49399</v>
      </c>
      <c r="C174" s="3">
        <f>IF(B174&lt;Inputs!$E$13,0,1)</f>
        <v>1</v>
      </c>
      <c r="D174" s="1"/>
      <c r="E174" s="9">
        <f>E102*Traffic!E1451*365/10^7*$C174</f>
        <v>0.15814448641550022</v>
      </c>
      <c r="F174" s="9">
        <f>F102*Traffic!F1451*365/10^7*$C174</f>
        <v>0.10652587524705617</v>
      </c>
      <c r="G174" s="9">
        <f>G102*Traffic!G1451*365/10^7*$C174</f>
        <v>6.9889947340057545E-2</v>
      </c>
      <c r="H174" s="9">
        <f>H102*Traffic!H1451*365/10^7*$C174</f>
        <v>1.4187701411194048E-2</v>
      </c>
      <c r="I174" s="9">
        <f>I102*Traffic!I1451*365/10^7*$C174</f>
        <v>0.15773608459727376</v>
      </c>
      <c r="J174" s="9">
        <f>J102*Traffic!J1451*365/10^7*$C174</f>
        <v>0.62748787372647241</v>
      </c>
      <c r="K174" s="9">
        <f>K102*Traffic!K1451*365/10^7*$C174</f>
        <v>9.9921984280495812E-2</v>
      </c>
      <c r="L174" s="9"/>
      <c r="M174" s="9">
        <f>M102*Traffic!M1451*12/10^7*$C174</f>
        <v>1.1970645453740584E-2</v>
      </c>
      <c r="N174" s="9">
        <f>N102*Traffic!N1451*12/10^7*$C174</f>
        <v>0</v>
      </c>
      <c r="O174" s="9">
        <f>O102*Traffic!O1451*12/10^7*$C174</f>
        <v>0</v>
      </c>
      <c r="P174" s="9">
        <f>P102*Traffic!P1451*12/10^7*$C174</f>
        <v>0</v>
      </c>
      <c r="Q174" s="9">
        <f>Q102*Traffic!Q1451*12/10^7*$C174</f>
        <v>0</v>
      </c>
      <c r="R174" s="9">
        <f>R102*Traffic!R1451*12/10^7*$C174</f>
        <v>0</v>
      </c>
      <c r="S174" s="9">
        <f>S102*Traffic!S1451*12/10^7*$C174</f>
        <v>0</v>
      </c>
      <c r="T174" s="9"/>
      <c r="U174" s="9">
        <f>U102*Traffic!U1451*365/10^7*$C174</f>
        <v>0.15190053153310154</v>
      </c>
      <c r="V174" s="9">
        <f>V102*Traffic!V1451*365/10^7*$C174</f>
        <v>3.9845937418077841E-2</v>
      </c>
      <c r="W174" s="9">
        <f>W102*Traffic!W1451*365/10^7*$C174</f>
        <v>2.5773726765412591E-2</v>
      </c>
      <c r="X174" s="9">
        <f>X102*Traffic!X1451*365/10^7*$C174</f>
        <v>2.1767919058336034E-2</v>
      </c>
      <c r="Y174" s="9">
        <f>Y102*Traffic!Y1451*365/10^7*$C174</f>
        <v>1.556110088009292E-2</v>
      </c>
      <c r="Z174" s="9">
        <f>Z102*Traffic!Z1451*365/10^7*$C174</f>
        <v>8.079779867890316E-2</v>
      </c>
      <c r="AA174" s="9">
        <f>AA102*Traffic!AA1451*365/10^7*$C174</f>
        <v>7.377208980810567E-3</v>
      </c>
      <c r="AB174" s="9"/>
      <c r="AC174" s="9">
        <f>AC102*Traffic!AC1451*12/10^7*$C174</f>
        <v>2.3760858244179089E-2</v>
      </c>
      <c r="AD174" s="9">
        <f>AD102*Traffic!AD1451*12/10^7*$C174</f>
        <v>1.5529545050719429E-2</v>
      </c>
      <c r="AE174" s="9">
        <f>AE102*Traffic!AE1451*12/10^7*$C174</f>
        <v>1.0853615802585523E-2</v>
      </c>
      <c r="AF174" s="9">
        <f>AF102*Traffic!AF1451*12/10^7*$C174</f>
        <v>7.2453067285865955E-3</v>
      </c>
      <c r="AG174" s="9">
        <f>AG102*Traffic!AG1451*12/10^7*$C174</f>
        <v>4.4907242223980477E-3</v>
      </c>
      <c r="AH174" s="9">
        <f>AH102*Traffic!AH1451*12/10^7*$C174</f>
        <v>3.0626047979608054E-2</v>
      </c>
      <c r="AI174" s="9">
        <f>AI102*Traffic!AI1451*12/10^7*$C174</f>
        <v>3.0721893415301795E-3</v>
      </c>
      <c r="AJ174" s="9"/>
    </row>
    <row r="175" spans="2:36" x14ac:dyDescent="0.3">
      <c r="B175" s="85">
        <f t="shared" si="4"/>
        <v>49765</v>
      </c>
      <c r="C175" s="3">
        <f>IF(B175&lt;Inputs!$E$13,0,1)</f>
        <v>1</v>
      </c>
      <c r="D175" s="1"/>
      <c r="E175" s="9">
        <f>E103*Traffic!E1452*365/10^7*$C175</f>
        <v>0.1589352088475777</v>
      </c>
      <c r="F175" s="9">
        <f>F103*Traffic!F1452*365/10^7*$C175</f>
        <v>0.11300619932458543</v>
      </c>
      <c r="G175" s="9">
        <f>G103*Traffic!G1452*365/10^7*$C175</f>
        <v>7.4141585803244398E-2</v>
      </c>
      <c r="H175" s="9">
        <f>H103*Traffic!H1452*365/10^7*$C175</f>
        <v>1.4633867284519759E-2</v>
      </c>
      <c r="I175" s="9">
        <f>I103*Traffic!I1452*365/10^7*$C175</f>
        <v>0.16269646936289853</v>
      </c>
      <c r="J175" s="9">
        <f>J103*Traffic!J1452*365/10^7*$C175</f>
        <v>0.64149816332088239</v>
      </c>
      <c r="K175" s="9">
        <f>K103*Traffic!K1452*365/10^7*$C175</f>
        <v>0.10215300099848279</v>
      </c>
      <c r="L175" s="9"/>
      <c r="M175" s="9">
        <f>M103*Traffic!M1452*12/10^7*$C175</f>
        <v>1.2698859718843136E-2</v>
      </c>
      <c r="N175" s="9">
        <f>N103*Traffic!N1452*12/10^7*$C175</f>
        <v>0</v>
      </c>
      <c r="O175" s="9">
        <f>O103*Traffic!O1452*12/10^7*$C175</f>
        <v>0</v>
      </c>
      <c r="P175" s="9">
        <f>P103*Traffic!P1452*12/10^7*$C175</f>
        <v>0</v>
      </c>
      <c r="Q175" s="9">
        <f>Q103*Traffic!Q1452*12/10^7*$C175</f>
        <v>0</v>
      </c>
      <c r="R175" s="9">
        <f>R103*Traffic!R1452*12/10^7*$C175</f>
        <v>0</v>
      </c>
      <c r="S175" s="9">
        <f>S103*Traffic!S1452*12/10^7*$C175</f>
        <v>0</v>
      </c>
      <c r="T175" s="9"/>
      <c r="U175" s="9">
        <f>U103*Traffic!U1452*365/10^7*$C175</f>
        <v>0.15266003419076704</v>
      </c>
      <c r="V175" s="9">
        <f>V103*Traffic!V1452*365/10^7*$C175</f>
        <v>4.1528321442396668E-2</v>
      </c>
      <c r="W175" s="9">
        <f>W103*Traffic!W1452*365/10^7*$C175</f>
        <v>2.6861950784396679E-2</v>
      </c>
      <c r="X175" s="9">
        <f>X103*Traffic!X1452*365/10^7*$C175</f>
        <v>2.2260561437024692E-2</v>
      </c>
      <c r="Y175" s="9">
        <f>Y103*Traffic!Y1452*365/10^7*$C175</f>
        <v>1.5913273163168717E-2</v>
      </c>
      <c r="Z175" s="9">
        <f>Z103*Traffic!Z1452*365/10^7*$C175</f>
        <v>8.3090201339095254E-2</v>
      </c>
      <c r="AA175" s="9">
        <f>AA103*Traffic!AA1452*365/10^7*$C175</f>
        <v>7.5865158402661226E-3</v>
      </c>
      <c r="AB175" s="9"/>
      <c r="AC175" s="9">
        <f>AC103*Traffic!AC1452*12/10^7*$C175</f>
        <v>2.4305000036030516E-2</v>
      </c>
      <c r="AD175" s="9">
        <f>AD103*Traffic!AD1452*12/10^7*$C175</f>
        <v>1.5890959917354352E-2</v>
      </c>
      <c r="AE175" s="9">
        <f>AE103*Traffic!AE1452*12/10^7*$C175</f>
        <v>1.1106209043082059E-2</v>
      </c>
      <c r="AF175" s="9">
        <f>AF103*Traffic!AF1452*12/10^7*$C175</f>
        <v>7.4157845339651012E-3</v>
      </c>
      <c r="AG175" s="9">
        <f>AG103*Traffic!AG1452*12/10^7*$C175</f>
        <v>4.5963883217485894E-3</v>
      </c>
      <c r="AH175" s="9">
        <f>AH103*Traffic!AH1452*12/10^7*$C175</f>
        <v>3.1349163001348802E-2</v>
      </c>
      <c r="AI175" s="9">
        <f>AI103*Traffic!AI1452*12/10^7*$C175</f>
        <v>3.1447271454274196E-3</v>
      </c>
      <c r="AJ175" s="9"/>
    </row>
    <row r="176" spans="2:36" x14ac:dyDescent="0.3">
      <c r="B176" s="85">
        <f t="shared" si="4"/>
        <v>50130</v>
      </c>
      <c r="C176" s="3">
        <f>IF(B176&lt;Inputs!$E$13,0,1)</f>
        <v>1</v>
      </c>
      <c r="D176" s="1"/>
      <c r="E176" s="9">
        <f>E104*Traffic!E1453*365/10^7*$C176</f>
        <v>0.1720167991142629</v>
      </c>
      <c r="F176" s="9">
        <f>F104*Traffic!F1453*365/10^7*$C176</f>
        <v>0.11357123032120829</v>
      </c>
      <c r="G176" s="9">
        <f>G104*Traffic!G1453*365/10^7*$C176</f>
        <v>7.4512293732260607E-2</v>
      </c>
      <c r="H176" s="9">
        <f>H104*Traffic!H1453*365/10^7*$C176</f>
        <v>1.4707036620942351E-2</v>
      </c>
      <c r="I176" s="9">
        <f>I104*Traffic!I1453*365/10^7*$C176</f>
        <v>0.16350995170971294</v>
      </c>
      <c r="J176" s="9">
        <f>J104*Traffic!J1453*365/10^7*$C176</f>
        <v>0.65563286861439352</v>
      </c>
      <c r="K176" s="9">
        <f>K104*Traffic!K1453*365/10^7*$C176</f>
        <v>0.10440382983404256</v>
      </c>
      <c r="L176" s="9"/>
      <c r="M176" s="9">
        <f>M104*Traffic!M1453*12/10^7*$C176</f>
        <v>1.3434056860460364E-2</v>
      </c>
      <c r="N176" s="9">
        <f>N104*Traffic!N1453*12/10^7*$C176</f>
        <v>0</v>
      </c>
      <c r="O176" s="9">
        <f>O104*Traffic!O1453*12/10^7*$C176</f>
        <v>0</v>
      </c>
      <c r="P176" s="9">
        <f>P104*Traffic!P1453*12/10^7*$C176</f>
        <v>0</v>
      </c>
      <c r="Q176" s="9">
        <f>Q104*Traffic!Q1453*12/10^7*$C176</f>
        <v>0</v>
      </c>
      <c r="R176" s="9">
        <f>R104*Traffic!R1453*12/10^7*$C176</f>
        <v>0</v>
      </c>
      <c r="S176" s="9">
        <f>S104*Traffic!S1453*12/10^7*$C176</f>
        <v>0</v>
      </c>
      <c r="T176" s="9"/>
      <c r="U176" s="9">
        <f>U104*Traffic!U1453*365/10^7*$C176</f>
        <v>0.15342333436172084</v>
      </c>
      <c r="V176" s="9">
        <f>V104*Traffic!V1453*365/10^7*$C176</f>
        <v>4.3226533158523255E-2</v>
      </c>
      <c r="W176" s="9">
        <f>W104*Traffic!W1453*365/10^7*$C176</f>
        <v>2.7960412700401466E-2</v>
      </c>
      <c r="X176" s="9">
        <f>X104*Traffic!X1453*365/10^7*$C176</f>
        <v>2.275758604152377E-2</v>
      </c>
      <c r="Y176" s="9">
        <f>Y104*Traffic!Y1453*365/10^7*$C176</f>
        <v>1.6268578141553251E-2</v>
      </c>
      <c r="Z176" s="9">
        <f>Z104*Traffic!Z1453*365/10^7*$C176</f>
        <v>8.5403508080922411E-2</v>
      </c>
      <c r="AA176" s="9">
        <f>AA104*Traffic!AA1453*365/10^7*$C176</f>
        <v>7.7977313380917113E-3</v>
      </c>
      <c r="AB176" s="9"/>
      <c r="AC176" s="9">
        <f>AC104*Traffic!AC1453*12/10^7*$C176</f>
        <v>2.4853989224344352E-2</v>
      </c>
      <c r="AD176" s="9">
        <f>AD104*Traffic!AD1453*12/10^7*$C176</f>
        <v>1.6255600694029357E-2</v>
      </c>
      <c r="AE176" s="9">
        <f>AE104*Traffic!AE1453*12/10^7*$C176</f>
        <v>1.1361056875588492E-2</v>
      </c>
      <c r="AF176" s="9">
        <f>AF104*Traffic!AF1453*12/10^7*$C176</f>
        <v>7.5877859847291798E-3</v>
      </c>
      <c r="AG176" s="9">
        <f>AG104*Traffic!AG1453*12/10^7*$C176</f>
        <v>4.7029967939870715E-3</v>
      </c>
      <c r="AH176" s="9">
        <f>AH104*Traffic!AH1453*12/10^7*$C176</f>
        <v>3.2096644606662193E-2</v>
      </c>
      <c r="AI176" s="9">
        <f>AI104*Traffic!AI1453*12/10^7*$C176</f>
        <v>3.2197092333012033E-3</v>
      </c>
      <c r="AJ176" s="9"/>
    </row>
    <row r="177" spans="2:36" x14ac:dyDescent="0.3">
      <c r="B177" s="85">
        <f t="shared" si="4"/>
        <v>50495</v>
      </c>
      <c r="C177" s="3">
        <f>IF(B177&lt;Inputs!$E$13,0,1)</f>
        <v>1</v>
      </c>
      <c r="D177" s="1"/>
      <c r="E177" s="9">
        <f>E105*Traffic!E1454*365/10^7*$C177</f>
        <v>0.17287688310983418</v>
      </c>
      <c r="F177" s="9">
        <f>F105*Traffic!F1454*365/10^7*$C177</f>
        <v>0.11413908647281434</v>
      </c>
      <c r="G177" s="9">
        <f>G105*Traffic!G1454*365/10^7*$C177</f>
        <v>7.488485520092189E-2</v>
      </c>
      <c r="H177" s="9">
        <f>H105*Traffic!H1454*365/10^7*$C177</f>
        <v>1.5159560824663658E-2</v>
      </c>
      <c r="I177" s="9">
        <f>I105*Traffic!I1454*365/10^7*$C177</f>
        <v>0.16854102714693486</v>
      </c>
      <c r="J177" s="9">
        <f>J105*Traffic!J1454*365/10^7*$C177</f>
        <v>0.66989288350675658</v>
      </c>
      <c r="K177" s="9">
        <f>K105*Traffic!K1454*365/10^7*$C177</f>
        <v>0.10667461313293299</v>
      </c>
      <c r="L177" s="9"/>
      <c r="M177" s="9">
        <f>M105*Traffic!M1454*12/10^7*$C177</f>
        <v>1.4176288502000799E-2</v>
      </c>
      <c r="N177" s="9">
        <f>N105*Traffic!N1454*12/10^7*$C177</f>
        <v>0</v>
      </c>
      <c r="O177" s="9">
        <f>O105*Traffic!O1454*12/10^7*$C177</f>
        <v>0</v>
      </c>
      <c r="P177" s="9">
        <f>P105*Traffic!P1454*12/10^7*$C177</f>
        <v>0</v>
      </c>
      <c r="Q177" s="9">
        <f>Q105*Traffic!Q1454*12/10^7*$C177</f>
        <v>0</v>
      </c>
      <c r="R177" s="9">
        <f>R105*Traffic!R1454*12/10^7*$C177</f>
        <v>0</v>
      </c>
      <c r="S177" s="9">
        <f>S105*Traffic!S1454*12/10^7*$C177</f>
        <v>0</v>
      </c>
      <c r="T177" s="9"/>
      <c r="U177" s="9">
        <f>U105*Traffic!U1454*365/10^7*$C177</f>
        <v>0.16189997358520591</v>
      </c>
      <c r="V177" s="9">
        <f>V105*Traffic!V1454*365/10^7*$C177</f>
        <v>4.3442665824315857E-2</v>
      </c>
      <c r="W177" s="9">
        <f>W105*Traffic!W1454*365/10^7*$C177</f>
        <v>2.8100214763903474E-2</v>
      </c>
      <c r="X177" s="9">
        <f>X105*Traffic!X1454*365/10^7*$C177</f>
        <v>2.3259024378031921E-2</v>
      </c>
      <c r="Y177" s="9">
        <f>Y105*Traffic!Y1454*365/10^7*$C177</f>
        <v>1.6627038337892561E-2</v>
      </c>
      <c r="Z177" s="9">
        <f>Z105*Traffic!Z1454*365/10^7*$C177</f>
        <v>8.6784198128230641E-2</v>
      </c>
      <c r="AA177" s="9">
        <f>AA105*Traffic!AA1454*365/10^7*$C177</f>
        <v>7.9237946613908584E-3</v>
      </c>
      <c r="AB177" s="9"/>
      <c r="AC177" s="9">
        <f>AC105*Traffic!AC1454*12/10^7*$C177</f>
        <v>2.5469232323693899E-2</v>
      </c>
      <c r="AD177" s="9">
        <f>AD105*Traffic!AD1454*12/10^7*$C177</f>
        <v>1.6652151795170544E-2</v>
      </c>
      <c r="AE177" s="9">
        <f>AE105*Traffic!AE1454*12/10^7*$C177</f>
        <v>1.1638206868316663E-2</v>
      </c>
      <c r="AF177" s="9">
        <f>AF105*Traffic!AF1454*12/10^7*$C177</f>
        <v>7.7677790620892043E-3</v>
      </c>
      <c r="AG177" s="9">
        <f>AG105*Traffic!AG1454*12/10^7*$C177</f>
        <v>4.8145585680628962E-3</v>
      </c>
      <c r="AH177" s="9">
        <f>AH105*Traffic!AH1454*12/10^7*$C177</f>
        <v>3.2850817298953693E-2</v>
      </c>
      <c r="AI177" s="9">
        <f>AI105*Traffic!AI1454*12/10^7*$C177</f>
        <v>3.2953625238750918E-3</v>
      </c>
      <c r="AJ177" s="9"/>
    </row>
    <row r="178" spans="2:36" x14ac:dyDescent="0.3">
      <c r="B178" s="85">
        <f t="shared" si="4"/>
        <v>50860</v>
      </c>
      <c r="C178" s="3">
        <f>IF(B178&lt;Inputs!$E$13,0,1)</f>
        <v>1</v>
      </c>
      <c r="D178" s="1"/>
      <c r="E178" s="9">
        <f>E106*Traffic!E1455*365/10^7*$C178</f>
        <v>0.17374126752538335</v>
      </c>
      <c r="F178" s="9">
        <f>F106*Traffic!F1455*365/10^7*$C178</f>
        <v>0.1207471388475562</v>
      </c>
      <c r="G178" s="9">
        <f>G106*Traffic!G1455*365/10^7*$C178</f>
        <v>7.9220294186238369E-2</v>
      </c>
      <c r="H178" s="9">
        <f>H106*Traffic!H1455*365/10^7*$C178</f>
        <v>1.5616242594506644E-2</v>
      </c>
      <c r="I178" s="9">
        <f>I106*Traffic!I1455*365/10^7*$C178</f>
        <v>0.17361832558973628</v>
      </c>
      <c r="J178" s="9">
        <f>J106*Traffic!J1455*365/10^7*$C178</f>
        <v>0.68427910772632827</v>
      </c>
      <c r="K178" s="9">
        <f>K106*Traffic!K1455*365/10^7*$C178</f>
        <v>0.10896549416906649</v>
      </c>
      <c r="L178" s="9"/>
      <c r="M178" s="9">
        <f>M106*Traffic!M1455*12/10^7*$C178</f>
        <v>1.4925606608535126E-2</v>
      </c>
      <c r="N178" s="9">
        <f>N106*Traffic!N1455*12/10^7*$C178</f>
        <v>0</v>
      </c>
      <c r="O178" s="9">
        <f>O106*Traffic!O1455*12/10^7*$C178</f>
        <v>0</v>
      </c>
      <c r="P178" s="9">
        <f>P106*Traffic!P1455*12/10^7*$C178</f>
        <v>0</v>
      </c>
      <c r="Q178" s="9">
        <f>Q106*Traffic!Q1455*12/10^7*$C178</f>
        <v>0</v>
      </c>
      <c r="R178" s="9">
        <f>R106*Traffic!R1455*12/10^7*$C178</f>
        <v>0</v>
      </c>
      <c r="S178" s="9">
        <f>S106*Traffic!S1455*12/10^7*$C178</f>
        <v>0</v>
      </c>
      <c r="T178" s="9"/>
      <c r="U178" s="9">
        <f>U106*Traffic!U1455*365/10^7*$C178</f>
        <v>0.16270947345313191</v>
      </c>
      <c r="V178" s="9">
        <f>V106*Traffic!V1455*365/10^7*$C178</f>
        <v>4.5165392227693883E-2</v>
      </c>
      <c r="W178" s="9">
        <f>W106*Traffic!W1455*365/10^7*$C178</f>
        <v>2.9214533625230663E-2</v>
      </c>
      <c r="X178" s="9">
        <f>X106*Traffic!X1455*365/10^7*$C178</f>
        <v>2.3764908158254109E-2</v>
      </c>
      <c r="Y178" s="9">
        <f>Y106*Traffic!Y1455*365/10^7*$C178</f>
        <v>1.6988676421741723E-2</v>
      </c>
      <c r="Z178" s="9">
        <f>Z106*Traffic!Z1455*365/10^7*$C178</f>
        <v>8.9135000857748059E-2</v>
      </c>
      <c r="AA178" s="9">
        <f>AA106*Traffic!AA1455*365/10^7*$C178</f>
        <v>8.13843371458128E-3</v>
      </c>
      <c r="AB178" s="9"/>
      <c r="AC178" s="9">
        <f>AC106*Traffic!AC1455*12/10^7*$C178</f>
        <v>2.6090006504306335E-2</v>
      </c>
      <c r="AD178" s="9">
        <f>AD106*Traffic!AD1455*12/10^7*$C178</f>
        <v>1.7052262017305791E-2</v>
      </c>
      <c r="AE178" s="9">
        <f>AE106*Traffic!AE1455*12/10^7*$C178</f>
        <v>1.1917844334550225E-2</v>
      </c>
      <c r="AF178" s="9">
        <f>AF106*Traffic!AF1455*12/10^7*$C178</f>
        <v>7.9558716673083681E-3</v>
      </c>
      <c r="AG178" s="9">
        <f>AG106*Traffic!AG1455*12/10^7*$C178</f>
        <v>4.9311405224167345E-3</v>
      </c>
      <c r="AH178" s="9">
        <f>AH106*Traffic!AH1455*12/10^7*$C178</f>
        <v>3.3629809844980374E-2</v>
      </c>
      <c r="AI178" s="9">
        <f>AI106*Traffic!AI1455*12/10^7*$C178</f>
        <v>3.3735055672944728E-3</v>
      </c>
      <c r="AJ178" s="9"/>
    </row>
    <row r="179" spans="2:36" x14ac:dyDescent="0.3">
      <c r="B179" s="85">
        <f t="shared" si="4"/>
        <v>51226</v>
      </c>
      <c r="C179" s="3">
        <f>IF(B179&lt;Inputs!$E$13,0,1)</f>
        <v>1</v>
      </c>
      <c r="D179" s="1"/>
      <c r="E179" s="9">
        <f>E107*Traffic!E1456*365/10^7*$C179</f>
        <v>0.17460997386301022</v>
      </c>
      <c r="F179" s="9">
        <f>F107*Traffic!F1456*365/10^7*$C179</f>
        <v>0.121350874541794</v>
      </c>
      <c r="G179" s="9">
        <f>G107*Traffic!G1456*365/10^7*$C179</f>
        <v>7.9616395657169589E-2</v>
      </c>
      <c r="H179" s="9">
        <f>H107*Traffic!H1456*365/10^7*$C179</f>
        <v>1.6077112193027449E-2</v>
      </c>
      <c r="I179" s="9">
        <f>I107*Traffic!I1456*365/10^7*$C179</f>
        <v>0.17874218349128687</v>
      </c>
      <c r="J179" s="9">
        <f>J107*Traffic!J1456*365/10^7*$C179</f>
        <v>0.69879244686600717</v>
      </c>
      <c r="K179" s="9">
        <f>K107*Traffic!K1456*365/10^7*$C179</f>
        <v>0.11127661715023288</v>
      </c>
      <c r="L179" s="9"/>
      <c r="M179" s="9">
        <f>M107*Traffic!M1456*12/10^7*$C179</f>
        <v>1.5682063488922243E-2</v>
      </c>
      <c r="N179" s="9">
        <f>N107*Traffic!N1456*12/10^7*$C179</f>
        <v>0</v>
      </c>
      <c r="O179" s="9">
        <f>O107*Traffic!O1456*12/10^7*$C179</f>
        <v>0</v>
      </c>
      <c r="P179" s="9">
        <f>P107*Traffic!P1456*12/10^7*$C179</f>
        <v>0</v>
      </c>
      <c r="Q179" s="9">
        <f>Q107*Traffic!Q1456*12/10^7*$C179</f>
        <v>0</v>
      </c>
      <c r="R179" s="9">
        <f>R107*Traffic!R1456*12/10^7*$C179</f>
        <v>0</v>
      </c>
      <c r="S179" s="9">
        <f>S107*Traffic!S1456*12/10^7*$C179</f>
        <v>0</v>
      </c>
      <c r="T179" s="9"/>
      <c r="U179" s="9">
        <f>U107*Traffic!U1456*365/10^7*$C179</f>
        <v>0.17130983133565461</v>
      </c>
      <c r="V179" s="9">
        <f>V107*Traffic!V1456*365/10^7*$C179</f>
        <v>4.5391219188832335E-2</v>
      </c>
      <c r="W179" s="9">
        <f>W107*Traffic!W1456*365/10^7*$C179</f>
        <v>2.9360606293356815E-2</v>
      </c>
      <c r="X179" s="9">
        <f>X107*Traffic!X1456*365/10^7*$C179</f>
        <v>2.4275269300669075E-2</v>
      </c>
      <c r="Y179" s="9">
        <f>Y107*Traffic!Y1456*365/10^7*$C179</f>
        <v>1.7353515210470922E-2</v>
      </c>
      <c r="Z179" s="9">
        <f>Z107*Traffic!Z1456*365/10^7*$C179</f>
        <v>9.1507142009607523E-2</v>
      </c>
      <c r="AA179" s="9">
        <f>AA107*Traffic!AA1456*365/10^7*$C179</f>
        <v>8.3550210634370705E-3</v>
      </c>
      <c r="AB179" s="9"/>
      <c r="AC179" s="9">
        <f>AC107*Traffic!AC1456*12/10^7*$C179</f>
        <v>2.6716351695916806E-2</v>
      </c>
      <c r="AD179" s="9">
        <f>AD107*Traffic!AD1456*12/10^7*$C179</f>
        <v>1.7455957037867512E-2</v>
      </c>
      <c r="AE179" s="9">
        <f>AE107*Traffic!AE1456*12/10^7*$C179</f>
        <v>1.2199987220274412E-2</v>
      </c>
      <c r="AF179" s="9">
        <f>AF107*Traffic!AF1456*12/10^7*$C179</f>
        <v>8.1456510041031747E-3</v>
      </c>
      <c r="AG179" s="9">
        <f>AG107*Traffic!AG1456*12/10^7*$C179</f>
        <v>5.048767932349916E-3</v>
      </c>
      <c r="AH179" s="9">
        <f>AH107*Traffic!AH1456*12/10^7*$C179</f>
        <v>3.4433941991676882E-2</v>
      </c>
      <c r="AI179" s="9">
        <f>AI107*Traffic!AI1456*12/10^7*$C179</f>
        <v>3.4541704383188924E-3</v>
      </c>
      <c r="AJ179" s="9"/>
    </row>
    <row r="180" spans="2:36" x14ac:dyDescent="0.3">
      <c r="B180" s="85">
        <f t="shared" si="4"/>
        <v>51591</v>
      </c>
      <c r="C180" s="3">
        <f>IF(B180&lt;Inputs!$E$13,0,1)</f>
        <v>1</v>
      </c>
      <c r="D180" s="1"/>
      <c r="E180" s="9">
        <f>E108*Traffic!E1457*365/10^7*$C180</f>
        <v>0.14083709769849539</v>
      </c>
      <c r="F180" s="9">
        <f>F108*Traffic!F1457*365/10^7*$C180</f>
        <v>9.1354029149440408E-2</v>
      </c>
      <c r="G180" s="9">
        <f>G108*Traffic!G1457*365/10^7*$C180</f>
        <v>5.9935938303711918E-2</v>
      </c>
      <c r="H180" s="9">
        <f>H108*Traffic!H1457*365/10^7*$C180</f>
        <v>1.2102994572279089E-2</v>
      </c>
      <c r="I180" s="9">
        <f>I108*Traffic!I1457*365/10^7*$C180</f>
        <v>0.13455872240355304</v>
      </c>
      <c r="J180" s="9">
        <f>J108*Traffic!J1457*365/10^7*$C180</f>
        <v>0.53440735012688423</v>
      </c>
      <c r="K180" s="9">
        <f>K108*Traffic!K1457*365/10^7*$C180</f>
        <v>8.5099720766933923E-2</v>
      </c>
      <c r="L180" s="9"/>
      <c r="M180" s="9">
        <f>M108*Traffic!M1457*12/10^7*$C180</f>
        <v>1.2318885241908632E-2</v>
      </c>
      <c r="N180" s="9">
        <f>N108*Traffic!N1457*12/10^7*$C180</f>
        <v>0</v>
      </c>
      <c r="O180" s="9">
        <f>O108*Traffic!O1457*12/10^7*$C180</f>
        <v>0</v>
      </c>
      <c r="P180" s="9">
        <f>P108*Traffic!P1457*12/10^7*$C180</f>
        <v>0</v>
      </c>
      <c r="Q180" s="9">
        <f>Q108*Traffic!Q1457*12/10^7*$C180</f>
        <v>0</v>
      </c>
      <c r="R180" s="9">
        <f>R108*Traffic!R1457*12/10^7*$C180</f>
        <v>0</v>
      </c>
      <c r="S180" s="9">
        <f>S108*Traffic!S1457*12/10^7*$C180</f>
        <v>0</v>
      </c>
      <c r="T180" s="9"/>
      <c r="U180" s="9">
        <f>U108*Traffic!U1457*365/10^7*$C180</f>
        <v>0.1289635808931332</v>
      </c>
      <c r="V180" s="9">
        <f>V108*Traffic!V1457*365/10^7*$C180</f>
        <v>3.530994841018905E-2</v>
      </c>
      <c r="W180" s="9">
        <f>W108*Traffic!W1457*365/10^7*$C180</f>
        <v>2.2839692610974564E-2</v>
      </c>
      <c r="X180" s="9">
        <f>X108*Traffic!X1457*365/10^7*$C180</f>
        <v>1.8864145480476435E-2</v>
      </c>
      <c r="Y180" s="9">
        <f>Y108*Traffic!Y1457*365/10^7*$C180</f>
        <v>1.3485297793131438E-2</v>
      </c>
      <c r="Z180" s="9">
        <f>Z108*Traffic!Z1457*365/10^7*$C180</f>
        <v>6.9612529557160963E-2</v>
      </c>
      <c r="AA180" s="9">
        <f>AA108*Traffic!AA1457*365/10^7*$C180</f>
        <v>6.3559426942669727E-3</v>
      </c>
      <c r="AB180" s="9"/>
      <c r="AC180" s="9">
        <f>AC108*Traffic!AC1457*12/10^7*$C180</f>
        <v>2.0485624036914441E-2</v>
      </c>
      <c r="AD180" s="9">
        <f>AD108*Traffic!AD1457*12/10^7*$C180</f>
        <v>1.3380721125156869E-2</v>
      </c>
      <c r="AE180" s="9">
        <f>AE108*Traffic!AE1457*12/10^7*$C180</f>
        <v>9.351800441009351E-3</v>
      </c>
      <c r="AF180" s="9">
        <f>AF108*Traffic!AF1457*12/10^7*$C180</f>
        <v>6.245040627321531E-3</v>
      </c>
      <c r="AG180" s="9">
        <f>AG108*Traffic!AG1457*12/10^7*$C180</f>
        <v>3.8707478186287394E-3</v>
      </c>
      <c r="AH180" s="9">
        <f>AH108*Traffic!AH1457*12/10^7*$C180</f>
        <v>2.6400954842392674E-2</v>
      </c>
      <c r="AI180" s="9">
        <f>AI108*Traffic!AI1457*12/10^7*$C180</f>
        <v>2.6483577681006543E-3</v>
      </c>
      <c r="AJ180" s="9"/>
    </row>
    <row r="182" spans="2:36" s="103" customFormat="1" x14ac:dyDescent="0.3">
      <c r="B182" s="102" t="s">
        <v>279</v>
      </c>
      <c r="C182" s="102"/>
      <c r="E182" s="102"/>
      <c r="F182" s="102"/>
    </row>
    <row r="183" spans="2:36" x14ac:dyDescent="0.3">
      <c r="B183" s="1"/>
      <c r="C183" s="1"/>
      <c r="D183" s="1"/>
      <c r="E183" s="305" t="s">
        <v>89</v>
      </c>
      <c r="F183" s="305"/>
      <c r="G183" s="305"/>
      <c r="H183" s="305"/>
      <c r="I183" s="305"/>
      <c r="J183" s="305"/>
      <c r="K183" s="305"/>
      <c r="L183" s="1"/>
      <c r="M183" s="305" t="s">
        <v>64</v>
      </c>
      <c r="N183" s="305"/>
      <c r="O183" s="305"/>
      <c r="P183" s="305"/>
      <c r="Q183" s="305"/>
      <c r="R183" s="305"/>
      <c r="S183" s="305"/>
      <c r="T183" s="1"/>
      <c r="U183" s="305" t="s">
        <v>65</v>
      </c>
      <c r="V183" s="305"/>
      <c r="W183" s="305"/>
      <c r="X183" s="305"/>
      <c r="Y183" s="305"/>
      <c r="Z183" s="305"/>
      <c r="AA183" s="305"/>
      <c r="AB183" s="1"/>
      <c r="AC183" s="305" t="s">
        <v>66</v>
      </c>
      <c r="AD183" s="305"/>
      <c r="AE183" s="305"/>
      <c r="AF183" s="305"/>
      <c r="AG183" s="305"/>
      <c r="AH183" s="305"/>
      <c r="AI183" s="305"/>
    </row>
    <row r="184" spans="2:36" x14ac:dyDescent="0.3">
      <c r="B184" s="4" t="s">
        <v>67</v>
      </c>
      <c r="C184" s="4" t="s">
        <v>322</v>
      </c>
      <c r="D184" s="3"/>
      <c r="E184" s="3" t="s">
        <v>70</v>
      </c>
      <c r="F184" s="3" t="s">
        <v>69</v>
      </c>
      <c r="G184" s="3" t="s">
        <v>61</v>
      </c>
      <c r="H184" s="3" t="s">
        <v>68</v>
      </c>
      <c r="I184" s="3" t="s">
        <v>71</v>
      </c>
      <c r="J184" s="3" t="s">
        <v>72</v>
      </c>
      <c r="K184" s="3" t="s">
        <v>62</v>
      </c>
      <c r="L184" s="3"/>
      <c r="M184" s="3" t="s">
        <v>70</v>
      </c>
      <c r="N184" s="3" t="s">
        <v>69</v>
      </c>
      <c r="O184" s="3" t="s">
        <v>61</v>
      </c>
      <c r="P184" s="3" t="s">
        <v>68</v>
      </c>
      <c r="Q184" s="3" t="s">
        <v>71</v>
      </c>
      <c r="R184" s="3" t="s">
        <v>72</v>
      </c>
      <c r="S184" s="3" t="s">
        <v>62</v>
      </c>
      <c r="T184" s="3"/>
      <c r="U184" s="3" t="s">
        <v>70</v>
      </c>
      <c r="V184" s="3" t="s">
        <v>69</v>
      </c>
      <c r="W184" s="3" t="s">
        <v>61</v>
      </c>
      <c r="X184" s="3" t="s">
        <v>68</v>
      </c>
      <c r="Y184" s="3" t="s">
        <v>71</v>
      </c>
      <c r="Z184" s="3" t="s">
        <v>72</v>
      </c>
      <c r="AA184" s="3" t="s">
        <v>62</v>
      </c>
      <c r="AB184" s="3"/>
      <c r="AC184" s="3" t="s">
        <v>70</v>
      </c>
      <c r="AD184" s="3" t="s">
        <v>69</v>
      </c>
      <c r="AE184" s="3" t="s">
        <v>61</v>
      </c>
      <c r="AF184" s="3" t="s">
        <v>68</v>
      </c>
      <c r="AG184" s="3" t="s">
        <v>71</v>
      </c>
      <c r="AH184" s="3" t="s">
        <v>72</v>
      </c>
      <c r="AI184" s="3" t="s">
        <v>62</v>
      </c>
    </row>
    <row r="185" spans="2:36" hidden="1" x14ac:dyDescent="0.3">
      <c r="B185" s="85">
        <f>B114</f>
        <v>40633</v>
      </c>
      <c r="C185" s="3">
        <f>IF(B185&lt;Inputs!$E$13,0,1)</f>
        <v>0</v>
      </c>
      <c r="D185" s="1"/>
      <c r="E185" s="9">
        <f>E113*Traffic!E1462*365/10^7*$C185</f>
        <v>0</v>
      </c>
      <c r="F185" s="9">
        <f>F113*Traffic!F1462*365/10^7*$C185</f>
        <v>0</v>
      </c>
      <c r="G185" s="9">
        <f>G113*Traffic!G1462*365/10^7*$C185</f>
        <v>0</v>
      </c>
      <c r="H185" s="9">
        <f>H113*Traffic!H1462*365/10^7*$C185</f>
        <v>0</v>
      </c>
      <c r="I185" s="9">
        <f>I113*Traffic!I1462*365/10^7*$C185</f>
        <v>0</v>
      </c>
      <c r="J185" s="9">
        <f>J113*Traffic!J1462*365/10^7*$C185</f>
        <v>0</v>
      </c>
      <c r="K185" s="9">
        <f>K113*Traffic!K1462*365/10^7*$C185</f>
        <v>0</v>
      </c>
      <c r="L185" s="9"/>
      <c r="M185" s="9">
        <f>M113*Traffic!M1462*12/10^7*$C185</f>
        <v>0</v>
      </c>
      <c r="N185" s="9">
        <f>N113*Traffic!N1462*12/10^7*$C185</f>
        <v>0</v>
      </c>
      <c r="O185" s="9">
        <f>O113*Traffic!O1462*12/10^7*$C185</f>
        <v>0</v>
      </c>
      <c r="P185" s="9">
        <f>P113*Traffic!P1462*12/10^7*$C185</f>
        <v>0</v>
      </c>
      <c r="Q185" s="9">
        <f>Q113*Traffic!Q1462*12/10^7*$C185</f>
        <v>0</v>
      </c>
      <c r="R185" s="9">
        <f>R113*Traffic!R1462*12/10^7*$C185</f>
        <v>0</v>
      </c>
      <c r="S185" s="9">
        <f>S113*Traffic!S1462*12/10^7*$C185</f>
        <v>0</v>
      </c>
      <c r="T185" s="9"/>
      <c r="U185" s="9">
        <f>U113*Traffic!U1462*365/10^7*$C185</f>
        <v>0</v>
      </c>
      <c r="V185" s="9">
        <f>V113*Traffic!V1462*365/10^7*$C185</f>
        <v>0</v>
      </c>
      <c r="W185" s="9">
        <f>W113*Traffic!W1462*365/10^7*$C185</f>
        <v>0</v>
      </c>
      <c r="X185" s="9">
        <f>X113*Traffic!X1462*365/10^7*$C185</f>
        <v>0</v>
      </c>
      <c r="Y185" s="9">
        <f>Y113*Traffic!Y1462*365/10^7*$C185</f>
        <v>0</v>
      </c>
      <c r="Z185" s="9">
        <f>Z113*Traffic!Z1462*365/10^7*$C185</f>
        <v>0</v>
      </c>
      <c r="AA185" s="9">
        <f>AA113*Traffic!AA1462*365/10^7*$C185</f>
        <v>0</v>
      </c>
      <c r="AB185" s="9"/>
      <c r="AC185" s="9">
        <f>AC113*Traffic!AC1462*12/10^7*$C185</f>
        <v>0</v>
      </c>
      <c r="AD185" s="9">
        <f>AD113*Traffic!AD1462*12/10^7*$C185</f>
        <v>0</v>
      </c>
      <c r="AE185" s="9">
        <f>AE113*Traffic!AE1462*12/10^7*$C185</f>
        <v>0</v>
      </c>
      <c r="AF185" s="9">
        <f>AF113*Traffic!AF1462*12/10^7*$C185</f>
        <v>0</v>
      </c>
      <c r="AG185" s="9">
        <f>AG113*Traffic!AG1462*12/10^7*$C185</f>
        <v>0</v>
      </c>
      <c r="AH185" s="9">
        <f>AH113*Traffic!AH1462*12/10^7*$C185</f>
        <v>0</v>
      </c>
      <c r="AI185" s="9">
        <f>AI113*Traffic!AI1462*12/10^7*$C185</f>
        <v>0</v>
      </c>
      <c r="AJ185" s="9"/>
    </row>
    <row r="186" spans="2:36" hidden="1" x14ac:dyDescent="0.3">
      <c r="B186" s="85">
        <f t="shared" ref="B186:B215" si="5">B115</f>
        <v>40999</v>
      </c>
      <c r="C186" s="3">
        <f>IF(B186&lt;Inputs!$E$13,0,1)</f>
        <v>0</v>
      </c>
      <c r="D186" s="1"/>
      <c r="E186" s="9">
        <f>E114*Traffic!E1463*365/10^7*$C186</f>
        <v>0</v>
      </c>
      <c r="F186" s="9">
        <f>F114*Traffic!F1463*365/10^7*$C186</f>
        <v>0</v>
      </c>
      <c r="G186" s="9">
        <f>G114*Traffic!G1463*365/10^7*$C186</f>
        <v>0</v>
      </c>
      <c r="H186" s="9">
        <f>H114*Traffic!H1463*365/10^7*$C186</f>
        <v>0</v>
      </c>
      <c r="I186" s="9">
        <f>I114*Traffic!I1463*365/10^7*$C186</f>
        <v>0</v>
      </c>
      <c r="J186" s="9">
        <f>J114*Traffic!J1463*365/10^7*$C186</f>
        <v>0</v>
      </c>
      <c r="K186" s="9">
        <f>K114*Traffic!K1463*365/10^7*$C186</f>
        <v>0</v>
      </c>
      <c r="L186" s="9"/>
      <c r="M186" s="9">
        <f>M114*Traffic!M1463*12/10^7*$C186</f>
        <v>0</v>
      </c>
      <c r="N186" s="9">
        <f>N114*Traffic!N1463*12/10^7*$C186</f>
        <v>0</v>
      </c>
      <c r="O186" s="9">
        <f>O114*Traffic!O1463*12/10^7*$C186</f>
        <v>0</v>
      </c>
      <c r="P186" s="9">
        <f>P114*Traffic!P1463*12/10^7*$C186</f>
        <v>0</v>
      </c>
      <c r="Q186" s="9">
        <f>Q114*Traffic!Q1463*12/10^7*$C186</f>
        <v>0</v>
      </c>
      <c r="R186" s="9">
        <f>R114*Traffic!R1463*12/10^7*$C186</f>
        <v>0</v>
      </c>
      <c r="S186" s="9">
        <f>S114*Traffic!S1463*12/10^7*$C186</f>
        <v>0</v>
      </c>
      <c r="T186" s="9"/>
      <c r="U186" s="9">
        <f>U114*Traffic!U1463*365/10^7*$C186</f>
        <v>0</v>
      </c>
      <c r="V186" s="9">
        <f>V114*Traffic!V1463*365/10^7*$C186</f>
        <v>0</v>
      </c>
      <c r="W186" s="9">
        <f>W114*Traffic!W1463*365/10^7*$C186</f>
        <v>0</v>
      </c>
      <c r="X186" s="9">
        <f>X114*Traffic!X1463*365/10^7*$C186</f>
        <v>0</v>
      </c>
      <c r="Y186" s="9">
        <f>Y114*Traffic!Y1463*365/10^7*$C186</f>
        <v>0</v>
      </c>
      <c r="Z186" s="9">
        <f>Z114*Traffic!Z1463*365/10^7*$C186</f>
        <v>0</v>
      </c>
      <c r="AA186" s="9">
        <f>AA114*Traffic!AA1463*365/10^7*$C186</f>
        <v>0</v>
      </c>
      <c r="AB186" s="9"/>
      <c r="AC186" s="9">
        <f>AC114*Traffic!AC1463*12/10^7*$C186</f>
        <v>0</v>
      </c>
      <c r="AD186" s="9">
        <f>AD114*Traffic!AD1463*12/10^7*$C186</f>
        <v>0</v>
      </c>
      <c r="AE186" s="9">
        <f>AE114*Traffic!AE1463*12/10^7*$C186</f>
        <v>0</v>
      </c>
      <c r="AF186" s="9">
        <f>AF114*Traffic!AF1463*12/10^7*$C186</f>
        <v>0</v>
      </c>
      <c r="AG186" s="9">
        <f>AG114*Traffic!AG1463*12/10^7*$C186</f>
        <v>0</v>
      </c>
      <c r="AH186" s="9">
        <f>AH114*Traffic!AH1463*12/10^7*$C186</f>
        <v>0</v>
      </c>
      <c r="AI186" s="9">
        <f>AI114*Traffic!AI1463*12/10^7*$C186</f>
        <v>0</v>
      </c>
      <c r="AJ186" s="9"/>
    </row>
    <row r="187" spans="2:36" hidden="1" x14ac:dyDescent="0.3">
      <c r="B187" s="85">
        <f t="shared" si="5"/>
        <v>41364</v>
      </c>
      <c r="C187" s="3">
        <f>IF(B187&lt;Inputs!$E$13,0,1)</f>
        <v>1</v>
      </c>
      <c r="D187" s="1"/>
      <c r="E187" s="9">
        <f>E115*Traffic!E1464*365/10^7*$C187</f>
        <v>0.26370312405491386</v>
      </c>
      <c r="F187" s="9">
        <f>F115*Traffic!F1464*365/10^7*$C187</f>
        <v>8.3038409883679665E-2</v>
      </c>
      <c r="G187" s="9">
        <f>G115*Traffic!G1464*365/10^7*$C187</f>
        <v>0.1595086252922448</v>
      </c>
      <c r="H187" s="9">
        <f>H115*Traffic!H1464*365/10^7*$C187</f>
        <v>1.0610052252585127</v>
      </c>
      <c r="I187" s="9">
        <f>I115*Traffic!I1464*365/10^7*$C187</f>
        <v>1.9447250209420439</v>
      </c>
      <c r="J187" s="9">
        <f>J115*Traffic!J1464*365/10^7*$C187</f>
        <v>1.2021706624163939</v>
      </c>
      <c r="K187" s="9">
        <f>K115*Traffic!K1464*365/10^7*$C187</f>
        <v>0.15162531986916267</v>
      </c>
      <c r="L187" s="9"/>
      <c r="M187" s="9">
        <f>M115*Traffic!M1464*12/10^7*$C187</f>
        <v>2.6865633783530875E-2</v>
      </c>
      <c r="N187" s="9">
        <f>N115*Traffic!N1464*12/10^7*$C187</f>
        <v>0</v>
      </c>
      <c r="O187" s="9">
        <f>O115*Traffic!O1464*12/10^7*$C187</f>
        <v>0</v>
      </c>
      <c r="P187" s="9">
        <f>P115*Traffic!P1464*12/10^7*$C187</f>
        <v>0</v>
      </c>
      <c r="Q187" s="9">
        <f>Q115*Traffic!Q1464*12/10^7*$C187</f>
        <v>0</v>
      </c>
      <c r="R187" s="9">
        <f>R115*Traffic!R1464*12/10^7*$C187</f>
        <v>0</v>
      </c>
      <c r="S187" s="9">
        <f>S115*Traffic!S1464*12/10^7*$C187</f>
        <v>0</v>
      </c>
      <c r="T187" s="9"/>
      <c r="U187" s="9">
        <f>U115*Traffic!U1464*365/10^7*$C187</f>
        <v>0.38860416306066031</v>
      </c>
      <c r="V187" s="9">
        <f>V115*Traffic!V1464*365/10^7*$C187</f>
        <v>3.3879073583181755E-2</v>
      </c>
      <c r="W187" s="9">
        <f>W115*Traffic!W1464*365/10^7*$C187</f>
        <v>6.569852422323999E-2</v>
      </c>
      <c r="X187" s="9">
        <f>X115*Traffic!X1464*365/10^7*$C187</f>
        <v>0.17551934257814494</v>
      </c>
      <c r="Y187" s="9">
        <f>Y115*Traffic!Y1464*365/10^7*$C187</f>
        <v>0.26074822155435007</v>
      </c>
      <c r="Z187" s="9">
        <f>Z115*Traffic!Z1464*365/10^7*$C187</f>
        <v>0.14978803199422802</v>
      </c>
      <c r="AA187" s="9">
        <f>AA115*Traffic!AA1464*365/10^7*$C187</f>
        <v>1.7118514259673999E-2</v>
      </c>
      <c r="AB187" s="9"/>
      <c r="AC187" s="9">
        <f>AC115*Traffic!AC1464*12/10^7*$C187</f>
        <v>0.11948385750811488</v>
      </c>
      <c r="AD187" s="9">
        <f>AD115*Traffic!AD1464*12/10^7*$C187</f>
        <v>4.843893460818061E-3</v>
      </c>
      <c r="AE187" s="9">
        <f>AE115*Traffic!AE1464*12/10^7*$C187</f>
        <v>9.4052191989888005E-3</v>
      </c>
      <c r="AF187" s="9">
        <f>AF115*Traffic!AF1464*12/10^7*$C187</f>
        <v>5.6259398357712001E-2</v>
      </c>
      <c r="AG187" s="9">
        <f>AG115*Traffic!AG1464*12/10^7*$C187</f>
        <v>0.159191388709848</v>
      </c>
      <c r="AH187" s="9">
        <f>AH115*Traffic!AH1464*12/10^7*$C187</f>
        <v>7.7731012668672021E-3</v>
      </c>
      <c r="AI187" s="9">
        <f>AI115*Traffic!AI1464*12/10^7*$C187</f>
        <v>1.665881611812E-2</v>
      </c>
      <c r="AJ187" s="9"/>
    </row>
    <row r="188" spans="2:36" hidden="1" x14ac:dyDescent="0.3">
      <c r="B188" s="85">
        <f t="shared" si="5"/>
        <v>41729</v>
      </c>
      <c r="C188" s="3">
        <f>IF(B188&lt;Inputs!$E$13,0,1)</f>
        <v>1</v>
      </c>
      <c r="D188" s="1"/>
      <c r="E188" s="9">
        <f>E116*Traffic!E1465*365/10^7*$C188</f>
        <v>0.30947108086686781</v>
      </c>
      <c r="F188" s="9">
        <f>F116*Traffic!F1465*365/10^7*$C188</f>
        <v>9.9008003530181285E-2</v>
      </c>
      <c r="G188" s="9">
        <f>G116*Traffic!G1465*365/10^7*$C188</f>
        <v>0.19234458093863599</v>
      </c>
      <c r="H188" s="9">
        <f>H116*Traffic!H1465*365/10^7*$C188</f>
        <v>1.2606024555037059</v>
      </c>
      <c r="I188" s="9">
        <f>I116*Traffic!I1465*365/10^7*$C188</f>
        <v>2.3628948227637196</v>
      </c>
      <c r="J188" s="9">
        <f>J116*Traffic!J1465*365/10^7*$C188</f>
        <v>1.4710599579143993</v>
      </c>
      <c r="K188" s="9">
        <f>K116*Traffic!K1465*365/10^7*$C188</f>
        <v>0.18515285996731021</v>
      </c>
      <c r="L188" s="9"/>
      <c r="M188" s="9">
        <f>M116*Traffic!M1465*12/10^7*$C188</f>
        <v>3.3199160755004155E-2</v>
      </c>
      <c r="N188" s="9">
        <f>N116*Traffic!N1465*12/10^7*$C188</f>
        <v>0</v>
      </c>
      <c r="O188" s="9">
        <f>O116*Traffic!O1465*12/10^7*$C188</f>
        <v>0</v>
      </c>
      <c r="P188" s="9">
        <f>P116*Traffic!P1465*12/10^7*$C188</f>
        <v>0</v>
      </c>
      <c r="Q188" s="9">
        <f>Q116*Traffic!Q1465*12/10^7*$C188</f>
        <v>0</v>
      </c>
      <c r="R188" s="9">
        <f>R116*Traffic!R1465*12/10^7*$C188</f>
        <v>0</v>
      </c>
      <c r="S188" s="9">
        <f>S116*Traffic!S1465*12/10^7*$C188</f>
        <v>0</v>
      </c>
      <c r="T188" s="9"/>
      <c r="U188" s="9">
        <f>U116*Traffic!U1465*365/10^7*$C188</f>
        <v>0.48021822084521454</v>
      </c>
      <c r="V188" s="9">
        <f>V116*Traffic!V1465*365/10^7*$C188</f>
        <v>3.9989938676028736E-2</v>
      </c>
      <c r="W188" s="9">
        <f>W116*Traffic!W1465*365/10^7*$C188</f>
        <v>7.8419104886156998E-2</v>
      </c>
      <c r="X188" s="9">
        <f>X116*Traffic!X1465*365/10^7*$C188</f>
        <v>0.20644753855772549</v>
      </c>
      <c r="Y188" s="9">
        <f>Y116*Traffic!Y1465*365/10^7*$C188</f>
        <v>0.31363649265390747</v>
      </c>
      <c r="Z188" s="9">
        <f>Z116*Traffic!Z1465*365/10^7*$C188</f>
        <v>0.18160430245507753</v>
      </c>
      <c r="AA188" s="9">
        <f>AA116*Traffic!AA1465*365/10^7*$C188</f>
        <v>2.0710277939631608E-2</v>
      </c>
      <c r="AB188" s="9"/>
      <c r="AC188" s="9">
        <f>AC116*Traffic!AC1465*12/10^7*$C188</f>
        <v>0.14385804117762094</v>
      </c>
      <c r="AD188" s="9">
        <f>AD116*Traffic!AD1465*12/10^7*$C188</f>
        <v>5.711019178783013E-3</v>
      </c>
      <c r="AE188" s="9">
        <f>AE116*Traffic!AE1465*12/10^7*$C188</f>
        <v>1.1222220742391997E-2</v>
      </c>
      <c r="AF188" s="9">
        <f>AF116*Traffic!AF1465*12/10^7*$C188</f>
        <v>6.6126606578297997E-2</v>
      </c>
      <c r="AG188" s="9">
        <f>AG116*Traffic!AG1465*12/10^7*$C188</f>
        <v>0.19133353143764101</v>
      </c>
      <c r="AH188" s="9">
        <f>AH116*Traffic!AH1465*12/10^7*$C188</f>
        <v>9.4121670865739988E-3</v>
      </c>
      <c r="AI188" s="9">
        <f>AI116*Traffic!AI1465*12/10^7*$C188</f>
        <v>2.0120954956619995E-2</v>
      </c>
      <c r="AJ188" s="9"/>
    </row>
    <row r="189" spans="2:36" hidden="1" x14ac:dyDescent="0.3">
      <c r="B189" s="85">
        <f t="shared" si="5"/>
        <v>42094</v>
      </c>
      <c r="C189" s="3">
        <f>IF(B189&lt;Inputs!$E$13,0,1)</f>
        <v>1</v>
      </c>
      <c r="D189" s="1"/>
      <c r="E189" s="9">
        <f>E117*Traffic!E1466*365/10^7*$C189</f>
        <v>0.36800939272648103</v>
      </c>
      <c r="F189" s="9">
        <f>F117*Traffic!F1466*365/10^7*$C189</f>
        <v>0.11089264063246033</v>
      </c>
      <c r="G189" s="9">
        <f>G117*Traffic!G1466*365/10^7*$C189</f>
        <v>0.21683781866115001</v>
      </c>
      <c r="H189" s="9">
        <f>H117*Traffic!H1466*365/10^7*$C189</f>
        <v>1.3624395656672919</v>
      </c>
      <c r="I189" s="9">
        <f>I117*Traffic!I1466*365/10^7*$C189</f>
        <v>2.6126828066444054</v>
      </c>
      <c r="J189" s="9">
        <f>J117*Traffic!J1466*365/10^7*$C189</f>
        <v>1.6526191812286197</v>
      </c>
      <c r="K189" s="9">
        <f>K117*Traffic!K1466*365/10^7*$C189</f>
        <v>0.20774895642620023</v>
      </c>
      <c r="L189" s="9"/>
      <c r="M189" s="9">
        <f>M117*Traffic!M1466*12/10^7*$C189</f>
        <v>3.5531698017674876E-2</v>
      </c>
      <c r="N189" s="9">
        <f>N117*Traffic!N1466*12/10^7*$C189</f>
        <v>0</v>
      </c>
      <c r="O189" s="9">
        <f>O117*Traffic!O1466*12/10^7*$C189</f>
        <v>0</v>
      </c>
      <c r="P189" s="9">
        <f>P117*Traffic!P1466*12/10^7*$C189</f>
        <v>0</v>
      </c>
      <c r="Q189" s="9">
        <f>Q117*Traffic!Q1466*12/10^7*$C189</f>
        <v>0</v>
      </c>
      <c r="R189" s="9">
        <f>R117*Traffic!R1466*12/10^7*$C189</f>
        <v>0</v>
      </c>
      <c r="S189" s="9">
        <f>S117*Traffic!S1466*12/10^7*$C189</f>
        <v>0</v>
      </c>
      <c r="T189" s="9"/>
      <c r="U189" s="9">
        <f>U117*Traffic!U1466*365/10^7*$C189</f>
        <v>0.55067542782022794</v>
      </c>
      <c r="V189" s="9">
        <f>V117*Traffic!V1466*365/10^7*$C189</f>
        <v>4.3790292276779136E-2</v>
      </c>
      <c r="W189" s="9">
        <f>W117*Traffic!W1466*365/10^7*$C189</f>
        <v>8.6444274122909975E-2</v>
      </c>
      <c r="X189" s="9">
        <f>X117*Traffic!X1466*365/10^7*$C189</f>
        <v>0.22580283770808493</v>
      </c>
      <c r="Y189" s="9">
        <f>Y117*Traffic!Y1466*365/10^7*$C189</f>
        <v>0.35078089773122001</v>
      </c>
      <c r="Z189" s="9">
        <f>Z117*Traffic!Z1466*365/10^7*$C189</f>
        <v>0.20416815155296617</v>
      </c>
      <c r="AA189" s="9">
        <f>AA117*Traffic!AA1466*365/10^7*$C189</f>
        <v>2.3259323132005984E-2</v>
      </c>
      <c r="AB189" s="9"/>
      <c r="AC189" s="9">
        <f>AC117*Traffic!AC1466*12/10^7*$C189</f>
        <v>0.16119604202203558</v>
      </c>
      <c r="AD189" s="9">
        <f>AD117*Traffic!AD1466*12/10^7*$C189</f>
        <v>6.2665648930338765E-3</v>
      </c>
      <c r="AE189" s="9">
        <f>AE117*Traffic!AE1466*12/10^7*$C189</f>
        <v>1.2367863376919998E-2</v>
      </c>
      <c r="AF189" s="9">
        <f>AF117*Traffic!AF1466*12/10^7*$C189</f>
        <v>7.2361760032379971E-2</v>
      </c>
      <c r="AG189" s="9">
        <f>AG117*Traffic!AG1466*12/10^7*$C189</f>
        <v>0.214100630196258</v>
      </c>
      <c r="AH189" s="9">
        <f>AH117*Traffic!AH1466*12/10^7*$C189</f>
        <v>1.0586158568770803E-2</v>
      </c>
      <c r="AI189" s="9">
        <f>AI117*Traffic!AI1466*12/10^7*$C189</f>
        <v>2.2552488190079999E-2</v>
      </c>
      <c r="AJ189" s="9"/>
    </row>
    <row r="190" spans="2:36" hidden="1" x14ac:dyDescent="0.3">
      <c r="B190" s="85">
        <f t="shared" si="5"/>
        <v>42460</v>
      </c>
      <c r="C190" s="3">
        <f>IF(B190&lt;Inputs!$E$13,0,1)</f>
        <v>1</v>
      </c>
      <c r="D190" s="1"/>
      <c r="E190" s="9">
        <f>E118*Traffic!E1467*365/10^7*$C190</f>
        <v>0.39447234931775599</v>
      </c>
      <c r="F190" s="9">
        <f>F118*Traffic!F1467*365/10^7*$C190</f>
        <v>0.11577433033575731</v>
      </c>
      <c r="G190" s="9">
        <f>G118*Traffic!G1467*365/10^7*$C190</f>
        <v>0.22815455039342999</v>
      </c>
      <c r="H190" s="9">
        <f>H118*Traffic!H1467*365/10^7*$C190</f>
        <v>1.4732752437655428</v>
      </c>
      <c r="I190" s="9">
        <f>I118*Traffic!I1467*365/10^7*$C190</f>
        <v>2.8889032051825501</v>
      </c>
      <c r="J190" s="9">
        <f>J118*Traffic!J1467*365/10^7*$C190</f>
        <v>1.8527182877267998</v>
      </c>
      <c r="K190" s="9">
        <f>K118*Traffic!K1467*365/10^7*$C190</f>
        <v>0.23356114057119023</v>
      </c>
      <c r="L190" s="9"/>
      <c r="M190" s="9">
        <f>M118*Traffic!M1467*12/10^7*$C190</f>
        <v>4.080704598362879E-2</v>
      </c>
      <c r="N190" s="9">
        <f>N118*Traffic!N1467*12/10^7*$C190</f>
        <v>0</v>
      </c>
      <c r="O190" s="9">
        <f>O118*Traffic!O1467*12/10^7*$C190</f>
        <v>0</v>
      </c>
      <c r="P190" s="9">
        <f>P118*Traffic!P1467*12/10^7*$C190</f>
        <v>0</v>
      </c>
      <c r="Q190" s="9">
        <f>Q118*Traffic!Q1467*12/10^7*$C190</f>
        <v>0</v>
      </c>
      <c r="R190" s="9">
        <f>R118*Traffic!R1467*12/10^7*$C190</f>
        <v>0</v>
      </c>
      <c r="S190" s="9">
        <f>S118*Traffic!S1467*12/10^7*$C190</f>
        <v>0</v>
      </c>
      <c r="T190" s="9"/>
      <c r="U190" s="9">
        <f>U118*Traffic!U1467*365/10^7*$C190</f>
        <v>0.59026901311680302</v>
      </c>
      <c r="V190" s="9">
        <f>V118*Traffic!V1467*365/10^7*$C190</f>
        <v>4.7798679833600019E-2</v>
      </c>
      <c r="W190" s="9">
        <f>W118*Traffic!W1467*365/10^7*$C190</f>
        <v>9.5097163033383003E-2</v>
      </c>
      <c r="X190" s="9">
        <f>X118*Traffic!X1467*365/10^7*$C190</f>
        <v>0.2467697098296458</v>
      </c>
      <c r="Y190" s="9">
        <f>Y118*Traffic!Y1467*365/10^7*$C190</f>
        <v>0.39197840028049008</v>
      </c>
      <c r="Z190" s="9">
        <f>Z118*Traffic!Z1467*365/10^7*$C190</f>
        <v>0.22903974414446499</v>
      </c>
      <c r="AA190" s="9">
        <f>AA118*Traffic!AA1467*365/10^7*$C190</f>
        <v>2.6160155258154801E-2</v>
      </c>
      <c r="AB190" s="9"/>
      <c r="AC190" s="9">
        <f>AC118*Traffic!AC1467*12/10^7*$C190</f>
        <v>0.18112602652409851</v>
      </c>
      <c r="AD190" s="9">
        <f>AD118*Traffic!AD1467*12/10^7*$C190</f>
        <v>6.8684097435897477E-3</v>
      </c>
      <c r="AE190" s="9">
        <f>AE118*Traffic!AE1467*12/10^7*$C190</f>
        <v>1.3663611859636804E-2</v>
      </c>
      <c r="AF190" s="9">
        <f>AF118*Traffic!AF1467*12/10^7*$C190</f>
        <v>7.9290086086332007E-2</v>
      </c>
      <c r="AG190" s="9">
        <f>AG118*Traffic!AG1467*12/10^7*$C190</f>
        <v>0.23987760549700196</v>
      </c>
      <c r="AH190" s="9">
        <f>AH118*Traffic!AH1467*12/10^7*$C190</f>
        <v>1.1910007595370004E-2</v>
      </c>
      <c r="AI190" s="9">
        <f>AI118*Traffic!AI1467*12/10^7*$C190</f>
        <v>2.5466744173199999E-2</v>
      </c>
      <c r="AJ190" s="9"/>
    </row>
    <row r="191" spans="2:36" hidden="1" x14ac:dyDescent="0.3">
      <c r="B191" s="85">
        <f t="shared" si="5"/>
        <v>42825</v>
      </c>
      <c r="C191" s="3">
        <f>IF(B191&lt;Inputs!$E$13,0,1)</f>
        <v>1</v>
      </c>
      <c r="D191" s="1"/>
      <c r="E191" s="9">
        <f>E119*Traffic!E1468*365/10^7*$C191</f>
        <v>0.46678892596945187</v>
      </c>
      <c r="F191" s="9">
        <f>F119*Traffic!F1468*365/10^7*$C191</f>
        <v>0.12975746517775172</v>
      </c>
      <c r="G191" s="9">
        <f>G119*Traffic!G1468*365/10^7*$C191</f>
        <v>0.25763199908457596</v>
      </c>
      <c r="H191" s="9">
        <f>H119*Traffic!H1468*365/10^7*$C191</f>
        <v>1.6435342881495678</v>
      </c>
      <c r="I191" s="9">
        <f>I119*Traffic!I1468*365/10^7*$C191</f>
        <v>3.3026392114644798</v>
      </c>
      <c r="J191" s="9">
        <f>J119*Traffic!J1468*365/10^7*$C191</f>
        <v>2.0813389807480807</v>
      </c>
      <c r="K191" s="9">
        <f>K119*Traffic!K1468*365/10^7*$C191</f>
        <v>0.26246004791411753</v>
      </c>
      <c r="L191" s="9"/>
      <c r="M191" s="9">
        <f>M119*Traffic!M1468*12/10^7*$C191</f>
        <v>4.6824252593986551E-2</v>
      </c>
      <c r="N191" s="9">
        <f>N119*Traffic!N1468*12/10^7*$C191</f>
        <v>0</v>
      </c>
      <c r="O191" s="9">
        <f>O119*Traffic!O1468*12/10^7*$C191</f>
        <v>0</v>
      </c>
      <c r="P191" s="9">
        <f>P119*Traffic!P1468*12/10^7*$C191</f>
        <v>0</v>
      </c>
      <c r="Q191" s="9">
        <f>Q119*Traffic!Q1468*12/10^7*$C191</f>
        <v>0</v>
      </c>
      <c r="R191" s="9">
        <f>R119*Traffic!R1468*12/10^7*$C191</f>
        <v>0</v>
      </c>
      <c r="S191" s="9">
        <f>S119*Traffic!S1468*12/10^7*$C191</f>
        <v>0</v>
      </c>
      <c r="T191" s="9"/>
      <c r="U191" s="9">
        <f>U119*Traffic!U1468*365/10^7*$C191</f>
        <v>0.67730301707703355</v>
      </c>
      <c r="V191" s="9">
        <f>V119*Traffic!V1468*365/10^7*$C191</f>
        <v>5.2406752572669149E-2</v>
      </c>
      <c r="W191" s="9">
        <f>W119*Traffic!W1468*365/10^7*$C191</f>
        <v>0.105046946472312</v>
      </c>
      <c r="X191" s="9">
        <f>X119*Traffic!X1468*365/10^7*$C191</f>
        <v>0.26932015863446396</v>
      </c>
      <c r="Y191" s="9">
        <f>Y119*Traffic!Y1468*365/10^7*$C191</f>
        <v>0.43837758990558023</v>
      </c>
      <c r="Z191" s="9">
        <f>Z119*Traffic!Z1468*365/10^7*$C191</f>
        <v>0.26108867697546601</v>
      </c>
      <c r="AA191" s="9">
        <f>AA119*Traffic!AA1468*365/10^7*$C191</f>
        <v>2.9824010256859195E-2</v>
      </c>
      <c r="AB191" s="9"/>
      <c r="AC191" s="9">
        <f>AC119*Traffic!AC1468*12/10^7*$C191</f>
        <v>0.20445527321151769</v>
      </c>
      <c r="AD191" s="9">
        <f>AD119*Traffic!AD1468*12/10^7*$C191</f>
        <v>7.5666541777515235E-3</v>
      </c>
      <c r="AE191" s="9">
        <f>AE119*Traffic!AE1468*12/10^7*$C191</f>
        <v>1.5165894610468796E-2</v>
      </c>
      <c r="AF191" s="9">
        <f>AF119*Traffic!AF1468*12/10^7*$C191</f>
        <v>8.7015231006167995E-2</v>
      </c>
      <c r="AG191" s="9">
        <f>AG119*Traffic!AG1468*12/10^7*$C191</f>
        <v>0.26976908613193795</v>
      </c>
      <c r="AH191" s="9">
        <f>AH119*Traffic!AH1468*12/10^7*$C191</f>
        <v>1.3440956931340186E-2</v>
      </c>
      <c r="AI191" s="9">
        <f>AI119*Traffic!AI1468*12/10^7*$C191</f>
        <v>2.8771330939739995E-2</v>
      </c>
      <c r="AJ191" s="9"/>
    </row>
    <row r="192" spans="2:36" hidden="1" x14ac:dyDescent="0.3">
      <c r="B192" s="85">
        <f t="shared" si="5"/>
        <v>43190</v>
      </c>
      <c r="C192" s="3">
        <f>IF(B192&lt;Inputs!$E$13,0,1)</f>
        <v>1</v>
      </c>
      <c r="D192" s="1"/>
      <c r="E192" s="9">
        <f>E120*Traffic!E1469*365/10^7*$C192</f>
        <v>0.50212148096490927</v>
      </c>
      <c r="F192" s="9">
        <f>F120*Traffic!F1469*365/10^7*$C192</f>
        <v>0.14453458611970671</v>
      </c>
      <c r="G192" s="9">
        <f>G120*Traffic!G1469*365/10^7*$C192</f>
        <v>0.28927484381484209</v>
      </c>
      <c r="H192" s="9">
        <f>H120*Traffic!H1469*365/10^7*$C192</f>
        <v>1.7748657589954582</v>
      </c>
      <c r="I192" s="9">
        <f>I120*Traffic!I1469*365/10^7*$C192</f>
        <v>3.6508549948566302</v>
      </c>
      <c r="J192" s="9">
        <f>J120*Traffic!J1469*365/10^7*$C192</f>
        <v>2.3311866799934995</v>
      </c>
      <c r="K192" s="9">
        <f>K120*Traffic!K1469*365/10^7*$C192</f>
        <v>0.29431392932454004</v>
      </c>
      <c r="L192" s="9"/>
      <c r="M192" s="9">
        <f>M120*Traffic!M1469*12/10^7*$C192</f>
        <v>5.0368947539650551E-2</v>
      </c>
      <c r="N192" s="9">
        <f>N120*Traffic!N1469*12/10^7*$C192</f>
        <v>0</v>
      </c>
      <c r="O192" s="9">
        <f>O120*Traffic!O1469*12/10^7*$C192</f>
        <v>0</v>
      </c>
      <c r="P192" s="9">
        <f>P120*Traffic!P1469*12/10^7*$C192</f>
        <v>0</v>
      </c>
      <c r="Q192" s="9">
        <f>Q120*Traffic!Q1469*12/10^7*$C192</f>
        <v>0</v>
      </c>
      <c r="R192" s="9">
        <f>R120*Traffic!R1469*12/10^7*$C192</f>
        <v>0</v>
      </c>
      <c r="S192" s="9">
        <f>S120*Traffic!S1469*12/10^7*$C192</f>
        <v>0</v>
      </c>
      <c r="T192" s="9"/>
      <c r="U192" s="9">
        <f>U120*Traffic!U1469*365/10^7*$C192</f>
        <v>0.77411646812729085</v>
      </c>
      <c r="V192" s="9">
        <f>V120*Traffic!V1469*365/10^7*$C192</f>
        <v>5.7227620413465158E-2</v>
      </c>
      <c r="W192" s="9">
        <f>W120*Traffic!W1469*365/10^7*$C192</f>
        <v>0.11562993322582502</v>
      </c>
      <c r="X192" s="9">
        <f>X120*Traffic!X1469*365/10^7*$C192</f>
        <v>0.29369489659086873</v>
      </c>
      <c r="Y192" s="9">
        <f>Y120*Traffic!Y1469*365/10^7*$C192</f>
        <v>0.48948109581106258</v>
      </c>
      <c r="Z192" s="9">
        <f>Z120*Traffic!Z1469*365/10^7*$C192</f>
        <v>0.2924275069567312</v>
      </c>
      <c r="AA192" s="9">
        <f>AA120*Traffic!AA1469*365/10^7*$C192</f>
        <v>3.3450076774304997E-2</v>
      </c>
      <c r="AB192" s="9"/>
      <c r="AC192" s="9">
        <f>AC120*Traffic!AC1469*12/10^7*$C192</f>
        <v>0.2309671789879662</v>
      </c>
      <c r="AD192" s="9">
        <f>AD120*Traffic!AD1469*12/10^7*$C192</f>
        <v>8.3158808679074867E-3</v>
      </c>
      <c r="AE192" s="9">
        <f>AE120*Traffic!AE1469*12/10^7*$C192</f>
        <v>1.68030819873504E-2</v>
      </c>
      <c r="AF192" s="9">
        <f>AF120*Traffic!AF1469*12/10^7*$C192</f>
        <v>9.5469220937904012E-2</v>
      </c>
      <c r="AG192" s="9">
        <f>AG120*Traffic!AG1469*12/10^7*$C192</f>
        <v>0.30304212782367596</v>
      </c>
      <c r="AH192" s="9">
        <f>AH120*Traffic!AH1469*12/10^7*$C192</f>
        <v>1.5142448232313187E-2</v>
      </c>
      <c r="AI192" s="9">
        <f>AI120*Traffic!AI1469*12/10^7*$C192</f>
        <v>3.2434462395719996E-2</v>
      </c>
      <c r="AJ192" s="9"/>
    </row>
    <row r="193" spans="2:36" hidden="1" x14ac:dyDescent="0.3">
      <c r="B193" s="85">
        <f t="shared" si="5"/>
        <v>43555</v>
      </c>
      <c r="C193" s="3">
        <f>IF(B193&lt;Inputs!$E$13,0,1)</f>
        <v>1</v>
      </c>
      <c r="D193" s="1"/>
      <c r="E193" s="9">
        <f>E121*Traffic!E1470*365/10^7*$C193</f>
        <v>0.58916705782077372</v>
      </c>
      <c r="F193" s="9">
        <f>F121*Traffic!F1470*365/10^7*$C193</f>
        <v>0.16008468913181487</v>
      </c>
      <c r="G193" s="9">
        <f>G121*Traffic!G1470*365/10^7*$C193</f>
        <v>0.32415570247894204</v>
      </c>
      <c r="H193" s="9">
        <f>H121*Traffic!H1470*365/10^7*$C193</f>
        <v>1.9709578900764722</v>
      </c>
      <c r="I193" s="9">
        <f>I121*Traffic!I1470*365/10^7*$C193</f>
        <v>4.1494802468533747</v>
      </c>
      <c r="J193" s="9">
        <f>J121*Traffic!J1470*365/10^7*$C193</f>
        <v>2.6599914609623445</v>
      </c>
      <c r="K193" s="9">
        <f>K121*Traffic!K1470*365/10^7*$C193</f>
        <v>0.33656004273926193</v>
      </c>
      <c r="L193" s="9"/>
      <c r="M193" s="9">
        <f>M121*Traffic!M1470*12/10^7*$C193</f>
        <v>5.7560968057720319E-2</v>
      </c>
      <c r="N193" s="9">
        <f>N121*Traffic!N1470*12/10^7*$C193</f>
        <v>0</v>
      </c>
      <c r="O193" s="9">
        <f>O121*Traffic!O1470*12/10^7*$C193</f>
        <v>0</v>
      </c>
      <c r="P193" s="9">
        <f>P121*Traffic!P1470*12/10^7*$C193</f>
        <v>0</v>
      </c>
      <c r="Q193" s="9">
        <f>Q121*Traffic!Q1470*12/10^7*$C193</f>
        <v>0</v>
      </c>
      <c r="R193" s="9">
        <f>R121*Traffic!R1470*12/10^7*$C193</f>
        <v>0</v>
      </c>
      <c r="S193" s="9">
        <f>S121*Traffic!S1470*12/10^7*$C193</f>
        <v>0</v>
      </c>
      <c r="T193" s="9"/>
      <c r="U193" s="9">
        <f>U121*Traffic!U1470*365/10^7*$C193</f>
        <v>0.88158152859534189</v>
      </c>
      <c r="V193" s="9">
        <f>V121*Traffic!V1470*365/10^7*$C193</f>
        <v>6.2255749007545123E-2</v>
      </c>
      <c r="W193" s="9">
        <f>W121*Traffic!W1470*365/10^7*$C193</f>
        <v>0.12726682984832699</v>
      </c>
      <c r="X193" s="9">
        <f>X121*Traffic!X1470*365/10^7*$C193</f>
        <v>0.3259570651723272</v>
      </c>
      <c r="Y193" s="9">
        <f>Y121*Traffic!Y1470*365/10^7*$C193</f>
        <v>0.55601561971952507</v>
      </c>
      <c r="Z193" s="9">
        <f>Z121*Traffic!Z1470*365/10^7*$C193</f>
        <v>0.33157674354859051</v>
      </c>
      <c r="AA193" s="9">
        <f>AA121*Traffic!AA1470*365/10^7*$C193</f>
        <v>3.8006075568687396E-2</v>
      </c>
      <c r="AB193" s="9"/>
      <c r="AC193" s="9">
        <f>AC121*Traffic!AC1470*12/10^7*$C193</f>
        <v>0.26027897521824434</v>
      </c>
      <c r="AD193" s="9">
        <f>AD121*Traffic!AD1470*12/10^7*$C193</f>
        <v>9.1342522281878044E-3</v>
      </c>
      <c r="AE193" s="9">
        <f>AE121*Traffic!AE1470*12/10^7*$C193</f>
        <v>1.8673225828797602E-2</v>
      </c>
      <c r="AF193" s="9">
        <f>AF121*Traffic!AF1470*12/10^7*$C193</f>
        <v>0.104838700184712</v>
      </c>
      <c r="AG193" s="9">
        <f>AG121*Traffic!AG1470*12/10^7*$C193</f>
        <v>0.34059661168455008</v>
      </c>
      <c r="AH193" s="9">
        <f>AH121*Traffic!AH1470*12/10^7*$C193</f>
        <v>1.7095761937992011E-2</v>
      </c>
      <c r="AI193" s="9">
        <f>AI121*Traffic!AI1470*12/10^7*$C193</f>
        <v>3.6623566107599995E-2</v>
      </c>
      <c r="AJ193" s="9"/>
    </row>
    <row r="194" spans="2:36" hidden="1" x14ac:dyDescent="0.3">
      <c r="B194" s="85">
        <f t="shared" si="5"/>
        <v>43921</v>
      </c>
      <c r="C194" s="3">
        <f>IF(B194&lt;Inputs!$E$13,0,1)</f>
        <v>1</v>
      </c>
      <c r="D194" s="1"/>
      <c r="E194" s="9">
        <f>E122*Traffic!E1471*365/10^7*$C194</f>
        <v>0.63369871467715821</v>
      </c>
      <c r="F194" s="9">
        <f>F122*Traffic!F1471*365/10^7*$C194</f>
        <v>0.1670985464526307</v>
      </c>
      <c r="G194" s="9">
        <f>G122*Traffic!G1471*365/10^7*$C194</f>
        <v>0.34293459015701988</v>
      </c>
      <c r="H194" s="9">
        <f>H122*Traffic!H1471*365/10^7*$C194</f>
        <v>2.1808030053212337</v>
      </c>
      <c r="I194" s="9">
        <f>I122*Traffic!I1471*365/10^7*$C194</f>
        <v>4.7018299230995151</v>
      </c>
      <c r="J194" s="9">
        <f>J122*Traffic!J1471*365/10^7*$C194</f>
        <v>2.9721347892824488</v>
      </c>
      <c r="K194" s="9">
        <f>K122*Traffic!K1471*365/10^7*$C194</f>
        <v>0.37477741956632721</v>
      </c>
      <c r="L194" s="9"/>
      <c r="M194" s="9">
        <f>M122*Traffic!M1471*12/10^7*$C194</f>
        <v>6.555394599171839E-2</v>
      </c>
      <c r="N194" s="9">
        <f>N122*Traffic!N1471*12/10^7*$C194</f>
        <v>0</v>
      </c>
      <c r="O194" s="9">
        <f>O122*Traffic!O1471*12/10^7*$C194</f>
        <v>0</v>
      </c>
      <c r="P194" s="9">
        <f>P122*Traffic!P1471*12/10^7*$C194</f>
        <v>0</v>
      </c>
      <c r="Q194" s="9">
        <f>Q122*Traffic!Q1471*12/10^7*$C194</f>
        <v>0</v>
      </c>
      <c r="R194" s="9">
        <f>R122*Traffic!R1471*12/10^7*$C194</f>
        <v>0</v>
      </c>
      <c r="S194" s="9">
        <f>S122*Traffic!S1471*12/10^7*$C194</f>
        <v>0</v>
      </c>
      <c r="T194" s="9"/>
      <c r="U194" s="9">
        <f>U122*Traffic!U1471*365/10^7*$C194</f>
        <v>0.94822538072450402</v>
      </c>
      <c r="V194" s="9">
        <f>V122*Traffic!V1471*365/10^7*$C194</f>
        <v>6.9982353849556575E-2</v>
      </c>
      <c r="W194" s="9">
        <f>W122*Traffic!W1471*365/10^7*$C194</f>
        <v>0.14499852357185999</v>
      </c>
      <c r="X194" s="9">
        <f>X122*Traffic!X1471*365/10^7*$C194</f>
        <v>0.35403637685930933</v>
      </c>
      <c r="Y194" s="9">
        <f>Y122*Traffic!Y1471*365/10^7*$C194</f>
        <v>0.61846016937127501</v>
      </c>
      <c r="Z194" s="9">
        <f>Z122*Traffic!Z1471*365/10^7*$C194</f>
        <v>0.37509157096317985</v>
      </c>
      <c r="AA194" s="9">
        <f>AA122*Traffic!AA1471*365/10^7*$C194</f>
        <v>4.2845129132395299E-2</v>
      </c>
      <c r="AB194" s="9"/>
      <c r="AC194" s="9">
        <f>AC122*Traffic!AC1471*12/10^7*$C194</f>
        <v>0.29351622979673275</v>
      </c>
      <c r="AD194" s="9">
        <f>AD122*Traffic!AD1471*12/10^7*$C194</f>
        <v>9.9881943024526191E-3</v>
      </c>
      <c r="AE194" s="9">
        <f>AE122*Traffic!AE1471*12/10^7*$C194</f>
        <v>2.0682968331455998E-2</v>
      </c>
      <c r="AF194" s="9">
        <f>AF122*Traffic!AF1471*12/10^7*$C194</f>
        <v>0.11504390118191997</v>
      </c>
      <c r="AG194" s="9">
        <f>AG122*Traffic!AG1471*12/10^7*$C194</f>
        <v>0.38275470635011211</v>
      </c>
      <c r="AH194" s="9">
        <f>AH122*Traffic!AH1471*12/10^7*$C194</f>
        <v>1.9322611149625805E-2</v>
      </c>
      <c r="AI194" s="9">
        <f>AI122*Traffic!AI1471*12/10^7*$C194</f>
        <v>4.1316563931600006E-2</v>
      </c>
      <c r="AJ194" s="9"/>
    </row>
    <row r="195" spans="2:36" hidden="1" x14ac:dyDescent="0.3">
      <c r="B195" s="85">
        <f t="shared" si="5"/>
        <v>44286</v>
      </c>
      <c r="C195" s="3">
        <f>IF(B195&lt;Inputs!$E$13,0,1)</f>
        <v>1</v>
      </c>
      <c r="D195" s="1"/>
      <c r="E195" s="9">
        <f>E123*Traffic!E1472*365/10^7*$C195</f>
        <v>0.58525849179584422</v>
      </c>
      <c r="F195" s="9">
        <f>F123*Traffic!F1472*365/10^7*$C195</f>
        <v>0.18659907665993389</v>
      </c>
      <c r="G195" s="9">
        <f>G123*Traffic!G1472*365/10^7*$C195</f>
        <v>0.39443447674708204</v>
      </c>
      <c r="H195" s="9">
        <f>H123*Traffic!H1472*365/10^7*$C195</f>
        <v>1.8837602762272316</v>
      </c>
      <c r="I195" s="9">
        <f>I123*Traffic!I1472*365/10^7*$C195</f>
        <v>4.1474539951860603</v>
      </c>
      <c r="J195" s="9">
        <f>J123*Traffic!J1472*365/10^7*$C195</f>
        <v>2.8231358825407389</v>
      </c>
      <c r="K195" s="9">
        <f>K123*Traffic!K1472*365/10^7*$C195</f>
        <v>0.35205509255432654</v>
      </c>
      <c r="L195" s="9"/>
      <c r="M195" s="9">
        <f>M123*Traffic!M1472*12/10^7*$C195</f>
        <v>5.9075589674698559E-2</v>
      </c>
      <c r="N195" s="9">
        <f>N123*Traffic!N1472*12/10^7*$C195</f>
        <v>0</v>
      </c>
      <c r="O195" s="9">
        <f>O123*Traffic!O1472*12/10^7*$C195</f>
        <v>0</v>
      </c>
      <c r="P195" s="9">
        <f>P123*Traffic!P1472*12/10^7*$C195</f>
        <v>0</v>
      </c>
      <c r="Q195" s="9">
        <f>Q123*Traffic!Q1472*12/10^7*$C195</f>
        <v>0</v>
      </c>
      <c r="R195" s="9">
        <f>R123*Traffic!R1472*12/10^7*$C195</f>
        <v>0</v>
      </c>
      <c r="S195" s="9">
        <f>S123*Traffic!S1472*12/10^7*$C195</f>
        <v>0</v>
      </c>
      <c r="T195" s="9"/>
      <c r="U195" s="9">
        <f>U123*Traffic!U1472*365/10^7*$C195</f>
        <v>0.85558913766206612</v>
      </c>
      <c r="V195" s="9">
        <f>V123*Traffic!V1472*365/10^7*$C195</f>
        <v>7.6695232827867915E-2</v>
      </c>
      <c r="W195" s="9">
        <f>W123*Traffic!W1472*365/10^7*$C195</f>
        <v>0.163347803331471</v>
      </c>
      <c r="X195" s="9">
        <f>X123*Traffic!X1472*365/10^7*$C195</f>
        <v>0.30587450341642791</v>
      </c>
      <c r="Y195" s="9">
        <f>Y123*Traffic!Y1472*365/10^7*$C195</f>
        <v>0.54578441468471772</v>
      </c>
      <c r="Z195" s="9">
        <f>Z123*Traffic!Z1472*365/10^7*$C195</f>
        <v>0.35430019300063048</v>
      </c>
      <c r="AA195" s="9">
        <f>AA123*Traffic!AA1472*365/10^7*$C195</f>
        <v>3.9946221491624689E-2</v>
      </c>
      <c r="AB195" s="9"/>
      <c r="AC195" s="9">
        <f>AC123*Traffic!AC1472*12/10^7*$C195</f>
        <v>0.26376137235850478</v>
      </c>
      <c r="AD195" s="9">
        <f>AD123*Traffic!AD1472*12/10^7*$C195</f>
        <v>1.0862512007884068E-2</v>
      </c>
      <c r="AE195" s="9">
        <f>AE123*Traffic!AE1472*12/10^7*$C195</f>
        <v>2.3412189231662401E-2</v>
      </c>
      <c r="AF195" s="9">
        <f>AF123*Traffic!AF1472*12/10^7*$C195</f>
        <v>9.8855739570815976E-2</v>
      </c>
      <c r="AG195" s="9">
        <f>AG123*Traffic!AG1472*12/10^7*$C195</f>
        <v>0.33596029064737792</v>
      </c>
      <c r="AH195" s="9">
        <f>AH123*Traffic!AH1472*12/10^7*$C195</f>
        <v>1.8793108145307606E-2</v>
      </c>
      <c r="AI195" s="9">
        <f>AI123*Traffic!AI1472*12/10^7*$C195</f>
        <v>3.8362083887789993E-2</v>
      </c>
      <c r="AJ195" s="9"/>
    </row>
    <row r="196" spans="2:36" x14ac:dyDescent="0.3">
      <c r="B196" s="85">
        <f t="shared" si="5"/>
        <v>44651</v>
      </c>
      <c r="C196" s="3">
        <f>IF(B196&lt;Inputs!$E$13,0,1)</f>
        <v>1</v>
      </c>
      <c r="D196" s="1"/>
      <c r="E196" s="9">
        <f>E124*Traffic!E1473*365/10^7*$C196</f>
        <v>0.1665415356882175</v>
      </c>
      <c r="F196" s="9">
        <f>F124*Traffic!F1473*365/10^7*$C196</f>
        <v>0.21141446279032011</v>
      </c>
      <c r="G196" s="9">
        <f>G124*Traffic!G1473*365/10^7*$C196</f>
        <v>0.47034414930347007</v>
      </c>
      <c r="H196" s="9">
        <f>H124*Traffic!H1473*365/10^7*$C196</f>
        <v>0.41373264843850777</v>
      </c>
      <c r="I196" s="9">
        <f>I124*Traffic!I1473*365/10^7*$C196</f>
        <v>0.96101841558445189</v>
      </c>
      <c r="J196" s="9">
        <f>J124*Traffic!J1473*365/10^7*$C196</f>
        <v>1.4338706582347622</v>
      </c>
      <c r="K196" s="9">
        <f>K124*Traffic!K1473*365/10^7*$C196</f>
        <v>0.16463344214628062</v>
      </c>
      <c r="L196" s="9"/>
      <c r="M196" s="9">
        <f>M124*Traffic!M1473*12/10^7*$C196</f>
        <v>1.8027303090947414E-2</v>
      </c>
      <c r="N196" s="9">
        <f>N124*Traffic!N1473*12/10^7*$C196</f>
        <v>0</v>
      </c>
      <c r="O196" s="9">
        <f>O124*Traffic!O1473*12/10^7*$C196</f>
        <v>0</v>
      </c>
      <c r="P196" s="9">
        <f>P124*Traffic!P1473*12/10^7*$C196</f>
        <v>0</v>
      </c>
      <c r="Q196" s="9">
        <f>Q124*Traffic!Q1473*12/10^7*$C196</f>
        <v>0</v>
      </c>
      <c r="R196" s="9">
        <f>R124*Traffic!R1473*12/10^7*$C196</f>
        <v>0</v>
      </c>
      <c r="S196" s="9">
        <f>S124*Traffic!S1473*12/10^7*$C196</f>
        <v>0</v>
      </c>
      <c r="T196" s="9"/>
      <c r="U196" s="9">
        <f>U124*Traffic!U1473*365/10^7*$C196</f>
        <v>0.26526274649207021</v>
      </c>
      <c r="V196" s="9">
        <f>V124*Traffic!V1473*365/10^7*$C196</f>
        <v>8.5441013875114838E-2</v>
      </c>
      <c r="W196" s="9">
        <f>W124*Traffic!W1473*365/10^7*$C196</f>
        <v>0.19058576628382806</v>
      </c>
      <c r="X196" s="9">
        <f>X124*Traffic!X1473*365/10^7*$C196</f>
        <v>6.9062957186816099E-2</v>
      </c>
      <c r="Y196" s="9">
        <f>Y124*Traffic!Y1473*365/10^7*$C196</f>
        <v>0.12964280790709903</v>
      </c>
      <c r="Z196" s="9">
        <f>Z124*Traffic!Z1473*365/10^7*$C196</f>
        <v>0.17954753477718632</v>
      </c>
      <c r="AA196" s="9">
        <f>AA124*Traffic!AA1473*365/10^7*$C196</f>
        <v>1.8336005243564463E-2</v>
      </c>
      <c r="AB196" s="9"/>
      <c r="AC196" s="9">
        <f>AC124*Traffic!AC1473*12/10^7*$C196</f>
        <v>8.3783739140118149E-2</v>
      </c>
      <c r="AD196" s="9">
        <f>AD124*Traffic!AD1473*12/10^7*$C196</f>
        <v>1.1574812933867095E-2</v>
      </c>
      <c r="AE196" s="9">
        <f>AE124*Traffic!AE1473*12/10^7*$C196</f>
        <v>2.707096560569593E-2</v>
      </c>
      <c r="AF196" s="9">
        <f>AF124*Traffic!AF1473*12/10^7*$C196</f>
        <v>2.2221348030152275E-2</v>
      </c>
      <c r="AG196" s="9">
        <f>AG124*Traffic!AG1473*12/10^7*$C196</f>
        <v>7.9502205255841979E-2</v>
      </c>
      <c r="AH196" s="9">
        <f>AH124*Traffic!AH1473*12/10^7*$C196</f>
        <v>1.3517251273231144E-2</v>
      </c>
      <c r="AI196" s="9">
        <f>AI124*Traffic!AI1473*12/10^7*$C196</f>
        <v>1.7285909270994899E-2</v>
      </c>
      <c r="AJ196" s="9"/>
    </row>
    <row r="197" spans="2:36" x14ac:dyDescent="0.3">
      <c r="B197" s="85">
        <f t="shared" si="5"/>
        <v>45016</v>
      </c>
      <c r="C197" s="3">
        <f>IF(B197&lt;Inputs!$E$13,0,1)</f>
        <v>1</v>
      </c>
      <c r="D197" s="1"/>
      <c r="E197" s="9">
        <f>E125*Traffic!E1474*365/10^7*$C197</f>
        <v>0.15449930156922331</v>
      </c>
      <c r="F197" s="9">
        <f>F125*Traffic!F1474*365/10^7*$C197</f>
        <v>0.19122438159384461</v>
      </c>
      <c r="G197" s="9">
        <f>G125*Traffic!G1474*365/10^7*$C197</f>
        <v>0.42542628304498864</v>
      </c>
      <c r="H197" s="9">
        <f>H125*Traffic!H1474*365/10^7*$C197</f>
        <v>0.38461621330464768</v>
      </c>
      <c r="I197" s="9">
        <f>I125*Traffic!I1474*365/10^7*$C197</f>
        <v>0.89338674458769629</v>
      </c>
      <c r="J197" s="9">
        <f>J125*Traffic!J1474*365/10^7*$C197</f>
        <v>1.2992983710479749</v>
      </c>
      <c r="K197" s="9">
        <f>K125*Traffic!K1474*365/10^7*$C197</f>
        <v>0.14918218876451891</v>
      </c>
      <c r="L197" s="9"/>
      <c r="M197" s="9">
        <f>M125*Traffic!M1474*12/10^7*$C197</f>
        <v>9.0587198032010818E-3</v>
      </c>
      <c r="N197" s="9">
        <f>N125*Traffic!N1474*12/10^7*$C197</f>
        <v>0</v>
      </c>
      <c r="O197" s="9">
        <f>O125*Traffic!O1474*12/10^7*$C197</f>
        <v>0</v>
      </c>
      <c r="P197" s="9">
        <f>P125*Traffic!P1474*12/10^7*$C197</f>
        <v>0</v>
      </c>
      <c r="Q197" s="9">
        <f>Q125*Traffic!Q1474*12/10^7*$C197</f>
        <v>0</v>
      </c>
      <c r="R197" s="9">
        <f>R125*Traffic!R1474*12/10^7*$C197</f>
        <v>0</v>
      </c>
      <c r="S197" s="9">
        <f>S125*Traffic!S1474*12/10^7*$C197</f>
        <v>0</v>
      </c>
      <c r="T197" s="9"/>
      <c r="U197" s="9">
        <f>U125*Traffic!U1474*365/10^7*$C197</f>
        <v>0.2399301542020775</v>
      </c>
      <c r="V197" s="9">
        <f>V125*Traffic!V1474*365/10^7*$C197</f>
        <v>7.7281397050041362E-2</v>
      </c>
      <c r="W197" s="9">
        <f>W125*Traffic!W1474*365/10^7*$C197</f>
        <v>0.17238482560372251</v>
      </c>
      <c r="X197" s="9">
        <f>X125*Traffic!X1474*365/10^7*$C197</f>
        <v>6.2581228827889496E-2</v>
      </c>
      <c r="Y197" s="9">
        <f>Y125*Traffic!Y1474*365/10^7*$C197</f>
        <v>0.11747551159122782</v>
      </c>
      <c r="Z197" s="9">
        <f>Z125*Traffic!Z1474*365/10^7*$C197</f>
        <v>0.16259903671415304</v>
      </c>
      <c r="AA197" s="9">
        <f>AA125*Traffic!AA1474*365/10^7*$C197</f>
        <v>1.6605166946397219E-2</v>
      </c>
      <c r="AB197" s="9"/>
      <c r="AC197" s="9">
        <f>AC125*Traffic!AC1474*12/10^7*$C197</f>
        <v>8.3994750038693278E-2</v>
      </c>
      <c r="AD197" s="9">
        <f>AD125*Traffic!AD1474*12/10^7*$C197</f>
        <v>1.1594358540551138E-2</v>
      </c>
      <c r="AE197" s="9">
        <f>AE125*Traffic!AE1474*12/10^7*$C197</f>
        <v>2.7116678521257442E-2</v>
      </c>
      <c r="AF197" s="9">
        <f>AF125*Traffic!AF1474*12/10^7*$C197</f>
        <v>2.1651811585376175E-2</v>
      </c>
      <c r="AG197" s="9">
        <f>AG125*Traffic!AG1474*12/10^7*$C197</f>
        <v>7.7464551947328375E-2</v>
      </c>
      <c r="AH197" s="9">
        <f>AH125*Traffic!AH1474*12/10^7*$C197</f>
        <v>1.3592293532632209E-2</v>
      </c>
      <c r="AI197" s="9">
        <f>AI125*Traffic!AI1474*12/10^7*$C197</f>
        <v>1.7381873580696382E-2</v>
      </c>
      <c r="AJ197" s="9"/>
    </row>
    <row r="198" spans="2:36" x14ac:dyDescent="0.3">
      <c r="B198" s="85">
        <f t="shared" si="5"/>
        <v>45382</v>
      </c>
      <c r="C198" s="3">
        <f>IF(B198&lt;Inputs!$E$13,0,1)</f>
        <v>1</v>
      </c>
      <c r="D198" s="1"/>
      <c r="E198" s="9">
        <f>E126*Traffic!E1475*365/10^7*$C198</f>
        <v>0.16821111458349186</v>
      </c>
      <c r="F198" s="9">
        <f>F126*Traffic!F1475*365/10^7*$C198</f>
        <v>0.20285719814080336</v>
      </c>
      <c r="G198" s="9">
        <f>G126*Traffic!G1475*365/10^7*$C198</f>
        <v>0.4513063819302256</v>
      </c>
      <c r="H198" s="9">
        <f>H126*Traffic!H1475*365/10^7*$C198</f>
        <v>0.40743331028312602</v>
      </c>
      <c r="I198" s="9">
        <f>I126*Traffic!I1475*365/10^7*$C198</f>
        <v>0.94638630957066905</v>
      </c>
      <c r="J198" s="9">
        <f>J126*Traffic!J1475*365/10^7*$C198</f>
        <v>1.3770200372433896</v>
      </c>
      <c r="K198" s="9">
        <f>K126*Traffic!K1475*365/10^7*$C198</f>
        <v>0.15810599605606923</v>
      </c>
      <c r="L198" s="9"/>
      <c r="M198" s="9">
        <f>M126*Traffic!M1475*12/10^7*$C198</f>
        <v>9.1040134022170819E-3</v>
      </c>
      <c r="N198" s="9">
        <f>N126*Traffic!N1475*12/10^7*$C198</f>
        <v>0</v>
      </c>
      <c r="O198" s="9">
        <f>O126*Traffic!O1475*12/10^7*$C198</f>
        <v>0</v>
      </c>
      <c r="P198" s="9">
        <f>P126*Traffic!P1475*12/10^7*$C198</f>
        <v>0</v>
      </c>
      <c r="Q198" s="9">
        <f>Q126*Traffic!Q1475*12/10^7*$C198</f>
        <v>0</v>
      </c>
      <c r="R198" s="9">
        <f>R126*Traffic!R1475*12/10^7*$C198</f>
        <v>0</v>
      </c>
      <c r="S198" s="9">
        <f>S126*Traffic!S1475*12/10^7*$C198</f>
        <v>0</v>
      </c>
      <c r="T198" s="9"/>
      <c r="U198" s="9">
        <f>U126*Traffic!U1475*365/10^7*$C198</f>
        <v>0.25452590524937047</v>
      </c>
      <c r="V198" s="9">
        <f>V126*Traffic!V1475*365/10^7*$C198</f>
        <v>8.054438936993201E-2</v>
      </c>
      <c r="W198" s="9">
        <f>W126*Traffic!W1475*365/10^7*$C198</f>
        <v>0.17966329601810191</v>
      </c>
      <c r="X198" s="9">
        <f>X126*Traffic!X1475*365/10^7*$C198</f>
        <v>6.6324724152321435E-2</v>
      </c>
      <c r="Y198" s="9">
        <f>Y126*Traffic!Y1475*365/10^7*$C198</f>
        <v>0.1245026831027758</v>
      </c>
      <c r="Z198" s="9">
        <f>Z126*Traffic!Z1475*365/10^7*$C198</f>
        <v>0.17337618018417039</v>
      </c>
      <c r="AA198" s="9">
        <f>AA126*Traffic!AA1475*365/10^7*$C198</f>
        <v>1.7705765511685855E-2</v>
      </c>
      <c r="AB198" s="9"/>
      <c r="AC198" s="9">
        <f>AC126*Traffic!AC1475*12/10^7*$C198</f>
        <v>7.898209304999794E-2</v>
      </c>
      <c r="AD198" s="9">
        <f>AD126*Traffic!AD1475*12/10^7*$C198</f>
        <v>1.0901188377887115E-2</v>
      </c>
      <c r="AE198" s="9">
        <f>AE126*Traffic!AE1475*12/10^7*$C198</f>
        <v>2.5495504534292349E-2</v>
      </c>
      <c r="AF198" s="9">
        <f>AF126*Traffic!AF1475*12/10^7*$C198</f>
        <v>2.1519730015976849E-2</v>
      </c>
      <c r="AG198" s="9">
        <f>AG126*Traffic!AG1475*12/10^7*$C198</f>
        <v>7.6991998435873982E-2</v>
      </c>
      <c r="AH198" s="9">
        <f>AH126*Traffic!AH1475*12/10^7*$C198</f>
        <v>1.2963379676637948E-2</v>
      </c>
      <c r="AI198" s="9">
        <f>AI126*Traffic!AI1475*12/10^7*$C198</f>
        <v>1.6577616292417864E-2</v>
      </c>
      <c r="AJ198" s="9"/>
    </row>
    <row r="199" spans="2:36" x14ac:dyDescent="0.3">
      <c r="B199" s="85">
        <f t="shared" si="5"/>
        <v>45747</v>
      </c>
      <c r="C199" s="3">
        <f>IF(B199&lt;Inputs!$E$13,0,1)</f>
        <v>1</v>
      </c>
      <c r="D199" s="1"/>
      <c r="E199" s="9">
        <f>E127*Traffic!E1476*365/10^7*$C199</f>
        <v>0.16905217015640928</v>
      </c>
      <c r="F199" s="9">
        <f>F127*Traffic!F1476*365/10^7*$C199</f>
        <v>0.20387148413150738</v>
      </c>
      <c r="G199" s="9">
        <f>G127*Traffic!G1476*365/10^7*$C199</f>
        <v>0.45356291383987657</v>
      </c>
      <c r="H199" s="9">
        <f>H127*Traffic!H1476*365/10^7*$C199</f>
        <v>0.41996971983029907</v>
      </c>
      <c r="I199" s="9">
        <f>I127*Traffic!I1476*365/10^7*$C199</f>
        <v>0.97550588832668939</v>
      </c>
      <c r="J199" s="9">
        <f>J127*Traffic!J1476*365/10^7*$C199</f>
        <v>1.4077655708335655</v>
      </c>
      <c r="K199" s="9">
        <f>K127*Traffic!K1476*365/10^7*$C199</f>
        <v>0.16163612131283836</v>
      </c>
      <c r="L199" s="9"/>
      <c r="M199" s="9">
        <f>M127*Traffic!M1476*12/10^7*$C199</f>
        <v>1.0064486816150981E-2</v>
      </c>
      <c r="N199" s="9">
        <f>N127*Traffic!N1476*12/10^7*$C199</f>
        <v>0</v>
      </c>
      <c r="O199" s="9">
        <f>O127*Traffic!O1476*12/10^7*$C199</f>
        <v>0</v>
      </c>
      <c r="P199" s="9">
        <f>P127*Traffic!P1476*12/10^7*$C199</f>
        <v>0</v>
      </c>
      <c r="Q199" s="9">
        <f>Q127*Traffic!Q1476*12/10^7*$C199</f>
        <v>0</v>
      </c>
      <c r="R199" s="9">
        <f>R127*Traffic!R1476*12/10^7*$C199</f>
        <v>0</v>
      </c>
      <c r="S199" s="9">
        <f>S127*Traffic!S1476*12/10^7*$C199</f>
        <v>0</v>
      </c>
      <c r="T199" s="9"/>
      <c r="U199" s="9">
        <f>U127*Traffic!U1476*365/10^7*$C199</f>
        <v>0.25579853477561737</v>
      </c>
      <c r="V199" s="9">
        <f>V127*Traffic!V1476*365/10^7*$C199</f>
        <v>8.3838079578095304E-2</v>
      </c>
      <c r="W199" s="9">
        <f>W127*Traffic!W1476*365/10^7*$C199</f>
        <v>0.18701024151598497</v>
      </c>
      <c r="X199" s="9">
        <f>X127*Traffic!X1476*365/10^7*$C199</f>
        <v>6.7805595148481002E-2</v>
      </c>
      <c r="Y199" s="9">
        <f>Y127*Traffic!Y1476*365/10^7*$C199</f>
        <v>0.12728252749274291</v>
      </c>
      <c r="Z199" s="9">
        <f>Z127*Traffic!Z1476*365/10^7*$C199</f>
        <v>0.17624585489066694</v>
      </c>
      <c r="AA199" s="9">
        <f>AA127*Traffic!AA1476*365/10^7*$C199</f>
        <v>1.7998826458086169E-2</v>
      </c>
      <c r="AB199" s="9"/>
      <c r="AC199" s="9">
        <f>AC127*Traffic!AC1476*12/10^7*$C199</f>
        <v>8.0846948024789575E-2</v>
      </c>
      <c r="AD199" s="9">
        <f>AD127*Traffic!AD1476*12/10^7*$C199</f>
        <v>1.1168614174047827E-2</v>
      </c>
      <c r="AE199" s="9">
        <f>AE127*Traffic!AE1476*12/10^7*$C199</f>
        <v>2.6120955206480782E-2</v>
      </c>
      <c r="AF199" s="9">
        <f>AF127*Traffic!AF1476*12/10^7*$C199</f>
        <v>2.2036092609916905E-2</v>
      </c>
      <c r="AG199" s="9">
        <f>AG127*Traffic!AG1476*12/10^7*$C199</f>
        <v>7.8839409532363625E-2</v>
      </c>
      <c r="AH199" s="9">
        <f>AH127*Traffic!AH1476*12/10^7*$C199</f>
        <v>1.32691805579117E-2</v>
      </c>
      <c r="AI199" s="9">
        <f>AI127*Traffic!AI1476*12/10^7*$C199</f>
        <v>1.696867555304998E-2</v>
      </c>
      <c r="AJ199" s="9"/>
    </row>
    <row r="200" spans="2:36" x14ac:dyDescent="0.3">
      <c r="B200" s="85">
        <f t="shared" si="5"/>
        <v>46112</v>
      </c>
      <c r="C200" s="3">
        <f>IF(B200&lt;Inputs!$E$13,0,1)</f>
        <v>1</v>
      </c>
      <c r="D200" s="1"/>
      <c r="E200" s="9">
        <f>E128*Traffic!E1477*365/10^7*$C200</f>
        <v>0.16989743100719132</v>
      </c>
      <c r="F200" s="9">
        <f>F128*Traffic!F1477*365/10^7*$C200</f>
        <v>0.21567457005491047</v>
      </c>
      <c r="G200" s="9">
        <f>G128*Traffic!G1477*365/10^7*$C200</f>
        <v>0.47982181937797469</v>
      </c>
      <c r="H200" s="9">
        <f>H128*Traffic!H1477*365/10^7*$C200</f>
        <v>0.42206956842945048</v>
      </c>
      <c r="I200" s="9">
        <f>I128*Traffic!I1477*365/10^7*$C200</f>
        <v>0.9803834177683225</v>
      </c>
      <c r="J200" s="9">
        <f>J128*Traffic!J1477*365/10^7*$C200</f>
        <v>1.4387841342587113</v>
      </c>
      <c r="K200" s="9">
        <f>K128*Traffic!K1477*365/10^7*$C200</f>
        <v>0.16519759517227373</v>
      </c>
      <c r="L200" s="9"/>
      <c r="M200" s="9">
        <f>M128*Traffic!M1477*12/10^7*$C200</f>
        <v>1.0114809250231737E-2</v>
      </c>
      <c r="N200" s="9">
        <f>N128*Traffic!N1477*12/10^7*$C200</f>
        <v>0</v>
      </c>
      <c r="O200" s="9">
        <f>O128*Traffic!O1477*12/10^7*$C200</f>
        <v>0</v>
      </c>
      <c r="P200" s="9">
        <f>P128*Traffic!P1477*12/10^7*$C200</f>
        <v>0</v>
      </c>
      <c r="Q200" s="9">
        <f>Q128*Traffic!Q1477*12/10^7*$C200</f>
        <v>0</v>
      </c>
      <c r="R200" s="9">
        <f>R128*Traffic!R1477*12/10^7*$C200</f>
        <v>0</v>
      </c>
      <c r="S200" s="9">
        <f>S128*Traffic!S1477*12/10^7*$C200</f>
        <v>0</v>
      </c>
      <c r="T200" s="9"/>
      <c r="U200" s="9">
        <f>U128*Traffic!U1477*365/10^7*$C200</f>
        <v>0.2706079236310478</v>
      </c>
      <c r="V200" s="9">
        <f>V128*Traffic!V1477*365/10^7*$C200</f>
        <v>8.425726997598576E-2</v>
      </c>
      <c r="W200" s="9">
        <f>W128*Traffic!W1477*365/10^7*$C200</f>
        <v>0.18794529272356486</v>
      </c>
      <c r="X200" s="9">
        <f>X128*Traffic!X1477*365/10^7*$C200</f>
        <v>6.9299616736498371E-2</v>
      </c>
      <c r="Y200" s="9">
        <f>Y128*Traffic!Y1477*365/10^7*$C200</f>
        <v>0.13008705775953217</v>
      </c>
      <c r="Z200" s="9">
        <f>Z128*Traffic!Z1477*365/10^7*$C200</f>
        <v>0.18115269971432751</v>
      </c>
      <c r="AA200" s="9">
        <f>AA128*Traffic!AA1477*365/10^7*$C200</f>
        <v>1.8499930149248799E-2</v>
      </c>
      <c r="AB200" s="9"/>
      <c r="AC200" s="9">
        <f>AC128*Traffic!AC1477*12/10^7*$C200</f>
        <v>8.2728476997002837E-2</v>
      </c>
      <c r="AD200" s="9">
        <f>AD128*Traffic!AD1477*12/10^7*$C200</f>
        <v>1.1438441698460698E-2</v>
      </c>
      <c r="AE200" s="9">
        <f>AE128*Traffic!AE1477*12/10^7*$C200</f>
        <v>2.6752022997777729E-2</v>
      </c>
      <c r="AF200" s="9">
        <f>AF128*Traffic!AF1477*12/10^7*$C200</f>
        <v>2.2557080836545972E-2</v>
      </c>
      <c r="AG200" s="9">
        <f>AG128*Traffic!AG1477*12/10^7*$C200</f>
        <v>8.0703369939857258E-2</v>
      </c>
      <c r="AH200" s="9">
        <f>AH128*Traffic!AH1477*12/10^7*$C200</f>
        <v>1.3585283766718925E-2</v>
      </c>
      <c r="AI200" s="9">
        <f>AI128*Traffic!AI1477*12/10^7*$C200</f>
        <v>1.7372909466976921E-2</v>
      </c>
      <c r="AJ200" s="9"/>
    </row>
    <row r="201" spans="2:36" x14ac:dyDescent="0.3">
      <c r="B201" s="85">
        <f t="shared" si="5"/>
        <v>46477</v>
      </c>
      <c r="C201" s="3">
        <f>IF(B201&lt;Inputs!$E$13,0,1)</f>
        <v>1</v>
      </c>
      <c r="D201" s="1"/>
      <c r="E201" s="9">
        <f>E129*Traffic!E1478*365/10^7*$C201</f>
        <v>0.17074691816222723</v>
      </c>
      <c r="F201" s="9">
        <f>F129*Traffic!F1478*365/10^7*$C201</f>
        <v>0.21675294290518499</v>
      </c>
      <c r="G201" s="9">
        <f>G129*Traffic!G1478*365/10^7*$C201</f>
        <v>0.48222092847486447</v>
      </c>
      <c r="H201" s="9">
        <f>H129*Traffic!H1478*365/10^7*$C201</f>
        <v>0.43478441417838765</v>
      </c>
      <c r="I201" s="9">
        <f>I129*Traffic!I1478*365/10^7*$C201</f>
        <v>1.0099174682285932</v>
      </c>
      <c r="J201" s="9">
        <f>J129*Traffic!J1478*365/10^7*$C201</f>
        <v>1.4700776891788383</v>
      </c>
      <c r="K201" s="9">
        <f>K129*Traffic!K1478*365/10^7*$C201</f>
        <v>0.16879064286727063</v>
      </c>
      <c r="L201" s="9"/>
      <c r="M201" s="9">
        <f>M129*Traffic!M1478*12/10^7*$C201</f>
        <v>1.1089509050708615E-2</v>
      </c>
      <c r="N201" s="9">
        <f>N129*Traffic!N1478*12/10^7*$C201</f>
        <v>0</v>
      </c>
      <c r="O201" s="9">
        <f>O129*Traffic!O1478*12/10^7*$C201</f>
        <v>0</v>
      </c>
      <c r="P201" s="9">
        <f>P129*Traffic!P1478*12/10^7*$C201</f>
        <v>0</v>
      </c>
      <c r="Q201" s="9">
        <f>Q129*Traffic!Q1478*12/10^7*$C201</f>
        <v>0</v>
      </c>
      <c r="R201" s="9">
        <f>R129*Traffic!R1478*12/10^7*$C201</f>
        <v>0</v>
      </c>
      <c r="S201" s="9">
        <f>S129*Traffic!S1478*12/10^7*$C201</f>
        <v>0</v>
      </c>
      <c r="T201" s="9"/>
      <c r="U201" s="9">
        <f>U129*Traffic!U1478*365/10^7*$C201</f>
        <v>0.27196096324920294</v>
      </c>
      <c r="V201" s="9">
        <f>V129*Traffic!V1478*365/10^7*$C201</f>
        <v>8.7598506543999005E-2</v>
      </c>
      <c r="W201" s="9">
        <f>W129*Traffic!W1478*365/10^7*$C201</f>
        <v>0.19539829571087855</v>
      </c>
      <c r="X201" s="9">
        <f>X129*Traffic!X1478*365/10^7*$C201</f>
        <v>7.1967651980853531E-2</v>
      </c>
      <c r="Y201" s="9">
        <f>Y129*Traffic!Y1478*365/10^7*$C201</f>
        <v>0.13509540948327414</v>
      </c>
      <c r="Z201" s="9">
        <f>Z129*Traffic!Z1478*365/10^7*$C201</f>
        <v>0.18408133502637589</v>
      </c>
      <c r="AA201" s="9">
        <f>AA129*Traffic!AA1478*365/10^7*$C201</f>
        <v>1.8799012353328322E-2</v>
      </c>
      <c r="AB201" s="9"/>
      <c r="AC201" s="9">
        <f>AC129*Traffic!AC1478*12/10^7*$C201</f>
        <v>8.4626800085237652E-2</v>
      </c>
      <c r="AD201" s="9">
        <f>AD129*Traffic!AD1478*12/10^7*$C201</f>
        <v>1.1710688282763344E-2</v>
      </c>
      <c r="AE201" s="9">
        <f>AE129*Traffic!AE1478*12/10^7*$C201</f>
        <v>2.7388748443107482E-2</v>
      </c>
      <c r="AF201" s="9">
        <f>AF129*Traffic!AF1478*12/10^7*$C201</f>
        <v>2.3082728043126065E-2</v>
      </c>
      <c r="AG201" s="9">
        <f>AG129*Traffic!AG1478*12/10^7*$C201</f>
        <v>8.2583998966187525E-2</v>
      </c>
      <c r="AH201" s="9">
        <f>AH129*Traffic!AH1478*12/10^7*$C201</f>
        <v>1.3911822523329006E-2</v>
      </c>
      <c r="AI201" s="9">
        <f>AI129*Traffic!AI1478*12/10^7*$C201</f>
        <v>1.7790488396755594E-2</v>
      </c>
      <c r="AJ201" s="9"/>
    </row>
    <row r="202" spans="2:36" x14ac:dyDescent="0.3">
      <c r="B202" s="85">
        <f t="shared" si="5"/>
        <v>46843</v>
      </c>
      <c r="C202" s="3">
        <f>IF(B202&lt;Inputs!$E$13,0,1)</f>
        <v>1</v>
      </c>
      <c r="D202" s="1"/>
      <c r="E202" s="9">
        <f>E130*Traffic!E1479*365/10^7*$C202</f>
        <v>0.1848007029648106</v>
      </c>
      <c r="F202" s="9">
        <f>F130*Traffic!F1479*365/10^7*$C202</f>
        <v>0.21783670761971091</v>
      </c>
      <c r="G202" s="9">
        <f>G130*Traffic!G1479*365/10^7*$C202</f>
        <v>0.48463203311723879</v>
      </c>
      <c r="H202" s="9">
        <f>H130*Traffic!H1479*365/10^7*$C202</f>
        <v>0.44761585664560338</v>
      </c>
      <c r="I202" s="9">
        <f>I130*Traffic!I1479*365/10^7*$C202</f>
        <v>1.0397223496080221</v>
      </c>
      <c r="J202" s="9">
        <f>J130*Traffic!J1479*365/10^7*$C202</f>
        <v>1.5016482100448103</v>
      </c>
      <c r="K202" s="9">
        <f>K130*Traffic!K1479*365/10^7*$C202</f>
        <v>0.17241549109933818</v>
      </c>
      <c r="L202" s="9"/>
      <c r="M202" s="9">
        <f>M130*Traffic!M1479*12/10^7*$C202</f>
        <v>1.2073702978959005E-2</v>
      </c>
      <c r="N202" s="9">
        <f>N130*Traffic!N1479*12/10^7*$C202</f>
        <v>0</v>
      </c>
      <c r="O202" s="9">
        <f>O130*Traffic!O1479*12/10^7*$C202</f>
        <v>0</v>
      </c>
      <c r="P202" s="9">
        <f>P130*Traffic!P1479*12/10^7*$C202</f>
        <v>0</v>
      </c>
      <c r="Q202" s="9">
        <f>Q130*Traffic!Q1479*12/10^7*$C202</f>
        <v>0</v>
      </c>
      <c r="R202" s="9">
        <f>R130*Traffic!R1479*12/10^7*$C202</f>
        <v>0</v>
      </c>
      <c r="S202" s="9">
        <f>S130*Traffic!S1479*12/10^7*$C202</f>
        <v>0</v>
      </c>
      <c r="T202" s="9"/>
      <c r="U202" s="9">
        <f>U130*Traffic!U1479*365/10^7*$C202</f>
        <v>0.27332076806544892</v>
      </c>
      <c r="V202" s="9">
        <f>V130*Traffic!V1479*365/10^7*$C202</f>
        <v>8.8036499076718983E-2</v>
      </c>
      <c r="W202" s="9">
        <f>W130*Traffic!W1479*365/10^7*$C202</f>
        <v>0.19637528718943295</v>
      </c>
      <c r="X202" s="9">
        <f>X130*Traffic!X1479*365/10^7*$C202</f>
        <v>7.3494062663995829E-2</v>
      </c>
      <c r="Y202" s="9">
        <f>Y130*Traffic!Y1479*365/10^7*$C202</f>
        <v>0.13796073953925</v>
      </c>
      <c r="Z202" s="9">
        <f>Z130*Traffic!Z1479*365/10^7*$C202</f>
        <v>0.18906771404659584</v>
      </c>
      <c r="AA202" s="9">
        <f>AA130*Traffic!AA1479*365/10^7*$C202</f>
        <v>1.9308238347294848E-2</v>
      </c>
      <c r="AB202" s="9"/>
      <c r="AC202" s="9">
        <f>AC130*Traffic!AC1479*12/10^7*$C202</f>
        <v>8.6542038192429865E-2</v>
      </c>
      <c r="AD202" s="9">
        <f>AD130*Traffic!AD1479*12/10^7*$C202</f>
        <v>1.1985371371866557E-2</v>
      </c>
      <c r="AE202" s="9">
        <f>AE130*Traffic!AE1479*12/10^7*$C202</f>
        <v>2.8031172342315589E-2</v>
      </c>
      <c r="AF202" s="9">
        <f>AF130*Traffic!AF1479*12/10^7*$C202</f>
        <v>2.3631928072542396E-2</v>
      </c>
      <c r="AG202" s="9">
        <f>AG130*Traffic!AG1479*12/10^7*$C202</f>
        <v>8.4548893868419628E-2</v>
      </c>
      <c r="AH202" s="9">
        <f>AH130*Traffic!AH1479*12/10^7*$C202</f>
        <v>1.4241287035411023E-2</v>
      </c>
      <c r="AI202" s="9">
        <f>AI130*Traffic!AI1479*12/10^7*$C202</f>
        <v>1.8211808793095381E-2</v>
      </c>
      <c r="AJ202" s="9"/>
    </row>
    <row r="203" spans="2:36" x14ac:dyDescent="0.3">
      <c r="B203" s="85">
        <f t="shared" si="5"/>
        <v>47208</v>
      </c>
      <c r="C203" s="3">
        <f>IF(B203&lt;Inputs!$E$13,0,1)</f>
        <v>1</v>
      </c>
      <c r="D203" s="1"/>
      <c r="E203" s="9">
        <f>E131*Traffic!E1480*365/10^7*$C203</f>
        <v>0.18572470647963468</v>
      </c>
      <c r="F203" s="9">
        <f>F131*Traffic!F1480*365/10^7*$C203</f>
        <v>0.22987218571569984</v>
      </c>
      <c r="G203" s="9">
        <f>G131*Traffic!G1480*365/10^7*$C203</f>
        <v>0.51140795294696617</v>
      </c>
      <c r="H203" s="9">
        <f>H131*Traffic!H1480*365/10^7*$C203</f>
        <v>0.4605647439271367</v>
      </c>
      <c r="I203" s="9">
        <f>I131*Traffic!I1480*365/10^7*$C203</f>
        <v>1.0698000318645402</v>
      </c>
      <c r="J203" s="9">
        <f>J131*Traffic!J1480*365/10^7*$C203</f>
        <v>1.5334976841772123</v>
      </c>
      <c r="K203" s="9">
        <f>K131*Traffic!K1480*365/10^7*$C203</f>
        <v>0.17607236804765486</v>
      </c>
      <c r="L203" s="9"/>
      <c r="M203" s="9">
        <f>M131*Traffic!M1480*12/10^7*$C203</f>
        <v>1.21340714938538E-2</v>
      </c>
      <c r="N203" s="9">
        <f>N131*Traffic!N1480*12/10^7*$C203</f>
        <v>0</v>
      </c>
      <c r="O203" s="9">
        <f>O131*Traffic!O1480*12/10^7*$C203</f>
        <v>0</v>
      </c>
      <c r="P203" s="9">
        <f>P131*Traffic!P1480*12/10^7*$C203</f>
        <v>0</v>
      </c>
      <c r="Q203" s="9">
        <f>Q131*Traffic!Q1480*12/10^7*$C203</f>
        <v>0</v>
      </c>
      <c r="R203" s="9">
        <f>R131*Traffic!R1480*12/10^7*$C203</f>
        <v>0</v>
      </c>
      <c r="S203" s="9">
        <f>S131*Traffic!S1480*12/10^7*$C203</f>
        <v>0</v>
      </c>
      <c r="T203" s="9"/>
      <c r="U203" s="9">
        <f>U131*Traffic!U1480*365/10^7*$C203</f>
        <v>0.28842174050106495</v>
      </c>
      <c r="V203" s="9">
        <f>V131*Traffic!V1480*365/10^7*$C203</f>
        <v>9.1425904291172644E-2</v>
      </c>
      <c r="W203" s="9">
        <f>W131*Traffic!W1480*365/10^7*$C203</f>
        <v>0.20393573574622614</v>
      </c>
      <c r="X203" s="9">
        <f>X131*Traffic!X1480*365/10^7*$C203</f>
        <v>7.5033938262670019E-2</v>
      </c>
      <c r="Y203" s="9">
        <f>Y131*Traffic!Y1480*365/10^7*$C203</f>
        <v>0.14085134551054862</v>
      </c>
      <c r="Z203" s="9">
        <f>Z131*Traffic!Z1480*365/10^7*$C203</f>
        <v>0.19409935482364221</v>
      </c>
      <c r="AA203" s="9">
        <f>AA131*Traffic!AA1480*365/10^7*$C203</f>
        <v>1.9822086625892202E-2</v>
      </c>
      <c r="AB203" s="9"/>
      <c r="AC203" s="9">
        <f>AC131*Traffic!AC1480*12/10^7*$C203</f>
        <v>8.8688536528877565E-2</v>
      </c>
      <c r="AD203" s="9">
        <f>AD131*Traffic!AD1480*12/10^7*$C203</f>
        <v>1.2262508524653729E-2</v>
      </c>
      <c r="AE203" s="9">
        <f>AE131*Traffic!AE1480*12/10^7*$C203</f>
        <v>2.867933576180471E-2</v>
      </c>
      <c r="AF203" s="9">
        <f>AF131*Traffic!AF1480*12/10^7*$C203</f>
        <v>2.4204997613232099E-2</v>
      </c>
      <c r="AG203" s="9">
        <f>AG131*Traffic!AG1480*12/10^7*$C203</f>
        <v>8.6599187675436312E-2</v>
      </c>
      <c r="AH203" s="9">
        <f>AH131*Traffic!AH1480*12/10^7*$C203</f>
        <v>1.4581380894887898E-2</v>
      </c>
      <c r="AI203" s="9">
        <f>AI131*Traffic!AI1480*12/10^7*$C203</f>
        <v>1.8646722036898281E-2</v>
      </c>
      <c r="AJ203" s="9"/>
    </row>
    <row r="204" spans="2:36" x14ac:dyDescent="0.3">
      <c r="B204" s="85">
        <f t="shared" si="5"/>
        <v>47573</v>
      </c>
      <c r="C204" s="3">
        <f>IF(B204&lt;Inputs!$E$13,0,1)</f>
        <v>1</v>
      </c>
      <c r="D204" s="1"/>
      <c r="E204" s="9">
        <f>E132*Traffic!E1481*365/10^7*$C204</f>
        <v>0.18665333001203283</v>
      </c>
      <c r="F204" s="9">
        <f>F132*Traffic!F1481*365/10^7*$C204</f>
        <v>0.23102154664427835</v>
      </c>
      <c r="G204" s="9">
        <f>G132*Traffic!G1481*365/10^7*$C204</f>
        <v>0.51396499271170082</v>
      </c>
      <c r="H204" s="9">
        <f>H132*Traffic!H1481*365/10^7*$C204</f>
        <v>0.4628675676467725</v>
      </c>
      <c r="I204" s="9">
        <f>I132*Traffic!I1481*365/10^7*$C204</f>
        <v>1.0751490320238628</v>
      </c>
      <c r="J204" s="9">
        <f>J132*Traffic!J1481*365/10^7*$C204</f>
        <v>1.5656281118456867</v>
      </c>
      <c r="K204" s="9">
        <f>K132*Traffic!K1481*365/10^7*$C204</f>
        <v>0.17976150337817709</v>
      </c>
      <c r="L204" s="9"/>
      <c r="M204" s="9">
        <f>M132*Traffic!M1481*12/10^7*$C204</f>
        <v>1.3132798916809452E-2</v>
      </c>
      <c r="N204" s="9">
        <f>N132*Traffic!N1481*12/10^7*$C204</f>
        <v>0</v>
      </c>
      <c r="O204" s="9">
        <f>O132*Traffic!O1481*12/10^7*$C204</f>
        <v>0</v>
      </c>
      <c r="P204" s="9">
        <f>P132*Traffic!P1481*12/10^7*$C204</f>
        <v>0</v>
      </c>
      <c r="Q204" s="9">
        <f>Q132*Traffic!Q1481*12/10^7*$C204</f>
        <v>0</v>
      </c>
      <c r="R204" s="9">
        <f>R132*Traffic!R1481*12/10^7*$C204</f>
        <v>0</v>
      </c>
      <c r="S204" s="9">
        <f>S132*Traffic!S1481*12/10^7*$C204</f>
        <v>0</v>
      </c>
      <c r="T204" s="9"/>
      <c r="U204" s="9">
        <f>U132*Traffic!U1481*365/10^7*$C204</f>
        <v>0.28986384920357028</v>
      </c>
      <c r="V204" s="9">
        <f>V132*Traffic!V1481*365/10^7*$C204</f>
        <v>9.4847002645293915E-2</v>
      </c>
      <c r="W204" s="9">
        <f>W132*Traffic!W1481*365/10^7*$C204</f>
        <v>0.21156687940640748</v>
      </c>
      <c r="X204" s="9">
        <f>X132*Traffic!X1481*365/10^7*$C204</f>
        <v>7.6587375265764368E-2</v>
      </c>
      <c r="Y204" s="9">
        <f>Y132*Traffic!Y1481*365/10^7*$C204</f>
        <v>0.14376740852307165</v>
      </c>
      <c r="Z204" s="9">
        <f>Z132*Traffic!Z1481*365/10^7*$C204</f>
        <v>0.19917658531560811</v>
      </c>
      <c r="AA204" s="9">
        <f>AA132*Traffic!AA1481*365/10^7*$C204</f>
        <v>2.0340590681316859E-2</v>
      </c>
      <c r="AB204" s="9"/>
      <c r="AC204" s="9">
        <f>AC132*Traffic!AC1481*12/10^7*$C204</f>
        <v>9.0854336297734914E-2</v>
      </c>
      <c r="AD204" s="9">
        <f>AD132*Traffic!AD1481*12/10^7*$C204</f>
        <v>1.2561962537176069E-2</v>
      </c>
      <c r="AE204" s="9">
        <f>AE132*Traffic!AE1481*12/10^7*$C204</f>
        <v>2.9379693453958921E-2</v>
      </c>
      <c r="AF204" s="9">
        <f>AF132*Traffic!AF1481*12/10^7*$C204</f>
        <v>2.4764157699050698E-2</v>
      </c>
      <c r="AG204" s="9">
        <f>AG132*Traffic!AG1481*12/10^7*$C204</f>
        <v>8.8599717069661355E-2</v>
      </c>
      <c r="AH204" s="9">
        <f>AH132*Traffic!AH1481*12/10^7*$C204</f>
        <v>1.4924519660783673E-2</v>
      </c>
      <c r="AI204" s="9">
        <f>AI132*Traffic!AI1481*12/10^7*$C204</f>
        <v>1.908552911791939E-2</v>
      </c>
      <c r="AJ204" s="9"/>
    </row>
    <row r="205" spans="2:36" x14ac:dyDescent="0.3">
      <c r="B205" s="85">
        <f t="shared" si="5"/>
        <v>47938</v>
      </c>
      <c r="C205" s="3">
        <f>IF(B205&lt;Inputs!$E$13,0,1)</f>
        <v>1</v>
      </c>
      <c r="D205" s="1"/>
      <c r="E205" s="9">
        <f>E133*Traffic!E1482*365/10^7*$C205</f>
        <v>0.1875865966620929</v>
      </c>
      <c r="F205" s="9">
        <f>F133*Traffic!F1482*365/10^7*$C205</f>
        <v>0.23217665437749974</v>
      </c>
      <c r="G205" s="9">
        <f>G133*Traffic!G1482*365/10^7*$C205</f>
        <v>0.51653481767525933</v>
      </c>
      <c r="H205" s="9">
        <f>H133*Traffic!H1482*365/10^7*$C205</f>
        <v>0.47600008933349486</v>
      </c>
      <c r="I205" s="9">
        <f>I133*Traffic!I1482*365/10^7*$C205</f>
        <v>1.105653260374307</v>
      </c>
      <c r="J205" s="9">
        <f>J133*Traffic!J1482*365/10^7*$C205</f>
        <v>1.6226267602925688</v>
      </c>
      <c r="K205" s="9">
        <f>K133*Traffic!K1482*365/10^7*$C205</f>
        <v>0.18630594561053893</v>
      </c>
      <c r="L205" s="9"/>
      <c r="M205" s="9">
        <f>M133*Traffic!M1482*12/10^7*$C205</f>
        <v>1.31984629113935E-2</v>
      </c>
      <c r="N205" s="9">
        <f>N133*Traffic!N1482*12/10^7*$C205</f>
        <v>0</v>
      </c>
      <c r="O205" s="9">
        <f>O133*Traffic!O1482*12/10^7*$C205</f>
        <v>0</v>
      </c>
      <c r="P205" s="9">
        <f>P133*Traffic!P1482*12/10^7*$C205</f>
        <v>0</v>
      </c>
      <c r="Q205" s="9">
        <f>Q133*Traffic!Q1482*12/10^7*$C205</f>
        <v>0</v>
      </c>
      <c r="R205" s="9">
        <f>R133*Traffic!R1482*12/10^7*$C205</f>
        <v>0</v>
      </c>
      <c r="S205" s="9">
        <f>S133*Traffic!S1482*12/10^7*$C205</f>
        <v>0</v>
      </c>
      <c r="T205" s="9"/>
      <c r="U205" s="9">
        <f>U133*Traffic!U1482*365/10^7*$C205</f>
        <v>0.29131316844958821</v>
      </c>
      <c r="V205" s="9">
        <f>V133*Traffic!V1482*365/10^7*$C205</f>
        <v>9.5321237658520366E-2</v>
      </c>
      <c r="W205" s="9">
        <f>W133*Traffic!W1482*365/10^7*$C205</f>
        <v>0.2126247138034395</v>
      </c>
      <c r="X205" s="9">
        <f>X133*Traffic!X1482*365/10^7*$C205</f>
        <v>7.8154470790433042E-2</v>
      </c>
      <c r="Y205" s="9">
        <f>Y133*Traffic!Y1482*365/10^7*$C205</f>
        <v>0.14670911088208222</v>
      </c>
      <c r="Z205" s="9">
        <f>Z133*Traffic!Z1482*365/10^7*$C205</f>
        <v>0.20223610193540445</v>
      </c>
      <c r="AA205" s="9">
        <f>AA133*Traffic!AA1482*365/10^7*$C205</f>
        <v>2.065303892992678E-2</v>
      </c>
      <c r="AB205" s="9"/>
      <c r="AC205" s="9">
        <f>AC133*Traffic!AC1482*12/10^7*$C205</f>
        <v>9.3039576850867639E-2</v>
      </c>
      <c r="AD205" s="9">
        <f>AD133*Traffic!AD1482*12/10^7*$C205</f>
        <v>1.2844160179006468E-2</v>
      </c>
      <c r="AE205" s="9">
        <f>AE133*Traffic!AE1482*12/10^7*$C205</f>
        <v>3.003969225477298E-2</v>
      </c>
      <c r="AF205" s="9">
        <f>AF133*Traffic!AF1482*12/10^7*$C205</f>
        <v>2.5366593458460287E-2</v>
      </c>
      <c r="AG205" s="9">
        <f>AG133*Traffic!AG1482*12/10^7*$C205</f>
        <v>9.0755075571452154E-2</v>
      </c>
      <c r="AH205" s="9">
        <f>AH133*Traffic!AH1482*12/10^7*$C205</f>
        <v>1.5278484794693971E-2</v>
      </c>
      <c r="AI205" s="9">
        <f>AI133*Traffic!AI1482*12/10^7*$C205</f>
        <v>1.9538180997076667E-2</v>
      </c>
      <c r="AJ205" s="9"/>
    </row>
    <row r="206" spans="2:36" x14ac:dyDescent="0.3">
      <c r="B206" s="85">
        <f t="shared" si="5"/>
        <v>48304</v>
      </c>
      <c r="C206" s="3">
        <f>IF(B206&lt;Inputs!$E$13,0,1)</f>
        <v>1</v>
      </c>
      <c r="D206" s="1"/>
      <c r="E206" s="9">
        <f>E134*Traffic!E1483*365/10^7*$C206</f>
        <v>0.20199056747721789</v>
      </c>
      <c r="F206" s="9">
        <f>F134*Traffic!F1483*365/10^7*$C206</f>
        <v>0.24444884896602473</v>
      </c>
      <c r="G206" s="9">
        <f>G134*Traffic!G1483*365/10^7*$C206</f>
        <v>0.54383737232380869</v>
      </c>
      <c r="H206" s="9">
        <f>H134*Traffic!H1483*365/10^7*$C206</f>
        <v>0.48925236454789323</v>
      </c>
      <c r="I206" s="9">
        <f>I134*Traffic!I1483*365/10^7*$C206</f>
        <v>1.1364356522824555</v>
      </c>
      <c r="J206" s="9">
        <f>J134*Traffic!J1483*365/10^7*$C206</f>
        <v>1.655448074307577</v>
      </c>
      <c r="K206" s="9">
        <f>K134*Traffic!K1483*365/10^7*$C206</f>
        <v>0.19007440678311568</v>
      </c>
      <c r="L206" s="9"/>
      <c r="M206" s="9">
        <f>M134*Traffic!M1483*12/10^7*$C206</f>
        <v>1.4211916313518357E-2</v>
      </c>
      <c r="N206" s="9">
        <f>N134*Traffic!N1483*12/10^7*$C206</f>
        <v>0</v>
      </c>
      <c r="O206" s="9">
        <f>O134*Traffic!O1483*12/10^7*$C206</f>
        <v>0</v>
      </c>
      <c r="P206" s="9">
        <f>P134*Traffic!P1483*12/10^7*$C206</f>
        <v>0</v>
      </c>
      <c r="Q206" s="9">
        <f>Q134*Traffic!Q1483*12/10^7*$C206</f>
        <v>0</v>
      </c>
      <c r="R206" s="9">
        <f>R134*Traffic!R1483*12/10^7*$C206</f>
        <v>0</v>
      </c>
      <c r="S206" s="9">
        <f>S134*Traffic!S1483*12/10^7*$C206</f>
        <v>0</v>
      </c>
      <c r="T206" s="9"/>
      <c r="U206" s="9">
        <f>U134*Traffic!U1483*365/10^7*$C206</f>
        <v>0.30671115021049489</v>
      </c>
      <c r="V206" s="9">
        <f>V134*Traffic!V1483*365/10^7*$C206</f>
        <v>9.8791526467025895E-2</v>
      </c>
      <c r="W206" s="9">
        <f>W134*Traffic!W1483*365/10^7*$C206</f>
        <v>0.22036558229034595</v>
      </c>
      <c r="X206" s="9">
        <f>X134*Traffic!X1483*365/10^7*$C206</f>
        <v>7.9735322585966786E-2</v>
      </c>
      <c r="Y206" s="9">
        <f>Y134*Traffic!Y1483*365/10^7*$C206</f>
        <v>0.14967663607946977</v>
      </c>
      <c r="Z206" s="9">
        <f>Z134*Traffic!Z1483*365/10^7*$C206</f>
        <v>0.20739518616845046</v>
      </c>
      <c r="AA206" s="9">
        <f>AA134*Traffic!AA1483*365/10^7*$C206</f>
        <v>2.1179902167935111E-2</v>
      </c>
      <c r="AB206" s="9"/>
      <c r="AC206" s="9">
        <f>AC134*Traffic!AC1483*12/10^7*$C206</f>
        <v>9.5244398451124243E-2</v>
      </c>
      <c r="AD206" s="9">
        <f>AD134*Traffic!AD1483*12/10^7*$C206</f>
        <v>1.3148909818036313E-2</v>
      </c>
      <c r="AE206" s="9">
        <f>AE134*Traffic!AE1483*12/10^7*$C206</f>
        <v>3.0752435263550818E-2</v>
      </c>
      <c r="AF206" s="9">
        <f>AF134*Traffic!AF1483*12/10^7*$C206</f>
        <v>2.5955194149690743E-2</v>
      </c>
      <c r="AG206" s="9">
        <f>AG134*Traffic!AG1483*12/10^7*$C206</f>
        <v>9.2860935796693134E-2</v>
      </c>
      <c r="AH206" s="9">
        <f>AH134*Traffic!AH1483*12/10^7*$C206</f>
        <v>1.5643414779404206E-2</v>
      </c>
      <c r="AI206" s="9">
        <f>AI134*Traffic!AI1483*12/10^7*$C206</f>
        <v>2.0004854766651318E-2</v>
      </c>
      <c r="AJ206" s="9"/>
    </row>
    <row r="207" spans="2:36" x14ac:dyDescent="0.3">
      <c r="B207" s="85">
        <f t="shared" si="5"/>
        <v>48669</v>
      </c>
      <c r="C207" s="3">
        <f>IF(B207&lt;Inputs!$E$13,0,1)</f>
        <v>1</v>
      </c>
      <c r="D207" s="1"/>
      <c r="E207" s="9">
        <f>E135*Traffic!E1484*365/10^7*$C207</f>
        <v>0.20300052031460394</v>
      </c>
      <c r="F207" s="9">
        <f>F135*Traffic!F1484*365/10^7*$C207</f>
        <v>0.24567109321085481</v>
      </c>
      <c r="G207" s="9">
        <f>G135*Traffic!G1484*365/10^7*$C207</f>
        <v>0.54655655918542767</v>
      </c>
      <c r="H207" s="9">
        <f>H135*Traffic!H1484*365/10^7*$C207</f>
        <v>0.50262526251220208</v>
      </c>
      <c r="I207" s="9">
        <f>I135*Traffic!I1484*365/10^7*$C207</f>
        <v>1.1674982267781755</v>
      </c>
      <c r="J207" s="9">
        <f>J135*Traffic!J1484*365/10^7*$C207</f>
        <v>1.6885570357937287</v>
      </c>
      <c r="K207" s="9">
        <f>K135*Traffic!K1484*365/10^7*$C207</f>
        <v>0.19387589491877791</v>
      </c>
      <c r="L207" s="9"/>
      <c r="M207" s="9">
        <f>M135*Traffic!M1484*12/10^7*$C207</f>
        <v>1.5235174288091674E-2</v>
      </c>
      <c r="N207" s="9">
        <f>N135*Traffic!N1484*12/10^7*$C207</f>
        <v>0</v>
      </c>
      <c r="O207" s="9">
        <f>O135*Traffic!O1484*12/10^7*$C207</f>
        <v>0</v>
      </c>
      <c r="P207" s="9">
        <f>P135*Traffic!P1484*12/10^7*$C207</f>
        <v>0</v>
      </c>
      <c r="Q207" s="9">
        <f>Q135*Traffic!Q1484*12/10^7*$C207</f>
        <v>0</v>
      </c>
      <c r="R207" s="9">
        <f>R135*Traffic!R1484*12/10^7*$C207</f>
        <v>0</v>
      </c>
      <c r="S207" s="9">
        <f>S135*Traffic!S1484*12/10^7*$C207</f>
        <v>0</v>
      </c>
      <c r="T207" s="9"/>
      <c r="U207" s="9">
        <f>U135*Traffic!U1484*365/10^7*$C207</f>
        <v>0.30824470596154735</v>
      </c>
      <c r="V207" s="9">
        <f>V135*Traffic!V1484*365/10^7*$C207</f>
        <v>9.9285484099361013E-2</v>
      </c>
      <c r="W207" s="9">
        <f>W135*Traffic!W1484*365/10^7*$C207</f>
        <v>0.22146741020179764</v>
      </c>
      <c r="X207" s="9">
        <f>X135*Traffic!X1484*365/10^7*$C207</f>
        <v>8.2526058876475669E-2</v>
      </c>
      <c r="Y207" s="9">
        <f>Y135*Traffic!Y1484*365/10^7*$C207</f>
        <v>0.15491531834225122</v>
      </c>
      <c r="Z207" s="9">
        <f>Z135*Traffic!Z1484*365/10^7*$C207</f>
        <v>0.21260080534127868</v>
      </c>
      <c r="AA207" s="9">
        <f>AA135*Traffic!AA1484*365/10^7*$C207</f>
        <v>2.1711517712350283E-2</v>
      </c>
      <c r="AB207" s="9"/>
      <c r="AC207" s="9">
        <f>AC135*Traffic!AC1484*12/10^7*$C207</f>
        <v>9.7468942277962128E-2</v>
      </c>
      <c r="AD207" s="9">
        <f>AD135*Traffic!AD1484*12/10^7*$C207</f>
        <v>1.3476530139645766E-2</v>
      </c>
      <c r="AE207" s="9">
        <f>AE135*Traffic!AE1484*12/10^7*$C207</f>
        <v>3.1518667815963519E-2</v>
      </c>
      <c r="AF207" s="9">
        <f>AF135*Traffic!AF1484*12/10^7*$C207</f>
        <v>2.6568383206436959E-2</v>
      </c>
      <c r="AG207" s="9">
        <f>AG135*Traffic!AG1484*12/10^7*$C207</f>
        <v>9.5054766800281409E-2</v>
      </c>
      <c r="AH207" s="9">
        <f>AH135*Traffic!AH1484*12/10^7*$C207</f>
        <v>1.6011612101841679E-2</v>
      </c>
      <c r="AI207" s="9">
        <f>AI135*Traffic!AI1484*12/10^7*$C207</f>
        <v>2.0475706819396807E-2</v>
      </c>
      <c r="AJ207" s="9"/>
    </row>
    <row r="208" spans="2:36" x14ac:dyDescent="0.3">
      <c r="B208" s="85">
        <f t="shared" si="5"/>
        <v>49034</v>
      </c>
      <c r="C208" s="3">
        <f>IF(B208&lt;Inputs!$E$13,0,1)</f>
        <v>1</v>
      </c>
      <c r="D208" s="1"/>
      <c r="E208" s="9">
        <f>E136*Traffic!E1485*365/10^7*$C208</f>
        <v>0.20401552291617694</v>
      </c>
      <c r="F208" s="9">
        <f>F136*Traffic!F1485*365/10^7*$C208</f>
        <v>0.2581221508894958</v>
      </c>
      <c r="G208" s="9">
        <f>G136*Traffic!G1485*365/10^7*$C208</f>
        <v>0.57425703934414363</v>
      </c>
      <c r="H208" s="9">
        <f>H136*Traffic!H1485*365/10^7*$C208</f>
        <v>0.51611965814704064</v>
      </c>
      <c r="I208" s="9">
        <f>I136*Traffic!I1485*365/10^7*$C208</f>
        <v>1.1988430161275461</v>
      </c>
      <c r="J208" s="9">
        <f>J136*Traffic!J1485*365/10^7*$C208</f>
        <v>1.7219557006928836</v>
      </c>
      <c r="K208" s="9">
        <f>K136*Traffic!K1485*365/10^7*$C208</f>
        <v>0.1977106460756273</v>
      </c>
      <c r="L208" s="9"/>
      <c r="M208" s="9">
        <f>M136*Traffic!M1485*12/10^7*$C208</f>
        <v>1.6268309544502892E-2</v>
      </c>
      <c r="N208" s="9">
        <f>N136*Traffic!N1485*12/10^7*$C208</f>
        <v>0</v>
      </c>
      <c r="O208" s="9">
        <f>O136*Traffic!O1485*12/10^7*$C208</f>
        <v>0</v>
      </c>
      <c r="P208" s="9">
        <f>P136*Traffic!P1485*12/10^7*$C208</f>
        <v>0</v>
      </c>
      <c r="Q208" s="9">
        <f>Q136*Traffic!Q1485*12/10^7*$C208</f>
        <v>0</v>
      </c>
      <c r="R208" s="9">
        <f>R136*Traffic!R1485*12/10^7*$C208</f>
        <v>0</v>
      </c>
      <c r="S208" s="9">
        <f>S136*Traffic!S1485*12/10^7*$C208</f>
        <v>0</v>
      </c>
      <c r="T208" s="9"/>
      <c r="U208" s="9">
        <f>U136*Traffic!U1485*365/10^7*$C208</f>
        <v>0.32386710810459846</v>
      </c>
      <c r="V208" s="9">
        <f>V136*Traffic!V1485*365/10^7*$C208</f>
        <v>0.10280560580833831</v>
      </c>
      <c r="W208" s="9">
        <f>W136*Traffic!W1485*365/10^7*$C208</f>
        <v>0.22931943656349779</v>
      </c>
      <c r="X208" s="9">
        <f>X136*Traffic!X1485*365/10^7*$C208</f>
        <v>8.4140699158841467E-2</v>
      </c>
      <c r="Y208" s="9">
        <f>Y136*Traffic!Y1485*365/10^7*$C208</f>
        <v>0.15794627022286048</v>
      </c>
      <c r="Z208" s="9">
        <f>Z136*Traffic!Z1485*365/10^7*$C208</f>
        <v>0.21785329582618071</v>
      </c>
      <c r="AA208" s="9">
        <f>AA136*Traffic!AA1485*365/10^7*$C208</f>
        <v>2.2247919914655398E-2</v>
      </c>
      <c r="AB208" s="9"/>
      <c r="AC208" s="9">
        <f>AC136*Traffic!AC1485*12/10^7*$C208</f>
        <v>9.9713350433107098E-2</v>
      </c>
      <c r="AD208" s="9">
        <f>AD136*Traffic!AD1485*12/10^7*$C208</f>
        <v>1.3786852930081099E-2</v>
      </c>
      <c r="AE208" s="9">
        <f>AE136*Traffic!AE1485*12/10^7*$C208</f>
        <v>3.2244445211636046E-2</v>
      </c>
      <c r="AF208" s="9">
        <f>AF136*Traffic!AF1485*12/10^7*$C208</f>
        <v>2.7206488479954005E-2</v>
      </c>
      <c r="AG208" s="9">
        <f>AG136*Traffic!AG1485*12/10^7*$C208</f>
        <v>9.7337741548759765E-2</v>
      </c>
      <c r="AH208" s="9">
        <f>AH136*Traffic!AH1485*12/10^7*$C208</f>
        <v>1.6390976802668725E-2</v>
      </c>
      <c r="AI208" s="9">
        <f>AI136*Traffic!AI1485*12/10^7*$C208</f>
        <v>2.0960839755565622E-2</v>
      </c>
      <c r="AJ208" s="9"/>
    </row>
    <row r="209" spans="2:36" x14ac:dyDescent="0.3">
      <c r="B209" s="85">
        <f t="shared" si="5"/>
        <v>49399</v>
      </c>
      <c r="C209" s="3">
        <f>IF(B209&lt;Inputs!$E$13,0,1)</f>
        <v>1</v>
      </c>
      <c r="D209" s="1"/>
      <c r="E209" s="9">
        <f>E137*Traffic!E1486*365/10^7*$C209</f>
        <v>0.20503560053075781</v>
      </c>
      <c r="F209" s="9">
        <f>F137*Traffic!F1486*365/10^7*$C209</f>
        <v>0.25941276164394333</v>
      </c>
      <c r="G209" s="9">
        <f>G137*Traffic!G1486*365/10^7*$C209</f>
        <v>0.57712832454086427</v>
      </c>
      <c r="H209" s="9">
        <f>H137*Traffic!H1486*365/10^7*$C209</f>
        <v>0.52973643210666455</v>
      </c>
      <c r="I209" s="9">
        <f>I137*Traffic!I1486*365/10^7*$C209</f>
        <v>1.230472065914741</v>
      </c>
      <c r="J209" s="9">
        <f>J137*Traffic!J1486*365/10^7*$C209</f>
        <v>1.7807267974339236</v>
      </c>
      <c r="K209" s="9">
        <f>K137*Traffic!K1486*365/10^7*$C209</f>
        <v>0.2044585963873389</v>
      </c>
      <c r="L209" s="9"/>
      <c r="M209" s="9">
        <f>M137*Traffic!M1486*12/10^7*$C209</f>
        <v>1.6349651092225408E-2</v>
      </c>
      <c r="N209" s="9">
        <f>N137*Traffic!N1486*12/10^7*$C209</f>
        <v>0</v>
      </c>
      <c r="O209" s="9">
        <f>O137*Traffic!O1486*12/10^7*$C209</f>
        <v>0</v>
      </c>
      <c r="P209" s="9">
        <f>P137*Traffic!P1486*12/10^7*$C209</f>
        <v>0</v>
      </c>
      <c r="Q209" s="9">
        <f>Q137*Traffic!Q1486*12/10^7*$C209</f>
        <v>0</v>
      </c>
      <c r="R209" s="9">
        <f>R137*Traffic!R1486*12/10^7*$C209</f>
        <v>0</v>
      </c>
      <c r="S209" s="9">
        <f>S137*Traffic!S1486*12/10^7*$C209</f>
        <v>0</v>
      </c>
      <c r="T209" s="9"/>
      <c r="U209" s="9">
        <f>U137*Traffic!U1486*365/10^7*$C209</f>
        <v>0.32548644364512153</v>
      </c>
      <c r="V209" s="9">
        <f>V137*Traffic!V1486*365/10^7*$C209</f>
        <v>0.10635844659730294</v>
      </c>
      <c r="W209" s="9">
        <f>W137*Traffic!W1486*365/10^7*$C209</f>
        <v>0.23724444650355983</v>
      </c>
      <c r="X209" s="9">
        <f>X137*Traffic!X1486*365/10^7*$C209</f>
        <v>8.5769422692559022E-2</v>
      </c>
      <c r="Y209" s="9">
        <f>Y137*Traffic!Y1486*365/10^7*$C209</f>
        <v>0.16100365873931721</v>
      </c>
      <c r="Z209" s="9">
        <f>Z137*Traffic!Z1486*365/10^7*$C209</f>
        <v>0.22315299619579837</v>
      </c>
      <c r="AA209" s="9">
        <f>AA137*Traffic!AA1486*365/10^7*$C209</f>
        <v>2.2789143351040767E-2</v>
      </c>
      <c r="AB209" s="9"/>
      <c r="AC209" s="9">
        <f>AC137*Traffic!AC1486*12/10^7*$C209</f>
        <v>0.10219849704136837</v>
      </c>
      <c r="AD209" s="9">
        <f>AD137*Traffic!AD1486*12/10^7*$C209</f>
        <v>1.4120288271870287E-2</v>
      </c>
      <c r="AE209" s="9">
        <f>AE137*Traffic!AE1486*12/10^7*$C209</f>
        <v>3.3024277829309528E-2</v>
      </c>
      <c r="AF209" s="9">
        <f>AF137*Traffic!AF1486*12/10^7*$C209</f>
        <v>2.7850310596626054E-2</v>
      </c>
      <c r="AG209" s="9">
        <f>AG137*Traffic!AG1486*12/10^7*$C209</f>
        <v>9.9641169675552893E-2</v>
      </c>
      <c r="AH209" s="9">
        <f>AH137*Traffic!AH1486*12/10^7*$C209</f>
        <v>1.6781650733188828E-2</v>
      </c>
      <c r="AI209" s="9">
        <f>AI137*Traffic!AI1486*12/10^7*$C209</f>
        <v>2.1460434975112023E-2</v>
      </c>
      <c r="AJ209" s="9"/>
    </row>
    <row r="210" spans="2:36" x14ac:dyDescent="0.3">
      <c r="B210" s="85">
        <f t="shared" si="5"/>
        <v>49765</v>
      </c>
      <c r="C210" s="3">
        <f>IF(B210&lt;Inputs!$E$13,0,1)</f>
        <v>1</v>
      </c>
      <c r="D210" s="1"/>
      <c r="E210" s="9">
        <f>E138*Traffic!E1487*365/10^7*$C210</f>
        <v>0.21979816376897238</v>
      </c>
      <c r="F210" s="9">
        <f>F138*Traffic!F1487*365/10^7*$C210</f>
        <v>0.27204503525443097</v>
      </c>
      <c r="G210" s="9">
        <f>G138*Traffic!G1487*365/10^7*$C210</f>
        <v>0.60523196469241958</v>
      </c>
      <c r="H210" s="9">
        <f>H138*Traffic!H1487*365/10^7*$C210</f>
        <v>0.53238511426719803</v>
      </c>
      <c r="I210" s="9">
        <f>I138*Traffic!I1487*365/10^7*$C210</f>
        <v>1.2366244262443145</v>
      </c>
      <c r="J210" s="9">
        <f>J138*Traffic!J1487*365/10^7*$C210</f>
        <v>1.8148364938354749</v>
      </c>
      <c r="K210" s="9">
        <f>K138*Traffic!K1487*365/10^7*$C210</f>
        <v>0.20837498640264562</v>
      </c>
      <c r="L210" s="9"/>
      <c r="M210" s="9">
        <f>M138*Traffic!M1487*12/10^7*$C210</f>
        <v>1.7397952250491622E-2</v>
      </c>
      <c r="N210" s="9">
        <f>N138*Traffic!N1487*12/10^7*$C210</f>
        <v>0</v>
      </c>
      <c r="O210" s="9">
        <f>O138*Traffic!O1487*12/10^7*$C210</f>
        <v>0</v>
      </c>
      <c r="P210" s="9">
        <f>P138*Traffic!P1487*12/10^7*$C210</f>
        <v>0</v>
      </c>
      <c r="Q210" s="9">
        <f>Q138*Traffic!Q1487*12/10^7*$C210</f>
        <v>0</v>
      </c>
      <c r="R210" s="9">
        <f>R138*Traffic!R1487*12/10^7*$C210</f>
        <v>0</v>
      </c>
      <c r="S210" s="9">
        <f>S138*Traffic!S1487*12/10^7*$C210</f>
        <v>0</v>
      </c>
      <c r="T210" s="9"/>
      <c r="U210" s="9">
        <f>U138*Traffic!U1487*365/10^7*$C210</f>
        <v>0.34133621829218813</v>
      </c>
      <c r="V210" s="9">
        <f>V138*Traffic!V1487*365/10^7*$C210</f>
        <v>0.10689023883028946</v>
      </c>
      <c r="W210" s="9">
        <f>W138*Traffic!W1487*365/10^7*$C210</f>
        <v>0.23843066873607757</v>
      </c>
      <c r="X210" s="9">
        <f>X138*Traffic!X1487*365/10^7*$C210</f>
        <v>8.8626390082247777E-2</v>
      </c>
      <c r="Y210" s="9">
        <f>Y138*Traffic!Y1487*365/10^7*$C210</f>
        <v>0.16636666793535218</v>
      </c>
      <c r="Z210" s="9">
        <f>Z138*Traffic!Z1487*365/10^7*$C210</f>
        <v>0.22850024723671655</v>
      </c>
      <c r="AA210" s="9">
        <f>AA138*Traffic!AA1487*365/10^7*$C210</f>
        <v>2.3335222823792121E-2</v>
      </c>
      <c r="AB210" s="9"/>
      <c r="AC210" s="9">
        <f>AC138*Traffic!AC1487*12/10^7*$C210</f>
        <v>0.10448416753135405</v>
      </c>
      <c r="AD210" s="9">
        <f>AD138*Traffic!AD1487*12/10^7*$C210</f>
        <v>1.4456713295754115E-2</v>
      </c>
      <c r="AE210" s="9">
        <f>AE138*Traffic!AE1487*12/10^7*$C210</f>
        <v>3.3811102662029448E-2</v>
      </c>
      <c r="AF210" s="9">
        <f>AF138*Traffic!AF1487*12/10^7*$C210</f>
        <v>2.8519518796200655E-2</v>
      </c>
      <c r="AG210" s="9">
        <f>AG138*Traffic!AG1487*12/10^7*$C210</f>
        <v>0.10203542260608081</v>
      </c>
      <c r="AH210" s="9">
        <f>AH138*Traffic!AH1487*12/10^7*$C210</f>
        <v>1.7175821628594084E-2</v>
      </c>
      <c r="AI210" s="9">
        <f>AI138*Traffic!AI1487*12/10^7*$C210</f>
        <v>2.1964502125859989E-2</v>
      </c>
      <c r="AJ210" s="9"/>
    </row>
    <row r="211" spans="2:36" x14ac:dyDescent="0.3">
      <c r="B211" s="85">
        <f t="shared" si="5"/>
        <v>50130</v>
      </c>
      <c r="C211" s="3">
        <f>IF(B211&lt;Inputs!$E$13,0,1)</f>
        <v>1</v>
      </c>
      <c r="D211" s="1"/>
      <c r="E211" s="9">
        <f>E139*Traffic!E1488*365/10^7*$C211</f>
        <v>0.2208971545878172</v>
      </c>
      <c r="F211" s="9">
        <f>F139*Traffic!F1488*365/10^7*$C211</f>
        <v>0.27340526043070307</v>
      </c>
      <c r="G211" s="9">
        <f>G139*Traffic!G1488*365/10^7*$C211</f>
        <v>0.60825812451588135</v>
      </c>
      <c r="H211" s="9">
        <f>H139*Traffic!H1488*365/10^7*$C211</f>
        <v>0.54619385316850333</v>
      </c>
      <c r="I211" s="9">
        <f>I139*Traffic!I1488*365/10^7*$C211</f>
        <v>1.2686993723000262</v>
      </c>
      <c r="J211" s="9">
        <f>J139*Traffic!J1488*365/10^7*$C211</f>
        <v>1.8492427690311048</v>
      </c>
      <c r="K211" s="9">
        <f>K139*Traffic!K1488*365/10^7*$C211</f>
        <v>0.21232542885319577</v>
      </c>
      <c r="L211" s="9"/>
      <c r="M211" s="9">
        <f>M139*Traffic!M1488*12/10^7*$C211</f>
        <v>1.8456327679063189E-2</v>
      </c>
      <c r="N211" s="9">
        <f>N139*Traffic!N1488*12/10^7*$C211</f>
        <v>0</v>
      </c>
      <c r="O211" s="9">
        <f>O139*Traffic!O1488*12/10^7*$C211</f>
        <v>0</v>
      </c>
      <c r="P211" s="9">
        <f>P139*Traffic!P1488*12/10^7*$C211</f>
        <v>0</v>
      </c>
      <c r="Q211" s="9">
        <f>Q139*Traffic!Q1488*12/10^7*$C211</f>
        <v>0</v>
      </c>
      <c r="R211" s="9">
        <f>R139*Traffic!R1488*12/10^7*$C211</f>
        <v>0</v>
      </c>
      <c r="S211" s="9">
        <f>S139*Traffic!S1488*12/10^7*$C211</f>
        <v>0</v>
      </c>
      <c r="T211" s="9"/>
      <c r="U211" s="9">
        <f>U139*Traffic!U1488*365/10^7*$C211</f>
        <v>0.34304289938364901</v>
      </c>
      <c r="V211" s="9">
        <f>V139*Traffic!V1488*365/10^7*$C211</f>
        <v>0.11049396688228205</v>
      </c>
      <c r="W211" s="9">
        <f>W139*Traffic!W1488*365/10^7*$C211</f>
        <v>0.24646918842489385</v>
      </c>
      <c r="X211" s="9">
        <f>X139*Traffic!X1488*365/10^7*$C211</f>
        <v>9.0289652471462575E-2</v>
      </c>
      <c r="Y211" s="9">
        <f>Y139*Traffic!Y1488*365/10^7*$C211</f>
        <v>0.16948889170345402</v>
      </c>
      <c r="Z211" s="9">
        <f>Z139*Traffic!Z1488*365/10^7*$C211</f>
        <v>0.23389539196313894</v>
      </c>
      <c r="AA211" s="9">
        <f>AA139*Traffic!AA1488*365/10^7*$C211</f>
        <v>2.3886193362687207E-2</v>
      </c>
      <c r="AB211" s="9"/>
      <c r="AC211" s="9">
        <f>AC139*Traffic!AC1488*12/10^7*$C211</f>
        <v>0.10701308368816385</v>
      </c>
      <c r="AD211" s="9">
        <f>AD139*Traffic!AD1488*12/10^7*$C211</f>
        <v>1.479614956266998E-2</v>
      </c>
      <c r="AE211" s="9">
        <f>AE139*Traffic!AE1488*12/10^7*$C211</f>
        <v>3.4604970136130848E-2</v>
      </c>
      <c r="AF211" s="9">
        <f>AF139*Traffic!AF1488*12/10^7*$C211</f>
        <v>2.9194722820006101E-2</v>
      </c>
      <c r="AG211" s="9">
        <f>AG139*Traffic!AG1488*12/10^7*$C211</f>
        <v>0.10445112703667213</v>
      </c>
      <c r="AH211" s="9">
        <f>AH139*Traffic!AH1488*12/10^7*$C211</f>
        <v>1.7589505150913166E-2</v>
      </c>
      <c r="AI211" s="9">
        <f>AI139*Traffic!AI1488*12/10^7*$C211</f>
        <v>2.2493522093689884E-2</v>
      </c>
      <c r="AJ211" s="9"/>
    </row>
    <row r="212" spans="2:36" x14ac:dyDescent="0.3">
      <c r="B212" s="85">
        <f t="shared" si="5"/>
        <v>50495</v>
      </c>
      <c r="C212" s="3">
        <f>IF(B212&lt;Inputs!$E$13,0,1)</f>
        <v>1</v>
      </c>
      <c r="D212" s="1"/>
      <c r="E212" s="9">
        <f>E140*Traffic!E1489*365/10^7*$C212</f>
        <v>0.22200164036075623</v>
      </c>
      <c r="F212" s="9">
        <f>F140*Traffic!F1489*365/10^7*$C212</f>
        <v>0.27477228673285647</v>
      </c>
      <c r="G212" s="9">
        <f>G140*Traffic!G1489*365/10^7*$C212</f>
        <v>0.61129941513846064</v>
      </c>
      <c r="H212" s="9">
        <f>H140*Traffic!H1489*365/10^7*$C212</f>
        <v>0.56012736983096512</v>
      </c>
      <c r="I212" s="9">
        <f>I140*Traffic!I1489*365/10^7*$C212</f>
        <v>1.3010641522056394</v>
      </c>
      <c r="J212" s="9">
        <f>J140*Traffic!J1489*365/10^7*$C212</f>
        <v>1.9094064892564311</v>
      </c>
      <c r="K212" s="9">
        <f>K140*Traffic!K1489*365/10^7*$C212</f>
        <v>0.21923327670972101</v>
      </c>
      <c r="L212" s="9"/>
      <c r="M212" s="9">
        <f>M140*Traffic!M1489*12/10^7*$C212</f>
        <v>1.9524851913114219E-2</v>
      </c>
      <c r="N212" s="9">
        <f>N140*Traffic!N1489*12/10^7*$C212</f>
        <v>0</v>
      </c>
      <c r="O212" s="9">
        <f>O140*Traffic!O1489*12/10^7*$C212</f>
        <v>0</v>
      </c>
      <c r="P212" s="9">
        <f>P140*Traffic!P1489*12/10^7*$C212</f>
        <v>0</v>
      </c>
      <c r="Q212" s="9">
        <f>Q140*Traffic!Q1489*12/10^7*$C212</f>
        <v>0</v>
      </c>
      <c r="R212" s="9">
        <f>R140*Traffic!R1489*12/10^7*$C212</f>
        <v>0</v>
      </c>
      <c r="S212" s="9">
        <f>S140*Traffic!S1489*12/10^7*$C212</f>
        <v>0</v>
      </c>
      <c r="T212" s="9"/>
      <c r="U212" s="9">
        <f>U140*Traffic!U1489*365/10^7*$C212</f>
        <v>0.34475811388056732</v>
      </c>
      <c r="V212" s="9">
        <f>V140*Traffic!V1489*365/10^7*$C212</f>
        <v>0.11413105995882386</v>
      </c>
      <c r="W212" s="9">
        <f>W140*Traffic!W1489*365/10^7*$C212</f>
        <v>0.2545821325438799</v>
      </c>
      <c r="X212" s="9">
        <f>X140*Traffic!X1489*365/10^7*$C212</f>
        <v>9.1967331824817436E-2</v>
      </c>
      <c r="Y212" s="9">
        <f>Y140*Traffic!Y1489*365/10^7*$C212</f>
        <v>0.17263817854253843</v>
      </c>
      <c r="Z212" s="9">
        <f>Z140*Traffic!Z1489*365/10^7*$C212</f>
        <v>0.23933877563064471</v>
      </c>
      <c r="AA212" s="9">
        <f>AA140*Traffic!AA1489*365/10^7*$C212</f>
        <v>2.4442090226400648E-2</v>
      </c>
      <c r="AB212" s="9"/>
      <c r="AC212" s="9">
        <f>AC140*Traffic!AC1489*12/10^7*$C212</f>
        <v>0.10956467690235348</v>
      </c>
      <c r="AD212" s="9">
        <f>AD140*Traffic!AD1489*12/10^7*$C212</f>
        <v>1.5138618774422611E-2</v>
      </c>
      <c r="AE212" s="9">
        <f>AE140*Traffic!AE1489*12/10^7*$C212</f>
        <v>3.5405931007406709E-2</v>
      </c>
      <c r="AF212" s="9">
        <f>AF140*Traffic!AF1489*12/10^7*$C212</f>
        <v>2.9875965896079677E-2</v>
      </c>
      <c r="AG212" s="9">
        <f>AG140*Traffic!AG1489*12/10^7*$C212</f>
        <v>0.1068884376260042</v>
      </c>
      <c r="AH212" s="9">
        <f>AH140*Traffic!AH1489*12/10^7*$C212</f>
        <v>1.8006896112914728E-2</v>
      </c>
      <c r="AI212" s="9">
        <f>AI140*Traffic!AI1489*12/10^7*$C212</f>
        <v>2.3027283148644904E-2</v>
      </c>
      <c r="AJ212" s="9"/>
    </row>
    <row r="213" spans="2:36" x14ac:dyDescent="0.3">
      <c r="B213" s="85">
        <f t="shared" si="5"/>
        <v>50860</v>
      </c>
      <c r="C213" s="3">
        <f>IF(B213&lt;Inputs!$E$13,0,1)</f>
        <v>1</v>
      </c>
      <c r="D213" s="1"/>
      <c r="E213" s="9">
        <f>E141*Traffic!E1490*365/10^7*$C213</f>
        <v>0.23705612659772002</v>
      </c>
      <c r="F213" s="9">
        <f>F141*Traffic!F1490*365/10^7*$C213</f>
        <v>0.28765223767345915</v>
      </c>
      <c r="G213" s="9">
        <f>G141*Traffic!G1490*365/10^7*$C213</f>
        <v>0.63995407522307579</v>
      </c>
      <c r="H213" s="9">
        <f>H141*Traffic!H1490*365/10^7*$C213</f>
        <v>0.57418656681372227</v>
      </c>
      <c r="I213" s="9">
        <f>I141*Traffic!I1490*365/10^7*$C213</f>
        <v>1.3337208624260004</v>
      </c>
      <c r="J213" s="9">
        <f>J141*Traffic!J1490*365/10^7*$C213</f>
        <v>1.9445395686587497</v>
      </c>
      <c r="K213" s="9">
        <f>K141*Traffic!K1490*365/10^7*$C213</f>
        <v>0.22326716900117974</v>
      </c>
      <c r="L213" s="9"/>
      <c r="M213" s="9">
        <f>M141*Traffic!M1490*12/10^7*$C213</f>
        <v>2.0603599981313774E-2</v>
      </c>
      <c r="N213" s="9">
        <f>N141*Traffic!N1490*12/10^7*$C213</f>
        <v>0</v>
      </c>
      <c r="O213" s="9">
        <f>O141*Traffic!O1490*12/10^7*$C213</f>
        <v>0</v>
      </c>
      <c r="P213" s="9">
        <f>P141*Traffic!P1490*12/10^7*$C213</f>
        <v>0</v>
      </c>
      <c r="Q213" s="9">
        <f>Q141*Traffic!Q1490*12/10^7*$C213</f>
        <v>0</v>
      </c>
      <c r="R213" s="9">
        <f>R141*Traffic!R1490*12/10^7*$C213</f>
        <v>0</v>
      </c>
      <c r="S213" s="9">
        <f>S141*Traffic!S1490*12/10^7*$C213</f>
        <v>0</v>
      </c>
      <c r="T213" s="9"/>
      <c r="U213" s="9">
        <f>U141*Traffic!U1490*365/10^7*$C213</f>
        <v>0.36091865046871885</v>
      </c>
      <c r="V213" s="9">
        <f>V141*Traffic!V1490*365/10^7*$C213</f>
        <v>0.114701715258618</v>
      </c>
      <c r="W213" s="9">
        <f>W141*Traffic!W1490*365/10^7*$C213</f>
        <v>0.25585504320659924</v>
      </c>
      <c r="X213" s="9">
        <f>X141*Traffic!X1490*365/10^7*$C213</f>
        <v>9.4891892976846637E-2</v>
      </c>
      <c r="Y213" s="9">
        <f>Y141*Traffic!Y1490*365/10^7*$C213</f>
        <v>0.17812807262019115</v>
      </c>
      <c r="Z213" s="9">
        <f>Z141*Traffic!Z1490*365/10^7*$C213</f>
        <v>0.24483074575002645</v>
      </c>
      <c r="AA213" s="9">
        <f>AA141*Traffic!AA1490*365/10^7*$C213</f>
        <v>2.5002948903917167E-2</v>
      </c>
      <c r="AB213" s="9"/>
      <c r="AC213" s="9">
        <f>AC141*Traffic!AC1490*12/10^7*$C213</f>
        <v>0.11213911072159286</v>
      </c>
      <c r="AD213" s="9">
        <f>AD141*Traffic!AD1490*12/10^7*$C213</f>
        <v>1.5504898998112089E-2</v>
      </c>
      <c r="AE213" s="9">
        <f>AE141*Traffic!AE1490*12/10^7*$C213</f>
        <v>3.6262580647811002E-2</v>
      </c>
      <c r="AF213" s="9">
        <f>AF141*Traffic!AF1490*12/10^7*$C213</f>
        <v>3.0583215453705861E-2</v>
      </c>
      <c r="AG213" s="9">
        <f>AG141*Traffic!AG1490*12/10^7*$C213</f>
        <v>0.10941879264412475</v>
      </c>
      <c r="AH213" s="9">
        <f>AH141*Traffic!AH1490*12/10^7*$C213</f>
        <v>1.8428021246907508E-2</v>
      </c>
      <c r="AI213" s="9">
        <f>AI141*Traffic!AI1490*12/10^7*$C213</f>
        <v>2.3565819476097153E-2</v>
      </c>
      <c r="AJ213" s="9"/>
    </row>
    <row r="214" spans="2:36" x14ac:dyDescent="0.3">
      <c r="B214" s="85">
        <f t="shared" si="5"/>
        <v>51226</v>
      </c>
      <c r="C214" s="3">
        <f>IF(B214&lt;Inputs!$E$13,0,1)</f>
        <v>1</v>
      </c>
      <c r="D214" s="1"/>
      <c r="E214" s="9">
        <f>E142*Traffic!E1491*365/10^7*$C214</f>
        <v>0.23824140723070866</v>
      </c>
      <c r="F214" s="9">
        <f>F142*Traffic!F1491*365/10^7*$C214</f>
        <v>0.28909049886182653</v>
      </c>
      <c r="G214" s="9">
        <f>G142*Traffic!G1491*365/10^7*$C214</f>
        <v>0.64315384559919131</v>
      </c>
      <c r="H214" s="9">
        <f>H142*Traffic!H1491*365/10^7*$C214</f>
        <v>0.58837235258206122</v>
      </c>
      <c r="I214" s="9">
        <f>I142*Traffic!I1491*365/10^7*$C214</f>
        <v>1.3666716131447607</v>
      </c>
      <c r="J214" s="9">
        <f>J142*Traffic!J1491*365/10^7*$C214</f>
        <v>1.9799762436928601</v>
      </c>
      <c r="K214" s="9">
        <f>K142*Traffic!K1491*365/10^7*$C214</f>
        <v>0.22733591938363545</v>
      </c>
      <c r="L214" s="9"/>
      <c r="M214" s="9">
        <f>M142*Traffic!M1491*12/10^7*$C214</f>
        <v>2.1692647408897505E-2</v>
      </c>
      <c r="N214" s="9">
        <f>N142*Traffic!N1491*12/10^7*$C214</f>
        <v>0</v>
      </c>
      <c r="O214" s="9">
        <f>O142*Traffic!O1491*12/10^7*$C214</f>
        <v>0</v>
      </c>
      <c r="P214" s="9">
        <f>P142*Traffic!P1491*12/10^7*$C214</f>
        <v>0</v>
      </c>
      <c r="Q214" s="9">
        <f>Q142*Traffic!Q1491*12/10^7*$C214</f>
        <v>0</v>
      </c>
      <c r="R214" s="9">
        <f>R142*Traffic!R1491*12/10^7*$C214</f>
        <v>0</v>
      </c>
      <c r="S214" s="9">
        <f>S142*Traffic!S1491*12/10^7*$C214</f>
        <v>0</v>
      </c>
      <c r="T214" s="9"/>
      <c r="U214" s="9">
        <f>U142*Traffic!U1491*365/10^7*$C214</f>
        <v>0.3627232437210624</v>
      </c>
      <c r="V214" s="9">
        <f>V142*Traffic!V1491*365/10^7*$C214</f>
        <v>0.11839077042504378</v>
      </c>
      <c r="W214" s="9">
        <f>W142*Traffic!W1491*365/10^7*$C214</f>
        <v>0.26408389459621689</v>
      </c>
      <c r="X214" s="9">
        <f>X142*Traffic!X1491*365/10^7*$C214</f>
        <v>9.6604876499415668E-2</v>
      </c>
      <c r="Y214" s="9">
        <f>Y142*Traffic!Y1491*365/10^7*$C214</f>
        <v>0.1813436313337245</v>
      </c>
      <c r="Z214" s="9">
        <f>Z142*Traffic!Z1491*365/10^7*$C214</f>
        <v>0.25037165210121126</v>
      </c>
      <c r="AA214" s="9">
        <f>AA142*Traffic!AA1491*365/10^7*$C214</f>
        <v>2.5568805115953185E-2</v>
      </c>
      <c r="AB214" s="9"/>
      <c r="AC214" s="9">
        <f>AC142*Traffic!AC1491*12/10^7*$C214</f>
        <v>0.11473654976210203</v>
      </c>
      <c r="AD214" s="9">
        <f>AD142*Traffic!AD1491*12/10^7*$C214</f>
        <v>1.5874463558569096E-2</v>
      </c>
      <c r="AE214" s="9">
        <f>AE142*Traffic!AE1491*12/10^7*$C214</f>
        <v>3.7126911636344177E-2</v>
      </c>
      <c r="AF214" s="9">
        <f>AF142*Traffic!AF1491*12/10^7*$C214</f>
        <v>3.1316814146217543E-2</v>
      </c>
      <c r="AG214" s="9">
        <f>AG142*Traffic!AG1491*12/10^7*$C214</f>
        <v>0.11204341801556232</v>
      </c>
      <c r="AH214" s="9">
        <f>AH142*Traffic!AH1491*12/10^7*$C214</f>
        <v>1.8869138977237181E-2</v>
      </c>
      <c r="AI214" s="9">
        <f>AI142*Traffic!AI1491*12/10^7*$C214</f>
        <v>2.4129922407246051E-2</v>
      </c>
      <c r="AJ214" s="9"/>
    </row>
    <row r="215" spans="2:36" x14ac:dyDescent="0.3">
      <c r="B215" s="85">
        <f t="shared" si="5"/>
        <v>51591</v>
      </c>
      <c r="C215" s="3">
        <f>IF(B215&lt;Inputs!$E$13,0,1)</f>
        <v>1</v>
      </c>
      <c r="E215" s="9">
        <f>E143*Traffic!E1492*365/10^7*$C215</f>
        <v>0.17935027285907282</v>
      </c>
      <c r="F215" s="9">
        <f>F143*Traffic!F1492*365/10^7*$C215</f>
        <v>0.22633512315384341</v>
      </c>
      <c r="G215" s="9">
        <f>G143*Traffic!G1492*365/10^7*$C215</f>
        <v>0.50353887597024316</v>
      </c>
      <c r="H215" s="9">
        <f>H143*Traffic!H1492*365/10^7*$C215</f>
        <v>0.45144991875948554</v>
      </c>
      <c r="I215" s="9">
        <f>I143*Traffic!I1492*365/10^7*$C215</f>
        <v>1.048628111122957</v>
      </c>
      <c r="J215" s="9">
        <f>J143*Traffic!J1492*365/10^7*$C215</f>
        <v>1.5292593401234937</v>
      </c>
      <c r="K215" s="9">
        <f>K143*Traffic!K1492*365/10^7*$C215</f>
        <v>0.17558573198563879</v>
      </c>
      <c r="L215" s="9"/>
      <c r="M215" s="9">
        <f>M143*Traffic!M1492*12/10^7*$C215</f>
        <v>1.7072711775848338E-2</v>
      </c>
      <c r="N215" s="9">
        <f>N143*Traffic!N1492*12/10^7*$C215</f>
        <v>0</v>
      </c>
      <c r="O215" s="9">
        <f>O143*Traffic!O1492*12/10^7*$C215</f>
        <v>0</v>
      </c>
      <c r="P215" s="9">
        <f>P143*Traffic!P1492*12/10^7*$C215</f>
        <v>0</v>
      </c>
      <c r="Q215" s="9">
        <f>Q143*Traffic!Q1492*12/10^7*$C215</f>
        <v>0</v>
      </c>
      <c r="R215" s="9">
        <f>R143*Traffic!R1492*12/10^7*$C215</f>
        <v>0</v>
      </c>
      <c r="S215" s="9">
        <f>S143*Traffic!S1492*12/10^7*$C215</f>
        <v>0</v>
      </c>
      <c r="T215" s="9"/>
      <c r="U215" s="9">
        <f>U143*Traffic!U1492*365/10^7*$C215</f>
        <v>0.28398377103914191</v>
      </c>
      <c r="V215" s="9">
        <f>V143*Traffic!V1492*365/10^7*$C215</f>
        <v>9.1471047640638486E-2</v>
      </c>
      <c r="W215" s="9">
        <f>W143*Traffic!W1492*365/10^7*$C215</f>
        <v>0.20403643305142363</v>
      </c>
      <c r="X215" s="9">
        <f>X143*Traffic!X1492*365/10^7*$C215</f>
        <v>7.4589763474051857E-2</v>
      </c>
      <c r="Y215" s="9">
        <f>Y143*Traffic!Y1492*365/10^7*$C215</f>
        <v>0.14001755458783682</v>
      </c>
      <c r="Z215" s="9">
        <f>Z143*Traffic!Z1492*365/10^7*$C215</f>
        <v>0.19173172040993561</v>
      </c>
      <c r="AA215" s="9">
        <f>AA143*Traffic!AA1492*365/10^7*$C215</f>
        <v>1.9580295742611956E-2</v>
      </c>
      <c r="AB215" s="9"/>
      <c r="AC215" s="9">
        <f>AC143*Traffic!AC1492*12/10^7*$C215</f>
        <v>8.8078349117067856E-2</v>
      </c>
      <c r="AD215" s="9">
        <f>AD143*Traffic!AD1492*12/10^7*$C215</f>
        <v>1.2170289245060462E-2</v>
      </c>
      <c r="AE215" s="9">
        <f>AE143*Traffic!AE1492*12/10^7*$C215</f>
        <v>2.8463654958986125E-2</v>
      </c>
      <c r="AF215" s="9">
        <f>AF143*Traffic!AF1492*12/10^7*$C215</f>
        <v>2.4012722281099637E-2</v>
      </c>
      <c r="AG215" s="9">
        <f>AG143*Traffic!AG1492*12/10^7*$C215</f>
        <v>8.5911276532507991E-2</v>
      </c>
      <c r="AH215" s="9">
        <f>AH143*Traffic!AH1492*12/10^7*$C215</f>
        <v>1.4467570924598491E-2</v>
      </c>
      <c r="AI215" s="9">
        <f>AI143*Traffic!AI1492*12/10^7*$C215</f>
        <v>1.8501181439864831E-2</v>
      </c>
      <c r="AJ215" s="9"/>
    </row>
    <row r="216" spans="2:36" x14ac:dyDescent="0.3">
      <c r="B216" s="85"/>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row>
    <row r="217" spans="2:36" s="103" customFormat="1" x14ac:dyDescent="0.3">
      <c r="B217" s="102" t="s">
        <v>280</v>
      </c>
      <c r="C217" s="102"/>
      <c r="E217" s="102"/>
      <c r="F217" s="102"/>
    </row>
    <row r="218" spans="2:36" x14ac:dyDescent="0.3">
      <c r="B218" s="1"/>
      <c r="C218" s="1"/>
      <c r="D218" s="1"/>
      <c r="E218" s="305" t="s">
        <v>89</v>
      </c>
      <c r="F218" s="305"/>
      <c r="G218" s="305"/>
      <c r="H218" s="305"/>
      <c r="I218" s="305"/>
      <c r="J218" s="305"/>
      <c r="K218" s="305"/>
      <c r="L218" s="1"/>
      <c r="M218" s="305" t="s">
        <v>64</v>
      </c>
      <c r="N218" s="305"/>
      <c r="O218" s="305"/>
      <c r="P218" s="305"/>
      <c r="Q218" s="305"/>
      <c r="R218" s="305"/>
      <c r="S218" s="305"/>
      <c r="T218" s="1"/>
      <c r="U218" s="305" t="s">
        <v>65</v>
      </c>
      <c r="V218" s="305"/>
      <c r="W218" s="305"/>
      <c r="X218" s="305"/>
      <c r="Y218" s="305"/>
      <c r="Z218" s="305"/>
      <c r="AA218" s="305"/>
      <c r="AB218" s="1"/>
      <c r="AC218" s="305" t="s">
        <v>66</v>
      </c>
      <c r="AD218" s="305"/>
      <c r="AE218" s="305"/>
      <c r="AF218" s="305"/>
      <c r="AG218" s="305"/>
      <c r="AH218" s="305"/>
      <c r="AI218" s="305"/>
    </row>
    <row r="219" spans="2:36" x14ac:dyDescent="0.3">
      <c r="B219" s="4" t="s">
        <v>67</v>
      </c>
      <c r="C219" s="4" t="s">
        <v>322</v>
      </c>
      <c r="D219" s="3"/>
      <c r="E219" s="3" t="s">
        <v>70</v>
      </c>
      <c r="F219" s="3" t="s">
        <v>69</v>
      </c>
      <c r="G219" s="3" t="s">
        <v>61</v>
      </c>
      <c r="H219" s="3" t="s">
        <v>68</v>
      </c>
      <c r="I219" s="3" t="s">
        <v>71</v>
      </c>
      <c r="J219" s="3" t="s">
        <v>72</v>
      </c>
      <c r="K219" s="3" t="s">
        <v>62</v>
      </c>
      <c r="L219" s="3"/>
      <c r="M219" s="3" t="s">
        <v>70</v>
      </c>
      <c r="N219" s="3" t="s">
        <v>69</v>
      </c>
      <c r="O219" s="3" t="s">
        <v>61</v>
      </c>
      <c r="P219" s="3" t="s">
        <v>68</v>
      </c>
      <c r="Q219" s="3" t="s">
        <v>71</v>
      </c>
      <c r="R219" s="3" t="s">
        <v>72</v>
      </c>
      <c r="S219" s="3" t="s">
        <v>62</v>
      </c>
      <c r="T219" s="3"/>
      <c r="U219" s="3" t="s">
        <v>70</v>
      </c>
      <c r="V219" s="3" t="s">
        <v>69</v>
      </c>
      <c r="W219" s="3" t="s">
        <v>61</v>
      </c>
      <c r="X219" s="3" t="s">
        <v>68</v>
      </c>
      <c r="Y219" s="3" t="s">
        <v>71</v>
      </c>
      <c r="Z219" s="3" t="s">
        <v>72</v>
      </c>
      <c r="AA219" s="3" t="s">
        <v>62</v>
      </c>
      <c r="AB219" s="3"/>
      <c r="AC219" s="3" t="s">
        <v>70</v>
      </c>
      <c r="AD219" s="3" t="s">
        <v>69</v>
      </c>
      <c r="AE219" s="3" t="s">
        <v>61</v>
      </c>
      <c r="AF219" s="3" t="s">
        <v>68</v>
      </c>
      <c r="AG219" s="3" t="s">
        <v>71</v>
      </c>
      <c r="AH219" s="3" t="s">
        <v>72</v>
      </c>
      <c r="AI219" s="3" t="s">
        <v>62</v>
      </c>
    </row>
    <row r="220" spans="2:36" hidden="1" x14ac:dyDescent="0.3">
      <c r="B220" s="85">
        <f>B114</f>
        <v>40633</v>
      </c>
      <c r="C220" s="3">
        <f>IF(B220&lt;Inputs!$E$13,0,1)</f>
        <v>0</v>
      </c>
      <c r="D220" s="1"/>
      <c r="E220" s="9">
        <f>E78*Traffic!E1497*365/10^7*$C220</f>
        <v>0</v>
      </c>
      <c r="F220" s="9">
        <f>F78*Traffic!F1497*365/10^7*$C220</f>
        <v>0</v>
      </c>
      <c r="G220" s="9">
        <f>G78*Traffic!G1497*365/10^7*$C220</f>
        <v>0</v>
      </c>
      <c r="H220" s="9">
        <f>H78*Traffic!H1497*365/10^7*$C220</f>
        <v>0</v>
      </c>
      <c r="I220" s="9">
        <f>I78*Traffic!I1497*365/10^7*$C220</f>
        <v>0</v>
      </c>
      <c r="J220" s="9">
        <f>J78*Traffic!J1497*365/10^7*$C220</f>
        <v>0</v>
      </c>
      <c r="K220" s="9">
        <f>K78*Traffic!K1497*365/10^7*$C220</f>
        <v>0</v>
      </c>
      <c r="L220" s="9"/>
      <c r="M220" s="9">
        <f>M78*Traffic!M1497*12/10^7*$C220</f>
        <v>0</v>
      </c>
      <c r="N220" s="9">
        <f>N78*Traffic!N1497*12/10^7*$C220</f>
        <v>0</v>
      </c>
      <c r="O220" s="9">
        <f>O78*Traffic!O1497*12/10^7*$C220</f>
        <v>0</v>
      </c>
      <c r="P220" s="9">
        <f>P78*Traffic!P1497*12/10^7*$C220</f>
        <v>0</v>
      </c>
      <c r="Q220" s="9">
        <f>Q78*Traffic!Q1497*12/10^7*$C220</f>
        <v>0</v>
      </c>
      <c r="R220" s="9">
        <f>R78*Traffic!R1497*12/10^7*$C220</f>
        <v>0</v>
      </c>
      <c r="S220" s="9">
        <f>S78*Traffic!S1497*12/10^7*$C220</f>
        <v>0</v>
      </c>
      <c r="T220" s="9"/>
      <c r="U220" s="9">
        <f>U78*Traffic!U1497*365/10^7*$C220</f>
        <v>0</v>
      </c>
      <c r="V220" s="9">
        <f>V78*Traffic!V1497*365/10^7*$C220</f>
        <v>0</v>
      </c>
      <c r="W220" s="9">
        <f>W78*Traffic!W1497*365/10^7*$C220</f>
        <v>0</v>
      </c>
      <c r="X220" s="9">
        <f>X78*Traffic!X1497*365/10^7*$C220</f>
        <v>0</v>
      </c>
      <c r="Y220" s="9">
        <f>Y78*Traffic!Y1497*365/10^7*$C220</f>
        <v>0</v>
      </c>
      <c r="Z220" s="9">
        <f>Z78*Traffic!Z1497*365/10^7*$C220</f>
        <v>0</v>
      </c>
      <c r="AA220" s="9">
        <f>AA78*Traffic!AA1497*365/10^7*$C220</f>
        <v>0</v>
      </c>
      <c r="AB220" s="9"/>
      <c r="AC220" s="9">
        <f>AC78*Traffic!AC1497*12/10^7*$C220</f>
        <v>0</v>
      </c>
      <c r="AD220" s="9">
        <f>AD78*Traffic!AD1497*12/10^7*$C220</f>
        <v>0</v>
      </c>
      <c r="AE220" s="9">
        <f>AE78*Traffic!AE1497*12/10^7*$C220</f>
        <v>0</v>
      </c>
      <c r="AF220" s="9">
        <f>AF78*Traffic!AF1497*12/10^7*$C220</f>
        <v>0</v>
      </c>
      <c r="AG220" s="9">
        <f>AG78*Traffic!AG1497*12/10^7*$C220</f>
        <v>0</v>
      </c>
      <c r="AH220" s="9">
        <f>AH78*Traffic!AH1497*12/10^7*$C220</f>
        <v>0</v>
      </c>
      <c r="AI220" s="9">
        <f>AI78*Traffic!AI1497*12/10^7*$C220</f>
        <v>0</v>
      </c>
      <c r="AJ220" s="9"/>
    </row>
    <row r="221" spans="2:36" hidden="1" x14ac:dyDescent="0.3">
      <c r="B221" s="85">
        <f t="shared" ref="B221:B250" si="6">B115</f>
        <v>40999</v>
      </c>
      <c r="C221" s="3">
        <f>IF(B221&lt;Inputs!$E$13,0,1)</f>
        <v>0</v>
      </c>
      <c r="D221" s="1"/>
      <c r="E221" s="9">
        <f>E79*Traffic!E1498*365/10^7*$C221</f>
        <v>0</v>
      </c>
      <c r="F221" s="9">
        <f>F79*Traffic!F1498*365/10^7*$C221</f>
        <v>0</v>
      </c>
      <c r="G221" s="9">
        <f>G79*Traffic!G1498*365/10^7*$C221</f>
        <v>0</v>
      </c>
      <c r="H221" s="9">
        <f>H79*Traffic!H1498*365/10^7*$C221</f>
        <v>0</v>
      </c>
      <c r="I221" s="9">
        <f>I79*Traffic!I1498*365/10^7*$C221</f>
        <v>0</v>
      </c>
      <c r="J221" s="9">
        <f>J79*Traffic!J1498*365/10^7*$C221</f>
        <v>0</v>
      </c>
      <c r="K221" s="9">
        <f>K79*Traffic!K1498*365/10^7*$C221</f>
        <v>0</v>
      </c>
      <c r="L221" s="9"/>
      <c r="M221" s="9">
        <f>M79*Traffic!M1498*12/10^7*$C221</f>
        <v>0</v>
      </c>
      <c r="N221" s="9">
        <f>N79*Traffic!N1498*12/10^7*$C221</f>
        <v>0</v>
      </c>
      <c r="O221" s="9">
        <f>O79*Traffic!O1498*12/10^7*$C221</f>
        <v>0</v>
      </c>
      <c r="P221" s="9">
        <f>P79*Traffic!P1498*12/10^7*$C221</f>
        <v>0</v>
      </c>
      <c r="Q221" s="9">
        <f>Q79*Traffic!Q1498*12/10^7*$C221</f>
        <v>0</v>
      </c>
      <c r="R221" s="9">
        <f>R79*Traffic!R1498*12/10^7*$C221</f>
        <v>0</v>
      </c>
      <c r="S221" s="9">
        <f>S79*Traffic!S1498*12/10^7*$C221</f>
        <v>0</v>
      </c>
      <c r="T221" s="9"/>
      <c r="U221" s="9">
        <f>U79*Traffic!U1498*365/10^7*$C221</f>
        <v>0</v>
      </c>
      <c r="V221" s="9">
        <f>V79*Traffic!V1498*365/10^7*$C221</f>
        <v>0</v>
      </c>
      <c r="W221" s="9">
        <f>W79*Traffic!W1498*365/10^7*$C221</f>
        <v>0</v>
      </c>
      <c r="X221" s="9">
        <f>X79*Traffic!X1498*365/10^7*$C221</f>
        <v>0</v>
      </c>
      <c r="Y221" s="9">
        <f>Y79*Traffic!Y1498*365/10^7*$C221</f>
        <v>0</v>
      </c>
      <c r="Z221" s="9">
        <f>Z79*Traffic!Z1498*365/10^7*$C221</f>
        <v>0</v>
      </c>
      <c r="AA221" s="9">
        <f>AA79*Traffic!AA1498*365/10^7*$C221</f>
        <v>0</v>
      </c>
      <c r="AB221" s="9"/>
      <c r="AC221" s="9">
        <f>AC79*Traffic!AC1498*12/10^7*$C221</f>
        <v>0</v>
      </c>
      <c r="AD221" s="9">
        <f>AD79*Traffic!AD1498*12/10^7*$C221</f>
        <v>0</v>
      </c>
      <c r="AE221" s="9">
        <f>AE79*Traffic!AE1498*12/10^7*$C221</f>
        <v>0</v>
      </c>
      <c r="AF221" s="9">
        <f>AF79*Traffic!AF1498*12/10^7*$C221</f>
        <v>0</v>
      </c>
      <c r="AG221" s="9">
        <f>AG79*Traffic!AG1498*12/10^7*$C221</f>
        <v>0</v>
      </c>
      <c r="AH221" s="9">
        <f>AH79*Traffic!AH1498*12/10^7*$C221</f>
        <v>0</v>
      </c>
      <c r="AI221" s="9">
        <f>AI79*Traffic!AI1498*12/10^7*$C221</f>
        <v>0</v>
      </c>
      <c r="AJ221" s="9"/>
    </row>
    <row r="222" spans="2:36" hidden="1" x14ac:dyDescent="0.3">
      <c r="B222" s="85">
        <f t="shared" si="6"/>
        <v>41364</v>
      </c>
      <c r="C222" s="3">
        <f>IF(B222&lt;Inputs!$E$13,0,1)</f>
        <v>1</v>
      </c>
      <c r="D222" s="1"/>
      <c r="E222" s="9">
        <f>E80*Traffic!E1499*365/10^7*$C222</f>
        <v>0.2228509247633067</v>
      </c>
      <c r="F222" s="9">
        <f>F80*Traffic!F1499*365/10^7*$C222</f>
        <v>0.13096903544301775</v>
      </c>
      <c r="G222" s="9">
        <f>G80*Traffic!G1499*365/10^7*$C222</f>
        <v>0.10180410871191004</v>
      </c>
      <c r="H222" s="9">
        <f>H80*Traffic!H1499*365/10^7*$C222</f>
        <v>0.8246780232388502</v>
      </c>
      <c r="I222" s="9">
        <f>I80*Traffic!I1499*365/10^7*$C222</f>
        <v>1.0856390179584618</v>
      </c>
      <c r="J222" s="9">
        <f>J80*Traffic!J1499*365/10^7*$C222</f>
        <v>1.3306960071897154</v>
      </c>
      <c r="K222" s="9">
        <f>K80*Traffic!K1499*365/10^7*$C222</f>
        <v>7.5329499597557803E-2</v>
      </c>
      <c r="L222" s="9"/>
      <c r="M222" s="9">
        <f>M80*Traffic!M1499*12/10^7*$C222</f>
        <v>1.9620497772946562E-2</v>
      </c>
      <c r="N222" s="9">
        <f>N80*Traffic!N1499*12/10^7*$C222</f>
        <v>0</v>
      </c>
      <c r="O222" s="9">
        <f>O80*Traffic!O1499*12/10^7*$C222</f>
        <v>0</v>
      </c>
      <c r="P222" s="9">
        <f>P80*Traffic!P1499*12/10^7*$C222</f>
        <v>0</v>
      </c>
      <c r="Q222" s="9">
        <f>Q80*Traffic!Q1499*12/10^7*$C222</f>
        <v>0</v>
      </c>
      <c r="R222" s="9">
        <f>R80*Traffic!R1499*12/10^7*$C222</f>
        <v>0</v>
      </c>
      <c r="S222" s="9">
        <f>S80*Traffic!S1499*12/10^7*$C222</f>
        <v>0</v>
      </c>
      <c r="T222" s="9"/>
      <c r="U222" s="9">
        <f>U80*Traffic!U1499*365/10^7*$C222</f>
        <v>0.21360820645802553</v>
      </c>
      <c r="V222" s="9">
        <f>V80*Traffic!V1499*365/10^7*$C222</f>
        <v>4.4174152240533997E-2</v>
      </c>
      <c r="W222" s="9">
        <f>W80*Traffic!W1499*365/10^7*$C222</f>
        <v>3.3709534216359999E-2</v>
      </c>
      <c r="X222" s="9">
        <f>X80*Traffic!X1499*365/10^7*$C222</f>
        <v>0.15941891595176252</v>
      </c>
      <c r="Y222" s="9">
        <f>Y80*Traffic!Y1499*365/10^7*$C222</f>
        <v>0.13896406978989603</v>
      </c>
      <c r="Z222" s="9">
        <f>Z80*Traffic!Z1499*365/10^7*$C222</f>
        <v>0.16698947712378748</v>
      </c>
      <c r="AA222" s="9">
        <f>AA80*Traffic!AA1499*365/10^7*$C222</f>
        <v>7.514795977130625E-3</v>
      </c>
      <c r="AB222" s="9"/>
      <c r="AC222" s="9">
        <f>AC80*Traffic!AC1499*12/10^7*$C222</f>
        <v>7.3485346470016782E-2</v>
      </c>
      <c r="AD222" s="9">
        <f>AD80*Traffic!AD1499*12/10^7*$C222</f>
        <v>1.0544280595808402E-2</v>
      </c>
      <c r="AE222" s="9">
        <f>AE80*Traffic!AE1499*12/10^7*$C222</f>
        <v>8.1867045196259997E-3</v>
      </c>
      <c r="AF222" s="9">
        <f>AF80*Traffic!AF1499*12/10^7*$C222</f>
        <v>7.0203516264360014E-2</v>
      </c>
      <c r="AG222" s="9">
        <f>AG80*Traffic!AG1499*12/10^7*$C222</f>
        <v>0.12513538576743194</v>
      </c>
      <c r="AH222" s="9">
        <f>AH80*Traffic!AH1499*12/10^7*$C222</f>
        <v>7.7370330512159996E-2</v>
      </c>
      <c r="AI222" s="101">
        <f>AI80*Traffic!AI1499*12/10^7*$C222</f>
        <v>0</v>
      </c>
      <c r="AJ222" s="9"/>
    </row>
    <row r="223" spans="2:36" hidden="1" x14ac:dyDescent="0.3">
      <c r="B223" s="85">
        <f t="shared" si="6"/>
        <v>41729</v>
      </c>
      <c r="C223" s="3">
        <f>IF(B223&lt;Inputs!$E$13,0,1)</f>
        <v>1</v>
      </c>
      <c r="D223" s="1"/>
      <c r="E223" s="9">
        <f>E81*Traffic!E1500*365/10^7*$C223</f>
        <v>0.29217070878198881</v>
      </c>
      <c r="F223" s="9">
        <f>F81*Traffic!F1500*365/10^7*$C223</f>
        <v>0.1473279885490435</v>
      </c>
      <c r="G223" s="9">
        <f>G81*Traffic!G1500*365/10^7*$C223</f>
        <v>0.11494228660763749</v>
      </c>
      <c r="H223" s="9">
        <f>H81*Traffic!H1500*365/10^7*$C223</f>
        <v>0.96433996413135026</v>
      </c>
      <c r="I223" s="9">
        <f>I81*Traffic!I1500*365/10^7*$C223</f>
        <v>1.2990384346038912</v>
      </c>
      <c r="J223" s="9">
        <f>J81*Traffic!J1500*365/10^7*$C223</f>
        <v>1.6275896899659867</v>
      </c>
      <c r="K223" s="9">
        <f>K81*Traffic!K1500*365/10^7*$C223</f>
        <v>9.204757806830538E-2</v>
      </c>
      <c r="L223" s="9"/>
      <c r="M223" s="9">
        <f>M81*Traffic!M1500*12/10^7*$C223</f>
        <v>2.2508286144879361E-2</v>
      </c>
      <c r="N223" s="9">
        <f>N81*Traffic!N1500*12/10^7*$C223</f>
        <v>0</v>
      </c>
      <c r="O223" s="9">
        <f>O81*Traffic!O1500*12/10^7*$C223</f>
        <v>0</v>
      </c>
      <c r="P223" s="9">
        <f>P81*Traffic!P1500*12/10^7*$C223</f>
        <v>0</v>
      </c>
      <c r="Q223" s="9">
        <f>Q81*Traffic!Q1500*12/10^7*$C223</f>
        <v>0</v>
      </c>
      <c r="R223" s="9">
        <f>R81*Traffic!R1500*12/10^7*$C223</f>
        <v>0</v>
      </c>
      <c r="S223" s="9">
        <f>S81*Traffic!S1500*12/10^7*$C223</f>
        <v>0</v>
      </c>
      <c r="T223" s="9"/>
      <c r="U223" s="9">
        <f>U81*Traffic!U1500*365/10^7*$C223</f>
        <v>0.26732594268492599</v>
      </c>
      <c r="V223" s="9">
        <f>V81*Traffic!V1500*365/10^7*$C223</f>
        <v>5.2788031778242636E-2</v>
      </c>
      <c r="W223" s="9">
        <f>W81*Traffic!W1500*365/10^7*$C223</f>
        <v>4.0435101963093752E-2</v>
      </c>
      <c r="X223" s="9">
        <f>X81*Traffic!X1500*365/10^7*$C223</f>
        <v>0.18911694831662504</v>
      </c>
      <c r="Y223" s="9">
        <f>Y81*Traffic!Y1500*365/10^7*$C223</f>
        <v>0.16868980262855174</v>
      </c>
      <c r="Z223" s="9">
        <f>Z81*Traffic!Z1500*365/10^7*$C223</f>
        <v>0.20027910209371355</v>
      </c>
      <c r="AA223" s="9">
        <f>AA81*Traffic!AA1500*365/10^7*$C223</f>
        <v>9.0053445374275471E-3</v>
      </c>
      <c r="AB223" s="9"/>
      <c r="AC223" s="9">
        <f>AC81*Traffic!AC1500*12/10^7*$C223</f>
        <v>8.8516303918035846E-2</v>
      </c>
      <c r="AD223" s="9">
        <f>AD81*Traffic!AD1500*12/10^7*$C223</f>
        <v>1.2440288894478903E-2</v>
      </c>
      <c r="AE223" s="9">
        <f>AE81*Traffic!AE1500*12/10^7*$C223</f>
        <v>9.695485309859999E-3</v>
      </c>
      <c r="AF223" s="9">
        <f>AF81*Traffic!AF1500*12/10^7*$C223</f>
        <v>8.2325409732719998E-2</v>
      </c>
      <c r="AG223" s="9">
        <f>AG81*Traffic!AG1500*12/10^7*$C223</f>
        <v>0.15015875021234704</v>
      </c>
      <c r="AH223" s="9">
        <f>AH81*Traffic!AH1500*12/10^7*$C223</f>
        <v>9.3538735476299997E-2</v>
      </c>
      <c r="AI223" s="101">
        <f>AI81*Traffic!AI1500*12/10^7*$C223</f>
        <v>0</v>
      </c>
      <c r="AJ223" s="9"/>
    </row>
    <row r="224" spans="2:36" hidden="1" x14ac:dyDescent="0.3">
      <c r="B224" s="85">
        <f t="shared" si="6"/>
        <v>42094</v>
      </c>
      <c r="C224" s="3">
        <f>IF(B224&lt;Inputs!$E$13,0,1)</f>
        <v>1</v>
      </c>
      <c r="D224" s="1"/>
      <c r="E224" s="9">
        <f>E82*Traffic!E1501*365/10^7*$C224</f>
        <v>0.31282146911833852</v>
      </c>
      <c r="F224" s="9">
        <f>F82*Traffic!F1501*365/10^7*$C224</f>
        <v>0.16771494003337206</v>
      </c>
      <c r="G224" s="9">
        <f>G82*Traffic!G1501*365/10^7*$C224</f>
        <v>0.13191311787381002</v>
      </c>
      <c r="H224" s="9">
        <f>H82*Traffic!H1501*365/10^7*$C224</f>
        <v>1.0509053044019998</v>
      </c>
      <c r="I224" s="9">
        <f>I82*Traffic!I1501*365/10^7*$C224</f>
        <v>1.4475140236499129</v>
      </c>
      <c r="J224" s="9">
        <f>J82*Traffic!J1501*365/10^7*$C224</f>
        <v>1.7934869938477684</v>
      </c>
      <c r="K224" s="9">
        <f>K82*Traffic!K1501*365/10^7*$C224</f>
        <v>0.10116757274395966</v>
      </c>
      <c r="L224" s="9"/>
      <c r="M224" s="9">
        <f>M82*Traffic!M1501*12/10^7*$C224</f>
        <v>2.5820237929924803E-2</v>
      </c>
      <c r="N224" s="9">
        <f>N82*Traffic!N1501*12/10^7*$C224</f>
        <v>0</v>
      </c>
      <c r="O224" s="9">
        <f>O82*Traffic!O1501*12/10^7*$C224</f>
        <v>0</v>
      </c>
      <c r="P224" s="9">
        <f>P82*Traffic!P1501*12/10^7*$C224</f>
        <v>0</v>
      </c>
      <c r="Q224" s="9">
        <f>Q82*Traffic!Q1501*12/10^7*$C224</f>
        <v>0</v>
      </c>
      <c r="R224" s="9">
        <f>R82*Traffic!R1501*12/10^7*$C224</f>
        <v>0</v>
      </c>
      <c r="S224" s="9">
        <f>S82*Traffic!S1501*12/10^7*$C224</f>
        <v>0</v>
      </c>
      <c r="T224" s="9"/>
      <c r="U224" s="9">
        <f>U82*Traffic!U1501*365/10^7*$C224</f>
        <v>0.2862136630548931</v>
      </c>
      <c r="V224" s="9">
        <f>V82*Traffic!V1501*365/10^7*$C224</f>
        <v>5.8344194835625508E-2</v>
      </c>
      <c r="W224" s="9">
        <f>W82*Traffic!W1501*365/10^7*$C224</f>
        <v>4.5038131506427506E-2</v>
      </c>
      <c r="X224" s="9">
        <f>X82*Traffic!X1501*365/10^7*$C224</f>
        <v>0.20310342915149998</v>
      </c>
      <c r="Y224" s="9">
        <f>Y82*Traffic!Y1501*365/10^7*$C224</f>
        <v>0.18528841298477114</v>
      </c>
      <c r="Z224" s="9">
        <f>Z82*Traffic!Z1501*365/10^7*$C224</f>
        <v>0.22694157905240259</v>
      </c>
      <c r="AA224" s="9">
        <f>AA82*Traffic!AA1501*365/10^7*$C224</f>
        <v>1.0172736424735504E-2</v>
      </c>
      <c r="AB224" s="9"/>
      <c r="AC224" s="9">
        <f>AC82*Traffic!AC1501*12/10^7*$C224</f>
        <v>9.9283695478719847E-2</v>
      </c>
      <c r="AD224" s="9">
        <f>AD82*Traffic!AD1501*12/10^7*$C224</f>
        <v>1.3627097243208002E-2</v>
      </c>
      <c r="AE224" s="9">
        <f>AE82*Traffic!AE1501*12/10^7*$C224</f>
        <v>1.0705407657840001E-2</v>
      </c>
      <c r="AF224" s="9">
        <f>AF82*Traffic!AF1501*12/10^7*$C224</f>
        <v>9.0053971167599972E-2</v>
      </c>
      <c r="AG224" s="9">
        <f>AG82*Traffic!AG1501*12/10^7*$C224</f>
        <v>0.16799332879768428</v>
      </c>
      <c r="AH224" s="9">
        <f>AH82*Traffic!AH1501*12/10^7*$C224</f>
        <v>0.10513088520669001</v>
      </c>
      <c r="AI224" s="101">
        <f>AI82*Traffic!AI1501*12/10^7*$C224</f>
        <v>0</v>
      </c>
      <c r="AJ224" s="9"/>
    </row>
    <row r="225" spans="2:36" hidden="1" x14ac:dyDescent="0.3">
      <c r="B225" s="85">
        <f t="shared" si="6"/>
        <v>42460</v>
      </c>
      <c r="C225" s="3">
        <f>IF(B225&lt;Inputs!$E$13,0,1)</f>
        <v>1</v>
      </c>
      <c r="D225" s="1"/>
      <c r="E225" s="9">
        <f>E83*Traffic!E1502*365/10^7*$C225</f>
        <v>0.33533135903524641</v>
      </c>
      <c r="F225" s="9">
        <f>F83*Traffic!F1502*365/10^7*$C225</f>
        <v>0.18979273622968101</v>
      </c>
      <c r="G225" s="9">
        <f>G83*Traffic!G1502*365/10^7*$C225</f>
        <v>0.15094448503026753</v>
      </c>
      <c r="H225" s="9">
        <f>H83*Traffic!H1502*365/10^7*$C225</f>
        <v>1.144130058271875</v>
      </c>
      <c r="I225" s="9">
        <f>I83*Traffic!I1502*365/10^7*$C225</f>
        <v>1.6113050135867721</v>
      </c>
      <c r="J225" s="9">
        <f>J83*Traffic!J1502*365/10^7*$C225</f>
        <v>2.031927110950206</v>
      </c>
      <c r="K225" s="9">
        <f>K83*Traffic!K1502*365/10^7*$C225</f>
        <v>0.11483435289837937</v>
      </c>
      <c r="L225" s="9"/>
      <c r="M225" s="9">
        <f>M83*Traffic!M1502*12/10^7*$C225</f>
        <v>2.9522948629547515E-2</v>
      </c>
      <c r="N225" s="9">
        <f>N83*Traffic!N1502*12/10^7*$C225</f>
        <v>0</v>
      </c>
      <c r="O225" s="9">
        <f>O83*Traffic!O1502*12/10^7*$C225</f>
        <v>0</v>
      </c>
      <c r="P225" s="9">
        <f>P83*Traffic!P1502*12/10^7*$C225</f>
        <v>0</v>
      </c>
      <c r="Q225" s="9">
        <f>Q83*Traffic!Q1502*12/10^7*$C225</f>
        <v>0</v>
      </c>
      <c r="R225" s="9">
        <f>R83*Traffic!R1502*12/10^7*$C225</f>
        <v>0</v>
      </c>
      <c r="S225" s="9">
        <f>S83*Traffic!S1502*12/10^7*$C225</f>
        <v>0</v>
      </c>
      <c r="T225" s="9"/>
      <c r="U225" s="9">
        <f>U83*Traffic!U1502*365/10^7*$C225</f>
        <v>0.33236748731509697</v>
      </c>
      <c r="V225" s="9">
        <f>V83*Traffic!V1502*365/10^7*$C225</f>
        <v>6.4319905110314254E-2</v>
      </c>
      <c r="W225" s="9">
        <f>W83*Traffic!W1502*365/10^7*$C225</f>
        <v>5.0216525904946255E-2</v>
      </c>
      <c r="X225" s="9">
        <f>X83*Traffic!X1502*365/10^7*$C225</f>
        <v>0.22410583796887504</v>
      </c>
      <c r="Y225" s="9">
        <f>Y83*Traffic!Y1502*365/10^7*$C225</f>
        <v>0.20900874432343527</v>
      </c>
      <c r="Z225" s="9">
        <f>Z83*Traffic!Z1502*365/10^7*$C225</f>
        <v>0.25243949108636216</v>
      </c>
      <c r="AA225" s="9">
        <f>AA83*Traffic!AA1502*365/10^7*$C225</f>
        <v>1.1341409966493524E-2</v>
      </c>
      <c r="AB225" s="9"/>
      <c r="AC225" s="9">
        <f>AC83*Traffic!AC1502*12/10^7*$C225</f>
        <v>0.11170323588439966</v>
      </c>
      <c r="AD225" s="9">
        <f>AD83*Traffic!AD1502*12/10^7*$C225</f>
        <v>1.4905664433106201E-2</v>
      </c>
      <c r="AE225" s="9">
        <f>AE83*Traffic!AE1502*12/10^7*$C225</f>
        <v>1.1841417367026003E-2</v>
      </c>
      <c r="AF225" s="9">
        <f>AF83*Traffic!AF1502*12/10^7*$C225</f>
        <v>9.8802210218400008E-2</v>
      </c>
      <c r="AG225" s="9">
        <f>AG83*Traffic!AG1502*12/10^7*$C225</f>
        <v>0.18843587109427568</v>
      </c>
      <c r="AH225" s="9">
        <f>AH83*Traffic!AH1502*12/10^7*$C225</f>
        <v>0.11828840025510001</v>
      </c>
      <c r="AI225" s="101">
        <f>AI83*Traffic!AI1502*12/10^7*$C225</f>
        <v>0</v>
      </c>
      <c r="AJ225" s="9"/>
    </row>
    <row r="226" spans="2:36" hidden="1" x14ac:dyDescent="0.3">
      <c r="B226" s="85">
        <f t="shared" si="6"/>
        <v>42825</v>
      </c>
      <c r="C226" s="3">
        <f>IF(B226&lt;Inputs!$E$13,0,1)</f>
        <v>1</v>
      </c>
      <c r="D226" s="1"/>
      <c r="E226" s="9">
        <f>E84*Traffic!E1503*365/10^7*$C226</f>
        <v>0.40572217947034261</v>
      </c>
      <c r="F226" s="9">
        <f>F84*Traffic!F1503*365/10^7*$C226</f>
        <v>0.19885010276754028</v>
      </c>
      <c r="G226" s="9">
        <f>G84*Traffic!G1503*365/10^7*$C226</f>
        <v>0.15969215600588246</v>
      </c>
      <c r="H226" s="9">
        <f>H84*Traffic!H1503*365/10^7*$C226</f>
        <v>1.2942645566238</v>
      </c>
      <c r="I226" s="9">
        <f>I84*Traffic!I1503*365/10^7*$C226</f>
        <v>1.8654147273815145</v>
      </c>
      <c r="J226" s="9">
        <f>J84*Traffic!J1503*365/10^7*$C226</f>
        <v>2.3019990753186748</v>
      </c>
      <c r="K226" s="9">
        <f>K84*Traffic!K1503*365/10^7*$C226</f>
        <v>0.13004138847276778</v>
      </c>
      <c r="L226" s="9"/>
      <c r="M226" s="9">
        <f>M84*Traffic!M1503*12/10^7*$C226</f>
        <v>3.1752188037020165E-2</v>
      </c>
      <c r="N226" s="9">
        <f>N84*Traffic!N1503*12/10^7*$C226</f>
        <v>0</v>
      </c>
      <c r="O226" s="9">
        <f>O84*Traffic!O1503*12/10^7*$C226</f>
        <v>0</v>
      </c>
      <c r="P226" s="9">
        <f>P84*Traffic!P1503*12/10^7*$C226</f>
        <v>0</v>
      </c>
      <c r="Q226" s="9">
        <f>Q84*Traffic!Q1503*12/10^7*$C226</f>
        <v>0</v>
      </c>
      <c r="R226" s="9">
        <f>R84*Traffic!R1503*12/10^7*$C226</f>
        <v>0</v>
      </c>
      <c r="S226" s="9">
        <f>S84*Traffic!S1503*12/10^7*$C226</f>
        <v>0</v>
      </c>
      <c r="T226" s="9"/>
      <c r="U226" s="9">
        <f>U84*Traffic!U1503*365/10^7*$C226</f>
        <v>0.35747164727326974</v>
      </c>
      <c r="V226" s="9">
        <f>V84*Traffic!V1503*365/10^7*$C226</f>
        <v>7.0922712913960004E-2</v>
      </c>
      <c r="W226" s="9">
        <f>W84*Traffic!W1503*365/10^7*$C226</f>
        <v>5.5922132674175021E-2</v>
      </c>
      <c r="X226" s="9">
        <f>X84*Traffic!X1503*365/10^7*$C226</f>
        <v>0.24717012592800003</v>
      </c>
      <c r="Y226" s="9">
        <f>Y84*Traffic!Y1503*365/10^7*$C226</f>
        <v>0.23583115439411551</v>
      </c>
      <c r="Z226" s="9">
        <f>Z84*Traffic!Z1503*365/10^7*$C226</f>
        <v>0.28599061976257495</v>
      </c>
      <c r="AA226" s="9">
        <f>AA84*Traffic!AA1503*365/10^7*$C226</f>
        <v>1.2845547904486502E-2</v>
      </c>
      <c r="AB226" s="9"/>
      <c r="AC226" s="9">
        <f>AC84*Traffic!AC1503*12/10^7*$C226</f>
        <v>0.12581474324345976</v>
      </c>
      <c r="AD226" s="9">
        <f>AD84*Traffic!AD1503*12/10^7*$C226</f>
        <v>1.6402678079396403E-2</v>
      </c>
      <c r="AE226" s="9">
        <f>AE84*Traffic!AE1503*12/10^7*$C226</f>
        <v>1.3158869910912E-2</v>
      </c>
      <c r="AF226" s="9">
        <f>AF84*Traffic!AF1503*12/10^7*$C226</f>
        <v>0.10854226314552</v>
      </c>
      <c r="AG226" s="9">
        <f>AG84*Traffic!AG1503*12/10^7*$C226</f>
        <v>0.21178197034493781</v>
      </c>
      <c r="AH226" s="9">
        <f>AH84*Traffic!AH1503*12/10^7*$C226</f>
        <v>0.13354385456502005</v>
      </c>
      <c r="AI226" s="101">
        <f>AI84*Traffic!AI1503*12/10^7*$C226</f>
        <v>0</v>
      </c>
      <c r="AJ226" s="9"/>
    </row>
    <row r="227" spans="2:36" hidden="1" x14ac:dyDescent="0.3">
      <c r="B227" s="85">
        <f t="shared" si="6"/>
        <v>43190</v>
      </c>
      <c r="C227" s="3">
        <f>IF(B227&lt;Inputs!$E$13,0,1)</f>
        <v>1</v>
      </c>
      <c r="D227" s="1"/>
      <c r="E227" s="9">
        <f>E85*Traffic!E1504*365/10^7*$C227</f>
        <v>0.43652846779926746</v>
      </c>
      <c r="F227" s="9">
        <f>F85*Traffic!F1504*365/10^7*$C227</f>
        <v>0.22371291657442352</v>
      </c>
      <c r="G227" s="9">
        <f>G85*Traffic!G1504*365/10^7*$C227</f>
        <v>0.18161033763645498</v>
      </c>
      <c r="H227" s="9">
        <f>H85*Traffic!H1504*365/10^7*$C227</f>
        <v>1.4047449993955006</v>
      </c>
      <c r="I227" s="9">
        <f>I85*Traffic!I1504*365/10^7*$C227</f>
        <v>2.0729643712307571</v>
      </c>
      <c r="J227" s="9">
        <f>J85*Traffic!J1504*365/10^7*$C227</f>
        <v>2.6022936527017606</v>
      </c>
      <c r="K227" s="9">
        <f>K85*Traffic!K1504*365/10^7*$C227</f>
        <v>0.14688960134137985</v>
      </c>
      <c r="L227" s="9"/>
      <c r="M227" s="9">
        <f>M85*Traffic!M1504*12/10^7*$C227</f>
        <v>3.6297491031216003E-2</v>
      </c>
      <c r="N227" s="9">
        <f>N85*Traffic!N1504*12/10^7*$C227</f>
        <v>0</v>
      </c>
      <c r="O227" s="9">
        <f>O85*Traffic!O1504*12/10^7*$C227</f>
        <v>0</v>
      </c>
      <c r="P227" s="9">
        <f>P85*Traffic!P1504*12/10^7*$C227</f>
        <v>0</v>
      </c>
      <c r="Q227" s="9">
        <f>Q85*Traffic!Q1504*12/10^7*$C227</f>
        <v>0</v>
      </c>
      <c r="R227" s="9">
        <f>R85*Traffic!R1504*12/10^7*$C227</f>
        <v>0</v>
      </c>
      <c r="S227" s="9">
        <f>S85*Traffic!S1504*12/10^7*$C227</f>
        <v>0</v>
      </c>
      <c r="T227" s="9"/>
      <c r="U227" s="9">
        <f>U85*Traffic!U1504*365/10^7*$C227</f>
        <v>0.41418340093042505</v>
      </c>
      <c r="V227" s="9">
        <f>V85*Traffic!V1504*365/10^7*$C227</f>
        <v>7.7812613047343993E-2</v>
      </c>
      <c r="W227" s="9">
        <f>W85*Traffic!W1504*365/10^7*$C227</f>
        <v>6.2014595836488766E-2</v>
      </c>
      <c r="X227" s="9">
        <f>X85*Traffic!X1504*365/10^7*$C227</f>
        <v>0.27165072099637505</v>
      </c>
      <c r="Y227" s="9">
        <f>Y85*Traffic!Y1504*365/10^7*$C227</f>
        <v>0.26535387366260749</v>
      </c>
      <c r="Z227" s="9">
        <f>Z85*Traffic!Z1504*365/10^7*$C227</f>
        <v>0.32329928799277202</v>
      </c>
      <c r="AA227" s="9">
        <f>AA85*Traffic!AA1504*365/10^7*$C227</f>
        <v>1.4504852837468708E-2</v>
      </c>
      <c r="AB227" s="9"/>
      <c r="AC227" s="9">
        <f>AC85*Traffic!AC1504*12/10^7*$C227</f>
        <v>0.14197922555852699</v>
      </c>
      <c r="AD227" s="9">
        <f>AD85*Traffic!AD1504*12/10^7*$C227</f>
        <v>1.7959998103435501E-2</v>
      </c>
      <c r="AE227" s="9">
        <f>AE85*Traffic!AE1504*12/10^7*$C227</f>
        <v>1.456347675654E-2</v>
      </c>
      <c r="AF227" s="9">
        <f>AF85*Traffic!AF1504*12/10^7*$C227</f>
        <v>0.11915602431240002</v>
      </c>
      <c r="AG227" s="9">
        <f>AG85*Traffic!AG1504*12/10^7*$C227</f>
        <v>0.23803860325017004</v>
      </c>
      <c r="AH227" s="9">
        <f>AH85*Traffic!AH1504*12/10^7*$C227</f>
        <v>0.15079844985777005</v>
      </c>
      <c r="AI227" s="101">
        <f>AI85*Traffic!AI1504*12/10^7*$C227</f>
        <v>0</v>
      </c>
      <c r="AJ227" s="9"/>
    </row>
    <row r="228" spans="2:36" hidden="1" x14ac:dyDescent="0.3">
      <c r="B228" s="85">
        <f t="shared" si="6"/>
        <v>43555</v>
      </c>
      <c r="C228" s="3">
        <f>IF(B228&lt;Inputs!$E$13,0,1)</f>
        <v>1</v>
      </c>
      <c r="D228" s="1"/>
      <c r="E228" s="9">
        <f>E86*Traffic!E1505*365/10^7*$C228</f>
        <v>0.52165132657600899</v>
      </c>
      <c r="F228" s="9">
        <f>F86*Traffic!F1505*365/10^7*$C228</f>
        <v>0.25034411282004382</v>
      </c>
      <c r="G228" s="9">
        <f>G86*Traffic!G1505*365/10^7*$C228</f>
        <v>0.20579486020336876</v>
      </c>
      <c r="H228" s="9">
        <f>H86*Traffic!H1505*365/10^7*$C228</f>
        <v>1.5222091660281503</v>
      </c>
      <c r="I228" s="9">
        <f>I86*Traffic!I1505*365/10^7*$C228</f>
        <v>2.3017147639685125</v>
      </c>
      <c r="J228" s="9">
        <f>J86*Traffic!J1505*365/10^7*$C228</f>
        <v>2.9336628047615623</v>
      </c>
      <c r="K228" s="9">
        <f>K86*Traffic!K1505*365/10^7*$C228</f>
        <v>0.16472183296245133</v>
      </c>
      <c r="L228" s="9"/>
      <c r="M228" s="9">
        <f>M86*Traffic!M1505*12/10^7*$C228</f>
        <v>4.1335262028658087E-2</v>
      </c>
      <c r="N228" s="9">
        <f>N86*Traffic!N1505*12/10^7*$C228</f>
        <v>0</v>
      </c>
      <c r="O228" s="9">
        <f>O86*Traffic!O1505*12/10^7*$C228</f>
        <v>0</v>
      </c>
      <c r="P228" s="9">
        <f>P86*Traffic!P1505*12/10^7*$C228</f>
        <v>0</v>
      </c>
      <c r="Q228" s="9">
        <f>Q86*Traffic!Q1505*12/10^7*$C228</f>
        <v>0</v>
      </c>
      <c r="R228" s="9">
        <f>R86*Traffic!R1505*12/10^7*$C228</f>
        <v>0</v>
      </c>
      <c r="S228" s="9">
        <f>S86*Traffic!S1505*12/10^7*$C228</f>
        <v>0</v>
      </c>
      <c r="T228" s="9"/>
      <c r="U228" s="9">
        <f>U86*Traffic!U1505*365/10^7*$C228</f>
        <v>0.47729177608199258</v>
      </c>
      <c r="V228" s="9">
        <f>V86*Traffic!V1505*365/10^7*$C228</f>
        <v>8.515400898521E-2</v>
      </c>
      <c r="W228" s="9">
        <f>W86*Traffic!W1505*365/10^7*$C228</f>
        <v>6.8710334040438761E-2</v>
      </c>
      <c r="X228" s="9">
        <f>X86*Traffic!X1505*365/10^7*$C228</f>
        <v>0.29772410300270002</v>
      </c>
      <c r="Y228" s="9">
        <f>Y86*Traffic!Y1505*365/10^7*$C228</f>
        <v>0.29801159025135676</v>
      </c>
      <c r="Z228" s="9">
        <f>Z86*Traffic!Z1505*365/10^7*$C228</f>
        <v>0.36446569796154371</v>
      </c>
      <c r="AA228" s="9">
        <f>AA86*Traffic!AA1505*365/10^7*$C228</f>
        <v>1.625785872265665E-2</v>
      </c>
      <c r="AB228" s="9"/>
      <c r="AC228" s="9">
        <f>AC86*Traffic!AC1505*12/10^7*$C228</f>
        <v>0.16036593052625689</v>
      </c>
      <c r="AD228" s="9">
        <f>AD86*Traffic!AD1505*12/10^7*$C228</f>
        <v>1.9663874735377496E-2</v>
      </c>
      <c r="AE228" s="9">
        <f>AE86*Traffic!AE1505*12/10^7*$C228</f>
        <v>1.6144831709055004E-2</v>
      </c>
      <c r="AF228" s="9">
        <f>AF86*Traffic!AF1505*12/10^7*$C228</f>
        <v>0.13060943191535998</v>
      </c>
      <c r="AG228" s="9">
        <f>AG86*Traffic!AG1505*12/10^7*$C228</f>
        <v>0.26734427920376125</v>
      </c>
      <c r="AH228" s="9">
        <f>AH86*Traffic!AH1505*12/10^7*$C228</f>
        <v>0.17013336480468</v>
      </c>
      <c r="AI228" s="101">
        <f>AI86*Traffic!AI1505*12/10^7*$C228</f>
        <v>0</v>
      </c>
      <c r="AJ228" s="9"/>
    </row>
    <row r="229" spans="2:36" hidden="1" x14ac:dyDescent="0.3">
      <c r="B229" s="85">
        <f t="shared" si="6"/>
        <v>43921</v>
      </c>
      <c r="C229" s="3">
        <f>IF(B229&lt;Inputs!$E$13,0,1)</f>
        <v>1</v>
      </c>
      <c r="D229" s="1"/>
      <c r="E229" s="9">
        <f>E87*Traffic!E1506*365/10^7*$C229</f>
        <v>0.56115507304908918</v>
      </c>
      <c r="F229" s="9">
        <f>F87*Traffic!F1506*365/10^7*$C229</f>
        <v>0.26220096860275877</v>
      </c>
      <c r="G229" s="9">
        <f>G87*Traffic!G1506*365/10^7*$C229</f>
        <v>0.21731291970573752</v>
      </c>
      <c r="H229" s="9">
        <f>H87*Traffic!H1506*365/10^7*$C229</f>
        <v>1.7031562298942253</v>
      </c>
      <c r="I229" s="9">
        <f>I87*Traffic!I1506*365/10^7*$C229</f>
        <v>2.6357557615679781</v>
      </c>
      <c r="J229" s="9">
        <f>J87*Traffic!J1506*365/10^7*$C229</f>
        <v>3.2984563717856936</v>
      </c>
      <c r="K229" s="9">
        <f>K87*Traffic!K1506*365/10^7*$C229</f>
        <v>0.18604526030602683</v>
      </c>
      <c r="L229" s="9"/>
      <c r="M229" s="9">
        <f>M87*Traffic!M1506*12/10^7*$C229</f>
        <v>4.6935704521501448E-2</v>
      </c>
      <c r="N229" s="9">
        <f>N87*Traffic!N1506*12/10^7*$C229</f>
        <v>0</v>
      </c>
      <c r="O229" s="9">
        <f>O87*Traffic!O1506*12/10^7*$C229</f>
        <v>0</v>
      </c>
      <c r="P229" s="9">
        <f>P87*Traffic!P1506*12/10^7*$C229</f>
        <v>0</v>
      </c>
      <c r="Q229" s="9">
        <f>Q87*Traffic!Q1506*12/10^7*$C229</f>
        <v>0</v>
      </c>
      <c r="R229" s="9">
        <f>R87*Traffic!R1506*12/10^7*$C229</f>
        <v>0</v>
      </c>
      <c r="S229" s="9">
        <f>S87*Traffic!S1506*12/10^7*$C229</f>
        <v>0</v>
      </c>
      <c r="T229" s="9"/>
      <c r="U229" s="9">
        <f>U87*Traffic!U1506*365/10^7*$C229</f>
        <v>0.5134335166747801</v>
      </c>
      <c r="V229" s="9">
        <f>V87*Traffic!V1506*365/10^7*$C229</f>
        <v>9.3243221643183008E-2</v>
      </c>
      <c r="W229" s="9">
        <f>W87*Traffic!W1506*365/10^7*$C229</f>
        <v>7.5847550045053766E-2</v>
      </c>
      <c r="X229" s="9">
        <f>X87*Traffic!X1506*365/10^7*$C229</f>
        <v>0.32575254217767496</v>
      </c>
      <c r="Y229" s="9">
        <f>Y87*Traffic!Y1506*365/10^7*$C229</f>
        <v>0.33376632242966353</v>
      </c>
      <c r="Z229" s="9">
        <f>Z87*Traffic!Z1506*365/10^7*$C229</f>
        <v>0.40978681748014723</v>
      </c>
      <c r="AA229" s="9">
        <f>AA87*Traffic!AA1506*365/10^7*$C229</f>
        <v>1.8374787069055872E-2</v>
      </c>
      <c r="AB229" s="9"/>
      <c r="AC229" s="9">
        <f>AC87*Traffic!AC1506*12/10^7*$C229</f>
        <v>0.18075213055563849</v>
      </c>
      <c r="AD229" s="9">
        <f>AD87*Traffic!AD1506*12/10^7*$C229</f>
        <v>2.1589107667840796E-2</v>
      </c>
      <c r="AE229" s="9">
        <f>AE87*Traffic!AE1506*12/10^7*$C229</f>
        <v>1.7871613316495998E-2</v>
      </c>
      <c r="AF229" s="9">
        <f>AF87*Traffic!AF1506*12/10^7*$C229</f>
        <v>0.14338868955552</v>
      </c>
      <c r="AG229" s="9">
        <f>AG87*Traffic!AG1506*12/10^7*$C229</f>
        <v>0.30044869919846623</v>
      </c>
      <c r="AH229" s="9">
        <f>AH87*Traffic!AH1506*12/10^7*$C229</f>
        <v>0.19186401241854001</v>
      </c>
      <c r="AI229" s="101">
        <f>AI87*Traffic!AI1506*12/10^7*$C229</f>
        <v>0</v>
      </c>
      <c r="AJ229" s="9"/>
    </row>
    <row r="230" spans="2:36" hidden="1" x14ac:dyDescent="0.3">
      <c r="B230" s="85">
        <f t="shared" si="6"/>
        <v>44286</v>
      </c>
      <c r="C230" s="3">
        <f>IF(B230&lt;Inputs!$E$13,0,1)</f>
        <v>1</v>
      </c>
      <c r="D230" s="1"/>
      <c r="E230" s="9">
        <f>E88*Traffic!E1507*365/10^7*$C230</f>
        <v>0.52197019924072208</v>
      </c>
      <c r="F230" s="9">
        <f>F88*Traffic!F1507*365/10^7*$C230</f>
        <v>0.259593799963588</v>
      </c>
      <c r="G230" s="9">
        <f>G88*Traffic!G1507*365/10^7*$C230</f>
        <v>0.21771977842860002</v>
      </c>
      <c r="H230" s="9">
        <f>H88*Traffic!H1507*365/10^7*$C230</f>
        <v>1.4410874155583999</v>
      </c>
      <c r="I230" s="9">
        <f>I88*Traffic!I1507*365/10^7*$C230</f>
        <v>2.281950693030764</v>
      </c>
      <c r="J230" s="9">
        <f>J88*Traffic!J1507*365/10^7*$C230</f>
        <v>2.9983720376951633</v>
      </c>
      <c r="K230" s="9">
        <f>K88*Traffic!K1507*365/10^7*$C230</f>
        <v>0.16809296862162756</v>
      </c>
      <c r="L230" s="9"/>
      <c r="M230" s="9">
        <f>M88*Traffic!M1507*12/10^7*$C230</f>
        <v>4.1729304316684791E-2</v>
      </c>
      <c r="N230" s="9">
        <f>N88*Traffic!N1507*12/10^7*$C230</f>
        <v>0</v>
      </c>
      <c r="O230" s="9">
        <f>O88*Traffic!O1507*12/10^7*$C230</f>
        <v>0</v>
      </c>
      <c r="P230" s="9">
        <f>P88*Traffic!P1507*12/10^7*$C230</f>
        <v>0</v>
      </c>
      <c r="Q230" s="9">
        <f>Q88*Traffic!Q1507*12/10^7*$C230</f>
        <v>0</v>
      </c>
      <c r="R230" s="9">
        <f>R88*Traffic!R1507*12/10^7*$C230</f>
        <v>0</v>
      </c>
      <c r="S230" s="9">
        <f>S88*Traffic!S1507*12/10^7*$C230</f>
        <v>0</v>
      </c>
      <c r="T230" s="9"/>
      <c r="U230" s="9">
        <f>U88*Traffic!U1507*365/10^7*$C230</f>
        <v>0.46217724095066787</v>
      </c>
      <c r="V230" s="9">
        <f>V88*Traffic!V1507*365/10^7*$C230</f>
        <v>9.0643182189176982E-2</v>
      </c>
      <c r="W230" s="9">
        <f>W88*Traffic!W1507*365/10^7*$C230</f>
        <v>7.4431879841550017E-2</v>
      </c>
      <c r="X230" s="9">
        <f>X88*Traffic!X1507*365/10^7*$C230</f>
        <v>0.27966085274879993</v>
      </c>
      <c r="Y230" s="9">
        <f>Y88*Traffic!Y1507*365/10^7*$C230</f>
        <v>0.29181612486588715</v>
      </c>
      <c r="Z230" s="9">
        <f>Z88*Traffic!Z1507*365/10^7*$C230</f>
        <v>0.37757840203691395</v>
      </c>
      <c r="AA230" s="9">
        <f>AA88*Traffic!AA1507*365/10^7*$C230</f>
        <v>1.6828210283462892E-2</v>
      </c>
      <c r="AB230" s="9"/>
      <c r="AC230" s="9">
        <f>AC88*Traffic!AC1507*12/10^7*$C230</f>
        <v>0.16004261746016205</v>
      </c>
      <c r="AD230" s="9">
        <f>AD88*Traffic!AD1507*12/10^7*$C230</f>
        <v>2.1077124977395202E-2</v>
      </c>
      <c r="AE230" s="9">
        <f>AE88*Traffic!AE1507*12/10^7*$C230</f>
        <v>1.7661624103200001E-2</v>
      </c>
      <c r="AF230" s="9">
        <f>AF88*Traffic!AF1507*12/10^7*$C230</f>
        <v>0.12366966490704001</v>
      </c>
      <c r="AG230" s="9">
        <f>AG88*Traffic!AG1507*12/10^7*$C230</f>
        <v>0.26353706325758658</v>
      </c>
      <c r="AH230" s="9">
        <f>AH88*Traffic!AH1507*12/10^7*$C230</f>
        <v>0.17645202725948458</v>
      </c>
      <c r="AI230" s="101">
        <f>AI88*Traffic!AI1507*12/10^7*$C230</f>
        <v>0</v>
      </c>
      <c r="AJ230" s="9"/>
    </row>
    <row r="231" spans="2:36" x14ac:dyDescent="0.3">
      <c r="B231" s="85">
        <f t="shared" si="6"/>
        <v>44651</v>
      </c>
      <c r="C231" s="3">
        <f>IF(B231&lt;Inputs!$E$13,0,1)</f>
        <v>1</v>
      </c>
      <c r="D231" s="1"/>
      <c r="E231" s="9">
        <f>E89*Traffic!E1508*365/10^7*$C231</f>
        <v>0.12110253122792296</v>
      </c>
      <c r="F231" s="9">
        <f>F89*Traffic!F1508*365/10^7*$C231</f>
        <v>0.1497030858794334</v>
      </c>
      <c r="G231" s="9">
        <f>G89*Traffic!G1508*365/10^7*$C231</f>
        <v>0.12792519720962339</v>
      </c>
      <c r="H231" s="9">
        <f>H89*Traffic!H1508*365/10^7*$C231</f>
        <v>0.2812756003301678</v>
      </c>
      <c r="I231" s="9">
        <f>I89*Traffic!I1508*365/10^7*$C231</f>
        <v>0.48299359390566171</v>
      </c>
      <c r="J231" s="9">
        <f>J89*Traffic!J1508*365/10^7*$C231</f>
        <v>0.99953810699592849</v>
      </c>
      <c r="K231" s="9">
        <f>K89*Traffic!K1508*365/10^7*$C231</f>
        <v>5.4343007378895199E-2</v>
      </c>
      <c r="L231" s="9"/>
      <c r="M231" s="9">
        <f>M89*Traffic!M1508*12/10^7*$C231</f>
        <v>5.2335198584812807E-3</v>
      </c>
      <c r="N231" s="9">
        <f>N89*Traffic!N1508*12/10^7*$C231</f>
        <v>0</v>
      </c>
      <c r="O231" s="9">
        <f>O89*Traffic!O1508*12/10^7*$C231</f>
        <v>0</v>
      </c>
      <c r="P231" s="9">
        <f>P89*Traffic!P1508*12/10^7*$C231</f>
        <v>0</v>
      </c>
      <c r="Q231" s="9">
        <f>Q89*Traffic!Q1508*12/10^7*$C231</f>
        <v>0</v>
      </c>
      <c r="R231" s="9">
        <f>R89*Traffic!R1508*12/10^7*$C231</f>
        <v>0</v>
      </c>
      <c r="S231" s="9">
        <f>S89*Traffic!S1508*12/10^7*$C231</f>
        <v>0</v>
      </c>
      <c r="T231" s="9"/>
      <c r="U231" s="9">
        <f>U89*Traffic!U1508*365/10^7*$C231</f>
        <v>0.10016020833224096</v>
      </c>
      <c r="V231" s="9">
        <f>V89*Traffic!V1508*365/10^7*$C231</f>
        <v>5.5781359787167258E-2</v>
      </c>
      <c r="W231" s="9">
        <f>W89*Traffic!W1508*365/10^7*$C231</f>
        <v>4.6082480349999448E-2</v>
      </c>
      <c r="X231" s="9">
        <f>X89*Traffic!X1508*365/10^7*$C231</f>
        <v>5.8973174328964498E-2</v>
      </c>
      <c r="Y231" s="9">
        <f>Y89*Traffic!Y1508*365/10^7*$C231</f>
        <v>6.1477238588067806E-2</v>
      </c>
      <c r="Z231" s="9">
        <f>Z89*Traffic!Z1508*365/10^7*$C231</f>
        <v>0.12193951898819012</v>
      </c>
      <c r="AA231" s="9">
        <f>AA89*Traffic!AA1508*365/10^7*$C231</f>
        <v>5.2975259504117788E-3</v>
      </c>
      <c r="AB231" s="9"/>
      <c r="AC231" s="9">
        <f>AC89*Traffic!AC1508*12/10^7*$C231</f>
        <v>3.9830544519941828E-2</v>
      </c>
      <c r="AD231" s="9">
        <f>AD89*Traffic!AD1508*12/10^7*$C231</f>
        <v>1.4250531007203427E-2</v>
      </c>
      <c r="AE231" s="9">
        <f>AE89*Traffic!AE1508*12/10^7*$C231</f>
        <v>1.2179730450449072E-2</v>
      </c>
      <c r="AF231" s="9">
        <f>AF89*Traffic!AF1508*12/10^7*$C231</f>
        <v>2.831048557025399E-2</v>
      </c>
      <c r="AG231" s="9">
        <f>AG89*Traffic!AG1508*12/10^7*$C231</f>
        <v>5.8910247973579133E-2</v>
      </c>
      <c r="AH231" s="9">
        <f>AH89*Traffic!AH1508*12/10^7*$C231</f>
        <v>6.7327584290196307E-2</v>
      </c>
      <c r="AI231" s="101">
        <f>AI89*Traffic!AI1508*12/10^7*$C231</f>
        <v>0</v>
      </c>
      <c r="AJ231" s="9"/>
    </row>
    <row r="232" spans="2:36" x14ac:dyDescent="0.3">
      <c r="B232" s="85">
        <f t="shared" si="6"/>
        <v>45016</v>
      </c>
      <c r="C232" s="3">
        <f>IF(B232&lt;Inputs!$E$13,0,1)</f>
        <v>1</v>
      </c>
      <c r="D232" s="1"/>
      <c r="E232" s="9">
        <f>E90*Traffic!E1509*365/10^7*$C232</f>
        <v>0.12170804388406256</v>
      </c>
      <c r="F232" s="9">
        <f>F90*Traffic!F1509*365/10^7*$C232</f>
        <v>0.16119814425946133</v>
      </c>
      <c r="G232" s="9">
        <f>G90*Traffic!G1509*365/10^7*$C232</f>
        <v>0.13774802485250517</v>
      </c>
      <c r="H232" s="9">
        <f>H90*Traffic!H1509*365/10^7*$C232</f>
        <v>0.29242963275705364</v>
      </c>
      <c r="I232" s="9">
        <f>I90*Traffic!I1509*365/10^7*$C232</f>
        <v>0.50214678814674807</v>
      </c>
      <c r="J232" s="9">
        <f>J90*Traffic!J1509*365/10^7*$C232</f>
        <v>1.0501965156004944</v>
      </c>
      <c r="K232" s="9">
        <f>K90*Traffic!K1509*365/10^7*$C232</f>
        <v>5.7097209798325575E-2</v>
      </c>
      <c r="L232" s="9"/>
      <c r="M232" s="9">
        <f>M90*Traffic!M1509*12/10^7*$C232</f>
        <v>5.259687457773686E-3</v>
      </c>
      <c r="N232" s="9">
        <f>N90*Traffic!N1509*12/10^7*$C232</f>
        <v>0</v>
      </c>
      <c r="O232" s="9">
        <f>O90*Traffic!O1509*12/10^7*$C232</f>
        <v>0</v>
      </c>
      <c r="P232" s="9">
        <f>P90*Traffic!P1509*12/10^7*$C232</f>
        <v>0</v>
      </c>
      <c r="Q232" s="9">
        <f>Q90*Traffic!Q1509*12/10^7*$C232</f>
        <v>0</v>
      </c>
      <c r="R232" s="9">
        <f>R90*Traffic!R1509*12/10^7*$C232</f>
        <v>0</v>
      </c>
      <c r="S232" s="9">
        <f>S90*Traffic!S1509*12/10^7*$C232</f>
        <v>0</v>
      </c>
      <c r="T232" s="9"/>
      <c r="U232" s="9">
        <f>U90*Traffic!U1509*365/10^7*$C232</f>
        <v>0.11504115357017392</v>
      </c>
      <c r="V232" s="9">
        <f>V90*Traffic!V1509*365/10^7*$C232</f>
        <v>5.606026658610308E-2</v>
      </c>
      <c r="W232" s="9">
        <f>W90*Traffic!W1509*365/10^7*$C232</f>
        <v>4.6312892751749414E-2</v>
      </c>
      <c r="X232" s="9">
        <f>X90*Traffic!X1509*365/10^7*$C232</f>
        <v>6.1962042027909739E-2</v>
      </c>
      <c r="Y232" s="9">
        <f>Y90*Traffic!Y1509*365/10^7*$C232</f>
        <v>6.4593016816508517E-2</v>
      </c>
      <c r="Z232" s="9">
        <f>Z90*Traffic!Z1509*365/10^7*$C232</f>
        <v>0.13009070683440069</v>
      </c>
      <c r="AA232" s="9">
        <f>AA90*Traffic!AA1509*365/10^7*$C232</f>
        <v>5.6516451850969979E-3</v>
      </c>
      <c r="AB232" s="9"/>
      <c r="AC232" s="9">
        <f>AC90*Traffic!AC1509*12/10^7*$C232</f>
        <v>3.915948643292106E-2</v>
      </c>
      <c r="AD232" s="9">
        <f>AD90*Traffic!AD1509*12/10^7*$C232</f>
        <v>1.3073827409513183E-2</v>
      </c>
      <c r="AE232" s="9">
        <f>AE90*Traffic!AE1509*12/10^7*$C232</f>
        <v>1.1174018268026097E-2</v>
      </c>
      <c r="AF232" s="9">
        <f>AF90*Traffic!AF1509*12/10^7*$C232</f>
        <v>2.6750782117806189E-2</v>
      </c>
      <c r="AG232" s="9">
        <f>AG90*Traffic!AG1509*12/10^7*$C232</f>
        <v>5.5664718435735783E-2</v>
      </c>
      <c r="AH232" s="9">
        <f>AH90*Traffic!AH1509*12/10^7*$C232</f>
        <v>6.4450986607653013E-2</v>
      </c>
      <c r="AI232" s="101">
        <f>AI90*Traffic!AI1509*12/10^7*$C232</f>
        <v>0</v>
      </c>
      <c r="AJ232" s="9"/>
    </row>
    <row r="233" spans="2:36" x14ac:dyDescent="0.3">
      <c r="B233" s="85">
        <f t="shared" si="6"/>
        <v>45382</v>
      </c>
      <c r="C233" s="3">
        <f>IF(B233&lt;Inputs!$E$13,0,1)</f>
        <v>1</v>
      </c>
      <c r="D233" s="1"/>
      <c r="E233" s="9">
        <f>E91*Traffic!E1510*365/10^7*$C233</f>
        <v>0.1345482425138311</v>
      </c>
      <c r="F233" s="9">
        <f>F91*Traffic!F1510*365/10^7*$C233</f>
        <v>0.16200413498075861</v>
      </c>
      <c r="G233" s="9">
        <f>G91*Traffic!G1510*365/10^7*$C233</f>
        <v>0.13843676497676771</v>
      </c>
      <c r="H233" s="9">
        <f>H91*Traffic!H1510*365/10^7*$C233</f>
        <v>0.30368817361820016</v>
      </c>
      <c r="I233" s="9">
        <f>I91*Traffic!I1510*365/10^7*$C233</f>
        <v>0.52147943949039799</v>
      </c>
      <c r="J233" s="9">
        <f>J91*Traffic!J1510*365/10^7*$C233</f>
        <v>1.0783920090084644</v>
      </c>
      <c r="K233" s="9">
        <f>K91*Traffic!K1510*365/10^7*$C233</f>
        <v>5.8630145757041487E-2</v>
      </c>
      <c r="L233" s="9"/>
      <c r="M233" s="9">
        <f>M91*Traffic!M1510*12/10^7*$C233</f>
        <v>5.8145844845688098E-3</v>
      </c>
      <c r="N233" s="9">
        <f>N91*Traffic!N1510*12/10^7*$C233</f>
        <v>0</v>
      </c>
      <c r="O233" s="9">
        <f>O91*Traffic!O1510*12/10^7*$C233</f>
        <v>0</v>
      </c>
      <c r="P233" s="9">
        <f>P91*Traffic!P1510*12/10^7*$C233</f>
        <v>0</v>
      </c>
      <c r="Q233" s="9">
        <f>Q91*Traffic!Q1510*12/10^7*$C233</f>
        <v>0</v>
      </c>
      <c r="R233" s="9">
        <f>R91*Traffic!R1510*12/10^7*$C233</f>
        <v>0</v>
      </c>
      <c r="S233" s="9">
        <f>S91*Traffic!S1510*12/10^7*$C233</f>
        <v>0</v>
      </c>
      <c r="T233" s="9"/>
      <c r="U233" s="9">
        <f>U91*Traffic!U1510*365/10^7*$C233</f>
        <v>0.11561635933802475</v>
      </c>
      <c r="V233" s="9">
        <f>V91*Traffic!V1510*365/10^7*$C233</f>
        <v>5.6340567919033593E-2</v>
      </c>
      <c r="W233" s="9">
        <f>W91*Traffic!W1510*365/10^7*$C233</f>
        <v>4.6544457215508171E-2</v>
      </c>
      <c r="X233" s="9">
        <f>X91*Traffic!X1510*365/10^7*$C233</f>
        <v>6.2271852238049277E-2</v>
      </c>
      <c r="Y233" s="9">
        <f>Y91*Traffic!Y1510*365/10^7*$C233</f>
        <v>6.4915981900591072E-2</v>
      </c>
      <c r="Z233" s="9">
        <f>Z91*Traffic!Z1510*365/10^7*$C233</f>
        <v>0.13263595979420409</v>
      </c>
      <c r="AA233" s="9">
        <f>AA91*Traffic!AA1510*365/10^7*$C233</f>
        <v>5.7622208517619442E-3</v>
      </c>
      <c r="AB233" s="9"/>
      <c r="AC233" s="9">
        <f>AC91*Traffic!AC1510*12/10^7*$C233</f>
        <v>3.9979970910563205E-2</v>
      </c>
      <c r="AD233" s="9">
        <f>AD91*Traffic!AD1510*12/10^7*$C233</f>
        <v>1.340795283955858E-2</v>
      </c>
      <c r="AE233" s="9">
        <f>AE91*Traffic!AE1510*12/10^7*$C233</f>
        <v>1.1459590621262354E-2</v>
      </c>
      <c r="AF233" s="9">
        <f>AF91*Traffic!AF1510*12/10^7*$C233</f>
        <v>2.7385673213135044E-2</v>
      </c>
      <c r="AG233" s="9">
        <f>AG91*Traffic!AG1510*12/10^7*$C233</f>
        <v>5.6985839960452311E-2</v>
      </c>
      <c r="AH233" s="9">
        <f>AH91*Traffic!AH1510*12/10^7*$C233</f>
        <v>6.5990079893334316E-2</v>
      </c>
      <c r="AI233" s="101">
        <f>AI91*Traffic!AI1510*12/10^7*$C233</f>
        <v>0</v>
      </c>
      <c r="AJ233" s="9"/>
    </row>
    <row r="234" spans="2:36" x14ac:dyDescent="0.3">
      <c r="B234" s="85">
        <f t="shared" si="6"/>
        <v>45747</v>
      </c>
      <c r="C234" s="3">
        <f>IF(B234&lt;Inputs!$E$13,0,1)</f>
        <v>1</v>
      </c>
      <c r="D234" s="1"/>
      <c r="E234" s="9">
        <f>E92*Traffic!E1511*365/10^7*$C234</f>
        <v>0.13522098372640029</v>
      </c>
      <c r="F234" s="9">
        <f>F92*Traffic!F1511*365/10^7*$C234</f>
        <v>0.16281415565566237</v>
      </c>
      <c r="G234" s="9">
        <f>G92*Traffic!G1511*365/10^7*$C234</f>
        <v>0.13912894880165147</v>
      </c>
      <c r="H234" s="9">
        <f>H92*Traffic!H1511*365/10^7*$C234</f>
        <v>0.31505198914713928</v>
      </c>
      <c r="I234" s="9">
        <f>I92*Traffic!I1511*365/10^7*$C234</f>
        <v>0.54099286367778066</v>
      </c>
      <c r="J234" s="9">
        <f>J92*Traffic!J1511*365/10^7*$C234</f>
        <v>1.1068432024376236</v>
      </c>
      <c r="K234" s="9">
        <f>K92*Traffic!K1511*365/10^7*$C234</f>
        <v>6.0176983645099609E-2</v>
      </c>
      <c r="L234" s="9"/>
      <c r="M234" s="9">
        <f>M92*Traffic!M1511*12/10^7*$C234</f>
        <v>5.8436574069916517E-3</v>
      </c>
      <c r="N234" s="9">
        <f>N92*Traffic!N1511*12/10^7*$C234</f>
        <v>0</v>
      </c>
      <c r="O234" s="9">
        <f>O92*Traffic!O1511*12/10^7*$C234</f>
        <v>0</v>
      </c>
      <c r="P234" s="9">
        <f>P92*Traffic!P1511*12/10^7*$C234</f>
        <v>0</v>
      </c>
      <c r="Q234" s="9">
        <f>Q92*Traffic!Q1511*12/10^7*$C234</f>
        <v>0</v>
      </c>
      <c r="R234" s="9">
        <f>R92*Traffic!R1511*12/10^7*$C234</f>
        <v>0</v>
      </c>
      <c r="S234" s="9">
        <f>S92*Traffic!S1511*12/10^7*$C234</f>
        <v>0</v>
      </c>
      <c r="T234" s="9"/>
      <c r="U234" s="9">
        <f>U92*Traffic!U1511*365/10^7*$C234</f>
        <v>0.11619444113471487</v>
      </c>
      <c r="V234" s="9">
        <f>V92*Traffic!V1511*365/10^7*$C234</f>
        <v>5.9196010338566432E-2</v>
      </c>
      <c r="W234" s="9">
        <f>W92*Traffic!W1511*365/10^7*$C234</f>
        <v>4.8903414933475969E-2</v>
      </c>
      <c r="X234" s="9">
        <f>X92*Traffic!X1511*365/10^7*$C234</f>
        <v>6.3943716097049061E-2</v>
      </c>
      <c r="Y234" s="9">
        <f>Y92*Traffic!Y1511*365/10^7*$C234</f>
        <v>6.6658834892922139E-2</v>
      </c>
      <c r="Z234" s="9">
        <f>Z92*Traffic!Z1511*365/10^7*$C234</f>
        <v>0.13710768643869442</v>
      </c>
      <c r="AA234" s="9">
        <f>AA92*Traffic!AA1511*365/10^7*$C234</f>
        <v>5.956490011907057E-3</v>
      </c>
      <c r="AB234" s="9"/>
      <c r="AC234" s="9">
        <f>AC92*Traffic!AC1511*12/10^7*$C234</f>
        <v>4.0933243341961925E-2</v>
      </c>
      <c r="AD234" s="9">
        <f>AD92*Traffic!AD1511*12/10^7*$C234</f>
        <v>1.3715081558834441E-2</v>
      </c>
      <c r="AE234" s="9">
        <f>AE92*Traffic!AE1511*12/10^7*$C234</f>
        <v>1.1722089261662539E-2</v>
      </c>
      <c r="AF234" s="9">
        <f>AF92*Traffic!AF1511*12/10^7*$C234</f>
        <v>2.805587050107973E-2</v>
      </c>
      <c r="AG234" s="9">
        <f>AG92*Traffic!AG1511*12/10^7*$C234</f>
        <v>5.838042884258459E-2</v>
      </c>
      <c r="AH234" s="9">
        <f>AH92*Traffic!AH1511*12/10^7*$C234</f>
        <v>6.7542952837207251E-2</v>
      </c>
      <c r="AI234" s="101">
        <f>AI92*Traffic!AI1511*12/10^7*$C234</f>
        <v>0</v>
      </c>
      <c r="AJ234" s="9"/>
    </row>
    <row r="235" spans="2:36" x14ac:dyDescent="0.3">
      <c r="B235" s="85">
        <f t="shared" si="6"/>
        <v>46112</v>
      </c>
      <c r="C235" s="3">
        <f>IF(B235&lt;Inputs!$E$13,0,1)</f>
        <v>1</v>
      </c>
      <c r="D235" s="1"/>
      <c r="E235" s="9">
        <f>E93*Traffic!E1512*365/10^7*$C235</f>
        <v>0.13589708864503225</v>
      </c>
      <c r="F235" s="9">
        <f>F93*Traffic!F1512*365/10^7*$C235</f>
        <v>0.17453677486287003</v>
      </c>
      <c r="G235" s="9">
        <f>G93*Traffic!G1512*365/10^7*$C235</f>
        <v>0.1491462331153704</v>
      </c>
      <c r="H235" s="9">
        <f>H93*Traffic!H1512*365/10^7*$C235</f>
        <v>0.31662724909287493</v>
      </c>
      <c r="I235" s="9">
        <f>I93*Traffic!I1512*365/10^7*$C235</f>
        <v>0.54369782799616939</v>
      </c>
      <c r="J235" s="9">
        <f>J93*Traffic!J1512*365/10^7*$C235</f>
        <v>1.1355519480008491</v>
      </c>
      <c r="K235" s="9">
        <f>K93*Traffic!K1512*365/10^7*$C235</f>
        <v>6.1737824158394371E-2</v>
      </c>
      <c r="L235" s="9"/>
      <c r="M235" s="9">
        <f>M93*Traffic!M1512*12/10^7*$C235</f>
        <v>6.4067734843926633E-3</v>
      </c>
      <c r="N235" s="9">
        <f>N93*Traffic!N1512*12/10^7*$C235</f>
        <v>0</v>
      </c>
      <c r="O235" s="9">
        <f>O93*Traffic!O1512*12/10^7*$C235</f>
        <v>0</v>
      </c>
      <c r="P235" s="9">
        <f>P93*Traffic!P1512*12/10^7*$C235</f>
        <v>0</v>
      </c>
      <c r="Q235" s="9">
        <f>Q93*Traffic!Q1512*12/10^7*$C235</f>
        <v>0</v>
      </c>
      <c r="R235" s="9">
        <f>R93*Traffic!R1512*12/10^7*$C235</f>
        <v>0</v>
      </c>
      <c r="S235" s="9">
        <f>S93*Traffic!S1512*12/10^7*$C235</f>
        <v>0</v>
      </c>
      <c r="T235" s="9"/>
      <c r="U235" s="9">
        <f>U93*Traffic!U1512*365/10^7*$C235</f>
        <v>0.12407387667416268</v>
      </c>
      <c r="V235" s="9">
        <f>V93*Traffic!V1512*365/10^7*$C235</f>
        <v>5.9491990390259257E-2</v>
      </c>
      <c r="W235" s="9">
        <f>W93*Traffic!W1512*365/10^7*$C235</f>
        <v>4.9147932008143339E-2</v>
      </c>
      <c r="X235" s="9">
        <f>X93*Traffic!X1512*365/10^7*$C235</f>
        <v>6.5630741798332906E-2</v>
      </c>
      <c r="Y235" s="9">
        <f>Y93*Traffic!Y1512*365/10^7*$C235</f>
        <v>6.8417493515629008E-2</v>
      </c>
      <c r="Z235" s="9">
        <f>Z93*Traffic!Z1512*365/10^7*$C235</f>
        <v>0.13970701966076129</v>
      </c>
      <c r="AA235" s="9">
        <f>AA93*Traffic!AA1512*365/10^7*$C235</f>
        <v>6.0694151350494611E-3</v>
      </c>
      <c r="AB235" s="9"/>
      <c r="AC235" s="9">
        <f>AC93*Traffic!AC1512*12/10^7*$C235</f>
        <v>4.20212389050236E-2</v>
      </c>
      <c r="AD235" s="9">
        <f>AD93*Traffic!AD1512*12/10^7*$C235</f>
        <v>1.4055107541463746E-2</v>
      </c>
      <c r="AE235" s="9">
        <f>AE93*Traffic!AE1512*12/10^7*$C235</f>
        <v>1.2012704735042484E-2</v>
      </c>
      <c r="AF235" s="9">
        <f>AF93*Traffic!AF1512*12/10^7*$C235</f>
        <v>2.8702310938601976E-2</v>
      </c>
      <c r="AG235" s="9">
        <f>AG93*Traffic!AG1512*12/10^7*$C235</f>
        <v>5.972558296860906E-2</v>
      </c>
      <c r="AH235" s="9">
        <f>AH93*Traffic!AH1512*12/10^7*$C235</f>
        <v>6.9156975418411121E-2</v>
      </c>
      <c r="AI235" s="101">
        <f>AI93*Traffic!AI1512*12/10^7*$C235</f>
        <v>0</v>
      </c>
      <c r="AJ235" s="9"/>
    </row>
    <row r="236" spans="2:36" x14ac:dyDescent="0.3">
      <c r="B236" s="85">
        <f t="shared" si="6"/>
        <v>46477</v>
      </c>
      <c r="C236" s="3">
        <f>IF(B236&lt;Inputs!$E$13,0,1)</f>
        <v>1</v>
      </c>
      <c r="D236" s="1"/>
      <c r="E236" s="9">
        <f>E94*Traffic!E1513*365/10^7*$C236</f>
        <v>0.13657657408825738</v>
      </c>
      <c r="F236" s="9">
        <f>F94*Traffic!F1513*365/10^7*$C236</f>
        <v>0.17540945873718436</v>
      </c>
      <c r="G236" s="9">
        <f>G94*Traffic!G1513*365/10^7*$C236</f>
        <v>0.14989196428094717</v>
      </c>
      <c r="H236" s="9">
        <f>H94*Traffic!H1513*365/10^7*$C236</f>
        <v>0.32815445988016229</v>
      </c>
      <c r="I236" s="9">
        <f>I94*Traffic!I1513*365/10^7*$C236</f>
        <v>0.5634918270466549</v>
      </c>
      <c r="J236" s="9">
        <f>J94*Traffic!J1513*365/10^7*$C236</f>
        <v>1.1645201099396467</v>
      </c>
      <c r="K236" s="9">
        <f>K94*Traffic!K1513*365/10^7*$C236</f>
        <v>6.3312768652230983E-2</v>
      </c>
      <c r="L236" s="9"/>
      <c r="M236" s="9">
        <f>M94*Traffic!M1513*12/10^7*$C236</f>
        <v>6.9753746311325146E-3</v>
      </c>
      <c r="N236" s="9">
        <f>N94*Traffic!N1513*12/10^7*$C236</f>
        <v>0</v>
      </c>
      <c r="O236" s="9">
        <f>O94*Traffic!O1513*12/10^7*$C236</f>
        <v>0</v>
      </c>
      <c r="P236" s="9">
        <f>P94*Traffic!P1513*12/10^7*$C236</f>
        <v>0</v>
      </c>
      <c r="Q236" s="9">
        <f>Q94*Traffic!Q1513*12/10^7*$C236</f>
        <v>0</v>
      </c>
      <c r="R236" s="9">
        <f>R94*Traffic!R1513*12/10^7*$C236</f>
        <v>0</v>
      </c>
      <c r="S236" s="9">
        <f>S94*Traffic!S1513*12/10^7*$C236</f>
        <v>0</v>
      </c>
      <c r="T236" s="9"/>
      <c r="U236" s="9">
        <f>U94*Traffic!U1513*365/10^7*$C236</f>
        <v>0.12469424605753347</v>
      </c>
      <c r="V236" s="9">
        <f>V94*Traffic!V1513*365/10^7*$C236</f>
        <v>6.238899166143709E-2</v>
      </c>
      <c r="W236" s="9">
        <f>W94*Traffic!W1513*365/10^7*$C236</f>
        <v>5.1541222610279012E-2</v>
      </c>
      <c r="X236" s="9">
        <f>X94*Traffic!X1513*365/10^7*$C236</f>
        <v>6.7333039163727168E-2</v>
      </c>
      <c r="Y236" s="9">
        <f>Y94*Traffic!Y1513*365/10^7*$C236</f>
        <v>7.0192072253690618E-2</v>
      </c>
      <c r="Z236" s="9">
        <f>Z94*Traffic!Z1513*365/10^7*$C236</f>
        <v>0.14425228228671069</v>
      </c>
      <c r="AA236" s="9">
        <f>AA94*Traffic!AA1513*365/10^7*$C236</f>
        <v>6.2668789836212756E-3</v>
      </c>
      <c r="AB236" s="9"/>
      <c r="AC236" s="9">
        <f>AC94*Traffic!AC1513*12/10^7*$C236</f>
        <v>4.299227023647751E-2</v>
      </c>
      <c r="AD236" s="9">
        <f>AD94*Traffic!AD1513*12/10^7*$C236</f>
        <v>1.4367878926023783E-2</v>
      </c>
      <c r="AE236" s="9">
        <f>AE94*Traffic!AE1513*12/10^7*$C236</f>
        <v>1.2280026082901688E-2</v>
      </c>
      <c r="AF236" s="9">
        <f>AF94*Traffic!AF1513*12/10^7*$C236</f>
        <v>2.938443743611583E-2</v>
      </c>
      <c r="AG236" s="9">
        <f>AG94*Traffic!AG1513*12/10^7*$C236</f>
        <v>6.1144994904097485E-2</v>
      </c>
      <c r="AH236" s="9">
        <f>AH94*Traffic!AH1513*12/10^7*$C236</f>
        <v>7.0785449651606103E-2</v>
      </c>
      <c r="AI236" s="101">
        <f>AI94*Traffic!AI1513*12/10^7*$C236</f>
        <v>0</v>
      </c>
      <c r="AJ236" s="9"/>
    </row>
    <row r="237" spans="2:36" x14ac:dyDescent="0.3">
      <c r="B237" s="85">
        <f t="shared" si="6"/>
        <v>46843</v>
      </c>
      <c r="C237" s="3">
        <f>IF(B237&lt;Inputs!$E$13,0,1)</f>
        <v>1</v>
      </c>
      <c r="D237" s="1"/>
      <c r="E237" s="9">
        <f>E95*Traffic!E1514*365/10^7*$C237</f>
        <v>0.14973758940948947</v>
      </c>
      <c r="F237" s="9">
        <f>F95*Traffic!F1514*365/10^7*$C237</f>
        <v>0.17628650603087032</v>
      </c>
      <c r="G237" s="9">
        <f>G95*Traffic!G1514*365/10^7*$C237</f>
        <v>0.1506414241023519</v>
      </c>
      <c r="H237" s="9">
        <f>H95*Traffic!H1514*365/10^7*$C237</f>
        <v>0.32979523217956314</v>
      </c>
      <c r="I237" s="9">
        <f>I95*Traffic!I1514*365/10^7*$C237</f>
        <v>0.56630928618188803</v>
      </c>
      <c r="J237" s="9">
        <f>J95*Traffic!J1514*365/10^7*$C237</f>
        <v>1.1937495646991314</v>
      </c>
      <c r="K237" s="9">
        <f>K95*Traffic!K1514*365/10^7*$C237</f>
        <v>6.4901919145401971E-2</v>
      </c>
      <c r="L237" s="9"/>
      <c r="M237" s="9">
        <f>M95*Traffic!M1514*12/10^7*$C237</f>
        <v>7.0102515042881775E-3</v>
      </c>
      <c r="N237" s="9">
        <f>N95*Traffic!N1514*12/10^7*$C237</f>
        <v>0</v>
      </c>
      <c r="O237" s="9">
        <f>O95*Traffic!O1514*12/10^7*$C237</f>
        <v>0</v>
      </c>
      <c r="P237" s="9">
        <f>P95*Traffic!P1514*12/10^7*$C237</f>
        <v>0</v>
      </c>
      <c r="Q237" s="9">
        <f>Q95*Traffic!Q1514*12/10^7*$C237</f>
        <v>0</v>
      </c>
      <c r="R237" s="9">
        <f>R95*Traffic!R1514*12/10^7*$C237</f>
        <v>0</v>
      </c>
      <c r="S237" s="9">
        <f>S95*Traffic!S1514*12/10^7*$C237</f>
        <v>0</v>
      </c>
      <c r="T237" s="9"/>
      <c r="U237" s="9">
        <f>U95*Traffic!U1514*365/10^7*$C237</f>
        <v>0.12531771728782112</v>
      </c>
      <c r="V237" s="9">
        <f>V95*Traffic!V1514*365/10^7*$C237</f>
        <v>6.2700936619744269E-2</v>
      </c>
      <c r="W237" s="9">
        <f>W95*Traffic!W1514*365/10^7*$C237</f>
        <v>5.1798928723330397E-2</v>
      </c>
      <c r="X237" s="9">
        <f>X95*Traffic!X1514*365/10^7*$C237</f>
        <v>6.9050718734230396E-2</v>
      </c>
      <c r="Y237" s="9">
        <f>Y95*Traffic!Y1514*365/10^7*$C237</f>
        <v>7.1982686341794958E-2</v>
      </c>
      <c r="Z237" s="9">
        <f>Z95*Traffic!Z1514*365/10^7*$C237</f>
        <v>0.14690652428078613</v>
      </c>
      <c r="AA237" s="9">
        <f>AA95*Traffic!AA1514*365/10^7*$C237</f>
        <v>6.3821895569199033E-3</v>
      </c>
      <c r="AB237" s="9"/>
      <c r="AC237" s="9">
        <f>AC95*Traffic!AC1514*12/10^7*$C237</f>
        <v>4.3971961350273342E-2</v>
      </c>
      <c r="AD237" s="9">
        <f>AD95*Traffic!AD1514*12/10^7*$C237</f>
        <v>1.4713890187501763E-2</v>
      </c>
      <c r="AE237" s="9">
        <f>AE95*Traffic!AE1514*12/10^7*$C237</f>
        <v>1.2575757090784226E-2</v>
      </c>
      <c r="AF237" s="9">
        <f>AF95*Traffic!AF1514*12/10^7*$C237</f>
        <v>3.0102740308472199E-2</v>
      </c>
      <c r="AG237" s="9">
        <f>AG95*Traffic!AG1514*12/10^7*$C237</f>
        <v>6.2639684927185912E-2</v>
      </c>
      <c r="AH237" s="9">
        <f>AH95*Traffic!AH1514*12/10^7*$C237</f>
        <v>7.2476224251002488E-2</v>
      </c>
      <c r="AI237" s="101">
        <f>AI95*Traffic!AI1514*12/10^7*$C237</f>
        <v>0</v>
      </c>
      <c r="AJ237" s="9"/>
    </row>
    <row r="238" spans="2:36" x14ac:dyDescent="0.3">
      <c r="B238" s="85">
        <f t="shared" si="6"/>
        <v>47208</v>
      </c>
      <c r="C238" s="3">
        <f>IF(B238&lt;Inputs!$E$13,0,1)</f>
        <v>1</v>
      </c>
      <c r="D238" s="1"/>
      <c r="E238" s="9">
        <f>E96*Traffic!E1515*365/10^7*$C238</f>
        <v>0.15048627735653686</v>
      </c>
      <c r="F238" s="9">
        <f>F96*Traffic!F1515*365/10^7*$C238</f>
        <v>0.17716793856102464</v>
      </c>
      <c r="G238" s="9">
        <f>G96*Traffic!G1515*365/10^7*$C238</f>
        <v>0.15139463122286365</v>
      </c>
      <c r="H238" s="9">
        <f>H96*Traffic!H1515*365/10^7*$C238</f>
        <v>0.34148797222956573</v>
      </c>
      <c r="I238" s="9">
        <f>I96*Traffic!I1515*365/10^7*$C238</f>
        <v>0.58638752451015486</v>
      </c>
      <c r="J238" s="9">
        <f>J96*Traffic!J1515*365/10^7*$C238</f>
        <v>1.2232422010034627</v>
      </c>
      <c r="K238" s="9">
        <f>K96*Traffic!K1515*365/10^7*$C238</f>
        <v>6.6505378324288322E-2</v>
      </c>
      <c r="L238" s="9"/>
      <c r="M238" s="9">
        <f>M96*Traffic!M1515*12/10^7*$C238</f>
        <v>7.5872491281026629E-3</v>
      </c>
      <c r="N238" s="9">
        <f>N96*Traffic!N1515*12/10^7*$C238</f>
        <v>0</v>
      </c>
      <c r="O238" s="9">
        <f>O96*Traffic!O1515*12/10^7*$C238</f>
        <v>0</v>
      </c>
      <c r="P238" s="9">
        <f>P96*Traffic!P1515*12/10^7*$C238</f>
        <v>0</v>
      </c>
      <c r="Q238" s="9">
        <f>Q96*Traffic!Q1515*12/10^7*$C238</f>
        <v>0</v>
      </c>
      <c r="R238" s="9">
        <f>R96*Traffic!R1515*12/10^7*$C238</f>
        <v>0</v>
      </c>
      <c r="S238" s="9">
        <f>S96*Traffic!S1515*12/10^7*$C238</f>
        <v>0</v>
      </c>
      <c r="T238" s="9"/>
      <c r="U238" s="9">
        <f>U96*Traffic!U1515*365/10^7*$C238</f>
        <v>0.13335279445509909</v>
      </c>
      <c r="V238" s="9">
        <f>V96*Traffic!V1515*365/10^7*$C238</f>
        <v>6.5640043023794767E-2</v>
      </c>
      <c r="W238" s="9">
        <f>W96*Traffic!W1515*365/10^7*$C238</f>
        <v>5.4227003507236485E-2</v>
      </c>
      <c r="X238" s="9">
        <f>X96*Traffic!X1515*365/10^7*$C238</f>
        <v>7.0783891774459581E-2</v>
      </c>
      <c r="Y238" s="9">
        <f>Y96*Traffic!Y1515*365/10^7*$C238</f>
        <v>7.3789451768974001E-2</v>
      </c>
      <c r="Z238" s="9">
        <f>Z96*Traffic!Z1515*365/10^7*$C238</f>
        <v>0.14958370238774518</v>
      </c>
      <c r="AA238" s="9">
        <f>AA96*Traffic!AA1515*365/10^7*$C238</f>
        <v>6.4984965639769349E-3</v>
      </c>
      <c r="AB238" s="9"/>
      <c r="AC238" s="9">
        <f>AC96*Traffic!AC1515*12/10^7*$C238</f>
        <v>4.4960374568451221E-2</v>
      </c>
      <c r="AD238" s="9">
        <f>AD96*Traffic!AD1515*12/10^7*$C238</f>
        <v>1.506300236462137E-2</v>
      </c>
      <c r="AE238" s="9">
        <f>AE96*Traffic!AE1515*12/10^7*$C238</f>
        <v>1.2874138408093512E-2</v>
      </c>
      <c r="AF238" s="9">
        <f>AF96*Traffic!AF1515*12/10^7*$C238</f>
        <v>3.079726856763719E-2</v>
      </c>
      <c r="AG238" s="9">
        <f>AG96*Traffic!AG1515*12/10^7*$C238</f>
        <v>6.4084903232274171E-2</v>
      </c>
      <c r="AH238" s="9">
        <f>AH96*Traffic!AH1515*12/10^7*$C238</f>
        <v>7.4182136960151579E-2</v>
      </c>
      <c r="AI238" s="101">
        <f>AI96*Traffic!AI1515*12/10^7*$C238</f>
        <v>0</v>
      </c>
      <c r="AJ238" s="9"/>
    </row>
    <row r="239" spans="2:36" x14ac:dyDescent="0.3">
      <c r="B239" s="85">
        <f t="shared" si="6"/>
        <v>47573</v>
      </c>
      <c r="C239" s="3">
        <f>IF(B239&lt;Inputs!$E$13,0,1)</f>
        <v>1</v>
      </c>
      <c r="D239" s="1"/>
      <c r="E239" s="9">
        <f>E97*Traffic!E1516*365/10^7*$C239</f>
        <v>0.15123870874331952</v>
      </c>
      <c r="F239" s="9">
        <f>F97*Traffic!F1516*365/10^7*$C239</f>
        <v>0.18918213939469411</v>
      </c>
      <c r="G239" s="9">
        <f>G97*Traffic!G1516*365/10^7*$C239</f>
        <v>0.16166107965266402</v>
      </c>
      <c r="H239" s="9">
        <f>H97*Traffic!H1516*365/10^7*$C239</f>
        <v>0.35328939479926391</v>
      </c>
      <c r="I239" s="9">
        <f>I97*Traffic!I1516*365/10^7*$C239</f>
        <v>0.60665238748954975</v>
      </c>
      <c r="J239" s="9">
        <f>J97*Traffic!J1516*365/10^7*$C239</f>
        <v>1.2529999199317201</v>
      </c>
      <c r="K239" s="9">
        <f>K97*Traffic!K1516*365/10^7*$C239</f>
        <v>6.8123249546984954E-2</v>
      </c>
      <c r="L239" s="9"/>
      <c r="M239" s="9">
        <f>M97*Traffic!M1516*12/10^7*$C239</f>
        <v>7.6251853737431749E-3</v>
      </c>
      <c r="N239" s="9">
        <f>N97*Traffic!N1516*12/10^7*$C239</f>
        <v>0</v>
      </c>
      <c r="O239" s="9">
        <f>O97*Traffic!O1516*12/10^7*$C239</f>
        <v>0</v>
      </c>
      <c r="P239" s="9">
        <f>P97*Traffic!P1516*12/10^7*$C239</f>
        <v>0</v>
      </c>
      <c r="Q239" s="9">
        <f>Q97*Traffic!Q1516*12/10^7*$C239</f>
        <v>0</v>
      </c>
      <c r="R239" s="9">
        <f>R97*Traffic!R1516*12/10^7*$C239</f>
        <v>0</v>
      </c>
      <c r="S239" s="9">
        <f>S97*Traffic!S1516*12/10^7*$C239</f>
        <v>0</v>
      </c>
      <c r="T239" s="9"/>
      <c r="U239" s="9">
        <f>U97*Traffic!U1516*365/10^7*$C239</f>
        <v>0.13401955842737454</v>
      </c>
      <c r="V239" s="9">
        <f>V97*Traffic!V1516*365/10^7*$C239</f>
        <v>6.5968243238913732E-2</v>
      </c>
      <c r="W239" s="9">
        <f>W97*Traffic!W1516*365/10^7*$C239</f>
        <v>5.4498138524772657E-2</v>
      </c>
      <c r="X239" s="9">
        <f>X97*Traffic!X1516*365/10^7*$C239</f>
        <v>7.2532670277122679E-2</v>
      </c>
      <c r="Y239" s="9">
        <f>Y97*Traffic!Y1516*365/10^7*$C239</f>
        <v>7.5612485283266292E-2</v>
      </c>
      <c r="Z239" s="9">
        <f>Z97*Traffic!Z1516*365/10^7*$C239</f>
        <v>0.15423633832564973</v>
      </c>
      <c r="AA239" s="9">
        <f>AA97*Traffic!AA1516*365/10^7*$C239</f>
        <v>6.7006251259343948E-3</v>
      </c>
      <c r="AB239" s="9"/>
      <c r="AC239" s="9">
        <f>AC97*Traffic!AC1516*12/10^7*$C239</f>
        <v>4.608630531619106E-2</v>
      </c>
      <c r="AD239" s="9">
        <f>AD97*Traffic!AD1516*12/10^7*$C239</f>
        <v>1.5415237816257478E-2</v>
      </c>
      <c r="AE239" s="9">
        <f>AE97*Traffic!AE1516*12/10^7*$C239</f>
        <v>1.3175189144648623E-2</v>
      </c>
      <c r="AF239" s="9">
        <f>AF97*Traffic!AF1516*12/10^7*$C239</f>
        <v>3.1528363687020063E-2</v>
      </c>
      <c r="AG239" s="9">
        <f>AG97*Traffic!AG1516*12/10^7*$C239</f>
        <v>6.5606212171615386E-2</v>
      </c>
      <c r="AH239" s="9">
        <f>AH97*Traffic!AH1516*12/10^7*$C239</f>
        <v>7.5951520078137102E-2</v>
      </c>
      <c r="AI239" s="101">
        <f>AI97*Traffic!AI1516*12/10^7*$C239</f>
        <v>0</v>
      </c>
      <c r="AJ239" s="9"/>
    </row>
    <row r="240" spans="2:36" x14ac:dyDescent="0.3">
      <c r="B240" s="85">
        <f t="shared" si="6"/>
        <v>47938</v>
      </c>
      <c r="C240" s="3">
        <f>IF(B240&lt;Inputs!$E$13,0,1)</f>
        <v>1</v>
      </c>
      <c r="D240" s="1"/>
      <c r="E240" s="9">
        <f>E98*Traffic!E1517*365/10^7*$C240</f>
        <v>0.1519949022870361</v>
      </c>
      <c r="F240" s="9">
        <f>F98*Traffic!F1517*365/10^7*$C240</f>
        <v>0.19012805009166758</v>
      </c>
      <c r="G240" s="9">
        <f>G98*Traffic!G1517*365/10^7*$C240</f>
        <v>0.16246938505092731</v>
      </c>
      <c r="H240" s="9">
        <f>H98*Traffic!H1517*365/10^7*$C240</f>
        <v>0.35505584177326022</v>
      </c>
      <c r="I240" s="9">
        <f>I98*Traffic!I1517*365/10^7*$C240</f>
        <v>0.60968564942699754</v>
      </c>
      <c r="J240" s="9">
        <f>J98*Traffic!J1517*365/10^7*$C240</f>
        <v>1.2592649195313785</v>
      </c>
      <c r="K240" s="9">
        <f>K98*Traffic!K1517*365/10^7*$C240</f>
        <v>6.8463865794719858E-2</v>
      </c>
      <c r="L240" s="9"/>
      <c r="M240" s="9">
        <f>M98*Traffic!M1517*12/10^7*$C240</f>
        <v>8.210690679227025E-3</v>
      </c>
      <c r="N240" s="9">
        <f>N98*Traffic!N1517*12/10^7*$C240</f>
        <v>0</v>
      </c>
      <c r="O240" s="9">
        <f>O98*Traffic!O1517*12/10^7*$C240</f>
        <v>0</v>
      </c>
      <c r="P240" s="9">
        <f>P98*Traffic!P1517*12/10^7*$C240</f>
        <v>0</v>
      </c>
      <c r="Q240" s="9">
        <f>Q98*Traffic!Q1517*12/10^7*$C240</f>
        <v>0</v>
      </c>
      <c r="R240" s="9">
        <f>R98*Traffic!R1517*12/10^7*$C240</f>
        <v>0</v>
      </c>
      <c r="S240" s="9">
        <f>S98*Traffic!S1517*12/10^7*$C240</f>
        <v>0</v>
      </c>
      <c r="T240" s="9"/>
      <c r="U240" s="9">
        <f>U98*Traffic!U1517*365/10^7*$C240</f>
        <v>0.1346896562195114</v>
      </c>
      <c r="V240" s="9">
        <f>V98*Traffic!V1517*365/10^7*$C240</f>
        <v>6.8950007833312621E-2</v>
      </c>
      <c r="W240" s="9">
        <f>W98*Traffic!W1517*365/10^7*$C240</f>
        <v>5.6961454386092382E-2</v>
      </c>
      <c r="X240" s="9">
        <f>X98*Traffic!X1517*365/10^7*$C240</f>
        <v>7.429716696751805E-2</v>
      </c>
      <c r="Y240" s="9">
        <f>Y98*Traffic!Y1517*365/10^7*$C240</f>
        <v>7.7451904396407312E-2</v>
      </c>
      <c r="Z240" s="9">
        <f>Z98*Traffic!Z1517*365/10^7*$C240</f>
        <v>0.15696964052382587</v>
      </c>
      <c r="AA240" s="9">
        <f>AA98*Traffic!AA1517*365/10^7*$C240</f>
        <v>6.819370381330697E-3</v>
      </c>
      <c r="AB240" s="9"/>
      <c r="AC240" s="9">
        <f>AC98*Traffic!AC1517*12/10^7*$C240</f>
        <v>4.7222371362044095E-2</v>
      </c>
      <c r="AD240" s="9">
        <f>AD98*Traffic!AD1517*12/10^7*$C240</f>
        <v>1.5801541829796626E-2</v>
      </c>
      <c r="AE240" s="9">
        <f>AE98*Traffic!AE1517*12/10^7*$C240</f>
        <v>1.3505357806746551E-2</v>
      </c>
      <c r="AF240" s="9">
        <f>AF98*Traffic!AF1517*12/10^7*$C240</f>
        <v>3.2296525842747163E-2</v>
      </c>
      <c r="AG240" s="9">
        <f>AG98*Traffic!AG1517*12/10^7*$C240</f>
        <v>6.7204652543311108E-2</v>
      </c>
      <c r="AH240" s="9">
        <f>AH98*Traffic!AH1517*12/10^7*$C240</f>
        <v>7.7785206777166382E-2</v>
      </c>
      <c r="AI240" s="101">
        <f>AI98*Traffic!AI1517*12/10^7*$C240</f>
        <v>0</v>
      </c>
      <c r="AJ240" s="9"/>
    </row>
    <row r="241" spans="2:36" x14ac:dyDescent="0.3">
      <c r="B241" s="85">
        <f t="shared" si="6"/>
        <v>48304</v>
      </c>
      <c r="C241" s="3">
        <f>IF(B241&lt;Inputs!$E$13,0,1)</f>
        <v>1</v>
      </c>
      <c r="D241" s="1"/>
      <c r="E241" s="9">
        <f>E99*Traffic!E1518*365/10^7*$C241</f>
        <v>0.15275487679847125</v>
      </c>
      <c r="F241" s="9">
        <f>F99*Traffic!F1518*365/10^7*$C241</f>
        <v>0.19107869034212585</v>
      </c>
      <c r="G241" s="9">
        <f>G99*Traffic!G1518*365/10^7*$C241</f>
        <v>0.16328173197618193</v>
      </c>
      <c r="H241" s="9">
        <f>H99*Traffic!H1518*365/10^7*$C241</f>
        <v>0.36702629586733004</v>
      </c>
      <c r="I241" s="9">
        <f>I99*Traffic!I1518*365/10^7*$C241</f>
        <v>0.63024076560767905</v>
      </c>
      <c r="J241" s="9">
        <f>J99*Traffic!J1518*365/10^7*$C241</f>
        <v>1.2894397581692059</v>
      </c>
      <c r="K241" s="9">
        <f>K99*Traffic!K1518*365/10^7*$C241</f>
        <v>7.0104415031687697E-2</v>
      </c>
      <c r="L241" s="9"/>
      <c r="M241" s="9">
        <f>M99*Traffic!M1518*12/10^7*$C241</f>
        <v>8.8018604081313689E-3</v>
      </c>
      <c r="N241" s="9">
        <f>N99*Traffic!N1518*12/10^7*$C241</f>
        <v>0</v>
      </c>
      <c r="O241" s="9">
        <f>O99*Traffic!O1518*12/10^7*$C241</f>
        <v>0</v>
      </c>
      <c r="P241" s="9">
        <f>P99*Traffic!P1518*12/10^7*$C241</f>
        <v>0</v>
      </c>
      <c r="Q241" s="9">
        <f>Q99*Traffic!Q1518*12/10^7*$C241</f>
        <v>0</v>
      </c>
      <c r="R241" s="9">
        <f>R99*Traffic!R1518*12/10^7*$C241</f>
        <v>0</v>
      </c>
      <c r="S241" s="9">
        <f>S99*Traffic!S1518*12/10^7*$C241</f>
        <v>0</v>
      </c>
      <c r="T241" s="9"/>
      <c r="U241" s="9">
        <f>U99*Traffic!U1518*365/10^7*$C241</f>
        <v>0.14288327697286501</v>
      </c>
      <c r="V241" s="9">
        <f>V99*Traffic!V1518*365/10^7*$C241</f>
        <v>6.9294757872479171E-2</v>
      </c>
      <c r="W241" s="9">
        <f>W99*Traffic!W1518*365/10^7*$C241</f>
        <v>5.724626165802283E-2</v>
      </c>
      <c r="X241" s="9">
        <f>X99*Traffic!X1518*365/10^7*$C241</f>
        <v>7.6077495308060447E-2</v>
      </c>
      <c r="Y241" s="9">
        <f>Y99*Traffic!Y1518*365/10^7*$C241</f>
        <v>7.9307827388547608E-2</v>
      </c>
      <c r="Z241" s="9">
        <f>Z99*Traffic!Z1518*365/10^7*$C241</f>
        <v>0.16169835094460605</v>
      </c>
      <c r="AA241" s="9">
        <f>AA99*Traffic!AA1518*365/10^7*$C241</f>
        <v>7.0248039140682859E-3</v>
      </c>
      <c r="AB241" s="9"/>
      <c r="AC241" s="9">
        <f>AC99*Traffic!AC1518*12/10^7*$C241</f>
        <v>4.8238622669027259E-2</v>
      </c>
      <c r="AD241" s="9">
        <f>AD99*Traffic!AD1518*12/10^7*$C241</f>
        <v>1.6160246106167737E-2</v>
      </c>
      <c r="AE241" s="9">
        <f>AE99*Traffic!AE1518*12/10^7*$C241</f>
        <v>1.3811937357741187E-2</v>
      </c>
      <c r="AF241" s="9">
        <f>AF99*Traffic!AF1518*12/10^7*$C241</f>
        <v>3.3040902763990444E-2</v>
      </c>
      <c r="AG241" s="9">
        <f>AG99*Traffic!AG1518*12/10^7*$C241</f>
        <v>6.8753599095549886E-2</v>
      </c>
      <c r="AH241" s="9">
        <f>AH99*Traffic!AH1518*12/10^7*$C241</f>
        <v>7.9586624930379629E-2</v>
      </c>
      <c r="AI241" s="101">
        <f>AI99*Traffic!AI1518*12/10^7*$C241</f>
        <v>0</v>
      </c>
      <c r="AJ241" s="9"/>
    </row>
    <row r="242" spans="2:36" x14ac:dyDescent="0.3">
      <c r="B242" s="85">
        <f t="shared" si="6"/>
        <v>48669</v>
      </c>
      <c r="C242" s="3">
        <f>IF(B242&lt;Inputs!$E$13,0,1)</f>
        <v>1</v>
      </c>
      <c r="D242" s="1"/>
      <c r="E242" s="9">
        <f>E100*Traffic!E1519*365/10^7*$C242</f>
        <v>0.1663118721143356</v>
      </c>
      <c r="F242" s="9">
        <f>F100*Traffic!F1519*365/10^7*$C242</f>
        <v>0.20333020636994451</v>
      </c>
      <c r="G242" s="9">
        <f>G100*Traffic!G1519*365/10^7*$C242</f>
        <v>0.17375097243818419</v>
      </c>
      <c r="H242" s="9">
        <f>H100*Traffic!H1519*365/10^7*$C242</f>
        <v>0.37910757810629619</v>
      </c>
      <c r="I242" s="9">
        <f>I100*Traffic!I1519*365/10^7*$C242</f>
        <v>0.65098619080893183</v>
      </c>
      <c r="J242" s="9">
        <f>J100*Traffic!J1519*365/10^7*$C242</f>
        <v>1.3198848635704228</v>
      </c>
      <c r="K242" s="9">
        <f>K100*Traffic!K1519*365/10^7*$C242</f>
        <v>7.1759658164380319E-2</v>
      </c>
      <c r="L242" s="9"/>
      <c r="M242" s="9">
        <f>M100*Traffic!M1519*12/10^7*$C242</f>
        <v>9.3987365670577753E-3</v>
      </c>
      <c r="N242" s="9">
        <f>N100*Traffic!N1519*12/10^7*$C242</f>
        <v>0</v>
      </c>
      <c r="O242" s="9">
        <f>O100*Traffic!O1519*12/10^7*$C242</f>
        <v>0</v>
      </c>
      <c r="P242" s="9">
        <f>P100*Traffic!P1519*12/10^7*$C242</f>
        <v>0</v>
      </c>
      <c r="Q242" s="9">
        <f>Q100*Traffic!Q1519*12/10^7*$C242</f>
        <v>0</v>
      </c>
      <c r="R242" s="9">
        <f>R100*Traffic!R1519*12/10^7*$C242</f>
        <v>0</v>
      </c>
      <c r="S242" s="9">
        <f>S100*Traffic!S1519*12/10^7*$C242</f>
        <v>0</v>
      </c>
      <c r="T242" s="9"/>
      <c r="U242" s="9">
        <f>U100*Traffic!U1519*365/10^7*$C242</f>
        <v>0.14359769335772932</v>
      </c>
      <c r="V242" s="9">
        <f>V100*Traffic!V1519*365/10^7*$C242</f>
        <v>6.9641231661841579E-2</v>
      </c>
      <c r="W242" s="9">
        <f>W100*Traffic!W1519*365/10^7*$C242</f>
        <v>5.7532492966312951E-2</v>
      </c>
      <c r="X242" s="9">
        <f>X100*Traffic!X1519*365/10^7*$C242</f>
        <v>7.7873769502834103E-2</v>
      </c>
      <c r="Y242" s="9">
        <f>Y100*Traffic!Y1519*365/10^7*$C242</f>
        <v>8.1180373312999404E-2</v>
      </c>
      <c r="Z242" s="9">
        <f>Z100*Traffic!Z1519*365/10^7*$C242</f>
        <v>0.16448863346395501</v>
      </c>
      <c r="AA242" s="9">
        <f>AA100*Traffic!AA1519*365/10^7*$C242</f>
        <v>7.1460246157561717E-3</v>
      </c>
      <c r="AB242" s="9"/>
      <c r="AC242" s="9">
        <f>AC100*Traffic!AC1519*12/10^7*$C242</f>
        <v>4.9394529287700162E-2</v>
      </c>
      <c r="AD242" s="9">
        <f>AD100*Traffic!AD1519*12/10^7*$C242</f>
        <v>1.655337517009663E-2</v>
      </c>
      <c r="AE242" s="9">
        <f>AE100*Traffic!AE1519*12/10^7*$C242</f>
        <v>1.4147939295386235E-2</v>
      </c>
      <c r="AF242" s="9">
        <f>AF100*Traffic!AF1519*12/10^7*$C242</f>
        <v>3.3822748081483743E-2</v>
      </c>
      <c r="AG242" s="9">
        <f>AG100*Traffic!AG1519*12/10^7*$C242</f>
        <v>7.0380512255206432E-2</v>
      </c>
      <c r="AH242" s="9">
        <f>AH100*Traffic!AH1519*12/10^7*$C242</f>
        <v>8.1502012950812414E-2</v>
      </c>
      <c r="AI242" s="101">
        <f>AI100*Traffic!AI1519*12/10^7*$C242</f>
        <v>0</v>
      </c>
      <c r="AJ242" s="9"/>
    </row>
    <row r="243" spans="2:36" x14ac:dyDescent="0.3">
      <c r="B243" s="85">
        <f t="shared" si="6"/>
        <v>49034</v>
      </c>
      <c r="C243" s="3">
        <f>IF(B243&lt;Inputs!$E$13,0,1)</f>
        <v>1</v>
      </c>
      <c r="D243" s="1"/>
      <c r="E243" s="9">
        <f>E101*Traffic!E1520*365/10^7*$C243</f>
        <v>0.16714343147490726</v>
      </c>
      <c r="F243" s="9">
        <f>F101*Traffic!F1520*365/10^7*$C243</f>
        <v>0.20434685740179423</v>
      </c>
      <c r="G243" s="9">
        <f>G101*Traffic!G1520*365/10^7*$C243</f>
        <v>0.17461972730037509</v>
      </c>
      <c r="H243" s="9">
        <f>H101*Traffic!H1520*365/10^7*$C243</f>
        <v>0.38100311599682779</v>
      </c>
      <c r="I243" s="9">
        <f>I101*Traffic!I1520*365/10^7*$C243</f>
        <v>0.65424112176297633</v>
      </c>
      <c r="J243" s="9">
        <f>J101*Traffic!J1520*365/10^7*$C243</f>
        <v>1.3747200801751214</v>
      </c>
      <c r="K243" s="9">
        <f>K101*Traffic!K1520*365/10^7*$C243</f>
        <v>7.4740945780845919E-2</v>
      </c>
      <c r="L243" s="9"/>
      <c r="M243" s="9">
        <f>M101*Traffic!M1520*12/10^7*$C243</f>
        <v>9.4457302498930657E-3</v>
      </c>
      <c r="N243" s="9">
        <f>N101*Traffic!N1520*12/10^7*$C243</f>
        <v>0</v>
      </c>
      <c r="O243" s="9">
        <f>O101*Traffic!O1520*12/10^7*$C243</f>
        <v>0</v>
      </c>
      <c r="P243" s="9">
        <f>P101*Traffic!P1520*12/10^7*$C243</f>
        <v>0</v>
      </c>
      <c r="Q243" s="9">
        <f>Q101*Traffic!Q1520*12/10^7*$C243</f>
        <v>0</v>
      </c>
      <c r="R243" s="9">
        <f>R101*Traffic!R1520*12/10^7*$C243</f>
        <v>0</v>
      </c>
      <c r="S243" s="9">
        <f>S101*Traffic!S1520*12/10^7*$C243</f>
        <v>0</v>
      </c>
      <c r="T243" s="9"/>
      <c r="U243" s="9">
        <f>U101*Traffic!U1520*365/10^7*$C243</f>
        <v>0.14431568182451796</v>
      </c>
      <c r="V243" s="9">
        <f>V101*Traffic!V1520*365/10^7*$C243</f>
        <v>7.2681339274771967E-2</v>
      </c>
      <c r="W243" s="9">
        <f>W101*Traffic!W1520*365/10^7*$C243</f>
        <v>6.0044007563111582E-2</v>
      </c>
      <c r="X243" s="9">
        <f>X101*Traffic!X1520*365/10^7*$C243</f>
        <v>7.9686104502172783E-2</v>
      </c>
      <c r="Y243" s="9">
        <f>Y101*Traffic!Y1520*365/10^7*$C243</f>
        <v>8.3069662001011013E-2</v>
      </c>
      <c r="Z243" s="9">
        <f>Z101*Traffic!Z1520*365/10^7*$C243</f>
        <v>0.16929447606817299</v>
      </c>
      <c r="AA243" s="9">
        <f>AA101*Traffic!AA1520*365/10^7*$C243</f>
        <v>7.3548090698912173E-3</v>
      </c>
      <c r="AB243" s="9"/>
      <c r="AC243" s="9">
        <f>AC101*Traffic!AC1520*12/10^7*$C243</f>
        <v>5.0560789006993088E-2</v>
      </c>
      <c r="AD243" s="9">
        <f>AD101*Traffic!AD1520*12/10^7*$C243</f>
        <v>1.6950031518512151E-2</v>
      </c>
      <c r="AE243" s="9">
        <f>AE101*Traffic!AE1520*12/10^7*$C243</f>
        <v>1.4486955953973793E-2</v>
      </c>
      <c r="AF243" s="9">
        <f>AF101*Traffic!AF1520*12/10^7*$C243</f>
        <v>3.4642572029967469E-2</v>
      </c>
      <c r="AG243" s="9">
        <f>AG101*Traffic!AG1520*12/10^7*$C243</f>
        <v>7.2086453750982118E-2</v>
      </c>
      <c r="AH243" s="9">
        <f>AH101*Traffic!AH1520*12/10^7*$C243</f>
        <v>8.3434565185826273E-2</v>
      </c>
      <c r="AI243" s="101">
        <f>AI101*Traffic!AI1520*12/10^7*$C243</f>
        <v>0</v>
      </c>
      <c r="AJ243" s="9"/>
    </row>
    <row r="244" spans="2:36" x14ac:dyDescent="0.3">
      <c r="B244" s="85">
        <f t="shared" si="6"/>
        <v>49399</v>
      </c>
      <c r="C244" s="3">
        <f>IF(B244&lt;Inputs!$E$13,0,1)</f>
        <v>1</v>
      </c>
      <c r="D244" s="1"/>
      <c r="E244" s="9">
        <f>E102*Traffic!E1521*365/10^7*$C244</f>
        <v>0.16797914863228175</v>
      </c>
      <c r="F244" s="9">
        <f>F102*Traffic!F1521*365/10^7*$C244</f>
        <v>0.20536859168880314</v>
      </c>
      <c r="G244" s="9">
        <f>G102*Traffic!G1521*365/10^7*$C244</f>
        <v>0.17549282593687693</v>
      </c>
      <c r="H244" s="9">
        <f>H102*Traffic!H1521*365/10^7*$C244</f>
        <v>0.39325699999780683</v>
      </c>
      <c r="I244" s="9">
        <f>I102*Traffic!I1521*365/10^7*$C244</f>
        <v>0.67528293081427215</v>
      </c>
      <c r="J244" s="9">
        <f>J102*Traffic!J1521*365/10^7*$C244</f>
        <v>1.4058321662001374</v>
      </c>
      <c r="K244" s="9">
        <f>K102*Traffic!K1521*365/10^7*$C244</f>
        <v>7.6432451395886086E-2</v>
      </c>
      <c r="L244" s="9"/>
      <c r="M244" s="9">
        <f>M102*Traffic!M1521*12/10^7*$C244</f>
        <v>1.0051368248268557E-2</v>
      </c>
      <c r="N244" s="9">
        <f>N102*Traffic!N1521*12/10^7*$C244</f>
        <v>0</v>
      </c>
      <c r="O244" s="9">
        <f>O102*Traffic!O1521*12/10^7*$C244</f>
        <v>0</v>
      </c>
      <c r="P244" s="9">
        <f>P102*Traffic!P1521*12/10^7*$C244</f>
        <v>0</v>
      </c>
      <c r="Q244" s="9">
        <f>Q102*Traffic!Q1521*12/10^7*$C244</f>
        <v>0</v>
      </c>
      <c r="R244" s="9">
        <f>R102*Traffic!R1521*12/10^7*$C244</f>
        <v>0</v>
      </c>
      <c r="S244" s="9">
        <f>S102*Traffic!S1521*12/10^7*$C244</f>
        <v>0</v>
      </c>
      <c r="T244" s="9"/>
      <c r="U244" s="9">
        <f>U102*Traffic!U1521*365/10^7*$C244</f>
        <v>0.15267080024593735</v>
      </c>
      <c r="V244" s="9">
        <f>V102*Traffic!V1521*365/10^7*$C244</f>
        <v>7.3044745971145811E-2</v>
      </c>
      <c r="W244" s="9">
        <f>W102*Traffic!W1521*365/10^7*$C244</f>
        <v>6.0344227600927128E-2</v>
      </c>
      <c r="X244" s="9">
        <f>X102*Traffic!X1521*365/10^7*$C244</f>
        <v>8.1514616007267268E-2</v>
      </c>
      <c r="Y244" s="9">
        <f>Y102*Traffic!Y1521*365/10^7*$C244</f>
        <v>8.4975814066569899E-2</v>
      </c>
      <c r="Z244" s="9">
        <f>Z102*Traffic!Z1521*365/10^7*$C244</f>
        <v>0.17214260666555517</v>
      </c>
      <c r="AA244" s="9">
        <f>AA102*Traffic!AA1521*365/10^7*$C244</f>
        <v>7.4785429165964423E-3</v>
      </c>
      <c r="AB244" s="9"/>
      <c r="AC244" s="9">
        <f>AC102*Traffic!AC1521*12/10^7*$C244</f>
        <v>5.1869459818563703E-2</v>
      </c>
      <c r="AD244" s="9">
        <f>AD102*Traffic!AD1521*12/10^7*$C244</f>
        <v>1.7350240596032573E-2</v>
      </c>
      <c r="AE244" s="9">
        <f>AE102*Traffic!AE1521*12/10^7*$C244</f>
        <v>1.4829009080664837E-2</v>
      </c>
      <c r="AF244" s="9">
        <f>AF102*Traffic!AF1521*12/10^7*$C244</f>
        <v>3.5469748649233995E-2</v>
      </c>
      <c r="AG244" s="9">
        <f>AG102*Traffic!AG1521*12/10^7*$C244</f>
        <v>7.3807695148909155E-2</v>
      </c>
      <c r="AH244" s="9">
        <f>AH102*Traffic!AH1521*12/10^7*$C244</f>
        <v>8.5433846276128156E-2</v>
      </c>
      <c r="AI244" s="101">
        <f>AI102*Traffic!AI1521*12/10^7*$C244</f>
        <v>0</v>
      </c>
      <c r="AJ244" s="9"/>
    </row>
    <row r="245" spans="2:36" x14ac:dyDescent="0.3">
      <c r="B245" s="85">
        <f t="shared" si="6"/>
        <v>49765</v>
      </c>
      <c r="C245" s="3">
        <f>IF(B245&lt;Inputs!$E$13,0,1)</f>
        <v>1</v>
      </c>
      <c r="D245" s="1"/>
      <c r="E245" s="9">
        <f>E103*Traffic!E1522*365/10^7*$C245</f>
        <v>0.16881904437544318</v>
      </c>
      <c r="F245" s="9">
        <f>F103*Traffic!F1522*365/10^7*$C245</f>
        <v>0.21786184768320535</v>
      </c>
      <c r="G245" s="9">
        <f>G103*Traffic!G1522*365/10^7*$C245</f>
        <v>0.18616863951470361</v>
      </c>
      <c r="H245" s="9">
        <f>H103*Traffic!H1522*365/10^7*$C245</f>
        <v>0.40562389776089564</v>
      </c>
      <c r="I245" s="9">
        <f>I103*Traffic!I1522*365/10^7*$C245</f>
        <v>0.69651880192803639</v>
      </c>
      <c r="J245" s="9">
        <f>J103*Traffic!J1522*365/10^7*$C245</f>
        <v>1.4372210050833982</v>
      </c>
      <c r="K245" s="9">
        <f>K103*Traffic!K1522*365/10^7*$C245</f>
        <v>7.8139003543432159E-2</v>
      </c>
      <c r="L245" s="9"/>
      <c r="M245" s="9">
        <f>M103*Traffic!M1522*12/10^7*$C245</f>
        <v>1.066282648337156E-2</v>
      </c>
      <c r="N245" s="9">
        <f>N103*Traffic!N1522*12/10^7*$C245</f>
        <v>0</v>
      </c>
      <c r="O245" s="9">
        <f>O103*Traffic!O1522*12/10^7*$C245</f>
        <v>0</v>
      </c>
      <c r="P245" s="9">
        <f>P103*Traffic!P1522*12/10^7*$C245</f>
        <v>0</v>
      </c>
      <c r="Q245" s="9">
        <f>Q103*Traffic!Q1522*12/10^7*$C245</f>
        <v>0</v>
      </c>
      <c r="R245" s="9">
        <f>R103*Traffic!R1522*12/10^7*$C245</f>
        <v>0</v>
      </c>
      <c r="S245" s="9">
        <f>S103*Traffic!S1522*12/10^7*$C245</f>
        <v>0</v>
      </c>
      <c r="T245" s="9"/>
      <c r="U245" s="9">
        <f>U103*Traffic!U1522*365/10^7*$C245</f>
        <v>0.15343415424716711</v>
      </c>
      <c r="V245" s="9">
        <f>V103*Traffic!V1522*365/10^7*$C245</f>
        <v>7.6128857467705285E-2</v>
      </c>
      <c r="W245" s="9">
        <f>W103*Traffic!W1522*365/10^7*$C245</f>
        <v>6.2892094988521843E-2</v>
      </c>
      <c r="X245" s="9">
        <f>X103*Traffic!X1522*365/10^7*$C245</f>
        <v>8.3359420474800161E-2</v>
      </c>
      <c r="Y245" s="9">
        <f>Y103*Traffic!Y1522*365/10^7*$C245</f>
        <v>8.6898950911234382E-2</v>
      </c>
      <c r="Z245" s="9">
        <f>Z103*Traffic!Z1522*365/10^7*$C245</f>
        <v>0.17702665271513598</v>
      </c>
      <c r="AA245" s="9">
        <f>AA103*Traffic!AA1522*365/10^7*$C245</f>
        <v>7.6907248319045274E-3</v>
      </c>
      <c r="AB245" s="9"/>
      <c r="AC245" s="9">
        <f>AC103*Traffic!AC1522*12/10^7*$C245</f>
        <v>5.3057310043416302E-2</v>
      </c>
      <c r="AD245" s="9">
        <f>AD103*Traffic!AD1522*12/10^7*$C245</f>
        <v>1.7754028013540233E-2</v>
      </c>
      <c r="AE245" s="9">
        <f>AE103*Traffic!AE1522*12/10^7*$C245</f>
        <v>1.5174120564723946E-2</v>
      </c>
      <c r="AF245" s="9">
        <f>AF103*Traffic!AF1522*12/10^7*$C245</f>
        <v>3.6304330970392443E-2</v>
      </c>
      <c r="AG245" s="9">
        <f>AG103*Traffic!AG1522*12/10^7*$C245</f>
        <v>7.5544346799471709E-2</v>
      </c>
      <c r="AH245" s="9">
        <f>AH103*Traffic!AH1522*12/10^7*$C245</f>
        <v>8.7451034313203391E-2</v>
      </c>
      <c r="AI245" s="101">
        <f>AI103*Traffic!AI1522*12/10^7*$C245</f>
        <v>0</v>
      </c>
      <c r="AJ245" s="9"/>
    </row>
    <row r="246" spans="2:36" x14ac:dyDescent="0.3">
      <c r="B246" s="85">
        <f t="shared" si="6"/>
        <v>50130</v>
      </c>
      <c r="C246" s="3">
        <f>IF(B246&lt;Inputs!$E$13,0,1)</f>
        <v>1</v>
      </c>
      <c r="D246" s="1"/>
      <c r="E246" s="9">
        <f>E104*Traffic!E1523*365/10^7*$C246</f>
        <v>0.18271415033557573</v>
      </c>
      <c r="F246" s="9">
        <f>F104*Traffic!F1523*365/10^7*$C246</f>
        <v>0.21895115692162131</v>
      </c>
      <c r="G246" s="9">
        <f>G104*Traffic!G1523*365/10^7*$C246</f>
        <v>0.18709948271227711</v>
      </c>
      <c r="H246" s="9">
        <f>H104*Traffic!H1523*365/10^7*$C246</f>
        <v>0.40765201724970002</v>
      </c>
      <c r="I246" s="9">
        <f>I104*Traffic!I1523*365/10^7*$C246</f>
        <v>0.70000139593767641</v>
      </c>
      <c r="J246" s="9">
        <f>J104*Traffic!J1523*365/10^7*$C246</f>
        <v>1.4688885865513377</v>
      </c>
      <c r="K246" s="9">
        <f>K104*Traffic!K1523*365/10^7*$C246</f>
        <v>7.9860710401168794E-2</v>
      </c>
      <c r="L246" s="9"/>
      <c r="M246" s="9">
        <f>M104*Traffic!M1523*12/10^7*$C246</f>
        <v>1.1280148016619388E-2</v>
      </c>
      <c r="N246" s="9">
        <f>N104*Traffic!N1523*12/10^7*$C246</f>
        <v>0</v>
      </c>
      <c r="O246" s="9">
        <f>O104*Traffic!O1523*12/10^7*$C246</f>
        <v>0</v>
      </c>
      <c r="P246" s="9">
        <f>P104*Traffic!P1523*12/10^7*$C246</f>
        <v>0</v>
      </c>
      <c r="Q246" s="9">
        <f>Q104*Traffic!Q1523*12/10^7*$C246</f>
        <v>0</v>
      </c>
      <c r="R246" s="9">
        <f>R104*Traffic!R1523*12/10^7*$C246</f>
        <v>0</v>
      </c>
      <c r="S246" s="9">
        <f>S104*Traffic!S1523*12/10^7*$C246</f>
        <v>0</v>
      </c>
      <c r="T246" s="9"/>
      <c r="U246" s="9">
        <f>U104*Traffic!U1523*365/10^7*$C246</f>
        <v>0.15420132501840284</v>
      </c>
      <c r="V246" s="9">
        <f>V104*Traffic!V1523*365/10^7*$C246</f>
        <v>7.9241983960581089E-2</v>
      </c>
      <c r="W246" s="9">
        <f>W104*Traffic!W1523*365/10^7*$C246</f>
        <v>6.5463932444302445E-2</v>
      </c>
      <c r="X246" s="9">
        <f>X104*Traffic!X1523*365/10^7*$C246</f>
        <v>8.5220635121608185E-2</v>
      </c>
      <c r="Y246" s="9">
        <f>Y104*Traffic!Y1523*365/10^7*$C246</f>
        <v>8.8839194728993792E-2</v>
      </c>
      <c r="Z246" s="9">
        <f>Z104*Traffic!Z1523*365/10^7*$C246</f>
        <v>0.18195523566004601</v>
      </c>
      <c r="AA246" s="9">
        <f>AA104*Traffic!AA1523*365/10^7*$C246</f>
        <v>7.9048416027927768E-3</v>
      </c>
      <c r="AB246" s="9"/>
      <c r="AC246" s="9">
        <f>AC104*Traffic!AC1523*12/10^7*$C246</f>
        <v>5.4255742034021927E-2</v>
      </c>
      <c r="AD246" s="9">
        <f>AD104*Traffic!AD1523*12/10^7*$C246</f>
        <v>1.8161419549208083E-2</v>
      </c>
      <c r="AE246" s="9">
        <f>AE104*Traffic!AE1523*12/10^7*$C246</f>
        <v>1.5522312438396626E-2</v>
      </c>
      <c r="AF246" s="9">
        <f>AF104*Traffic!AF1523*12/10^7*$C246</f>
        <v>3.7146372371046253E-2</v>
      </c>
      <c r="AG246" s="9">
        <f>AG104*Traffic!AG1523*12/10^7*$C246</f>
        <v>7.729651977416116E-2</v>
      </c>
      <c r="AH246" s="9">
        <f>AH104*Traffic!AH1523*12/10^7*$C246</f>
        <v>8.9536194912608807E-2</v>
      </c>
      <c r="AI246" s="101">
        <f>AI104*Traffic!AI1523*12/10^7*$C246</f>
        <v>0</v>
      </c>
      <c r="AJ246" s="9"/>
    </row>
    <row r="247" spans="2:36" x14ac:dyDescent="0.3">
      <c r="B247" s="85">
        <f t="shared" si="6"/>
        <v>50495</v>
      </c>
      <c r="C247" s="3">
        <f>IF(B247&lt;Inputs!$E$13,0,1)</f>
        <v>1</v>
      </c>
      <c r="D247" s="1"/>
      <c r="E247" s="9">
        <f>E105*Traffic!E1524*365/10^7*$C247</f>
        <v>0.18362772108725361</v>
      </c>
      <c r="F247" s="9">
        <f>F105*Traffic!F1524*365/10^7*$C247</f>
        <v>0.22004591270622942</v>
      </c>
      <c r="G247" s="9">
        <f>G105*Traffic!G1524*365/10^7*$C247</f>
        <v>0.18803498012583841</v>
      </c>
      <c r="H247" s="9">
        <f>H105*Traffic!H1524*365/10^7*$C247</f>
        <v>0.42019515624199855</v>
      </c>
      <c r="I247" s="9">
        <f>I105*Traffic!I1524*365/10^7*$C247</f>
        <v>0.72153990042806659</v>
      </c>
      <c r="J247" s="9">
        <f>J105*Traffic!J1524*365/10^7*$C247</f>
        <v>1.5008369133088288</v>
      </c>
      <c r="K247" s="9">
        <f>K105*Traffic!K1524*365/10^7*$C247</f>
        <v>8.1597680852394203E-2</v>
      </c>
      <c r="L247" s="9"/>
      <c r="M247" s="9">
        <f>M105*Traffic!M1524*12/10^7*$C247</f>
        <v>1.1903376194537607E-2</v>
      </c>
      <c r="N247" s="9">
        <f>N105*Traffic!N1524*12/10^7*$C247</f>
        <v>0</v>
      </c>
      <c r="O247" s="9">
        <f>O105*Traffic!O1524*12/10^7*$C247</f>
        <v>0</v>
      </c>
      <c r="P247" s="9">
        <f>P105*Traffic!P1524*12/10^7*$C247</f>
        <v>0</v>
      </c>
      <c r="Q247" s="9">
        <f>Q105*Traffic!Q1524*12/10^7*$C247</f>
        <v>0</v>
      </c>
      <c r="R247" s="9">
        <f>R105*Traffic!R1524*12/10^7*$C247</f>
        <v>0</v>
      </c>
      <c r="S247" s="9">
        <f>S105*Traffic!S1524*12/10^7*$C247</f>
        <v>0</v>
      </c>
      <c r="T247" s="9"/>
      <c r="U247" s="9">
        <f>U105*Traffic!U1524*365/10^7*$C247</f>
        <v>0.1627209482256696</v>
      </c>
      <c r="V247" s="9">
        <f>V105*Traffic!V1524*365/10^7*$C247</f>
        <v>7.9638193880383956E-2</v>
      </c>
      <c r="W247" s="9">
        <f>W105*Traffic!W1524*365/10^7*$C247</f>
        <v>6.5791252106523951E-2</v>
      </c>
      <c r="X247" s="9">
        <f>X105*Traffic!X1524*365/10^7*$C247</f>
        <v>8.7098377929372417E-2</v>
      </c>
      <c r="Y247" s="9">
        <f>Y105*Traffic!Y1524*365/10^7*$C247</f>
        <v>9.0796668511158085E-2</v>
      </c>
      <c r="Z247" s="9">
        <f>Z105*Traffic!Z1524*365/10^7*$C247</f>
        <v>0.18489684530321676</v>
      </c>
      <c r="AA247" s="9">
        <f>AA105*Traffic!AA1524*365/10^7*$C247</f>
        <v>8.0326365420379277E-3</v>
      </c>
      <c r="AB247" s="9"/>
      <c r="AC247" s="9">
        <f>AC105*Traffic!AC1524*12/10^7*$C247</f>
        <v>5.5598804935724069E-2</v>
      </c>
      <c r="AD247" s="9">
        <f>AD105*Traffic!AD1524*12/10^7*$C247</f>
        <v>1.8604462599790074E-2</v>
      </c>
      <c r="AE247" s="9">
        <f>AE105*Traffic!AE1524*12/10^7*$C247</f>
        <v>1.5900975165512244E-2</v>
      </c>
      <c r="AF247" s="9">
        <f>AF105*Traffic!AF1524*12/10^7*$C247</f>
        <v>3.8027537165267133E-2</v>
      </c>
      <c r="AG247" s="9">
        <f>AG105*Traffic!AG1524*12/10^7*$C247</f>
        <v>7.9130103179303538E-2</v>
      </c>
      <c r="AH247" s="9">
        <f>AH105*Traffic!AH1524*12/10^7*$C247</f>
        <v>9.1640020842150435E-2</v>
      </c>
      <c r="AI247" s="101">
        <f>AI105*Traffic!AI1524*12/10^7*$C247</f>
        <v>0</v>
      </c>
      <c r="AJ247" s="9"/>
    </row>
    <row r="248" spans="2:36" x14ac:dyDescent="0.3">
      <c r="B248" s="85">
        <f t="shared" si="6"/>
        <v>50860</v>
      </c>
      <c r="C248" s="3">
        <f>IF(B248&lt;Inputs!$E$13,0,1)</f>
        <v>1</v>
      </c>
      <c r="D248" s="1"/>
      <c r="E248" s="9">
        <f>E106*Traffic!E1525*365/10^7*$C248</f>
        <v>0.18454585969268986</v>
      </c>
      <c r="F248" s="9">
        <f>F106*Traffic!F1525*365/10^7*$C248</f>
        <v>0.23278541291553742</v>
      </c>
      <c r="G248" s="9">
        <f>G106*Traffic!G1525*365/10^7*$C248</f>
        <v>0.19892121581733435</v>
      </c>
      <c r="H248" s="9">
        <f>H106*Traffic!H1525*365/10^7*$C248</f>
        <v>0.43285353532378867</v>
      </c>
      <c r="I248" s="9">
        <f>I106*Traffic!I1525*365/10^7*$C248</f>
        <v>0.74327628992846206</v>
      </c>
      <c r="J248" s="9">
        <f>J106*Traffic!J1525*365/10^7*$C248</f>
        <v>1.5330680011192317</v>
      </c>
      <c r="K248" s="9">
        <f>K106*Traffic!K1525*365/10^7*$C248</f>
        <v>8.3350024490371835E-2</v>
      </c>
      <c r="L248" s="9"/>
      <c r="M248" s="9">
        <f>M106*Traffic!M1525*12/10^7*$C248</f>
        <v>1.2532554650534593E-2</v>
      </c>
      <c r="N248" s="9">
        <f>N106*Traffic!N1525*12/10^7*$C248</f>
        <v>0</v>
      </c>
      <c r="O248" s="9">
        <f>O106*Traffic!O1525*12/10^7*$C248</f>
        <v>0</v>
      </c>
      <c r="P248" s="9">
        <f>P106*Traffic!P1525*12/10^7*$C248</f>
        <v>0</v>
      </c>
      <c r="Q248" s="9">
        <f>Q106*Traffic!Q1525*12/10^7*$C248</f>
        <v>0</v>
      </c>
      <c r="R248" s="9">
        <f>R106*Traffic!R1525*12/10^7*$C248</f>
        <v>0</v>
      </c>
      <c r="S248" s="9">
        <f>S106*Traffic!S1525*12/10^7*$C248</f>
        <v>0</v>
      </c>
      <c r="T248" s="9"/>
      <c r="U248" s="9">
        <f>U106*Traffic!U1525*365/10^7*$C248</f>
        <v>0.16353455296679789</v>
      </c>
      <c r="V248" s="9">
        <f>V106*Traffic!V1525*365/10^7*$C248</f>
        <v>8.2796260189433674E-2</v>
      </c>
      <c r="W248" s="9">
        <f>W106*Traffic!W1525*365/10^7*$C248</f>
        <v>6.8400215552127483E-2</v>
      </c>
      <c r="X248" s="9">
        <f>X106*Traffic!X1525*365/10^7*$C248</f>
        <v>8.8992767649336266E-2</v>
      </c>
      <c r="Y248" s="9">
        <f>Y106*Traffic!Y1525*365/10^7*$C248</f>
        <v>9.277149605127577E-2</v>
      </c>
      <c r="Z248" s="9">
        <f>Z106*Traffic!Z1525*365/10^7*$C248</f>
        <v>0.18990531479412251</v>
      </c>
      <c r="AA248" s="9">
        <f>AA106*Traffic!AA1525*365/10^7*$C248</f>
        <v>8.2502238945228006E-3</v>
      </c>
      <c r="AB248" s="9"/>
      <c r="AC248" s="9">
        <f>AC106*Traffic!AC1525*12/10^7*$C248</f>
        <v>5.6953942072892373E-2</v>
      </c>
      <c r="AD248" s="9">
        <f>AD106*Traffic!AD1525*12/10^7*$C248</f>
        <v>1.9051482045389159E-2</v>
      </c>
      <c r="AE248" s="9">
        <f>AE106*Traffic!AE1525*12/10^7*$C248</f>
        <v>1.6283036462088063E-2</v>
      </c>
      <c r="AF248" s="9">
        <f>AF106*Traffic!AF1525*12/10^7*$C248</f>
        <v>3.8948353588894917E-2</v>
      </c>
      <c r="AG248" s="9">
        <f>AG106*Traffic!AG1525*12/10^7*$C248</f>
        <v>8.1046196201425807E-2</v>
      </c>
      <c r="AH248" s="9">
        <f>AH106*Traffic!AH1525*12/10^7*$C248</f>
        <v>9.3813083767925395E-2</v>
      </c>
      <c r="AI248" s="101">
        <f>AI106*Traffic!AI1525*12/10^7*$C248</f>
        <v>0</v>
      </c>
      <c r="AJ248" s="9"/>
    </row>
    <row r="249" spans="2:36" x14ac:dyDescent="0.3">
      <c r="B249" s="85">
        <f t="shared" si="6"/>
        <v>51226</v>
      </c>
      <c r="C249" s="3">
        <f>IF(B249&lt;Inputs!$E$13,0,1)</f>
        <v>1</v>
      </c>
      <c r="D249" s="1"/>
      <c r="E249" s="9">
        <f>E107*Traffic!E1526*365/10^7*$C249</f>
        <v>0.18546858899115329</v>
      </c>
      <c r="F249" s="9">
        <f>F107*Traffic!F1526*365/10^7*$C249</f>
        <v>0.23394933998011505</v>
      </c>
      <c r="G249" s="9">
        <f>G107*Traffic!G1526*365/10^7*$C249</f>
        <v>0.19991582189642096</v>
      </c>
      <c r="H249" s="9">
        <f>H107*Traffic!H1526*365/10^7*$C249</f>
        <v>0.44562799331749064</v>
      </c>
      <c r="I249" s="9">
        <f>I107*Traffic!I1526*365/10^7*$C249</f>
        <v>0.76521200482635066</v>
      </c>
      <c r="J249" s="9">
        <f>J107*Traffic!J1526*365/10^7*$C249</f>
        <v>1.5655838788849055</v>
      </c>
      <c r="K249" s="9">
        <f>K107*Traffic!K1526*365/10^7*$C249</f>
        <v>8.5117851622707921E-2</v>
      </c>
      <c r="L249" s="9"/>
      <c r="M249" s="9">
        <f>M107*Traffic!M1526*12/10^7*$C249</f>
        <v>1.3167727306686685E-2</v>
      </c>
      <c r="N249" s="9">
        <f>N107*Traffic!N1526*12/10^7*$C249</f>
        <v>0</v>
      </c>
      <c r="O249" s="9">
        <f>O107*Traffic!O1526*12/10^7*$C249</f>
        <v>0</v>
      </c>
      <c r="P249" s="9">
        <f>P107*Traffic!P1526*12/10^7*$C249</f>
        <v>0</v>
      </c>
      <c r="Q249" s="9">
        <f>Q107*Traffic!Q1526*12/10^7*$C249</f>
        <v>0</v>
      </c>
      <c r="R249" s="9">
        <f>R107*Traffic!R1526*12/10^7*$C249</f>
        <v>0</v>
      </c>
      <c r="S249" s="9">
        <f>S107*Traffic!S1526*12/10^7*$C249</f>
        <v>0</v>
      </c>
      <c r="T249" s="9"/>
      <c r="U249" s="9">
        <f>U107*Traffic!U1526*365/10^7*$C249</f>
        <v>0.17217852219504287</v>
      </c>
      <c r="V249" s="9">
        <f>V107*Traffic!V1526*365/10^7*$C249</f>
        <v>8.3210241490380865E-2</v>
      </c>
      <c r="W249" s="9">
        <f>W107*Traffic!W1526*365/10^7*$C249</f>
        <v>6.8742216629888095E-2</v>
      </c>
      <c r="X249" s="9">
        <f>X107*Traffic!X1526*365/10^7*$C249</f>
        <v>9.090392380705152E-2</v>
      </c>
      <c r="Y249" s="9">
        <f>Y107*Traffic!Y1526*365/10^7*$C249</f>
        <v>9.4763801950081827E-2</v>
      </c>
      <c r="Z249" s="9">
        <f>Z107*Traffic!Z1526*365/10^7*$C249</f>
        <v>0.19495924655880487</v>
      </c>
      <c r="AA249" s="9">
        <f>AA107*Traffic!AA1526*365/10^7*$C249</f>
        <v>8.4697863046189689E-3</v>
      </c>
      <c r="AB249" s="9"/>
      <c r="AC249" s="9">
        <f>AC107*Traffic!AC1526*12/10^7*$C249</f>
        <v>5.8321240611308979E-2</v>
      </c>
      <c r="AD249" s="9">
        <f>AD107*Traffic!AD1526*12/10^7*$C249</f>
        <v>1.9502506573879246E-2</v>
      </c>
      <c r="AE249" s="9">
        <f>AE107*Traffic!AE1526*12/10^7*$C249</f>
        <v>1.6668520847250498E-2</v>
      </c>
      <c r="AF249" s="9">
        <f>AF107*Traffic!AF1526*12/10^7*$C249</f>
        <v>3.9877427488329842E-2</v>
      </c>
      <c r="AG249" s="9">
        <f>AG107*Traffic!AG1526*12/10^7*$C249</f>
        <v>8.2979471901189844E-2</v>
      </c>
      <c r="AH249" s="9">
        <f>AH107*Traffic!AH1526*12/10^7*$C249</f>
        <v>9.6056275649956849E-2</v>
      </c>
      <c r="AI249" s="101">
        <f>AI107*Traffic!AI1526*12/10^7*$C249</f>
        <v>0</v>
      </c>
      <c r="AJ249" s="9"/>
    </row>
    <row r="250" spans="2:36" x14ac:dyDescent="0.3">
      <c r="B250" s="85">
        <f t="shared" si="6"/>
        <v>51591</v>
      </c>
      <c r="C250" s="3">
        <f>IF(B250&lt;Inputs!$E$13,0,1)</f>
        <v>1</v>
      </c>
      <c r="E250" s="9">
        <f>E108*Traffic!E1527*365/10^7*$C250</f>
        <v>0.14959545099206176</v>
      </c>
      <c r="F250" s="9">
        <f>F108*Traffic!F1527*365/10^7*$C250</f>
        <v>0.17611916605244618</v>
      </c>
      <c r="G250" s="9">
        <f>G108*Traffic!G1527*365/10^7*$C250</f>
        <v>0.15049842771977753</v>
      </c>
      <c r="H250" s="9">
        <f>H108*Traffic!H1527*365/10^7*$C250</f>
        <v>0.33547275901429086</v>
      </c>
      <c r="I250" s="9">
        <f>I108*Traffic!I1527*365/10^7*$C250</f>
        <v>0.57605847554343237</v>
      </c>
      <c r="J250" s="9">
        <f>J108*Traffic!J1527*365/10^7*$C250</f>
        <v>1.1972933248900437</v>
      </c>
      <c r="K250" s="9">
        <f>K108*Traffic!K1527*365/10^7*$C250</f>
        <v>6.509458672341209E-2</v>
      </c>
      <c r="L250" s="9"/>
      <c r="M250" s="9">
        <f>M108*Traffic!M1527*12/10^7*$C250</f>
        <v>1.0343774064070438E-2</v>
      </c>
      <c r="N250" s="9">
        <f>N108*Traffic!N1527*12/10^7*$C250</f>
        <v>0</v>
      </c>
      <c r="O250" s="9">
        <f>O108*Traffic!O1527*12/10^7*$C250</f>
        <v>0</v>
      </c>
      <c r="P250" s="9">
        <f>P108*Traffic!P1527*12/10^7*$C250</f>
        <v>0</v>
      </c>
      <c r="Q250" s="9">
        <f>Q108*Traffic!Q1527*12/10^7*$C250</f>
        <v>0</v>
      </c>
      <c r="R250" s="9">
        <f>R108*Traffic!R1527*12/10^7*$C250</f>
        <v>0</v>
      </c>
      <c r="S250" s="9">
        <f>S108*Traffic!S1527*12/10^7*$C250</f>
        <v>0</v>
      </c>
      <c r="T250" s="9"/>
      <c r="U250" s="9">
        <f>U108*Traffic!U1527*365/10^7*$C250</f>
        <v>0.12961753918053792</v>
      </c>
      <c r="V250" s="9">
        <f>V108*Traffic!V1527*365/10^7*$C250</f>
        <v>6.4729465009558437E-2</v>
      </c>
      <c r="W250" s="9">
        <f>W108*Traffic!W1527*365/10^7*$C250</f>
        <v>5.3474750539429815E-2</v>
      </c>
      <c r="X250" s="9">
        <f>X108*Traffic!X1527*365/10^7*$C250</f>
        <v>7.0640816470575712E-2</v>
      </c>
      <c r="Y250" s="9">
        <f>Y108*Traffic!Y1527*365/10^7*$C250</f>
        <v>7.3640301334170141E-2</v>
      </c>
      <c r="Z250" s="9">
        <f>Z108*Traffic!Z1527*365/10^7*$C250</f>
        <v>0.14831198981268282</v>
      </c>
      <c r="AA250" s="9">
        <f>AA108*Traffic!AA1527*365/10^7*$C250</f>
        <v>6.4432484342175312E-3</v>
      </c>
      <c r="AB250" s="9"/>
      <c r="AC250" s="9">
        <f>AC108*Traffic!AC1527*12/10^7*$C250</f>
        <v>4.4719691600417902E-2</v>
      </c>
      <c r="AD250" s="9">
        <f>AD108*Traffic!AD1527*12/10^7*$C250</f>
        <v>1.494948693678134E-2</v>
      </c>
      <c r="AE250" s="9">
        <f>AE108*Traffic!AE1527*12/10^7*$C250</f>
        <v>1.2777118352324352E-2</v>
      </c>
      <c r="AF250" s="9">
        <f>AF108*Traffic!AF1527*12/10^7*$C250</f>
        <v>3.0572897691325401E-2</v>
      </c>
      <c r="AG250" s="9">
        <f>AG108*Traffic!AG1527*12/10^7*$C250</f>
        <v>6.3618018129622825E-2</v>
      </c>
      <c r="AH250" s="9">
        <f>AH108*Traffic!AH1527*12/10^7*$C250</f>
        <v>7.3647606085179326E-2</v>
      </c>
      <c r="AI250" s="101">
        <f>AI108*Traffic!AI1527*12/10^7*$C250</f>
        <v>0</v>
      </c>
      <c r="AJ250" s="9"/>
    </row>
    <row r="251" spans="2:36" x14ac:dyDescent="0.3">
      <c r="B251" s="85"/>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row>
    <row r="252" spans="2:36" s="103" customFormat="1" x14ac:dyDescent="0.3">
      <c r="B252" s="102" t="s">
        <v>281</v>
      </c>
      <c r="C252" s="102"/>
      <c r="E252" s="102"/>
      <c r="F252" s="102"/>
    </row>
    <row r="253" spans="2:36" x14ac:dyDescent="0.3">
      <c r="B253" s="1"/>
      <c r="C253" s="1"/>
      <c r="D253" s="1"/>
      <c r="E253" s="305" t="s">
        <v>89</v>
      </c>
      <c r="F253" s="305"/>
      <c r="G253" s="305"/>
      <c r="H253" s="305"/>
      <c r="I253" s="305"/>
      <c r="J253" s="305"/>
      <c r="K253" s="305"/>
      <c r="L253" s="1"/>
      <c r="M253" s="305" t="s">
        <v>64</v>
      </c>
      <c r="N253" s="305"/>
      <c r="O253" s="305"/>
      <c r="P253" s="305"/>
      <c r="Q253" s="305"/>
      <c r="R253" s="305"/>
      <c r="S253" s="305"/>
      <c r="T253" s="1"/>
      <c r="U253" s="305" t="s">
        <v>65</v>
      </c>
      <c r="V253" s="305"/>
      <c r="W253" s="305"/>
      <c r="X253" s="305"/>
      <c r="Y253" s="305"/>
      <c r="Z253" s="305"/>
      <c r="AA253" s="305"/>
      <c r="AB253" s="1"/>
      <c r="AC253" s="305" t="s">
        <v>66</v>
      </c>
      <c r="AD253" s="305"/>
      <c r="AE253" s="305"/>
      <c r="AF253" s="305"/>
      <c r="AG253" s="305"/>
      <c r="AH253" s="305"/>
      <c r="AI253" s="305"/>
    </row>
    <row r="254" spans="2:36" x14ac:dyDescent="0.3">
      <c r="B254" s="4" t="s">
        <v>67</v>
      </c>
      <c r="C254" s="4" t="s">
        <v>322</v>
      </c>
      <c r="D254" s="3"/>
      <c r="E254" s="3" t="s">
        <v>70</v>
      </c>
      <c r="F254" s="3" t="s">
        <v>69</v>
      </c>
      <c r="G254" s="3" t="s">
        <v>61</v>
      </c>
      <c r="H254" s="3" t="s">
        <v>68</v>
      </c>
      <c r="I254" s="3" t="s">
        <v>71</v>
      </c>
      <c r="J254" s="3" t="s">
        <v>72</v>
      </c>
      <c r="K254" s="3" t="s">
        <v>62</v>
      </c>
      <c r="L254" s="3"/>
      <c r="M254" s="3" t="s">
        <v>70</v>
      </c>
      <c r="N254" s="3" t="s">
        <v>69</v>
      </c>
      <c r="O254" s="3" t="s">
        <v>61</v>
      </c>
      <c r="P254" s="3" t="s">
        <v>68</v>
      </c>
      <c r="Q254" s="3" t="s">
        <v>71</v>
      </c>
      <c r="R254" s="3" t="s">
        <v>72</v>
      </c>
      <c r="S254" s="3" t="s">
        <v>62</v>
      </c>
      <c r="T254" s="3"/>
      <c r="U254" s="3" t="s">
        <v>70</v>
      </c>
      <c r="V254" s="3" t="s">
        <v>69</v>
      </c>
      <c r="W254" s="3" t="s">
        <v>61</v>
      </c>
      <c r="X254" s="3" t="s">
        <v>68</v>
      </c>
      <c r="Y254" s="3" t="s">
        <v>71</v>
      </c>
      <c r="Z254" s="3" t="s">
        <v>72</v>
      </c>
      <c r="AA254" s="3" t="s">
        <v>62</v>
      </c>
      <c r="AB254" s="3"/>
      <c r="AC254" s="3" t="s">
        <v>70</v>
      </c>
      <c r="AD254" s="3" t="s">
        <v>69</v>
      </c>
      <c r="AE254" s="3" t="s">
        <v>61</v>
      </c>
      <c r="AF254" s="3" t="s">
        <v>68</v>
      </c>
      <c r="AG254" s="3" t="s">
        <v>71</v>
      </c>
      <c r="AH254" s="3" t="s">
        <v>72</v>
      </c>
      <c r="AI254" s="3" t="s">
        <v>62</v>
      </c>
    </row>
    <row r="255" spans="2:36" hidden="1" x14ac:dyDescent="0.3">
      <c r="B255" s="85">
        <f>B114</f>
        <v>40633</v>
      </c>
      <c r="C255" s="3">
        <f>IF(B255&lt;Inputs!$E$13,0,1)</f>
        <v>0</v>
      </c>
      <c r="D255" s="1"/>
      <c r="E255" s="9">
        <f>E113*Traffic!E1532*365/10^7*$C255</f>
        <v>0</v>
      </c>
      <c r="F255" s="9">
        <f>F113*Traffic!F1532*365/10^7*$C255</f>
        <v>0</v>
      </c>
      <c r="G255" s="9">
        <f>G113*Traffic!G1532*365/10^7*$C255</f>
        <v>0</v>
      </c>
      <c r="H255" s="9">
        <f>H113*Traffic!H1532*365/10^7*$C255</f>
        <v>0</v>
      </c>
      <c r="I255" s="9">
        <f>I113*Traffic!I1532*365/10^7*$C255</f>
        <v>0</v>
      </c>
      <c r="J255" s="9">
        <f>J113*Traffic!J1532*365/10^7*$C255</f>
        <v>0</v>
      </c>
      <c r="K255" s="9">
        <f>K113*Traffic!K1532*365/10^7*$C255</f>
        <v>0</v>
      </c>
      <c r="L255" s="9"/>
      <c r="M255" s="9">
        <f>M113*Traffic!M1532*12/10^7*$C255</f>
        <v>0</v>
      </c>
      <c r="N255" s="9">
        <f>N113*Traffic!N1532*12/10^7*$C255</f>
        <v>0</v>
      </c>
      <c r="O255" s="9">
        <f>O113*Traffic!O1532*12/10^7*$C255</f>
        <v>0</v>
      </c>
      <c r="P255" s="9">
        <f>P113*Traffic!P1532*12/10^7*$C255</f>
        <v>0</v>
      </c>
      <c r="Q255" s="9">
        <f>Q113*Traffic!Q1532*12/10^7*$C255</f>
        <v>0</v>
      </c>
      <c r="R255" s="9">
        <f>R113*Traffic!R1532*12/10^7*$C255</f>
        <v>0</v>
      </c>
      <c r="S255" s="9">
        <f>S113*Traffic!S1532*12/10^7*$C255</f>
        <v>0</v>
      </c>
      <c r="T255" s="9"/>
      <c r="U255" s="9">
        <f>U113*Traffic!U1532*365/10^7*$C255</f>
        <v>0</v>
      </c>
      <c r="V255" s="9">
        <f>V113*Traffic!V1532*365/10^7*$C255</f>
        <v>0</v>
      </c>
      <c r="W255" s="9">
        <f>W113*Traffic!W1532*365/10^7*$C255</f>
        <v>0</v>
      </c>
      <c r="X255" s="9">
        <f>X113*Traffic!X1532*365/10^7*$C255</f>
        <v>0</v>
      </c>
      <c r="Y255" s="9">
        <f>Y113*Traffic!Y1532*365/10^7*$C255</f>
        <v>0</v>
      </c>
      <c r="Z255" s="9">
        <f>Z113*Traffic!Z1532*365/10^7*$C255</f>
        <v>0</v>
      </c>
      <c r="AA255" s="9">
        <f>AA113*Traffic!AA1532*365/10^7*$C255</f>
        <v>0</v>
      </c>
      <c r="AB255" s="9"/>
      <c r="AC255" s="9">
        <f>AC113*Traffic!AC1532*12/10^7*$C255</f>
        <v>0</v>
      </c>
      <c r="AD255" s="9">
        <f>AD113*Traffic!AD1532*12/10^7*$C255</f>
        <v>0</v>
      </c>
      <c r="AE255" s="9">
        <f>AE113*Traffic!AE1532*12/10^7*$C255</f>
        <v>0</v>
      </c>
      <c r="AF255" s="9">
        <f>AF113*Traffic!AF1532*12/10^7*$C255</f>
        <v>0</v>
      </c>
      <c r="AG255" s="9">
        <f>AG113*Traffic!AG1532*12/10^7*$C255</f>
        <v>0</v>
      </c>
      <c r="AH255" s="9">
        <f>AH113*Traffic!AH1532*12/10^7*$C255</f>
        <v>0</v>
      </c>
      <c r="AI255" s="9">
        <f>AI113*Traffic!AI1532*12/10^7*$C255</f>
        <v>0</v>
      </c>
      <c r="AJ255" s="9"/>
    </row>
    <row r="256" spans="2:36" hidden="1" x14ac:dyDescent="0.3">
      <c r="B256" s="85">
        <f t="shared" ref="B256:B285" si="7">B115</f>
        <v>40999</v>
      </c>
      <c r="C256" s="3">
        <f>IF(B256&lt;Inputs!$E$13,0,1)</f>
        <v>0</v>
      </c>
      <c r="D256" s="1"/>
      <c r="E256" s="9">
        <f>E114*Traffic!E1533*365/10^7*$C256</f>
        <v>0</v>
      </c>
      <c r="F256" s="9">
        <f>F114*Traffic!F1533*365/10^7*$C256</f>
        <v>0</v>
      </c>
      <c r="G256" s="9">
        <f>G114*Traffic!G1533*365/10^7*$C256</f>
        <v>0</v>
      </c>
      <c r="H256" s="9">
        <f>H114*Traffic!H1533*365/10^7*$C256</f>
        <v>0</v>
      </c>
      <c r="I256" s="9">
        <f>I114*Traffic!I1533*365/10^7*$C256</f>
        <v>0</v>
      </c>
      <c r="J256" s="9">
        <f>J114*Traffic!J1533*365/10^7*$C256</f>
        <v>0</v>
      </c>
      <c r="K256" s="9">
        <f>K114*Traffic!K1533*365/10^7*$C256</f>
        <v>0</v>
      </c>
      <c r="L256" s="9"/>
      <c r="M256" s="9">
        <f>M114*Traffic!M1533*12/10^7*$C256</f>
        <v>0</v>
      </c>
      <c r="N256" s="9">
        <f>N114*Traffic!N1533*12/10^7*$C256</f>
        <v>0</v>
      </c>
      <c r="O256" s="9">
        <f>O114*Traffic!O1533*12/10^7*$C256</f>
        <v>0</v>
      </c>
      <c r="P256" s="9">
        <f>P114*Traffic!P1533*12/10^7*$C256</f>
        <v>0</v>
      </c>
      <c r="Q256" s="9">
        <f>Q114*Traffic!Q1533*12/10^7*$C256</f>
        <v>0</v>
      </c>
      <c r="R256" s="9">
        <f>R114*Traffic!R1533*12/10^7*$C256</f>
        <v>0</v>
      </c>
      <c r="S256" s="9">
        <f>S114*Traffic!S1533*12/10^7*$C256</f>
        <v>0</v>
      </c>
      <c r="T256" s="9"/>
      <c r="U256" s="9">
        <f>U114*Traffic!U1533*365/10^7*$C256</f>
        <v>0</v>
      </c>
      <c r="V256" s="9">
        <f>V114*Traffic!V1533*365/10^7*$C256</f>
        <v>0</v>
      </c>
      <c r="W256" s="9">
        <f>W114*Traffic!W1533*365/10^7*$C256</f>
        <v>0</v>
      </c>
      <c r="X256" s="9">
        <f>X114*Traffic!X1533*365/10^7*$C256</f>
        <v>0</v>
      </c>
      <c r="Y256" s="9">
        <f>Y114*Traffic!Y1533*365/10^7*$C256</f>
        <v>0</v>
      </c>
      <c r="Z256" s="9">
        <f>Z114*Traffic!Z1533*365/10^7*$C256</f>
        <v>0</v>
      </c>
      <c r="AA256" s="9">
        <f>AA114*Traffic!AA1533*365/10^7*$C256</f>
        <v>0</v>
      </c>
      <c r="AB256" s="9"/>
      <c r="AC256" s="9">
        <f>AC114*Traffic!AC1533*12/10^7*$C256</f>
        <v>0</v>
      </c>
      <c r="AD256" s="9">
        <f>AD114*Traffic!AD1533*12/10^7*$C256</f>
        <v>0</v>
      </c>
      <c r="AE256" s="9">
        <f>AE114*Traffic!AE1533*12/10^7*$C256</f>
        <v>0</v>
      </c>
      <c r="AF256" s="9">
        <f>AF114*Traffic!AF1533*12/10^7*$C256</f>
        <v>0</v>
      </c>
      <c r="AG256" s="9">
        <f>AG114*Traffic!AG1533*12/10^7*$C256</f>
        <v>0</v>
      </c>
      <c r="AH256" s="9">
        <f>AH114*Traffic!AH1533*12/10^7*$C256</f>
        <v>0</v>
      </c>
      <c r="AI256" s="9">
        <f>AI114*Traffic!AI1533*12/10^7*$C256</f>
        <v>0</v>
      </c>
      <c r="AJ256" s="9"/>
    </row>
    <row r="257" spans="2:36" hidden="1" x14ac:dyDescent="0.3">
      <c r="B257" s="85">
        <f t="shared" si="7"/>
        <v>41364</v>
      </c>
      <c r="C257" s="3">
        <f>IF(B257&lt;Inputs!$E$13,0,1)</f>
        <v>1</v>
      </c>
      <c r="D257" s="1"/>
      <c r="E257" s="9">
        <f>E115*Traffic!E1534*365/10^7*$C257</f>
        <v>0.41809212337383139</v>
      </c>
      <c r="F257" s="9">
        <f>F115*Traffic!F1534*365/10^7*$C257</f>
        <v>6.3276017894136283E-2</v>
      </c>
      <c r="G257" s="9">
        <f>G115*Traffic!G1534*365/10^7*$C257</f>
        <v>7.1129606544611992E-2</v>
      </c>
      <c r="H257" s="9">
        <f>H115*Traffic!H1534*365/10^7*$C257</f>
        <v>0.1901373653025</v>
      </c>
      <c r="I257" s="9">
        <f>I115*Traffic!I1534*365/10^7*$C257</f>
        <v>1.2281207515081496</v>
      </c>
      <c r="J257" s="9">
        <f>J115*Traffic!J1534*365/10^7*$C257</f>
        <v>3.2474969315876883</v>
      </c>
      <c r="K257" s="9">
        <f>K115*Traffic!K1534*365/10^7*$C257</f>
        <v>9.072893633529934E-2</v>
      </c>
      <c r="L257" s="9"/>
      <c r="M257" s="9">
        <f>M115*Traffic!M1534*12/10^7*$C257</f>
        <v>1.4630812425827521E-2</v>
      </c>
      <c r="N257" s="9">
        <f>N115*Traffic!N1534*12/10^7*$C257</f>
        <v>0</v>
      </c>
      <c r="O257" s="9">
        <f>O115*Traffic!O1534*12/10^7*$C257</f>
        <v>0</v>
      </c>
      <c r="P257" s="9">
        <f>P115*Traffic!P1534*12/10^7*$C257</f>
        <v>0</v>
      </c>
      <c r="Q257" s="9">
        <f>Q115*Traffic!Q1534*12/10^7*$C257</f>
        <v>0</v>
      </c>
      <c r="R257" s="9">
        <f>R115*Traffic!R1534*12/10^7*$C257</f>
        <v>0</v>
      </c>
      <c r="S257" s="9">
        <f>S115*Traffic!S1534*12/10^7*$C257</f>
        <v>0</v>
      </c>
      <c r="T257" s="9"/>
      <c r="U257" s="9">
        <f>U115*Traffic!U1534*365/10^7*$C257</f>
        <v>8.2607211537500017E-2</v>
      </c>
      <c r="V257" s="9">
        <f>V115*Traffic!V1534*365/10^7*$C257</f>
        <v>1.12395179414175E-2</v>
      </c>
      <c r="W257" s="9">
        <f>W115*Traffic!W1534*365/10^7*$C257</f>
        <v>9.2040585364500053E-3</v>
      </c>
      <c r="X257" s="9">
        <f>X115*Traffic!X1534*365/10^7*$C257</f>
        <v>0.1779542009035</v>
      </c>
      <c r="Y257" s="9">
        <f>Y115*Traffic!Y1534*365/10^7*$C257</f>
        <v>0.11499040468308799</v>
      </c>
      <c r="Z257" s="9">
        <f>Z115*Traffic!Z1534*365/10^7*$C257</f>
        <v>0.39173688656271927</v>
      </c>
      <c r="AA257" s="9">
        <f>AA115*Traffic!AA1534*365/10^7*$C257</f>
        <v>1.3155286965539137E-2</v>
      </c>
      <c r="AB257" s="9"/>
      <c r="AC257" s="9">
        <f>AC115*Traffic!AC1534*12/10^7*$C257</f>
        <v>5.5074891726740169E-2</v>
      </c>
      <c r="AD257" s="9">
        <f>AD115*Traffic!AD1534*12/10^7*$C257</f>
        <v>3.7728509837832002E-3</v>
      </c>
      <c r="AE257" s="9">
        <f>AE115*Traffic!AE1534*12/10^7*$C257</f>
        <v>3.7582574665680009E-3</v>
      </c>
      <c r="AF257" s="9">
        <f>AF115*Traffic!AF1534*12/10^7*$C257</f>
        <v>6.6954060565919987E-2</v>
      </c>
      <c r="AG257" s="9">
        <f>AG115*Traffic!AG1534*12/10^7*$C257</f>
        <v>2.8191468690000009E-2</v>
      </c>
      <c r="AH257" s="9">
        <f>AH115*Traffic!AH1534*12/10^7*$C257</f>
        <v>0.12903718608</v>
      </c>
      <c r="AI257" s="101">
        <f>AI115*Traffic!AI1534*12/10^7*$C257</f>
        <v>1.585527372E-2</v>
      </c>
      <c r="AJ257" s="9"/>
    </row>
    <row r="258" spans="2:36" hidden="1" x14ac:dyDescent="0.3">
      <c r="B258" s="85">
        <f t="shared" si="7"/>
        <v>41729</v>
      </c>
      <c r="C258" s="3">
        <f>IF(B258&lt;Inputs!$E$13,0,1)</f>
        <v>1</v>
      </c>
      <c r="D258" s="1"/>
      <c r="E258" s="9">
        <f>E116*Traffic!E1535*365/10^7*$C258</f>
        <v>0.49062079877443743</v>
      </c>
      <c r="F258" s="9">
        <f>F116*Traffic!F1535*365/10^7*$C258</f>
        <v>7.5002430653006491E-2</v>
      </c>
      <c r="G258" s="9">
        <f>G116*Traffic!G1535*365/10^7*$C258</f>
        <v>8.493199766257499E-2</v>
      </c>
      <c r="H258" s="9">
        <f>H116*Traffic!H1535*365/10^7*$C258</f>
        <v>0.22561149502499994</v>
      </c>
      <c r="I258" s="9">
        <f>I116*Traffic!I1535*365/10^7*$C258</f>
        <v>1.4909730318428644</v>
      </c>
      <c r="J258" s="9">
        <f>J116*Traffic!J1535*365/10^7*$C258</f>
        <v>3.9741725482790828</v>
      </c>
      <c r="K258" s="9">
        <f>K116*Traffic!K1535*365/10^7*$C258</f>
        <v>0.11113614030903647</v>
      </c>
      <c r="L258" s="9"/>
      <c r="M258" s="9">
        <f>M116*Traffic!M1535*12/10^7*$C258</f>
        <v>1.8079378699119367E-2</v>
      </c>
      <c r="N258" s="9">
        <f>N116*Traffic!N1535*12/10^7*$C258</f>
        <v>0</v>
      </c>
      <c r="O258" s="9">
        <f>O116*Traffic!O1535*12/10^7*$C258</f>
        <v>0</v>
      </c>
      <c r="P258" s="9">
        <f>P116*Traffic!P1535*12/10^7*$C258</f>
        <v>0</v>
      </c>
      <c r="Q258" s="9">
        <f>Q116*Traffic!Q1535*12/10^7*$C258</f>
        <v>0</v>
      </c>
      <c r="R258" s="9">
        <f>R116*Traffic!R1535*12/10^7*$C258</f>
        <v>0</v>
      </c>
      <c r="S258" s="9">
        <f>S116*Traffic!S1535*12/10^7*$C258</f>
        <v>0</v>
      </c>
      <c r="T258" s="9"/>
      <c r="U258" s="9">
        <f>U116*Traffic!U1535*365/10^7*$C258</f>
        <v>0.102069861075</v>
      </c>
      <c r="V258" s="9">
        <f>V116*Traffic!V1535*365/10^7*$C258</f>
        <v>1.3185027693660378E-2</v>
      </c>
      <c r="W258" s="9">
        <f>W116*Traffic!W1535*365/10^7*$C258</f>
        <v>1.0869597294018747E-2</v>
      </c>
      <c r="X258" s="9">
        <f>X116*Traffic!X1535*365/10^7*$C258</f>
        <v>0.20907020603595</v>
      </c>
      <c r="Y258" s="9">
        <f>Y116*Traffic!Y1535*365/10^7*$C258</f>
        <v>0.13820727391604645</v>
      </c>
      <c r="Z258" s="9">
        <f>Z116*Traffic!Z1535*365/10^7*$C258</f>
        <v>0.47498359388033717</v>
      </c>
      <c r="AA258" s="9">
        <f>AA116*Traffic!AA1535*365/10^7*$C258</f>
        <v>1.5952000506365933E-2</v>
      </c>
      <c r="AB258" s="9"/>
      <c r="AC258" s="9">
        <f>AC116*Traffic!AC1535*12/10^7*$C258</f>
        <v>6.6308584746113286E-2</v>
      </c>
      <c r="AD258" s="9">
        <f>AD116*Traffic!AD1535*12/10^7*$C258</f>
        <v>4.4182793395169994E-3</v>
      </c>
      <c r="AE258" s="9">
        <f>AE116*Traffic!AE1535*12/10^7*$C258</f>
        <v>4.4323441460999997E-3</v>
      </c>
      <c r="AF258" s="9">
        <f>AF116*Traffic!AF1535*12/10^7*$C258</f>
        <v>7.8604776583739988E-2</v>
      </c>
      <c r="AG258" s="9">
        <f>AG116*Traffic!AG1535*12/10^7*$C258</f>
        <v>3.3857317698750007E-2</v>
      </c>
      <c r="AH258" s="9">
        <f>AH116*Traffic!AH1535*12/10^7*$C258</f>
        <v>0.15616046355000002</v>
      </c>
      <c r="AI258" s="101">
        <f>AI116*Traffic!AI1535*12/10^7*$C258</f>
        <v>1.9172665512E-2</v>
      </c>
      <c r="AJ258" s="9"/>
    </row>
    <row r="259" spans="2:36" hidden="1" x14ac:dyDescent="0.3">
      <c r="B259" s="85">
        <f t="shared" si="7"/>
        <v>42094</v>
      </c>
      <c r="C259" s="3">
        <f>IF(B259&lt;Inputs!$E$13,0,1)</f>
        <v>1</v>
      </c>
      <c r="D259" s="1"/>
      <c r="E259" s="9">
        <f>E117*Traffic!E1536*365/10^7*$C259</f>
        <v>0.58342976385442302</v>
      </c>
      <c r="F259" s="9">
        <f>F117*Traffic!F1536*365/10^7*$C259</f>
        <v>8.4855339449527514E-2</v>
      </c>
      <c r="G259" s="9">
        <f>G117*Traffic!G1536*365/10^7*$C259</f>
        <v>9.5316220264762497E-2</v>
      </c>
      <c r="H259" s="9">
        <f>H117*Traffic!H1536*365/10^7*$C259</f>
        <v>0.24427315434374999</v>
      </c>
      <c r="I259" s="9">
        <f>I117*Traffic!I1536*365/10^7*$C259</f>
        <v>1.6499366921777321</v>
      </c>
      <c r="J259" s="9">
        <f>J117*Traffic!J1536*365/10^7*$C259</f>
        <v>4.463353157027071</v>
      </c>
      <c r="K259" s="9">
        <f>K117*Traffic!K1536*365/10^7*$C259</f>
        <v>0.12646162242247078</v>
      </c>
      <c r="L259" s="9"/>
      <c r="M259" s="9">
        <f>M117*Traffic!M1536*12/10^7*$C259</f>
        <v>1.9348013750916476E-2</v>
      </c>
      <c r="N259" s="9">
        <f>N117*Traffic!N1536*12/10^7*$C259</f>
        <v>0</v>
      </c>
      <c r="O259" s="9">
        <f>O117*Traffic!O1536*12/10^7*$C259</f>
        <v>0</v>
      </c>
      <c r="P259" s="9">
        <f>P117*Traffic!P1536*12/10^7*$C259</f>
        <v>0</v>
      </c>
      <c r="Q259" s="9">
        <f>Q117*Traffic!Q1536*12/10^7*$C259</f>
        <v>0</v>
      </c>
      <c r="R259" s="9">
        <f>R117*Traffic!R1536*12/10^7*$C259</f>
        <v>0</v>
      </c>
      <c r="S259" s="9">
        <f>S117*Traffic!S1536*12/10^7*$C259</f>
        <v>0</v>
      </c>
      <c r="T259" s="9"/>
      <c r="U259" s="9">
        <f>U117*Traffic!U1536*365/10^7*$C259</f>
        <v>0.11705391225</v>
      </c>
      <c r="V259" s="9">
        <f>V117*Traffic!V1536*365/10^7*$C259</f>
        <v>1.4594063994889496E-2</v>
      </c>
      <c r="W259" s="9">
        <f>W117*Traffic!W1536*365/10^7*$C259</f>
        <v>1.1904832341022499E-2</v>
      </c>
      <c r="X259" s="9">
        <f>X117*Traffic!X1536*365/10^7*$C259</f>
        <v>0.22907391145100003</v>
      </c>
      <c r="Y259" s="9">
        <f>Y117*Traffic!Y1536*365/10^7*$C259</f>
        <v>0.15470647172463831</v>
      </c>
      <c r="Z259" s="9">
        <f>Z117*Traffic!Z1536*365/10^7*$C259</f>
        <v>0.53384198213696987</v>
      </c>
      <c r="AA259" s="9">
        <f>AA117*Traffic!AA1536*365/10^7*$C259</f>
        <v>1.8119311452196491E-2</v>
      </c>
      <c r="AB259" s="9"/>
      <c r="AC259" s="9">
        <f>AC117*Traffic!AC1536*12/10^7*$C259</f>
        <v>7.4288983412080789E-2</v>
      </c>
      <c r="AD259" s="9">
        <f>AD117*Traffic!AD1536*12/10^7*$C259</f>
        <v>4.8913875684179998E-3</v>
      </c>
      <c r="AE259" s="9">
        <f>AE117*Traffic!AE1536*12/10^7*$C259</f>
        <v>4.8630069378899996E-3</v>
      </c>
      <c r="AF259" s="9">
        <f>AF117*Traffic!AF1536*12/10^7*$C259</f>
        <v>8.6173487990850006E-2</v>
      </c>
      <c r="AG259" s="9">
        <f>AG117*Traffic!AG1536*12/10^7*$C259</f>
        <v>3.7911801427499996E-2</v>
      </c>
      <c r="AH259" s="9">
        <f>AH117*Traffic!AH1536*12/10^7*$C259</f>
        <v>0.17547003957000001</v>
      </c>
      <c r="AI259" s="101">
        <f>AI117*Traffic!AI1536*12/10^7*$C259</f>
        <v>2.1668036675999997E-2</v>
      </c>
      <c r="AJ259" s="9"/>
    </row>
    <row r="260" spans="2:36" hidden="1" x14ac:dyDescent="0.3">
      <c r="B260" s="85">
        <f t="shared" si="7"/>
        <v>42460</v>
      </c>
      <c r="C260" s="3">
        <f>IF(B260&lt;Inputs!$E$13,0,1)</f>
        <v>1</v>
      </c>
      <c r="D260" s="1"/>
      <c r="E260" s="9">
        <f>E118*Traffic!E1537*365/10^7*$C260</f>
        <v>0.62519303158805806</v>
      </c>
      <c r="F260" s="9">
        <f>F118*Traffic!F1537*365/10^7*$C260</f>
        <v>8.8057086897367506E-2</v>
      </c>
      <c r="G260" s="9">
        <f>G118*Traffic!G1537*365/10^7*$C260</f>
        <v>0.1007876067209625</v>
      </c>
      <c r="H260" s="9">
        <f>H118*Traffic!H1537*365/10^7*$C260</f>
        <v>0.26386201996874997</v>
      </c>
      <c r="I260" s="9">
        <f>I118*Traffic!I1537*365/10^7*$C260</f>
        <v>1.8252089281112511</v>
      </c>
      <c r="J260" s="9">
        <f>J118*Traffic!J1537*365/10^7*$C260</f>
        <v>5.0076930713501016</v>
      </c>
      <c r="K260" s="9">
        <f>K118*Traffic!K1537*365/10^7*$C260</f>
        <v>0.14013887050726351</v>
      </c>
      <c r="L260" s="9"/>
      <c r="M260" s="9">
        <f>M118*Traffic!M1537*12/10^7*$C260</f>
        <v>2.2212770703400806E-2</v>
      </c>
      <c r="N260" s="9">
        <f>N118*Traffic!N1537*12/10^7*$C260</f>
        <v>0</v>
      </c>
      <c r="O260" s="9">
        <f>O118*Traffic!O1537*12/10^7*$C260</f>
        <v>0</v>
      </c>
      <c r="P260" s="9">
        <f>P118*Traffic!P1537*12/10^7*$C260</f>
        <v>0</v>
      </c>
      <c r="Q260" s="9">
        <f>Q118*Traffic!Q1537*12/10^7*$C260</f>
        <v>0</v>
      </c>
      <c r="R260" s="9">
        <f>R118*Traffic!R1537*12/10^7*$C260</f>
        <v>0</v>
      </c>
      <c r="S260" s="9">
        <f>S118*Traffic!S1537*12/10^7*$C260</f>
        <v>0</v>
      </c>
      <c r="T260" s="9"/>
      <c r="U260" s="9">
        <f>U118*Traffic!U1537*365/10^7*$C260</f>
        <v>0.12544229662500003</v>
      </c>
      <c r="V260" s="9">
        <f>V118*Traffic!V1537*365/10^7*$C260</f>
        <v>1.582805370372975E-2</v>
      </c>
      <c r="W260" s="9">
        <f>W118*Traffic!W1537*365/10^7*$C260</f>
        <v>1.3164725343911247E-2</v>
      </c>
      <c r="X260" s="9">
        <f>X118*Traffic!X1537*365/10^7*$C260</f>
        <v>0.24996562492987495</v>
      </c>
      <c r="Y260" s="9">
        <f>Y118*Traffic!Y1537*365/10^7*$C260</f>
        <v>0.172964768939151</v>
      </c>
      <c r="Z260" s="9">
        <f>Z118*Traffic!Z1537*365/10^7*$C260</f>
        <v>0.59934700538317864</v>
      </c>
      <c r="AA260" s="9">
        <f>AA118*Traffic!AA1537*365/10^7*$C260</f>
        <v>2.013842945820209E-2</v>
      </c>
      <c r="AB260" s="9"/>
      <c r="AC260" s="9">
        <f>AC118*Traffic!AC1537*12/10^7*$C260</f>
        <v>8.3442493523335715E-2</v>
      </c>
      <c r="AD260" s="9">
        <f>AD118*Traffic!AD1537*12/10^7*$C260</f>
        <v>5.3320013912592007E-3</v>
      </c>
      <c r="AE260" s="9">
        <f>AE118*Traffic!AE1537*12/10^7*$C260</f>
        <v>5.4030914851859995E-3</v>
      </c>
      <c r="AF260" s="9">
        <f>AF118*Traffic!AF1537*12/10^7*$C260</f>
        <v>9.4275350546850017E-2</v>
      </c>
      <c r="AG260" s="9">
        <f>AG118*Traffic!AG1537*12/10^7*$C260</f>
        <v>4.248942909750001E-2</v>
      </c>
      <c r="AH260" s="9">
        <f>AH118*Traffic!AH1537*12/10^7*$C260</f>
        <v>0.19755362325000009</v>
      </c>
      <c r="AI260" s="101">
        <f>AI118*Traffic!AI1537*12/10^7*$C260</f>
        <v>2.4235634280000005E-2</v>
      </c>
      <c r="AJ260" s="9"/>
    </row>
    <row r="261" spans="2:36" hidden="1" x14ac:dyDescent="0.3">
      <c r="B261" s="85">
        <f t="shared" si="7"/>
        <v>42825</v>
      </c>
      <c r="C261" s="3">
        <f>IF(B261&lt;Inputs!$E$13,0,1)</f>
        <v>1</v>
      </c>
      <c r="D261" s="1"/>
      <c r="E261" s="9">
        <f>E119*Traffic!E1538*365/10^7*$C261</f>
        <v>0.74011521971278527</v>
      </c>
      <c r="F261" s="9">
        <f>F119*Traffic!F1538*365/10^7*$C261</f>
        <v>9.7771634554888021E-2</v>
      </c>
      <c r="G261" s="9">
        <f>G119*Traffic!G1538*365/10^7*$C261</f>
        <v>0.11366206672564</v>
      </c>
      <c r="H261" s="9">
        <f>H119*Traffic!H1538*365/10^7*$C261</f>
        <v>0.2941986432</v>
      </c>
      <c r="I261" s="9">
        <f>I119*Traffic!I1538*365/10^7*$C261</f>
        <v>2.0848388240422322</v>
      </c>
      <c r="J261" s="9">
        <f>J119*Traffic!J1538*365/10^7*$C261</f>
        <v>5.6224107477884102</v>
      </c>
      <c r="K261" s="9">
        <f>K119*Traffic!K1538*365/10^7*$C261</f>
        <v>0.15716855798108134</v>
      </c>
      <c r="L261" s="9"/>
      <c r="M261" s="9">
        <f>M119*Traffic!M1538*12/10^7*$C261</f>
        <v>2.5501751976860151E-2</v>
      </c>
      <c r="N261" s="9">
        <f>N119*Traffic!N1538*12/10^7*$C261</f>
        <v>0</v>
      </c>
      <c r="O261" s="9">
        <f>O119*Traffic!O1538*12/10^7*$C261</f>
        <v>0</v>
      </c>
      <c r="P261" s="9">
        <f>P119*Traffic!P1538*12/10^7*$C261</f>
        <v>0</v>
      </c>
      <c r="Q261" s="9">
        <f>Q119*Traffic!Q1538*12/10^7*$C261</f>
        <v>0</v>
      </c>
      <c r="R261" s="9">
        <f>R119*Traffic!R1538*12/10^7*$C261</f>
        <v>0</v>
      </c>
      <c r="S261" s="9">
        <f>S119*Traffic!S1538*12/10^7*$C261</f>
        <v>0</v>
      </c>
      <c r="T261" s="9"/>
      <c r="U261" s="9">
        <f>U119*Traffic!U1538*365/10^7*$C261</f>
        <v>0.14397982720000002</v>
      </c>
      <c r="V261" s="9">
        <f>V119*Traffic!V1538*365/10^7*$C261</f>
        <v>1.7186803251102001E-2</v>
      </c>
      <c r="W261" s="9">
        <f>W119*Traffic!W1538*365/10^7*$C261</f>
        <v>1.4519883519809996E-2</v>
      </c>
      <c r="X261" s="9">
        <f>X119*Traffic!X1538*365/10^7*$C261</f>
        <v>0.27239062898160005</v>
      </c>
      <c r="Y261" s="9">
        <f>Y119*Traffic!Y1538*365/10^7*$C261</f>
        <v>0.19325905739766361</v>
      </c>
      <c r="Z261" s="9">
        <f>Z119*Traffic!Z1538*365/10^7*$C261</f>
        <v>0.68281629864399007</v>
      </c>
      <c r="AA261" s="9">
        <f>AA119*Traffic!AA1538*365/10^7*$C261</f>
        <v>2.2911656996503795E-2</v>
      </c>
      <c r="AB261" s="9"/>
      <c r="AC261" s="9">
        <f>AC119*Traffic!AC1538*12/10^7*$C261</f>
        <v>9.4247773820160835E-2</v>
      </c>
      <c r="AD261" s="9">
        <f>AD119*Traffic!AD1538*12/10^7*$C261</f>
        <v>5.8166970966935993E-3</v>
      </c>
      <c r="AE261" s="9">
        <f>AE119*Traffic!AE1538*12/10^7*$C261</f>
        <v>5.9869500850079985E-3</v>
      </c>
      <c r="AF261" s="9">
        <f>AF119*Traffic!AF1538*12/10^7*$C261</f>
        <v>0.10329202173684002</v>
      </c>
      <c r="AG261" s="9">
        <f>AG119*Traffic!AG1538*12/10^7*$C261</f>
        <v>4.7753819977500007E-2</v>
      </c>
      <c r="AH261" s="9">
        <f>AH119*Traffic!AH1538*12/10^7*$C261</f>
        <v>0.22294187770500007</v>
      </c>
      <c r="AI261" s="101">
        <f>AI119*Traffic!AI1538*12/10^7*$C261</f>
        <v>2.7301123278000008E-2</v>
      </c>
      <c r="AJ261" s="9"/>
    </row>
    <row r="262" spans="2:36" hidden="1" x14ac:dyDescent="0.3">
      <c r="B262" s="85">
        <f t="shared" si="7"/>
        <v>43190</v>
      </c>
      <c r="C262" s="3">
        <f>IF(B262&lt;Inputs!$E$13,0,1)</f>
        <v>1</v>
      </c>
      <c r="D262" s="1"/>
      <c r="E262" s="9">
        <f>E120*Traffic!E1539*365/10^7*$C262</f>
        <v>0.79586833679933244</v>
      </c>
      <c r="F262" s="9">
        <f>F120*Traffic!F1539*365/10^7*$C262</f>
        <v>0.10942240788087051</v>
      </c>
      <c r="G262" s="9">
        <f>G120*Traffic!G1539*365/10^7*$C262</f>
        <v>0.12883907588885249</v>
      </c>
      <c r="H262" s="9">
        <f>H120*Traffic!H1539*365/10^7*$C262</f>
        <v>0.31739838972187495</v>
      </c>
      <c r="I262" s="9">
        <f>I120*Traffic!I1539*365/10^7*$C262</f>
        <v>2.3060666444289741</v>
      </c>
      <c r="J262" s="9">
        <f>J120*Traffic!J1539*365/10^7*$C262</f>
        <v>6.3031377064362619</v>
      </c>
      <c r="K262" s="9">
        <f>K120*Traffic!K1539*365/10^7*$C262</f>
        <v>0.17704597289695231</v>
      </c>
      <c r="L262" s="9"/>
      <c r="M262" s="9">
        <f>M120*Traffic!M1539*12/10^7*$C262</f>
        <v>2.7420374539007992E-2</v>
      </c>
      <c r="N262" s="9">
        <f>N120*Traffic!N1539*12/10^7*$C262</f>
        <v>0</v>
      </c>
      <c r="O262" s="9">
        <f>O120*Traffic!O1539*12/10^7*$C262</f>
        <v>0</v>
      </c>
      <c r="P262" s="9">
        <f>P120*Traffic!P1539*12/10^7*$C262</f>
        <v>0</v>
      </c>
      <c r="Q262" s="9">
        <f>Q120*Traffic!Q1539*12/10^7*$C262</f>
        <v>0</v>
      </c>
      <c r="R262" s="9">
        <f>R120*Traffic!R1539*12/10^7*$C262</f>
        <v>0</v>
      </c>
      <c r="S262" s="9">
        <f>S120*Traffic!S1539*12/10^7*$C262</f>
        <v>0</v>
      </c>
      <c r="T262" s="9"/>
      <c r="U262" s="9">
        <f>U120*Traffic!U1539*365/10^7*$C262</f>
        <v>0.16452258108750001</v>
      </c>
      <c r="V262" s="9">
        <f>V120*Traffic!V1539*365/10^7*$C262</f>
        <v>1.8865363125506254E-2</v>
      </c>
      <c r="W262" s="9">
        <f>W120*Traffic!W1539*365/10^7*$C262</f>
        <v>1.6207863204093748E-2</v>
      </c>
      <c r="X262" s="9">
        <f>X120*Traffic!X1539*365/10^7*$C262</f>
        <v>0.29677813492812494</v>
      </c>
      <c r="Y262" s="9">
        <f>Y120*Traffic!Y1539*365/10^7*$C262</f>
        <v>0.2159407230413519</v>
      </c>
      <c r="Z262" s="9">
        <f>Z120*Traffic!Z1539*365/10^7*$C262</f>
        <v>0.76548479930486235</v>
      </c>
      <c r="AA262" s="9">
        <f>AA120*Traffic!AA1539*365/10^7*$C262</f>
        <v>2.5800733234867493E-2</v>
      </c>
      <c r="AB262" s="9"/>
      <c r="AC262" s="9">
        <f>AC120*Traffic!AC1539*12/10^7*$C262</f>
        <v>0.10641556068115497</v>
      </c>
      <c r="AD262" s="9">
        <f>AD120*Traffic!AD1539*12/10^7*$C262</f>
        <v>6.4220753933424014E-3</v>
      </c>
      <c r="AE262" s="9">
        <f>AE120*Traffic!AE1539*12/10^7*$C262</f>
        <v>6.7040798595119997E-3</v>
      </c>
      <c r="AF262" s="9">
        <f>AF120*Traffic!AF1539*12/10^7*$C262</f>
        <v>0.1132228287672</v>
      </c>
      <c r="AG262" s="9">
        <f>AG120*Traffic!AG1539*12/10^7*$C262</f>
        <v>5.3668030605E-2</v>
      </c>
      <c r="AH262" s="9">
        <f>AH120*Traffic!AH1539*12/10^7*$C262</f>
        <v>0.25147678202999996</v>
      </c>
      <c r="AI262" s="101">
        <f>AI120*Traffic!AI1539*12/10^7*$C262</f>
        <v>3.0897842976000001E-2</v>
      </c>
      <c r="AJ262" s="9"/>
    </row>
    <row r="263" spans="2:36" hidden="1" x14ac:dyDescent="0.3">
      <c r="B263" s="85">
        <f t="shared" si="7"/>
        <v>43555</v>
      </c>
      <c r="C263" s="3">
        <f>IF(B263&lt;Inputs!$E$13,0,1)</f>
        <v>1</v>
      </c>
      <c r="D263" s="1"/>
      <c r="E263" s="9">
        <f>E121*Traffic!E1540*365/10^7*$C263</f>
        <v>0.93426401462761066</v>
      </c>
      <c r="F263" s="9">
        <f>F121*Traffic!F1540*365/10^7*$C263</f>
        <v>0.12171387678781499</v>
      </c>
      <c r="G263" s="9">
        <f>G121*Traffic!G1540*365/10^7*$C263</f>
        <v>0.14417504707934251</v>
      </c>
      <c r="H263" s="9">
        <f>H121*Traffic!H1540*365/10^7*$C263</f>
        <v>0.35240369259374993</v>
      </c>
      <c r="I263" s="9">
        <f>I121*Traffic!I1540*365/10^7*$C263</f>
        <v>2.6189529847789474</v>
      </c>
      <c r="J263" s="9">
        <f>J121*Traffic!J1540*365/10^7*$C263</f>
        <v>7.1865785978157337</v>
      </c>
      <c r="K263" s="9">
        <f>K121*Traffic!K1540*365/10^7*$C263</f>
        <v>0.20475856783287652</v>
      </c>
      <c r="L263" s="9"/>
      <c r="M263" s="9">
        <f>M121*Traffic!M1540*12/10^7*$C263</f>
        <v>3.1352818743101522E-2</v>
      </c>
      <c r="N263" s="9">
        <f>N121*Traffic!N1540*12/10^7*$C263</f>
        <v>0</v>
      </c>
      <c r="O263" s="9">
        <f>O121*Traffic!O1540*12/10^7*$C263</f>
        <v>0</v>
      </c>
      <c r="P263" s="9">
        <f>P121*Traffic!P1540*12/10^7*$C263</f>
        <v>0</v>
      </c>
      <c r="Q263" s="9">
        <f>Q121*Traffic!Q1540*12/10^7*$C263</f>
        <v>0</v>
      </c>
      <c r="R263" s="9">
        <f>R121*Traffic!R1540*12/10^7*$C263</f>
        <v>0</v>
      </c>
      <c r="S263" s="9">
        <f>S121*Traffic!S1540*12/10^7*$C263</f>
        <v>0</v>
      </c>
      <c r="T263" s="9"/>
      <c r="U263" s="9">
        <f>U121*Traffic!U1540*365/10^7*$C263</f>
        <v>0.18743006047500005</v>
      </c>
      <c r="V263" s="9">
        <f>V121*Traffic!V1540*365/10^7*$C263</f>
        <v>2.0617306314442502E-2</v>
      </c>
      <c r="W263" s="9">
        <f>W121*Traffic!W1540*365/10^7*$C263</f>
        <v>1.7809693765841246E-2</v>
      </c>
      <c r="X263" s="9">
        <f>X121*Traffic!X1540*365/10^7*$C263</f>
        <v>0.32940853927002495</v>
      </c>
      <c r="Y263" s="9">
        <f>Y121*Traffic!Y1540*365/10^7*$C263</f>
        <v>0.24507755730851874</v>
      </c>
      <c r="Z263" s="9">
        <f>Z121*Traffic!Z1540*365/10^7*$C263</f>
        <v>0.86728508474182819</v>
      </c>
      <c r="AA263" s="9">
        <f>AA121*Traffic!AA1540*365/10^7*$C263</f>
        <v>2.9552527665524481E-2</v>
      </c>
      <c r="AB263" s="9"/>
      <c r="AC263" s="9">
        <f>AC121*Traffic!AC1540*12/10^7*$C263</f>
        <v>0.11999486794820617</v>
      </c>
      <c r="AD263" s="9">
        <f>AD121*Traffic!AD1540*12/10^7*$C263</f>
        <v>7.0833589133579983E-3</v>
      </c>
      <c r="AE263" s="9">
        <f>AE121*Traffic!AE1540*12/10^7*$C263</f>
        <v>7.4374385239709996E-3</v>
      </c>
      <c r="AF263" s="9">
        <f>AF121*Traffic!AF1540*12/10^7*$C263</f>
        <v>0.12434822414586004</v>
      </c>
      <c r="AG263" s="9">
        <f>AG121*Traffic!AG1540*12/10^7*$C263</f>
        <v>6.0288053962500011E-2</v>
      </c>
      <c r="AH263" s="9">
        <f>AH121*Traffic!AH1540*12/10^7*$C263</f>
        <v>0.28376517180000005</v>
      </c>
      <c r="AI263" s="101">
        <f>AI121*Traffic!AI1540*12/10^7*$C263</f>
        <v>3.4979578919999997E-2</v>
      </c>
      <c r="AJ263" s="9"/>
    </row>
    <row r="264" spans="2:36" hidden="1" x14ac:dyDescent="0.3">
      <c r="B264" s="85">
        <f t="shared" si="7"/>
        <v>43921</v>
      </c>
      <c r="C264" s="3">
        <f>IF(B264&lt;Inputs!$E$13,0,1)</f>
        <v>1</v>
      </c>
      <c r="D264" s="1"/>
      <c r="E264" s="9">
        <f>E122*Traffic!E1541*365/10^7*$C264</f>
        <v>1.0049164933699068</v>
      </c>
      <c r="F264" s="9">
        <f>F122*Traffic!F1541*365/10^7*$C264</f>
        <v>0.12753550979772299</v>
      </c>
      <c r="G264" s="9">
        <f>G122*Traffic!G1541*365/10^7*$C264</f>
        <v>0.15129383109988498</v>
      </c>
      <c r="H264" s="9">
        <f>H122*Traffic!H1541*365/10^7*$C264</f>
        <v>0.39017755514062497</v>
      </c>
      <c r="I264" s="9">
        <f>I122*Traffic!I1541*365/10^7*$C264</f>
        <v>2.9691955285845011</v>
      </c>
      <c r="J264" s="9">
        <f>J122*Traffic!J1541*365/10^7*$C264</f>
        <v>8.0276527952383958</v>
      </c>
      <c r="K264" s="9">
        <f>K122*Traffic!K1541*365/10^7*$C264</f>
        <v>0.22553214908046898</v>
      </c>
      <c r="L264" s="9"/>
      <c r="M264" s="9">
        <f>M122*Traffic!M1541*12/10^7*$C264</f>
        <v>3.5706896315527675E-2</v>
      </c>
      <c r="N264" s="9">
        <f>N122*Traffic!N1541*12/10^7*$C264</f>
        <v>0</v>
      </c>
      <c r="O264" s="9">
        <f>O122*Traffic!O1541*12/10^7*$C264</f>
        <v>0</v>
      </c>
      <c r="P264" s="9">
        <f>P122*Traffic!P1541*12/10^7*$C264</f>
        <v>0</v>
      </c>
      <c r="Q264" s="9">
        <f>Q122*Traffic!Q1541*12/10^7*$C264</f>
        <v>0</v>
      </c>
      <c r="R264" s="9">
        <f>R122*Traffic!R1541*12/10^7*$C264</f>
        <v>0</v>
      </c>
      <c r="S264" s="9">
        <f>S122*Traffic!S1541*12/10^7*$C264</f>
        <v>0</v>
      </c>
      <c r="T264" s="9"/>
      <c r="U264" s="9">
        <f>U122*Traffic!U1541*365/10^7*$C264</f>
        <v>0.20160882675000003</v>
      </c>
      <c r="V264" s="9">
        <f>V122*Traffic!V1541*365/10^7*$C264</f>
        <v>2.3265629244963008E-2</v>
      </c>
      <c r="W264" s="9">
        <f>W122*Traffic!W1541*365/10^7*$C264</f>
        <v>2.0073373639934999E-2</v>
      </c>
      <c r="X264" s="9">
        <f>X122*Traffic!X1541*365/10^7*$C264</f>
        <v>0.35812184128118751</v>
      </c>
      <c r="Y264" s="9">
        <f>Y122*Traffic!Y1541*365/10^7*$C264</f>
        <v>0.27277506510522331</v>
      </c>
      <c r="Z264" s="9">
        <f>Z122*Traffic!Z1541*365/10^7*$C264</f>
        <v>0.98083054820006821</v>
      </c>
      <c r="AA264" s="9">
        <f>AA122*Traffic!AA1541*365/10^7*$C264</f>
        <v>3.3038175056071123E-2</v>
      </c>
      <c r="AB264" s="9"/>
      <c r="AC264" s="9">
        <f>AC122*Traffic!AC1541*12/10^7*$C264</f>
        <v>0.13531673779040446</v>
      </c>
      <c r="AD264" s="9">
        <f>AD122*Traffic!AD1541*12/10^7*$C264</f>
        <v>7.7743375775136013E-3</v>
      </c>
      <c r="AE264" s="9">
        <f>AE122*Traffic!AE1541*12/10^7*$C264</f>
        <v>8.1669700876319997E-3</v>
      </c>
      <c r="AF264" s="9">
        <f>AF122*Traffic!AF1541*12/10^7*$C264</f>
        <v>0.13658648517647998</v>
      </c>
      <c r="AG264" s="9">
        <f>AG122*Traffic!AG1541*12/10^7*$C264</f>
        <v>6.7769787960000008E-2</v>
      </c>
      <c r="AH264" s="9">
        <f>AH122*Traffic!AH1541*12/10^7*$C264</f>
        <v>0.32033469484499999</v>
      </c>
      <c r="AI264" s="101">
        <f>AI122*Traffic!AI1541*12/10^7*$C264</f>
        <v>3.9286001898000009E-2</v>
      </c>
      <c r="AJ264" s="9"/>
    </row>
    <row r="265" spans="2:36" hidden="1" x14ac:dyDescent="0.3">
      <c r="B265" s="85">
        <f t="shared" si="7"/>
        <v>44286</v>
      </c>
      <c r="C265" s="3">
        <f>IF(B265&lt;Inputs!$E$13,0,1)</f>
        <v>1</v>
      </c>
      <c r="D265" s="1"/>
      <c r="E265" s="9">
        <f>E123*Traffic!E1542*365/10^7*$C265</f>
        <v>0.89989588594959435</v>
      </c>
      <c r="F265" s="9">
        <f>F123*Traffic!F1542*365/10^7*$C265</f>
        <v>0.14327881320124822</v>
      </c>
      <c r="G265" s="9">
        <f>G123*Traffic!G1542*365/10^7*$C265</f>
        <v>0.18079802259026248</v>
      </c>
      <c r="H265" s="9">
        <f>H123*Traffic!H1542*365/10^7*$C265</f>
        <v>0.33003320804999997</v>
      </c>
      <c r="I265" s="9">
        <f>I123*Traffic!I1542*365/10^7*$C265</f>
        <v>2.5400069932357616</v>
      </c>
      <c r="J265" s="9">
        <f>J123*Traffic!J1542*365/10^7*$C265</f>
        <v>7.4295016513987573</v>
      </c>
      <c r="K265" s="9">
        <f>K123*Traffic!K1542*365/10^7*$C265</f>
        <v>0.21717781153287663</v>
      </c>
      <c r="L265" s="9"/>
      <c r="M265" s="9">
        <f>M123*Traffic!M1542*12/10^7*$C265</f>
        <v>3.1058825440690569E-2</v>
      </c>
      <c r="N265" s="9">
        <f>N123*Traffic!N1542*12/10^7*$C265</f>
        <v>0</v>
      </c>
      <c r="O265" s="9">
        <f>O123*Traffic!O1542*12/10^7*$C265</f>
        <v>0</v>
      </c>
      <c r="P265" s="9">
        <f>P123*Traffic!P1542*12/10^7*$C265</f>
        <v>0</v>
      </c>
      <c r="Q265" s="9">
        <f>Q123*Traffic!Q1542*12/10^7*$C265</f>
        <v>0</v>
      </c>
      <c r="R265" s="9">
        <f>R123*Traffic!R1542*12/10^7*$C265</f>
        <v>0</v>
      </c>
      <c r="S265" s="9">
        <f>S123*Traffic!S1542*12/10^7*$C265</f>
        <v>0</v>
      </c>
      <c r="T265" s="9"/>
      <c r="U265" s="9">
        <f>U123*Traffic!U1542*365/10^7*$C265</f>
        <v>0.17677441563750002</v>
      </c>
      <c r="V265" s="9">
        <f>V123*Traffic!V1542*365/10^7*$C265</f>
        <v>2.580845316305137E-2</v>
      </c>
      <c r="W265" s="9">
        <f>W123*Traffic!W1542*365/10^7*$C265</f>
        <v>2.5373991802856249E-2</v>
      </c>
      <c r="X265" s="9">
        <f>X123*Traffic!X1542*365/10^7*$C265</f>
        <v>0.30014113608330001</v>
      </c>
      <c r="Y265" s="9">
        <f>Y123*Traffic!Y1542*365/10^7*$C265</f>
        <v>0.23288788942371058</v>
      </c>
      <c r="Z265" s="9">
        <f>Z123*Traffic!Z1542*365/10^7*$C265</f>
        <v>0.90241013087069111</v>
      </c>
      <c r="AA265" s="9">
        <f>AA123*Traffic!AA1542*365/10^7*$C265</f>
        <v>3.1241383391826104E-2</v>
      </c>
      <c r="AB265" s="9"/>
      <c r="AC265" s="9">
        <f>AC123*Traffic!AC1542*12/10^7*$C265</f>
        <v>0.11678078960739502</v>
      </c>
      <c r="AD265" s="9">
        <f>AD123*Traffic!AD1542*12/10^7*$C265</f>
        <v>8.6983090291386008E-3</v>
      </c>
      <c r="AE265" s="9">
        <f>AE123*Traffic!AE1542*12/10^7*$C265</f>
        <v>9.9233289777600035E-3</v>
      </c>
      <c r="AF265" s="9">
        <f>AF123*Traffic!AF1542*12/10^7*$C265</f>
        <v>0.11369761734852003</v>
      </c>
      <c r="AG265" s="9">
        <f>AG123*Traffic!AG1542*12/10^7*$C265</f>
        <v>5.8128804877500002E-2</v>
      </c>
      <c r="AH265" s="9">
        <f>AH123*Traffic!AH1542*12/10^7*$C265</f>
        <v>0.2940481006272514</v>
      </c>
      <c r="AI265" s="101">
        <f>AI123*Traffic!AI1542*12/10^7*$C265</f>
        <v>3.618262018800001E-2</v>
      </c>
      <c r="AJ265" s="9"/>
    </row>
    <row r="266" spans="2:36" x14ac:dyDescent="0.3">
      <c r="B266" s="85">
        <f t="shared" si="7"/>
        <v>44651</v>
      </c>
      <c r="C266" s="3">
        <f>IF(B266&lt;Inputs!$E$13,0,1)</f>
        <v>1</v>
      </c>
      <c r="D266" s="1"/>
      <c r="E266" s="9">
        <f>E124*Traffic!E1543*365/10^7*$C266</f>
        <v>0.15207785313449684</v>
      </c>
      <c r="F266" s="9">
        <f>F124*Traffic!F1543*365/10^7*$C266</f>
        <v>0.1638112734179622</v>
      </c>
      <c r="G266" s="9">
        <f>G124*Traffic!G1543*365/10^7*$C266</f>
        <v>0.2315180767392484</v>
      </c>
      <c r="H266" s="9">
        <f>H124*Traffic!H1543*365/10^7*$C266</f>
        <v>4.393390782375E-2</v>
      </c>
      <c r="I266" s="9">
        <f>I124*Traffic!I1543*365/10^7*$C266</f>
        <v>0.28026432227330594</v>
      </c>
      <c r="J266" s="9">
        <f>J124*Traffic!J1543*365/10^7*$C266</f>
        <v>3.0459838872510474</v>
      </c>
      <c r="K266" s="9">
        <f>K124*Traffic!K1543*365/10^7*$C266</f>
        <v>0.1147549934395324</v>
      </c>
      <c r="L266" s="9"/>
      <c r="M266" s="9">
        <f>M124*Traffic!M1543*12/10^7*$C266</f>
        <v>5.1337097101785602E-3</v>
      </c>
      <c r="N266" s="9">
        <f>N124*Traffic!N1543*12/10^7*$C266</f>
        <v>0</v>
      </c>
      <c r="O266" s="9">
        <f>O124*Traffic!O1543*12/10^7*$C266</f>
        <v>0</v>
      </c>
      <c r="P266" s="9">
        <f>P124*Traffic!P1543*12/10^7*$C266</f>
        <v>0</v>
      </c>
      <c r="Q266" s="9">
        <f>Q124*Traffic!Q1543*12/10^7*$C266</f>
        <v>0</v>
      </c>
      <c r="R266" s="9">
        <f>R124*Traffic!R1543*12/10^7*$C266</f>
        <v>0</v>
      </c>
      <c r="S266" s="9">
        <f>S124*Traffic!S1543*12/10^7*$C266</f>
        <v>0</v>
      </c>
      <c r="T266" s="9"/>
      <c r="U266" s="9">
        <f>U124*Traffic!U1543*365/10^7*$C266</f>
        <v>3.4939298598750008E-2</v>
      </c>
      <c r="V266" s="9">
        <f>V124*Traffic!V1543*365/10^7*$C266</f>
        <v>2.9486946545387548E-2</v>
      </c>
      <c r="W266" s="9">
        <f>W124*Traffic!W1543*365/10^7*$C266</f>
        <v>3.6989351068053657E-2</v>
      </c>
      <c r="X266" s="9">
        <f>X124*Traffic!X1543*365/10^7*$C266</f>
        <v>2.8509226479445492E-2</v>
      </c>
      <c r="Y266" s="9">
        <f>Y124*Traffic!Y1543*365/10^7*$C266</f>
        <v>2.40286234407254E-2</v>
      </c>
      <c r="Z266" s="9">
        <f>Z124*Traffic!Z1543*365/10^7*$C266</f>
        <v>0.36844266950339682</v>
      </c>
      <c r="AA266" s="9">
        <f>AA124*Traffic!AA1543*365/10^7*$C266</f>
        <v>1.5186506762133919E-2</v>
      </c>
      <c r="AB266" s="9"/>
      <c r="AC266" s="9">
        <f>AC124*Traffic!AC1543*12/10^7*$C266</f>
        <v>1.8507902749834361E-2</v>
      </c>
      <c r="AD266" s="9">
        <f>AD124*Traffic!AD1543*12/10^7*$C266</f>
        <v>9.9631587378826228E-3</v>
      </c>
      <c r="AE266" s="9">
        <f>AE124*Traffic!AE1543*12/10^7*$C266</f>
        <v>1.3277806316219744E-2</v>
      </c>
      <c r="AF266" s="9">
        <f>AF124*Traffic!AF1543*12/10^7*$C266</f>
        <v>1.0055436052902307E-2</v>
      </c>
      <c r="AG266" s="9">
        <f>AG124*Traffic!AG1543*12/10^7*$C266</f>
        <v>8.3426192750249983E-3</v>
      </c>
      <c r="AH266" s="9">
        <f>AH124*Traffic!AH1543*12/10^7*$C266</f>
        <v>0.11846754628945982</v>
      </c>
      <c r="AI266" s="101">
        <f>AI124*Traffic!AI1543*12/10^7*$C266</f>
        <v>1.4512813440839999E-2</v>
      </c>
      <c r="AJ266" s="9"/>
    </row>
    <row r="267" spans="2:36" x14ac:dyDescent="0.3">
      <c r="B267" s="85">
        <f t="shared" si="7"/>
        <v>45016</v>
      </c>
      <c r="C267" s="3">
        <f>IF(B267&lt;Inputs!$E$13,0,1)</f>
        <v>1</v>
      </c>
      <c r="D267" s="1"/>
      <c r="E267" s="9">
        <f>E125*Traffic!E1544*365/10^7*$C267</f>
        <v>0.14108145452323315</v>
      </c>
      <c r="F267" s="9">
        <f>F125*Traffic!F1544*365/10^7*$C267</f>
        <v>0.14816729680654681</v>
      </c>
      <c r="G267" s="9">
        <f>G125*Traffic!G1544*365/10^7*$C267</f>
        <v>0.20940810041065017</v>
      </c>
      <c r="H267" s="9">
        <f>H125*Traffic!H1544*365/10^7*$C267</f>
        <v>4.0842059060653586E-2</v>
      </c>
      <c r="I267" s="9">
        <f>I125*Traffic!I1544*365/10^7*$C267</f>
        <v>0.26054072059332201</v>
      </c>
      <c r="J267" s="9">
        <f>J125*Traffic!J1544*365/10^7*$C267</f>
        <v>2.7601108093082227</v>
      </c>
      <c r="K267" s="9">
        <f>K125*Traffic!K1544*365/10^7*$C267</f>
        <v>0.10398495512082211</v>
      </c>
      <c r="L267" s="9"/>
      <c r="M267" s="9">
        <f>M125*Traffic!M1544*12/10^7*$C267</f>
        <v>2.5796891293647251E-3</v>
      </c>
      <c r="N267" s="9">
        <f>N125*Traffic!N1544*12/10^7*$C267</f>
        <v>0</v>
      </c>
      <c r="O267" s="9">
        <f>O125*Traffic!O1544*12/10^7*$C267</f>
        <v>0</v>
      </c>
      <c r="P267" s="9">
        <f>P125*Traffic!P1544*12/10^7*$C267</f>
        <v>0</v>
      </c>
      <c r="Q267" s="9">
        <f>Q125*Traffic!Q1544*12/10^7*$C267</f>
        <v>0</v>
      </c>
      <c r="R267" s="9">
        <f>R125*Traffic!R1544*12/10^7*$C267</f>
        <v>0</v>
      </c>
      <c r="S267" s="9">
        <f>S125*Traffic!S1544*12/10^7*$C267</f>
        <v>0</v>
      </c>
      <c r="T267" s="9"/>
      <c r="U267" s="9">
        <f>U125*Traffic!U1544*365/10^7*$C267</f>
        <v>3.1602595582569379E-2</v>
      </c>
      <c r="V267" s="9">
        <f>V125*Traffic!V1544*365/10^7*$C267</f>
        <v>2.6670943150303029E-2</v>
      </c>
      <c r="W267" s="9">
        <f>W125*Traffic!W1544*365/10^7*$C267</f>
        <v>3.3456868041054535E-2</v>
      </c>
      <c r="X267" s="9">
        <f>X125*Traffic!X1544*365/10^7*$C267</f>
        <v>2.5833565469694255E-2</v>
      </c>
      <c r="Y267" s="9">
        <f>Y125*Traffic!Y1544*365/10^7*$C267</f>
        <v>2.1773478044034365E-2</v>
      </c>
      <c r="Z267" s="9">
        <f>Z125*Traffic!Z1544*365/10^7*$C267</f>
        <v>0.33366330103049369</v>
      </c>
      <c r="AA267" s="9">
        <f>AA125*Traffic!AA1544*365/10^7*$C267</f>
        <v>1.3752967277664351E-2</v>
      </c>
      <c r="AB267" s="9"/>
      <c r="AC267" s="9">
        <f>AC125*Traffic!AC1544*12/10^7*$C267</f>
        <v>1.8554515245648755E-2</v>
      </c>
      <c r="AD267" s="9">
        <f>AD125*Traffic!AD1544*12/10^7*$C267</f>
        <v>9.9799828527200683E-3</v>
      </c>
      <c r="AE267" s="9">
        <f>AE125*Traffic!AE1544*12/10^7*$C267</f>
        <v>1.3300227653079916E-2</v>
      </c>
      <c r="AF267" s="9">
        <f>AF125*Traffic!AF1544*12/10^7*$C267</f>
        <v>9.7977137359450822E-3</v>
      </c>
      <c r="AG267" s="9">
        <f>AG125*Traffic!AG1544*12/10^7*$C267</f>
        <v>8.1287967060444388E-3</v>
      </c>
      <c r="AH267" s="9">
        <f>AH125*Traffic!AH1544*12/10^7*$C267</f>
        <v>0.11912522973112713</v>
      </c>
      <c r="AI267" s="101">
        <f>AI125*Traffic!AI1544*12/10^7*$C267</f>
        <v>1.4593382654865296E-2</v>
      </c>
      <c r="AJ267" s="9"/>
    </row>
    <row r="268" spans="2:36" x14ac:dyDescent="0.3">
      <c r="B268" s="85">
        <f t="shared" si="7"/>
        <v>45382</v>
      </c>
      <c r="C268" s="3">
        <f>IF(B268&lt;Inputs!$E$13,0,1)</f>
        <v>1</v>
      </c>
      <c r="D268" s="1"/>
      <c r="E268" s="9">
        <f>E126*Traffic!E1545*365/10^7*$C268</f>
        <v>0.15360243361217013</v>
      </c>
      <c r="F268" s="9">
        <f>F126*Traffic!F1545*365/10^7*$C268</f>
        <v>0.15718080736227835</v>
      </c>
      <c r="G268" s="9">
        <f>G126*Traffic!G1545*365/10^7*$C268</f>
        <v>0.22214709318563128</v>
      </c>
      <c r="H268" s="9">
        <f>H126*Traffic!H1545*365/10^7*$C268</f>
        <v>4.3264986618440998E-2</v>
      </c>
      <c r="I268" s="9">
        <f>I126*Traffic!I1545*365/10^7*$C268</f>
        <v>0.27599712280149341</v>
      </c>
      <c r="J268" s="9">
        <f>J126*Traffic!J1545*365/10^7*$C268</f>
        <v>2.925215619537751</v>
      </c>
      <c r="K268" s="9">
        <f>K126*Traffic!K1545*365/10^7*$C268</f>
        <v>0.11020514607259485</v>
      </c>
      <c r="L268" s="9"/>
      <c r="M268" s="9">
        <f>M126*Traffic!M1545*12/10^7*$C268</f>
        <v>2.5925875750115492E-3</v>
      </c>
      <c r="N268" s="9">
        <f>N126*Traffic!N1545*12/10^7*$C268</f>
        <v>0</v>
      </c>
      <c r="O268" s="9">
        <f>O126*Traffic!O1545*12/10^7*$C268</f>
        <v>0</v>
      </c>
      <c r="P268" s="9">
        <f>P126*Traffic!P1545*12/10^7*$C268</f>
        <v>0</v>
      </c>
      <c r="Q268" s="9">
        <f>Q126*Traffic!Q1545*12/10^7*$C268</f>
        <v>0</v>
      </c>
      <c r="R268" s="9">
        <f>R126*Traffic!R1545*12/10^7*$C268</f>
        <v>0</v>
      </c>
      <c r="S268" s="9">
        <f>S126*Traffic!S1545*12/10^7*$C268</f>
        <v>0</v>
      </c>
      <c r="T268" s="9"/>
      <c r="U268" s="9">
        <f>U126*Traffic!U1545*365/10^7*$C268</f>
        <v>3.3525086813842322E-2</v>
      </c>
      <c r="V268" s="9">
        <f>V126*Traffic!V1545*365/10^7*$C268</f>
        <v>2.7797049638871384E-2</v>
      </c>
      <c r="W268" s="9">
        <f>W126*Traffic!W1545*365/10^7*$C268</f>
        <v>3.4869491358343496E-2</v>
      </c>
      <c r="X268" s="9">
        <f>X126*Traffic!X1545*365/10^7*$C268</f>
        <v>2.7378882385972327E-2</v>
      </c>
      <c r="Y268" s="9">
        <f>Y126*Traffic!Y1545*365/10^7*$C268</f>
        <v>2.30759279124866E-2</v>
      </c>
      <c r="Z268" s="9">
        <f>Z126*Traffic!Z1545*365/10^7*$C268</f>
        <v>0.35577866738538066</v>
      </c>
      <c r="AA268" s="9">
        <f>AA126*Traffic!AA1545*365/10^7*$C268</f>
        <v>1.4664520657592457E-2</v>
      </c>
      <c r="AB268" s="9"/>
      <c r="AC268" s="9">
        <f>AC126*Traffic!AC1545*12/10^7*$C268</f>
        <v>1.7447214843241351E-2</v>
      </c>
      <c r="AD268" s="9">
        <f>AD126*Traffic!AD1545*12/10^7*$C268</f>
        <v>9.3833283406822426E-3</v>
      </c>
      <c r="AE268" s="9">
        <f>AE126*Traffic!AE1545*12/10^7*$C268</f>
        <v>1.250507189405198E-2</v>
      </c>
      <c r="AF268" s="9">
        <f>AF126*Traffic!AF1545*12/10^7*$C268</f>
        <v>9.7379451848625953E-3</v>
      </c>
      <c r="AG268" s="9">
        <f>AG126*Traffic!AG1545*12/10^7*$C268</f>
        <v>8.0792089742267661E-3</v>
      </c>
      <c r="AH268" s="9">
        <f>AH126*Traffic!AH1545*12/10^7*$C268</f>
        <v>0.11361331907406701</v>
      </c>
      <c r="AI268" s="101">
        <f>AI126*Traffic!AI1545*12/10^7*$C268</f>
        <v>1.3918148520505512E-2</v>
      </c>
      <c r="AJ268" s="9"/>
    </row>
    <row r="269" spans="2:36" x14ac:dyDescent="0.3">
      <c r="B269" s="85">
        <f t="shared" si="7"/>
        <v>45747</v>
      </c>
      <c r="C269" s="3">
        <f>IF(B269&lt;Inputs!$E$13,0,1)</f>
        <v>1</v>
      </c>
      <c r="D269" s="1"/>
      <c r="E269" s="9">
        <f>E127*Traffic!E1546*365/10^7*$C269</f>
        <v>0.15437044578023093</v>
      </c>
      <c r="F269" s="9">
        <f>F127*Traffic!F1546*365/10^7*$C269</f>
        <v>0.15796671139908974</v>
      </c>
      <c r="G269" s="9">
        <f>G127*Traffic!G1546*365/10^7*$C269</f>
        <v>0.22325782865155949</v>
      </c>
      <c r="H269" s="9">
        <f>H127*Traffic!H1546*365/10^7*$C269</f>
        <v>4.4596216975931489E-2</v>
      </c>
      <c r="I269" s="9">
        <f>I127*Traffic!I1546*365/10^7*$C269</f>
        <v>0.28448934196461623</v>
      </c>
      <c r="J269" s="9">
        <f>J127*Traffic!J1546*365/10^7*$C269</f>
        <v>2.9905286234567403</v>
      </c>
      <c r="K269" s="9">
        <f>K127*Traffic!K1546*365/10^7*$C269</f>
        <v>0.11266576097197432</v>
      </c>
      <c r="L269" s="9"/>
      <c r="M269" s="9">
        <f>M127*Traffic!M1546*12/10^7*$C269</f>
        <v>2.8661055641752671E-3</v>
      </c>
      <c r="N269" s="9">
        <f>N127*Traffic!N1546*12/10^7*$C269</f>
        <v>0</v>
      </c>
      <c r="O269" s="9">
        <f>O127*Traffic!O1546*12/10^7*$C269</f>
        <v>0</v>
      </c>
      <c r="P269" s="9">
        <f>P127*Traffic!P1546*12/10^7*$C269</f>
        <v>0</v>
      </c>
      <c r="Q269" s="9">
        <f>Q127*Traffic!Q1546*12/10^7*$C269</f>
        <v>0</v>
      </c>
      <c r="R269" s="9">
        <f>R127*Traffic!R1546*12/10^7*$C269</f>
        <v>0</v>
      </c>
      <c r="S269" s="9">
        <f>S127*Traffic!S1546*12/10^7*$C269</f>
        <v>0</v>
      </c>
      <c r="T269" s="9"/>
      <c r="U269" s="9">
        <f>U127*Traffic!U1546*365/10^7*$C269</f>
        <v>3.3692712247911538E-2</v>
      </c>
      <c r="V269" s="9">
        <f>V127*Traffic!V1546*365/10^7*$C269</f>
        <v>2.8933750418746653E-2</v>
      </c>
      <c r="W269" s="9">
        <f>W127*Traffic!W1546*365/10^7*$C269</f>
        <v>3.6295404487104319E-2</v>
      </c>
      <c r="X269" s="9">
        <f>X127*Traffic!X1546*365/10^7*$C269</f>
        <v>2.7990186742693612E-2</v>
      </c>
      <c r="Y269" s="9">
        <f>Y127*Traffic!Y1546*365/10^7*$C269</f>
        <v>2.3591157682256756E-2</v>
      </c>
      <c r="Z269" s="9">
        <f>Z127*Traffic!Z1546*365/10^7*$C269</f>
        <v>0.36166741774210409</v>
      </c>
      <c r="AA269" s="9">
        <f>AA127*Traffic!AA1546*365/10^7*$C269</f>
        <v>1.4907243758131928E-2</v>
      </c>
      <c r="AB269" s="9"/>
      <c r="AC269" s="9">
        <f>AC127*Traffic!AC1546*12/10^7*$C269</f>
        <v>1.785916297148455E-2</v>
      </c>
      <c r="AD269" s="9">
        <f>AD127*Traffic!AD1546*12/10^7*$C269</f>
        <v>9.6135182947641729E-3</v>
      </c>
      <c r="AE269" s="9">
        <f>AE127*Traffic!AE1546*12/10^7*$C269</f>
        <v>1.2811843843255002E-2</v>
      </c>
      <c r="AF269" s="9">
        <f>AF127*Traffic!AF1546*12/10^7*$C269</f>
        <v>9.9716056737055615E-3</v>
      </c>
      <c r="AG269" s="9">
        <f>AG127*Traffic!AG1546*12/10^7*$C269</f>
        <v>8.2730683442011222E-3</v>
      </c>
      <c r="AH269" s="9">
        <f>AH127*Traffic!AH1546*12/10^7*$C269</f>
        <v>0.11629341130031708</v>
      </c>
      <c r="AI269" s="101">
        <f>AI127*Traffic!AI1546*12/10^7*$C269</f>
        <v>1.4246472012483451E-2</v>
      </c>
      <c r="AJ269" s="9"/>
    </row>
    <row r="270" spans="2:36" x14ac:dyDescent="0.3">
      <c r="B270" s="85">
        <f t="shared" si="7"/>
        <v>46112</v>
      </c>
      <c r="C270" s="3">
        <f>IF(B270&lt;Inputs!$E$13,0,1)</f>
        <v>1</v>
      </c>
      <c r="D270" s="1"/>
      <c r="E270" s="9">
        <f>E128*Traffic!E1547*365/10^7*$C270</f>
        <v>0.15514229800913207</v>
      </c>
      <c r="F270" s="9">
        <f>F128*Traffic!F1547*365/10^7*$C270</f>
        <v>0.16711215258535281</v>
      </c>
      <c r="G270" s="9">
        <f>G128*Traffic!G1547*365/10^7*$C270</f>
        <v>0.23618328188928123</v>
      </c>
      <c r="H270" s="9">
        <f>H128*Traffic!H1547*365/10^7*$C270</f>
        <v>4.4819198060811145E-2</v>
      </c>
      <c r="I270" s="9">
        <f>I128*Traffic!I1547*365/10^7*$C270</f>
        <v>0.28591178867443928</v>
      </c>
      <c r="J270" s="9">
        <f>J128*Traffic!J1547*365/10^7*$C270</f>
        <v>3.0564216270244313</v>
      </c>
      <c r="K270" s="9">
        <f>K128*Traffic!K1547*365/10^7*$C270</f>
        <v>0.11514822689169581</v>
      </c>
      <c r="L270" s="9"/>
      <c r="M270" s="9">
        <f>M128*Traffic!M1547*12/10^7*$C270</f>
        <v>2.880436091996143E-3</v>
      </c>
      <c r="N270" s="9">
        <f>N128*Traffic!N1547*12/10^7*$C270</f>
        <v>0</v>
      </c>
      <c r="O270" s="9">
        <f>O128*Traffic!O1547*12/10^7*$C270</f>
        <v>0</v>
      </c>
      <c r="P270" s="9">
        <f>P128*Traffic!P1547*12/10^7*$C270</f>
        <v>0</v>
      </c>
      <c r="Q270" s="9">
        <f>Q128*Traffic!Q1547*12/10^7*$C270</f>
        <v>0</v>
      </c>
      <c r="R270" s="9">
        <f>R128*Traffic!R1547*12/10^7*$C270</f>
        <v>0</v>
      </c>
      <c r="S270" s="9">
        <f>S128*Traffic!S1547*12/10^7*$C270</f>
        <v>0</v>
      </c>
      <c r="T270" s="9"/>
      <c r="U270" s="9">
        <f>U128*Traffic!U1547*365/10^7*$C270</f>
        <v>3.564334295700116E-2</v>
      </c>
      <c r="V270" s="9">
        <f>V128*Traffic!V1547*365/10^7*$C270</f>
        <v>2.9078419170840381E-2</v>
      </c>
      <c r="W270" s="9">
        <f>W128*Traffic!W1547*365/10^7*$C270</f>
        <v>3.6476881509539837E-2</v>
      </c>
      <c r="X270" s="9">
        <f>X128*Traffic!X1547*365/10^7*$C270</f>
        <v>2.8606919670922448E-2</v>
      </c>
      <c r="Y270" s="9">
        <f>Y128*Traffic!Y1547*365/10^7*$C270</f>
        <v>2.4110962851526835E-2</v>
      </c>
      <c r="Z270" s="9">
        <f>Z128*Traffic!Z1547*365/10^7*$C270</f>
        <v>0.3717365674406059</v>
      </c>
      <c r="AA270" s="9">
        <f>AA128*Traffic!AA1547*365/10^7*$C270</f>
        <v>1.5322274976398095E-2</v>
      </c>
      <c r="AB270" s="9"/>
      <c r="AC270" s="9">
        <f>AC128*Traffic!AC1547*12/10^7*$C270</f>
        <v>1.8274794400639099E-2</v>
      </c>
      <c r="AD270" s="9">
        <f>AD128*Traffic!AD1547*12/10^7*$C270</f>
        <v>9.8457755651784034E-3</v>
      </c>
      <c r="AE270" s="9">
        <f>AE128*Traffic!AE1547*12/10^7*$C270</f>
        <v>1.3121370885152705E-2</v>
      </c>
      <c r="AF270" s="9">
        <f>AF128*Traffic!AF1547*12/10^7*$C270</f>
        <v>1.0207359318807334E-2</v>
      </c>
      <c r="AG270" s="9">
        <f>AG128*Traffic!AG1547*12/10^7*$C270</f>
        <v>8.468664327650869E-3</v>
      </c>
      <c r="AH270" s="9">
        <f>AH128*Traffic!AH1547*12/10^7*$C270</f>
        <v>0.11906379492082265</v>
      </c>
      <c r="AI270" s="101">
        <f>AI128*Traffic!AI1547*12/10^7*$C270</f>
        <v>1.458585661107822E-2</v>
      </c>
      <c r="AJ270" s="9"/>
    </row>
    <row r="271" spans="2:36" x14ac:dyDescent="0.3">
      <c r="B271" s="85">
        <f t="shared" si="7"/>
        <v>46477</v>
      </c>
      <c r="C271" s="3">
        <f>IF(B271&lt;Inputs!$E$13,0,1)</f>
        <v>1</v>
      </c>
      <c r="D271" s="1"/>
      <c r="E271" s="9">
        <f>E129*Traffic!E1548*365/10^7*$C271</f>
        <v>0.15591800949917772</v>
      </c>
      <c r="F271" s="9">
        <f>F129*Traffic!F1548*365/10^7*$C271</f>
        <v>0.16794771334827954</v>
      </c>
      <c r="G271" s="9">
        <f>G129*Traffic!G1548*365/10^7*$C271</f>
        <v>0.23736419829872771</v>
      </c>
      <c r="H271" s="9">
        <f>H129*Traffic!H1548*365/10^7*$C271</f>
        <v>4.6169376402393061E-2</v>
      </c>
      <c r="I271" s="9">
        <f>I129*Traffic!I1548*365/10^7*$C271</f>
        <v>0.29452488130825671</v>
      </c>
      <c r="J271" s="9">
        <f>J129*Traffic!J1548*365/10^7*$C271</f>
        <v>3.122898797412212</v>
      </c>
      <c r="K271" s="9">
        <f>K129*Traffic!K1548*365/10^7*$C271</f>
        <v>0.11765270082659014</v>
      </c>
      <c r="L271" s="9"/>
      <c r="M271" s="9">
        <f>M129*Traffic!M1548*12/10^7*$C271</f>
        <v>3.1580053881339527E-3</v>
      </c>
      <c r="N271" s="9">
        <f>N129*Traffic!N1548*12/10^7*$C271</f>
        <v>0</v>
      </c>
      <c r="O271" s="9">
        <f>O129*Traffic!O1548*12/10^7*$C271</f>
        <v>0</v>
      </c>
      <c r="P271" s="9">
        <f>P129*Traffic!P1548*12/10^7*$C271</f>
        <v>0</v>
      </c>
      <c r="Q271" s="9">
        <f>Q129*Traffic!Q1548*12/10^7*$C271</f>
        <v>0</v>
      </c>
      <c r="R271" s="9">
        <f>R129*Traffic!R1548*12/10^7*$C271</f>
        <v>0</v>
      </c>
      <c r="S271" s="9">
        <f>S129*Traffic!S1548*12/10^7*$C271</f>
        <v>0</v>
      </c>
      <c r="T271" s="9"/>
      <c r="U271" s="9">
        <f>U129*Traffic!U1548*365/10^7*$C271</f>
        <v>3.5821559671786157E-2</v>
      </c>
      <c r="V271" s="9">
        <f>V129*Traffic!V1548*365/10^7*$C271</f>
        <v>3.0231528896580602E-2</v>
      </c>
      <c r="W271" s="9">
        <f>W129*Traffic!W1548*365/10^7*$C271</f>
        <v>3.7923378534918145E-2</v>
      </c>
      <c r="X271" s="9">
        <f>X129*Traffic!X1548*365/10^7*$C271</f>
        <v>2.9708286078252957E-2</v>
      </c>
      <c r="Y271" s="9">
        <f>Y129*Traffic!Y1548*365/10^7*$C271</f>
        <v>2.5039234921310619E-2</v>
      </c>
      <c r="Z271" s="9">
        <f>Z129*Traffic!Z1548*365/10^7*$C271</f>
        <v>0.37774630861422898</v>
      </c>
      <c r="AA271" s="9">
        <f>AA129*Traffic!AA1548*365/10^7*$C271</f>
        <v>1.5569985088516524E-2</v>
      </c>
      <c r="AB271" s="9"/>
      <c r="AC271" s="9">
        <f>AC129*Traffic!AC1548*12/10^7*$C271</f>
        <v>1.8694135665010905E-2</v>
      </c>
      <c r="AD271" s="9">
        <f>AD129*Traffic!AD1548*12/10^7*$C271</f>
        <v>1.0080115070339409E-2</v>
      </c>
      <c r="AE271" s="9">
        <f>AE129*Traffic!AE1548*12/10^7*$C271</f>
        <v>1.3433672901373305E-2</v>
      </c>
      <c r="AF271" s="9">
        <f>AF129*Traffic!AF1548*12/10^7*$C271</f>
        <v>1.044522121021829E-2</v>
      </c>
      <c r="AG271" s="9">
        <f>AG129*Traffic!AG1548*12/10^7*$C271</f>
        <v>8.6660094442265086E-3</v>
      </c>
      <c r="AH271" s="9">
        <f>AH129*Traffic!AH1548*12/10^7*$C271</f>
        <v>0.12192563750124541</v>
      </c>
      <c r="AI271" s="101">
        <f>AI129*Traffic!AI1548*12/10^7*$C271</f>
        <v>1.4936445348395753E-2</v>
      </c>
      <c r="AJ271" s="9"/>
    </row>
    <row r="272" spans="2:36" x14ac:dyDescent="0.3">
      <c r="B272" s="85">
        <f t="shared" si="7"/>
        <v>46843</v>
      </c>
      <c r="C272" s="3">
        <f>IF(B272&lt;Inputs!$E$13,0,1)</f>
        <v>1</v>
      </c>
      <c r="D272" s="1"/>
      <c r="E272" s="9">
        <f>E130*Traffic!E1549*365/10^7*$C272</f>
        <v>0.16875126105026389</v>
      </c>
      <c r="F272" s="9">
        <f>F130*Traffic!F1549*365/10^7*$C272</f>
        <v>0.1687874519150209</v>
      </c>
      <c r="G272" s="9">
        <f>G130*Traffic!G1549*365/10^7*$C272</f>
        <v>0.23855101929022129</v>
      </c>
      <c r="H272" s="9">
        <f>H130*Traffic!H1549*365/10^7*$C272</f>
        <v>4.7531936047439292E-2</v>
      </c>
      <c r="I272" s="9">
        <f>I130*Traffic!I1549*365/10^7*$C272</f>
        <v>0.3032169570736955</v>
      </c>
      <c r="J272" s="9">
        <f>J130*Traffic!J1549*365/10^7*$C272</f>
        <v>3.1899643289631956</v>
      </c>
      <c r="K272" s="9">
        <f>K130*Traffic!K1549*365/10^7*$C272</f>
        <v>0.12017934079516113</v>
      </c>
      <c r="L272" s="9"/>
      <c r="M272" s="9">
        <f>M130*Traffic!M1549*12/10^7*$C272</f>
        <v>3.4382783663308414E-3</v>
      </c>
      <c r="N272" s="9">
        <f>N130*Traffic!N1549*12/10^7*$C272</f>
        <v>0</v>
      </c>
      <c r="O272" s="9">
        <f>O130*Traffic!O1549*12/10^7*$C272</f>
        <v>0</v>
      </c>
      <c r="P272" s="9">
        <f>P130*Traffic!P1549*12/10^7*$C272</f>
        <v>0</v>
      </c>
      <c r="Q272" s="9">
        <f>Q130*Traffic!Q1549*12/10^7*$C272</f>
        <v>0</v>
      </c>
      <c r="R272" s="9">
        <f>R130*Traffic!R1549*12/10^7*$C272</f>
        <v>0</v>
      </c>
      <c r="S272" s="9">
        <f>S130*Traffic!S1549*12/10^7*$C272</f>
        <v>0</v>
      </c>
      <c r="T272" s="9"/>
      <c r="U272" s="9">
        <f>U130*Traffic!U1549*365/10^7*$C272</f>
        <v>3.6000667470145083E-2</v>
      </c>
      <c r="V272" s="9">
        <f>V130*Traffic!V1549*365/10^7*$C272</f>
        <v>3.0382686541063502E-2</v>
      </c>
      <c r="W272" s="9">
        <f>W130*Traffic!W1549*365/10^7*$C272</f>
        <v>3.8112995427592736E-2</v>
      </c>
      <c r="X272" s="9">
        <f>X130*Traffic!X1549*365/10^7*$C272</f>
        <v>3.0338389242654602E-2</v>
      </c>
      <c r="Y272" s="9">
        <f>Y130*Traffic!Y1549*365/10^7*$C272</f>
        <v>2.5570309016819059E-2</v>
      </c>
      <c r="Z272" s="9">
        <f>Z130*Traffic!Z1549*365/10^7*$C272</f>
        <v>0.38797866741350456</v>
      </c>
      <c r="AA272" s="9">
        <f>AA130*Traffic!AA1549*365/10^7*$C272</f>
        <v>1.5991743475804367E-2</v>
      </c>
      <c r="AB272" s="9"/>
      <c r="AC272" s="9">
        <f>AC130*Traffic!AC1549*12/10^7*$C272</f>
        <v>1.9117213472166415E-2</v>
      </c>
      <c r="AD272" s="9">
        <f>AD130*Traffic!AD1549*12/10^7*$C272</f>
        <v>1.0316551826162895E-2</v>
      </c>
      <c r="AE272" s="9">
        <f>AE130*Traffic!AE1549*12/10^7*$C272</f>
        <v>1.3748769903483981E-2</v>
      </c>
      <c r="AF272" s="9">
        <f>AF130*Traffic!AF1549*12/10^7*$C272</f>
        <v>1.0693741046573597E-2</v>
      </c>
      <c r="AG272" s="9">
        <f>AG130*Traffic!AG1549*12/10^7*$C272</f>
        <v>8.8721970591738968E-3</v>
      </c>
      <c r="AH272" s="9">
        <f>AH130*Traffic!AH1549*12/10^7*$C272</f>
        <v>0.1248131219125994</v>
      </c>
      <c r="AI272" s="101">
        <f>AI130*Traffic!AI1549*12/10^7*$C272</f>
        <v>1.5290175326671181E-2</v>
      </c>
      <c r="AJ272" s="9"/>
    </row>
    <row r="273" spans="2:36" x14ac:dyDescent="0.3">
      <c r="B273" s="85">
        <f t="shared" si="7"/>
        <v>47208</v>
      </c>
      <c r="C273" s="3">
        <f>IF(B273&lt;Inputs!$E$13,0,1)</f>
        <v>1</v>
      </c>
      <c r="D273" s="1"/>
      <c r="E273" s="9">
        <f>E131*Traffic!E1550*365/10^7*$C273</f>
        <v>0.16959501735551522</v>
      </c>
      <c r="F273" s="9">
        <f>F131*Traffic!F1550*365/10^7*$C273</f>
        <v>0.1781129586333258</v>
      </c>
      <c r="G273" s="9">
        <f>G131*Traffic!G1550*365/10^7*$C273</f>
        <v>0.2517309631060059</v>
      </c>
      <c r="H273" s="9">
        <f>H131*Traffic!H1550*365/10^7*$C273</f>
        <v>4.8906967054525935E-2</v>
      </c>
      <c r="I273" s="9">
        <f>I131*Traffic!I1550*365/10^7*$C273</f>
        <v>0.31198859047475597</v>
      </c>
      <c r="J273" s="9">
        <f>J131*Traffic!J1550*365/10^7*$C273</f>
        <v>3.2576224433597529</v>
      </c>
      <c r="K273" s="9">
        <f>K131*Traffic!K1550*365/10^7*$C273</f>
        <v>0.12272830584589728</v>
      </c>
      <c r="L273" s="9"/>
      <c r="M273" s="9">
        <f>M131*Traffic!M1550*12/10^7*$C273</f>
        <v>3.4554697581624938E-3</v>
      </c>
      <c r="N273" s="9">
        <f>N131*Traffic!N1550*12/10^7*$C273</f>
        <v>0</v>
      </c>
      <c r="O273" s="9">
        <f>O131*Traffic!O1550*12/10^7*$C273</f>
        <v>0</v>
      </c>
      <c r="P273" s="9">
        <f>P131*Traffic!P1550*12/10^7*$C273</f>
        <v>0</v>
      </c>
      <c r="Q273" s="9">
        <f>Q131*Traffic!Q1550*12/10^7*$C273</f>
        <v>0</v>
      </c>
      <c r="R273" s="9">
        <f>R131*Traffic!R1550*12/10^7*$C273</f>
        <v>0</v>
      </c>
      <c r="S273" s="9">
        <f>S131*Traffic!S1550*12/10^7*$C273</f>
        <v>0</v>
      </c>
      <c r="T273" s="9"/>
      <c r="U273" s="9">
        <f>U131*Traffic!U1550*365/10^7*$C273</f>
        <v>3.7989704347870606E-2</v>
      </c>
      <c r="V273" s="9">
        <f>V131*Traffic!V1550*365/10^7*$C273</f>
        <v>3.155241997289443E-2</v>
      </c>
      <c r="W273" s="9">
        <f>W131*Traffic!W1550*365/10^7*$C273</f>
        <v>3.9580345751555043E-2</v>
      </c>
      <c r="X273" s="9">
        <f>X131*Traffic!X1550*365/10^7*$C273</f>
        <v>3.0974050731548318E-2</v>
      </c>
      <c r="Y273" s="9">
        <f>Y131*Traffic!Y1550*365/10^7*$C273</f>
        <v>2.6106067872409554E-2</v>
      </c>
      <c r="Z273" s="9">
        <f>Z131*Traffic!Z1550*365/10^7*$C273</f>
        <v>0.39830390614305733</v>
      </c>
      <c r="AA273" s="9">
        <f>AA131*Traffic!AA1550*365/10^7*$C273</f>
        <v>1.6417330197337859E-2</v>
      </c>
      <c r="AB273" s="9"/>
      <c r="AC273" s="9">
        <f>AC131*Traffic!AC1550*12/10^7*$C273</f>
        <v>1.9591376870355375E-2</v>
      </c>
      <c r="AD273" s="9">
        <f>AD131*Traffic!AD1550*12/10^7*$C273</f>
        <v>1.0555100946667853E-2</v>
      </c>
      <c r="AE273" s="9">
        <f>AE131*Traffic!AE1550*12/10^7*$C273</f>
        <v>1.4066682033793224E-2</v>
      </c>
      <c r="AF273" s="9">
        <f>AF131*Traffic!AF1550*12/10^7*$C273</f>
        <v>1.0953062133325503E-2</v>
      </c>
      <c r="AG273" s="9">
        <f>AG131*Traffic!AG1550*12/10^7*$C273</f>
        <v>9.0873460676679074E-3</v>
      </c>
      <c r="AH273" s="9">
        <f>AH131*Traffic!AH1550*12/10^7*$C273</f>
        <v>0.12779376377727544</v>
      </c>
      <c r="AI273" s="101">
        <f>AI131*Traffic!AI1550*12/10^7*$C273</f>
        <v>1.5655317516839511E-2</v>
      </c>
      <c r="AJ273" s="9"/>
    </row>
    <row r="274" spans="2:36" x14ac:dyDescent="0.3">
      <c r="B274" s="85">
        <f t="shared" si="7"/>
        <v>47573</v>
      </c>
      <c r="C274" s="3">
        <f>IF(B274&lt;Inputs!$E$13,0,1)</f>
        <v>1</v>
      </c>
      <c r="D274" s="1"/>
      <c r="E274" s="9">
        <f>E132*Traffic!E1551*365/10^7*$C274</f>
        <v>0.17044299244229277</v>
      </c>
      <c r="F274" s="9">
        <f>F132*Traffic!F1551*365/10^7*$C274</f>
        <v>0.17900352342649237</v>
      </c>
      <c r="G274" s="9">
        <f>G132*Traffic!G1551*365/10^7*$C274</f>
        <v>0.2529896179215359</v>
      </c>
      <c r="H274" s="9">
        <f>H132*Traffic!H1551*365/10^7*$C274</f>
        <v>4.9151501889798555E-2</v>
      </c>
      <c r="I274" s="9">
        <f>I132*Traffic!I1551*365/10^7*$C274</f>
        <v>0.31354853342712974</v>
      </c>
      <c r="J274" s="9">
        <f>J132*Traffic!J1551*365/10^7*$C274</f>
        <v>3.3258773897920526</v>
      </c>
      <c r="K274" s="9">
        <f>K132*Traffic!K1551*365/10^7*$C274</f>
        <v>0.12529975606362079</v>
      </c>
      <c r="L274" s="9"/>
      <c r="M274" s="9">
        <f>M132*Traffic!M1551*12/10^7*$C274</f>
        <v>3.7398814997958709E-3</v>
      </c>
      <c r="N274" s="9">
        <f>N132*Traffic!N1551*12/10^7*$C274</f>
        <v>0</v>
      </c>
      <c r="O274" s="9">
        <f>O132*Traffic!O1551*12/10^7*$C274</f>
        <v>0</v>
      </c>
      <c r="P274" s="9">
        <f>P132*Traffic!P1551*12/10^7*$C274</f>
        <v>0</v>
      </c>
      <c r="Q274" s="9">
        <f>Q132*Traffic!Q1551*12/10^7*$C274</f>
        <v>0</v>
      </c>
      <c r="R274" s="9">
        <f>R132*Traffic!R1551*12/10^7*$C274</f>
        <v>0</v>
      </c>
      <c r="S274" s="9">
        <f>S132*Traffic!S1551*12/10^7*$C274</f>
        <v>0</v>
      </c>
      <c r="T274" s="9"/>
      <c r="U274" s="9">
        <f>U132*Traffic!U1551*365/10^7*$C274</f>
        <v>3.8179652869609955E-2</v>
      </c>
      <c r="V274" s="9">
        <f>V132*Traffic!V1551*365/10^7*$C274</f>
        <v>3.2733091171880162E-2</v>
      </c>
      <c r="W274" s="9">
        <f>W132*Traffic!W1551*365/10^7*$C274</f>
        <v>4.1061416753871288E-2</v>
      </c>
      <c r="X274" s="9">
        <f>X132*Traffic!X1551*365/10^7*$C274</f>
        <v>3.1615310375599899E-2</v>
      </c>
      <c r="Y274" s="9">
        <f>Y132*Traffic!Y1551*365/10^7*$C274</f>
        <v>2.6646545058830524E-2</v>
      </c>
      <c r="Z274" s="9">
        <f>Z132*Traffic!Z1551*365/10^7*$C274</f>
        <v>0.40872269779322046</v>
      </c>
      <c r="AA274" s="9">
        <f>AA132*Traffic!AA1551*365/10^7*$C274</f>
        <v>1.6846772992499814E-2</v>
      </c>
      <c r="AB274" s="9"/>
      <c r="AC274" s="9">
        <f>AC132*Traffic!AC1551*12/10^7*$C274</f>
        <v>2.0069803972189409E-2</v>
      </c>
      <c r="AD274" s="9">
        <f>AD132*Traffic!AD1551*12/10^7*$C274</f>
        <v>1.0812859571235033E-2</v>
      </c>
      <c r="AE274" s="9">
        <f>AE132*Traffic!AE1551*12/10^7*$C274</f>
        <v>1.4410194486357594E-2</v>
      </c>
      <c r="AF274" s="9">
        <f>AF132*Traffic!AF1551*12/10^7*$C274</f>
        <v>1.1206089018942654E-2</v>
      </c>
      <c r="AG274" s="9">
        <f>AG132*Traffic!AG1551*12/10^7*$C274</f>
        <v>9.297273012848958E-3</v>
      </c>
      <c r="AH274" s="9">
        <f>AH132*Traffic!AH1551*12/10^7*$C274</f>
        <v>0.13080109173255047</v>
      </c>
      <c r="AI274" s="101">
        <f>AI132*Traffic!AI1551*12/10^7*$C274</f>
        <v>1.6023728874526355E-2</v>
      </c>
      <c r="AJ274" s="9"/>
    </row>
    <row r="275" spans="2:36" x14ac:dyDescent="0.3">
      <c r="B275" s="85">
        <f t="shared" si="7"/>
        <v>47938</v>
      </c>
      <c r="C275" s="3">
        <f>IF(B275&lt;Inputs!$E$13,0,1)</f>
        <v>1</v>
      </c>
      <c r="D275" s="1"/>
      <c r="E275" s="9">
        <f>E133*Traffic!E1552*365/10^7*$C275</f>
        <v>0.17129520740450424</v>
      </c>
      <c r="F275" s="9">
        <f>F133*Traffic!F1552*365/10^7*$C275</f>
        <v>0.17989854104362482</v>
      </c>
      <c r="G275" s="9">
        <f>G133*Traffic!G1552*365/10^7*$C275</f>
        <v>0.2542545660111436</v>
      </c>
      <c r="H275" s="9">
        <f>H133*Traffic!H1552*365/10^7*$C275</f>
        <v>5.0546032873648651E-2</v>
      </c>
      <c r="I275" s="9">
        <f>I133*Traffic!I1552*365/10^7*$C275</f>
        <v>0.3224445615848297</v>
      </c>
      <c r="J275" s="9">
        <f>J133*Traffic!J1552*365/10^7*$C275</f>
        <v>3.4469601135141699</v>
      </c>
      <c r="K275" s="9">
        <f>K133*Traffic!K1552*365/10^7*$C275</f>
        <v>0.12986145030781202</v>
      </c>
      <c r="L275" s="9"/>
      <c r="M275" s="9">
        <f>M133*Traffic!M1552*12/10^7*$C275</f>
        <v>3.7585809072948496E-3</v>
      </c>
      <c r="N275" s="9">
        <f>N133*Traffic!N1552*12/10^7*$C275</f>
        <v>0</v>
      </c>
      <c r="O275" s="9">
        <f>O133*Traffic!O1552*12/10^7*$C275</f>
        <v>0</v>
      </c>
      <c r="P275" s="9">
        <f>P133*Traffic!P1552*12/10^7*$C275</f>
        <v>0</v>
      </c>
      <c r="Q275" s="9">
        <f>Q133*Traffic!Q1552*12/10^7*$C275</f>
        <v>0</v>
      </c>
      <c r="R275" s="9">
        <f>R133*Traffic!R1552*12/10^7*$C275</f>
        <v>0</v>
      </c>
      <c r="S275" s="9">
        <f>S133*Traffic!S1552*12/10^7*$C275</f>
        <v>0</v>
      </c>
      <c r="T275" s="9"/>
      <c r="U275" s="9">
        <f>U133*Traffic!U1552*365/10^7*$C275</f>
        <v>3.8370551133958E-2</v>
      </c>
      <c r="V275" s="9">
        <f>V133*Traffic!V1552*365/10^7*$C275</f>
        <v>3.2896756627739561E-2</v>
      </c>
      <c r="W275" s="9">
        <f>W133*Traffic!W1552*365/10^7*$C275</f>
        <v>4.1266723837640643E-2</v>
      </c>
      <c r="X275" s="9">
        <f>X133*Traffic!X1552*365/10^7*$C275</f>
        <v>3.2262208264823719E-2</v>
      </c>
      <c r="Y275" s="9">
        <f>Y133*Traffic!Y1552*365/10^7*$C275</f>
        <v>2.7191774365418905E-2</v>
      </c>
      <c r="Z275" s="9">
        <f>Z133*Traffic!Z1552*365/10^7*$C275</f>
        <v>0.41500101552220903</v>
      </c>
      <c r="AA275" s="9">
        <f>AA133*Traffic!AA1552*365/10^7*$C275</f>
        <v>1.7105553319910382E-2</v>
      </c>
      <c r="AB275" s="9"/>
      <c r="AC275" s="9">
        <f>AC133*Traffic!AC1552*12/10^7*$C275</f>
        <v>2.0552525560620028E-2</v>
      </c>
      <c r="AD275" s="9">
        <f>AD133*Traffic!AD1552*12/10^7*$C275</f>
        <v>1.1055764568238133E-2</v>
      </c>
      <c r="AE275" s="9">
        <f>AE133*Traffic!AE1552*12/10^7*$C275</f>
        <v>1.4733911651596147E-2</v>
      </c>
      <c r="AF275" s="9">
        <f>AF133*Traffic!AF1552*12/10^7*$C275</f>
        <v>1.1478698684499628E-2</v>
      </c>
      <c r="AG275" s="9">
        <f>AG133*Traffic!AG1552*12/10^7*$C275</f>
        <v>9.5234470582576895E-3</v>
      </c>
      <c r="AH275" s="9">
        <f>AH133*Traffic!AH1552*12/10^7*$C275</f>
        <v>0.1339033038642001</v>
      </c>
      <c r="AI275" s="101">
        <f>AI133*Traffic!AI1552*12/10^7*$C275</f>
        <v>1.6403763975536525E-2</v>
      </c>
      <c r="AJ275" s="9"/>
    </row>
    <row r="276" spans="2:36" x14ac:dyDescent="0.3">
      <c r="B276" s="85">
        <f t="shared" si="7"/>
        <v>48304</v>
      </c>
      <c r="C276" s="3">
        <f>IF(B276&lt;Inputs!$E$13,0,1)</f>
        <v>1</v>
      </c>
      <c r="D276" s="1"/>
      <c r="E276" s="9">
        <f>E134*Traffic!E1553*365/10^7*$C276</f>
        <v>0.18444823225877865</v>
      </c>
      <c r="F276" s="9">
        <f>F134*Traffic!F1553*365/10^7*$C276</f>
        <v>0.18940746392735927</v>
      </c>
      <c r="G276" s="9">
        <f>G134*Traffic!G1553*365/10^7*$C276</f>
        <v>0.26769373592887546</v>
      </c>
      <c r="H276" s="9">
        <f>H134*Traffic!H1553*365/10^7*$C276</f>
        <v>5.1953280379789989E-2</v>
      </c>
      <c r="I276" s="9">
        <f>I134*Traffic!I1553*365/10^7*$C276</f>
        <v>0.33142171131077081</v>
      </c>
      <c r="J276" s="9">
        <f>J134*Traffic!J1553*365/10^7*$C276</f>
        <v>3.5166827158102505</v>
      </c>
      <c r="K276" s="9">
        <f>K134*Traffic!K1553*365/10^7*$C276</f>
        <v>0.13248819327994729</v>
      </c>
      <c r="L276" s="9"/>
      <c r="M276" s="9">
        <f>M134*Traffic!M1553*12/10^7*$C276</f>
        <v>4.0471862269621317E-3</v>
      </c>
      <c r="N276" s="9">
        <f>N134*Traffic!N1553*12/10^7*$C276</f>
        <v>0</v>
      </c>
      <c r="O276" s="9">
        <f>O134*Traffic!O1553*12/10^7*$C276</f>
        <v>0</v>
      </c>
      <c r="P276" s="9">
        <f>P134*Traffic!P1553*12/10^7*$C276</f>
        <v>0</v>
      </c>
      <c r="Q276" s="9">
        <f>Q134*Traffic!Q1553*12/10^7*$C276</f>
        <v>0</v>
      </c>
      <c r="R276" s="9">
        <f>R134*Traffic!R1553*12/10^7*$C276</f>
        <v>0</v>
      </c>
      <c r="S276" s="9">
        <f>S134*Traffic!S1553*12/10^7*$C276</f>
        <v>0</v>
      </c>
      <c r="T276" s="9"/>
      <c r="U276" s="9">
        <f>U134*Traffic!U1553*365/10^7*$C276</f>
        <v>4.0398708836752915E-2</v>
      </c>
      <c r="V276" s="9">
        <f>V134*Traffic!V1553*365/10^7*$C276</f>
        <v>3.4094404173718194E-2</v>
      </c>
      <c r="W276" s="9">
        <f>W134*Traffic!W1553*365/10^7*$C276</f>
        <v>4.2769090502354737E-2</v>
      </c>
      <c r="X276" s="9">
        <f>X134*Traffic!X1553*365/10^7*$C276</f>
        <v>3.2914784750180386E-2</v>
      </c>
      <c r="Y276" s="9">
        <f>Y134*Traffic!Y1553*365/10^7*$C276</f>
        <v>2.7741789801446686E-2</v>
      </c>
      <c r="Z276" s="9">
        <f>Z134*Traffic!Z1553*365/10^7*$C276</f>
        <v>0.4255877761222655</v>
      </c>
      <c r="AA276" s="9">
        <f>AA134*Traffic!AA1553*365/10^7*$C276</f>
        <v>1.7541919476030534E-2</v>
      </c>
      <c r="AB276" s="9"/>
      <c r="AC276" s="9">
        <f>AC134*Traffic!AC1553*12/10^7*$C276</f>
        <v>2.1039572619835648E-2</v>
      </c>
      <c r="AD276" s="9">
        <f>AD134*Traffic!AD1553*12/10^7*$C276</f>
        <v>1.1318081466689493E-2</v>
      </c>
      <c r="AE276" s="9">
        <f>AE134*Traffic!AE1553*12/10^7*$C276</f>
        <v>1.5083498872149544E-2</v>
      </c>
      <c r="AF276" s="9">
        <f>AF134*Traffic!AF1553*12/10^7*$C276</f>
        <v>1.1745047809824112E-2</v>
      </c>
      <c r="AG276" s="9">
        <f>AG134*Traffic!AG1553*12/10^7*$C276</f>
        <v>9.7444269675453343E-3</v>
      </c>
      <c r="AH276" s="9">
        <f>AH134*Traffic!AH1553*12/10^7*$C276</f>
        <v>0.13710161385949385</v>
      </c>
      <c r="AI276" s="101">
        <f>AI134*Traffic!AI1553*12/10^7*$C276</f>
        <v>1.6795571502082735E-2</v>
      </c>
      <c r="AJ276" s="9"/>
    </row>
    <row r="277" spans="2:36" x14ac:dyDescent="0.3">
      <c r="B277" s="85">
        <f t="shared" si="7"/>
        <v>48669</v>
      </c>
      <c r="C277" s="3">
        <f>IF(B277&lt;Inputs!$E$13,0,1)</f>
        <v>1</v>
      </c>
      <c r="D277" s="1"/>
      <c r="E277" s="9">
        <f>E135*Traffic!E1554*365/10^7*$C277</f>
        <v>0.18537047342007248</v>
      </c>
      <c r="F277" s="9">
        <f>F135*Traffic!F1554*365/10^7*$C277</f>
        <v>0.19035450124699604</v>
      </c>
      <c r="G277" s="9">
        <f>G135*Traffic!G1554*365/10^7*$C277</f>
        <v>0.26903220460851984</v>
      </c>
      <c r="H277" s="9">
        <f>H135*Traffic!H1554*365/10^7*$C277</f>
        <v>5.3373336710170916E-2</v>
      </c>
      <c r="I277" s="9">
        <f>I135*Traffic!I1554*365/10^7*$C277</f>
        <v>0.34048057141993188</v>
      </c>
      <c r="J277" s="9">
        <f>J135*Traffic!J1554*365/10^7*$C277</f>
        <v>3.5870163701264559</v>
      </c>
      <c r="K277" s="9">
        <f>K135*Traffic!K1554*365/10^7*$C277</f>
        <v>0.13513795714554616</v>
      </c>
      <c r="L277" s="9"/>
      <c r="M277" s="9">
        <f>M135*Traffic!M1554*12/10^7*$C277</f>
        <v>4.3385836353034054E-3</v>
      </c>
      <c r="N277" s="9">
        <f>N135*Traffic!N1554*12/10^7*$C277</f>
        <v>0</v>
      </c>
      <c r="O277" s="9">
        <f>O135*Traffic!O1554*12/10^7*$C277</f>
        <v>0</v>
      </c>
      <c r="P277" s="9">
        <f>P135*Traffic!P1554*12/10^7*$C277</f>
        <v>0</v>
      </c>
      <c r="Q277" s="9">
        <f>Q135*Traffic!Q1554*12/10^7*$C277</f>
        <v>0</v>
      </c>
      <c r="R277" s="9">
        <f>R135*Traffic!R1554*12/10^7*$C277</f>
        <v>0</v>
      </c>
      <c r="S277" s="9">
        <f>S135*Traffic!S1554*12/10^7*$C277</f>
        <v>0</v>
      </c>
      <c r="T277" s="9"/>
      <c r="U277" s="9">
        <f>U135*Traffic!U1554*365/10^7*$C277</f>
        <v>4.0600702380936673E-2</v>
      </c>
      <c r="V277" s="9">
        <f>V135*Traffic!V1554*365/10^7*$C277</f>
        <v>3.4264876194586777E-2</v>
      </c>
      <c r="W277" s="9">
        <f>W135*Traffic!W1554*365/10^7*$C277</f>
        <v>4.2982935954866512E-2</v>
      </c>
      <c r="X277" s="9">
        <f>X135*Traffic!X1554*365/10^7*$C277</f>
        <v>3.4066802216436688E-2</v>
      </c>
      <c r="Y277" s="9">
        <f>Y135*Traffic!Y1554*365/10^7*$C277</f>
        <v>2.8712752444497308E-2</v>
      </c>
      <c r="Z277" s="9">
        <f>Z135*Traffic!Z1554*365/10^7*$C277</f>
        <v>0.43627002930293418</v>
      </c>
      <c r="AA277" s="9">
        <f>AA135*Traffic!AA1554*365/10^7*$C277</f>
        <v>1.7982221654878897E-2</v>
      </c>
      <c r="AB277" s="9"/>
      <c r="AC277" s="9">
        <f>AC135*Traffic!AC1554*12/10^7*$C277</f>
        <v>2.1530976336504411E-2</v>
      </c>
      <c r="AD277" s="9">
        <f>AD135*Traffic!AD1554*12/10^7*$C277</f>
        <v>1.1600084578843517E-2</v>
      </c>
      <c r="AE277" s="9">
        <f>AE135*Traffic!AE1554*12/10^7*$C277</f>
        <v>1.5459321721334424E-2</v>
      </c>
      <c r="AF277" s="9">
        <f>AF135*Traffic!AF1554*12/10^7*$C277</f>
        <v>1.2022523476020626E-2</v>
      </c>
      <c r="AG277" s="9">
        <f>AG135*Traffic!AG1554*12/10^7*$C277</f>
        <v>9.974638151722998E-3</v>
      </c>
      <c r="AH277" s="9">
        <f>AH135*Traffic!AH1554*12/10^7*$C277</f>
        <v>0.14032855937214386</v>
      </c>
      <c r="AI277" s="101">
        <f>AI135*Traffic!AI1554*12/10^7*$C277</f>
        <v>1.7190887009795014E-2</v>
      </c>
      <c r="AJ277" s="9"/>
    </row>
    <row r="278" spans="2:36" x14ac:dyDescent="0.3">
      <c r="B278" s="85">
        <f t="shared" si="7"/>
        <v>49034</v>
      </c>
      <c r="C278" s="3">
        <f>IF(B278&lt;Inputs!$E$13,0,1)</f>
        <v>1</v>
      </c>
      <c r="D278" s="1"/>
      <c r="E278" s="9">
        <f>E136*Traffic!E1555*365/10^7*$C278</f>
        <v>0.18629732578717279</v>
      </c>
      <c r="F278" s="9">
        <f>F136*Traffic!F1555*365/10^7*$C278</f>
        <v>0.20000201346928695</v>
      </c>
      <c r="G278" s="9">
        <f>G136*Traffic!G1555*365/10^7*$C278</f>
        <v>0.2826672458875425</v>
      </c>
      <c r="H278" s="9">
        <f>H136*Traffic!H1555*365/10^7*$C278</f>
        <v>5.4806294771846141E-2</v>
      </c>
      <c r="I278" s="9">
        <f>I136*Traffic!I1555*365/10^7*$C278</f>
        <v>0.34962173458740176</v>
      </c>
      <c r="J278" s="9">
        <f>J136*Traffic!J1555*365/10^7*$C278</f>
        <v>3.6579654439179263</v>
      </c>
      <c r="K278" s="9">
        <f>K136*Traffic!K1555*365/10^7*$C278</f>
        <v>0.13781090644496916</v>
      </c>
      <c r="L278" s="9"/>
      <c r="M278" s="9">
        <f>M136*Traffic!M1555*12/10^7*$C278</f>
        <v>4.6327938380724167E-3</v>
      </c>
      <c r="N278" s="9">
        <f>N136*Traffic!N1555*12/10^7*$C278</f>
        <v>0</v>
      </c>
      <c r="O278" s="9">
        <f>O136*Traffic!O1555*12/10^7*$C278</f>
        <v>0</v>
      </c>
      <c r="P278" s="9">
        <f>P136*Traffic!P1555*12/10^7*$C278</f>
        <v>0</v>
      </c>
      <c r="Q278" s="9">
        <f>Q136*Traffic!Q1555*12/10^7*$C278</f>
        <v>0</v>
      </c>
      <c r="R278" s="9">
        <f>R136*Traffic!R1555*12/10^7*$C278</f>
        <v>0</v>
      </c>
      <c r="S278" s="9">
        <f>S136*Traffic!S1555*12/10^7*$C278</f>
        <v>0</v>
      </c>
      <c r="T278" s="9"/>
      <c r="U278" s="9">
        <f>U136*Traffic!U1555*365/10^7*$C278</f>
        <v>4.2658419797061413E-2</v>
      </c>
      <c r="V278" s="9">
        <f>V136*Traffic!V1555*365/10^7*$C278</f>
        <v>3.5479721805122121E-2</v>
      </c>
      <c r="W278" s="9">
        <f>W136*Traffic!W1555*365/10^7*$C278</f>
        <v>4.4506876411448126E-2</v>
      </c>
      <c r="X278" s="9">
        <f>X136*Traffic!X1555*365/10^7*$C278</f>
        <v>3.4733326607627832E-2</v>
      </c>
      <c r="Y278" s="9">
        <f>Y136*Traffic!Y1555*365/10^7*$C278</f>
        <v>2.9274523687976617E-2</v>
      </c>
      <c r="Z278" s="9">
        <f>Z136*Traffic!Z1555*365/10^7*$C278</f>
        <v>0.44704846532100662</v>
      </c>
      <c r="AA278" s="9">
        <f>AA136*Traffic!AA1555*365/10^7*$C278</f>
        <v>1.842648830752884E-2</v>
      </c>
      <c r="AB278" s="9"/>
      <c r="AC278" s="9">
        <f>AC136*Traffic!AC1555*12/10^7*$C278</f>
        <v>2.2026768101024361E-2</v>
      </c>
      <c r="AD278" s="9">
        <f>AD136*Traffic!AD1555*12/10^7*$C278</f>
        <v>1.1867198634055897E-2</v>
      </c>
      <c r="AE278" s="9">
        <f>AE136*Traffic!AE1555*12/10^7*$C278</f>
        <v>1.5815302066801023E-2</v>
      </c>
      <c r="AF278" s="9">
        <f>AF136*Traffic!AF1555*12/10^7*$C278</f>
        <v>1.2311274039855175E-2</v>
      </c>
      <c r="AG278" s="9">
        <f>AG136*Traffic!AG1555*12/10^7*$C278</f>
        <v>1.0214203696851715E-2</v>
      </c>
      <c r="AH278" s="9">
        <f>AH136*Traffic!AH1555*12/10^7*$C278</f>
        <v>0.14365337773553524</v>
      </c>
      <c r="AI278" s="101">
        <f>AI136*Traffic!AI1555*12/10^7*$C278</f>
        <v>1.759819238703883E-2</v>
      </c>
      <c r="AJ278" s="9"/>
    </row>
    <row r="279" spans="2:36" x14ac:dyDescent="0.3">
      <c r="B279" s="85">
        <f t="shared" si="7"/>
        <v>49399</v>
      </c>
      <c r="C279" s="3">
        <f>IF(B279&lt;Inputs!$E$13,0,1)</f>
        <v>1</v>
      </c>
      <c r="D279" s="1"/>
      <c r="E279" s="9">
        <f>E137*Traffic!E1556*365/10^7*$C279</f>
        <v>0.18722881241610864</v>
      </c>
      <c r="F279" s="9">
        <f>F137*Traffic!F1556*365/10^7*$C279</f>
        <v>0.20100202353663341</v>
      </c>
      <c r="G279" s="9">
        <f>G137*Traffic!G1556*365/10^7*$C279</f>
        <v>0.28408058211698017</v>
      </c>
      <c r="H279" s="9">
        <f>H137*Traffic!H1556*365/10^7*$C279</f>
        <v>5.625224808072038E-2</v>
      </c>
      <c r="I279" s="9">
        <f>I137*Traffic!I1556*365/10^7*$C279</f>
        <v>0.35884579737226086</v>
      </c>
      <c r="J279" s="9">
        <f>J137*Traffic!J1556*365/10^7*$C279</f>
        <v>3.7828133949386031</v>
      </c>
      <c r="K279" s="9">
        <f>K137*Traffic!K1556*365/10^7*$C279</f>
        <v>0.14251445259972134</v>
      </c>
      <c r="L279" s="9"/>
      <c r="M279" s="9">
        <f>M137*Traffic!M1556*12/10^7*$C279</f>
        <v>4.6559578072627788E-3</v>
      </c>
      <c r="N279" s="9">
        <f>N137*Traffic!N1556*12/10^7*$C279</f>
        <v>0</v>
      </c>
      <c r="O279" s="9">
        <f>O137*Traffic!O1556*12/10^7*$C279</f>
        <v>0</v>
      </c>
      <c r="P279" s="9">
        <f>P137*Traffic!P1556*12/10^7*$C279</f>
        <v>0</v>
      </c>
      <c r="Q279" s="9">
        <f>Q137*Traffic!Q1556*12/10^7*$C279</f>
        <v>0</v>
      </c>
      <c r="R279" s="9">
        <f>R137*Traffic!R1556*12/10^7*$C279</f>
        <v>0</v>
      </c>
      <c r="S279" s="9">
        <f>S137*Traffic!S1556*12/10^7*$C279</f>
        <v>0</v>
      </c>
      <c r="T279" s="9"/>
      <c r="U279" s="9">
        <f>U137*Traffic!U1556*365/10^7*$C279</f>
        <v>4.2871711896046709E-2</v>
      </c>
      <c r="V279" s="9">
        <f>V137*Traffic!V1556*365/10^7*$C279</f>
        <v>3.6705859249857961E-2</v>
      </c>
      <c r="W279" s="9">
        <f>W137*Traffic!W1556*365/10^7*$C279</f>
        <v>4.6044981699196713E-2</v>
      </c>
      <c r="X279" s="9">
        <f>X137*Traffic!X1556*365/10^7*$C279</f>
        <v>3.540566457267548E-2</v>
      </c>
      <c r="Y279" s="9">
        <f>Y137*Traffic!Y1556*365/10^7*$C279</f>
        <v>2.9841194825079596E-2</v>
      </c>
      <c r="Z279" s="9">
        <f>Z137*Traffic!Z1556*365/10^7*$C279</f>
        <v>0.45792377894852732</v>
      </c>
      <c r="AA279" s="9">
        <f>AA137*Traffic!AA1556*365/10^7*$C279</f>
        <v>1.8874748071163919E-2</v>
      </c>
      <c r="AB279" s="9"/>
      <c r="AC279" s="9">
        <f>AC137*Traffic!AC1556*12/10^7*$C279</f>
        <v>2.2575739204687549E-2</v>
      </c>
      <c r="AD279" s="9">
        <f>AD137*Traffic!AD1556*12/10^7*$C279</f>
        <v>1.2154207094412579E-2</v>
      </c>
      <c r="AE279" s="9">
        <f>AE137*Traffic!AE1556*12/10^7*$C279</f>
        <v>1.6197795495641282E-2</v>
      </c>
      <c r="AF279" s="9">
        <f>AF137*Traffic!AF1556*12/10^7*$C279</f>
        <v>1.2602611546241179E-2</v>
      </c>
      <c r="AG279" s="9">
        <f>AG137*Traffic!AG1556*12/10^7*$C279</f>
        <v>1.0455915531477926E-2</v>
      </c>
      <c r="AH279" s="9">
        <f>AH137*Traffic!AH1556*12/10^7*$C279</f>
        <v>0.14707731215921738</v>
      </c>
      <c r="AI279" s="101">
        <f>AI137*Traffic!AI1556*12/10^7*$C279</f>
        <v>1.8017639932640522E-2</v>
      </c>
      <c r="AJ279" s="9"/>
    </row>
    <row r="280" spans="2:36" x14ac:dyDescent="0.3">
      <c r="B280" s="85">
        <f t="shared" si="7"/>
        <v>49765</v>
      </c>
      <c r="C280" s="3">
        <f>IF(B280&lt;Inputs!$E$13,0,1)</f>
        <v>1</v>
      </c>
      <c r="D280" s="1"/>
      <c r="E280" s="9">
        <f>E138*Traffic!E1557*365/10^7*$C280</f>
        <v>0.20070928691006842</v>
      </c>
      <c r="F280" s="9">
        <f>F138*Traffic!F1557*365/10^7*$C280</f>
        <v>0.21078994816102595</v>
      </c>
      <c r="G280" s="9">
        <f>G138*Traffic!G1557*365/10^7*$C280</f>
        <v>0.29791407133311132</v>
      </c>
      <c r="H280" s="9">
        <f>H138*Traffic!H1557*365/10^7*$C280</f>
        <v>5.6533509321123977E-2</v>
      </c>
      <c r="I280" s="9">
        <f>I138*Traffic!I1557*365/10^7*$C280</f>
        <v>0.36064002635912218</v>
      </c>
      <c r="J280" s="9">
        <f>J138*Traffic!J1557*365/10^7*$C280</f>
        <v>3.8552729191233435</v>
      </c>
      <c r="K280" s="9">
        <f>K138*Traffic!K1557*365/10^7*$C280</f>
        <v>0.14524430690303991</v>
      </c>
      <c r="L280" s="9"/>
      <c r="M280" s="9">
        <f>M138*Traffic!M1557*12/10^7*$C280</f>
        <v>4.954486866669626E-3</v>
      </c>
      <c r="N280" s="9">
        <f>N138*Traffic!N1557*12/10^7*$C280</f>
        <v>0</v>
      </c>
      <c r="O280" s="9">
        <f>O138*Traffic!O1557*12/10^7*$C280</f>
        <v>0</v>
      </c>
      <c r="P280" s="9">
        <f>P138*Traffic!P1557*12/10^7*$C280</f>
        <v>0</v>
      </c>
      <c r="Q280" s="9">
        <f>Q138*Traffic!Q1557*12/10^7*$C280</f>
        <v>0</v>
      </c>
      <c r="R280" s="9">
        <f>R138*Traffic!R1557*12/10^7*$C280</f>
        <v>0</v>
      </c>
      <c r="S280" s="9">
        <f>S138*Traffic!S1557*12/10^7*$C280</f>
        <v>0</v>
      </c>
      <c r="T280" s="9"/>
      <c r="U280" s="9">
        <f>U138*Traffic!U1557*365/10^7*$C280</f>
        <v>4.4959377866636813E-2</v>
      </c>
      <c r="V280" s="9">
        <f>V138*Traffic!V1557*365/10^7*$C280</f>
        <v>3.6889388546107245E-2</v>
      </c>
      <c r="W280" s="9">
        <f>W138*Traffic!W1557*365/10^7*$C280</f>
        <v>4.627520660769268E-2</v>
      </c>
      <c r="X280" s="9">
        <f>X138*Traffic!X1557*365/10^7*$C280</f>
        <v>3.6585022272877965E-2</v>
      </c>
      <c r="Y280" s="9">
        <f>Y138*Traffic!Y1557*365/10^7*$C280</f>
        <v>3.0835200821717805E-2</v>
      </c>
      <c r="Z280" s="9">
        <f>Z138*Traffic!Z1557*365/10^7*$C280</f>
        <v>0.46889666950069014</v>
      </c>
      <c r="AA280" s="9">
        <f>AA138*Traffic!AA1557*365/10^7*$C280</f>
        <v>1.9327029770227652E-2</v>
      </c>
      <c r="AB280" s="9"/>
      <c r="AC280" s="9">
        <f>AC138*Traffic!AC1557*12/10^7*$C280</f>
        <v>2.3080645855798873E-2</v>
      </c>
      <c r="AD280" s="9">
        <f>AD138*Traffic!AD1557*12/10^7*$C280</f>
        <v>1.2443788959406975E-2</v>
      </c>
      <c r="AE280" s="9">
        <f>AE138*Traffic!AE1557*12/10^7*$C280</f>
        <v>1.658371847621826E-2</v>
      </c>
      <c r="AF280" s="9">
        <f>AF138*Traffic!AF1557*12/10^7*$C280</f>
        <v>1.2905436570527258E-2</v>
      </c>
      <c r="AG280" s="9">
        <f>AG138*Traffic!AG1557*12/10^7*$C280</f>
        <v>1.0707158130135775E-2</v>
      </c>
      <c r="AH280" s="9">
        <f>AH138*Traffic!AH1557*12/10^7*$C280</f>
        <v>0.15053189459269298</v>
      </c>
      <c r="AI280" s="101">
        <f>AI138*Traffic!AI1557*12/10^7*$C280</f>
        <v>1.8440841998888555E-2</v>
      </c>
      <c r="AJ280" s="9"/>
    </row>
    <row r="281" spans="2:36" x14ac:dyDescent="0.3">
      <c r="B281" s="85">
        <f t="shared" si="7"/>
        <v>50130</v>
      </c>
      <c r="C281" s="3">
        <f>IF(B281&lt;Inputs!$E$13,0,1)</f>
        <v>1</v>
      </c>
      <c r="D281" s="1"/>
      <c r="E281" s="9">
        <f>E139*Traffic!E1558*365/10^7*$C281</f>
        <v>0.20171283334461876</v>
      </c>
      <c r="F281" s="9">
        <f>F139*Traffic!F1558*365/10^7*$C281</f>
        <v>0.211843897901831</v>
      </c>
      <c r="G281" s="9">
        <f>G139*Traffic!G1558*365/10^7*$C281</f>
        <v>0.29940364168977684</v>
      </c>
      <c r="H281" s="9">
        <f>H139*Traffic!H1558*365/10^7*$C281</f>
        <v>5.7999847219140629E-2</v>
      </c>
      <c r="I281" s="9">
        <f>I139*Traffic!I1558*365/10^7*$C281</f>
        <v>0.36999412704281182</v>
      </c>
      <c r="J281" s="9">
        <f>J139*Traffic!J1558*365/10^7*$C281</f>
        <v>3.928362468215056</v>
      </c>
      <c r="K281" s="9">
        <f>K139*Traffic!K1558*365/10^7*$C281</f>
        <v>0.14799789688807677</v>
      </c>
      <c r="L281" s="9"/>
      <c r="M281" s="9">
        <f>M139*Traffic!M1558*12/10^7*$C281</f>
        <v>5.2558848177253602E-3</v>
      </c>
      <c r="N281" s="9">
        <f>N139*Traffic!N1558*12/10^7*$C281</f>
        <v>0</v>
      </c>
      <c r="O281" s="9">
        <f>O139*Traffic!O1558*12/10^7*$C281</f>
        <v>0</v>
      </c>
      <c r="P281" s="9">
        <f>P139*Traffic!P1558*12/10^7*$C281</f>
        <v>0</v>
      </c>
      <c r="Q281" s="9">
        <f>Q139*Traffic!Q1558*12/10^7*$C281</f>
        <v>0</v>
      </c>
      <c r="R281" s="9">
        <f>R139*Traffic!R1558*12/10^7*$C281</f>
        <v>0</v>
      </c>
      <c r="S281" s="9">
        <f>S139*Traffic!S1558*12/10^7*$C281</f>
        <v>0</v>
      </c>
      <c r="T281" s="9"/>
      <c r="U281" s="9">
        <f>U139*Traffic!U1558*365/10^7*$C281</f>
        <v>4.5184174755969989E-2</v>
      </c>
      <c r="V281" s="9">
        <f>V139*Traffic!V1558*365/10^7*$C281</f>
        <v>3.8133087931376E-2</v>
      </c>
      <c r="W281" s="9">
        <f>W139*Traffic!W1558*365/10^7*$C281</f>
        <v>4.7835342144752033E-2</v>
      </c>
      <c r="X281" s="9">
        <f>X139*Traffic!X1558*365/10^7*$C281</f>
        <v>3.7271617896355282E-2</v>
      </c>
      <c r="Y281" s="9">
        <f>Y139*Traffic!Y1558*365/10^7*$C281</f>
        <v>3.1413888837139074E-2</v>
      </c>
      <c r="Z281" s="9">
        <f>Z139*Traffic!Z1558*365/10^7*$C281</f>
        <v>0.47996784086390071</v>
      </c>
      <c r="AA281" s="9">
        <f>AA139*Traffic!AA1558*365/10^7*$C281</f>
        <v>1.978336241758025E-2</v>
      </c>
      <c r="AB281" s="9"/>
      <c r="AC281" s="9">
        <f>AC139*Traffic!AC1558*12/10^7*$C281</f>
        <v>2.3639285691799097E-2</v>
      </c>
      <c r="AD281" s="9">
        <f>AD139*Traffic!AD1558*12/10^7*$C281</f>
        <v>1.2735962787873957E-2</v>
      </c>
      <c r="AE281" s="9">
        <f>AE139*Traffic!AE1558*12/10^7*$C281</f>
        <v>1.6973095741713622E-2</v>
      </c>
      <c r="AF281" s="9">
        <f>AF139*Traffic!AF1558*12/10^7*$C281</f>
        <v>1.3210974779767543E-2</v>
      </c>
      <c r="AG281" s="9">
        <f>AG139*Traffic!AG1558*12/10^7*$C281</f>
        <v>1.0960651756891914E-2</v>
      </c>
      <c r="AH281" s="9">
        <f>AH139*Traffic!AH1558*12/10^7*$C281</f>
        <v>0.15415748908959895</v>
      </c>
      <c r="AI281" s="101">
        <f>AI139*Traffic!AI1558*12/10^7*$C281</f>
        <v>1.8884993821001665E-2</v>
      </c>
      <c r="AJ281" s="9"/>
    </row>
    <row r="282" spans="2:36" x14ac:dyDescent="0.3">
      <c r="B282" s="85">
        <f t="shared" si="7"/>
        <v>50495</v>
      </c>
      <c r="C282" s="3">
        <f>IF(B282&lt;Inputs!$E$13,0,1)</f>
        <v>1</v>
      </c>
      <c r="D282" s="1"/>
      <c r="E282" s="9">
        <f>E140*Traffic!E1559*365/10^7*$C282</f>
        <v>0.20272139751134186</v>
      </c>
      <c r="F282" s="9">
        <f>F140*Traffic!F1559*365/10^7*$C282</f>
        <v>0.21290311739134016</v>
      </c>
      <c r="G282" s="9">
        <f>G140*Traffic!G1559*365/10^7*$C282</f>
        <v>0.30090065989822573</v>
      </c>
      <c r="H282" s="9">
        <f>H140*Traffic!H1559*365/10^7*$C282</f>
        <v>5.9479435158404419E-2</v>
      </c>
      <c r="I282" s="9">
        <f>I140*Traffic!I1559*365/10^7*$C282</f>
        <v>0.37943275273267946</v>
      </c>
      <c r="J282" s="9">
        <f>J140*Traffic!J1559*365/10^7*$C282</f>
        <v>4.0561687813932847</v>
      </c>
      <c r="K282" s="9">
        <f>K140*Traffic!K1559*365/10^7*$C282</f>
        <v>0.15281289695806546</v>
      </c>
      <c r="L282" s="9"/>
      <c r="M282" s="9">
        <f>M140*Traffic!M1559*12/10^7*$C282</f>
        <v>5.5601728861199851E-3</v>
      </c>
      <c r="N282" s="9">
        <f>N140*Traffic!N1559*12/10^7*$C282</f>
        <v>0</v>
      </c>
      <c r="O282" s="9">
        <f>O140*Traffic!O1559*12/10^7*$C282</f>
        <v>0</v>
      </c>
      <c r="P282" s="9">
        <f>P140*Traffic!P1559*12/10^7*$C282</f>
        <v>0</v>
      </c>
      <c r="Q282" s="9">
        <f>Q140*Traffic!Q1559*12/10^7*$C282</f>
        <v>0</v>
      </c>
      <c r="R282" s="9">
        <f>R140*Traffic!R1559*12/10^7*$C282</f>
        <v>0</v>
      </c>
      <c r="S282" s="9">
        <f>S140*Traffic!S1559*12/10^7*$C282</f>
        <v>0</v>
      </c>
      <c r="T282" s="9"/>
      <c r="U282" s="9">
        <f>U140*Traffic!U1559*365/10^7*$C282</f>
        <v>4.5410095629749833E-2</v>
      </c>
      <c r="V282" s="9">
        <f>V140*Traffic!V1559*365/10^7*$C282</f>
        <v>3.9388302075783789E-2</v>
      </c>
      <c r="W282" s="9">
        <f>W140*Traffic!W1559*365/10^7*$C282</f>
        <v>4.9409922157016783E-2</v>
      </c>
      <c r="X282" s="9">
        <f>X140*Traffic!X1559*365/10^7*$C282</f>
        <v>3.7964164850510525E-2</v>
      </c>
      <c r="Y282" s="9">
        <f>Y140*Traffic!Y1559*365/10^7*$C282</f>
        <v>3.1997592852694032E-2</v>
      </c>
      <c r="Z282" s="9">
        <f>Z140*Traffic!Z1559*365/10^7*$C282</f>
        <v>0.49113800152400611</v>
      </c>
      <c r="AA282" s="9">
        <f>AA140*Traffic!AA1559*365/10^7*$C282</f>
        <v>2.0243775215662115E-2</v>
      </c>
      <c r="AB282" s="9"/>
      <c r="AC282" s="9">
        <f>AC140*Traffic!AC1559*12/10^7*$C282</f>
        <v>2.4202934910012932E-2</v>
      </c>
      <c r="AD282" s="9">
        <f>AD140*Traffic!AD1559*12/10^7*$C282</f>
        <v>1.3030747259901618E-2</v>
      </c>
      <c r="AE282" s="9">
        <f>AE140*Traffic!AE1559*12/10^7*$C282</f>
        <v>1.7365952186902039E-2</v>
      </c>
      <c r="AF282" s="9">
        <f>AF140*Traffic!AF1559*12/10^7*$C282</f>
        <v>1.3519245735185963E-2</v>
      </c>
      <c r="AG282" s="9">
        <f>AG140*Traffic!AG1559*12/10^7*$C282</f>
        <v>1.1216412640962356E-2</v>
      </c>
      <c r="AH282" s="9">
        <f>AH140*Traffic!AH1559*12/10^7*$C282</f>
        <v>0.15781557623410924</v>
      </c>
      <c r="AI282" s="101">
        <f>AI140*Traffic!AI1559*12/10^7*$C282</f>
        <v>1.9333126140285928E-2</v>
      </c>
      <c r="AJ282" s="9"/>
    </row>
    <row r="283" spans="2:36" x14ac:dyDescent="0.3">
      <c r="B283" s="85">
        <f t="shared" si="7"/>
        <v>50860</v>
      </c>
      <c r="C283" s="3">
        <f>IF(B283&lt;Inputs!$E$13,0,1)</f>
        <v>1</v>
      </c>
      <c r="D283" s="1"/>
      <c r="E283" s="9">
        <f>E141*Traffic!E1560*365/10^7*$C283</f>
        <v>0.21646844228007975</v>
      </c>
      <c r="F283" s="9">
        <f>F141*Traffic!F1560*365/10^7*$C283</f>
        <v>0.22288295101905922</v>
      </c>
      <c r="G283" s="9">
        <f>G141*Traffic!G1560*365/10^7*$C283</f>
        <v>0.31500537833095493</v>
      </c>
      <c r="H283" s="9">
        <f>H141*Traffic!H1560*365/10^7*$C283</f>
        <v>6.0972368980880348E-2</v>
      </c>
      <c r="I283" s="9">
        <f>I141*Traffic!I1560*365/10^7*$C283</f>
        <v>0.38895651482626964</v>
      </c>
      <c r="J283" s="9">
        <f>J141*Traffic!J1560*365/10^7*$C283</f>
        <v>4.1308022869709209</v>
      </c>
      <c r="K283" s="9">
        <f>K141*Traffic!K1560*365/10^7*$C283</f>
        <v>0.15562465426209382</v>
      </c>
      <c r="L283" s="9"/>
      <c r="M283" s="9">
        <f>M141*Traffic!M1560*12/10^7*$C283</f>
        <v>5.8673724380781172E-3</v>
      </c>
      <c r="N283" s="9">
        <f>N141*Traffic!N1560*12/10^7*$C283</f>
        <v>0</v>
      </c>
      <c r="O283" s="9">
        <f>O141*Traffic!O1560*12/10^7*$C283</f>
        <v>0</v>
      </c>
      <c r="P283" s="9">
        <f>P141*Traffic!P1560*12/10^7*$C283</f>
        <v>0</v>
      </c>
      <c r="Q283" s="9">
        <f>Q141*Traffic!Q1560*12/10^7*$C283</f>
        <v>0</v>
      </c>
      <c r="R283" s="9">
        <f>R141*Traffic!R1560*12/10^7*$C283</f>
        <v>0</v>
      </c>
      <c r="S283" s="9">
        <f>S141*Traffic!S1560*12/10^7*$C283</f>
        <v>0</v>
      </c>
      <c r="T283" s="9"/>
      <c r="U283" s="9">
        <f>U141*Traffic!U1560*365/10^7*$C283</f>
        <v>4.7538693862394357E-2</v>
      </c>
      <c r="V283" s="9">
        <f>V141*Traffic!V1560*365/10^7*$C283</f>
        <v>3.9585243586162708E-2</v>
      </c>
      <c r="W283" s="9">
        <f>W141*Traffic!W1560*365/10^7*$C283</f>
        <v>4.9656971767801858E-2</v>
      </c>
      <c r="X283" s="9">
        <f>X141*Traffic!X1560*365/10^7*$C283</f>
        <v>3.9171425292756745E-2</v>
      </c>
      <c r="Y283" s="9">
        <f>Y141*Traffic!Y1560*365/10^7*$C283</f>
        <v>3.3015116305409688E-2</v>
      </c>
      <c r="Z283" s="9">
        <f>Z141*Traffic!Z1560*365/10^7*$C283</f>
        <v>0.50240786459469067</v>
      </c>
      <c r="AA283" s="9">
        <f>AA141*Traffic!AA1560*365/10^7*$C283</f>
        <v>2.070829755766436E-2</v>
      </c>
      <c r="AB283" s="9"/>
      <c r="AC283" s="9">
        <f>AC141*Traffic!AC1560*12/10^7*$C283</f>
        <v>2.4771629638266617E-2</v>
      </c>
      <c r="AD283" s="9">
        <f>AD141*Traffic!AD1560*12/10^7*$C283</f>
        <v>1.3346027345378231E-2</v>
      </c>
      <c r="AE283" s="9">
        <f>AE141*Traffic!AE1560*12/10^7*$C283</f>
        <v>1.7786122940018967E-2</v>
      </c>
      <c r="AF283" s="9">
        <f>AF141*Traffic!AF1560*12/10^7*$C283</f>
        <v>1.3839284946601197E-2</v>
      </c>
      <c r="AG283" s="9">
        <f>AG141*Traffic!AG1560*12/10^7*$C283</f>
        <v>1.1481937206965231E-2</v>
      </c>
      <c r="AH283" s="9">
        <f>AH141*Traffic!AH1560*12/10^7*$C283</f>
        <v>0.16150639031283726</v>
      </c>
      <c r="AI283" s="101">
        <f>AI141*Traffic!AI1560*12/10^7*$C283</f>
        <v>1.9785267657917518E-2</v>
      </c>
      <c r="AJ283" s="9"/>
    </row>
    <row r="284" spans="2:36" x14ac:dyDescent="0.3">
      <c r="B284" s="85">
        <f t="shared" si="7"/>
        <v>51226</v>
      </c>
      <c r="C284" s="3">
        <f>IF(B284&lt;Inputs!$E$13,0,1)</f>
        <v>1</v>
      </c>
      <c r="D284" s="1"/>
      <c r="E284" s="9">
        <f>E142*Traffic!E1561*365/10^7*$C284</f>
        <v>0.21755078449148005</v>
      </c>
      <c r="F284" s="9">
        <f>F142*Traffic!F1561*365/10^7*$C284</f>
        <v>0.22399736577415444</v>
      </c>
      <c r="G284" s="9">
        <f>G142*Traffic!G1561*365/10^7*$C284</f>
        <v>0.31658040522260972</v>
      </c>
      <c r="H284" s="9">
        <f>H142*Traffic!H1561*365/10^7*$C284</f>
        <v>6.2478745155702099E-2</v>
      </c>
      <c r="I284" s="9">
        <f>I142*Traffic!I1561*365/10^7*$C284</f>
        <v>0.39856602872197749</v>
      </c>
      <c r="J284" s="9">
        <f>J142*Traffic!J1561*365/10^7*$C284</f>
        <v>4.2060807233847983</v>
      </c>
      <c r="K284" s="9">
        <f>K142*Traffic!K1561*365/10^7*$C284</f>
        <v>0.15846070881673865</v>
      </c>
      <c r="L284" s="9"/>
      <c r="M284" s="9">
        <f>M142*Traffic!M1561*12/10^7*$C284</f>
        <v>6.1775049812336745E-3</v>
      </c>
      <c r="N284" s="9">
        <f>N142*Traffic!N1561*12/10^7*$C284</f>
        <v>0</v>
      </c>
      <c r="O284" s="9">
        <f>O142*Traffic!O1561*12/10^7*$C284</f>
        <v>0</v>
      </c>
      <c r="P284" s="9">
        <f>P142*Traffic!P1561*12/10^7*$C284</f>
        <v>0</v>
      </c>
      <c r="Q284" s="9">
        <f>Q142*Traffic!Q1561*12/10^7*$C284</f>
        <v>0</v>
      </c>
      <c r="R284" s="9">
        <f>R142*Traffic!R1561*12/10^7*$C284</f>
        <v>0</v>
      </c>
      <c r="S284" s="9">
        <f>S142*Traffic!S1561*12/10^7*$C284</f>
        <v>0</v>
      </c>
      <c r="T284" s="9"/>
      <c r="U284" s="9">
        <f>U142*Traffic!U1561*365/10^7*$C284</f>
        <v>4.7776387331706319E-2</v>
      </c>
      <c r="V284" s="9">
        <f>V142*Traffic!V1561*365/10^7*$C284</f>
        <v>4.0858390609609552E-2</v>
      </c>
      <c r="W284" s="9">
        <f>W142*Traffic!W1561*365/10^7*$C284</f>
        <v>5.1254047346279807E-2</v>
      </c>
      <c r="X284" s="9">
        <f>X142*Traffic!X1561*365/10^7*$C284</f>
        <v>3.987854582726235E-2</v>
      </c>
      <c r="Y284" s="9">
        <f>Y142*Traffic!Y1561*365/10^7*$C284</f>
        <v>3.3611103469883968E-2</v>
      </c>
      <c r="Z284" s="9">
        <f>Z142*Traffic!Z1561*365/10^7*$C284</f>
        <v>0.51377814784604414</v>
      </c>
      <c r="AA284" s="9">
        <f>AA142*Traffic!AA1561*365/10^7*$C284</f>
        <v>2.1176959028706237E-2</v>
      </c>
      <c r="AB284" s="9"/>
      <c r="AC284" s="9">
        <f>AC142*Traffic!AC1561*12/10^7*$C284</f>
        <v>2.5345406240430076E-2</v>
      </c>
      <c r="AD284" s="9">
        <f>AD142*Traffic!AD1561*12/10^7*$C284</f>
        <v>1.3664134463028107E-2</v>
      </c>
      <c r="AE284" s="9">
        <f>AE142*Traffic!AE1561*12/10^7*$C284</f>
        <v>1.8210061251862381E-2</v>
      </c>
      <c r="AF284" s="9">
        <f>AF142*Traffic!AF1561*12/10^7*$C284</f>
        <v>1.4171247468903388E-2</v>
      </c>
      <c r="AG284" s="9">
        <f>AG142*Traffic!AG1561*12/10^7*$C284</f>
        <v>1.1757354098144679E-2</v>
      </c>
      <c r="AH284" s="9">
        <f>AH142*Traffic!AH1561*12/10^7*$C284</f>
        <v>0.16537242299068061</v>
      </c>
      <c r="AI284" s="101">
        <f>AI142*Traffic!AI1561*12/10^7*$C284</f>
        <v>2.0258874251175073E-2</v>
      </c>
      <c r="AJ284" s="9"/>
    </row>
    <row r="285" spans="2:36" x14ac:dyDescent="0.3">
      <c r="B285" s="85">
        <f t="shared" si="7"/>
        <v>51591</v>
      </c>
      <c r="C285" s="3">
        <f>IF(B285&lt;Inputs!$E$13,0,1)</f>
        <v>1</v>
      </c>
      <c r="E285" s="9">
        <f>E143*Traffic!E1562*365/10^7*$C285</f>
        <v>0.16377418607785579</v>
      </c>
      <c r="F285" s="9">
        <f>F143*Traffic!F1562*365/10^7*$C285</f>
        <v>0.17537231963082114</v>
      </c>
      <c r="G285" s="9">
        <f>G143*Traffic!G1562*365/10^7*$C285</f>
        <v>0.24785755770687018</v>
      </c>
      <c r="H285" s="9">
        <f>H143*Traffic!H1562*365/10^7*$C285</f>
        <v>4.793907174760114E-2</v>
      </c>
      <c r="I285" s="9">
        <f>I143*Traffic!I1562*365/10^7*$C285</f>
        <v>0.30581416767323727</v>
      </c>
      <c r="J285" s="9">
        <f>J143*Traffic!J1562*365/10^7*$C285</f>
        <v>3.248618892291804</v>
      </c>
      <c r="K285" s="9">
        <f>K143*Traffic!K1562*365/10^7*$C285</f>
        <v>0.12238910429986834</v>
      </c>
      <c r="L285" s="9"/>
      <c r="M285" s="9">
        <f>M143*Traffic!M1562*12/10^7*$C285</f>
        <v>4.8618667906440713E-3</v>
      </c>
      <c r="N285" s="9">
        <f>N143*Traffic!N1562*12/10^7*$C285</f>
        <v>0</v>
      </c>
      <c r="O285" s="9">
        <f>O143*Traffic!O1562*12/10^7*$C285</f>
        <v>0</v>
      </c>
      <c r="P285" s="9">
        <f>P143*Traffic!P1562*12/10^7*$C285</f>
        <v>0</v>
      </c>
      <c r="Q285" s="9">
        <f>Q143*Traffic!Q1562*12/10^7*$C285</f>
        <v>0</v>
      </c>
      <c r="R285" s="9">
        <f>R143*Traffic!R1562*12/10^7*$C285</f>
        <v>0</v>
      </c>
      <c r="S285" s="9">
        <f>S143*Traffic!S1562*12/10^7*$C285</f>
        <v>0</v>
      </c>
      <c r="T285" s="9"/>
      <c r="U285" s="9">
        <f>U143*Traffic!U1562*365/10^7*$C285</f>
        <v>3.7405153587340416E-2</v>
      </c>
      <c r="V285" s="9">
        <f>V143*Traffic!V1562*365/10^7*$C285</f>
        <v>3.1567999604645118E-2</v>
      </c>
      <c r="W285" s="9">
        <f>W143*Traffic!W1562*365/10^7*$C285</f>
        <v>3.9599889330523101E-2</v>
      </c>
      <c r="X285" s="9">
        <f>X143*Traffic!X1562*365/10^7*$C285</f>
        <v>3.0790695136002025E-2</v>
      </c>
      <c r="Y285" s="9">
        <f>Y143*Traffic!Y1562*365/10^7*$C285</f>
        <v>2.5951529040417469E-2</v>
      </c>
      <c r="Z285" s="9">
        <f>Z143*Traffic!Z1562*365/10^7*$C285</f>
        <v>0.39344537358299353</v>
      </c>
      <c r="AA285" s="9">
        <f>AA143*Traffic!AA1562*365/10^7*$C285</f>
        <v>1.6217070716868599E-2</v>
      </c>
      <c r="AB285" s="9"/>
      <c r="AC285" s="9">
        <f>AC143*Traffic!AC1562*12/10^7*$C285</f>
        <v>1.9456585926517687E-2</v>
      </c>
      <c r="AD285" s="9">
        <f>AD143*Traffic!AD1562*12/10^7*$C285</f>
        <v>1.0475722098255319E-2</v>
      </c>
      <c r="AE285" s="9">
        <f>AE143*Traffic!AE1562*12/10^7*$C285</f>
        <v>1.3960894602060481E-2</v>
      </c>
      <c r="AF285" s="9">
        <f>AF143*Traffic!AF1562*12/10^7*$C285</f>
        <v>1.0866055156782718E-2</v>
      </c>
      <c r="AG285" s="9">
        <f>AG143*Traffic!AG1562*12/10^7*$C285</f>
        <v>9.0151596328132983E-3</v>
      </c>
      <c r="AH285" s="9">
        <f>AH143*Traffic!AH1562*12/10^7*$C285</f>
        <v>0.12679631335995858</v>
      </c>
      <c r="AI285" s="101">
        <f>AI143*Traffic!AI1562*12/10^7*$C285</f>
        <v>1.5533125302377344E-2</v>
      </c>
      <c r="AJ285" s="9"/>
    </row>
    <row r="286" spans="2:36" x14ac:dyDescent="0.3">
      <c r="B286" s="85"/>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row>
    <row r="287" spans="2:36" s="105" customFormat="1" x14ac:dyDescent="0.3">
      <c r="B287" s="104" t="s">
        <v>282</v>
      </c>
      <c r="C287" s="104"/>
      <c r="E287" s="104"/>
      <c r="F287" s="104"/>
    </row>
    <row r="288" spans="2:36" x14ac:dyDescent="0.3">
      <c r="B288" s="1"/>
      <c r="C288" s="1"/>
      <c r="D288" s="1"/>
      <c r="E288" s="305" t="s">
        <v>89</v>
      </c>
      <c r="F288" s="305"/>
      <c r="G288" s="305"/>
      <c r="H288" s="305"/>
      <c r="I288" s="305"/>
      <c r="J288" s="305"/>
      <c r="K288" s="305"/>
      <c r="L288" s="1"/>
      <c r="M288" s="305" t="s">
        <v>64</v>
      </c>
      <c r="N288" s="305"/>
      <c r="O288" s="305"/>
      <c r="P288" s="305"/>
      <c r="Q288" s="305"/>
      <c r="R288" s="305"/>
      <c r="S288" s="305"/>
      <c r="T288" s="1"/>
      <c r="U288" s="305" t="s">
        <v>65</v>
      </c>
      <c r="V288" s="305"/>
      <c r="W288" s="305"/>
      <c r="X288" s="305"/>
      <c r="Y288" s="305"/>
      <c r="Z288" s="305"/>
      <c r="AA288" s="305"/>
      <c r="AB288" s="1"/>
      <c r="AC288" s="305" t="s">
        <v>66</v>
      </c>
      <c r="AD288" s="305"/>
      <c r="AE288" s="305"/>
      <c r="AF288" s="305"/>
      <c r="AG288" s="305"/>
      <c r="AH288" s="305"/>
      <c r="AI288" s="305"/>
    </row>
    <row r="289" spans="2:36" x14ac:dyDescent="0.3">
      <c r="B289" s="4" t="s">
        <v>67</v>
      </c>
      <c r="C289" s="4" t="s">
        <v>322</v>
      </c>
      <c r="D289" s="3"/>
      <c r="E289" s="3" t="s">
        <v>70</v>
      </c>
      <c r="F289" s="3" t="s">
        <v>69</v>
      </c>
      <c r="G289" s="3" t="s">
        <v>61</v>
      </c>
      <c r="H289" s="3" t="s">
        <v>68</v>
      </c>
      <c r="I289" s="3" t="s">
        <v>71</v>
      </c>
      <c r="J289" s="3" t="s">
        <v>72</v>
      </c>
      <c r="K289" s="3" t="s">
        <v>62</v>
      </c>
      <c r="L289" s="3"/>
      <c r="M289" s="3" t="s">
        <v>70</v>
      </c>
      <c r="N289" s="3" t="s">
        <v>69</v>
      </c>
      <c r="O289" s="3" t="s">
        <v>61</v>
      </c>
      <c r="P289" s="3" t="s">
        <v>68</v>
      </c>
      <c r="Q289" s="3" t="s">
        <v>71</v>
      </c>
      <c r="R289" s="3" t="s">
        <v>72</v>
      </c>
      <c r="S289" s="3" t="s">
        <v>62</v>
      </c>
      <c r="T289" s="3"/>
      <c r="U289" s="3" t="s">
        <v>70</v>
      </c>
      <c r="V289" s="3" t="s">
        <v>69</v>
      </c>
      <c r="W289" s="3" t="s">
        <v>61</v>
      </c>
      <c r="X289" s="3" t="s">
        <v>68</v>
      </c>
      <c r="Y289" s="3" t="s">
        <v>71</v>
      </c>
      <c r="Z289" s="3" t="s">
        <v>72</v>
      </c>
      <c r="AA289" s="3" t="s">
        <v>62</v>
      </c>
      <c r="AB289" s="3"/>
      <c r="AC289" s="3" t="s">
        <v>70</v>
      </c>
      <c r="AD289" s="3" t="s">
        <v>69</v>
      </c>
      <c r="AE289" s="3" t="s">
        <v>61</v>
      </c>
      <c r="AF289" s="3" t="s">
        <v>68</v>
      </c>
      <c r="AG289" s="3" t="s">
        <v>71</v>
      </c>
      <c r="AH289" s="3" t="s">
        <v>72</v>
      </c>
      <c r="AI289" s="3" t="s">
        <v>62</v>
      </c>
    </row>
    <row r="290" spans="2:36" hidden="1" x14ac:dyDescent="0.3">
      <c r="B290" s="85">
        <f>B78</f>
        <v>40633</v>
      </c>
      <c r="C290" s="3">
        <f>IF(B290&lt;Inputs!$E$13,0,1)</f>
        <v>0</v>
      </c>
      <c r="D290" s="1"/>
      <c r="E290" s="9">
        <f>E114*Traffic!E1568*365/10^7*$C290</f>
        <v>0</v>
      </c>
      <c r="F290" s="9">
        <f>F114*Traffic!F1568*365/10^7*$C290</f>
        <v>0</v>
      </c>
      <c r="G290" s="9">
        <f>G114*Traffic!G1568*365/10^7*$C290</f>
        <v>0</v>
      </c>
      <c r="H290" s="9">
        <f>H114*Traffic!H1568*365/10^7*$C290</f>
        <v>0</v>
      </c>
      <c r="I290" s="9">
        <f>I114*Traffic!I1568*365/10^7*$C290</f>
        <v>0</v>
      </c>
      <c r="J290" s="9">
        <f>J114*Traffic!J1568*365/10^7*$C290</f>
        <v>0</v>
      </c>
      <c r="K290" s="9">
        <f>K114*Traffic!K1568*365/10^7*$C290</f>
        <v>0</v>
      </c>
      <c r="L290" s="9"/>
      <c r="M290" s="9">
        <f>M114*Traffic!M1568*12/10^7*$C290</f>
        <v>0</v>
      </c>
      <c r="N290" s="9">
        <f>N114*Traffic!N1568*12/10^7*$C290</f>
        <v>0</v>
      </c>
      <c r="O290" s="9">
        <f>O114*Traffic!O1568*12/10^7*$C290</f>
        <v>0</v>
      </c>
      <c r="P290" s="9">
        <f>P114*Traffic!P1568*12/10^7*$C290</f>
        <v>0</v>
      </c>
      <c r="Q290" s="9">
        <f>Q114*Traffic!Q1568*12/10^7*$C290</f>
        <v>0</v>
      </c>
      <c r="R290" s="9">
        <f>R114*Traffic!R1568*12/10^7*$C290</f>
        <v>0</v>
      </c>
      <c r="S290" s="9">
        <f>S114*Traffic!S1568*12/10^7*$C290</f>
        <v>0</v>
      </c>
      <c r="T290" s="9"/>
      <c r="U290" s="9">
        <f>U114*Traffic!U1568*365/10^7*$C290</f>
        <v>0</v>
      </c>
      <c r="V290" s="9">
        <f>V114*Traffic!V1568*365/10^7*$C290</f>
        <v>0</v>
      </c>
      <c r="W290" s="9">
        <f>W114*Traffic!W1568*365/10^7*$C290</f>
        <v>0</v>
      </c>
      <c r="X290" s="9">
        <f>X114*Traffic!X1568*365/10^7*$C290</f>
        <v>0</v>
      </c>
      <c r="Y290" s="9">
        <f>Y114*Traffic!Y1568*365/10^7*$C290</f>
        <v>0</v>
      </c>
      <c r="Z290" s="9">
        <f>Z114*Traffic!Z1568*365/10^7*$C290</f>
        <v>0</v>
      </c>
      <c r="AA290" s="9">
        <f>AA114*Traffic!AA1568*365/10^7*$C290</f>
        <v>0</v>
      </c>
      <c r="AB290" s="9"/>
      <c r="AC290" s="9">
        <f>AC114*Traffic!AC1568*12/10^7*$C290</f>
        <v>0</v>
      </c>
      <c r="AD290" s="9">
        <f>AD114*Traffic!AD1568*12/10^7*$C290</f>
        <v>0</v>
      </c>
      <c r="AE290" s="9">
        <f>AE114*Traffic!AE1568*12/10^7*$C290</f>
        <v>0</v>
      </c>
      <c r="AF290" s="9">
        <f>AF114*Traffic!AF1568*12/10^7*$C290</f>
        <v>0</v>
      </c>
      <c r="AG290" s="9">
        <f>AG114*Traffic!AG1568*12/10^7*$C290</f>
        <v>0</v>
      </c>
      <c r="AH290" s="9">
        <f>AH114*Traffic!AH1568*12/10^7*$C290</f>
        <v>0</v>
      </c>
      <c r="AI290" s="9">
        <f>AI114*Traffic!AI1568*12/10^7*$C290</f>
        <v>0</v>
      </c>
      <c r="AJ290" s="9"/>
    </row>
    <row r="291" spans="2:36" hidden="1" x14ac:dyDescent="0.3">
      <c r="B291" s="85">
        <f t="shared" ref="B291:B320" si="8">B79</f>
        <v>40999</v>
      </c>
      <c r="C291" s="3">
        <f>IF(B291&lt;Inputs!$E$13,0,1)</f>
        <v>0</v>
      </c>
      <c r="D291" s="1"/>
      <c r="E291" s="9">
        <f>E115*Traffic!E1569*365/10^7*$C291</f>
        <v>0</v>
      </c>
      <c r="F291" s="9">
        <f>F115*Traffic!F1569*365/10^7*$C291</f>
        <v>0</v>
      </c>
      <c r="G291" s="9">
        <f>G115*Traffic!G1569*365/10^7*$C291</f>
        <v>0</v>
      </c>
      <c r="H291" s="9">
        <f>H115*Traffic!H1569*365/10^7*$C291</f>
        <v>0</v>
      </c>
      <c r="I291" s="9">
        <f>I115*Traffic!I1569*365/10^7*$C291</f>
        <v>0</v>
      </c>
      <c r="J291" s="9">
        <f>J115*Traffic!J1569*365/10^7*$C291</f>
        <v>0</v>
      </c>
      <c r="K291" s="9">
        <f>K115*Traffic!K1569*365/10^7*$C291</f>
        <v>0</v>
      </c>
      <c r="L291" s="9"/>
      <c r="M291" s="9">
        <f>M115*Traffic!M1569*12/10^7*$C291</f>
        <v>0</v>
      </c>
      <c r="N291" s="9">
        <f>N115*Traffic!N1569*12/10^7*$C291</f>
        <v>0</v>
      </c>
      <c r="O291" s="9">
        <f>O115*Traffic!O1569*12/10^7*$C291</f>
        <v>0</v>
      </c>
      <c r="P291" s="9">
        <f>P115*Traffic!P1569*12/10^7*$C291</f>
        <v>0</v>
      </c>
      <c r="Q291" s="9">
        <f>Q115*Traffic!Q1569*12/10^7*$C291</f>
        <v>0</v>
      </c>
      <c r="R291" s="9">
        <f>R115*Traffic!R1569*12/10^7*$C291</f>
        <v>0</v>
      </c>
      <c r="S291" s="9">
        <f>S115*Traffic!S1569*12/10^7*$C291</f>
        <v>0</v>
      </c>
      <c r="T291" s="9"/>
      <c r="U291" s="9">
        <f>U115*Traffic!U1569*365/10^7*$C291</f>
        <v>0</v>
      </c>
      <c r="V291" s="9">
        <f>V115*Traffic!V1569*365/10^7*$C291</f>
        <v>0</v>
      </c>
      <c r="W291" s="9">
        <f>W115*Traffic!W1569*365/10^7*$C291</f>
        <v>0</v>
      </c>
      <c r="X291" s="9">
        <f>X115*Traffic!X1569*365/10^7*$C291</f>
        <v>0</v>
      </c>
      <c r="Y291" s="9">
        <f>Y115*Traffic!Y1569*365/10^7*$C291</f>
        <v>0</v>
      </c>
      <c r="Z291" s="9">
        <f>Z115*Traffic!Z1569*365/10^7*$C291</f>
        <v>0</v>
      </c>
      <c r="AA291" s="9">
        <f>AA115*Traffic!AA1569*365/10^7*$C291</f>
        <v>0</v>
      </c>
      <c r="AB291" s="9"/>
      <c r="AC291" s="9">
        <f>AC115*Traffic!AC1569*12/10^7*$C291</f>
        <v>0</v>
      </c>
      <c r="AD291" s="9">
        <f>AD115*Traffic!AD1569*12/10^7*$C291</f>
        <v>0</v>
      </c>
      <c r="AE291" s="9">
        <f>AE115*Traffic!AE1569*12/10^7*$C291</f>
        <v>0</v>
      </c>
      <c r="AF291" s="9">
        <f>AF115*Traffic!AF1569*12/10^7*$C291</f>
        <v>0</v>
      </c>
      <c r="AG291" s="9">
        <f>AG115*Traffic!AG1569*12/10^7*$C291</f>
        <v>0</v>
      </c>
      <c r="AH291" s="9">
        <f>AH115*Traffic!AH1569*12/10^7*$C291</f>
        <v>0</v>
      </c>
      <c r="AI291" s="9">
        <f>AI115*Traffic!AI1569*12/10^7*$C291</f>
        <v>0</v>
      </c>
      <c r="AJ291" s="9"/>
    </row>
    <row r="292" spans="2:36" hidden="1" x14ac:dyDescent="0.3">
      <c r="B292" s="85">
        <f t="shared" si="8"/>
        <v>41364</v>
      </c>
      <c r="C292" s="3">
        <f>IF(B292&lt;Inputs!$E$13,0,1)</f>
        <v>1</v>
      </c>
      <c r="D292" s="1"/>
      <c r="E292" s="9">
        <f>E116*Traffic!E1570*365/10^7*$C292</f>
        <v>1.7768864591999996E-2</v>
      </c>
      <c r="F292" s="9">
        <f>F116*Traffic!F1570*365/10^7*$C292</f>
        <v>3.0428317710000062E-3</v>
      </c>
      <c r="G292" s="9">
        <f>G116*Traffic!G1570*365/10^7*$C292</f>
        <v>7.8718476899999872E-3</v>
      </c>
      <c r="H292" s="9">
        <f>H116*Traffic!H1570*365/10^7*$C292</f>
        <v>0.10158718069500003</v>
      </c>
      <c r="I292" s="9">
        <f>I116*Traffic!I1570*365/10^7*$C292</f>
        <v>7.6144785030999904E-2</v>
      </c>
      <c r="J292" s="9">
        <f>J116*Traffic!J1570*365/10^7*$C292</f>
        <v>0.29222867756984999</v>
      </c>
      <c r="K292" s="9">
        <f>K116*Traffic!K1570*365/10^7*$C292</f>
        <v>0.14025685757895004</v>
      </c>
      <c r="L292" s="9"/>
      <c r="M292" s="9">
        <f>M116*Traffic!M1570*12/10^7*$C292</f>
        <v>1.9100829887999985E-3</v>
      </c>
      <c r="N292" s="9">
        <f>N116*Traffic!N1570*12/10^7*$C292</f>
        <v>0</v>
      </c>
      <c r="O292" s="9">
        <f>O116*Traffic!O1570*12/10^7*$C292</f>
        <v>0</v>
      </c>
      <c r="P292" s="9">
        <f>P116*Traffic!P1570*12/10^7*$C292</f>
        <v>0</v>
      </c>
      <c r="Q292" s="9">
        <f>Q116*Traffic!Q1570*12/10^7*$C292</f>
        <v>0</v>
      </c>
      <c r="R292" s="9">
        <f>R116*Traffic!R1570*12/10^7*$C292</f>
        <v>0</v>
      </c>
      <c r="S292" s="9">
        <f>S116*Traffic!S1570*12/10^7*$C292</f>
        <v>0</v>
      </c>
      <c r="T292" s="9"/>
      <c r="U292" s="9">
        <f>U116*Traffic!U1570*365/10^7*$C292</f>
        <v>2.7872193510000011E-2</v>
      </c>
      <c r="V292" s="9">
        <f>V116*Traffic!V1570*365/10^7*$C292</f>
        <v>1.2297024652500003E-3</v>
      </c>
      <c r="W292" s="9">
        <f>W116*Traffic!W1570*365/10^7*$C292</f>
        <v>3.1731681975000017E-3</v>
      </c>
      <c r="X292" s="9">
        <f>X116*Traffic!X1570*365/10^7*$C292</f>
        <v>1.44683275275E-2</v>
      </c>
      <c r="Y292" s="9">
        <f>Y116*Traffic!Y1570*365/10^7*$C292</f>
        <v>1.0348422373799982E-2</v>
      </c>
      <c r="Z292" s="9">
        <f>Z116*Traffic!Z1570*365/10^7*$C292</f>
        <v>3.5060142357100019E-2</v>
      </c>
      <c r="AA292" s="9">
        <f>AA116*Traffic!AA1570*365/10^7*$C292</f>
        <v>1.660818359025E-2</v>
      </c>
      <c r="AB292" s="9"/>
      <c r="AC292" s="9">
        <f>AC116*Traffic!AC1570*12/10^7*$C292</f>
        <v>8.5026676823999996E-3</v>
      </c>
      <c r="AD292" s="9">
        <f>AD116*Traffic!AD1570*12/10^7*$C292</f>
        <v>1.6036147799999988E-4</v>
      </c>
      <c r="AE292" s="9">
        <f>AE116*Traffic!AE1570*12/10^7*$C292</f>
        <v>4.3888241999999955E-4</v>
      </c>
      <c r="AF292" s="9">
        <f>AF116*Traffic!AF1570*12/10^7*$C292</f>
        <v>4.7057456654999996E-3</v>
      </c>
      <c r="AG292" s="9">
        <f>AG116*Traffic!AG1570*12/10^7*$C292</f>
        <v>6.6958040062799935E-3</v>
      </c>
      <c r="AH292" s="9">
        <f>AH116*Traffic!AH1570*12/10^7*$C292</f>
        <v>0</v>
      </c>
      <c r="AI292" s="9">
        <f>AI116*Traffic!AI1570*12/10^7*$C292</f>
        <v>1.1885874362460001E-2</v>
      </c>
      <c r="AJ292" s="9"/>
    </row>
    <row r="293" spans="2:36" hidden="1" x14ac:dyDescent="0.3">
      <c r="B293" s="85">
        <f t="shared" si="8"/>
        <v>41729</v>
      </c>
      <c r="C293" s="3">
        <f>IF(B293&lt;Inputs!$E$13,0,1)</f>
        <v>1</v>
      </c>
      <c r="D293" s="1"/>
      <c r="E293" s="9">
        <f>E117*Traffic!E1571*365/10^7*$C293</f>
        <v>2.2654262279999997E-2</v>
      </c>
      <c r="F293" s="9">
        <f>F117*Traffic!F1571*365/10^7*$C293</f>
        <v>3.6675431775000061E-3</v>
      </c>
      <c r="G293" s="9">
        <f>G117*Traffic!G1571*365/10^7*$C293</f>
        <v>9.5930623124999958E-3</v>
      </c>
      <c r="H293" s="9">
        <f>H117*Traffic!H1571*365/10^7*$C293</f>
        <v>0.11785675338375</v>
      </c>
      <c r="I293" s="9">
        <f>I117*Traffic!I1571*365/10^7*$C293</f>
        <v>9.036800667262497E-2</v>
      </c>
      <c r="J293" s="9">
        <f>J117*Traffic!J1571*365/10^7*$C293</f>
        <v>0.35318036681179982</v>
      </c>
      <c r="K293" s="9">
        <f>K117*Traffic!K1571*365/10^7*$C293</f>
        <v>0.16959129049169996</v>
      </c>
      <c r="L293" s="9"/>
      <c r="M293" s="9">
        <f>M117*Traffic!M1571*12/10^7*$C293</f>
        <v>2.1917363328000008E-3</v>
      </c>
      <c r="N293" s="9">
        <f>N117*Traffic!N1571*12/10^7*$C293</f>
        <v>0</v>
      </c>
      <c r="O293" s="9">
        <f>O117*Traffic!O1571*12/10^7*$C293</f>
        <v>0</v>
      </c>
      <c r="P293" s="9">
        <f>P117*Traffic!P1571*12/10^7*$C293</f>
        <v>0</v>
      </c>
      <c r="Q293" s="9">
        <f>Q117*Traffic!Q1571*12/10^7*$C293</f>
        <v>0</v>
      </c>
      <c r="R293" s="9">
        <f>R117*Traffic!R1571*12/10^7*$C293</f>
        <v>0</v>
      </c>
      <c r="S293" s="9">
        <f>S117*Traffic!S1571*12/10^7*$C293</f>
        <v>0</v>
      </c>
      <c r="T293" s="9"/>
      <c r="U293" s="9">
        <f>U117*Traffic!U1571*365/10^7*$C293</f>
        <v>3.4266771225000013E-2</v>
      </c>
      <c r="V293" s="9">
        <f>V117*Traffic!V1571*365/10^7*$C293</f>
        <v>1.4491231095000007E-3</v>
      </c>
      <c r="W293" s="9">
        <f>W117*Traffic!W1571*365/10^7*$C293</f>
        <v>3.7806344124999966E-3</v>
      </c>
      <c r="X293" s="9">
        <f>X117*Traffic!X1571*365/10^7*$C293</f>
        <v>1.6977198645000007E-2</v>
      </c>
      <c r="Y293" s="9">
        <f>Y117*Traffic!Y1571*365/10^7*$C293</f>
        <v>1.2421510680149996E-2</v>
      </c>
      <c r="Z293" s="9">
        <f>Z117*Traffic!Z1571*365/10^7*$C293</f>
        <v>4.2403915633625014E-2</v>
      </c>
      <c r="AA293" s="9">
        <f>AA117*Traffic!AA1571*365/10^7*$C293</f>
        <v>2.0084956880625005E-2</v>
      </c>
      <c r="AB293" s="9"/>
      <c r="AC293" s="9">
        <f>AC117*Traffic!AC1571*12/10^7*$C293</f>
        <v>1.0214498087999993E-2</v>
      </c>
      <c r="AD293" s="9">
        <f>AD117*Traffic!AD1571*12/10^7*$C293</f>
        <v>1.8941239799999992E-4</v>
      </c>
      <c r="AE293" s="9">
        <f>AE117*Traffic!AE1571*12/10^7*$C293</f>
        <v>5.2451865000000019E-4</v>
      </c>
      <c r="AF293" s="9">
        <f>AF117*Traffic!AF1571*12/10^7*$C293</f>
        <v>5.5244607795000029E-3</v>
      </c>
      <c r="AG293" s="9">
        <f>AG117*Traffic!AG1571*12/10^7*$C293</f>
        <v>8.0400176719199953E-3</v>
      </c>
      <c r="AH293" s="9">
        <f>AH117*Traffic!AH1571*12/10^7*$C293</f>
        <v>0</v>
      </c>
      <c r="AI293" s="9">
        <f>AI117*Traffic!AI1571*12/10^7*$C293</f>
        <v>1.4371359210179997E-2</v>
      </c>
      <c r="AJ293" s="9"/>
    </row>
    <row r="294" spans="2:36" hidden="1" x14ac:dyDescent="0.3">
      <c r="B294" s="85">
        <f t="shared" si="8"/>
        <v>42094</v>
      </c>
      <c r="C294" s="3">
        <f>IF(B294&lt;Inputs!$E$13,0,1)</f>
        <v>1</v>
      </c>
      <c r="D294" s="1"/>
      <c r="E294" s="9">
        <f>E118*Traffic!E1572*365/10^7*$C294</f>
        <v>2.4243882540000001E-2</v>
      </c>
      <c r="F294" s="9">
        <f>F118*Traffic!F1572*365/10^7*$C294</f>
        <v>3.8379607650000018E-3</v>
      </c>
      <c r="G294" s="9">
        <f>G118*Traffic!G1572*365/10^7*$C294</f>
        <v>1.0086370762499984E-2</v>
      </c>
      <c r="H294" s="9">
        <f>H118*Traffic!H1572*365/10^7*$C294</f>
        <v>0.12725385778125006</v>
      </c>
      <c r="I294" s="9">
        <f>I118*Traffic!I1572*365/10^7*$C294</f>
        <v>9.979579491374993E-2</v>
      </c>
      <c r="J294" s="9">
        <f>J118*Traffic!J1572*365/10^7*$C294</f>
        <v>0.39614605184120011</v>
      </c>
      <c r="K294" s="9">
        <f>K118*Traffic!K1572*365/10^7*$C294</f>
        <v>0.18925214656320005</v>
      </c>
      <c r="L294" s="9"/>
      <c r="M294" s="9">
        <f>M118*Traffic!M1572*12/10^7*$C294</f>
        <v>2.5131371039999991E-3</v>
      </c>
      <c r="N294" s="9">
        <f>N118*Traffic!N1572*12/10^7*$C294</f>
        <v>0</v>
      </c>
      <c r="O294" s="9">
        <f>O118*Traffic!O1572*12/10^7*$C294</f>
        <v>0</v>
      </c>
      <c r="P294" s="9">
        <f>P118*Traffic!P1572*12/10^7*$C294</f>
        <v>0</v>
      </c>
      <c r="Q294" s="9">
        <f>Q118*Traffic!Q1572*12/10^7*$C294</f>
        <v>0</v>
      </c>
      <c r="R294" s="9">
        <f>R118*Traffic!R1572*12/10^7*$C294</f>
        <v>0</v>
      </c>
      <c r="S294" s="9">
        <f>S118*Traffic!S1572*12/10^7*$C294</f>
        <v>0</v>
      </c>
      <c r="T294" s="9"/>
      <c r="U294" s="9">
        <f>U118*Traffic!U1572*365/10^7*$C294</f>
        <v>3.6673140487499992E-2</v>
      </c>
      <c r="V294" s="9">
        <f>V118*Traffic!V1572*365/10^7*$C294</f>
        <v>1.5851766405000005E-3</v>
      </c>
      <c r="W294" s="9">
        <f>W118*Traffic!W1572*365/10^7*$C294</f>
        <v>4.156034996249996E-3</v>
      </c>
      <c r="X294" s="9">
        <f>X118*Traffic!X1572*365/10^7*$C294</f>
        <v>1.8546580293749997E-2</v>
      </c>
      <c r="Y294" s="9">
        <f>Y118*Traffic!Y1572*365/10^7*$C294</f>
        <v>1.3863210979924989E-2</v>
      </c>
      <c r="Z294" s="9">
        <f>Z118*Traffic!Z1572*365/10^7*$C294</f>
        <v>4.7596340559600006E-2</v>
      </c>
      <c r="AA294" s="9">
        <f>AA118*Traffic!AA1572*365/10^7*$C294</f>
        <v>2.243883373199999E-2</v>
      </c>
      <c r="AB294" s="9"/>
      <c r="AC294" s="9">
        <f>AC118*Traffic!AC1572*12/10^7*$C294</f>
        <v>1.1460021638399993E-2</v>
      </c>
      <c r="AD294" s="9">
        <f>AD118*Traffic!AD1572*12/10^7*$C294</f>
        <v>2.0887130159999998E-4</v>
      </c>
      <c r="AE294" s="9">
        <f>AE118*Traffic!AE1572*12/10^7*$C294</f>
        <v>5.7847699799999988E-4</v>
      </c>
      <c r="AF294" s="9">
        <f>AF118*Traffic!AF1572*12/10^7*$C294</f>
        <v>6.0511117837500003E-3</v>
      </c>
      <c r="AG294" s="9">
        <f>AG118*Traffic!AG1572*12/10^7*$C294</f>
        <v>8.9972483026799898E-3</v>
      </c>
      <c r="AH294" s="9">
        <f>AH118*Traffic!AH1572*12/10^7*$C294</f>
        <v>0</v>
      </c>
      <c r="AI294" s="9">
        <f>AI118*Traffic!AI1572*12/10^7*$C294</f>
        <v>1.6098941678400001E-2</v>
      </c>
      <c r="AJ294" s="9"/>
    </row>
    <row r="295" spans="2:36" hidden="1" x14ac:dyDescent="0.3">
      <c r="B295" s="85">
        <f t="shared" si="8"/>
        <v>42460</v>
      </c>
      <c r="C295" s="3">
        <f>IF(B295&lt;Inputs!$E$13,0,1)</f>
        <v>1</v>
      </c>
      <c r="D295" s="1"/>
      <c r="E295" s="9">
        <f>E119*Traffic!E1573*365/10^7*$C295</f>
        <v>2.8586846573999989E-2</v>
      </c>
      <c r="F295" s="9">
        <f>F119*Traffic!F1573*365/10^7*$C295</f>
        <v>4.2716668320000005E-3</v>
      </c>
      <c r="G295" s="9">
        <f>G119*Traffic!G1573*365/10^7*$C295</f>
        <v>1.1320031159999995E-2</v>
      </c>
      <c r="H295" s="9">
        <f>H119*Traffic!H1573*365/10^7*$C295</f>
        <v>0.14188920210000003</v>
      </c>
      <c r="I295" s="9">
        <f>I119*Traffic!I1573*365/10^7*$C295</f>
        <v>0.11378059531599986</v>
      </c>
      <c r="J295" s="9">
        <f>J119*Traffic!J1573*365/10^7*$C295</f>
        <v>0.44274521701440001</v>
      </c>
      <c r="K295" s="9">
        <f>K119*Traffic!K1573*365/10^7*$C295</f>
        <v>0.21293497300320002</v>
      </c>
      <c r="L295" s="9"/>
      <c r="M295" s="9">
        <f>M119*Traffic!M1573*12/10^7*$C295</f>
        <v>2.8735024896000003E-3</v>
      </c>
      <c r="N295" s="9">
        <f>N119*Traffic!N1573*12/10^7*$C295</f>
        <v>0</v>
      </c>
      <c r="O295" s="9">
        <f>O119*Traffic!O1573*12/10^7*$C295</f>
        <v>0</v>
      </c>
      <c r="P295" s="9">
        <f>P119*Traffic!P1573*12/10^7*$C295</f>
        <v>0</v>
      </c>
      <c r="Q295" s="9">
        <f>Q119*Traffic!Q1573*12/10^7*$C295</f>
        <v>0</v>
      </c>
      <c r="R295" s="9">
        <f>R119*Traffic!R1573*12/10^7*$C295</f>
        <v>0</v>
      </c>
      <c r="S295" s="9">
        <f>S119*Traffic!S1573*12/10^7*$C295</f>
        <v>0</v>
      </c>
      <c r="T295" s="9"/>
      <c r="U295" s="9">
        <f>U119*Traffic!U1573*365/10^7*$C295</f>
        <v>4.1931421920000017E-2</v>
      </c>
      <c r="V295" s="9">
        <f>V119*Traffic!V1573*365/10^7*$C295</f>
        <v>1.7260730280000026E-3</v>
      </c>
      <c r="W295" s="9">
        <f>W119*Traffic!W1573*365/10^7*$C295</f>
        <v>4.5631518900000013E-3</v>
      </c>
      <c r="X295" s="9">
        <f>X119*Traffic!X1573*365/10^7*$C295</f>
        <v>2.0232216450000007E-2</v>
      </c>
      <c r="Y295" s="9">
        <f>Y119*Traffic!Y1573*365/10^7*$C295</f>
        <v>1.5462208591799996E-2</v>
      </c>
      <c r="Z295" s="9">
        <f>Z119*Traffic!Z1573*365/10^7*$C295</f>
        <v>5.3972959836600012E-2</v>
      </c>
      <c r="AA295" s="9">
        <f>AA119*Traffic!AA1573*365/10^7*$C295</f>
        <v>2.5607204405999999E-2</v>
      </c>
      <c r="AB295" s="9"/>
      <c r="AC295" s="9">
        <f>AC119*Traffic!AC1573*12/10^7*$C295</f>
        <v>1.2890165270400003E-2</v>
      </c>
      <c r="AD295" s="9">
        <f>AD119*Traffic!AD1573*12/10^7*$C295</f>
        <v>2.2807949040000027E-4</v>
      </c>
      <c r="AE295" s="9">
        <f>AE119*Traffic!AE1573*12/10^7*$C295</f>
        <v>6.3737560199999936E-4</v>
      </c>
      <c r="AF295" s="9">
        <f>AF119*Traffic!AF1573*12/10^7*$C295</f>
        <v>6.6378299175000009E-3</v>
      </c>
      <c r="AG295" s="9">
        <f>AG119*Traffic!AG1573*12/10^7*$C295</f>
        <v>1.0090764137759995E-2</v>
      </c>
      <c r="AH295" s="9">
        <f>AH119*Traffic!AH1573*12/10^7*$C295</f>
        <v>0</v>
      </c>
      <c r="AI295" s="9">
        <f>AI119*Traffic!AI1573*12/10^7*$C295</f>
        <v>1.8200468119679996E-2</v>
      </c>
      <c r="AJ295" s="9"/>
    </row>
    <row r="296" spans="2:36" hidden="1" x14ac:dyDescent="0.3">
      <c r="B296" s="85">
        <f t="shared" si="8"/>
        <v>42825</v>
      </c>
      <c r="C296" s="3">
        <f>IF(B296&lt;Inputs!$E$13,0,1)</f>
        <v>1</v>
      </c>
      <c r="D296" s="1"/>
      <c r="E296" s="9">
        <f>E120*Traffic!E1574*365/10^7*$C296</f>
        <v>3.0753265091999993E-2</v>
      </c>
      <c r="F296" s="9">
        <f>F120*Traffic!F1574*365/10^7*$C296</f>
        <v>4.7694869010000002E-3</v>
      </c>
      <c r="G296" s="9">
        <f>G120*Traffic!G1574*365/10^7*$C296</f>
        <v>1.273553601749999E-2</v>
      </c>
      <c r="H296" s="9">
        <f>H120*Traffic!H1574*365/10^7*$C296</f>
        <v>0.15304626030375007</v>
      </c>
      <c r="I296" s="9">
        <f>I120*Traffic!I1574*365/10^7*$C296</f>
        <v>0.12575347432725009</v>
      </c>
      <c r="J296" s="9">
        <f>J120*Traffic!J1574*365/10^7*$C296</f>
        <v>0.49698264630625061</v>
      </c>
      <c r="K296" s="9">
        <f>K120*Traffic!K1574*365/10^7*$C296</f>
        <v>0.23953430450249993</v>
      </c>
      <c r="L296" s="9"/>
      <c r="M296" s="9">
        <f>M120*Traffic!M1574*12/10^7*$C296</f>
        <v>3.0912231167999991E-3</v>
      </c>
      <c r="N296" s="9">
        <f>N120*Traffic!N1574*12/10^7*$C296</f>
        <v>0</v>
      </c>
      <c r="O296" s="9">
        <f>O120*Traffic!O1574*12/10^7*$C296</f>
        <v>0</v>
      </c>
      <c r="P296" s="9">
        <f>P120*Traffic!P1574*12/10^7*$C296</f>
        <v>0</v>
      </c>
      <c r="Q296" s="9">
        <f>Q120*Traffic!Q1574*12/10^7*$C296</f>
        <v>0</v>
      </c>
      <c r="R296" s="9">
        <f>R120*Traffic!R1574*12/10^7*$C296</f>
        <v>0</v>
      </c>
      <c r="S296" s="9">
        <f>S120*Traffic!S1574*12/10^7*$C296</f>
        <v>0</v>
      </c>
      <c r="T296" s="9"/>
      <c r="U296" s="9">
        <f>U120*Traffic!U1574*365/10^7*$C296</f>
        <v>4.7927212132500022E-2</v>
      </c>
      <c r="V296" s="9">
        <f>V120*Traffic!V1574*365/10^7*$C296</f>
        <v>1.8893923875000029E-3</v>
      </c>
      <c r="W296" s="9">
        <f>W120*Traffic!W1574*365/10^7*$C296</f>
        <v>5.0329370937499942E-3</v>
      </c>
      <c r="X296" s="9">
        <f>X120*Traffic!X1574*365/10^7*$C296</f>
        <v>2.2048468312499996E-2</v>
      </c>
      <c r="Y296" s="9">
        <f>Y120*Traffic!Y1574*365/10^7*$C296</f>
        <v>1.7262091638750005E-2</v>
      </c>
      <c r="Z296" s="9">
        <f>Z120*Traffic!Z1574*365/10^7*$C296</f>
        <v>6.0588442818749984E-2</v>
      </c>
      <c r="AA296" s="9">
        <f>AA120*Traffic!AA1574*365/10^7*$C296</f>
        <v>2.878666441875E-2</v>
      </c>
      <c r="AB296" s="9"/>
      <c r="AC296" s="9">
        <f>AC120*Traffic!AC1574*12/10^7*$C296</f>
        <v>1.4561874737999999E-2</v>
      </c>
      <c r="AD296" s="9">
        <f>AD120*Traffic!AD1574*12/10^7*$C296</f>
        <v>2.5133453280000028E-4</v>
      </c>
      <c r="AE296" s="9">
        <f>AE120*Traffic!AE1574*12/10^7*$C296</f>
        <v>7.0775072399999932E-4</v>
      </c>
      <c r="AF296" s="9">
        <f>AF120*Traffic!AF1574*12/10^7*$C296</f>
        <v>7.2778067459999991E-3</v>
      </c>
      <c r="AG296" s="9">
        <f>AG120*Traffic!AG1574*12/10^7*$C296</f>
        <v>1.1334275757119993E-2</v>
      </c>
      <c r="AH296" s="9">
        <f>AH120*Traffic!AH1574*12/10^7*$C296</f>
        <v>0</v>
      </c>
      <c r="AI296" s="9">
        <f>AI120*Traffic!AI1574*12/10^7*$C296</f>
        <v>2.0585818181879999E-2</v>
      </c>
      <c r="AJ296" s="9"/>
    </row>
    <row r="297" spans="2:36" hidden="1" x14ac:dyDescent="0.3">
      <c r="B297" s="85">
        <f t="shared" si="8"/>
        <v>43190</v>
      </c>
      <c r="C297" s="3">
        <f>IF(B297&lt;Inputs!$E$13,0,1)</f>
        <v>1</v>
      </c>
      <c r="D297" s="1"/>
      <c r="E297" s="9">
        <f>E121*Traffic!E1575*365/10^7*$C297</f>
        <v>3.6087433199999998E-2</v>
      </c>
      <c r="F297" s="9">
        <f>F121*Traffic!F1575*365/10^7*$C297</f>
        <v>5.294464722000001E-3</v>
      </c>
      <c r="G297" s="9">
        <f>G121*Traffic!G1575*365/10^7*$C297</f>
        <v>1.4254045334999984E-2</v>
      </c>
      <c r="H297" s="9">
        <f>H121*Traffic!H1575*365/10^7*$C297</f>
        <v>0.16995882356250003</v>
      </c>
      <c r="I297" s="9">
        <f>I121*Traffic!I1575*365/10^7*$C297</f>
        <v>0.1429902463631248</v>
      </c>
      <c r="J297" s="9">
        <f>J121*Traffic!J1575*365/10^7*$C297</f>
        <v>0.56576298767455002</v>
      </c>
      <c r="K297" s="9">
        <f>K121*Traffic!K1575*365/10^7*$C297</f>
        <v>0.27224552143215008</v>
      </c>
      <c r="L297" s="9"/>
      <c r="M297" s="9">
        <f>M121*Traffic!M1575*12/10^7*$C297</f>
        <v>3.5329780799999988E-3</v>
      </c>
      <c r="N297" s="9">
        <f>N121*Traffic!N1575*12/10^7*$C297</f>
        <v>0</v>
      </c>
      <c r="O297" s="9">
        <f>O121*Traffic!O1575*12/10^7*$C297</f>
        <v>0</v>
      </c>
      <c r="P297" s="9">
        <f>P121*Traffic!P1575*12/10^7*$C297</f>
        <v>0</v>
      </c>
      <c r="Q297" s="9">
        <f>Q121*Traffic!Q1575*12/10^7*$C297</f>
        <v>0</v>
      </c>
      <c r="R297" s="9">
        <f>R121*Traffic!R1575*12/10^7*$C297</f>
        <v>0</v>
      </c>
      <c r="S297" s="9">
        <f>S121*Traffic!S1575*12/10^7*$C297</f>
        <v>0</v>
      </c>
      <c r="T297" s="9"/>
      <c r="U297" s="9">
        <f>U121*Traffic!U1575*365/10^7*$C297</f>
        <v>5.4587337749999985E-2</v>
      </c>
      <c r="V297" s="9">
        <f>V121*Traffic!V1575*365/10^7*$C297</f>
        <v>2.0600237190000034E-3</v>
      </c>
      <c r="W297" s="9">
        <f>W121*Traffic!W1575*365/10^7*$C297</f>
        <v>5.5326866074999941E-3</v>
      </c>
      <c r="X297" s="9">
        <f>X121*Traffic!X1575*365/10^7*$C297</f>
        <v>2.4454788300000002E-2</v>
      </c>
      <c r="Y297" s="9">
        <f>Y121*Traffic!Y1575*365/10^7*$C297</f>
        <v>1.9615936252412484E-2</v>
      </c>
      <c r="Z297" s="9">
        <f>Z121*Traffic!Z1575*365/10^7*$C297</f>
        <v>6.8533849801899999E-2</v>
      </c>
      <c r="AA297" s="9">
        <f>AA121*Traffic!AA1575*365/10^7*$C297</f>
        <v>3.2538665438999997E-2</v>
      </c>
      <c r="AB297" s="9"/>
      <c r="AC297" s="9">
        <f>AC121*Traffic!AC1575*12/10^7*$C297</f>
        <v>1.6412458139999992E-2</v>
      </c>
      <c r="AD297" s="9">
        <f>AD121*Traffic!AD1575*12/10^7*$C297</f>
        <v>2.7676733040000025E-4</v>
      </c>
      <c r="AE297" s="9">
        <f>AE121*Traffic!AE1575*12/10^7*$C297</f>
        <v>7.8601312199999898E-4</v>
      </c>
      <c r="AF297" s="9">
        <f>AF121*Traffic!AF1575*12/10^7*$C297</f>
        <v>7.986836520000002E-3</v>
      </c>
      <c r="AG297" s="9">
        <f>AG121*Traffic!AG1575*12/10^7*$C297</f>
        <v>1.2742728331319996E-2</v>
      </c>
      <c r="AH297" s="9">
        <f>AH121*Traffic!AH1575*12/10^7*$C297</f>
        <v>0</v>
      </c>
      <c r="AI297" s="9">
        <f>AI121*Traffic!AI1575*12/10^7*$C297</f>
        <v>2.3175127760399997E-2</v>
      </c>
      <c r="AJ297" s="9"/>
    </row>
    <row r="298" spans="2:36" hidden="1" x14ac:dyDescent="0.3">
      <c r="B298" s="85">
        <f t="shared" si="8"/>
        <v>43555</v>
      </c>
      <c r="C298" s="3">
        <f>IF(B298&lt;Inputs!$E$13,0,1)</f>
        <v>1</v>
      </c>
      <c r="D298" s="1"/>
      <c r="E298" s="9">
        <f>E122*Traffic!E1576*365/10^7*$C298</f>
        <v>3.8816881883999982E-2</v>
      </c>
      <c r="F298" s="9">
        <f>F122*Traffic!F1576*365/10^7*$C298</f>
        <v>5.5388844899999998E-3</v>
      </c>
      <c r="G298" s="9">
        <f>G122*Traffic!G1576*365/10^7*$C298</f>
        <v>1.5087546742500001E-2</v>
      </c>
      <c r="H298" s="9">
        <f>H122*Traffic!H1576*365/10^7*$C298</f>
        <v>0.18811388989125</v>
      </c>
      <c r="I298" s="9">
        <f>I122*Traffic!I1576*365/10^7*$C298</f>
        <v>0.16199517228612487</v>
      </c>
      <c r="J298" s="9">
        <f>J122*Traffic!J1576*365/10^7*$C298</f>
        <v>0.63236301442187515</v>
      </c>
      <c r="K298" s="9">
        <f>K122*Traffic!K1576*365/10^7*$C298</f>
        <v>0.30447165446775004</v>
      </c>
      <c r="L298" s="9"/>
      <c r="M298" s="9">
        <f>M122*Traffic!M1576*12/10^7*$C298</f>
        <v>4.0236495984000004E-3</v>
      </c>
      <c r="N298" s="9">
        <f>N122*Traffic!N1576*12/10^7*$C298</f>
        <v>0</v>
      </c>
      <c r="O298" s="9">
        <f>O122*Traffic!O1576*12/10^7*$C298</f>
        <v>0</v>
      </c>
      <c r="P298" s="9">
        <f>P122*Traffic!P1576*12/10^7*$C298</f>
        <v>0</v>
      </c>
      <c r="Q298" s="9">
        <f>Q122*Traffic!Q1576*12/10^7*$C298</f>
        <v>0</v>
      </c>
      <c r="R298" s="9">
        <f>R122*Traffic!R1576*12/10^7*$C298</f>
        <v>0</v>
      </c>
      <c r="S298" s="9">
        <f>S122*Traffic!S1576*12/10^7*$C298</f>
        <v>0</v>
      </c>
      <c r="T298" s="9"/>
      <c r="U298" s="9">
        <f>U122*Traffic!U1576*365/10^7*$C298</f>
        <v>5.8713783930000013E-2</v>
      </c>
      <c r="V298" s="9">
        <f>V122*Traffic!V1576*365/10^7*$C298</f>
        <v>2.320854690000004E-3</v>
      </c>
      <c r="W298" s="9">
        <f>W122*Traffic!W1576*365/10^7*$C298</f>
        <v>6.306553767499997E-3</v>
      </c>
      <c r="X298" s="9">
        <f>X122*Traffic!X1576*365/10^7*$C298</f>
        <v>2.6569658981250001E-2</v>
      </c>
      <c r="Y298" s="9">
        <f>Y122*Traffic!Y1576*365/10^7*$C298</f>
        <v>2.181500177931248E-2</v>
      </c>
      <c r="Z298" s="9">
        <f>Z122*Traffic!Z1576*365/10^7*$C298</f>
        <v>7.7556279259375055E-2</v>
      </c>
      <c r="AA298" s="9">
        <f>AA122*Traffic!AA1576*365/10^7*$C298</f>
        <v>3.6830060174250001E-2</v>
      </c>
      <c r="AB298" s="9"/>
      <c r="AC298" s="9">
        <f>AC122*Traffic!AC1576*12/10^7*$C298</f>
        <v>1.8507572582399993E-2</v>
      </c>
      <c r="AD298" s="9">
        <f>AD122*Traffic!AD1576*12/10^7*$C298</f>
        <v>3.0342556800000029E-4</v>
      </c>
      <c r="AE298" s="9">
        <f>AE122*Traffic!AE1576*12/10^7*$C298</f>
        <v>8.7183597599999995E-4</v>
      </c>
      <c r="AF298" s="9">
        <f>AF122*Traffic!AF1576*12/10^7*$C298</f>
        <v>8.7669948240000004E-3</v>
      </c>
      <c r="AG298" s="9">
        <f>AG122*Traffic!AG1576*12/10^7*$C298</f>
        <v>1.4317210707839992E-2</v>
      </c>
      <c r="AH298" s="9">
        <f>AH122*Traffic!AH1576*12/10^7*$C298</f>
        <v>0</v>
      </c>
      <c r="AI298" s="9">
        <f>AI122*Traffic!AI1576*12/10^7*$C298</f>
        <v>2.6184713966460001E-2</v>
      </c>
      <c r="AJ298" s="9"/>
    </row>
    <row r="299" spans="2:36" hidden="1" x14ac:dyDescent="0.3">
      <c r="B299" s="85">
        <f t="shared" si="8"/>
        <v>43921</v>
      </c>
      <c r="C299" s="3">
        <f>IF(B299&lt;Inputs!$E$13,0,1)</f>
        <v>1</v>
      </c>
      <c r="D299" s="1"/>
      <c r="E299" s="9">
        <f>E123*Traffic!E1577*365/10^7*$C299</f>
        <v>4.5228831335999975E-2</v>
      </c>
      <c r="F299" s="9">
        <f>F123*Traffic!F1577*365/10^7*$C299</f>
        <v>6.1045989389999994E-3</v>
      </c>
      <c r="G299" s="9">
        <f>G123*Traffic!G1577*365/10^7*$C299</f>
        <v>1.6836935167499994E-2</v>
      </c>
      <c r="H299" s="9">
        <f>H123*Traffic!H1577*365/10^7*$C299</f>
        <v>0.20753224471687506</v>
      </c>
      <c r="I299" s="9">
        <f>I123*Traffic!I1577*365/10^7*$C299</f>
        <v>0.18301890780712488</v>
      </c>
      <c r="J299" s="9">
        <f>J123*Traffic!J1577*365/10^7*$C299</f>
        <v>0.71833046554279956</v>
      </c>
      <c r="K299" s="9">
        <f>K123*Traffic!K1577*365/10^7*$C299</f>
        <v>0.34611855087599991</v>
      </c>
      <c r="L299" s="9"/>
      <c r="M299" s="9">
        <f>M123*Traffic!M1577*12/10^7*$C299</f>
        <v>4.5681328511999967E-3</v>
      </c>
      <c r="N299" s="9">
        <f>N123*Traffic!N1577*12/10^7*$C299</f>
        <v>0</v>
      </c>
      <c r="O299" s="9">
        <f>O123*Traffic!O1577*12/10^7*$C299</f>
        <v>0</v>
      </c>
      <c r="P299" s="9">
        <f>P123*Traffic!P1577*12/10^7*$C299</f>
        <v>0</v>
      </c>
      <c r="Q299" s="9">
        <f>Q123*Traffic!Q1577*12/10^7*$C299</f>
        <v>0</v>
      </c>
      <c r="R299" s="9">
        <f>R123*Traffic!R1577*12/10^7*$C299</f>
        <v>0</v>
      </c>
      <c r="S299" s="9">
        <f>S123*Traffic!S1577*12/10^7*$C299</f>
        <v>0</v>
      </c>
      <c r="T299" s="9"/>
      <c r="U299" s="9">
        <f>U123*Traffic!U1577*365/10^7*$C299</f>
        <v>6.6659594490000015E-2</v>
      </c>
      <c r="V299" s="9">
        <f>V123*Traffic!V1577*365/10^7*$C299</f>
        <v>2.5097659515000048E-3</v>
      </c>
      <c r="W299" s="9">
        <f>W123*Traffic!W1577*365/10^7*$C299</f>
        <v>6.9058577612499941E-3</v>
      </c>
      <c r="X299" s="9">
        <f>X123*Traffic!X1577*365/10^7*$C299</f>
        <v>2.9324639013750008E-2</v>
      </c>
      <c r="Y299" s="9">
        <f>Y123*Traffic!Y1577*365/10^7*$C299</f>
        <v>2.465758903972497E-2</v>
      </c>
      <c r="Z299" s="9">
        <f>Z123*Traffic!Z1577*365/10^7*$C299</f>
        <v>8.7572703412950037E-2</v>
      </c>
      <c r="AA299" s="9">
        <f>AA123*Traffic!AA1577*365/10^7*$C299</f>
        <v>4.1593246773749995E-2</v>
      </c>
      <c r="AB299" s="9"/>
      <c r="AC299" s="9">
        <f>AC123*Traffic!AC1577*12/10^7*$C299</f>
        <v>2.0880335260800017E-2</v>
      </c>
      <c r="AD299" s="9">
        <f>AD123*Traffic!AD1577*12/10^7*$C299</f>
        <v>3.3245763120000029E-4</v>
      </c>
      <c r="AE299" s="9">
        <f>AE123*Traffic!AE1577*12/10^7*$C299</f>
        <v>9.6574073399999867E-4</v>
      </c>
      <c r="AF299" s="9">
        <f>AF123*Traffic!AF1577*12/10^7*$C299</f>
        <v>9.6243548355000007E-3</v>
      </c>
      <c r="AG299" s="9">
        <f>AG123*Traffic!AG1577*12/10^7*$C299</f>
        <v>1.6096314456719989E-2</v>
      </c>
      <c r="AH299" s="9">
        <f>AH123*Traffic!AH1577*12/10^7*$C299</f>
        <v>0</v>
      </c>
      <c r="AI299" s="9">
        <f>AI123*Traffic!AI1577*12/10^7*$C299</f>
        <v>2.9574537539400002E-2</v>
      </c>
      <c r="AJ299" s="9"/>
    </row>
    <row r="300" spans="2:36" hidden="1" x14ac:dyDescent="0.3">
      <c r="B300" s="85">
        <f t="shared" si="8"/>
        <v>44286</v>
      </c>
      <c r="C300" s="3">
        <f>IF(B300&lt;Inputs!$E$13,0,1)</f>
        <v>1</v>
      </c>
      <c r="D300" s="1"/>
      <c r="E300" s="9">
        <f>E124*Traffic!E1578*365/10^7*$C300</f>
        <v>3.8211471714000002E-2</v>
      </c>
      <c r="F300" s="9">
        <f>F124*Traffic!F1578*365/10^7*$C300</f>
        <v>6.6378878100000005E-3</v>
      </c>
      <c r="G300" s="9">
        <f>G124*Traffic!G1578*365/10^7*$C300</f>
        <v>1.8756857249999988E-2</v>
      </c>
      <c r="H300" s="9">
        <f>H124*Traffic!H1578*365/10^7*$C300</f>
        <v>0.17444529314999999</v>
      </c>
      <c r="I300" s="9">
        <f>I124*Traffic!I1578*365/10^7*$C300</f>
        <v>0.15724053233499982</v>
      </c>
      <c r="J300" s="9">
        <f>J124*Traffic!J1578*365/10^7*$C300</f>
        <v>0.72026798150494953</v>
      </c>
      <c r="K300" s="9">
        <f>K124*Traffic!K1578*365/10^7*$C300</f>
        <v>0.32943332173342499</v>
      </c>
      <c r="L300" s="9"/>
      <c r="M300" s="9">
        <f>M124*Traffic!M1578*12/10^7*$C300</f>
        <v>4.0756919039999992E-3</v>
      </c>
      <c r="N300" s="9">
        <f>N124*Traffic!N1578*12/10^7*$C300</f>
        <v>0</v>
      </c>
      <c r="O300" s="9">
        <f>O124*Traffic!O1578*12/10^7*$C300</f>
        <v>0</v>
      </c>
      <c r="P300" s="9">
        <f>P124*Traffic!P1578*12/10^7*$C300</f>
        <v>0</v>
      </c>
      <c r="Q300" s="9">
        <f>Q124*Traffic!Q1578*12/10^7*$C300</f>
        <v>0</v>
      </c>
      <c r="R300" s="9">
        <f>R124*Traffic!R1578*12/10^7*$C300</f>
        <v>0</v>
      </c>
      <c r="S300" s="9">
        <f>S124*Traffic!S1578*12/10^7*$C300</f>
        <v>0</v>
      </c>
      <c r="T300" s="9"/>
      <c r="U300" s="9">
        <f>U124*Traffic!U1578*365/10^7*$C300</f>
        <v>5.963303205E-2</v>
      </c>
      <c r="V300" s="9">
        <f>V124*Traffic!V1578*365/10^7*$C300</f>
        <v>2.6877919275000045E-3</v>
      </c>
      <c r="W300" s="9">
        <f>W124*Traffic!W1578*365/10^7*$C300</f>
        <v>7.5719386874999999E-3</v>
      </c>
      <c r="X300" s="9">
        <f>X124*Traffic!X1578*365/10^7*$C300</f>
        <v>2.5278417461249997E-2</v>
      </c>
      <c r="Y300" s="9">
        <f>Y124*Traffic!Y1578*365/10^7*$C300</f>
        <v>2.1718196815112507E-2</v>
      </c>
      <c r="Z300" s="9">
        <f>Z124*Traffic!Z1578*365/10^7*$C300</f>
        <v>8.7658672392200029E-2</v>
      </c>
      <c r="AA300" s="9">
        <f>AA124*Traffic!AA1578*365/10^7*$C300</f>
        <v>3.9158160780374991E-2</v>
      </c>
      <c r="AB300" s="9"/>
      <c r="AC300" s="9">
        <f>AC124*Traffic!AC1578*12/10^7*$C300</f>
        <v>1.8705596165999996E-2</v>
      </c>
      <c r="AD300" s="9">
        <f>AD124*Traffic!AD1578*12/10^7*$C300</f>
        <v>3.4230939480000042E-4</v>
      </c>
      <c r="AE300" s="9">
        <f>AE124*Traffic!AE1578*12/10^7*$C300</f>
        <v>1.0372962300000002E-3</v>
      </c>
      <c r="AF300" s="9">
        <f>AF124*Traffic!AF1578*12/10^7*$C300</f>
        <v>8.269840233E-3</v>
      </c>
      <c r="AG300" s="9">
        <f>AG124*Traffic!AG1578*12/10^7*$C300</f>
        <v>1.4126882853839983E-2</v>
      </c>
      <c r="AH300" s="9">
        <f>AH124*Traffic!AH1578*12/10^7*$C300</f>
        <v>8.0678170932000075E-4</v>
      </c>
      <c r="AI300" s="9">
        <f>AI124*Traffic!AI1578*12/10^7*$C300</f>
        <v>2.7930694870259998E-2</v>
      </c>
      <c r="AJ300" s="9"/>
    </row>
    <row r="301" spans="2:36" x14ac:dyDescent="0.3">
      <c r="B301" s="85">
        <f t="shared" si="8"/>
        <v>44651</v>
      </c>
      <c r="C301" s="3">
        <f>IF(B301&lt;Inputs!$E$13,0,1)</f>
        <v>1</v>
      </c>
      <c r="D301" s="1"/>
      <c r="E301" s="9">
        <f>E125*Traffic!E1579*365/10^7*$C301</f>
        <v>8.8519584941999987E-3</v>
      </c>
      <c r="F301" s="9">
        <f>F125*Traffic!F1579*365/10^7*$C301</f>
        <v>6.004034537579998E-3</v>
      </c>
      <c r="G301" s="9">
        <f>G125*Traffic!G1579*365/10^7*$C301</f>
        <v>1.76528897940375E-2</v>
      </c>
      <c r="H301" s="9">
        <f>H125*Traffic!H1579*365/10^7*$C301</f>
        <v>3.4703887945303137E-2</v>
      </c>
      <c r="I301" s="9">
        <f>I125*Traffic!I1579*365/10^7*$C301</f>
        <v>3.3388935024701263E-2</v>
      </c>
      <c r="J301" s="9">
        <f>J125*Traffic!J1579*365/10^7*$C301</f>
        <v>0.43887063477169697</v>
      </c>
      <c r="K301" s="9">
        <f>K125*Traffic!K1579*365/10^7*$C301</f>
        <v>0.1529366015863744</v>
      </c>
      <c r="L301" s="9"/>
      <c r="M301" s="9">
        <f>M125*Traffic!M1579*12/10^7*$C301</f>
        <v>5.3607277440000014E-4</v>
      </c>
      <c r="N301" s="9">
        <f>N125*Traffic!N1579*12/10^7*$C301</f>
        <v>0</v>
      </c>
      <c r="O301" s="9">
        <f>O125*Traffic!O1579*12/10^7*$C301</f>
        <v>0</v>
      </c>
      <c r="P301" s="9">
        <f>P125*Traffic!P1579*12/10^7*$C301</f>
        <v>0</v>
      </c>
      <c r="Q301" s="9">
        <f>Q125*Traffic!Q1579*12/10^7*$C301</f>
        <v>0</v>
      </c>
      <c r="R301" s="9">
        <f>R125*Traffic!R1579*12/10^7*$C301</f>
        <v>0</v>
      </c>
      <c r="S301" s="9">
        <f>S125*Traffic!S1579*12/10^7*$C301</f>
        <v>0</v>
      </c>
      <c r="T301" s="9"/>
      <c r="U301" s="9">
        <f>U125*Traffic!U1579*365/10^7*$C301</f>
        <v>1.4652376304624995E-2</v>
      </c>
      <c r="V301" s="9">
        <f>V125*Traffic!V1579*365/10^7*$C301</f>
        <v>2.4469687483200009E-3</v>
      </c>
      <c r="W301" s="9">
        <f>W125*Traffic!W1579*365/10^7*$C301</f>
        <v>7.1576691490406229E-3</v>
      </c>
      <c r="X301" s="9">
        <f>X125*Traffic!X1579*365/10^7*$C301</f>
        <v>4.9963908539531277E-3</v>
      </c>
      <c r="Y301" s="9">
        <f>Y125*Traffic!Y1579*365/10^7*$C301</f>
        <v>4.4778896395818715E-3</v>
      </c>
      <c r="Z301" s="9">
        <f>Z125*Traffic!Z1579*365/10^7*$C301</f>
        <v>5.4359930314541234E-2</v>
      </c>
      <c r="AA301" s="9">
        <f>AA125*Traffic!AA1579*365/10^7*$C301</f>
        <v>1.7412346271013752E-2</v>
      </c>
      <c r="AB301" s="9"/>
      <c r="AC301" s="9">
        <f>AC125*Traffic!AC1579*12/10^7*$C301</f>
        <v>5.4157038663599985E-3</v>
      </c>
      <c r="AD301" s="9">
        <f>AD125*Traffic!AD1579*12/10^7*$C301</f>
        <v>2.8956505644000006E-4</v>
      </c>
      <c r="AE301" s="9">
        <f>AE125*Traffic!AE1579*12/10^7*$C301</f>
        <v>9.7542990517500005E-4</v>
      </c>
      <c r="AF301" s="9">
        <f>AF125*Traffic!AF1579*12/10^7*$C301</f>
        <v>1.7576344812262506E-3</v>
      </c>
      <c r="AG301" s="9">
        <f>AG125*Traffic!AG1579*12/10^7*$C301</f>
        <v>3.1127389147007998E-3</v>
      </c>
      <c r="AH301" s="9">
        <f>AH125*Traffic!AH1579*12/10^7*$C301</f>
        <v>4.9461662757082489E-3</v>
      </c>
      <c r="AI301" s="9">
        <f>AI125*Traffic!AI1579*12/10^7*$C301</f>
        <v>1.382558783700465E-2</v>
      </c>
      <c r="AJ301" s="9"/>
    </row>
    <row r="302" spans="2:36" x14ac:dyDescent="0.3">
      <c r="B302" s="85">
        <f t="shared" si="8"/>
        <v>45016</v>
      </c>
      <c r="C302" s="3">
        <f>IF(B302&lt;Inputs!$E$13,0,1)</f>
        <v>1</v>
      </c>
      <c r="D302" s="1"/>
      <c r="E302" s="9">
        <f>E126*Traffic!E1580*365/10^7*$C302</f>
        <v>9.6375698105602477E-3</v>
      </c>
      <c r="F302" s="9">
        <f>F126*Traffic!F1580*365/10^7*$C302</f>
        <v>6.3692799719494561E-3</v>
      </c>
      <c r="G302" s="9">
        <f>G126*Traffic!G1580*365/10^7*$C302</f>
        <v>1.8726773923174778E-2</v>
      </c>
      <c r="H302" s="9">
        <f>H126*Traffic!H1580*365/10^7*$C302</f>
        <v>3.6762672649085303E-2</v>
      </c>
      <c r="I302" s="9">
        <f>I126*Traffic!I1580*365/10^7*$C302</f>
        <v>3.5369711034950437E-2</v>
      </c>
      <c r="J302" s="9">
        <f>J126*Traffic!J1580*365/10^7*$C302</f>
        <v>0.46512307819713122</v>
      </c>
      <c r="K302" s="9">
        <f>K126*Traffic!K1580*365/10^7*$C302</f>
        <v>0.16208499102672294</v>
      </c>
      <c r="L302" s="9"/>
      <c r="M302" s="9">
        <f>M126*Traffic!M1580*12/10^7*$C302</f>
        <v>5.3875313827199986E-4</v>
      </c>
      <c r="N302" s="9">
        <f>N126*Traffic!N1580*12/10^7*$C302</f>
        <v>0</v>
      </c>
      <c r="O302" s="9">
        <f>O126*Traffic!O1580*12/10^7*$C302</f>
        <v>0</v>
      </c>
      <c r="P302" s="9">
        <f>P126*Traffic!P1580*12/10^7*$C302</f>
        <v>0</v>
      </c>
      <c r="Q302" s="9">
        <f>Q126*Traffic!Q1580*12/10^7*$C302</f>
        <v>0</v>
      </c>
      <c r="R302" s="9">
        <f>R126*Traffic!R1580*12/10^7*$C302</f>
        <v>0</v>
      </c>
      <c r="S302" s="9">
        <f>S126*Traffic!S1580*12/10^7*$C302</f>
        <v>0</v>
      </c>
      <c r="T302" s="9"/>
      <c r="U302" s="9">
        <f>U126*Traffic!U1580*365/10^7*$C302</f>
        <v>1.5543729196489681E-2</v>
      </c>
      <c r="V302" s="9">
        <f>V126*Traffic!V1580*365/10^7*$C302</f>
        <v>2.550285206582402E-3</v>
      </c>
      <c r="W302" s="9">
        <f>W126*Traffic!W1580*365/10^7*$C302</f>
        <v>7.4598818464445653E-3</v>
      </c>
      <c r="X302" s="9">
        <f>X126*Traffic!X1580*365/10^7*$C302</f>
        <v>5.2952658704895931E-3</v>
      </c>
      <c r="Y302" s="9">
        <f>Y126*Traffic!Y1580*365/10^7*$C302</f>
        <v>4.7457488562041329E-3</v>
      </c>
      <c r="Z302" s="9">
        <f>Z126*Traffic!Z1580*365/10^7*$C302</f>
        <v>5.7962933012828219E-2</v>
      </c>
      <c r="AA302" s="9">
        <f>AA126*Traffic!AA1580*365/10^7*$C302</f>
        <v>1.8566445075683984E-2</v>
      </c>
      <c r="AB302" s="9"/>
      <c r="AC302" s="9">
        <f>AC126*Traffic!AC1580*12/10^7*$C302</f>
        <v>5.0925043113650989E-3</v>
      </c>
      <c r="AD302" s="9">
        <f>AD126*Traffic!AD1580*12/10^7*$C302</f>
        <v>2.7225337364424019E-4</v>
      </c>
      <c r="AE302" s="9">
        <f>AE126*Traffic!AE1580*12/10^7*$C302</f>
        <v>9.1711370737304989E-4</v>
      </c>
      <c r="AF302" s="9">
        <f>AF126*Traffic!AF1580*12/10^7*$C302</f>
        <v>1.7469124628955749E-3</v>
      </c>
      <c r="AG302" s="9">
        <f>AG126*Traffic!AG1580*12/10^7*$C302</f>
        <v>3.0937504139297244E-3</v>
      </c>
      <c r="AH302" s="9">
        <f>AH126*Traffic!AH1580*12/10^7*$C302</f>
        <v>4.7173077319035382E-3</v>
      </c>
      <c r="AI302" s="9">
        <f>AI126*Traffic!AI1580*12/10^7*$C302</f>
        <v>1.3185879480421355E-2</v>
      </c>
      <c r="AJ302" s="9"/>
    </row>
    <row r="303" spans="2:36" x14ac:dyDescent="0.3">
      <c r="B303" s="85">
        <f t="shared" si="8"/>
        <v>45382</v>
      </c>
      <c r="C303" s="3">
        <f>IF(B303&lt;Inputs!$E$13,0,1)</f>
        <v>1</v>
      </c>
      <c r="D303" s="1"/>
      <c r="E303" s="9">
        <f>E127*Traffic!E1581*365/10^7*$C303</f>
        <v>9.6857576596130531E-3</v>
      </c>
      <c r="F303" s="9">
        <f>F127*Traffic!F1581*365/10^7*$C303</f>
        <v>6.4011263718092015E-3</v>
      </c>
      <c r="G303" s="9">
        <f>G127*Traffic!G1581*365/10^7*$C303</f>
        <v>1.8820407792790646E-2</v>
      </c>
      <c r="H303" s="9">
        <f>H127*Traffic!H1581*365/10^7*$C303</f>
        <v>3.7893831807518694E-2</v>
      </c>
      <c r="I303" s="9">
        <f>I127*Traffic!I1581*365/10^7*$C303</f>
        <v>3.6458009836025769E-2</v>
      </c>
      <c r="J303" s="9">
        <f>J127*Traffic!J1581*365/10^7*$C303</f>
        <v>0.47550815382239453</v>
      </c>
      <c r="K303" s="9">
        <f>K127*Traffic!K1581*365/10^7*$C303</f>
        <v>0.16570395763671614</v>
      </c>
      <c r="L303" s="9"/>
      <c r="M303" s="9">
        <f>M127*Traffic!M1581*12/10^7*$C303</f>
        <v>5.9559159435969592E-4</v>
      </c>
      <c r="N303" s="9">
        <f>N127*Traffic!N1581*12/10^7*$C303</f>
        <v>0</v>
      </c>
      <c r="O303" s="9">
        <f>O127*Traffic!O1581*12/10^7*$C303</f>
        <v>0</v>
      </c>
      <c r="P303" s="9">
        <f>P127*Traffic!P1581*12/10^7*$C303</f>
        <v>0</v>
      </c>
      <c r="Q303" s="9">
        <f>Q127*Traffic!Q1581*12/10^7*$C303</f>
        <v>0</v>
      </c>
      <c r="R303" s="9">
        <f>R127*Traffic!R1581*12/10^7*$C303</f>
        <v>0</v>
      </c>
      <c r="S303" s="9">
        <f>S127*Traffic!S1581*12/10^7*$C303</f>
        <v>0</v>
      </c>
      <c r="T303" s="9"/>
      <c r="U303" s="9">
        <f>U127*Traffic!U1581*365/10^7*$C303</f>
        <v>1.5621447842472139E-2</v>
      </c>
      <c r="V303" s="9">
        <f>V127*Traffic!V1581*365/10^7*$C303</f>
        <v>2.6545736552087192E-3</v>
      </c>
      <c r="W303" s="9">
        <f>W127*Traffic!W1581*365/10^7*$C303</f>
        <v>7.7649377290938092E-3</v>
      </c>
      <c r="X303" s="9">
        <f>X127*Traffic!X1581*365/10^7*$C303</f>
        <v>5.4134963757013861E-3</v>
      </c>
      <c r="Y303" s="9">
        <f>Y127*Traffic!Y1581*365/10^7*$C303</f>
        <v>4.8517099729073086E-3</v>
      </c>
      <c r="Z303" s="9">
        <f>Z127*Traffic!Z1581*365/10^7*$C303</f>
        <v>5.8922319490281934E-2</v>
      </c>
      <c r="AA303" s="9">
        <f>AA127*Traffic!AA1581*365/10^7*$C303</f>
        <v>1.8873751752798745E-2</v>
      </c>
      <c r="AB303" s="9"/>
      <c r="AC303" s="9">
        <f>AC127*Traffic!AC1581*12/10^7*$C303</f>
        <v>5.2127439964945541E-3</v>
      </c>
      <c r="AD303" s="9">
        <f>AD127*Traffic!AD1581*12/10^7*$C303</f>
        <v>2.789322395330212E-4</v>
      </c>
      <c r="AE303" s="9">
        <f>AE127*Traffic!AE1581*12/10^7*$C303</f>
        <v>9.3961215936399492E-4</v>
      </c>
      <c r="AF303" s="9">
        <f>AF127*Traffic!AF1581*12/10^7*$C303</f>
        <v>1.7888293573016512E-3</v>
      </c>
      <c r="AG303" s="9">
        <f>AG127*Traffic!AG1581*12/10^7*$C303</f>
        <v>3.1679844766969592E-3</v>
      </c>
      <c r="AH303" s="9">
        <f>AH127*Traffic!AH1581*12/10^7*$C303</f>
        <v>4.8285871125619091E-3</v>
      </c>
      <c r="AI303" s="9">
        <f>AI127*Traffic!AI1581*12/10^7*$C303</f>
        <v>1.3496929042037529E-2</v>
      </c>
      <c r="AJ303" s="9"/>
    </row>
    <row r="304" spans="2:36" x14ac:dyDescent="0.3">
      <c r="B304" s="85">
        <f t="shared" si="8"/>
        <v>45747</v>
      </c>
      <c r="C304" s="3">
        <f>IF(B304&lt;Inputs!$E$13,0,1)</f>
        <v>1</v>
      </c>
      <c r="D304" s="1"/>
      <c r="E304" s="9">
        <f>E128*Traffic!E1582*365/10^7*$C304</f>
        <v>9.734186447911115E-3</v>
      </c>
      <c r="F304" s="9">
        <f>F128*Traffic!F1582*365/10^7*$C304</f>
        <v>6.7717178985981594E-3</v>
      </c>
      <c r="G304" s="9">
        <f>G128*Traffic!G1582*365/10^7*$C304</f>
        <v>1.9910010349215371E-2</v>
      </c>
      <c r="H304" s="9">
        <f>H128*Traffic!H1582*365/10^7*$C304</f>
        <v>3.808330096655628E-2</v>
      </c>
      <c r="I304" s="9">
        <f>I128*Traffic!I1582*365/10^7*$C304</f>
        <v>3.6640299885205917E-2</v>
      </c>
      <c r="J304" s="9">
        <f>J128*Traffic!J1582*365/10^7*$C304</f>
        <v>0.48598545212695582</v>
      </c>
      <c r="K304" s="9">
        <f>K128*Traffic!K1582*365/10^7*$C304</f>
        <v>0.16935506178803356</v>
      </c>
      <c r="L304" s="9"/>
      <c r="M304" s="9">
        <f>M128*Traffic!M1582*12/10^7*$C304</f>
        <v>5.9856955233149388E-4</v>
      </c>
      <c r="N304" s="9">
        <f>N128*Traffic!N1582*12/10^7*$C304</f>
        <v>0</v>
      </c>
      <c r="O304" s="9">
        <f>O128*Traffic!O1582*12/10^7*$C304</f>
        <v>0</v>
      </c>
      <c r="P304" s="9">
        <f>P128*Traffic!P1582*12/10^7*$C304</f>
        <v>0</v>
      </c>
      <c r="Q304" s="9">
        <f>Q128*Traffic!Q1582*12/10^7*$C304</f>
        <v>0</v>
      </c>
      <c r="R304" s="9">
        <f>R128*Traffic!R1582*12/10^7*$C304</f>
        <v>0</v>
      </c>
      <c r="S304" s="9">
        <f>S128*Traffic!S1582*12/10^7*$C304</f>
        <v>0</v>
      </c>
      <c r="T304" s="9"/>
      <c r="U304" s="9">
        <f>U128*Traffic!U1582*365/10^7*$C304</f>
        <v>1.6525847454404718E-2</v>
      </c>
      <c r="V304" s="9">
        <f>V128*Traffic!V1582*365/10^7*$C304</f>
        <v>2.6678465234847614E-3</v>
      </c>
      <c r="W304" s="9">
        <f>W128*Traffic!W1582*365/10^7*$C304</f>
        <v>7.8037624177392795E-3</v>
      </c>
      <c r="X304" s="9">
        <f>X128*Traffic!X1582*365/10^7*$C304</f>
        <v>5.5327768043185351E-3</v>
      </c>
      <c r="Y304" s="9">
        <f>Y128*Traffic!Y1582*365/10^7*$C304</f>
        <v>4.958612057056117E-3</v>
      </c>
      <c r="Z304" s="9">
        <f>Z128*Traffic!Z1582*365/10^7*$C304</f>
        <v>6.0562770430636369E-2</v>
      </c>
      <c r="AA304" s="9">
        <f>AA128*Traffic!AA1582*365/10^7*$C304</f>
        <v>1.9399214159552799E-2</v>
      </c>
      <c r="AB304" s="9"/>
      <c r="AC304" s="9">
        <f>AC128*Traffic!AC1582*12/10^7*$C304</f>
        <v>5.3340587658675161E-3</v>
      </c>
      <c r="AD304" s="9">
        <f>AD128*Traffic!AD1582*12/10^7*$C304</f>
        <v>2.8567108774634983E-4</v>
      </c>
      <c r="AE304" s="9">
        <f>AE128*Traffic!AE1582*12/10^7*$C304</f>
        <v>9.6231266803216496E-4</v>
      </c>
      <c r="AF304" s="9">
        <f>AF128*Traffic!AF1582*12/10^7*$C304</f>
        <v>1.8311217478402162E-3</v>
      </c>
      <c r="AG304" s="9">
        <f>AG128*Traffic!AG1582*12/10^7*$C304</f>
        <v>3.2428835363315141E-3</v>
      </c>
      <c r="AH304" s="9">
        <f>AH128*Traffic!AH1582*12/10^7*$C304</f>
        <v>4.9436154576525905E-3</v>
      </c>
      <c r="AI304" s="9">
        <f>AI128*Traffic!AI1582*12/10^7*$C304</f>
        <v>1.3818457757440209E-2</v>
      </c>
      <c r="AJ304" s="9"/>
    </row>
    <row r="305" spans="2:36" x14ac:dyDescent="0.3">
      <c r="B305" s="85">
        <f t="shared" si="8"/>
        <v>46112</v>
      </c>
      <c r="C305" s="3">
        <f>IF(B305&lt;Inputs!$E$13,0,1)</f>
        <v>1</v>
      </c>
      <c r="D305" s="1"/>
      <c r="E305" s="9">
        <f>E129*Traffic!E1583*365/10^7*$C305</f>
        <v>9.7828573801506669E-3</v>
      </c>
      <c r="F305" s="9">
        <f>F129*Traffic!F1583*365/10^7*$C305</f>
        <v>6.8055764880911446E-3</v>
      </c>
      <c r="G305" s="9">
        <f>G129*Traffic!G1583*365/10^7*$C305</f>
        <v>2.0009560400961447E-2</v>
      </c>
      <c r="H305" s="9">
        <f>H129*Traffic!H1583*365/10^7*$C305</f>
        <v>3.9230560408173763E-2</v>
      </c>
      <c r="I305" s="9">
        <f>I129*Traffic!I1583*365/10^7*$C305</f>
        <v>3.7744088919247687E-2</v>
      </c>
      <c r="J305" s="9">
        <f>J129*Traffic!J1583*365/10^7*$C305</f>
        <v>0.49655563571071692</v>
      </c>
      <c r="K305" s="9">
        <f>K129*Traffic!K1583*365/10^7*$C305</f>
        <v>0.17303853438192326</v>
      </c>
      <c r="L305" s="9"/>
      <c r="M305" s="9">
        <f>M129*Traffic!M1583*12/10^7*$C305</f>
        <v>6.5624989101071131E-4</v>
      </c>
      <c r="N305" s="9">
        <f>N129*Traffic!N1583*12/10^7*$C305</f>
        <v>0</v>
      </c>
      <c r="O305" s="9">
        <f>O129*Traffic!O1583*12/10^7*$C305</f>
        <v>0</v>
      </c>
      <c r="P305" s="9">
        <f>P129*Traffic!P1583*12/10^7*$C305</f>
        <v>0</v>
      </c>
      <c r="Q305" s="9">
        <f>Q129*Traffic!Q1583*12/10^7*$C305</f>
        <v>0</v>
      </c>
      <c r="R305" s="9">
        <f>R129*Traffic!R1583*12/10^7*$C305</f>
        <v>0</v>
      </c>
      <c r="S305" s="9">
        <f>S129*Traffic!S1583*12/10^7*$C305</f>
        <v>0</v>
      </c>
      <c r="T305" s="9"/>
      <c r="U305" s="9">
        <f>U129*Traffic!U1583*365/10^7*$C305</f>
        <v>1.6608476691676751E-2</v>
      </c>
      <c r="V305" s="9">
        <f>V129*Traffic!V1583*365/10^7*$C305</f>
        <v>2.7736404373470899E-3</v>
      </c>
      <c r="W305" s="9">
        <f>W129*Traffic!W1583*365/10^7*$C305</f>
        <v>8.1132219618910064E-3</v>
      </c>
      <c r="X305" s="9">
        <f>X129*Traffic!X1583*365/10^7*$C305</f>
        <v>5.7457887112847966E-3</v>
      </c>
      <c r="Y305" s="9">
        <f>Y129*Traffic!Y1583*365/10^7*$C305</f>
        <v>5.1495186212527798E-3</v>
      </c>
      <c r="Z305" s="9">
        <f>Z129*Traffic!Z1583*365/10^7*$C305</f>
        <v>6.1541868552598314E-2</v>
      </c>
      <c r="AA305" s="9">
        <f>AA129*Traffic!AA1583*365/10^7*$C305</f>
        <v>1.9712834788465569E-2</v>
      </c>
      <c r="AB305" s="9"/>
      <c r="AC305" s="9">
        <f>AC129*Traffic!AC1583*12/10^7*$C305</f>
        <v>5.4564563643342964E-3</v>
      </c>
      <c r="AD305" s="9">
        <f>AD129*Traffic!AD1583*12/10^7*$C305</f>
        <v>2.9247035113582308E-4</v>
      </c>
      <c r="AE305" s="9">
        <f>AE129*Traffic!AE1583*12/10^7*$C305</f>
        <v>9.852166914830322E-4</v>
      </c>
      <c r="AF305" s="9">
        <f>AF129*Traffic!AF1583*12/10^7*$C305</f>
        <v>1.8737923415502345E-3</v>
      </c>
      <c r="AG305" s="9">
        <f>AG129*Traffic!AG1583*12/10^7*$C305</f>
        <v>3.3184523869504976E-3</v>
      </c>
      <c r="AH305" s="9">
        <f>AH129*Traffic!AH1583*12/10^7*$C305</f>
        <v>5.0624412453519896E-3</v>
      </c>
      <c r="AI305" s="9">
        <f>AI129*Traffic!AI1583*12/10^7*$C305</f>
        <v>1.4150601133454E-2</v>
      </c>
      <c r="AJ305" s="9"/>
    </row>
    <row r="306" spans="2:36" x14ac:dyDescent="0.3">
      <c r="B306" s="85">
        <f t="shared" si="8"/>
        <v>46477</v>
      </c>
      <c r="C306" s="3">
        <f>IF(B306&lt;Inputs!$E$13,0,1)</f>
        <v>1</v>
      </c>
      <c r="D306" s="1"/>
      <c r="E306" s="9">
        <f>E130*Traffic!E1584*365/10^7*$C306</f>
        <v>1.0588061795286145E-2</v>
      </c>
      <c r="F306" s="9">
        <f>F130*Traffic!F1584*365/10^7*$C306</f>
        <v>6.8396043705315941E-3</v>
      </c>
      <c r="G306" s="9">
        <f>G130*Traffic!G1584*365/10^7*$C306</f>
        <v>2.0109608202966249E-2</v>
      </c>
      <c r="H306" s="9">
        <f>H130*Traffic!H1584*365/10^7*$C306</f>
        <v>4.0388340361683289E-2</v>
      </c>
      <c r="I306" s="9">
        <f>I130*Traffic!I1584*365/10^7*$C306</f>
        <v>3.8857999836132806E-2</v>
      </c>
      <c r="J306" s="9">
        <f>J130*Traffic!J1584*365/10^7*$C306</f>
        <v>0.50721937149401275</v>
      </c>
      <c r="K306" s="9">
        <f>K130*Traffic!K1584*365/10^7*$C306</f>
        <v>0.17675460782520713</v>
      </c>
      <c r="L306" s="9"/>
      <c r="M306" s="9">
        <f>M130*Traffic!M1584*12/10^7*$C306</f>
        <v>7.1449206883791112E-4</v>
      </c>
      <c r="N306" s="9">
        <f>N130*Traffic!N1584*12/10^7*$C306</f>
        <v>0</v>
      </c>
      <c r="O306" s="9">
        <f>O130*Traffic!O1584*12/10^7*$C306</f>
        <v>0</v>
      </c>
      <c r="P306" s="9">
        <f>P130*Traffic!P1584*12/10^7*$C306</f>
        <v>0</v>
      </c>
      <c r="Q306" s="9">
        <f>Q130*Traffic!Q1584*12/10^7*$C306</f>
        <v>0</v>
      </c>
      <c r="R306" s="9">
        <f>R130*Traffic!R1584*12/10^7*$C306</f>
        <v>0</v>
      </c>
      <c r="S306" s="9">
        <f>S130*Traffic!S1584*12/10^7*$C306</f>
        <v>0</v>
      </c>
      <c r="T306" s="9"/>
      <c r="U306" s="9">
        <f>U130*Traffic!U1584*365/10^7*$C306</f>
        <v>1.669151907513514E-2</v>
      </c>
      <c r="V306" s="9">
        <f>V130*Traffic!V1584*365/10^7*$C306</f>
        <v>2.7875086395338232E-3</v>
      </c>
      <c r="W306" s="9">
        <f>W130*Traffic!W1584*365/10^7*$C306</f>
        <v>8.1537880717004619E-3</v>
      </c>
      <c r="X306" s="9">
        <f>X130*Traffic!X1584*365/10^7*$C306</f>
        <v>5.8676550363709178E-3</v>
      </c>
      <c r="Y306" s="9">
        <f>Y130*Traffic!Y1584*365/10^7*$C306</f>
        <v>5.2587382500745069E-3</v>
      </c>
      <c r="Z306" s="9">
        <f>Z130*Traffic!Z1584*365/10^7*$C306</f>
        <v>6.3208909277676945E-2</v>
      </c>
      <c r="AA306" s="9">
        <f>AA130*Traffic!AA1584*365/10^7*$C306</f>
        <v>2.0246814324219056E-2</v>
      </c>
      <c r="AB306" s="9"/>
      <c r="AC306" s="9">
        <f>AC130*Traffic!AC1584*12/10^7*$C306</f>
        <v>5.5799445873166023E-3</v>
      </c>
      <c r="AD306" s="9">
        <f>AD130*Traffic!AD1584*12/10^7*$C306</f>
        <v>2.9933046538199715E-4</v>
      </c>
      <c r="AE306" s="9">
        <f>AE130*Traffic!AE1584*12/10^7*$C306</f>
        <v>1.0083256973517063E-3</v>
      </c>
      <c r="AF306" s="9">
        <f>AF130*Traffic!AF1584*12/10^7*$C306</f>
        <v>1.9183748886034599E-3</v>
      </c>
      <c r="AG306" s="9">
        <f>AG130*Traffic!AG1584*12/10^7*$C306</f>
        <v>3.3974072724009892E-3</v>
      </c>
      <c r="AH306" s="9">
        <f>AH130*Traffic!AH1584*12/10^7*$C306</f>
        <v>5.1823317005419423E-3</v>
      </c>
      <c r="AI306" s="9">
        <f>AI130*Traffic!AI1584*12/10^7*$C306</f>
        <v>1.4485720481783999E-2</v>
      </c>
      <c r="AJ306" s="9"/>
    </row>
    <row r="307" spans="2:36" x14ac:dyDescent="0.3">
      <c r="B307" s="85">
        <f t="shared" si="8"/>
        <v>46843</v>
      </c>
      <c r="C307" s="3">
        <f>IF(B307&lt;Inputs!$E$13,0,1)</f>
        <v>1</v>
      </c>
      <c r="D307" s="1"/>
      <c r="E307" s="9">
        <f>E131*Traffic!E1585*365/10^7*$C307</f>
        <v>1.0641002104262574E-2</v>
      </c>
      <c r="F307" s="9">
        <f>F131*Traffic!F1585*365/10^7*$C307</f>
        <v>7.2174925120034664E-3</v>
      </c>
      <c r="G307" s="9">
        <f>G131*Traffic!G1585*365/10^7*$C307</f>
        <v>2.1220664056180134E-2</v>
      </c>
      <c r="H307" s="9">
        <f>H131*Traffic!H1585*365/10^7*$C307</f>
        <v>4.1556717350717677E-2</v>
      </c>
      <c r="I307" s="9">
        <f>I131*Traffic!I1585*365/10^7*$C307</f>
        <v>3.9982106259963839E-2</v>
      </c>
      <c r="J307" s="9">
        <f>J131*Traffic!J1585*365/10^7*$C307</f>
        <v>0.51797733074424879</v>
      </c>
      <c r="K307" s="9">
        <f>K131*Traffic!K1585*365/10^7*$C307</f>
        <v>0.18050351603956433</v>
      </c>
      <c r="L307" s="9"/>
      <c r="M307" s="9">
        <f>M131*Traffic!M1585*12/10^7*$C307</f>
        <v>7.1806452918210127E-4</v>
      </c>
      <c r="N307" s="9">
        <f>N131*Traffic!N1585*12/10^7*$C307</f>
        <v>0</v>
      </c>
      <c r="O307" s="9">
        <f>O131*Traffic!O1585*12/10^7*$C307</f>
        <v>0</v>
      </c>
      <c r="P307" s="9">
        <f>P131*Traffic!P1585*12/10^7*$C307</f>
        <v>0</v>
      </c>
      <c r="Q307" s="9">
        <f>Q131*Traffic!Q1585*12/10^7*$C307</f>
        <v>0</v>
      </c>
      <c r="R307" s="9">
        <f>R131*Traffic!R1585*12/10^7*$C307</f>
        <v>0</v>
      </c>
      <c r="S307" s="9">
        <f>S131*Traffic!S1585*12/10^7*$C307</f>
        <v>0</v>
      </c>
      <c r="T307" s="9"/>
      <c r="U307" s="9">
        <f>U131*Traffic!U1585*365/10^7*$C307</f>
        <v>1.7613725504036341E-2</v>
      </c>
      <c r="V307" s="9">
        <f>V131*Traffic!V1585*365/10^7*$C307</f>
        <v>2.8948277221558733E-3</v>
      </c>
      <c r="W307" s="9">
        <f>W131*Traffic!W1585*365/10^7*$C307</f>
        <v>8.4677089124609375E-3</v>
      </c>
      <c r="X307" s="9">
        <f>X131*Traffic!X1585*365/10^7*$C307</f>
        <v>5.9905963799901157E-3</v>
      </c>
      <c r="Y307" s="9">
        <f>Y131*Traffic!Y1585*365/10^7*$C307</f>
        <v>5.3689213372189242E-3</v>
      </c>
      <c r="Z307" s="9">
        <f>Z131*Traffic!Z1585*365/10^7*$C307</f>
        <v>6.4891081863292552E-2</v>
      </c>
      <c r="AA307" s="9">
        <f>AA131*Traffic!AA1585*365/10^7*$C307</f>
        <v>2.078564083446037E-2</v>
      </c>
      <c r="AB307" s="9"/>
      <c r="AC307" s="9">
        <f>AC131*Traffic!AC1585*12/10^7*$C307</f>
        <v>5.7183437055291038E-3</v>
      </c>
      <c r="AD307" s="9">
        <f>AD131*Traffic!AD1585*12/10^7*$C307</f>
        <v>3.0625186901185418E-4</v>
      </c>
      <c r="AE307" s="9">
        <f>AE131*Traffic!AE1585*12/10^7*$C307</f>
        <v>1.0316411628617818E-3</v>
      </c>
      <c r="AF307" s="9">
        <f>AF131*Traffic!AF1585*12/10^7*$C307</f>
        <v>1.9648950968957301E-3</v>
      </c>
      <c r="AG307" s="9">
        <f>AG131*Traffic!AG1585*12/10^7*$C307</f>
        <v>3.4797937209021059E-3</v>
      </c>
      <c r="AH307" s="9">
        <f>AH131*Traffic!AH1585*12/10^7*$C307</f>
        <v>5.3060901210234849E-3</v>
      </c>
      <c r="AI307" s="9">
        <f>AI131*Traffic!AI1585*12/10^7*$C307</f>
        <v>1.4831651616638835E-2</v>
      </c>
      <c r="AJ307" s="9"/>
    </row>
    <row r="308" spans="2:36" x14ac:dyDescent="0.3">
      <c r="B308" s="85">
        <f t="shared" si="8"/>
        <v>47208</v>
      </c>
      <c r="C308" s="3">
        <f>IF(B308&lt;Inputs!$E$13,0,1)</f>
        <v>1</v>
      </c>
      <c r="D308" s="1"/>
      <c r="E308" s="9">
        <f>E132*Traffic!E1586*365/10^7*$C308</f>
        <v>1.0694207114783895E-2</v>
      </c>
      <c r="F308" s="9">
        <f>F132*Traffic!F1586*365/10^7*$C308</f>
        <v>7.2535799745634929E-3</v>
      </c>
      <c r="G308" s="9">
        <f>G132*Traffic!G1586*365/10^7*$C308</f>
        <v>2.1326767376461029E-2</v>
      </c>
      <c r="H308" s="9">
        <f>H132*Traffic!H1586*365/10^7*$C308</f>
        <v>4.1764500937471277E-2</v>
      </c>
      <c r="I308" s="9">
        <f>I132*Traffic!I1586*365/10^7*$C308</f>
        <v>4.0182016791263681E-2</v>
      </c>
      <c r="J308" s="9">
        <f>J132*Traffic!J1586*365/10^7*$C308</f>
        <v>0.52883018910269941</v>
      </c>
      <c r="K308" s="9">
        <f>K132*Traffic!K1586*365/10^7*$C308</f>
        <v>0.18428549447086948</v>
      </c>
      <c r="L308" s="9"/>
      <c r="M308" s="9">
        <f>M132*Traffic!M1586*12/10^7*$C308</f>
        <v>7.7716676350708875E-4</v>
      </c>
      <c r="N308" s="9">
        <f>N132*Traffic!N1586*12/10^7*$C308</f>
        <v>0</v>
      </c>
      <c r="O308" s="9">
        <f>O132*Traffic!O1586*12/10^7*$C308</f>
        <v>0</v>
      </c>
      <c r="P308" s="9">
        <f>P132*Traffic!P1586*12/10^7*$C308</f>
        <v>0</v>
      </c>
      <c r="Q308" s="9">
        <f>Q132*Traffic!Q1586*12/10^7*$C308</f>
        <v>0</v>
      </c>
      <c r="R308" s="9">
        <f>R132*Traffic!R1586*12/10^7*$C308</f>
        <v>0</v>
      </c>
      <c r="S308" s="9">
        <f>S132*Traffic!S1586*12/10^7*$C308</f>
        <v>0</v>
      </c>
      <c r="T308" s="9"/>
      <c r="U308" s="9">
        <f>U132*Traffic!U1586*365/10^7*$C308</f>
        <v>1.7701794131556522E-2</v>
      </c>
      <c r="V308" s="9">
        <f>V132*Traffic!V1586*365/10^7*$C308</f>
        <v>3.0031503078881572E-3</v>
      </c>
      <c r="W308" s="9">
        <f>W132*Traffic!W1586*365/10^7*$C308</f>
        <v>8.7845651169272104E-3</v>
      </c>
      <c r="X308" s="9">
        <f>X132*Traffic!X1586*365/10^7*$C308</f>
        <v>6.114620445669597E-3</v>
      </c>
      <c r="Y308" s="9">
        <f>Y132*Traffic!Y1586*365/10^7*$C308</f>
        <v>5.4800747867785318E-3</v>
      </c>
      <c r="Z308" s="9">
        <f>Z132*Traffic!Z1586*365/10^7*$C308</f>
        <v>6.6588495952032312E-2</v>
      </c>
      <c r="AA308" s="9">
        <f>AA132*Traffic!AA1586*365/10^7*$C308</f>
        <v>2.1329349439445987E-2</v>
      </c>
      <c r="AB308" s="9"/>
      <c r="AC308" s="9">
        <f>AC132*Traffic!AC1586*12/10^7*$C308</f>
        <v>5.8579873163090573E-3</v>
      </c>
      <c r="AD308" s="9">
        <f>AD132*Traffic!AD1586*12/10^7*$C308</f>
        <v>3.1373062842178159E-4</v>
      </c>
      <c r="AE308" s="9">
        <f>AE132*Traffic!AE1586*12/10^7*$C308</f>
        <v>1.0568341390852904E-3</v>
      </c>
      <c r="AF308" s="9">
        <f>AF132*Traffic!AF1586*12/10^7*$C308</f>
        <v>2.0102861739187718E-3</v>
      </c>
      <c r="AG308" s="9">
        <f>AG132*Traffic!AG1586*12/10^7*$C308</f>
        <v>3.560180498323105E-3</v>
      </c>
      <c r="AH308" s="9">
        <f>AH132*Traffic!AH1586*12/10^7*$C308</f>
        <v>5.4309565674173239E-3</v>
      </c>
      <c r="AI308" s="9">
        <f>AI132*Traffic!AI1586*12/10^7*$C308</f>
        <v>1.518067991983018E-2</v>
      </c>
      <c r="AJ308" s="9"/>
    </row>
    <row r="309" spans="2:36" x14ac:dyDescent="0.3">
      <c r="B309" s="85">
        <f t="shared" si="8"/>
        <v>47573</v>
      </c>
      <c r="C309" s="3">
        <f>IF(B309&lt;Inputs!$E$13,0,1)</f>
        <v>1</v>
      </c>
      <c r="D309" s="1"/>
      <c r="E309" s="9">
        <f>E133*Traffic!E1587*365/10^7*$C309</f>
        <v>1.074767815035781E-2</v>
      </c>
      <c r="F309" s="9">
        <f>F133*Traffic!F1587*365/10^7*$C309</f>
        <v>7.2898478744363024E-3</v>
      </c>
      <c r="G309" s="9">
        <f>G133*Traffic!G1587*365/10^7*$C309</f>
        <v>2.1433401213343306E-2</v>
      </c>
      <c r="H309" s="9">
        <f>H133*Traffic!H1587*365/10^7*$C309</f>
        <v>4.2949447243139066E-2</v>
      </c>
      <c r="I309" s="9">
        <f>I133*Traffic!I1587*365/10^7*$C309</f>
        <v>4.1322064709527401E-2</v>
      </c>
      <c r="J309" s="9">
        <f>J133*Traffic!J1587*365/10^7*$C309</f>
        <v>0.54808291317471958</v>
      </c>
      <c r="K309" s="9">
        <f>K133*Traffic!K1587*365/10^7*$C309</f>
        <v>0.19099463825394952</v>
      </c>
      <c r="L309" s="9"/>
      <c r="M309" s="9">
        <f>M133*Traffic!M1587*12/10^7*$C309</f>
        <v>7.8105259732462419E-4</v>
      </c>
      <c r="N309" s="9">
        <f>N133*Traffic!N1587*12/10^7*$C309</f>
        <v>0</v>
      </c>
      <c r="O309" s="9">
        <f>O133*Traffic!O1587*12/10^7*$C309</f>
        <v>0</v>
      </c>
      <c r="P309" s="9">
        <f>P133*Traffic!P1587*12/10^7*$C309</f>
        <v>0</v>
      </c>
      <c r="Q309" s="9">
        <f>Q133*Traffic!Q1587*12/10^7*$C309</f>
        <v>0</v>
      </c>
      <c r="R309" s="9">
        <f>R133*Traffic!R1587*12/10^7*$C309</f>
        <v>0</v>
      </c>
      <c r="S309" s="9">
        <f>S133*Traffic!S1587*12/10^7*$C309</f>
        <v>0</v>
      </c>
      <c r="T309" s="9"/>
      <c r="U309" s="9">
        <f>U133*Traffic!U1587*365/10^7*$C309</f>
        <v>1.7790303102214296E-2</v>
      </c>
      <c r="V309" s="9">
        <f>V133*Traffic!V1587*365/10^7*$C309</f>
        <v>3.0181660594276005E-3</v>
      </c>
      <c r="W309" s="9">
        <f>W133*Traffic!W1587*365/10^7*$C309</f>
        <v>8.8284879425118371E-3</v>
      </c>
      <c r="X309" s="9">
        <f>X133*Traffic!X1587*365/10^7*$C309</f>
        <v>6.2397349870963745E-3</v>
      </c>
      <c r="Y309" s="9">
        <f>Y133*Traffic!Y1587*365/10^7*$C309</f>
        <v>5.5922055478003054E-3</v>
      </c>
      <c r="Z309" s="9">
        <f>Z133*Traffic!Z1587*365/10^7*$C309</f>
        <v>6.7611350168202744E-2</v>
      </c>
      <c r="AA309" s="9">
        <f>AA133*Traffic!AA1587*365/10^7*$C309</f>
        <v>2.1656985838051916E-2</v>
      </c>
      <c r="AB309" s="9"/>
      <c r="AC309" s="9">
        <f>AC133*Traffic!AC1587*12/10^7*$C309</f>
        <v>5.9988844046041691E-3</v>
      </c>
      <c r="AD309" s="9">
        <f>AD133*Traffic!AD1587*12/10^7*$C309</f>
        <v>3.207784159986494E-4</v>
      </c>
      <c r="AE309" s="9">
        <f>AE133*Traffic!AE1587*12/10^7*$C309</f>
        <v>1.0805753420201918E-3</v>
      </c>
      <c r="AF309" s="9">
        <f>AF133*Traffic!AF1587*12/10^7*$C309</f>
        <v>2.0591902510342952E-3</v>
      </c>
      <c r="AG309" s="9">
        <f>AG133*Traffic!AG1587*12/10^7*$C309</f>
        <v>3.64678873544577E-3</v>
      </c>
      <c r="AH309" s="9">
        <f>AH133*Traffic!AH1587*12/10^7*$C309</f>
        <v>5.5597626739011599E-3</v>
      </c>
      <c r="AI309" s="9">
        <f>AI133*Traffic!AI1587*12/10^7*$C309</f>
        <v>1.5540720411772558E-2</v>
      </c>
      <c r="AJ309" s="9"/>
    </row>
    <row r="310" spans="2:36" x14ac:dyDescent="0.3">
      <c r="B310" s="85">
        <f t="shared" si="8"/>
        <v>47938</v>
      </c>
      <c r="C310" s="3">
        <f>IF(B310&lt;Inputs!$E$13,0,1)</f>
        <v>1</v>
      </c>
      <c r="D310" s="1"/>
      <c r="E310" s="9">
        <f>E134*Traffic!E1588*365/10^7*$C310</f>
        <v>1.1572946294045993E-2</v>
      </c>
      <c r="F310" s="9">
        <f>F134*Traffic!F1588*365/10^7*$C310</f>
        <v>7.6751684049422208E-3</v>
      </c>
      <c r="G310" s="9">
        <f>G134*Traffic!G1588*365/10^7*$C310</f>
        <v>2.2566309563191469E-2</v>
      </c>
      <c r="H310" s="9">
        <f>H134*Traffic!H1588*365/10^7*$C310</f>
        <v>4.4145198899340078E-2</v>
      </c>
      <c r="I310" s="9">
        <f>I134*Traffic!I1588*365/10^7*$C310</f>
        <v>4.2472508556553989E-2</v>
      </c>
      <c r="J310" s="9">
        <f>J134*Traffic!J1588*365/10^7*$C310</f>
        <v>0.55916913573666283</v>
      </c>
      <c r="K310" s="9">
        <f>K134*Traffic!K1588*365/10^7*$C310</f>
        <v>0.19485793889135897</v>
      </c>
      <c r="L310" s="9"/>
      <c r="M310" s="9">
        <f>M134*Traffic!M1588*12/10^7*$C310</f>
        <v>8.4102627890490853E-4</v>
      </c>
      <c r="N310" s="9">
        <f>N134*Traffic!N1588*12/10^7*$C310</f>
        <v>0</v>
      </c>
      <c r="O310" s="9">
        <f>O134*Traffic!O1588*12/10^7*$C310</f>
        <v>0</v>
      </c>
      <c r="P310" s="9">
        <f>P134*Traffic!P1588*12/10^7*$C310</f>
        <v>0</v>
      </c>
      <c r="Q310" s="9">
        <f>Q134*Traffic!Q1588*12/10^7*$C310</f>
        <v>0</v>
      </c>
      <c r="R310" s="9">
        <f>R134*Traffic!R1588*12/10^7*$C310</f>
        <v>0</v>
      </c>
      <c r="S310" s="9">
        <f>S134*Traffic!S1588*12/10^7*$C310</f>
        <v>0</v>
      </c>
      <c r="T310" s="9"/>
      <c r="U310" s="9">
        <f>U134*Traffic!U1588*365/10^7*$C310</f>
        <v>1.873064769475993E-2</v>
      </c>
      <c r="V310" s="9">
        <f>V134*Traffic!V1588*365/10^7*$C310</f>
        <v>3.1280461675286335E-3</v>
      </c>
      <c r="W310" s="9">
        <f>W134*Traffic!W1588*365/10^7*$C310</f>
        <v>9.1499000816689206E-3</v>
      </c>
      <c r="X310" s="9">
        <f>X134*Traffic!X1588*365/10^7*$C310</f>
        <v>6.3659478084262784E-3</v>
      </c>
      <c r="Y310" s="9">
        <f>Y134*Traffic!Y1588*365/10^7*$C310</f>
        <v>5.7053206145626298E-3</v>
      </c>
      <c r="Z310" s="9">
        <f>Z134*Traffic!Z1588*365/10^7*$C310</f>
        <v>6.9336129509228267E-2</v>
      </c>
      <c r="AA310" s="9">
        <f>AA134*Traffic!AA1588*365/10^7*$C310</f>
        <v>2.2209459966573641E-2</v>
      </c>
      <c r="AB310" s="9"/>
      <c r="AC310" s="9">
        <f>AC134*Traffic!AC1588*12/10^7*$C310</f>
        <v>6.1410440140993172E-3</v>
      </c>
      <c r="AD310" s="9">
        <f>AD134*Traffic!AD1588*12/10^7*$C310</f>
        <v>3.283894318316612E-4</v>
      </c>
      <c r="AE310" s="9">
        <f>AE134*Traffic!AE1588*12/10^7*$C310</f>
        <v>1.106213837712845E-3</v>
      </c>
      <c r="AF310" s="9">
        <f>AF134*Traffic!AF1588*12/10^7*$C310</f>
        <v>2.1069712353875402E-3</v>
      </c>
      <c r="AG310" s="9">
        <f>AG134*Traffic!AG1588*12/10^7*$C310</f>
        <v>3.7314079955750399E-3</v>
      </c>
      <c r="AH310" s="9">
        <f>AH134*Traffic!AH1588*12/10^7*$C310</f>
        <v>5.6925588336541131E-3</v>
      </c>
      <c r="AI310" s="9">
        <f>AI134*Traffic!AI1588*12/10^7*$C310</f>
        <v>1.591191395213094E-2</v>
      </c>
      <c r="AJ310" s="9"/>
    </row>
    <row r="311" spans="2:36" x14ac:dyDescent="0.3">
      <c r="B311" s="85">
        <f t="shared" si="8"/>
        <v>48304</v>
      </c>
      <c r="C311" s="3">
        <f>IF(B311&lt;Inputs!$E$13,0,1)</f>
        <v>1</v>
      </c>
      <c r="D311" s="1"/>
      <c r="E311" s="9">
        <f>E135*Traffic!E1589*365/10^7*$C311</f>
        <v>1.1630811025516222E-2</v>
      </c>
      <c r="F311" s="9">
        <f>F135*Traffic!F1589*365/10^7*$C311</f>
        <v>7.7135442469669357E-3</v>
      </c>
      <c r="G311" s="9">
        <f>G135*Traffic!G1589*365/10^7*$C311</f>
        <v>2.2679141111007422E-2</v>
      </c>
      <c r="H311" s="9">
        <f>H135*Traffic!H1589*365/10^7*$C311</f>
        <v>4.5351834335922062E-2</v>
      </c>
      <c r="I311" s="9">
        <f>I135*Traffic!I1589*365/10^7*$C311</f>
        <v>4.3633423790433182E-2</v>
      </c>
      <c r="J311" s="9">
        <f>J135*Traffic!J1589*365/10^7*$C311</f>
        <v>0.5703525184513959</v>
      </c>
      <c r="K311" s="9">
        <f>K135*Traffic!K1589*365/10^7*$C311</f>
        <v>0.19875509766918617</v>
      </c>
      <c r="L311" s="9"/>
      <c r="M311" s="9">
        <f>M135*Traffic!M1589*12/10^7*$C311</f>
        <v>9.0158017098606073E-4</v>
      </c>
      <c r="N311" s="9">
        <f>N135*Traffic!N1589*12/10^7*$C311</f>
        <v>0</v>
      </c>
      <c r="O311" s="9">
        <f>O135*Traffic!O1589*12/10^7*$C311</f>
        <v>0</v>
      </c>
      <c r="P311" s="9">
        <f>P135*Traffic!P1589*12/10^7*$C311</f>
        <v>0</v>
      </c>
      <c r="Q311" s="9">
        <f>Q135*Traffic!Q1589*12/10^7*$C311</f>
        <v>0</v>
      </c>
      <c r="R311" s="9">
        <f>R135*Traffic!R1589*12/10^7*$C311</f>
        <v>0</v>
      </c>
      <c r="S311" s="9">
        <f>S135*Traffic!S1589*12/10^7*$C311</f>
        <v>0</v>
      </c>
      <c r="T311" s="9"/>
      <c r="U311" s="9">
        <f>U135*Traffic!U1589*365/10^7*$C311</f>
        <v>1.8824300933233722E-2</v>
      </c>
      <c r="V311" s="9">
        <f>V135*Traffic!V1589*365/10^7*$C311</f>
        <v>3.1436863983662806E-3</v>
      </c>
      <c r="W311" s="9">
        <f>W135*Traffic!W1589*365/10^7*$C311</f>
        <v>9.1956495820772512E-3</v>
      </c>
      <c r="X311" s="9">
        <f>X135*Traffic!X1589*365/10^7*$C311</f>
        <v>6.5887559817211965E-3</v>
      </c>
      <c r="Y311" s="9">
        <f>Y135*Traffic!Y1589*365/10^7*$C311</f>
        <v>5.9050068360723311E-3</v>
      </c>
      <c r="Z311" s="9">
        <f>Z135*Traffic!Z1589*365/10^7*$C311</f>
        <v>7.1076466359909898E-2</v>
      </c>
      <c r="AA311" s="9">
        <f>AA135*Traffic!AA1589*365/10^7*$C311</f>
        <v>2.2766917411734637E-2</v>
      </c>
      <c r="AB311" s="9"/>
      <c r="AC311" s="9">
        <f>AC135*Traffic!AC1589*12/10^7*$C311</f>
        <v>6.2844752475793055E-3</v>
      </c>
      <c r="AD311" s="9">
        <f>AD135*Traffic!AD1589*12/10^7*$C311</f>
        <v>3.365716349769183E-4</v>
      </c>
      <c r="AE311" s="9">
        <f>AE135*Traffic!AE1589*12/10^7*$C311</f>
        <v>1.1337764370686636E-3</v>
      </c>
      <c r="AF311" s="9">
        <f>AF135*Traffic!AF1589*12/10^7*$C311</f>
        <v>2.1567482355890231E-3</v>
      </c>
      <c r="AG311" s="9">
        <f>AG135*Traffic!AG1589*12/10^7*$C311</f>
        <v>3.8195621637136449E-3</v>
      </c>
      <c r="AH311" s="9">
        <f>AH135*Traffic!AH1589*12/10^7*$C311</f>
        <v>5.8265439609377512E-3</v>
      </c>
      <c r="AI311" s="9">
        <f>AI135*Traffic!AI1589*12/10^7*$C311</f>
        <v>1.6286430909882611E-2</v>
      </c>
      <c r="AJ311" s="9"/>
    </row>
    <row r="312" spans="2:36" x14ac:dyDescent="0.3">
      <c r="B312" s="85">
        <f t="shared" si="8"/>
        <v>48669</v>
      </c>
      <c r="C312" s="3">
        <f>IF(B312&lt;Inputs!$E$13,0,1)</f>
        <v>1</v>
      </c>
      <c r="D312" s="1"/>
      <c r="E312" s="9">
        <f>E136*Traffic!E1590*365/10^7*$C312</f>
        <v>1.1688965080643805E-2</v>
      </c>
      <c r="F312" s="9">
        <f>F136*Traffic!F1590*365/10^7*$C312</f>
        <v>8.1044806940291213E-3</v>
      </c>
      <c r="G312" s="9">
        <f>G136*Traffic!G1590*365/10^7*$C312</f>
        <v>2.3828561217315282E-2</v>
      </c>
      <c r="H312" s="9">
        <f>H136*Traffic!H1590*365/10^7*$C312</f>
        <v>4.6569432496897316E-2</v>
      </c>
      <c r="I312" s="9">
        <f>I136*Traffic!I1590*365/10^7*$C312</f>
        <v>4.4804886363937167E-2</v>
      </c>
      <c r="J312" s="9">
        <f>J136*Traffic!J1590*365/10^7*$C312</f>
        <v>0.58163375576488296</v>
      </c>
      <c r="K312" s="9">
        <f>K136*Traffic!K1590*365/10^7*$C312</f>
        <v>0.20268635658631928</v>
      </c>
      <c r="L312" s="9"/>
      <c r="M312" s="9">
        <f>M136*Traffic!M1590*12/10^7*$C312</f>
        <v>9.6271857633105406E-4</v>
      </c>
      <c r="N312" s="9">
        <f>N136*Traffic!N1590*12/10^7*$C312</f>
        <v>0</v>
      </c>
      <c r="O312" s="9">
        <f>O136*Traffic!O1590*12/10^7*$C312</f>
        <v>0</v>
      </c>
      <c r="P312" s="9">
        <f>P136*Traffic!P1590*12/10^7*$C312</f>
        <v>0</v>
      </c>
      <c r="Q312" s="9">
        <f>Q136*Traffic!Q1590*12/10^7*$C312</f>
        <v>0</v>
      </c>
      <c r="R312" s="9">
        <f>R136*Traffic!R1590*12/10^7*$C312</f>
        <v>0</v>
      </c>
      <c r="S312" s="9">
        <f>S136*Traffic!S1590*12/10^7*$C312</f>
        <v>0</v>
      </c>
      <c r="T312" s="9"/>
      <c r="U312" s="9">
        <f>U136*Traffic!U1590*365/10^7*$C312</f>
        <v>1.9778350730531684E-2</v>
      </c>
      <c r="V312" s="9">
        <f>V136*Traffic!V1590*365/10^7*$C312</f>
        <v>3.2551443706719898E-3</v>
      </c>
      <c r="W312" s="9">
        <f>W136*Traffic!W1590*365/10^7*$C312</f>
        <v>9.5216771581690899E-3</v>
      </c>
      <c r="X312" s="9">
        <f>X136*Traffic!X1590*365/10^7*$C312</f>
        <v>6.7176664248418307E-3</v>
      </c>
      <c r="Y312" s="9">
        <f>Y136*Traffic!Y1590*365/10^7*$C312</f>
        <v>6.0205395785172151E-3</v>
      </c>
      <c r="Z312" s="9">
        <f>Z136*Traffic!Z1590*365/10^7*$C312</f>
        <v>7.2832473175860654E-2</v>
      </c>
      <c r="AA312" s="9">
        <f>AA136*Traffic!AA1590*365/10^7*$C312</f>
        <v>2.3329394194848082E-2</v>
      </c>
      <c r="AB312" s="9"/>
      <c r="AC312" s="9">
        <f>AC136*Traffic!AC1590*12/10^7*$C312</f>
        <v>6.4291872672937516E-3</v>
      </c>
      <c r="AD312" s="9">
        <f>AD136*Traffic!AD1590*12/10^7*$C312</f>
        <v>3.4432183832044477E-4</v>
      </c>
      <c r="AE312" s="9">
        <f>AE136*Traffic!AE1590*12/10^7*$C312</f>
        <v>1.1598838003168584E-3</v>
      </c>
      <c r="AF312" s="9">
        <f>AF136*Traffic!AF1590*12/10^7*$C312</f>
        <v>2.2085478657014237E-3</v>
      </c>
      <c r="AG312" s="9">
        <f>AG136*Traffic!AG1590*12/10^7*$C312</f>
        <v>3.9112983728858035E-3</v>
      </c>
      <c r="AH312" s="9">
        <f>AH136*Traffic!AH1590*12/10^7*$C312</f>
        <v>5.9645928402471925E-3</v>
      </c>
      <c r="AI312" s="9">
        <f>AI136*Traffic!AI1590*12/10^7*$C312</f>
        <v>1.6672306919766542E-2</v>
      </c>
      <c r="AJ312" s="9"/>
    </row>
    <row r="313" spans="2:36" x14ac:dyDescent="0.3">
      <c r="B313" s="85">
        <f t="shared" si="8"/>
        <v>49034</v>
      </c>
      <c r="C313" s="3">
        <f>IF(B313&lt;Inputs!$E$13,0,1)</f>
        <v>1</v>
      </c>
      <c r="D313" s="1"/>
      <c r="E313" s="9">
        <f>E137*Traffic!E1591*365/10^7*$C313</f>
        <v>1.1747409906047017E-2</v>
      </c>
      <c r="F313" s="9">
        <f>F137*Traffic!F1591*365/10^7*$C313</f>
        <v>8.1450030974992548E-3</v>
      </c>
      <c r="G313" s="9">
        <f>G137*Traffic!G1591*365/10^7*$C313</f>
        <v>2.3947704023401861E-2</v>
      </c>
      <c r="H313" s="9">
        <f>H137*Traffic!H1591*365/10^7*$C313</f>
        <v>4.779807284362398E-2</v>
      </c>
      <c r="I313" s="9">
        <f>I137*Traffic!I1591*365/10^7*$C313</f>
        <v>4.5986972727581454E-2</v>
      </c>
      <c r="J313" s="9">
        <f>J137*Traffic!J1591*365/10^7*$C313</f>
        <v>0.60148516873337987</v>
      </c>
      <c r="K313" s="9">
        <f>K137*Traffic!K1591*365/10^7*$C313</f>
        <v>0.20960413006111317</v>
      </c>
      <c r="L313" s="9"/>
      <c r="M313" s="9">
        <f>M137*Traffic!M1591*12/10^7*$C313</f>
        <v>9.6753216921270906E-4</v>
      </c>
      <c r="N313" s="9">
        <f>N137*Traffic!N1591*12/10^7*$C313</f>
        <v>0</v>
      </c>
      <c r="O313" s="9">
        <f>O137*Traffic!O1591*12/10^7*$C313</f>
        <v>0</v>
      </c>
      <c r="P313" s="9">
        <f>P137*Traffic!P1591*12/10^7*$C313</f>
        <v>0</v>
      </c>
      <c r="Q313" s="9">
        <f>Q137*Traffic!Q1591*12/10^7*$C313</f>
        <v>0</v>
      </c>
      <c r="R313" s="9">
        <f>R137*Traffic!R1591*12/10^7*$C313</f>
        <v>0</v>
      </c>
      <c r="S313" s="9">
        <f>S137*Traffic!S1591*12/10^7*$C313</f>
        <v>0</v>
      </c>
      <c r="T313" s="9"/>
      <c r="U313" s="9">
        <f>U137*Traffic!U1591*365/10^7*$C313</f>
        <v>1.9877242484184359E-2</v>
      </c>
      <c r="V313" s="9">
        <f>V137*Traffic!V1591*365/10^7*$C313</f>
        <v>3.3676383305408053E-3</v>
      </c>
      <c r="W313" s="9">
        <f>W137*Traffic!W1591*365/10^7*$C313</f>
        <v>9.850735118782275E-3</v>
      </c>
      <c r="X313" s="9">
        <f>X137*Traffic!X1591*365/10^7*$C313</f>
        <v>6.8477012534941227E-3</v>
      </c>
      <c r="Y313" s="9">
        <f>Y137*Traffic!Y1591*365/10^7*$C313</f>
        <v>6.1370800232156564E-3</v>
      </c>
      <c r="Z313" s="9">
        <f>Z137*Traffic!Z1591*365/10^7*$C313</f>
        <v>7.4604263148311811E-2</v>
      </c>
      <c r="AA313" s="9">
        <f>AA137*Traffic!AA1591*365/10^7*$C313</f>
        <v>2.3896926572857361E-2</v>
      </c>
      <c r="AB313" s="9"/>
      <c r="AC313" s="9">
        <f>AC137*Traffic!AC1591*12/10^7*$C313</f>
        <v>6.589421306785883E-3</v>
      </c>
      <c r="AD313" s="9">
        <f>AD137*Traffic!AD1591*12/10^7*$C313</f>
        <v>3.526492695644063E-4</v>
      </c>
      <c r="AE313" s="9">
        <f>AE137*Traffic!AE1591*12/10^7*$C313</f>
        <v>1.1879356155756235E-3</v>
      </c>
      <c r="AF313" s="9">
        <f>AF137*Traffic!AF1591*12/10^7*$C313</f>
        <v>2.2608115734090574E-3</v>
      </c>
      <c r="AG313" s="9">
        <f>AG137*Traffic!AG1591*12/10^7*$C313</f>
        <v>4.003856455095595E-3</v>
      </c>
      <c r="AH313" s="9">
        <f>AH137*Traffic!AH1591*12/10^7*$C313</f>
        <v>6.1067570905481367E-3</v>
      </c>
      <c r="AI313" s="9">
        <f>AI137*Traffic!AI1591*12/10^7*$C313</f>
        <v>1.706968626778212E-2</v>
      </c>
      <c r="AJ313" s="9"/>
    </row>
    <row r="314" spans="2:36" x14ac:dyDescent="0.3">
      <c r="B314" s="85">
        <f t="shared" si="8"/>
        <v>49399</v>
      </c>
      <c r="C314" s="3">
        <f>IF(B314&lt;Inputs!$E$13,0,1)</f>
        <v>1</v>
      </c>
      <c r="D314" s="1"/>
      <c r="E314" s="9">
        <f>E138*Traffic!E1592*365/10^7*$C314</f>
        <v>1.2593223419282408E-2</v>
      </c>
      <c r="F314" s="9">
        <f>F138*Traffic!F1592*365/10^7*$C314</f>
        <v>8.5416293352905334E-3</v>
      </c>
      <c r="G314" s="9">
        <f>G138*Traffic!G1592*365/10^7*$C314</f>
        <v>2.5113853088889249E-2</v>
      </c>
      <c r="H314" s="9">
        <f>H138*Traffic!H1592*365/10^7*$C314</f>
        <v>4.8037063207842103E-2</v>
      </c>
      <c r="I314" s="9">
        <f>I138*Traffic!I1592*365/10^7*$C314</f>
        <v>4.6216907591219332E-2</v>
      </c>
      <c r="J314" s="9">
        <f>J138*Traffic!J1592*365/10^7*$C314</f>
        <v>0.61300657478235754</v>
      </c>
      <c r="K314" s="9">
        <f>K138*Traffic!K1592*365/10^7*$C314</f>
        <v>0.21361908241157956</v>
      </c>
      <c r="L314" s="9"/>
      <c r="M314" s="9">
        <f>M138*Traffic!M1592*12/10^7*$C314</f>
        <v>1.0295680553563469E-3</v>
      </c>
      <c r="N314" s="9">
        <f>N138*Traffic!N1592*12/10^7*$C314</f>
        <v>0</v>
      </c>
      <c r="O314" s="9">
        <f>O138*Traffic!O1592*12/10^7*$C314</f>
        <v>0</v>
      </c>
      <c r="P314" s="9">
        <f>P138*Traffic!P1592*12/10^7*$C314</f>
        <v>0</v>
      </c>
      <c r="Q314" s="9">
        <f>Q138*Traffic!Q1592*12/10^7*$C314</f>
        <v>0</v>
      </c>
      <c r="R314" s="9">
        <f>R138*Traffic!R1592*12/10^7*$C314</f>
        <v>0</v>
      </c>
      <c r="S314" s="9">
        <f>S138*Traffic!S1592*12/10^7*$C314</f>
        <v>0</v>
      </c>
      <c r="T314" s="9"/>
      <c r="U314" s="9">
        <f>U138*Traffic!U1592*365/10^7*$C314</f>
        <v>2.0845177770370725E-2</v>
      </c>
      <c r="V314" s="9">
        <f>V138*Traffic!V1592*365/10^7*$C314</f>
        <v>3.384476522193502E-3</v>
      </c>
      <c r="W314" s="9">
        <f>W138*Traffic!W1592*365/10^7*$C314</f>
        <v>9.8999887943761918E-3</v>
      </c>
      <c r="X314" s="9">
        <f>X138*Traffic!X1592*365/10^7*$C314</f>
        <v>7.0757972177830451E-3</v>
      </c>
      <c r="Y314" s="9">
        <f>Y138*Traffic!Y1592*365/10^7*$C314</f>
        <v>6.3415052944115089E-3</v>
      </c>
      <c r="Z314" s="9">
        <f>Z138*Traffic!Z1592*365/10^7*$C314</f>
        <v>7.6391950208658174E-2</v>
      </c>
      <c r="AA314" s="9">
        <f>AA138*Traffic!AA1592*365/10^7*$C314</f>
        <v>2.4469551039791867E-2</v>
      </c>
      <c r="AB314" s="9"/>
      <c r="AC314" s="9">
        <f>AC138*Traffic!AC1592*12/10^7*$C314</f>
        <v>6.7367937854721999E-3</v>
      </c>
      <c r="AD314" s="9">
        <f>AD138*Traffic!AD1592*12/10^7*$C314</f>
        <v>3.6105136707484902E-4</v>
      </c>
      <c r="AE314" s="9">
        <f>AE138*Traffic!AE1592*12/10^7*$C314</f>
        <v>1.2162389518919669E-3</v>
      </c>
      <c r="AF314" s="9">
        <f>AF138*Traffic!AF1592*12/10^7*$C314</f>
        <v>2.315136053467164E-3</v>
      </c>
      <c r="AG314" s="9">
        <f>AG138*Traffic!AG1592*12/10^7*$C314</f>
        <v>4.1000641279103555E-3</v>
      </c>
      <c r="AH314" s="9">
        <f>AH138*Traffic!AH1592*12/10^7*$C314</f>
        <v>6.2501938685310772E-3</v>
      </c>
      <c r="AI314" s="9">
        <f>AI138*Traffic!AI1592*12/10^7*$C314</f>
        <v>1.7470622601604865E-2</v>
      </c>
      <c r="AJ314" s="9"/>
    </row>
    <row r="315" spans="2:36" x14ac:dyDescent="0.3">
      <c r="B315" s="85">
        <f t="shared" si="8"/>
        <v>49765</v>
      </c>
      <c r="C315" s="3">
        <f>IF(B315&lt;Inputs!$E$13,0,1)</f>
        <v>1</v>
      </c>
      <c r="D315" s="1"/>
      <c r="E315" s="9">
        <f>E139*Traffic!E1593*365/10^7*$C315</f>
        <v>1.2656189536378818E-2</v>
      </c>
      <c r="F315" s="9">
        <f>F139*Traffic!F1593*365/10^7*$C315</f>
        <v>8.5843374819669777E-3</v>
      </c>
      <c r="G315" s="9">
        <f>G139*Traffic!G1593*365/10^7*$C315</f>
        <v>2.5239422354333688E-2</v>
      </c>
      <c r="H315" s="9">
        <f>H139*Traffic!H1593*365/10^7*$C315</f>
        <v>4.9283024534795501E-2</v>
      </c>
      <c r="I315" s="9">
        <f>I139*Traffic!I1593*365/10^7*$C315</f>
        <v>4.7415658631866649E-2</v>
      </c>
      <c r="J315" s="9">
        <f>J139*Traffic!J1593*365/10^7*$C315</f>
        <v>0.62462815776260638</v>
      </c>
      <c r="K315" s="9">
        <f>K139*Traffic!K1593*365/10^7*$C315</f>
        <v>0.21766894418229904</v>
      </c>
      <c r="L315" s="9"/>
      <c r="M315" s="9">
        <f>M139*Traffic!M1593*12/10^7*$C315</f>
        <v>1.0922001120571914E-3</v>
      </c>
      <c r="N315" s="9">
        <f>N139*Traffic!N1593*12/10^7*$C315</f>
        <v>0</v>
      </c>
      <c r="O315" s="9">
        <f>O139*Traffic!O1593*12/10^7*$C315</f>
        <v>0</v>
      </c>
      <c r="P315" s="9">
        <f>P139*Traffic!P1593*12/10^7*$C315</f>
        <v>0</v>
      </c>
      <c r="Q315" s="9">
        <f>Q139*Traffic!Q1593*12/10^7*$C315</f>
        <v>0</v>
      </c>
      <c r="R315" s="9">
        <f>R139*Traffic!R1593*12/10^7*$C315</f>
        <v>0</v>
      </c>
      <c r="S315" s="9">
        <f>S139*Traffic!S1593*12/10^7*$C315</f>
        <v>0</v>
      </c>
      <c r="T315" s="9"/>
      <c r="U315" s="9">
        <f>U139*Traffic!U1593*365/10^7*$C315</f>
        <v>2.0949403659222557E-2</v>
      </c>
      <c r="V315" s="9">
        <f>V139*Traffic!V1593*365/10^7*$C315</f>
        <v>3.4985817306560332E-3</v>
      </c>
      <c r="W315" s="9">
        <f>W139*Traffic!W1593*365/10^7*$C315</f>
        <v>1.0233759845158008E-2</v>
      </c>
      <c r="X315" s="9">
        <f>X139*Traffic!X1593*365/10^7*$C315</f>
        <v>7.208589576527741E-3</v>
      </c>
      <c r="Y315" s="9">
        <f>Y139*Traffic!Y1593*365/10^7*$C315</f>
        <v>6.4605171061011398E-3</v>
      </c>
      <c r="Z315" s="9">
        <f>Z139*Traffic!Z1593*365/10^7*$C315</f>
        <v>7.819564903302928E-2</v>
      </c>
      <c r="AA315" s="9">
        <f>AA139*Traffic!AA1593*365/10^7*$C315</f>
        <v>2.5047304328231393E-2</v>
      </c>
      <c r="AB315" s="9"/>
      <c r="AC315" s="9">
        <f>AC139*Traffic!AC1593*12/10^7*$C315</f>
        <v>6.89984994078936E-3</v>
      </c>
      <c r="AD315" s="9">
        <f>AD139*Traffic!AD1593*12/10^7*$C315</f>
        <v>3.6952866932865754E-4</v>
      </c>
      <c r="AE315" s="9">
        <f>AE139*Traffic!AE1593*12/10^7*$C315</f>
        <v>1.2447956231810859E-3</v>
      </c>
      <c r="AF315" s="9">
        <f>AF139*Traffic!AF1593*12/10^7*$C315</f>
        <v>2.3699472580365178E-3</v>
      </c>
      <c r="AG315" s="9">
        <f>AG139*Traffic!AG1593*12/10^7*$C315</f>
        <v>4.1971337810418861E-3</v>
      </c>
      <c r="AH315" s="9">
        <f>AH139*Traffic!AH1593*12/10^7*$C315</f>
        <v>6.4007311919046812E-3</v>
      </c>
      <c r="AI315" s="9">
        <f>AI139*Traffic!AI1593*12/10^7*$C315</f>
        <v>1.7891406471583295E-2</v>
      </c>
      <c r="AJ315" s="9"/>
    </row>
    <row r="316" spans="2:36" x14ac:dyDescent="0.3">
      <c r="B316" s="85">
        <f t="shared" si="8"/>
        <v>50130</v>
      </c>
      <c r="C316" s="3">
        <f>IF(B316&lt;Inputs!$E$13,0,1)</f>
        <v>1</v>
      </c>
      <c r="D316" s="1"/>
      <c r="E316" s="9">
        <f>E140*Traffic!E1594*365/10^7*$C316</f>
        <v>1.2719470484060703E-2</v>
      </c>
      <c r="F316" s="9">
        <f>F140*Traffic!F1594*365/10^7*$C316</f>
        <v>8.6272591693768094E-3</v>
      </c>
      <c r="G316" s="9">
        <f>G140*Traffic!G1594*365/10^7*$C316</f>
        <v>2.5365619466105344E-2</v>
      </c>
      <c r="H316" s="9">
        <f>H140*Traffic!H1594*365/10^7*$C316</f>
        <v>5.0540244548438223E-2</v>
      </c>
      <c r="I316" s="9">
        <f>I140*Traffic!I1594*365/10^7*$C316</f>
        <v>4.8625241760230545E-2</v>
      </c>
      <c r="J316" s="9">
        <f>J140*Traffic!J1594*365/10^7*$C316</f>
        <v>0.64494996426515649</v>
      </c>
      <c r="K316" s="9">
        <f>K140*Traffic!K1594*365/10^7*$C316</f>
        <v>0.2247506392841204</v>
      </c>
      <c r="L316" s="9"/>
      <c r="M316" s="9">
        <f>M140*Traffic!M1594*12/10^7*$C316</f>
        <v>1.1554327501236605E-3</v>
      </c>
      <c r="N316" s="9">
        <f>N140*Traffic!N1594*12/10^7*$C316</f>
        <v>0</v>
      </c>
      <c r="O316" s="9">
        <f>O140*Traffic!O1594*12/10^7*$C316</f>
        <v>0</v>
      </c>
      <c r="P316" s="9">
        <f>P140*Traffic!P1594*12/10^7*$C316</f>
        <v>0</v>
      </c>
      <c r="Q316" s="9">
        <f>Q140*Traffic!Q1594*12/10^7*$C316</f>
        <v>0</v>
      </c>
      <c r="R316" s="9">
        <f>R140*Traffic!R1594*12/10^7*$C316</f>
        <v>0</v>
      </c>
      <c r="S316" s="9">
        <f>S140*Traffic!S1594*12/10^7*$C316</f>
        <v>0</v>
      </c>
      <c r="T316" s="9"/>
      <c r="U316" s="9">
        <f>U140*Traffic!U1594*365/10^7*$C316</f>
        <v>2.1054150677518674E-2</v>
      </c>
      <c r="V316" s="9">
        <f>V140*Traffic!V1594*365/10^7*$C316</f>
        <v>3.6137433792901262E-3</v>
      </c>
      <c r="W316" s="9">
        <f>W140*Traffic!W1594*365/10^7*$C316</f>
        <v>1.0570621106727804E-2</v>
      </c>
      <c r="X316" s="9">
        <f>X140*Traffic!X1594*365/10^7*$C316</f>
        <v>7.3425329639294429E-3</v>
      </c>
      <c r="Y316" s="9">
        <f>Y140*Traffic!Y1594*365/10^7*$C316</f>
        <v>6.5805604982753256E-3</v>
      </c>
      <c r="Z316" s="9">
        <f>Z140*Traffic!Z1594*365/10^7*$C316</f>
        <v>8.0015475046888815E-2</v>
      </c>
      <c r="AA316" s="9">
        <f>AA140*Traffic!AA1594*365/10^7*$C316</f>
        <v>2.5630223410779314E-2</v>
      </c>
      <c r="AB316" s="9"/>
      <c r="AC316" s="9">
        <f>AC140*Traffic!AC1594*12/10^7*$C316</f>
        <v>7.0643682378150642E-3</v>
      </c>
      <c r="AD316" s="9">
        <f>AD140*Traffic!AD1594*12/10^7*$C316</f>
        <v>3.7808171832082735E-4</v>
      </c>
      <c r="AE316" s="9">
        <f>AE140*Traffic!AE1594*12/10^7*$C316</f>
        <v>1.2736074552092973E-3</v>
      </c>
      <c r="AF316" s="9">
        <f>AF140*Traffic!AF1594*12/10^7*$C316</f>
        <v>2.425248696250229E-3</v>
      </c>
      <c r="AG316" s="9">
        <f>AG140*Traffic!AG1594*12/10^7*$C316</f>
        <v>4.2950716291015358E-3</v>
      </c>
      <c r="AH316" s="9">
        <f>AH140*Traffic!AH1594*12/10^7*$C316</f>
        <v>6.5526176336653122E-3</v>
      </c>
      <c r="AI316" s="9">
        <f>AI140*Traffic!AI1594*12/10^7*$C316</f>
        <v>1.8315961414696484E-2</v>
      </c>
      <c r="AJ316" s="9"/>
    </row>
    <row r="317" spans="2:36" x14ac:dyDescent="0.3">
      <c r="B317" s="85">
        <f t="shared" si="8"/>
        <v>50495</v>
      </c>
      <c r="C317" s="3">
        <f>IF(B317&lt;Inputs!$E$13,0,1)</f>
        <v>1</v>
      </c>
      <c r="D317" s="1"/>
      <c r="E317" s="9">
        <f>E141*Traffic!E1595*365/10^7*$C317</f>
        <v>1.3582009576261076E-2</v>
      </c>
      <c r="F317" s="9">
        <f>F141*Traffic!F1595*365/10^7*$C317</f>
        <v>9.0316619429413603E-3</v>
      </c>
      <c r="G317" s="9">
        <f>G141*Traffic!G1595*365/10^7*$C317</f>
        <v>2.65546328785791E-2</v>
      </c>
      <c r="H317" s="9">
        <f>H141*Traffic!H1595*365/10^7*$C317</f>
        <v>5.1808804686604024E-2</v>
      </c>
      <c r="I317" s="9">
        <f>I141*Traffic!I1595*365/10^7*$C317</f>
        <v>4.9845735328412327E-2</v>
      </c>
      <c r="J317" s="9">
        <f>J141*Traffic!J1595*365/10^7*$C317</f>
        <v>0.65681704360763538</v>
      </c>
      <c r="K317" s="9">
        <f>K141*Traffic!K1595*365/10^7*$C317</f>
        <v>0.22888605104694817</v>
      </c>
      <c r="L317" s="9"/>
      <c r="M317" s="9">
        <f>M141*Traffic!M1595*12/10^7*$C317</f>
        <v>1.2192704095679925E-3</v>
      </c>
      <c r="N317" s="9">
        <f>N141*Traffic!N1595*12/10^7*$C317</f>
        <v>0</v>
      </c>
      <c r="O317" s="9">
        <f>O141*Traffic!O1595*12/10^7*$C317</f>
        <v>0</v>
      </c>
      <c r="P317" s="9">
        <f>P141*Traffic!P1595*12/10^7*$C317</f>
        <v>0</v>
      </c>
      <c r="Q317" s="9">
        <f>Q141*Traffic!Q1595*12/10^7*$C317</f>
        <v>0</v>
      </c>
      <c r="R317" s="9">
        <f>R141*Traffic!R1595*12/10^7*$C317</f>
        <v>0</v>
      </c>
      <c r="S317" s="9">
        <f>S141*Traffic!S1595*12/10^7*$C317</f>
        <v>0</v>
      </c>
      <c r="T317" s="9"/>
      <c r="U317" s="9">
        <f>U141*Traffic!U1595*365/10^7*$C317</f>
        <v>2.2041063990527361E-2</v>
      </c>
      <c r="V317" s="9">
        <f>V141*Traffic!V1595*365/10^7*$C317</f>
        <v>3.631812096186576E-3</v>
      </c>
      <c r="W317" s="9">
        <f>W141*Traffic!W1595*365/10^7*$C317</f>
        <v>1.062347421226144E-2</v>
      </c>
      <c r="X317" s="9">
        <f>X141*Traffic!X1595*365/10^7*$C317</f>
        <v>7.5760255121823982E-3</v>
      </c>
      <c r="Y317" s="9">
        <f>Y141*Traffic!Y1595*365/10^7*$C317</f>
        <v>6.7898223221204727E-3</v>
      </c>
      <c r="Z317" s="9">
        <f>Z141*Traffic!Z1595*365/10^7*$C317</f>
        <v>8.1851544429661208E-2</v>
      </c>
      <c r="AA317" s="9">
        <f>AA141*Traffic!AA1595*365/10^7*$C317</f>
        <v>2.6218345501544525E-2</v>
      </c>
      <c r="AB317" s="9"/>
      <c r="AC317" s="9">
        <f>AC141*Traffic!AC1595*12/10^7*$C317</f>
        <v>7.2303592215624962E-3</v>
      </c>
      <c r="AD317" s="9">
        <f>AD141*Traffic!AD1595*12/10^7*$C317</f>
        <v>3.8722943902262766E-4</v>
      </c>
      <c r="AE317" s="9">
        <f>AE141*Traffic!AE1595*12/10^7*$C317</f>
        <v>1.3044225005273561E-3</v>
      </c>
      <c r="AF317" s="9">
        <f>AF141*Traffic!AF1595*12/10^7*$C317</f>
        <v>2.4826612690695567E-3</v>
      </c>
      <c r="AG317" s="9">
        <f>AG141*Traffic!AG1595*12/10^7*$C317</f>
        <v>4.3967482584102279E-3</v>
      </c>
      <c r="AH317" s="9">
        <f>AH141*Traffic!AH1595*12/10^7*$C317</f>
        <v>6.7058629215637515E-3</v>
      </c>
      <c r="AI317" s="9">
        <f>AI141*Traffic!AI1595*12/10^7*$C317</f>
        <v>1.8744314622079004E-2</v>
      </c>
      <c r="AJ317" s="9"/>
    </row>
    <row r="318" spans="2:36" x14ac:dyDescent="0.3">
      <c r="B318" s="85">
        <f t="shared" si="8"/>
        <v>50860</v>
      </c>
      <c r="C318" s="3">
        <f>IF(B318&lt;Inputs!$E$13,0,1)</f>
        <v>1</v>
      </c>
      <c r="D318" s="1"/>
      <c r="E318" s="9">
        <f>E142*Traffic!E1596*365/10^7*$C318</f>
        <v>1.3649919624142387E-2</v>
      </c>
      <c r="F318" s="9">
        <f>F142*Traffic!F1596*365/10^7*$C318</f>
        <v>9.0768202526560673E-3</v>
      </c>
      <c r="G318" s="9">
        <f>G142*Traffic!G1596*365/10^7*$C318</f>
        <v>2.6687406042971932E-2</v>
      </c>
      <c r="H318" s="9">
        <f>H142*Traffic!H1596*365/10^7*$C318</f>
        <v>5.3088786920037774E-2</v>
      </c>
      <c r="I318" s="9">
        <f>I142*Traffic!I1596*365/10^7*$C318</f>
        <v>5.1077218201231879E-2</v>
      </c>
      <c r="J318" s="9">
        <f>J142*Traffic!J1596*365/10^7*$C318</f>
        <v>0.66878666999443226</v>
      </c>
      <c r="K318" s="9">
        <f>K142*Traffic!K1596*365/10^7*$C318</f>
        <v>0.23305719816142209</v>
      </c>
      <c r="L318" s="9"/>
      <c r="M318" s="9">
        <f>M142*Traffic!M1596*12/10^7*$C318</f>
        <v>1.2837175597880156E-3</v>
      </c>
      <c r="N318" s="9">
        <f>N142*Traffic!N1596*12/10^7*$C318</f>
        <v>0</v>
      </c>
      <c r="O318" s="9">
        <f>O142*Traffic!O1596*12/10^7*$C318</f>
        <v>0</v>
      </c>
      <c r="P318" s="9">
        <f>P142*Traffic!P1596*12/10^7*$C318</f>
        <v>0</v>
      </c>
      <c r="Q318" s="9">
        <f>Q142*Traffic!Q1596*12/10^7*$C318</f>
        <v>0</v>
      </c>
      <c r="R318" s="9">
        <f>R142*Traffic!R1596*12/10^7*$C318</f>
        <v>0</v>
      </c>
      <c r="S318" s="9">
        <f>S142*Traffic!S1596*12/10^7*$C318</f>
        <v>0</v>
      </c>
      <c r="T318" s="9"/>
      <c r="U318" s="9">
        <f>U142*Traffic!U1596*365/10^7*$C318</f>
        <v>2.2151269310480021E-2</v>
      </c>
      <c r="V318" s="9">
        <f>V142*Traffic!V1596*365/10^7*$C318</f>
        <v>3.7486190257666318E-3</v>
      </c>
      <c r="W318" s="9">
        <f>W142*Traffic!W1596*365/10^7*$C318</f>
        <v>1.0965148112601738E-2</v>
      </c>
      <c r="X318" s="9">
        <f>X142*Traffic!X1596*365/10^7*$C318</f>
        <v>7.7127875311685454E-3</v>
      </c>
      <c r="Y318" s="9">
        <f>Y142*Traffic!Y1596*365/10^7*$C318</f>
        <v>6.9123918419613534E-3</v>
      </c>
      <c r="Z318" s="9">
        <f>Z142*Traffic!Z1596*365/10^7*$C318</f>
        <v>8.3703974119385113E-2</v>
      </c>
      <c r="AA318" s="9">
        <f>AA142*Traffic!AA1596*365/10^7*$C318</f>
        <v>2.6811708057632101E-2</v>
      </c>
      <c r="AB318" s="9"/>
      <c r="AC318" s="9">
        <f>AC142*Traffic!AC1596*12/10^7*$C318</f>
        <v>7.3978335059414506E-3</v>
      </c>
      <c r="AD318" s="9">
        <f>AD142*Traffic!AD1596*12/10^7*$C318</f>
        <v>3.9645918488848874E-4</v>
      </c>
      <c r="AE318" s="9">
        <f>AE142*Traffic!AE1596*12/10^7*$C318</f>
        <v>1.3355138561122145E-3</v>
      </c>
      <c r="AF318" s="9">
        <f>AF142*Traffic!AF1596*12/10^7*$C318</f>
        <v>2.5422127921491265E-3</v>
      </c>
      <c r="AG318" s="9">
        <f>AG142*Traffic!AG1596*12/10^7*$C318</f>
        <v>4.5022129299898093E-3</v>
      </c>
      <c r="AH318" s="9">
        <f>AH142*Traffic!AH1596*12/10^7*$C318</f>
        <v>6.8663834132773353E-3</v>
      </c>
      <c r="AI318" s="9">
        <f>AI142*Traffic!AI1596*12/10^7*$C318</f>
        <v>1.9193003573100508E-2</v>
      </c>
      <c r="AJ318" s="9"/>
    </row>
    <row r="319" spans="2:36" x14ac:dyDescent="0.3">
      <c r="B319" s="85">
        <f t="shared" si="8"/>
        <v>51226</v>
      </c>
      <c r="C319" s="3">
        <f>IF(B319&lt;Inputs!$E$13,0,1)</f>
        <v>1</v>
      </c>
      <c r="D319" s="1"/>
      <c r="E319" s="9">
        <f>E143*Traffic!E1597*365/10^7*$C319</f>
        <v>1.3718169222263082E-2</v>
      </c>
      <c r="F319" s="9">
        <f>F143*Traffic!F1597*365/10^7*$C319</f>
        <v>9.4870925280761201E-3</v>
      </c>
      <c r="G319" s="9">
        <f>G143*Traffic!G1597*365/10^7*$C319</f>
        <v>2.7893676796114264E-2</v>
      </c>
      <c r="H319" s="9">
        <f>H143*Traffic!H1597*365/10^7*$C319</f>
        <v>5.4380273755688685E-2</v>
      </c>
      <c r="I319" s="9">
        <f>I143*Traffic!I1597*365/10^7*$C319</f>
        <v>5.2319769759396478E-2</v>
      </c>
      <c r="J319" s="9">
        <f>J143*Traffic!J1597*365/10^7*$C319</f>
        <v>0.68958854109360979</v>
      </c>
      <c r="K319" s="9">
        <f>K143*Traffic!K1597*365/10^7*$C319</f>
        <v>0.2403061850393001</v>
      </c>
      <c r="L319" s="9"/>
      <c r="M319" s="9">
        <f>M143*Traffic!M1597*12/10^7*$C319</f>
        <v>1.3487786997499977E-3</v>
      </c>
      <c r="N319" s="9">
        <f>N143*Traffic!N1597*12/10^7*$C319</f>
        <v>0</v>
      </c>
      <c r="O319" s="9">
        <f>O143*Traffic!O1597*12/10^7*$C319</f>
        <v>0</v>
      </c>
      <c r="P319" s="9">
        <f>P143*Traffic!P1597*12/10^7*$C319</f>
        <v>0</v>
      </c>
      <c r="Q319" s="9">
        <f>Q143*Traffic!Q1597*12/10^7*$C319</f>
        <v>0</v>
      </c>
      <c r="R319" s="9">
        <f>R143*Traffic!R1597*12/10^7*$C319</f>
        <v>0</v>
      </c>
      <c r="S319" s="9">
        <f>S143*Traffic!S1597*12/10^7*$C319</f>
        <v>0</v>
      </c>
      <c r="T319" s="9"/>
      <c r="U319" s="9">
        <f>U143*Traffic!U1597*365/10^7*$C319</f>
        <v>2.3152506683313676E-2</v>
      </c>
      <c r="V319" s="9">
        <f>V143*Traffic!V1597*365/10^7*$C319</f>
        <v>3.8665032293400754E-3</v>
      </c>
      <c r="W319" s="9">
        <f>W143*Traffic!W1597*365/10^7*$C319</f>
        <v>1.1309973165090144E-2</v>
      </c>
      <c r="X319" s="9">
        <f>X143*Traffic!X1597*365/10^7*$C319</f>
        <v>7.9501040705891157E-3</v>
      </c>
      <c r="Y319" s="9">
        <f>Y143*Traffic!Y1597*365/10^7*$C319</f>
        <v>7.1250808217140074E-3</v>
      </c>
      <c r="Z319" s="9">
        <f>Z143*Traffic!Z1597*365/10^7*$C319</f>
        <v>8.557288181739546E-2</v>
      </c>
      <c r="AA319" s="9">
        <f>AA143*Traffic!AA1597*365/10^7*$C319</f>
        <v>2.7410348780643027E-2</v>
      </c>
      <c r="AB319" s="9"/>
      <c r="AC319" s="9">
        <f>AC143*Traffic!AC1597*12/10^7*$C319</f>
        <v>7.5814661187072838E-3</v>
      </c>
      <c r="AD319" s="9">
        <f>AD143*Traffic!AD1597*12/10^7*$C319</f>
        <v>4.0577154747703189E-4</v>
      </c>
      <c r="AE319" s="9">
        <f>AE143*Traffic!AE1597*12/10^7*$C319</f>
        <v>1.3668835146904085E-3</v>
      </c>
      <c r="AF319" s="9">
        <f>AF143*Traffic!AF1597*12/10^7*$C319</f>
        <v>2.6022977639277656E-3</v>
      </c>
      <c r="AG319" s="9">
        <f>AG143*Traffic!AG1597*12/10^7*$C319</f>
        <v>4.6086223295787347E-3</v>
      </c>
      <c r="AH319" s="9">
        <f>AH143*Traffic!AH1597*12/10^7*$C319</f>
        <v>7.028341463335027E-3</v>
      </c>
      <c r="AI319" s="9">
        <f>AI143*Traffic!AI1597*12/10^7*$C319</f>
        <v>1.9645710805766659E-2</v>
      </c>
      <c r="AJ319" s="9"/>
    </row>
    <row r="320" spans="2:36" x14ac:dyDescent="0.3">
      <c r="B320" s="85">
        <f t="shared" si="8"/>
        <v>51591</v>
      </c>
      <c r="C320" s="3">
        <f>IF(B320&lt;Inputs!$E$13,0,1)</f>
        <v>1</v>
      </c>
      <c r="E320" s="9">
        <f>E144*Traffic!E1598*365/10^7*$C320</f>
        <v>1.0934641164606275E-2</v>
      </c>
      <c r="F320" s="9">
        <f>F144*Traffic!F1598*365/10^7*$C320</f>
        <v>7.1419685323719012E-3</v>
      </c>
      <c r="G320" s="9">
        <f>G144*Traffic!G1598*365/10^7*$C320</f>
        <v>2.0998610621793881E-2</v>
      </c>
      <c r="H320" s="9">
        <f>H144*Traffic!H1598*365/10^7*$C320</f>
        <v>4.1710373213500442E-2</v>
      </c>
      <c r="I320" s="9">
        <f>I144*Traffic!I1598*365/10^7*$C320</f>
        <v>4.0129940002013302E-2</v>
      </c>
      <c r="J320" s="9">
        <f>J144*Traffic!J1598*365/10^7*$C320</f>
        <v>0.52569969851539555</v>
      </c>
      <c r="K320" s="9">
        <f>K144*Traffic!K1598*365/10^7*$C320</f>
        <v>0.18319458850955039</v>
      </c>
      <c r="L320" s="9"/>
      <c r="M320" s="9">
        <f>M144*Traffic!M1598*12/10^7*$C320</f>
        <v>1.0595193694176832E-3</v>
      </c>
      <c r="N320" s="9">
        <f>N144*Traffic!N1598*12/10^7*$C320</f>
        <v>0</v>
      </c>
      <c r="O320" s="9">
        <f>O144*Traffic!O1598*12/10^7*$C320</f>
        <v>0</v>
      </c>
      <c r="P320" s="9">
        <f>P144*Traffic!P1598*12/10^7*$C320</f>
        <v>0</v>
      </c>
      <c r="Q320" s="9">
        <f>Q144*Traffic!Q1598*12/10^7*$C320</f>
        <v>0</v>
      </c>
      <c r="R320" s="9">
        <f>R144*Traffic!R1598*12/10^7*$C320</f>
        <v>0</v>
      </c>
      <c r="S320" s="9">
        <f>S144*Traffic!S1598*12/10^7*$C320</f>
        <v>0</v>
      </c>
      <c r="T320" s="9"/>
      <c r="U320" s="9">
        <f>U144*Traffic!U1598*365/10^7*$C320</f>
        <v>1.7429415143618177E-2</v>
      </c>
      <c r="V320" s="9">
        <f>V144*Traffic!V1598*365/10^7*$C320</f>
        <v>2.9107383861324155E-3</v>
      </c>
      <c r="W320" s="9">
        <f>W144*Traffic!W1598*365/10^7*$C320</f>
        <v>8.5142494613599882E-3</v>
      </c>
      <c r="X320" s="9">
        <f>X144*Traffic!X1598*365/10^7*$C320</f>
        <v>6.0597211785234709E-3</v>
      </c>
      <c r="Y320" s="9">
        <f>Y144*Traffic!Y1598*365/10^7*$C320</f>
        <v>5.4308726993598207E-3</v>
      </c>
      <c r="Z320" s="9">
        <f>Z144*Traffic!Z1598*365/10^7*$C320</f>
        <v>6.6057832117084811E-2</v>
      </c>
      <c r="AA320" s="9">
        <f>AA144*Traffic!AA1598*365/10^7*$C320</f>
        <v>2.1159369411985617E-2</v>
      </c>
      <c r="AB320" s="9"/>
      <c r="AC320" s="9">
        <f>AC144*Traffic!AC1598*12/10^7*$C320</f>
        <v>5.8067508955182683E-3</v>
      </c>
      <c r="AD320" s="9">
        <f>AD144*Traffic!AD1598*12/10^7*$C320</f>
        <v>3.1138076126073619E-4</v>
      </c>
      <c r="AE320" s="9">
        <f>AE144*Traffic!AE1598*12/10^7*$C320</f>
        <v>1.0489183679965681E-3</v>
      </c>
      <c r="AF320" s="9">
        <f>AF144*Traffic!AF1598*12/10^7*$C320</f>
        <v>1.99592642775111E-3</v>
      </c>
      <c r="AG320" s="9">
        <f>AG144*Traffic!AG1598*12/10^7*$C320</f>
        <v>3.5347496472680397E-3</v>
      </c>
      <c r="AH320" s="9">
        <f>AH144*Traffic!AH1598*12/10^7*$C320</f>
        <v>5.3893111042400254E-3</v>
      </c>
      <c r="AI320" s="9">
        <f>AI144*Traffic!AI1598*12/10^7*$C320</f>
        <v>1.506427198344555E-2</v>
      </c>
      <c r="AJ320" s="9"/>
    </row>
    <row r="321" spans="2:36" x14ac:dyDescent="0.3">
      <c r="B321" s="85"/>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row>
    <row r="322" spans="2:36" s="105" customFormat="1" x14ac:dyDescent="0.3">
      <c r="B322" s="104" t="s">
        <v>283</v>
      </c>
      <c r="C322" s="104"/>
      <c r="E322" s="104"/>
      <c r="F322" s="104"/>
    </row>
    <row r="323" spans="2:36" x14ac:dyDescent="0.3">
      <c r="B323" s="1"/>
      <c r="C323" s="1"/>
      <c r="D323" s="1"/>
      <c r="E323" s="305" t="s">
        <v>89</v>
      </c>
      <c r="F323" s="305"/>
      <c r="G323" s="305"/>
      <c r="H323" s="305"/>
      <c r="I323" s="305"/>
      <c r="J323" s="305"/>
      <c r="K323" s="305"/>
      <c r="L323" s="1"/>
      <c r="M323" s="305" t="s">
        <v>64</v>
      </c>
      <c r="N323" s="305"/>
      <c r="O323" s="305"/>
      <c r="P323" s="305"/>
      <c r="Q323" s="305"/>
      <c r="R323" s="305"/>
      <c r="S323" s="305"/>
      <c r="T323" s="1"/>
      <c r="U323" s="305" t="s">
        <v>65</v>
      </c>
      <c r="V323" s="305"/>
      <c r="W323" s="305"/>
      <c r="X323" s="305"/>
      <c r="Y323" s="305"/>
      <c r="Z323" s="305"/>
      <c r="AA323" s="305"/>
      <c r="AB323" s="1"/>
      <c r="AC323" s="305" t="s">
        <v>66</v>
      </c>
      <c r="AD323" s="305"/>
      <c r="AE323" s="305"/>
      <c r="AF323" s="305"/>
      <c r="AG323" s="305"/>
      <c r="AH323" s="305"/>
      <c r="AI323" s="305"/>
    </row>
    <row r="324" spans="2:36" x14ac:dyDescent="0.3">
      <c r="B324" s="4" t="s">
        <v>67</v>
      </c>
      <c r="C324" s="4" t="s">
        <v>322</v>
      </c>
      <c r="D324" s="3"/>
      <c r="E324" s="3" t="s">
        <v>70</v>
      </c>
      <c r="F324" s="3" t="s">
        <v>69</v>
      </c>
      <c r="G324" s="3" t="s">
        <v>61</v>
      </c>
      <c r="H324" s="3" t="s">
        <v>68</v>
      </c>
      <c r="I324" s="3" t="s">
        <v>71</v>
      </c>
      <c r="J324" s="3" t="s">
        <v>72</v>
      </c>
      <c r="K324" s="3" t="s">
        <v>62</v>
      </c>
      <c r="L324" s="3"/>
      <c r="M324" s="3" t="s">
        <v>70</v>
      </c>
      <c r="N324" s="3" t="s">
        <v>69</v>
      </c>
      <c r="O324" s="3" t="s">
        <v>61</v>
      </c>
      <c r="P324" s="3" t="s">
        <v>68</v>
      </c>
      <c r="Q324" s="3" t="s">
        <v>71</v>
      </c>
      <c r="R324" s="3" t="s">
        <v>72</v>
      </c>
      <c r="S324" s="3" t="s">
        <v>62</v>
      </c>
      <c r="T324" s="3"/>
      <c r="U324" s="3" t="s">
        <v>70</v>
      </c>
      <c r="V324" s="3" t="s">
        <v>69</v>
      </c>
      <c r="W324" s="3" t="s">
        <v>61</v>
      </c>
      <c r="X324" s="3" t="s">
        <v>68</v>
      </c>
      <c r="Y324" s="3" t="s">
        <v>71</v>
      </c>
      <c r="Z324" s="3" t="s">
        <v>72</v>
      </c>
      <c r="AA324" s="3" t="s">
        <v>62</v>
      </c>
      <c r="AB324" s="3"/>
      <c r="AC324" s="3" t="s">
        <v>70</v>
      </c>
      <c r="AD324" s="3" t="s">
        <v>69</v>
      </c>
      <c r="AE324" s="3" t="s">
        <v>61</v>
      </c>
      <c r="AF324" s="3" t="s">
        <v>68</v>
      </c>
      <c r="AG324" s="3" t="s">
        <v>71</v>
      </c>
      <c r="AH324" s="3" t="s">
        <v>72</v>
      </c>
      <c r="AI324" s="3" t="s">
        <v>62</v>
      </c>
    </row>
    <row r="325" spans="2:36" hidden="1" x14ac:dyDescent="0.3">
      <c r="B325" s="85">
        <f>B290</f>
        <v>40633</v>
      </c>
      <c r="C325" s="3">
        <f>IF(B325&lt;Inputs!$E$13,0,1)</f>
        <v>0</v>
      </c>
      <c r="D325" s="1"/>
      <c r="E325" s="9">
        <f>E114*Traffic!E1603*365/10^7*$C325</f>
        <v>0</v>
      </c>
      <c r="F325" s="9">
        <f>F114*Traffic!F1603*365/10^7*$C325</f>
        <v>0</v>
      </c>
      <c r="G325" s="9">
        <f>G114*Traffic!G1603*365/10^7*$C325</f>
        <v>0</v>
      </c>
      <c r="H325" s="9">
        <f>H114*Traffic!H1603*365/10^7*$C325</f>
        <v>0</v>
      </c>
      <c r="I325" s="9">
        <f>I114*Traffic!I1603*365/10^7*$C325</f>
        <v>0</v>
      </c>
      <c r="J325" s="9">
        <f>J114*Traffic!J1603*365/10^7*$C325</f>
        <v>0</v>
      </c>
      <c r="K325" s="9">
        <f>K114*Traffic!K1603*365/10^7*$C325</f>
        <v>0</v>
      </c>
      <c r="L325" s="9"/>
      <c r="M325" s="9">
        <f>M114*Traffic!M1603*12/10^7*$C325</f>
        <v>0</v>
      </c>
      <c r="N325" s="9">
        <f>N114*Traffic!N1603*12/10^7*$C325</f>
        <v>0</v>
      </c>
      <c r="O325" s="9">
        <f>O114*Traffic!O1603*12/10^7*$C325</f>
        <v>0</v>
      </c>
      <c r="P325" s="9">
        <f>P114*Traffic!P1603*12/10^7*$C325</f>
        <v>0</v>
      </c>
      <c r="Q325" s="9">
        <f>Q114*Traffic!Q1603*12/10^7*$C325</f>
        <v>0</v>
      </c>
      <c r="R325" s="9">
        <f>R114*Traffic!R1603*12/10^7*$C325</f>
        <v>0</v>
      </c>
      <c r="S325" s="9">
        <f>S114*Traffic!S1603*12/10^7*$C325</f>
        <v>0</v>
      </c>
      <c r="T325" s="9"/>
      <c r="U325" s="9">
        <f>U114*Traffic!U1603*365/10^7*$C325</f>
        <v>0</v>
      </c>
      <c r="V325" s="9">
        <f>V114*Traffic!V1603*365/10^7*$C325</f>
        <v>0</v>
      </c>
      <c r="W325" s="9">
        <f>W114*Traffic!W1603*365/10^7*$C325</f>
        <v>0</v>
      </c>
      <c r="X325" s="9">
        <f>X114*Traffic!X1603*365/10^7*$C325</f>
        <v>0</v>
      </c>
      <c r="Y325" s="9">
        <f>Y114*Traffic!Y1603*365/10^7*$C325</f>
        <v>0</v>
      </c>
      <c r="Z325" s="9">
        <f>Z114*Traffic!Z1603*365/10^7*$C325</f>
        <v>0</v>
      </c>
      <c r="AA325" s="9">
        <f>AA114*Traffic!AA1603*365/10^7*$C325</f>
        <v>0</v>
      </c>
      <c r="AB325" s="9"/>
      <c r="AC325" s="9">
        <f>AC114*Traffic!AC1603*12/10^7*$C325</f>
        <v>0</v>
      </c>
      <c r="AD325" s="9">
        <f>AD114*Traffic!AD1603*12/10^7*$C325</f>
        <v>0</v>
      </c>
      <c r="AE325" s="9">
        <f>AE114*Traffic!AE1603*12/10^7*$C325</f>
        <v>0</v>
      </c>
      <c r="AF325" s="9">
        <f>AF114*Traffic!AF1603*12/10^7*$C325</f>
        <v>0</v>
      </c>
      <c r="AG325" s="9">
        <f>AG114*Traffic!AG1603*12/10^7*$C325</f>
        <v>0</v>
      </c>
      <c r="AH325" s="9">
        <f>AH114*Traffic!AH1603*12/10^7*$C325</f>
        <v>0</v>
      </c>
      <c r="AI325" s="9">
        <f>AI114*Traffic!AI1603*12/10^7*$C325</f>
        <v>0</v>
      </c>
      <c r="AJ325" s="9"/>
    </row>
    <row r="326" spans="2:36" hidden="1" x14ac:dyDescent="0.3">
      <c r="B326" s="85">
        <f t="shared" ref="B326:B355" si="9">B291</f>
        <v>40999</v>
      </c>
      <c r="C326" s="3">
        <f>IF(B326&lt;Inputs!$E$13,0,1)</f>
        <v>0</v>
      </c>
      <c r="D326" s="1"/>
      <c r="E326" s="9">
        <f>E115*Traffic!E1604*365/10^7*$C326</f>
        <v>0</v>
      </c>
      <c r="F326" s="9">
        <f>F115*Traffic!F1604*365/10^7*$C326</f>
        <v>0</v>
      </c>
      <c r="G326" s="9">
        <f>G115*Traffic!G1604*365/10^7*$C326</f>
        <v>0</v>
      </c>
      <c r="H326" s="9">
        <f>H115*Traffic!H1604*365/10^7*$C326</f>
        <v>0</v>
      </c>
      <c r="I326" s="9">
        <f>I115*Traffic!I1604*365/10^7*$C326</f>
        <v>0</v>
      </c>
      <c r="J326" s="9">
        <f>J115*Traffic!J1604*365/10^7*$C326</f>
        <v>0</v>
      </c>
      <c r="K326" s="9">
        <f>K115*Traffic!K1604*365/10^7*$C326</f>
        <v>0</v>
      </c>
      <c r="L326" s="9"/>
      <c r="M326" s="9">
        <f>M115*Traffic!M1604*12/10^7*$C326</f>
        <v>0</v>
      </c>
      <c r="N326" s="9">
        <f>N115*Traffic!N1604*12/10^7*$C326</f>
        <v>0</v>
      </c>
      <c r="O326" s="9">
        <f>O115*Traffic!O1604*12/10^7*$C326</f>
        <v>0</v>
      </c>
      <c r="P326" s="9">
        <f>P115*Traffic!P1604*12/10^7*$C326</f>
        <v>0</v>
      </c>
      <c r="Q326" s="9">
        <f>Q115*Traffic!Q1604*12/10^7*$C326</f>
        <v>0</v>
      </c>
      <c r="R326" s="9">
        <f>R115*Traffic!R1604*12/10^7*$C326</f>
        <v>0</v>
      </c>
      <c r="S326" s="9">
        <f>S115*Traffic!S1604*12/10^7*$C326</f>
        <v>0</v>
      </c>
      <c r="T326" s="9"/>
      <c r="U326" s="9">
        <f>U115*Traffic!U1604*365/10^7*$C326</f>
        <v>0</v>
      </c>
      <c r="V326" s="9">
        <f>V115*Traffic!V1604*365/10^7*$C326</f>
        <v>0</v>
      </c>
      <c r="W326" s="9">
        <f>W115*Traffic!W1604*365/10^7*$C326</f>
        <v>0</v>
      </c>
      <c r="X326" s="9">
        <f>X115*Traffic!X1604*365/10^7*$C326</f>
        <v>0</v>
      </c>
      <c r="Y326" s="9">
        <f>Y115*Traffic!Y1604*365/10^7*$C326</f>
        <v>0</v>
      </c>
      <c r="Z326" s="9">
        <f>Z115*Traffic!Z1604*365/10^7*$C326</f>
        <v>0</v>
      </c>
      <c r="AA326" s="9">
        <f>AA115*Traffic!AA1604*365/10^7*$C326</f>
        <v>0</v>
      </c>
      <c r="AB326" s="9"/>
      <c r="AC326" s="9">
        <f>AC115*Traffic!AC1604*12/10^7*$C326</f>
        <v>0</v>
      </c>
      <c r="AD326" s="9">
        <f>AD115*Traffic!AD1604*12/10^7*$C326</f>
        <v>0</v>
      </c>
      <c r="AE326" s="9">
        <f>AE115*Traffic!AE1604*12/10^7*$C326</f>
        <v>0</v>
      </c>
      <c r="AF326" s="9">
        <f>AF115*Traffic!AF1604*12/10^7*$C326</f>
        <v>0</v>
      </c>
      <c r="AG326" s="9">
        <f>AG115*Traffic!AG1604*12/10^7*$C326</f>
        <v>0</v>
      </c>
      <c r="AH326" s="9">
        <f>AH115*Traffic!AH1604*12/10^7*$C326</f>
        <v>0</v>
      </c>
      <c r="AI326" s="9">
        <f>AI115*Traffic!AI1604*12/10^7*$C326</f>
        <v>0</v>
      </c>
      <c r="AJ326" s="9"/>
    </row>
    <row r="327" spans="2:36" hidden="1" x14ac:dyDescent="0.3">
      <c r="B327" s="85">
        <f t="shared" si="9"/>
        <v>41364</v>
      </c>
      <c r="C327" s="3">
        <f>IF(B327&lt;Inputs!$E$13,0,1)</f>
        <v>1</v>
      </c>
      <c r="D327" s="1"/>
      <c r="E327" s="9">
        <f>E116*Traffic!E1605*365/10^7*$C327</f>
        <v>3.5704097283606309E-2</v>
      </c>
      <c r="F327" s="9">
        <f>F116*Traffic!F1605*365/10^7*$C327</f>
        <v>1.9464214056854178E-2</v>
      </c>
      <c r="G327" s="9">
        <f>G116*Traffic!G1605*365/10^7*$C327</f>
        <v>2.0675265454703981E-2</v>
      </c>
      <c r="H327" s="9">
        <f>H116*Traffic!H1605*365/10^7*$C327</f>
        <v>0.24158532369712307</v>
      </c>
      <c r="I327" s="9">
        <f>I116*Traffic!I1605*365/10^7*$C327</f>
        <v>0.34271232689459485</v>
      </c>
      <c r="J327" s="9">
        <f>J116*Traffic!J1605*365/10^7*$C327</f>
        <v>1.3974687805463701</v>
      </c>
      <c r="K327" s="9">
        <f>K116*Traffic!K1605*365/10^7*$C327</f>
        <v>0.27319762335103354</v>
      </c>
      <c r="L327" s="9"/>
      <c r="M327" s="9">
        <f>M116*Traffic!M1605*12/10^7*$C327</f>
        <v>3.8304484685913586E-3</v>
      </c>
      <c r="N327" s="9">
        <f>N116*Traffic!N1605*12/10^7*$C327</f>
        <v>0</v>
      </c>
      <c r="O327" s="9">
        <f>O116*Traffic!O1605*12/10^7*$C327</f>
        <v>0</v>
      </c>
      <c r="P327" s="9">
        <f>P116*Traffic!P1605*12/10^7*$C327</f>
        <v>0</v>
      </c>
      <c r="Q327" s="9">
        <f>Q116*Traffic!Q1605*12/10^7*$C327</f>
        <v>0</v>
      </c>
      <c r="R327" s="9">
        <f>R116*Traffic!R1605*12/10^7*$C327</f>
        <v>0</v>
      </c>
      <c r="S327" s="9">
        <f>S116*Traffic!S1605*12/10^7*$C327</f>
        <v>0</v>
      </c>
      <c r="T327" s="9"/>
      <c r="U327" s="9">
        <f>U116*Traffic!U1605*365/10^7*$C327</f>
        <v>5.5420139783496608E-2</v>
      </c>
      <c r="V327" s="9">
        <f>V116*Traffic!V1605*365/10^7*$C327</f>
        <v>7.8582847676216608E-3</v>
      </c>
      <c r="W327" s="9">
        <f>W116*Traffic!W1605*365/10^7*$C327</f>
        <v>8.4625661775480036E-3</v>
      </c>
      <c r="X327" s="9">
        <f>X116*Traffic!X1605*365/10^7*$C327</f>
        <v>4.0526732092197759E-2</v>
      </c>
      <c r="Y327" s="9">
        <f>Y116*Traffic!Y1605*365/10^7*$C327</f>
        <v>4.4943829175266847E-2</v>
      </c>
      <c r="Z327" s="9">
        <f>Z116*Traffic!Z1605*365/10^7*$C327</f>
        <v>0.1728649301332961</v>
      </c>
      <c r="AA327" s="9">
        <f>AA116*Traffic!AA1605*365/10^7*$C327</f>
        <v>3.1137902239167993E-2</v>
      </c>
      <c r="AB327" s="9"/>
      <c r="AC327" s="9">
        <f>AC116*Traffic!AC1605*12/10^7*$C327</f>
        <v>1.6610645674289153E-2</v>
      </c>
      <c r="AD327" s="9">
        <f>AD116*Traffic!AD1605*12/10^7*$C327</f>
        <v>1.2025388355212249E-3</v>
      </c>
      <c r="AE327" s="9">
        <f>AE116*Traffic!AE1605*12/10^7*$C327</f>
        <v>1.2217969130879991E-3</v>
      </c>
      <c r="AF327" s="9">
        <f>AF116*Traffic!AF1605*12/10^7*$C327</f>
        <v>1.2948986128734005E-2</v>
      </c>
      <c r="AG327" s="9">
        <f>AG116*Traffic!AG1605*12/10^7*$C327</f>
        <v>2.6550569989959732E-2</v>
      </c>
      <c r="AH327" s="9">
        <f>AH116*Traffic!AH1605*12/10^7*$C327</f>
        <v>9.5704389115776022E-3</v>
      </c>
      <c r="AI327" s="9">
        <f>AI116*Traffic!AI1605*12/10^7*$C327</f>
        <v>2.7574540712460002E-2</v>
      </c>
      <c r="AJ327" s="9"/>
    </row>
    <row r="328" spans="2:36" hidden="1" x14ac:dyDescent="0.3">
      <c r="B328" s="85">
        <f t="shared" si="9"/>
        <v>41729</v>
      </c>
      <c r="C328" s="3">
        <f>IF(B328&lt;Inputs!$E$13,0,1)</f>
        <v>1</v>
      </c>
      <c r="D328" s="1"/>
      <c r="E328" s="9">
        <f>E117*Traffic!E1606*365/10^7*$C328</f>
        <v>4.5521877378257983E-2</v>
      </c>
      <c r="F328" s="9">
        <f>F117*Traffic!F1606*365/10^7*$C328</f>
        <v>2.3430845708819165E-2</v>
      </c>
      <c r="G328" s="9">
        <f>G117*Traffic!G1606*365/10^7*$C328</f>
        <v>2.5182430705140004E-2</v>
      </c>
      <c r="H328" s="9">
        <f>H117*Traffic!H1606*365/10^7*$C328</f>
        <v>0.2802998077048045</v>
      </c>
      <c r="I328" s="9">
        <f>I117*Traffic!I1606*365/10^7*$C328</f>
        <v>0.4065837826412087</v>
      </c>
      <c r="J328" s="9">
        <f>J117*Traffic!J1606*365/10^7*$C328</f>
        <v>1.6891121031091996</v>
      </c>
      <c r="K328" s="9">
        <f>K117*Traffic!K1606*365/10^7*$C328</f>
        <v>0.32978507431306353</v>
      </c>
      <c r="L328" s="9"/>
      <c r="M328" s="9">
        <f>M117*Traffic!M1606*12/10^7*$C328</f>
        <v>4.3953624635558412E-3</v>
      </c>
      <c r="N328" s="9">
        <f>N117*Traffic!N1606*12/10^7*$C328</f>
        <v>0</v>
      </c>
      <c r="O328" s="9">
        <f>O117*Traffic!O1606*12/10^7*$C328</f>
        <v>0</v>
      </c>
      <c r="P328" s="9">
        <f>P117*Traffic!P1606*12/10^7*$C328</f>
        <v>0</v>
      </c>
      <c r="Q328" s="9">
        <f>Q117*Traffic!Q1606*12/10^7*$C328</f>
        <v>0</v>
      </c>
      <c r="R328" s="9">
        <f>R117*Traffic!R1606*12/10^7*$C328</f>
        <v>0</v>
      </c>
      <c r="S328" s="9">
        <f>S117*Traffic!S1606*12/10^7*$C328</f>
        <v>0</v>
      </c>
      <c r="T328" s="9"/>
      <c r="U328" s="9">
        <f>U117*Traffic!U1606*365/10^7*$C328</f>
        <v>6.8136076870591505E-2</v>
      </c>
      <c r="V328" s="9">
        <f>V117*Traffic!V1606*365/10^7*$C328</f>
        <v>9.2498032868371608E-3</v>
      </c>
      <c r="W328" s="9">
        <f>W117*Traffic!W1606*365/10^7*$C328</f>
        <v>1.0076735938675998E-2</v>
      </c>
      <c r="X328" s="9">
        <f>X117*Traffic!X1606*365/10^7*$C328</f>
        <v>4.7560727325859024E-2</v>
      </c>
      <c r="Y328" s="9">
        <f>Y117*Traffic!Y1606*365/10^7*$C328</f>
        <v>5.3932065620853717E-2</v>
      </c>
      <c r="Z328" s="9">
        <f>Z117*Traffic!Z1606*365/10^7*$C328</f>
        <v>0.20909351883460633</v>
      </c>
      <c r="AA328" s="9">
        <f>AA117*Traffic!AA1606*365/10^7*$C328</f>
        <v>3.7607578047533015E-2</v>
      </c>
      <c r="AB328" s="9"/>
      <c r="AC328" s="9">
        <f>AC117*Traffic!AC1606*12/10^7*$C328</f>
        <v>1.995508813330079E-2</v>
      </c>
      <c r="AD328" s="9">
        <f>AD117*Traffic!AD1606*12/10^7*$C328</f>
        <v>1.4164584820131375E-3</v>
      </c>
      <c r="AE328" s="9">
        <f>AE117*Traffic!AE1606*12/10^7*$C328</f>
        <v>1.4574861681120005E-3</v>
      </c>
      <c r="AF328" s="9">
        <f>AF117*Traffic!AF1606*12/10^7*$C328</f>
        <v>1.5204356159382008E-2</v>
      </c>
      <c r="AG328" s="9">
        <f>AG117*Traffic!AG1606*12/10^7*$C328</f>
        <v>3.1875932804420241E-2</v>
      </c>
      <c r="AH328" s="9">
        <f>AH117*Traffic!AH1606*12/10^7*$C328</f>
        <v>1.1581123449186E-2</v>
      </c>
      <c r="AI328" s="9">
        <f>AI117*Traffic!AI1606*12/10^7*$C328</f>
        <v>3.3299413110180004E-2</v>
      </c>
      <c r="AJ328" s="9"/>
    </row>
    <row r="329" spans="2:36" hidden="1" x14ac:dyDescent="0.3">
      <c r="B329" s="85">
        <f t="shared" si="9"/>
        <v>42094</v>
      </c>
      <c r="C329" s="3">
        <f>IF(B329&lt;Inputs!$E$13,0,1)</f>
        <v>1</v>
      </c>
      <c r="D329" s="1"/>
      <c r="E329" s="9">
        <f>E118*Traffic!E1607*365/10^7*$C329</f>
        <v>4.8719260607018984E-2</v>
      </c>
      <c r="F329" s="9">
        <f>F118*Traffic!F1607*365/10^7*$C329</f>
        <v>2.4472230974727185E-2</v>
      </c>
      <c r="G329" s="9">
        <f>G118*Traffic!G1607*365/10^7*$C329</f>
        <v>2.6502926210099982E-2</v>
      </c>
      <c r="H329" s="9">
        <f>H118*Traffic!H1607*365/10^7*$C329</f>
        <v>0.30257124095452503</v>
      </c>
      <c r="I329" s="9">
        <f>I118*Traffic!I1607*365/10^7*$C329</f>
        <v>0.44904492888427489</v>
      </c>
      <c r="J329" s="9">
        <f>J118*Traffic!J1607*365/10^7*$C329</f>
        <v>1.8935963425096702</v>
      </c>
      <c r="K329" s="9">
        <f>K118*Traffic!K1607*365/10^7*$C329</f>
        <v>0.36886339375081079</v>
      </c>
      <c r="L329" s="9"/>
      <c r="M329" s="9">
        <f>M118*Traffic!M1607*12/10^7*$C329</f>
        <v>5.0401805532911993E-3</v>
      </c>
      <c r="N329" s="9">
        <f>N118*Traffic!N1607*12/10^7*$C329</f>
        <v>0</v>
      </c>
      <c r="O329" s="9">
        <f>O118*Traffic!O1607*12/10^7*$C329</f>
        <v>0</v>
      </c>
      <c r="P329" s="9">
        <f>P118*Traffic!P1607*12/10^7*$C329</f>
        <v>0</v>
      </c>
      <c r="Q329" s="9">
        <f>Q118*Traffic!Q1607*12/10^7*$C329</f>
        <v>0</v>
      </c>
      <c r="R329" s="9">
        <f>R118*Traffic!R1607*12/10^7*$C329</f>
        <v>0</v>
      </c>
      <c r="S329" s="9">
        <f>S118*Traffic!S1607*12/10^7*$C329</f>
        <v>0</v>
      </c>
      <c r="T329" s="9"/>
      <c r="U329" s="9">
        <f>U118*Traffic!U1607*365/10^7*$C329</f>
        <v>7.2923990740271991E-2</v>
      </c>
      <c r="V329" s="9">
        <f>V118*Traffic!V1607*365/10^7*$C329</f>
        <v>1.0099224791145689E-2</v>
      </c>
      <c r="W329" s="9">
        <f>W118*Traffic!W1607*365/10^7*$C329</f>
        <v>1.1087525646809995E-2</v>
      </c>
      <c r="X329" s="9">
        <f>X118*Traffic!X1607*365/10^7*$C329</f>
        <v>5.1905138499047508E-2</v>
      </c>
      <c r="Y329" s="9">
        <f>Y118*Traffic!Y1607*365/10^7*$C329</f>
        <v>6.019626155408872E-2</v>
      </c>
      <c r="Z329" s="9">
        <f>Z118*Traffic!Z1607*365/10^7*$C329</f>
        <v>0.234563450418693</v>
      </c>
      <c r="AA329" s="9">
        <f>AA118*Traffic!AA1607*365/10^7*$C329</f>
        <v>4.2102289410996786E-2</v>
      </c>
      <c r="AB329" s="9"/>
      <c r="AC329" s="9">
        <f>AC118*Traffic!AC1607*12/10^7*$C329</f>
        <v>2.2388808072205429E-2</v>
      </c>
      <c r="AD329" s="9">
        <f>AD118*Traffic!AD1607*12/10^7*$C329</f>
        <v>1.5547648500129751E-3</v>
      </c>
      <c r="AE329" s="9">
        <f>AE118*Traffic!AE1607*12/10^7*$C329</f>
        <v>1.610713120176E-3</v>
      </c>
      <c r="AF329" s="9">
        <f>AF118*Traffic!AF1607*12/10^7*$C329</f>
        <v>1.6637024923860003E-2</v>
      </c>
      <c r="AG329" s="9">
        <f>AG118*Traffic!AG1607*12/10^7*$C329</f>
        <v>3.5672272606393482E-2</v>
      </c>
      <c r="AH329" s="9">
        <f>AH118*Traffic!AH1607*12/10^7*$C329</f>
        <v>1.3036220968734006E-2</v>
      </c>
      <c r="AI329" s="9">
        <f>AI118*Traffic!AI1607*12/10^7*$C329</f>
        <v>3.7339832678400006E-2</v>
      </c>
      <c r="AJ329" s="9"/>
    </row>
    <row r="330" spans="2:36" hidden="1" x14ac:dyDescent="0.3">
      <c r="B330" s="85">
        <f t="shared" si="9"/>
        <v>42460</v>
      </c>
      <c r="C330" s="3">
        <f>IF(B330&lt;Inputs!$E$13,0,1)</f>
        <v>1</v>
      </c>
      <c r="D330" s="1"/>
      <c r="E330" s="9">
        <f>E119*Traffic!E1608*365/10^7*$C330</f>
        <v>5.7444892701068381E-2</v>
      </c>
      <c r="F330" s="9">
        <f>F119*Traffic!F1608*365/10^7*$C330</f>
        <v>2.7265595624992194E-2</v>
      </c>
      <c r="G330" s="9">
        <f>G119*Traffic!G1608*365/10^7*$C330</f>
        <v>2.9745414134207997E-2</v>
      </c>
      <c r="H330" s="9">
        <f>H119*Traffic!H1608*365/10^7*$C330</f>
        <v>0.33736388294608816</v>
      </c>
      <c r="I330" s="9">
        <f>I119*Traffic!I1608*365/10^7*$C330</f>
        <v>0.51196403319367978</v>
      </c>
      <c r="J330" s="9">
        <f>J119*Traffic!J1608*365/10^7*$C330</f>
        <v>2.1190389381215997</v>
      </c>
      <c r="K330" s="9">
        <f>K119*Traffic!K1608*365/10^7*$C330</f>
        <v>0.41426862200670245</v>
      </c>
      <c r="L330" s="9"/>
      <c r="M330" s="9">
        <f>M119*Traffic!M1608*12/10^7*$C330</f>
        <v>5.7627673996492792E-3</v>
      </c>
      <c r="N330" s="9">
        <f>N119*Traffic!N1608*12/10^7*$C330</f>
        <v>0</v>
      </c>
      <c r="O330" s="9">
        <f>O119*Traffic!O1608*12/10^7*$C330</f>
        <v>0</v>
      </c>
      <c r="P330" s="9">
        <f>P119*Traffic!P1608*12/10^7*$C330</f>
        <v>0</v>
      </c>
      <c r="Q330" s="9">
        <f>Q119*Traffic!Q1608*12/10^7*$C330</f>
        <v>0</v>
      </c>
      <c r="R330" s="9">
        <f>R119*Traffic!R1608*12/10^7*$C330</f>
        <v>0</v>
      </c>
      <c r="S330" s="9">
        <f>S119*Traffic!S1608*12/10^7*$C330</f>
        <v>0</v>
      </c>
      <c r="T330" s="9"/>
      <c r="U330" s="9">
        <f>U119*Traffic!U1608*365/10^7*$C330</f>
        <v>8.3378423353276832E-2</v>
      </c>
      <c r="V330" s="9">
        <f>V119*Traffic!V1608*365/10^7*$C330</f>
        <v>1.1007839500473902E-2</v>
      </c>
      <c r="W330" s="9">
        <f>W119*Traffic!W1608*365/10^7*$C330</f>
        <v>1.2174524655696004E-2</v>
      </c>
      <c r="X330" s="9">
        <f>X119*Traffic!X1608*365/10^7*$C330</f>
        <v>5.6616744709674038E-2</v>
      </c>
      <c r="Y330" s="9">
        <f>Y119*Traffic!Y1608*365/10^7*$C330</f>
        <v>6.7138599145529984E-2</v>
      </c>
      <c r="Z330" s="9">
        <f>Z119*Traffic!Z1608*365/10^7*$C330</f>
        <v>0.2663477288928901</v>
      </c>
      <c r="AA330" s="9">
        <f>AA119*Traffic!AA1608*365/10^7*$C330</f>
        <v>4.7967016066480801E-2</v>
      </c>
      <c r="AB330" s="9"/>
      <c r="AC330" s="9">
        <f>AC119*Traffic!AC1608*12/10^7*$C330</f>
        <v>2.5182516011811838E-2</v>
      </c>
      <c r="AD330" s="9">
        <f>AD119*Traffic!AD1608*12/10^7*$C330</f>
        <v>1.7018615896319854E-3</v>
      </c>
      <c r="AE330" s="9">
        <f>AE119*Traffic!AE1608*12/10^7*$C330</f>
        <v>1.7755364198303997E-3</v>
      </c>
      <c r="AF330" s="9">
        <f>AF119*Traffic!AF1608*12/10^7*$C330</f>
        <v>1.824825093328801E-2</v>
      </c>
      <c r="AG330" s="9">
        <f>AG119*Traffic!AG1608*12/10^7*$C330</f>
        <v>4.0007772439682981E-2</v>
      </c>
      <c r="AH330" s="9">
        <f>AH119*Traffic!AH1608*12/10^7*$C330</f>
        <v>1.4665070920113009E-2</v>
      </c>
      <c r="AI330" s="9">
        <f>AI119*Traffic!AI1608*12/10^7*$C330</f>
        <v>4.2175340194679993E-2</v>
      </c>
      <c r="AJ330" s="9"/>
    </row>
    <row r="331" spans="2:36" hidden="1" x14ac:dyDescent="0.3">
      <c r="B331" s="85">
        <f t="shared" si="9"/>
        <v>42825</v>
      </c>
      <c r="C331" s="3">
        <f>IF(B331&lt;Inputs!$E$13,0,1)</f>
        <v>1</v>
      </c>
      <c r="D331" s="1"/>
      <c r="E331" s="9">
        <f>E120*Traffic!E1609*365/10^7*$C331</f>
        <v>6.1796389181848196E-2</v>
      </c>
      <c r="F331" s="9">
        <f>F120*Traffic!F1609*365/10^7*$C331</f>
        <v>3.0436160308007564E-2</v>
      </c>
      <c r="G331" s="9">
        <f>G120*Traffic!G1609*365/10^7*$C331</f>
        <v>3.3454776570587992E-2</v>
      </c>
      <c r="H331" s="9">
        <f>H120*Traffic!H1609*365/10^7*$C331</f>
        <v>0.36384853930675809</v>
      </c>
      <c r="I331" s="9">
        <f>I120*Traffic!I1609*365/10^7*$C331</f>
        <v>0.56585959092724858</v>
      </c>
      <c r="J331" s="9">
        <f>J120*Traffic!J1609*365/10^7*$C331</f>
        <v>2.3762312648957509</v>
      </c>
      <c r="K331" s="9">
        <f>K120*Traffic!K1609*365/10^7*$C331</f>
        <v>0.46513847707762734</v>
      </c>
      <c r="L331" s="9"/>
      <c r="M331" s="9">
        <f>M120*Traffic!M1609*12/10^7*$C331</f>
        <v>6.1992392229734379E-3</v>
      </c>
      <c r="N331" s="9">
        <f>N120*Traffic!N1609*12/10^7*$C331</f>
        <v>0</v>
      </c>
      <c r="O331" s="9">
        <f>O120*Traffic!O1609*12/10^7*$C331</f>
        <v>0</v>
      </c>
      <c r="P331" s="9">
        <f>P120*Traffic!P1609*12/10^7*$C331</f>
        <v>0</v>
      </c>
      <c r="Q331" s="9">
        <f>Q120*Traffic!Q1609*12/10^7*$C331</f>
        <v>0</v>
      </c>
      <c r="R331" s="9">
        <f>R120*Traffic!R1609*12/10^7*$C331</f>
        <v>0</v>
      </c>
      <c r="S331" s="9">
        <f>S120*Traffic!S1609*12/10^7*$C331</f>
        <v>0</v>
      </c>
      <c r="T331" s="9"/>
      <c r="U331" s="9">
        <f>U120*Traffic!U1609*365/10^7*$C331</f>
        <v>9.5298745541851818E-2</v>
      </c>
      <c r="V331" s="9">
        <f>V120*Traffic!V1609*365/10^7*$C331</f>
        <v>1.2047025588521719E-2</v>
      </c>
      <c r="W331" s="9">
        <f>W120*Traffic!W1609*365/10^7*$C331</f>
        <v>1.3424004116549995E-2</v>
      </c>
      <c r="X331" s="9">
        <f>X120*Traffic!X1609*365/10^7*$C331</f>
        <v>6.168071903910001E-2</v>
      </c>
      <c r="Y331" s="9">
        <f>Y120*Traffic!Y1609*365/10^7*$C331</f>
        <v>7.4956432440515613E-2</v>
      </c>
      <c r="Z331" s="9">
        <f>Z120*Traffic!Z1609*365/10^7*$C331</f>
        <v>0.2986769179183687</v>
      </c>
      <c r="AA331" s="9">
        <f>AA120*Traffic!AA1609*365/10^7*$C331</f>
        <v>5.3840476639604999E-2</v>
      </c>
      <c r="AB331" s="9"/>
      <c r="AC331" s="9">
        <f>AC120*Traffic!AC1609*12/10^7*$C331</f>
        <v>2.8448130041038792E-2</v>
      </c>
      <c r="AD331" s="9">
        <f>AD120*Traffic!AD1609*12/10^7*$C331</f>
        <v>1.874126684588895E-3</v>
      </c>
      <c r="AE331" s="9">
        <f>AE120*Traffic!AE1609*12/10^7*$C331</f>
        <v>1.9701889246655992E-3</v>
      </c>
      <c r="AF331" s="9">
        <f>AF120*Traffic!AF1609*12/10^7*$C331</f>
        <v>2.0000968136016005E-2</v>
      </c>
      <c r="AG331" s="9">
        <f>AG120*Traffic!AG1609*12/10^7*$C331</f>
        <v>4.4939049967460974E-2</v>
      </c>
      <c r="AH331" s="9">
        <f>AH120*Traffic!AH1609*12/10^7*$C331</f>
        <v>1.6536146886392385E-2</v>
      </c>
      <c r="AI331" s="9">
        <f>AI120*Traffic!AI1609*12/10^7*$C331</f>
        <v>4.7633502881879987E-2</v>
      </c>
      <c r="AJ331" s="9"/>
    </row>
    <row r="332" spans="2:36" hidden="1" x14ac:dyDescent="0.3">
      <c r="B332" s="85">
        <f t="shared" si="9"/>
        <v>43190</v>
      </c>
      <c r="C332" s="3">
        <f>IF(B332&lt;Inputs!$E$13,0,1)</f>
        <v>1</v>
      </c>
      <c r="D332" s="1"/>
      <c r="E332" s="9">
        <f>E121*Traffic!E1610*365/10^7*$C332</f>
        <v>7.2516958159244416E-2</v>
      </c>
      <c r="F332" s="9">
        <f>F121*Traffic!F1610*365/10^7*$C332</f>
        <v>3.3783932954050973E-2</v>
      </c>
      <c r="G332" s="9">
        <f>G121*Traffic!G1610*365/10^7*$C332</f>
        <v>3.7430473898231981E-2</v>
      </c>
      <c r="H332" s="9">
        <f>H121*Traffic!H1610*365/10^7*$C332</f>
        <v>0.40411776491099122</v>
      </c>
      <c r="I332" s="9">
        <f>I121*Traffic!I1610*365/10^7*$C332</f>
        <v>0.64328075846986832</v>
      </c>
      <c r="J332" s="9">
        <f>J121*Traffic!J1610*365/10^7*$C332</f>
        <v>2.7085498476778902</v>
      </c>
      <c r="K332" s="9">
        <f>K121*Traffic!K1610*365/10^7*$C332</f>
        <v>0.53008694544684776</v>
      </c>
      <c r="L332" s="9"/>
      <c r="M332" s="9">
        <f>M121*Traffic!M1610*12/10^7*$C332</f>
        <v>7.0853134026412782E-3</v>
      </c>
      <c r="N332" s="9">
        <f>N121*Traffic!N1610*12/10^7*$C332</f>
        <v>0</v>
      </c>
      <c r="O332" s="9">
        <f>O121*Traffic!O1610*12/10^7*$C332</f>
        <v>0</v>
      </c>
      <c r="P332" s="9">
        <f>P121*Traffic!P1610*12/10^7*$C332</f>
        <v>0</v>
      </c>
      <c r="Q332" s="9">
        <f>Q121*Traffic!Q1610*12/10^7*$C332</f>
        <v>0</v>
      </c>
      <c r="R332" s="9">
        <f>R121*Traffic!R1610*12/10^7*$C332</f>
        <v>0</v>
      </c>
      <c r="S332" s="9">
        <f>S121*Traffic!S1610*12/10^7*$C332</f>
        <v>0</v>
      </c>
      <c r="T332" s="9"/>
      <c r="U332" s="9">
        <f>U121*Traffic!U1610*365/10^7*$C332</f>
        <v>0.10854376773899216</v>
      </c>
      <c r="V332" s="9">
        <f>V121*Traffic!V1610*365/10^7*$C332</f>
        <v>1.3133487666133736E-2</v>
      </c>
      <c r="W332" s="9">
        <f>W121*Traffic!W1610*365/10^7*$C332</f>
        <v>1.4751399211691992E-2</v>
      </c>
      <c r="X332" s="9">
        <f>X121*Traffic!X1610*365/10^7*$C332</f>
        <v>6.8452416540054156E-2</v>
      </c>
      <c r="Y332" s="9">
        <f>Y121*Traffic!Y1610*365/10^7*$C332</f>
        <v>8.5162212633572182E-2</v>
      </c>
      <c r="Z332" s="9">
        <f>Z121*Traffic!Z1610*365/10^7*$C332</f>
        <v>0.3383038388714974</v>
      </c>
      <c r="AA332" s="9">
        <f>AA121*Traffic!AA1610*365/10^7*$C332</f>
        <v>6.0993973403505396E-2</v>
      </c>
      <c r="AB332" s="9"/>
      <c r="AC332" s="9">
        <f>AC121*Traffic!AC1610*12/10^7*$C332</f>
        <v>3.2063708681882269E-2</v>
      </c>
      <c r="AD332" s="9">
        <f>AD121*Traffic!AD1610*12/10^7*$C332</f>
        <v>2.062794180118328E-3</v>
      </c>
      <c r="AE332" s="9">
        <f>AE121*Traffic!AE1610*12/10^7*$C332</f>
        <v>2.1861332544095987E-3</v>
      </c>
      <c r="AF332" s="9">
        <f>AF121*Traffic!AF1610*12/10^7*$C332</f>
        <v>2.1962465777772E-2</v>
      </c>
      <c r="AG332" s="9">
        <f>AG121*Traffic!AG1610*12/10^7*$C332</f>
        <v>5.0517656801264237E-2</v>
      </c>
      <c r="AH332" s="9">
        <f>AH121*Traffic!AH1610*12/10^7*$C332</f>
        <v>1.864936894712399E-2</v>
      </c>
      <c r="AI332" s="9">
        <f>AI121*Traffic!AI1610*12/10^7*$C332</f>
        <v>5.3720043260399995E-2</v>
      </c>
      <c r="AJ332" s="9"/>
    </row>
    <row r="333" spans="2:36" hidden="1" x14ac:dyDescent="0.3">
      <c r="B333" s="85">
        <f t="shared" si="9"/>
        <v>43555</v>
      </c>
      <c r="C333" s="3">
        <f>IF(B333&lt;Inputs!$E$13,0,1)</f>
        <v>1</v>
      </c>
      <c r="D333" s="1"/>
      <c r="E333" s="9">
        <f>E122*Traffic!E1611*365/10^7*$C333</f>
        <v>7.799761702682638E-2</v>
      </c>
      <c r="F333" s="9">
        <f>F122*Traffic!F1611*365/10^7*$C333</f>
        <v>3.5336707954422633E-2</v>
      </c>
      <c r="G333" s="9">
        <f>G122*Traffic!G1611*365/10^7*$C333</f>
        <v>3.9611788709507996E-2</v>
      </c>
      <c r="H333" s="9">
        <f>H122*Traffic!H1611*365/10^7*$C333</f>
        <v>0.44730320633480053</v>
      </c>
      <c r="I333" s="9">
        <f>I122*Traffic!I1611*365/10^7*$C333</f>
        <v>0.72873678009301224</v>
      </c>
      <c r="J333" s="9">
        <f>J122*Traffic!J1611*365/10^7*$C333</f>
        <v>3.0255433738824249</v>
      </c>
      <c r="K333" s="9">
        <f>K122*Traffic!K1611*365/10^7*$C333</f>
        <v>0.59324715765609548</v>
      </c>
      <c r="L333" s="9"/>
      <c r="M333" s="9">
        <f>M122*Traffic!M1611*12/10^7*$C333</f>
        <v>8.0689953932467241E-3</v>
      </c>
      <c r="N333" s="9">
        <f>N122*Traffic!N1611*12/10^7*$C333</f>
        <v>0</v>
      </c>
      <c r="O333" s="9">
        <f>O122*Traffic!O1611*12/10^7*$C333</f>
        <v>0</v>
      </c>
      <c r="P333" s="9">
        <f>P122*Traffic!P1611*12/10^7*$C333</f>
        <v>0</v>
      </c>
      <c r="Q333" s="9">
        <f>Q122*Traffic!Q1611*12/10^7*$C333</f>
        <v>0</v>
      </c>
      <c r="R333" s="9">
        <f>R122*Traffic!R1611*12/10^7*$C333</f>
        <v>0</v>
      </c>
      <c r="S333" s="9">
        <f>S122*Traffic!S1611*12/10^7*$C333</f>
        <v>0</v>
      </c>
      <c r="T333" s="9"/>
      <c r="U333" s="9">
        <f>U122*Traffic!U1611*365/10^7*$C333</f>
        <v>0.11674490232095823</v>
      </c>
      <c r="V333" s="9">
        <f>V122*Traffic!V1611*365/10^7*$C333</f>
        <v>1.4793215076168728E-2</v>
      </c>
      <c r="W333" s="9">
        <f>W122*Traffic!W1611*365/10^7*$C333</f>
        <v>1.6811635712843994E-2</v>
      </c>
      <c r="X333" s="9">
        <f>X122*Traffic!X1611*365/10^7*$C333</f>
        <v>7.4376778141146252E-2</v>
      </c>
      <c r="Y333" s="9">
        <f>Y122*Traffic!Y1611*365/10^7*$C333</f>
        <v>9.4704700981859347E-2</v>
      </c>
      <c r="Z333" s="9">
        <f>Z122*Traffic!Z1611*365/10^7*$C333</f>
        <v>0.38259560621975658</v>
      </c>
      <c r="AA333" s="9">
        <f>AA122*Traffic!AA1611*365/10^7*$C333</f>
        <v>6.9095142980890201E-2</v>
      </c>
      <c r="AB333" s="9"/>
      <c r="AC333" s="9">
        <f>AC122*Traffic!AC1611*12/10^7*$C333</f>
        <v>3.6156069621066225E-2</v>
      </c>
      <c r="AD333" s="9">
        <f>AD122*Traffic!AD1611*12/10^7*$C333</f>
        <v>2.26012980908826E-3</v>
      </c>
      <c r="AE333" s="9">
        <f>AE122*Traffic!AE1611*12/10^7*$C333</f>
        <v>2.4237097271423993E-3</v>
      </c>
      <c r="AF333" s="9">
        <f>AF122*Traffic!AF1611*12/10^7*$C333</f>
        <v>2.4109597459584013E-2</v>
      </c>
      <c r="AG333" s="9">
        <f>AG122*Traffic!AG1611*12/10^7*$C333</f>
        <v>5.6756985593399999E-2</v>
      </c>
      <c r="AH333" s="9">
        <f>AH122*Traffic!AH1611*12/10^7*$C333</f>
        <v>2.1046981104673214E-2</v>
      </c>
      <c r="AI333" s="9">
        <f>AI122*Traffic!AI1611*12/10^7*$C333</f>
        <v>6.0651639566459997E-2</v>
      </c>
      <c r="AJ333" s="9"/>
    </row>
    <row r="334" spans="2:36" hidden="1" x14ac:dyDescent="0.3">
      <c r="B334" s="85">
        <f t="shared" si="9"/>
        <v>43921</v>
      </c>
      <c r="C334" s="3">
        <f>IF(B334&lt;Inputs!$E$13,0,1)</f>
        <v>1</v>
      </c>
      <c r="D334" s="1"/>
      <c r="E334" s="9">
        <f>E123*Traffic!E1612*365/10^7*$C334</f>
        <v>9.0884009965495463E-2</v>
      </c>
      <c r="F334" s="9">
        <f>F123*Traffic!F1612*365/10^7*$C334</f>
        <v>3.8924220304898817E-2</v>
      </c>
      <c r="G334" s="9">
        <f>G123*Traffic!G1612*365/10^7*$C334</f>
        <v>4.4244663117339995E-2</v>
      </c>
      <c r="H334" s="9">
        <f>H123*Traffic!H1612*365/10^7*$C334</f>
        <v>0.49348160943163905</v>
      </c>
      <c r="I334" s="9">
        <f>I123*Traffic!I1612*365/10^7*$C334</f>
        <v>0.82333658376908236</v>
      </c>
      <c r="J334" s="9">
        <f>J123*Traffic!J1612*365/10^7*$C334</f>
        <v>3.4352357871027803</v>
      </c>
      <c r="K334" s="9">
        <f>K123*Traffic!K1612*365/10^7*$C334</f>
        <v>0.6723070201621949</v>
      </c>
      <c r="L334" s="9"/>
      <c r="M334" s="9">
        <f>M123*Traffic!M1612*12/10^7*$C334</f>
        <v>9.1610964750527962E-3</v>
      </c>
      <c r="N334" s="9">
        <f>N123*Traffic!N1612*12/10^7*$C334</f>
        <v>0</v>
      </c>
      <c r="O334" s="9">
        <f>O123*Traffic!O1612*12/10^7*$C334</f>
        <v>0</v>
      </c>
      <c r="P334" s="9">
        <f>P123*Traffic!P1612*12/10^7*$C334</f>
        <v>0</v>
      </c>
      <c r="Q334" s="9">
        <f>Q123*Traffic!Q1612*12/10^7*$C334</f>
        <v>0</v>
      </c>
      <c r="R334" s="9">
        <f>R123*Traffic!R1612*12/10^7*$C334</f>
        <v>0</v>
      </c>
      <c r="S334" s="9">
        <f>S123*Traffic!S1612*12/10^7*$C334</f>
        <v>0</v>
      </c>
      <c r="T334" s="9"/>
      <c r="U334" s="9">
        <f>U123*Traffic!U1612*365/10^7*$C334</f>
        <v>0.13254638886946804</v>
      </c>
      <c r="V334" s="9">
        <f>V123*Traffic!V1612*365/10^7*$C334</f>
        <v>1.5989139354170869E-2</v>
      </c>
      <c r="W334" s="9">
        <f>W123*Traffic!W1612*365/10^7*$C334</f>
        <v>1.8424875112769995E-2</v>
      </c>
      <c r="X334" s="9">
        <f>X123*Traffic!X1612*365/10^7*$C334</f>
        <v>8.2093049305523733E-2</v>
      </c>
      <c r="Y334" s="9">
        <f>Y123*Traffic!Y1612*365/10^7*$C334</f>
        <v>0.10704807978787871</v>
      </c>
      <c r="Z334" s="9">
        <f>Z123*Traffic!Z1612*365/10^7*$C334</f>
        <v>0.43178646206568994</v>
      </c>
      <c r="AA334" s="9">
        <f>AA123*Traffic!AA1612*365/10^7*$C334</f>
        <v>7.7818705660128301E-2</v>
      </c>
      <c r="AB334" s="9"/>
      <c r="AC334" s="9">
        <f>AC123*Traffic!AC1612*12/10^7*$C334</f>
        <v>4.0791804718244409E-2</v>
      </c>
      <c r="AD334" s="9">
        <f>AD123*Traffic!AD1612*12/10^7*$C334</f>
        <v>2.473839671139697E-3</v>
      </c>
      <c r="AE334" s="9">
        <f>AE123*Traffic!AE1612*12/10^7*$C334</f>
        <v>2.6894690534879986E-3</v>
      </c>
      <c r="AF334" s="9">
        <f>AF123*Traffic!AF1612*12/10^7*$C334</f>
        <v>2.6468779767660006E-2</v>
      </c>
      <c r="AG334" s="9">
        <f>AG123*Traffic!AG1612*12/10^7*$C334</f>
        <v>6.3812330476730988E-2</v>
      </c>
      <c r="AH334" s="9">
        <f>AH123*Traffic!AH1612*12/10^7*$C334</f>
        <v>2.377820420105221E-2</v>
      </c>
      <c r="AI334" s="9">
        <f>AI123*Traffic!AI1612*12/10^7*$C334</f>
        <v>6.8423715014400005E-2</v>
      </c>
      <c r="AJ334" s="9"/>
    </row>
    <row r="335" spans="2:36" hidden="1" x14ac:dyDescent="0.3">
      <c r="B335" s="85">
        <f t="shared" si="9"/>
        <v>44286</v>
      </c>
      <c r="C335" s="3">
        <f>IF(B335&lt;Inputs!$E$13,0,1)</f>
        <v>1</v>
      </c>
      <c r="D335" s="1"/>
      <c r="E335" s="9">
        <f>E124*Traffic!E1613*365/10^7*$C335</f>
        <v>7.7460543623505865E-2</v>
      </c>
      <c r="F335" s="9">
        <f>F124*Traffic!F1613*365/10^7*$C335</f>
        <v>4.4206467200082741E-2</v>
      </c>
      <c r="G335" s="9">
        <f>G124*Traffic!G1613*365/10^7*$C335</f>
        <v>5.1232026871439969E-2</v>
      </c>
      <c r="H335" s="9">
        <f>H124*Traffic!H1613*365/10^7*$C335</f>
        <v>0.41476940138848012</v>
      </c>
      <c r="I335" s="9">
        <f>I124*Traffic!I1613*365/10^7*$C335</f>
        <v>0.70633656152414981</v>
      </c>
      <c r="J335" s="9">
        <f>J124*Traffic!J1613*365/10^7*$C335</f>
        <v>3.2407748094406696</v>
      </c>
      <c r="K335" s="9">
        <f>K124*Traffic!K1613*365/10^7*$C335</f>
        <v>0.63310599297990033</v>
      </c>
      <c r="L335" s="9"/>
      <c r="M335" s="9">
        <f>M124*Traffic!M1613*12/10^7*$C335</f>
        <v>8.2312137202752017E-3</v>
      </c>
      <c r="N335" s="9">
        <f>N124*Traffic!N1613*12/10^7*$C335</f>
        <v>0</v>
      </c>
      <c r="O335" s="9">
        <f>O124*Traffic!O1613*12/10^7*$C335</f>
        <v>0</v>
      </c>
      <c r="P335" s="9">
        <f>P124*Traffic!P1613*12/10^7*$C335</f>
        <v>0</v>
      </c>
      <c r="Q335" s="9">
        <f>Q124*Traffic!Q1613*12/10^7*$C335</f>
        <v>0</v>
      </c>
      <c r="R335" s="9">
        <f>R124*Traffic!R1613*12/10^7*$C335</f>
        <v>0</v>
      </c>
      <c r="S335" s="9">
        <f>S124*Traffic!S1613*12/10^7*$C335</f>
        <v>0</v>
      </c>
      <c r="T335" s="9"/>
      <c r="U335" s="9">
        <f>U124*Traffic!U1613*365/10^7*$C335</f>
        <v>0.119246442575562</v>
      </c>
      <c r="V335" s="9">
        <f>V124*Traffic!V1613*365/10^7*$C335</f>
        <v>1.7821130936296128E-2</v>
      </c>
      <c r="W335" s="9">
        <f>W124*Traffic!W1613*365/10^7*$C335</f>
        <v>2.0905016340779996E-2</v>
      </c>
      <c r="X335" s="9">
        <f>X124*Traffic!X1613*365/10^7*$C335</f>
        <v>7.0730864462274001E-2</v>
      </c>
      <c r="Y335" s="9">
        <f>Y124*Traffic!Y1613*365/10^7*$C335</f>
        <v>9.4178882779635334E-2</v>
      </c>
      <c r="Z335" s="9">
        <f>Z124*Traffic!Z1613*365/10^7*$C335</f>
        <v>0.40525215094213857</v>
      </c>
      <c r="AA335" s="9">
        <f>AA124*Traffic!AA1613*365/10^7*$C335</f>
        <v>7.2689983222392882E-2</v>
      </c>
      <c r="AB335" s="9"/>
      <c r="AC335" s="9">
        <f>AC124*Traffic!AC1613*12/10^7*$C335</f>
        <v>3.6663822289722599E-2</v>
      </c>
      <c r="AD335" s="9">
        <f>AD124*Traffic!AD1613*12/10^7*$C335</f>
        <v>2.7912765543683547E-3</v>
      </c>
      <c r="AE335" s="9">
        <f>AE124*Traffic!AE1613*12/10^7*$C335</f>
        <v>3.0909787384608002E-3</v>
      </c>
      <c r="AF335" s="9">
        <f>AF124*Traffic!AF1613*12/10^7*$C335</f>
        <v>2.2730444631072006E-2</v>
      </c>
      <c r="AG335" s="9">
        <f>AG124*Traffic!AG1613*12/10^7*$C335</f>
        <v>5.5967827056418479E-2</v>
      </c>
      <c r="AH335" s="9">
        <f>AH124*Traffic!AH1613*12/10^7*$C335</f>
        <v>2.2866891777794413E-2</v>
      </c>
      <c r="AI335" s="9">
        <f>AI124*Traffic!AI1613*12/10^7*$C335</f>
        <v>6.385584322026E-2</v>
      </c>
      <c r="AJ335" s="9"/>
    </row>
    <row r="336" spans="2:36" x14ac:dyDescent="0.3">
      <c r="B336" s="85">
        <f t="shared" si="9"/>
        <v>44651</v>
      </c>
      <c r="C336" s="3">
        <f>IF(B336&lt;Inputs!$E$13,0,1)</f>
        <v>1</v>
      </c>
      <c r="D336" s="1"/>
      <c r="E336" s="9">
        <f>E125*Traffic!E1614*365/10^7*$C336</f>
        <v>2.0279787623086607E-2</v>
      </c>
      <c r="F336" s="9">
        <f>F125*Traffic!F1614*365/10^7*$C336</f>
        <v>4.5110412498825962E-2</v>
      </c>
      <c r="G336" s="9">
        <f>G125*Traffic!G1614*365/10^7*$C336</f>
        <v>5.3515924961289658E-2</v>
      </c>
      <c r="H336" s="9">
        <f>H125*Traffic!H1614*365/10^7*$C336</f>
        <v>8.2091101195985408E-2</v>
      </c>
      <c r="I336" s="9">
        <f>I125*Traffic!I1614*365/10^7*$C336</f>
        <v>0.14640500476259358</v>
      </c>
      <c r="J336" s="9">
        <f>J125*Traffic!J1614*365/10^7*$C336</f>
        <v>1.3685381818718201</v>
      </c>
      <c r="K336" s="9">
        <f>K125*Traffic!K1614*365/10^7*$C336</f>
        <v>0.26693129324940146</v>
      </c>
      <c r="L336" s="9"/>
      <c r="M336" s="9">
        <f>M125*Traffic!M1614*12/10^7*$C336</f>
        <v>1.1900224773182882E-3</v>
      </c>
      <c r="N336" s="9">
        <f>N125*Traffic!N1614*12/10^7*$C336</f>
        <v>0</v>
      </c>
      <c r="O336" s="9">
        <f>O125*Traffic!O1614*12/10^7*$C336</f>
        <v>0</v>
      </c>
      <c r="P336" s="9">
        <f>P125*Traffic!P1614*12/10^7*$C336</f>
        <v>0</v>
      </c>
      <c r="Q336" s="9">
        <f>Q125*Traffic!Q1614*12/10^7*$C336</f>
        <v>0</v>
      </c>
      <c r="R336" s="9">
        <f>R125*Traffic!R1614*12/10^7*$C336</f>
        <v>0</v>
      </c>
      <c r="S336" s="9">
        <f>S125*Traffic!S1614*12/10^7*$C336</f>
        <v>0</v>
      </c>
      <c r="T336" s="9"/>
      <c r="U336" s="9">
        <f>U125*Traffic!U1614*365/10^7*$C336</f>
        <v>3.1544668854760323E-2</v>
      </c>
      <c r="V336" s="9">
        <f>V125*Traffic!V1614*365/10^7*$C336</f>
        <v>1.8120877148845808E-2</v>
      </c>
      <c r="W336" s="9">
        <f>W125*Traffic!W1614*365/10^7*$C336</f>
        <v>2.1680877546490538E-2</v>
      </c>
      <c r="X336" s="9">
        <f>X125*Traffic!X1614*365/10^7*$C336</f>
        <v>1.3645412910132921E-2</v>
      </c>
      <c r="Y336" s="9">
        <f>Y125*Traffic!Y1614*365/10^7*$C336</f>
        <v>1.9052909086115944E-2</v>
      </c>
      <c r="Z336" s="9">
        <f>Z125*Traffic!Z1614*365/10^7*$C336</f>
        <v>0.17145493457694674</v>
      </c>
      <c r="AA336" s="9">
        <f>AA125*Traffic!AA1614*365/10^7*$C336</f>
        <v>2.9956308777734277E-2</v>
      </c>
      <c r="AB336" s="9"/>
      <c r="AC336" s="9">
        <f>AC125*Traffic!AC1614*12/10^7*$C336</f>
        <v>1.1059309124463033E-2</v>
      </c>
      <c r="AD336" s="9">
        <f>AD125*Traffic!AD1614*12/10^7*$C336</f>
        <v>3.134916770548871E-3</v>
      </c>
      <c r="AE336" s="9">
        <f>AE125*Traffic!AE1614*12/10^7*$C336</f>
        <v>3.541715494562522E-3</v>
      </c>
      <c r="AF336" s="9">
        <f>AF125*Traffic!AF1614*12/10^7*$C336</f>
        <v>4.7081802375174607E-3</v>
      </c>
      <c r="AG336" s="9">
        <f>AG125*Traffic!AG1614*12/10^7*$C336</f>
        <v>1.220036439379997E-2</v>
      </c>
      <c r="AH336" s="9">
        <f>AH125*Traffic!AH1614*12/10^7*$C336</f>
        <v>1.4195983559726059E-2</v>
      </c>
      <c r="AI336" s="9">
        <f>AI125*Traffic!AI1614*12/10^7*$C336</f>
        <v>2.8590632701504654E-2</v>
      </c>
      <c r="AJ336" s="9"/>
    </row>
    <row r="337" spans="2:36" x14ac:dyDescent="0.3">
      <c r="B337" s="85">
        <f t="shared" si="9"/>
        <v>45016</v>
      </c>
      <c r="C337" s="3">
        <f>IF(B337&lt;Inputs!$E$13,0,1)</f>
        <v>1</v>
      </c>
      <c r="D337" s="1"/>
      <c r="E337" s="9">
        <f>E126*Traffic!E1615*365/10^7*$C337</f>
        <v>2.2079618774635542E-2</v>
      </c>
      <c r="F337" s="9">
        <f>F126*Traffic!F1615*365/10^7*$C337</f>
        <v>4.7854629259171215E-2</v>
      </c>
      <c r="G337" s="9">
        <f>G126*Traffic!G1615*365/10^7*$C337</f>
        <v>5.6771477063101448E-2</v>
      </c>
      <c r="H337" s="9">
        <f>H126*Traffic!H1615*365/10^7*$C337</f>
        <v>8.696110030747696E-2</v>
      </c>
      <c r="I337" s="9">
        <f>I126*Traffic!I1615*365/10^7*$C337</f>
        <v>0.1550903827478339</v>
      </c>
      <c r="J337" s="9">
        <f>J126*Traffic!J1615*365/10^7*$C337</f>
        <v>1.450401647660152</v>
      </c>
      <c r="K337" s="9">
        <f>K126*Traffic!K1615*365/10^7*$C337</f>
        <v>0.28289863788195646</v>
      </c>
      <c r="L337" s="9"/>
      <c r="M337" s="9">
        <f>M126*Traffic!M1615*12/10^7*$C337</f>
        <v>1.1959725897048789E-3</v>
      </c>
      <c r="N337" s="9">
        <f>N126*Traffic!N1615*12/10^7*$C337</f>
        <v>0</v>
      </c>
      <c r="O337" s="9">
        <f>O126*Traffic!O1615*12/10^7*$C337</f>
        <v>0</v>
      </c>
      <c r="P337" s="9">
        <f>P126*Traffic!P1615*12/10^7*$C337</f>
        <v>0</v>
      </c>
      <c r="Q337" s="9">
        <f>Q126*Traffic!Q1615*12/10^7*$C337</f>
        <v>0</v>
      </c>
      <c r="R337" s="9">
        <f>R126*Traffic!R1615*12/10^7*$C337</f>
        <v>0</v>
      </c>
      <c r="S337" s="9">
        <f>S126*Traffic!S1615*12/10^7*$C337</f>
        <v>0</v>
      </c>
      <c r="T337" s="9"/>
      <c r="U337" s="9">
        <f>U126*Traffic!U1615*365/10^7*$C337</f>
        <v>3.3463636210091574E-2</v>
      </c>
      <c r="V337" s="9">
        <f>V126*Traffic!V1615*365/10^7*$C337</f>
        <v>1.8885980850685966E-2</v>
      </c>
      <c r="W337" s="9">
        <f>W126*Traffic!W1615*365/10^7*$C337</f>
        <v>2.2596292376231251E-2</v>
      </c>
      <c r="X337" s="9">
        <f>X126*Traffic!X1615*365/10^7*$C337</f>
        <v>1.4461656700575419E-2</v>
      </c>
      <c r="Y337" s="9">
        <f>Y126*Traffic!Y1615*365/10^7*$C337</f>
        <v>2.0192619465994509E-2</v>
      </c>
      <c r="Z337" s="9">
        <f>Z126*Traffic!Z1615*365/10^7*$C337</f>
        <v>0.18281905127726022</v>
      </c>
      <c r="AA337" s="9">
        <f>AA126*Traffic!AA1615*365/10^7*$C337</f>
        <v>3.1941827536356049E-2</v>
      </c>
      <c r="AB337" s="9"/>
      <c r="AC337" s="9">
        <f>AC126*Traffic!AC1615*12/10^7*$C337</f>
        <v>1.0399309265574906E-2</v>
      </c>
      <c r="AD337" s="9">
        <f>AD126*Traffic!AD1615*12/10^7*$C337</f>
        <v>2.9474953827955609E-3</v>
      </c>
      <c r="AE337" s="9">
        <f>AE126*Traffic!AE1615*12/10^7*$C337</f>
        <v>3.3299735946644591E-3</v>
      </c>
      <c r="AF337" s="9">
        <f>AF126*Traffic!AF1615*12/10^7*$C337</f>
        <v>4.679459138022664E-3</v>
      </c>
      <c r="AG337" s="9">
        <f>AG126*Traffic!AG1615*12/10^7*$C337</f>
        <v>1.2125939061304228E-2</v>
      </c>
      <c r="AH337" s="9">
        <f>AH126*Traffic!AH1615*12/10^7*$C337</f>
        <v>1.3539137035720092E-2</v>
      </c>
      <c r="AI337" s="9">
        <f>AI126*Traffic!AI1615*12/10^7*$C337</f>
        <v>2.7267747419896349E-2</v>
      </c>
      <c r="AJ337" s="9"/>
    </row>
    <row r="338" spans="2:36" x14ac:dyDescent="0.3">
      <c r="B338" s="85">
        <f t="shared" si="9"/>
        <v>45382</v>
      </c>
      <c r="C338" s="3">
        <f>IF(B338&lt;Inputs!$E$13,0,1)</f>
        <v>1</v>
      </c>
      <c r="D338" s="1"/>
      <c r="E338" s="9">
        <f>E127*Traffic!E1616*365/10^7*$C338</f>
        <v>2.2190016868508723E-2</v>
      </c>
      <c r="F338" s="9">
        <f>F127*Traffic!F1616*365/10^7*$C338</f>
        <v>4.8093902405467057E-2</v>
      </c>
      <c r="G338" s="9">
        <f>G127*Traffic!G1616*365/10^7*$C338</f>
        <v>5.7055334448416942E-2</v>
      </c>
      <c r="H338" s="9">
        <f>H127*Traffic!H1616*365/10^7*$C338</f>
        <v>8.9636826470783929E-2</v>
      </c>
      <c r="I338" s="9">
        <f>I127*Traffic!I1616*365/10^7*$C338</f>
        <v>0.15986239452469025</v>
      </c>
      <c r="J338" s="9">
        <f>J127*Traffic!J1616*365/10^7*$C338</f>
        <v>1.4827856154829082</v>
      </c>
      <c r="K338" s="9">
        <f>K127*Traffic!K1616*365/10^7*$C338</f>
        <v>0.28921508160707937</v>
      </c>
      <c r="L338" s="9"/>
      <c r="M338" s="9">
        <f>M127*Traffic!M1616*12/10^7*$C338</f>
        <v>1.3221476979187439E-3</v>
      </c>
      <c r="N338" s="9">
        <f>N127*Traffic!N1616*12/10^7*$C338</f>
        <v>0</v>
      </c>
      <c r="O338" s="9">
        <f>O127*Traffic!O1616*12/10^7*$C338</f>
        <v>0</v>
      </c>
      <c r="P338" s="9">
        <f>P127*Traffic!P1616*12/10^7*$C338</f>
        <v>0</v>
      </c>
      <c r="Q338" s="9">
        <f>Q127*Traffic!Q1616*12/10^7*$C338</f>
        <v>0</v>
      </c>
      <c r="R338" s="9">
        <f>R127*Traffic!R1616*12/10^7*$C338</f>
        <v>0</v>
      </c>
      <c r="S338" s="9">
        <f>S127*Traffic!S1616*12/10^7*$C338</f>
        <v>0</v>
      </c>
      <c r="T338" s="9"/>
      <c r="U338" s="9">
        <f>U127*Traffic!U1616*365/10^7*$C338</f>
        <v>3.3630954391142054E-2</v>
      </c>
      <c r="V338" s="9">
        <f>V127*Traffic!V1616*365/10^7*$C338</f>
        <v>1.9658282567615811E-2</v>
      </c>
      <c r="W338" s="9">
        <f>W127*Traffic!W1616*365/10^7*$C338</f>
        <v>2.3520319332330716E-2</v>
      </c>
      <c r="X338" s="9">
        <f>X127*Traffic!X1616*365/10^7*$C338</f>
        <v>1.4784550587252056E-2</v>
      </c>
      <c r="Y338" s="9">
        <f>Y127*Traffic!Y1616*365/10^7*$C338</f>
        <v>2.0643471917864562E-2</v>
      </c>
      <c r="Z338" s="9">
        <f>Z127*Traffic!Z1616*365/10^7*$C338</f>
        <v>0.18584502178115975</v>
      </c>
      <c r="AA338" s="9">
        <f>AA127*Traffic!AA1616*365/10^7*$C338</f>
        <v>3.2470519854199159E-2</v>
      </c>
      <c r="AB338" s="9"/>
      <c r="AC338" s="9">
        <f>AC127*Traffic!AC1616*12/10^7*$C338</f>
        <v>1.0644848512123209E-2</v>
      </c>
      <c r="AD338" s="9">
        <f>AD127*Traffic!AD1616*12/10^7*$C338</f>
        <v>3.0198027562763317E-3</v>
      </c>
      <c r="AE338" s="9">
        <f>AE127*Traffic!AE1616*12/10^7*$C338</f>
        <v>3.4116638479540647E-3</v>
      </c>
      <c r="AF338" s="9">
        <f>AF127*Traffic!AF1616*12/10^7*$C338</f>
        <v>4.7917420364118161E-3</v>
      </c>
      <c r="AG338" s="9">
        <f>AG127*Traffic!AG1616*12/10^7*$C338</f>
        <v>1.2416899093935009E-2</v>
      </c>
      <c r="AH338" s="9">
        <f>AH127*Traffic!AH1616*12/10^7*$C338</f>
        <v>1.3858519800129181E-2</v>
      </c>
      <c r="AI338" s="9">
        <f>AI127*Traffic!AI1616*12/10^7*$C338</f>
        <v>2.7910982548339101E-2</v>
      </c>
      <c r="AJ338" s="9"/>
    </row>
    <row r="339" spans="2:36" x14ac:dyDescent="0.3">
      <c r="B339" s="85">
        <f t="shared" si="9"/>
        <v>45747</v>
      </c>
      <c r="C339" s="3">
        <f>IF(B339&lt;Inputs!$E$13,0,1)</f>
        <v>1</v>
      </c>
      <c r="D339" s="1"/>
      <c r="E339" s="9">
        <f>E128*Traffic!E1617*365/10^7*$C339</f>
        <v>2.2300966952851262E-2</v>
      </c>
      <c r="F339" s="9">
        <f>F128*Traffic!F1617*365/10^7*$C339</f>
        <v>5.0878286228941479E-2</v>
      </c>
      <c r="G339" s="9">
        <f>G128*Traffic!G1617*365/10^7*$C339</f>
        <v>6.0358538021746323E-2</v>
      </c>
      <c r="H339" s="9">
        <f>H128*Traffic!H1617*365/10^7*$C339</f>
        <v>9.0085010603137866E-2</v>
      </c>
      <c r="I339" s="9">
        <f>I128*Traffic!I1617*365/10^7*$C339</f>
        <v>0.16066170649731376</v>
      </c>
      <c r="J339" s="9">
        <f>J128*Traffic!J1617*365/10^7*$C339</f>
        <v>1.5154571629427012</v>
      </c>
      <c r="K339" s="9">
        <f>K128*Traffic!K1617*365/10^7*$C339</f>
        <v>0.29558761730350652</v>
      </c>
      <c r="L339" s="9"/>
      <c r="M339" s="9">
        <f>M128*Traffic!M1617*12/10^7*$C339</f>
        <v>1.3287584364083367E-3</v>
      </c>
      <c r="N339" s="9">
        <f>N128*Traffic!N1617*12/10^7*$C339</f>
        <v>0</v>
      </c>
      <c r="O339" s="9">
        <f>O128*Traffic!O1617*12/10^7*$C339</f>
        <v>0</v>
      </c>
      <c r="P339" s="9">
        <f>P128*Traffic!P1617*12/10^7*$C339</f>
        <v>0</v>
      </c>
      <c r="Q339" s="9">
        <f>Q128*Traffic!Q1617*12/10^7*$C339</f>
        <v>0</v>
      </c>
      <c r="R339" s="9">
        <f>R128*Traffic!R1617*12/10^7*$C339</f>
        <v>0</v>
      </c>
      <c r="S339" s="9">
        <f>S128*Traffic!S1617*12/10^7*$C339</f>
        <v>0</v>
      </c>
      <c r="T339" s="9"/>
      <c r="U339" s="9">
        <f>U128*Traffic!U1617*365/10^7*$C339</f>
        <v>3.5578009645366032E-2</v>
      </c>
      <c r="V339" s="9">
        <f>V128*Traffic!V1617*365/10^7*$C339</f>
        <v>1.9756573980453877E-2</v>
      </c>
      <c r="W339" s="9">
        <f>W128*Traffic!W1617*365/10^7*$C339</f>
        <v>2.3637920928992372E-2</v>
      </c>
      <c r="X339" s="9">
        <f>X128*Traffic!X1617*365/10^7*$C339</f>
        <v>1.5110311871377947E-2</v>
      </c>
      <c r="Y339" s="9">
        <f>Y128*Traffic!Y1617*365/10^7*$C339</f>
        <v>2.1098328078766663E-2</v>
      </c>
      <c r="Z339" s="9">
        <f>Z128*Traffic!Z1617*365/10^7*$C339</f>
        <v>0.19101911613756697</v>
      </c>
      <c r="AA339" s="9">
        <f>AA128*Traffic!AA1617*365/10^7*$C339</f>
        <v>3.3374528645594474E-2</v>
      </c>
      <c r="AB339" s="9"/>
      <c r="AC339" s="9">
        <f>AC128*Traffic!AC1617*12/10^7*$C339</f>
        <v>1.0892583168405344E-2</v>
      </c>
      <c r="AD339" s="9">
        <f>AD128*Traffic!AD1617*12/10^7*$C339</f>
        <v>3.0927595161073414E-3</v>
      </c>
      <c r="AE339" s="9">
        <f>AE128*Traffic!AE1617*12/10^7*$C339</f>
        <v>3.4940877544366988E-3</v>
      </c>
      <c r="AF339" s="9">
        <f>AF128*Traffic!AF1617*12/10^7*$C339</f>
        <v>4.9050307773064062E-3</v>
      </c>
      <c r="AG339" s="9">
        <f>AG128*Traffic!AG1617*12/10^7*$C339</f>
        <v>1.2710465578415563E-2</v>
      </c>
      <c r="AH339" s="9">
        <f>AH128*Traffic!AH1617*12/10^7*$C339</f>
        <v>1.4188662461088554E-2</v>
      </c>
      <c r="AI339" s="9">
        <f>AI128*Traffic!AI1617*12/10^7*$C339</f>
        <v>2.8575888049171404E-2</v>
      </c>
      <c r="AJ339" s="9"/>
    </row>
    <row r="340" spans="2:36" x14ac:dyDescent="0.3">
      <c r="B340" s="85">
        <f t="shared" si="9"/>
        <v>46112</v>
      </c>
      <c r="C340" s="3">
        <f>IF(B340&lt;Inputs!$E$13,0,1)</f>
        <v>1</v>
      </c>
      <c r="D340" s="1"/>
      <c r="E340" s="9">
        <f>E129*Traffic!E1618*365/10^7*$C340</f>
        <v>2.2412471787615514E-2</v>
      </c>
      <c r="F340" s="9">
        <f>F129*Traffic!F1618*365/10^7*$C340</f>
        <v>5.1132677660086182E-2</v>
      </c>
      <c r="G340" s="9">
        <f>G129*Traffic!G1618*365/10^7*$C340</f>
        <v>6.0660330711855052E-2</v>
      </c>
      <c r="H340" s="9">
        <f>H129*Traffic!H1618*365/10^7*$C340</f>
        <v>9.2798821547557336E-2</v>
      </c>
      <c r="I340" s="9">
        <f>I129*Traffic!I1618*365/10^7*$C340</f>
        <v>0.16550164040554521</v>
      </c>
      <c r="J340" s="9">
        <f>J129*Traffic!J1618*365/10^7*$C340</f>
        <v>1.5484183562367049</v>
      </c>
      <c r="K340" s="9">
        <f>K129*Traffic!K1618*365/10^7*$C340</f>
        <v>0.30201664797985772</v>
      </c>
      <c r="L340" s="9"/>
      <c r="M340" s="9">
        <f>M129*Traffic!M1618*12/10^7*$C340</f>
        <v>1.4568024311895048E-3</v>
      </c>
      <c r="N340" s="9">
        <f>N129*Traffic!N1618*12/10^7*$C340</f>
        <v>0</v>
      </c>
      <c r="O340" s="9">
        <f>O129*Traffic!O1618*12/10^7*$C340</f>
        <v>0</v>
      </c>
      <c r="P340" s="9">
        <f>P129*Traffic!P1618*12/10^7*$C340</f>
        <v>0</v>
      </c>
      <c r="Q340" s="9">
        <f>Q129*Traffic!Q1618*12/10^7*$C340</f>
        <v>0</v>
      </c>
      <c r="R340" s="9">
        <f>R129*Traffic!R1618*12/10^7*$C340</f>
        <v>0</v>
      </c>
      <c r="S340" s="9">
        <f>S129*Traffic!S1618*12/10^7*$C340</f>
        <v>0</v>
      </c>
      <c r="T340" s="9"/>
      <c r="U340" s="9">
        <f>U129*Traffic!U1618*365/10^7*$C340</f>
        <v>3.5755899693592885E-2</v>
      </c>
      <c r="V340" s="9">
        <f>V129*Traffic!V1618*365/10^7*$C340</f>
        <v>2.054002432795464E-2</v>
      </c>
      <c r="W340" s="9">
        <f>W129*Traffic!W1618*365/10^7*$C340</f>
        <v>2.4575286758935156E-2</v>
      </c>
      <c r="X340" s="9">
        <f>X129*Traffic!X1618*365/10^7*$C340</f>
        <v>1.5692058878425993E-2</v>
      </c>
      <c r="Y340" s="9">
        <f>Y129*Traffic!Y1618*365/10^7*$C340</f>
        <v>2.1910613709799187E-2</v>
      </c>
      <c r="Z340" s="9">
        <f>Z129*Traffic!Z1618*365/10^7*$C340</f>
        <v>0.19410725851512428</v>
      </c>
      <c r="AA340" s="9">
        <f>AA129*Traffic!AA1618*365/10^7*$C340</f>
        <v>3.3914083525364923E-2</v>
      </c>
      <c r="AB340" s="9"/>
      <c r="AC340" s="9">
        <f>AC129*Traffic!AC1618*12/10^7*$C340</f>
        <v>1.1142529050037498E-2</v>
      </c>
      <c r="AD340" s="9">
        <f>AD129*Traffic!AD1618*12/10^7*$C340</f>
        <v>3.1663703484677529E-3</v>
      </c>
      <c r="AE340" s="9">
        <f>AE129*Traffic!AE1618*12/10^7*$C340</f>
        <v>3.5772506083879591E-3</v>
      </c>
      <c r="AF340" s="9">
        <f>AF129*Traffic!AF1618*12/10^7*$C340</f>
        <v>5.0193326120590367E-3</v>
      </c>
      <c r="AG340" s="9">
        <f>AG129*Traffic!AG1618*12/10^7*$C340</f>
        <v>1.3006657305263571E-2</v>
      </c>
      <c r="AH340" s="9">
        <f>AH129*Traffic!AH1618*12/10^7*$C340</f>
        <v>1.4529704155731257E-2</v>
      </c>
      <c r="AI340" s="9">
        <f>AI129*Traffic!AI1618*12/10^7*$C340</f>
        <v>2.9262744143812906E-2</v>
      </c>
      <c r="AJ340" s="9"/>
    </row>
    <row r="341" spans="2:36" x14ac:dyDescent="0.3">
      <c r="B341" s="85">
        <f t="shared" si="9"/>
        <v>46477</v>
      </c>
      <c r="C341" s="3">
        <f>IF(B341&lt;Inputs!$E$13,0,1)</f>
        <v>1</v>
      </c>
      <c r="D341" s="1"/>
      <c r="E341" s="9">
        <f>E130*Traffic!E1619*365/10^7*$C341</f>
        <v>2.4257190619365404E-2</v>
      </c>
      <c r="F341" s="9">
        <f>F130*Traffic!F1619*365/10^7*$C341</f>
        <v>5.1388341048386597E-2</v>
      </c>
      <c r="G341" s="9">
        <f>G130*Traffic!G1619*365/10^7*$C341</f>
        <v>6.0963632365414348E-2</v>
      </c>
      <c r="H341" s="9">
        <f>H130*Traffic!H1619*365/10^7*$C341</f>
        <v>9.5537518476155978E-2</v>
      </c>
      <c r="I341" s="9">
        <f>I130*Traffic!I1619*365/10^7*$C341</f>
        <v>0.17038595711019672</v>
      </c>
      <c r="J341" s="9">
        <f>J130*Traffic!J1619*365/10^7*$C341</f>
        <v>1.5816712750345754</v>
      </c>
      <c r="K341" s="9">
        <f>K130*Traffic!K1619*365/10^7*$C341</f>
        <v>0.30850257927253977</v>
      </c>
      <c r="L341" s="9"/>
      <c r="M341" s="9">
        <f>M130*Traffic!M1619*12/10^7*$C341</f>
        <v>1.5860936469575722E-3</v>
      </c>
      <c r="N341" s="9">
        <f>N130*Traffic!N1619*12/10^7*$C341</f>
        <v>0</v>
      </c>
      <c r="O341" s="9">
        <f>O130*Traffic!O1619*12/10^7*$C341</f>
        <v>0</v>
      </c>
      <c r="P341" s="9">
        <f>P130*Traffic!P1619*12/10^7*$C341</f>
        <v>0</v>
      </c>
      <c r="Q341" s="9">
        <f>Q130*Traffic!Q1619*12/10^7*$C341</f>
        <v>0</v>
      </c>
      <c r="R341" s="9">
        <f>R130*Traffic!R1619*12/10^7*$C341</f>
        <v>0</v>
      </c>
      <c r="S341" s="9">
        <f>S130*Traffic!S1619*12/10^7*$C341</f>
        <v>0</v>
      </c>
      <c r="T341" s="9"/>
      <c r="U341" s="9">
        <f>U130*Traffic!U1619*365/10^7*$C341</f>
        <v>3.593467919206083E-2</v>
      </c>
      <c r="V341" s="9">
        <f>V130*Traffic!V1619*365/10^7*$C341</f>
        <v>2.0642724449594415E-2</v>
      </c>
      <c r="W341" s="9">
        <f>W130*Traffic!W1619*365/10^7*$C341</f>
        <v>2.4698163192729838E-2</v>
      </c>
      <c r="X341" s="9">
        <f>X130*Traffic!X1619*365/10^7*$C341</f>
        <v>1.6024882385282928E-2</v>
      </c>
      <c r="Y341" s="9">
        <f>Y130*Traffic!Y1619*365/10^7*$C341</f>
        <v>2.2375330758644112E-2</v>
      </c>
      <c r="Z341" s="9">
        <f>Z130*Traffic!Z1619*365/10^7*$C341</f>
        <v>0.19936521886940761</v>
      </c>
      <c r="AA341" s="9">
        <f>AA130*Traffic!AA1619*365/10^7*$C341</f>
        <v>3.4832745238442112E-2</v>
      </c>
      <c r="AB341" s="9"/>
      <c r="AC341" s="9">
        <f>AC130*Traffic!AC1619*12/10^7*$C341</f>
        <v>1.1394702075906767E-2</v>
      </c>
      <c r="AD341" s="9">
        <f>AD130*Traffic!AD1619*12/10^7*$C341</f>
        <v>3.2406399701638655E-3</v>
      </c>
      <c r="AE341" s="9">
        <f>AE130*Traffic!AE1619*12/10^7*$C341</f>
        <v>3.6611577386848693E-3</v>
      </c>
      <c r="AF341" s="9">
        <f>AF130*Traffic!AF1619*12/10^7*$C341</f>
        <v>5.1387560014020481E-3</v>
      </c>
      <c r="AG341" s="9">
        <f>AG130*Traffic!AG1619*12/10^7*$C341</f>
        <v>1.3316120578465634E-2</v>
      </c>
      <c r="AH341" s="9">
        <f>AH130*Traffic!AH1619*12/10^7*$C341</f>
        <v>1.4873801550758872E-2</v>
      </c>
      <c r="AI341" s="9">
        <f>AI130*Traffic!AI1619*12/10^7*$C341</f>
        <v>2.9955754402199598E-2</v>
      </c>
      <c r="AJ341" s="9"/>
    </row>
    <row r="342" spans="2:36" x14ac:dyDescent="0.3">
      <c r="B342" s="85">
        <f t="shared" si="9"/>
        <v>46843</v>
      </c>
      <c r="C342" s="3">
        <f>IF(B342&lt;Inputs!$E$13,0,1)</f>
        <v>1</v>
      </c>
      <c r="D342" s="1"/>
      <c r="E342" s="9">
        <f>E131*Traffic!E1620*365/10^7*$C342</f>
        <v>2.437847657246222E-2</v>
      </c>
      <c r="F342" s="9">
        <f>F131*Traffic!F1620*365/10^7*$C342</f>
        <v>5.4227546891309958E-2</v>
      </c>
      <c r="G342" s="9">
        <f>G131*Traffic!G1620*365/10^7*$C342</f>
        <v>6.4331873053603467E-2</v>
      </c>
      <c r="H342" s="9">
        <f>H131*Traffic!H1620*365/10^7*$C342</f>
        <v>9.8301282403501875E-2</v>
      </c>
      <c r="I342" s="9">
        <f>I131*Traffic!I1620*365/10^7*$C342</f>
        <v>0.17531497944088459</v>
      </c>
      <c r="J342" s="9">
        <f>J131*Traffic!J1620*365/10^7*$C342</f>
        <v>1.6152180125615183</v>
      </c>
      <c r="K342" s="9">
        <f>K131*Traffic!K1620*365/10^7*$C342</f>
        <v>0.31504581946194932</v>
      </c>
      <c r="L342" s="9"/>
      <c r="M342" s="9">
        <f>M131*Traffic!M1620*12/10^7*$C342</f>
        <v>1.5940241151923607E-3</v>
      </c>
      <c r="N342" s="9">
        <f>N131*Traffic!N1620*12/10^7*$C342</f>
        <v>0</v>
      </c>
      <c r="O342" s="9">
        <f>O131*Traffic!O1620*12/10^7*$C342</f>
        <v>0</v>
      </c>
      <c r="P342" s="9">
        <f>P131*Traffic!P1620*12/10^7*$C342</f>
        <v>0</v>
      </c>
      <c r="Q342" s="9">
        <f>Q131*Traffic!Q1620*12/10^7*$C342</f>
        <v>0</v>
      </c>
      <c r="R342" s="9">
        <f>R131*Traffic!R1620*12/10^7*$C342</f>
        <v>0</v>
      </c>
      <c r="S342" s="9">
        <f>S131*Traffic!S1620*12/10^7*$C342</f>
        <v>0</v>
      </c>
      <c r="T342" s="9"/>
      <c r="U342" s="9">
        <f>U131*Traffic!U1620*365/10^7*$C342</f>
        <v>3.7920070217422164E-2</v>
      </c>
      <c r="V342" s="9">
        <f>V131*Traffic!V1620*365/10^7*$C342</f>
        <v>2.1437469340903785E-2</v>
      </c>
      <c r="W342" s="9">
        <f>W131*Traffic!W1620*365/10^7*$C342</f>
        <v>2.5649042475649943E-2</v>
      </c>
      <c r="X342" s="9">
        <f>X131*Traffic!X1620*365/10^7*$C342</f>
        <v>1.6360641825736474E-2</v>
      </c>
      <c r="Y342" s="9">
        <f>Y131*Traffic!Y1620*365/10^7*$C342</f>
        <v>2.2844147212634745E-2</v>
      </c>
      <c r="Z342" s="9">
        <f>Z131*Traffic!Z1620*365/10^7*$C342</f>
        <v>0.20467090614577088</v>
      </c>
      <c r="AA342" s="9">
        <f>AA131*Traffic!AA1620*365/10^7*$C342</f>
        <v>3.5759745716561944E-2</v>
      </c>
      <c r="AB342" s="9"/>
      <c r="AC342" s="9">
        <f>AC131*Traffic!AC1620*12/10^7*$C342</f>
        <v>1.1677324366311647E-2</v>
      </c>
      <c r="AD342" s="9">
        <f>AD131*Traffic!AD1620*12/10^7*$C342</f>
        <v>3.3155731288182278E-3</v>
      </c>
      <c r="AE342" s="9">
        <f>AE131*Traffic!AE1620*12/10^7*$C342</f>
        <v>3.7458145090195423E-3</v>
      </c>
      <c r="AF342" s="9">
        <f>AF131*Traffic!AF1620*12/10^7*$C342</f>
        <v>5.2633698091455444E-3</v>
      </c>
      <c r="AG342" s="9">
        <f>AG131*Traffic!AG1620*12/10^7*$C342</f>
        <v>1.3639033845645736E-2</v>
      </c>
      <c r="AH342" s="9">
        <f>AH131*Traffic!AH1620*12/10^7*$C342</f>
        <v>1.5229000386504054E-2</v>
      </c>
      <c r="AI342" s="9">
        <f>AI131*Traffic!AI1620*12/10^7*$C342</f>
        <v>3.0671122901047614E-2</v>
      </c>
      <c r="AJ342" s="9"/>
    </row>
    <row r="343" spans="2:36" x14ac:dyDescent="0.3">
      <c r="B343" s="85">
        <f t="shared" si="9"/>
        <v>47208</v>
      </c>
      <c r="C343" s="3">
        <f>IF(B343&lt;Inputs!$E$13,0,1)</f>
        <v>1</v>
      </c>
      <c r="D343" s="1"/>
      <c r="E343" s="9">
        <f>E132*Traffic!E1621*365/10^7*$C343</f>
        <v>2.4500368955324554E-2</v>
      </c>
      <c r="F343" s="9">
        <f>F132*Traffic!F1621*365/10^7*$C343</f>
        <v>5.4498684625766507E-2</v>
      </c>
      <c r="G343" s="9">
        <f>G132*Traffic!G1621*365/10^7*$C343</f>
        <v>6.4653532418871507E-2</v>
      </c>
      <c r="H343" s="9">
        <f>H132*Traffic!H1621*365/10^7*$C343</f>
        <v>9.8792788815519395E-2</v>
      </c>
      <c r="I343" s="9">
        <f>I132*Traffic!I1621*365/10^7*$C343</f>
        <v>0.176191554338089</v>
      </c>
      <c r="J343" s="9">
        <f>J132*Traffic!J1621*365/10^7*$C343</f>
        <v>1.6490606756818547</v>
      </c>
      <c r="K343" s="9">
        <f>K132*Traffic!K1621*365/10^7*$C343</f>
        <v>0.32164677948877107</v>
      </c>
      <c r="L343" s="9"/>
      <c r="M343" s="9">
        <f>M132*Traffic!M1621*12/10^7*$C343</f>
        <v>1.7252245615966546E-3</v>
      </c>
      <c r="N343" s="9">
        <f>N132*Traffic!N1621*12/10^7*$C343</f>
        <v>0</v>
      </c>
      <c r="O343" s="9">
        <f>O132*Traffic!O1621*12/10^7*$C343</f>
        <v>0</v>
      </c>
      <c r="P343" s="9">
        <f>P132*Traffic!P1621*12/10^7*$C343</f>
        <v>0</v>
      </c>
      <c r="Q343" s="9">
        <f>Q132*Traffic!Q1621*12/10^7*$C343</f>
        <v>0</v>
      </c>
      <c r="R343" s="9">
        <f>R132*Traffic!R1621*12/10^7*$C343</f>
        <v>0</v>
      </c>
      <c r="S343" s="9">
        <f>S132*Traffic!S1621*12/10^7*$C343</f>
        <v>0</v>
      </c>
      <c r="T343" s="9"/>
      <c r="U343" s="9">
        <f>U132*Traffic!U1621*365/10^7*$C343</f>
        <v>3.8109670568509293E-2</v>
      </c>
      <c r="V343" s="9">
        <f>V132*Traffic!V1621*365/10^7*$C343</f>
        <v>2.2239645613015023E-2</v>
      </c>
      <c r="W343" s="9">
        <f>W132*Traffic!W1621*365/10^7*$C343</f>
        <v>2.6608813097319408E-2</v>
      </c>
      <c r="X343" s="9">
        <f>X132*Traffic!X1621*365/10^7*$C343</f>
        <v>1.6699358238534922E-2</v>
      </c>
      <c r="Y343" s="9">
        <f>Y132*Traffic!Y1621*365/10^7*$C343</f>
        <v>2.3317092447896315E-2</v>
      </c>
      <c r="Z343" s="9">
        <f>Z132*Traffic!Z1621*365/10^7*$C343</f>
        <v>0.210024666164426</v>
      </c>
      <c r="AA343" s="9">
        <f>AA132*Traffic!AA1621*365/10^7*$C343</f>
        <v>3.6695145380831996E-2</v>
      </c>
      <c r="AB343" s="9"/>
      <c r="AC343" s="9">
        <f>AC132*Traffic!AC1621*12/10^7*$C343</f>
        <v>1.1962488012068678E-2</v>
      </c>
      <c r="AD343" s="9">
        <f>AD132*Traffic!AD1621*12/10^7*$C343</f>
        <v>3.3965403856596574E-3</v>
      </c>
      <c r="AE343" s="9">
        <f>AE132*Traffic!AE1621*12/10^7*$C343</f>
        <v>3.8372883850731343E-3</v>
      </c>
      <c r="AF343" s="9">
        <f>AF132*Traffic!AF1621*12/10^7*$C343</f>
        <v>5.3849590099049743E-3</v>
      </c>
      <c r="AG343" s="9">
        <f>AG132*Traffic!AG1621*12/10^7*$C343</f>
        <v>1.3954109412166144E-2</v>
      </c>
      <c r="AH343" s="9">
        <f>AH132*Traffic!AH1621*12/10^7*$C343</f>
        <v>1.5587379365567904E-2</v>
      </c>
      <c r="AI343" s="9">
        <f>AI132*Traffic!AI1621*12/10^7*$C343</f>
        <v>3.1392896191024061E-2</v>
      </c>
      <c r="AJ343" s="9"/>
    </row>
    <row r="344" spans="2:36" x14ac:dyDescent="0.3">
      <c r="B344" s="85">
        <f t="shared" si="9"/>
        <v>47573</v>
      </c>
      <c r="C344" s="3">
        <f>IF(B344&lt;Inputs!$E$13,0,1)</f>
        <v>1</v>
      </c>
      <c r="D344" s="1"/>
      <c r="E344" s="9">
        <f>E133*Traffic!E1622*365/10^7*$C344</f>
        <v>2.4622870800101157E-2</v>
      </c>
      <c r="F344" s="9">
        <f>F133*Traffic!F1622*365/10^7*$C344</f>
        <v>5.4771178048895322E-2</v>
      </c>
      <c r="G344" s="9">
        <f>G133*Traffic!G1622*365/10^7*$C344</f>
        <v>6.4976800080965791E-2</v>
      </c>
      <c r="H344" s="9">
        <f>H133*Traffic!H1622*365/10^7*$C344</f>
        <v>0.10159574700982019</v>
      </c>
      <c r="I344" s="9">
        <f>I133*Traffic!I1622*365/10^7*$C344</f>
        <v>0.18119047750768116</v>
      </c>
      <c r="J344" s="9">
        <f>J133*Traffic!J1622*365/10^7*$C344</f>
        <v>1.7090967909058969</v>
      </c>
      <c r="K344" s="9">
        <f>K133*Traffic!K1622*365/10^7*$C344</f>
        <v>0.33335673255453402</v>
      </c>
      <c r="L344" s="9"/>
      <c r="M344" s="9">
        <f>M133*Traffic!M1622*12/10^7*$C344</f>
        <v>1.7338506844046366E-3</v>
      </c>
      <c r="N344" s="9">
        <f>N133*Traffic!N1622*12/10^7*$C344</f>
        <v>0</v>
      </c>
      <c r="O344" s="9">
        <f>O133*Traffic!O1622*12/10^7*$C344</f>
        <v>0</v>
      </c>
      <c r="P344" s="9">
        <f>P133*Traffic!P1622*12/10^7*$C344</f>
        <v>0</v>
      </c>
      <c r="Q344" s="9">
        <f>Q133*Traffic!Q1622*12/10^7*$C344</f>
        <v>0</v>
      </c>
      <c r="R344" s="9">
        <f>R133*Traffic!R1622*12/10^7*$C344</f>
        <v>0</v>
      </c>
      <c r="S344" s="9">
        <f>S133*Traffic!S1622*12/10^7*$C344</f>
        <v>0</v>
      </c>
      <c r="T344" s="9"/>
      <c r="U344" s="9">
        <f>U133*Traffic!U1622*365/10^7*$C344</f>
        <v>3.8300218921351818E-2</v>
      </c>
      <c r="V344" s="9">
        <f>V133*Traffic!V1622*365/10^7*$C344</f>
        <v>2.2350843841080104E-2</v>
      </c>
      <c r="W344" s="9">
        <f>W133*Traffic!W1622*365/10^7*$C344</f>
        <v>2.6741857162805992E-2</v>
      </c>
      <c r="X344" s="9">
        <f>X133*Traffic!X1622*365/10^7*$C344</f>
        <v>1.7041052799415712E-2</v>
      </c>
      <c r="Y344" s="9">
        <f>Y133*Traffic!Y1622*365/10^7*$C344</f>
        <v>2.3794196031830195E-2</v>
      </c>
      <c r="Z344" s="9">
        <f>Z133*Traffic!Z1622*365/10^7*$C344</f>
        <v>0.21325081825293113</v>
      </c>
      <c r="AA344" s="9">
        <f>AA133*Traffic!AA1622*365/10^7*$C344</f>
        <v>3.7258813077919013E-2</v>
      </c>
      <c r="AB344" s="9"/>
      <c r="AC344" s="9">
        <f>AC133*Traffic!AC1622*12/10^7*$C344</f>
        <v>1.2250211361174122E-2</v>
      </c>
      <c r="AD344" s="9">
        <f>AD133*Traffic!AD1622*12/10^7*$C344</f>
        <v>3.4728418142285044E-3</v>
      </c>
      <c r="AE344" s="9">
        <f>AE133*Traffic!AE1622*12/10^7*$C344</f>
        <v>3.9234909772307E-3</v>
      </c>
      <c r="AF344" s="9">
        <f>AF133*Traffic!AF1622*12/10^7*$C344</f>
        <v>5.5159584935113165E-3</v>
      </c>
      <c r="AG344" s="9">
        <f>AG133*Traffic!AG1622*12/10^7*$C344</f>
        <v>1.4293569958442874E-2</v>
      </c>
      <c r="AH344" s="9">
        <f>AH133*Traffic!AH1622*12/10^7*$C344</f>
        <v>1.5957065556470373E-2</v>
      </c>
      <c r="AI344" s="9">
        <f>AI133*Traffic!AI1622*12/10^7*$C344</f>
        <v>3.2137442143366279E-2</v>
      </c>
      <c r="AJ344" s="9"/>
    </row>
    <row r="345" spans="2:36" x14ac:dyDescent="0.3">
      <c r="B345" s="85">
        <f t="shared" si="9"/>
        <v>47938</v>
      </c>
      <c r="C345" s="3">
        <f>IF(B345&lt;Inputs!$E$13,0,1)</f>
        <v>1</v>
      </c>
      <c r="D345" s="1"/>
      <c r="E345" s="9">
        <f>E134*Traffic!E1623*365/10^7*$C345</f>
        <v>2.6513555522251771E-2</v>
      </c>
      <c r="F345" s="9">
        <f>F134*Traffic!F1623*365/10^7*$C345</f>
        <v>5.7666226031479785E-2</v>
      </c>
      <c r="G345" s="9">
        <f>G134*Traffic!G1623*365/10^7*$C345</f>
        <v>6.8411288085245464E-2</v>
      </c>
      <c r="H345" s="9">
        <f>H134*Traffic!H1623*365/10^7*$C345</f>
        <v>0.10442426496634356</v>
      </c>
      <c r="I345" s="9">
        <f>I134*Traffic!I1623*365/10^7*$C345</f>
        <v>0.18623498512011089</v>
      </c>
      <c r="J345" s="9">
        <f>J134*Traffic!J1623*365/10^7*$C345</f>
        <v>1.7436671578128569</v>
      </c>
      <c r="K345" s="9">
        <f>K134*Traffic!K1623*365/10^7*$C345</f>
        <v>0.34009963009938721</v>
      </c>
      <c r="L345" s="9"/>
      <c r="M345" s="9">
        <f>M134*Traffic!M1623*12/10^7*$C345</f>
        <v>1.8669856476714224E-3</v>
      </c>
      <c r="N345" s="9">
        <f>N134*Traffic!N1623*12/10^7*$C345</f>
        <v>0</v>
      </c>
      <c r="O345" s="9">
        <f>O134*Traffic!O1623*12/10^7*$C345</f>
        <v>0</v>
      </c>
      <c r="P345" s="9">
        <f>P134*Traffic!P1623*12/10^7*$C345</f>
        <v>0</v>
      </c>
      <c r="Q345" s="9">
        <f>Q134*Traffic!Q1623*12/10^7*$C345</f>
        <v>0</v>
      </c>
      <c r="R345" s="9">
        <f>R134*Traffic!R1623*12/10^7*$C345</f>
        <v>0</v>
      </c>
      <c r="S345" s="9">
        <f>S134*Traffic!S1623*12/10^7*$C345</f>
        <v>0</v>
      </c>
      <c r="T345" s="9"/>
      <c r="U345" s="9">
        <f>U134*Traffic!U1623*365/10^7*$C345</f>
        <v>4.0324659064337597E-2</v>
      </c>
      <c r="V345" s="9">
        <f>V134*Traffic!V1623*365/10^7*$C345</f>
        <v>2.3164554249669417E-2</v>
      </c>
      <c r="W345" s="9">
        <f>W134*Traffic!W1623*365/10^7*$C345</f>
        <v>2.7715427900139419E-2</v>
      </c>
      <c r="X345" s="9">
        <f>X134*Traffic!X1623*365/10^7*$C345</f>
        <v>1.7385746821949346E-2</v>
      </c>
      <c r="Y345" s="9">
        <f>Y134*Traffic!Y1623*365/10^7*$C345</f>
        <v>2.4275487724292218E-2</v>
      </c>
      <c r="Z345" s="9">
        <f>Z134*Traffic!Z1623*365/10^7*$C345</f>
        <v>0.21869089014713844</v>
      </c>
      <c r="AA345" s="9">
        <f>AA134*Traffic!AA1623*365/10^7*$C345</f>
        <v>3.8209293003376124E-2</v>
      </c>
      <c r="AB345" s="9"/>
      <c r="AC345" s="9">
        <f>AC134*Traffic!AC1623*12/10^7*$C345</f>
        <v>1.2540512881570312E-2</v>
      </c>
      <c r="AD345" s="9">
        <f>AD134*Traffic!AD1623*12/10^7*$C345</f>
        <v>3.5552409181437389E-3</v>
      </c>
      <c r="AE345" s="9">
        <f>AE134*Traffic!AE1623*12/10^7*$C345</f>
        <v>4.0165825022805222E-3</v>
      </c>
      <c r="AF345" s="9">
        <f>AF134*Traffic!AF1623*12/10^7*$C345</f>
        <v>5.6439495454984907E-3</v>
      </c>
      <c r="AG345" s="9">
        <f>AG134*Traffic!AG1623*12/10^7*$C345</f>
        <v>1.4625234719478592E-2</v>
      </c>
      <c r="AH345" s="9">
        <f>AH134*Traffic!AH1623*12/10^7*$C345</f>
        <v>1.6338203592590628E-2</v>
      </c>
      <c r="AI345" s="9">
        <f>AI134*Traffic!AI1623*12/10^7*$C345</f>
        <v>3.2905052048903344E-2</v>
      </c>
      <c r="AJ345" s="9"/>
    </row>
    <row r="346" spans="2:36" x14ac:dyDescent="0.3">
      <c r="B346" s="85">
        <f t="shared" si="9"/>
        <v>48304</v>
      </c>
      <c r="C346" s="3">
        <f>IF(B346&lt;Inputs!$E$13,0,1)</f>
        <v>1</v>
      </c>
      <c r="D346" s="1"/>
      <c r="E346" s="9">
        <f>E135*Traffic!E1624*365/10^7*$C346</f>
        <v>2.6646123299863045E-2</v>
      </c>
      <c r="F346" s="9">
        <f>F135*Traffic!F1624*365/10^7*$C346</f>
        <v>5.79545571616372E-2</v>
      </c>
      <c r="G346" s="9">
        <f>G135*Traffic!G1624*365/10^7*$C346</f>
        <v>6.8753344525671667E-2</v>
      </c>
      <c r="H346" s="9">
        <f>H135*Traffic!H1624*365/10^7*$C346</f>
        <v>0.10727852820875694</v>
      </c>
      <c r="I346" s="9">
        <f>I135*Traffic!I1624*365/10^7*$C346</f>
        <v>0.1913254080467274</v>
      </c>
      <c r="J346" s="9">
        <f>J135*Traffic!J1624*365/10^7*$C346</f>
        <v>1.7785405009691133</v>
      </c>
      <c r="K346" s="9">
        <f>K135*Traffic!K1624*365/10^7*$C346</f>
        <v>0.34690162270137487</v>
      </c>
      <c r="L346" s="9"/>
      <c r="M346" s="9">
        <f>M135*Traffic!M1624*12/10^7*$C346</f>
        <v>2.0014086143037638E-3</v>
      </c>
      <c r="N346" s="9">
        <f>N135*Traffic!N1624*12/10^7*$C346</f>
        <v>0</v>
      </c>
      <c r="O346" s="9">
        <f>O135*Traffic!O1624*12/10^7*$C346</f>
        <v>0</v>
      </c>
      <c r="P346" s="9">
        <f>P135*Traffic!P1624*12/10^7*$C346</f>
        <v>0</v>
      </c>
      <c r="Q346" s="9">
        <f>Q135*Traffic!Q1624*12/10^7*$C346</f>
        <v>0</v>
      </c>
      <c r="R346" s="9">
        <f>R135*Traffic!R1624*12/10^7*$C346</f>
        <v>0</v>
      </c>
      <c r="S346" s="9">
        <f>S135*Traffic!S1624*12/10^7*$C346</f>
        <v>0</v>
      </c>
      <c r="T346" s="9"/>
      <c r="U346" s="9">
        <f>U135*Traffic!U1624*365/10^7*$C346</f>
        <v>4.0526282359659258E-2</v>
      </c>
      <c r="V346" s="9">
        <f>V135*Traffic!V1624*365/10^7*$C346</f>
        <v>2.3280377020917769E-2</v>
      </c>
      <c r="W346" s="9">
        <f>W135*Traffic!W1624*365/10^7*$C346</f>
        <v>2.7854005039640091E-2</v>
      </c>
      <c r="X346" s="9">
        <f>X135*Traffic!X1624*365/10^7*$C346</f>
        <v>1.7994247960717569E-2</v>
      </c>
      <c r="Y346" s="9">
        <f>Y135*Traffic!Y1624*365/10^7*$C346</f>
        <v>2.5125129794642445E-2</v>
      </c>
      <c r="Z346" s="9">
        <f>Z135*Traffic!Z1624*365/10^7*$C346</f>
        <v>0.22418003148983154</v>
      </c>
      <c r="AA346" s="9">
        <f>AA135*Traffic!AA1624*365/10^7*$C346</f>
        <v>3.9168346257760854E-2</v>
      </c>
      <c r="AB346" s="9"/>
      <c r="AC346" s="9">
        <f>AC135*Traffic!AC1624*12/10^7*$C346</f>
        <v>1.2833411161886434E-2</v>
      </c>
      <c r="AD346" s="9">
        <f>AD135*Traffic!AD1624*12/10^7*$C346</f>
        <v>3.6438238644959644E-3</v>
      </c>
      <c r="AE346" s="9">
        <f>AE135*Traffic!AE1624*12/10^7*$C346</f>
        <v>4.1166603086826197E-3</v>
      </c>
      <c r="AF346" s="9">
        <f>AF135*Traffic!AF1624*12/10^7*$C346</f>
        <v>5.7772873305355823E-3</v>
      </c>
      <c r="AG346" s="9">
        <f>AG135*Traffic!AG1624*12/10^7*$C346</f>
        <v>1.4970754534534031E-2</v>
      </c>
      <c r="AH346" s="9">
        <f>AH135*Traffic!AH1624*12/10^7*$C346</f>
        <v>1.6722754082433178E-2</v>
      </c>
      <c r="AI346" s="9">
        <f>AI135*Traffic!AI1624*12/10^7*$C346</f>
        <v>3.3679534617442206E-2</v>
      </c>
      <c r="AJ346" s="9"/>
    </row>
    <row r="347" spans="2:36" x14ac:dyDescent="0.3">
      <c r="B347" s="85">
        <f t="shared" si="9"/>
        <v>48669</v>
      </c>
      <c r="C347" s="3">
        <f>IF(B347&lt;Inputs!$E$13,0,1)</f>
        <v>1</v>
      </c>
      <c r="D347" s="1"/>
      <c r="E347" s="9">
        <f>E136*Traffic!E1625*365/10^7*$C347</f>
        <v>2.6779353916362353E-2</v>
      </c>
      <c r="F347" s="9">
        <f>F136*Traffic!F1625*365/10^7*$C347</f>
        <v>6.0891799490511066E-2</v>
      </c>
      <c r="G347" s="9">
        <f>G136*Traffic!G1625*365/10^7*$C347</f>
        <v>7.2237889032313665E-2</v>
      </c>
      <c r="H347" s="9">
        <f>H136*Traffic!H1625*365/10^7*$C347</f>
        <v>0.11015872347697027</v>
      </c>
      <c r="I347" s="9">
        <f>I136*Traffic!I1625*365/10^7*$C347</f>
        <v>0.19646207932798188</v>
      </c>
      <c r="J347" s="9">
        <f>J136*Traffic!J1625*365/10^7*$C347</f>
        <v>1.8137189858779881</v>
      </c>
      <c r="K347" s="9">
        <f>K136*Traffic!K1625*365/10^7*$C347</f>
        <v>0.35376313273862997</v>
      </c>
      <c r="L347" s="9"/>
      <c r="M347" s="9">
        <f>M136*Traffic!M1625*12/10^7*$C347</f>
        <v>2.1371291359612386E-3</v>
      </c>
      <c r="N347" s="9">
        <f>N136*Traffic!N1625*12/10^7*$C347</f>
        <v>0</v>
      </c>
      <c r="O347" s="9">
        <f>O136*Traffic!O1625*12/10^7*$C347</f>
        <v>0</v>
      </c>
      <c r="P347" s="9">
        <f>P136*Traffic!P1625*12/10^7*$C347</f>
        <v>0</v>
      </c>
      <c r="Q347" s="9">
        <f>Q136*Traffic!Q1625*12/10^7*$C347</f>
        <v>0</v>
      </c>
      <c r="R347" s="9">
        <f>R136*Traffic!R1625*12/10^7*$C347</f>
        <v>0</v>
      </c>
      <c r="S347" s="9">
        <f>S136*Traffic!S1625*12/10^7*$C347</f>
        <v>0</v>
      </c>
      <c r="T347" s="9"/>
      <c r="U347" s="9">
        <f>U136*Traffic!U1625*365/10^7*$C347</f>
        <v>4.2580228033796512E-2</v>
      </c>
      <c r="V347" s="9">
        <f>V136*Traffic!V1625*365/10^7*$C347</f>
        <v>2.4105772206204846E-2</v>
      </c>
      <c r="W347" s="9">
        <f>W136*Traffic!W1625*365/10^7*$C347</f>
        <v>2.8841556127409147E-2</v>
      </c>
      <c r="X347" s="9">
        <f>X136*Traffic!X1625*365/10^7*$C347</f>
        <v>1.8346309333862047E-2</v>
      </c>
      <c r="Y347" s="9">
        <f>Y136*Traffic!Y1625*365/10^7*$C347</f>
        <v>2.5616708421059356E-2</v>
      </c>
      <c r="Z347" s="9">
        <f>Z136*Traffic!Z1625*365/10^7*$C347</f>
        <v>0.22971859697369806</v>
      </c>
      <c r="AA347" s="9">
        <f>AA136*Traffic!AA1625*365/10^7*$C347</f>
        <v>4.0136034812364364E-2</v>
      </c>
      <c r="AB347" s="9"/>
      <c r="AC347" s="9">
        <f>AC136*Traffic!AC1625*12/10^7*$C347</f>
        <v>1.3128924912183692E-2</v>
      </c>
      <c r="AD347" s="9">
        <f>AD136*Traffic!AD1625*12/10^7*$C347</f>
        <v>3.7277298534833477E-3</v>
      </c>
      <c r="AE347" s="9">
        <f>AE136*Traffic!AE1625*12/10^7*$C347</f>
        <v>4.2114542579430887E-3</v>
      </c>
      <c r="AF347" s="9">
        <f>AF136*Traffic!AF1625*12/10^7*$C347</f>
        <v>5.9160431397842538E-3</v>
      </c>
      <c r="AG347" s="9">
        <f>AG136*Traffic!AG1625*12/10^7*$C347</f>
        <v>1.5330314141258638E-2</v>
      </c>
      <c r="AH347" s="9">
        <f>AH136*Traffic!AH1625*12/10^7*$C347</f>
        <v>1.7118967940171884E-2</v>
      </c>
      <c r="AI347" s="9">
        <f>AI136*Traffic!AI1625*12/10^7*$C347</f>
        <v>3.4477507144685123E-2</v>
      </c>
      <c r="AJ347" s="9"/>
    </row>
    <row r="348" spans="2:36" x14ac:dyDescent="0.3">
      <c r="B348" s="85">
        <f t="shared" si="9"/>
        <v>49034</v>
      </c>
      <c r="C348" s="3">
        <f>IF(B348&lt;Inputs!$E$13,0,1)</f>
        <v>1</v>
      </c>
      <c r="D348" s="1"/>
      <c r="E348" s="9">
        <f>E137*Traffic!E1626*365/10^7*$C348</f>
        <v>2.6913250685944152E-2</v>
      </c>
      <c r="F348" s="9">
        <f>F137*Traffic!F1626*365/10^7*$C348</f>
        <v>6.1196258487963597E-2</v>
      </c>
      <c r="G348" s="9">
        <f>G137*Traffic!G1626*365/10^7*$C348</f>
        <v>7.2599078477475182E-2</v>
      </c>
      <c r="H348" s="9">
        <f>H137*Traffic!H1626*365/10^7*$C348</f>
        <v>0.11306503873466055</v>
      </c>
      <c r="I348" s="9">
        <f>I137*Traffic!I1626*365/10^7*$C348</f>
        <v>0.20164533418684777</v>
      </c>
      <c r="J348" s="9">
        <f>J137*Traffic!J1626*365/10^7*$C348</f>
        <v>1.8756220034394755</v>
      </c>
      <c r="K348" s="9">
        <f>K137*Traffic!K1626*365/10^7*$C348</f>
        <v>0.36583722226905707</v>
      </c>
      <c r="L348" s="9"/>
      <c r="M348" s="9">
        <f>M137*Traffic!M1626*12/10^7*$C348</f>
        <v>2.1478147816410436E-3</v>
      </c>
      <c r="N348" s="9">
        <f>N137*Traffic!N1626*12/10^7*$C348</f>
        <v>0</v>
      </c>
      <c r="O348" s="9">
        <f>O137*Traffic!O1626*12/10^7*$C348</f>
        <v>0</v>
      </c>
      <c r="P348" s="9">
        <f>P137*Traffic!P1626*12/10^7*$C348</f>
        <v>0</v>
      </c>
      <c r="Q348" s="9">
        <f>Q137*Traffic!Q1626*12/10^7*$C348</f>
        <v>0</v>
      </c>
      <c r="R348" s="9">
        <f>R137*Traffic!R1626*12/10^7*$C348</f>
        <v>0</v>
      </c>
      <c r="S348" s="9">
        <f>S137*Traffic!S1626*12/10^7*$C348</f>
        <v>0</v>
      </c>
      <c r="T348" s="9"/>
      <c r="U348" s="9">
        <f>U137*Traffic!U1626*365/10^7*$C348</f>
        <v>4.2793129173965494E-2</v>
      </c>
      <c r="V348" s="9">
        <f>V137*Traffic!V1626*365/10^7*$C348</f>
        <v>2.4938839333919268E-2</v>
      </c>
      <c r="W348" s="9">
        <f>W137*Traffic!W1626*365/10^7*$C348</f>
        <v>2.9838286375929904E-2</v>
      </c>
      <c r="X348" s="9">
        <f>X137*Traffic!X1626*365/10^7*$C348</f>
        <v>1.8701441464538941E-2</v>
      </c>
      <c r="Y348" s="9">
        <f>Y137*Traffic!Y1626*365/10^7*$C348</f>
        <v>2.6112574705495575E-2</v>
      </c>
      <c r="Z348" s="9">
        <f>Z137*Traffic!Z1626*365/10^7*$C348</f>
        <v>0.23530694361161586</v>
      </c>
      <c r="AA348" s="9">
        <f>AA137*Traffic!AA1626*365/10^7*$C348</f>
        <v>4.1112421043857435E-2</v>
      </c>
      <c r="AB348" s="9"/>
      <c r="AC348" s="9">
        <f>AC137*Traffic!AC1626*12/10^7*$C348</f>
        <v>1.34561358931999E-2</v>
      </c>
      <c r="AD348" s="9">
        <f>AD137*Traffic!AD1626*12/10^7*$C348</f>
        <v>3.8178850820984283E-3</v>
      </c>
      <c r="AE348" s="9">
        <f>AE137*Traffic!AE1626*12/10^7*$C348</f>
        <v>4.3133083719347539E-3</v>
      </c>
      <c r="AF348" s="9">
        <f>AF137*Traffic!AF1626*12/10^7*$C348</f>
        <v>6.0560420749421447E-3</v>
      </c>
      <c r="AG348" s="9">
        <f>AG137*Traffic!AG1626*12/10^7*$C348</f>
        <v>1.5693095075187138E-2</v>
      </c>
      <c r="AH348" s="9">
        <f>AH137*Traffic!AH1626*12/10^7*$C348</f>
        <v>1.7526993317313902E-2</v>
      </c>
      <c r="AI348" s="9">
        <f>AI137*Traffic!AI1626*12/10^7*$C348</f>
        <v>3.5299268006951524E-2</v>
      </c>
      <c r="AJ348" s="9"/>
    </row>
    <row r="349" spans="2:36" x14ac:dyDescent="0.3">
      <c r="B349" s="85">
        <f t="shared" si="9"/>
        <v>49399</v>
      </c>
      <c r="C349" s="3">
        <f>IF(B349&lt;Inputs!$E$13,0,1)</f>
        <v>1</v>
      </c>
      <c r="D349" s="1"/>
      <c r="E349" s="9">
        <f>E138*Traffic!E1627*365/10^7*$C349</f>
        <v>2.8851004735332128E-2</v>
      </c>
      <c r="F349" s="9">
        <f>F138*Traffic!F1627*365/10^7*$C349</f>
        <v>6.4176250205638358E-2</v>
      </c>
      <c r="G349" s="9">
        <f>G138*Traffic!G1627*365/10^7*$C349</f>
        <v>7.6134337951160952E-2</v>
      </c>
      <c r="H349" s="9">
        <f>H138*Traffic!H1627*365/10^7*$C349</f>
        <v>0.11363036392833385</v>
      </c>
      <c r="I349" s="9">
        <f>I138*Traffic!I1627*365/10^7*$C349</f>
        <v>0.20265356085778186</v>
      </c>
      <c r="J349" s="9">
        <f>J138*Traffic!J1627*365/10^7*$C349</f>
        <v>1.9115494108293023</v>
      </c>
      <c r="K349" s="9">
        <f>K138*Traffic!K1627*365/10^7*$C349</f>
        <v>0.37284480849843615</v>
      </c>
      <c r="L349" s="9"/>
      <c r="M349" s="9">
        <f>M138*Traffic!M1627*12/10^7*$C349</f>
        <v>2.2855276117580287E-3</v>
      </c>
      <c r="N349" s="9">
        <f>N138*Traffic!N1627*12/10^7*$C349</f>
        <v>0</v>
      </c>
      <c r="O349" s="9">
        <f>O138*Traffic!O1627*12/10^7*$C349</f>
        <v>0</v>
      </c>
      <c r="P349" s="9">
        <f>P138*Traffic!P1627*12/10^7*$C349</f>
        <v>0</v>
      </c>
      <c r="Q349" s="9">
        <f>Q138*Traffic!Q1627*12/10^7*$C349</f>
        <v>0</v>
      </c>
      <c r="R349" s="9">
        <f>R138*Traffic!R1627*12/10^7*$C349</f>
        <v>0</v>
      </c>
      <c r="S349" s="9">
        <f>S138*Traffic!S1627*12/10^7*$C349</f>
        <v>0</v>
      </c>
      <c r="T349" s="9"/>
      <c r="U349" s="9">
        <f>U138*Traffic!U1627*365/10^7*$C349</f>
        <v>4.4876968507654276E-2</v>
      </c>
      <c r="V349" s="9">
        <f>V138*Traffic!V1627*365/10^7*$C349</f>
        <v>2.506353353058886E-2</v>
      </c>
      <c r="W349" s="9">
        <f>W138*Traffic!W1627*365/10^7*$C349</f>
        <v>2.9987477807809557E-2</v>
      </c>
      <c r="X349" s="9">
        <f>X138*Traffic!X1627*365/10^7*$C349</f>
        <v>1.9324383845716893E-2</v>
      </c>
      <c r="Y349" s="9">
        <f>Y138*Traffic!Y1627*365/10^7*$C349</f>
        <v>2.6982380891108215E-2</v>
      </c>
      <c r="Z349" s="9">
        <f>Z138*Traffic!Z1627*365/10^7*$C349</f>
        <v>0.24094543075098851</v>
      </c>
      <c r="AA349" s="9">
        <f>AA138*Traffic!AA1627*365/10^7*$C349</f>
        <v>4.2097567736795169E-2</v>
      </c>
      <c r="AB349" s="9"/>
      <c r="AC349" s="9">
        <f>AC138*Traffic!AC1627*12/10^7*$C349</f>
        <v>1.3757082517765952E-2</v>
      </c>
      <c r="AD349" s="9">
        <f>AD138*Traffic!AD1627*12/10^7*$C349</f>
        <v>3.9088486697533243E-3</v>
      </c>
      <c r="AE349" s="9">
        <f>AE138*Traffic!AE1627*12/10^7*$C349</f>
        <v>4.416075740709886E-3</v>
      </c>
      <c r="AF349" s="9">
        <f>AF138*Traffic!AF1627*12/10^7*$C349</f>
        <v>6.2015612065675942E-3</v>
      </c>
      <c r="AG349" s="9">
        <f>AG138*Traffic!AG1627*12/10^7*$C349</f>
        <v>1.6070180560987479E-2</v>
      </c>
      <c r="AH349" s="9">
        <f>AH138*Traffic!AH1627*12/10^7*$C349</f>
        <v>1.7938670974028813E-2</v>
      </c>
      <c r="AI349" s="9">
        <f>AI138*Traffic!AI1627*12/10^7*$C349</f>
        <v>3.6128384540161977E-2</v>
      </c>
      <c r="AJ349" s="9"/>
    </row>
    <row r="350" spans="2:36" x14ac:dyDescent="0.3">
      <c r="B350" s="85">
        <f t="shared" si="9"/>
        <v>49765</v>
      </c>
      <c r="C350" s="3">
        <f>IF(B350&lt;Inputs!$E$13,0,1)</f>
        <v>1</v>
      </c>
      <c r="D350" s="1"/>
      <c r="E350" s="9">
        <f>E139*Traffic!E1628*365/10^7*$C350</f>
        <v>2.8995259759008796E-2</v>
      </c>
      <c r="F350" s="9">
        <f>F139*Traffic!F1628*365/10^7*$C350</f>
        <v>6.4497131456666537E-2</v>
      </c>
      <c r="G350" s="9">
        <f>G139*Traffic!G1628*365/10^7*$C350</f>
        <v>7.6515009640916704E-2</v>
      </c>
      <c r="H350" s="9">
        <f>H139*Traffic!H1628*365/10^7*$C350</f>
        <v>0.11657765149272499</v>
      </c>
      <c r="I350" s="9">
        <f>I139*Traffic!I1628*365/10^7*$C350</f>
        <v>0.20790988759253065</v>
      </c>
      <c r="J350" s="9">
        <f>J139*Traffic!J1628*365/10^7*$C350</f>
        <v>1.9477892017429412</v>
      </c>
      <c r="K350" s="9">
        <f>K139*Traffic!K1628*365/10^7*$C350</f>
        <v>0.37991332465955235</v>
      </c>
      <c r="L350" s="9"/>
      <c r="M350" s="9">
        <f>M139*Traffic!M1628*12/10^7*$C350</f>
        <v>2.4245638748066414E-3</v>
      </c>
      <c r="N350" s="9">
        <f>N139*Traffic!N1628*12/10^7*$C350</f>
        <v>0</v>
      </c>
      <c r="O350" s="9">
        <f>O139*Traffic!O1628*12/10^7*$C350</f>
        <v>0</v>
      </c>
      <c r="P350" s="9">
        <f>P139*Traffic!P1628*12/10^7*$C350</f>
        <v>0</v>
      </c>
      <c r="Q350" s="9">
        <f>Q139*Traffic!Q1628*12/10^7*$C350</f>
        <v>0</v>
      </c>
      <c r="R350" s="9">
        <f>R139*Traffic!R1628*12/10^7*$C350</f>
        <v>0</v>
      </c>
      <c r="S350" s="9">
        <f>S139*Traffic!S1628*12/10^7*$C350</f>
        <v>0</v>
      </c>
      <c r="T350" s="9"/>
      <c r="U350" s="9">
        <f>U139*Traffic!U1628*365/10^7*$C350</f>
        <v>4.5101353350192511E-2</v>
      </c>
      <c r="V350" s="9">
        <f>V139*Traffic!V1628*365/10^7*$C350</f>
        <v>2.5908532661048721E-2</v>
      </c>
      <c r="W350" s="9">
        <f>W139*Traffic!W1628*365/10^7*$C350</f>
        <v>3.099848420247283E-2</v>
      </c>
      <c r="X350" s="9">
        <f>X139*Traffic!X1628*365/10^7*$C350</f>
        <v>1.9687046939807742E-2</v>
      </c>
      <c r="Y350" s="9">
        <f>Y139*Traffic!Y1628*365/10^7*$C350</f>
        <v>2.7488762559886533E-2</v>
      </c>
      <c r="Z350" s="9">
        <f>Z139*Traffic!Z1628*365/10^7*$C350</f>
        <v>0.24663442008816464</v>
      </c>
      <c r="AA350" s="9">
        <f>AA139*Traffic!AA1628*365/10^7*$C350</f>
        <v>4.3091538086136159E-2</v>
      </c>
      <c r="AB350" s="9"/>
      <c r="AC350" s="9">
        <f>AC139*Traffic!AC1628*12/10^7*$C350</f>
        <v>1.4090056489533532E-2</v>
      </c>
      <c r="AD350" s="9">
        <f>AD139*Traffic!AD1628*12/10^7*$C350</f>
        <v>4.000626446157716E-3</v>
      </c>
      <c r="AE350" s="9">
        <f>AE139*Traffic!AE1628*12/10^7*$C350</f>
        <v>4.5197629504634676E-3</v>
      </c>
      <c r="AF350" s="9">
        <f>AF139*Traffic!AF1628*12/10^7*$C350</f>
        <v>6.3483841284574273E-3</v>
      </c>
      <c r="AG350" s="9">
        <f>AG139*Traffic!AG1628*12/10^7*$C350</f>
        <v>1.6450644574268935E-2</v>
      </c>
      <c r="AH350" s="9">
        <f>AH139*Traffic!AH1628*12/10^7*$C350</f>
        <v>1.837072789419995E-2</v>
      </c>
      <c r="AI350" s="9">
        <f>AI139*Traffic!AI1628*12/10^7*$C350</f>
        <v>3.6998544797729557E-2</v>
      </c>
      <c r="AJ350" s="9"/>
    </row>
    <row r="351" spans="2:36" x14ac:dyDescent="0.3">
      <c r="B351" s="85">
        <f t="shared" si="9"/>
        <v>50130</v>
      </c>
      <c r="C351" s="3">
        <f>IF(B351&lt;Inputs!$E$13,0,1)</f>
        <v>1</v>
      </c>
      <c r="D351" s="1"/>
      <c r="E351" s="9">
        <f>E140*Traffic!E1629*365/10^7*$C351</f>
        <v>2.9140236057803831E-2</v>
      </c>
      <c r="F351" s="9">
        <f>F140*Traffic!F1629*365/10^7*$C351</f>
        <v>6.4819617113949859E-2</v>
      </c>
      <c r="G351" s="9">
        <f>G140*Traffic!G1629*365/10^7*$C351</f>
        <v>7.6897584689121279E-2</v>
      </c>
      <c r="H351" s="9">
        <f>H140*Traffic!H1629*365/10^7*$C351</f>
        <v>0.11955157117366183</v>
      </c>
      <c r="I351" s="9">
        <f>I140*Traffic!I1629*365/10^7*$C351</f>
        <v>0.21321371125560534</v>
      </c>
      <c r="J351" s="9">
        <f>J140*Traffic!J1629*365/10^7*$C351</f>
        <v>2.0111590559092352</v>
      </c>
      <c r="K351" s="9">
        <f>K140*Traffic!K1629*365/10^7*$C351</f>
        <v>0.39227351844128433</v>
      </c>
      <c r="L351" s="9"/>
      <c r="M351" s="9">
        <f>M140*Traffic!M1629*12/10^7*$C351</f>
        <v>2.5649333622954477E-3</v>
      </c>
      <c r="N351" s="9">
        <f>N140*Traffic!N1629*12/10^7*$C351</f>
        <v>0</v>
      </c>
      <c r="O351" s="9">
        <f>O140*Traffic!O1629*12/10^7*$C351</f>
        <v>0</v>
      </c>
      <c r="P351" s="9">
        <f>P140*Traffic!P1629*12/10^7*$C351</f>
        <v>0</v>
      </c>
      <c r="Q351" s="9">
        <f>Q140*Traffic!Q1629*12/10^7*$C351</f>
        <v>0</v>
      </c>
      <c r="R351" s="9">
        <f>R140*Traffic!R1629*12/10^7*$C351</f>
        <v>0</v>
      </c>
      <c r="S351" s="9">
        <f>S140*Traffic!S1629*12/10^7*$C351</f>
        <v>0</v>
      </c>
      <c r="T351" s="9"/>
      <c r="U351" s="9">
        <f>U140*Traffic!U1629*365/10^7*$C351</f>
        <v>4.5326860116943479E-2</v>
      </c>
      <c r="V351" s="9">
        <f>V140*Traffic!V1629*365/10^7*$C351</f>
        <v>2.6761355194474902E-2</v>
      </c>
      <c r="W351" s="9">
        <f>W140*Traffic!W1629*365/10^7*$C351</f>
        <v>3.2018850974137578E-2</v>
      </c>
      <c r="X351" s="9">
        <f>X140*Traffic!X1629*365/10^7*$C351</f>
        <v>2.0052853555243364E-2</v>
      </c>
      <c r="Y351" s="9">
        <f>Y140*Traffic!Y1629*365/10^7*$C351</f>
        <v>2.7999533485830376E-2</v>
      </c>
      <c r="Z351" s="9">
        <f>Z140*Traffic!Z1629*365/10^7*$C351</f>
        <v>0.25237427568294363</v>
      </c>
      <c r="AA351" s="9">
        <f>AA140*Traffic!AA1629*365/10^7*$C351</f>
        <v>4.4094395699777127E-2</v>
      </c>
      <c r="AB351" s="9"/>
      <c r="AC351" s="9">
        <f>AC140*Traffic!AC1629*12/10^7*$C351</f>
        <v>1.4426016273955849E-2</v>
      </c>
      <c r="AD351" s="9">
        <f>AD140*Traffic!AD1629*12/10^7*$C351</f>
        <v>4.0932242791094078E-3</v>
      </c>
      <c r="AE351" s="9">
        <f>AE140*Traffic!AE1629*12/10^7*$C351</f>
        <v>4.6243766304210707E-3</v>
      </c>
      <c r="AF351" s="9">
        <f>AF140*Traffic!AF1629*12/10^7*$C351</f>
        <v>6.4965202405359935E-3</v>
      </c>
      <c r="AG351" s="9">
        <f>AG140*Traffic!AG1629*12/10^7*$C351</f>
        <v>1.6834511473169191E-2</v>
      </c>
      <c r="AH351" s="9">
        <f>AH140*Traffic!AH1629*12/10^7*$C351</f>
        <v>1.8806656916798465E-2</v>
      </c>
      <c r="AI351" s="9">
        <f>AI140*Traffic!AI1629*12/10^7*$C351</f>
        <v>3.7876503448259317E-2</v>
      </c>
      <c r="AJ351" s="9"/>
    </row>
    <row r="352" spans="2:36" x14ac:dyDescent="0.3">
      <c r="B352" s="85">
        <f t="shared" si="9"/>
        <v>50495</v>
      </c>
      <c r="C352" s="3">
        <f>IF(B352&lt;Inputs!$E$13,0,1)</f>
        <v>1</v>
      </c>
      <c r="D352" s="1"/>
      <c r="E352" s="9">
        <f>E141*Traffic!E1630*365/10^7*$C352</f>
        <v>3.111630831547366E-2</v>
      </c>
      <c r="F352" s="9">
        <f>F141*Traffic!F1630*365/10^7*$C352</f>
        <v>6.7858036666166258E-2</v>
      </c>
      <c r="G352" s="9">
        <f>G141*Traffic!G1630*365/10^7*$C352</f>
        <v>8.0502158971423904E-2</v>
      </c>
      <c r="H352" s="9">
        <f>H141*Traffic!H1630*365/10^7*$C352</f>
        <v>0.12255231561012075</v>
      </c>
      <c r="I352" s="9">
        <f>I141*Traffic!I1630*365/10^7*$C352</f>
        <v>0.21856537540812107</v>
      </c>
      <c r="J352" s="9">
        <f>J141*Traffic!J1630*365/10^7*$C352</f>
        <v>2.0481643825379643</v>
      </c>
      <c r="K352" s="9">
        <f>K141*Traffic!K1630*365/10^7*$C352</f>
        <v>0.39949135118060386</v>
      </c>
      <c r="L352" s="9"/>
      <c r="M352" s="9">
        <f>M141*Traffic!M1630*12/10^7*$C352</f>
        <v>2.7066459305622693E-3</v>
      </c>
      <c r="N352" s="9">
        <f>N141*Traffic!N1630*12/10^7*$C352</f>
        <v>0</v>
      </c>
      <c r="O352" s="9">
        <f>O141*Traffic!O1630*12/10^7*$C352</f>
        <v>0</v>
      </c>
      <c r="P352" s="9">
        <f>P141*Traffic!P1630*12/10^7*$C352</f>
        <v>0</v>
      </c>
      <c r="Q352" s="9">
        <f>Q141*Traffic!Q1630*12/10^7*$C352</f>
        <v>0</v>
      </c>
      <c r="R352" s="9">
        <f>R141*Traffic!R1630*12/10^7*$C352</f>
        <v>0</v>
      </c>
      <c r="S352" s="9">
        <f>S141*Traffic!S1630*12/10^7*$C352</f>
        <v>0</v>
      </c>
      <c r="T352" s="9"/>
      <c r="U352" s="9">
        <f>U141*Traffic!U1630*365/10^7*$C352</f>
        <v>4.7451556684925206E-2</v>
      </c>
      <c r="V352" s="9">
        <f>V141*Traffic!V1630*365/10^7*$C352</f>
        <v>2.6895161970447279E-2</v>
      </c>
      <c r="W352" s="9">
        <f>W141*Traffic!W1630*365/10^7*$C352</f>
        <v>3.217894522900825E-2</v>
      </c>
      <c r="X352" s="9">
        <f>X141*Traffic!X1630*365/10^7*$C352</f>
        <v>2.06905342983001E-2</v>
      </c>
      <c r="Y352" s="9">
        <f>Y141*Traffic!Y1630*365/10^7*$C352</f>
        <v>2.8889918650679778E-2</v>
      </c>
      <c r="Z352" s="9">
        <f>Z141*Traffic!Z1630*365/10^7*$C352</f>
        <v>0.2581653639731683</v>
      </c>
      <c r="AA352" s="9">
        <f>AA141*Traffic!AA1630*365/10^7*$C352</f>
        <v>4.5106204601102373E-2</v>
      </c>
      <c r="AB352" s="9"/>
      <c r="AC352" s="9">
        <f>AC141*Traffic!AC1630*12/10^7*$C352</f>
        <v>1.476498340481015E-2</v>
      </c>
      <c r="AD352" s="9">
        <f>AD141*Traffic!AD1630*12/10^7*$C352</f>
        <v>4.1922602035159651E-3</v>
      </c>
      <c r="AE352" s="9">
        <f>AE141*Traffic!AE1630*12/10^7*$C352</f>
        <v>4.7362638330684321E-3</v>
      </c>
      <c r="AF352" s="9">
        <f>AF141*Traffic!AF1630*12/10^7*$C352</f>
        <v>6.6503114545911493E-3</v>
      </c>
      <c r="AG352" s="9">
        <f>AG141*Traffic!AG1630*12/10^7*$C352</f>
        <v>1.7233032506218507E-2</v>
      </c>
      <c r="AH352" s="9">
        <f>AH141*Traffic!AH1630*12/10^7*$C352</f>
        <v>1.924648596142561E-2</v>
      </c>
      <c r="AI352" s="9">
        <f>AI141*Traffic!AI1630*12/10^7*$C352</f>
        <v>3.876231672167442E-2</v>
      </c>
      <c r="AJ352" s="9"/>
    </row>
    <row r="353" spans="2:36" x14ac:dyDescent="0.3">
      <c r="B353" s="85">
        <f t="shared" si="9"/>
        <v>50860</v>
      </c>
      <c r="C353" s="3">
        <f>IF(B353&lt;Inputs!$E$13,0,1)</f>
        <v>1</v>
      </c>
      <c r="D353" s="1"/>
      <c r="E353" s="9">
        <f>E142*Traffic!E1631*365/10^7*$C353</f>
        <v>3.1271889857051025E-2</v>
      </c>
      <c r="F353" s="9">
        <f>F142*Traffic!F1631*365/10^7*$C353</f>
        <v>6.8197326849497072E-2</v>
      </c>
      <c r="G353" s="9">
        <f>G142*Traffic!G1631*365/10^7*$C353</f>
        <v>8.0904669766280995E-2</v>
      </c>
      <c r="H353" s="9">
        <f>H142*Traffic!H1631*365/10^7*$C353</f>
        <v>0.1255800787016649</v>
      </c>
      <c r="I353" s="9">
        <f>I142*Traffic!I1631*365/10^7*$C353</f>
        <v>0.22396522585938047</v>
      </c>
      <c r="J353" s="9">
        <f>J142*Traffic!J1631*365/10^7*$C353</f>
        <v>2.0854894834565836</v>
      </c>
      <c r="K353" s="9">
        <f>K142*Traffic!K1631*365/10^7*$C353</f>
        <v>0.4067715554093555</v>
      </c>
      <c r="L353" s="9"/>
      <c r="M353" s="9">
        <f>M142*Traffic!M1631*12/10^7*$C353</f>
        <v>2.8497115011777044E-3</v>
      </c>
      <c r="N353" s="9">
        <f>N142*Traffic!N1631*12/10^7*$C353</f>
        <v>0</v>
      </c>
      <c r="O353" s="9">
        <f>O142*Traffic!O1631*12/10^7*$C353</f>
        <v>0</v>
      </c>
      <c r="P353" s="9">
        <f>P142*Traffic!P1631*12/10^7*$C353</f>
        <v>0</v>
      </c>
      <c r="Q353" s="9">
        <f>Q142*Traffic!Q1631*12/10^7*$C353</f>
        <v>0</v>
      </c>
      <c r="R353" s="9">
        <f>R142*Traffic!R1631*12/10^7*$C353</f>
        <v>0</v>
      </c>
      <c r="S353" s="9">
        <f>S142*Traffic!S1631*12/10^7*$C353</f>
        <v>0</v>
      </c>
      <c r="T353" s="9"/>
      <c r="U353" s="9">
        <f>U142*Traffic!U1631*365/10^7*$C353</f>
        <v>4.7688814468349848E-2</v>
      </c>
      <c r="V353" s="9">
        <f>V142*Traffic!V1631*365/10^7*$C353</f>
        <v>2.7760168531118422E-2</v>
      </c>
      <c r="W353" s="9">
        <f>W142*Traffic!W1631*365/10^7*$C353</f>
        <v>3.321388968367095E-2</v>
      </c>
      <c r="X353" s="9">
        <f>X142*Traffic!X1631*365/10^7*$C353</f>
        <v>2.1064038748620065E-2</v>
      </c>
      <c r="Y353" s="9">
        <f>Y142*Traffic!Y1631*365/10^7*$C353</f>
        <v>2.9411437961386847E-2</v>
      </c>
      <c r="Z353" s="9">
        <f>Z142*Traffic!Z1631*365/10^7*$C353</f>
        <v>0.26400805378940317</v>
      </c>
      <c r="AA353" s="9">
        <f>AA142*Traffic!AA1631*365/10^7*$C353</f>
        <v>4.6127029231548364E-2</v>
      </c>
      <c r="AB353" s="9"/>
      <c r="AC353" s="9">
        <f>AC142*Traffic!AC1631*12/10^7*$C353</f>
        <v>1.510697955656614E-2</v>
      </c>
      <c r="AD353" s="9">
        <f>AD142*Traffic!AD1631*12/10^7*$C353</f>
        <v>4.2921841565596074E-3</v>
      </c>
      <c r="AE353" s="9">
        <f>AE142*Traffic!AE1631*12/10^7*$C353</f>
        <v>4.8491542983265081E-3</v>
      </c>
      <c r="AF353" s="9">
        <f>AF142*Traffic!AF1631*12/10^7*$C353</f>
        <v>6.8098322804921564E-3</v>
      </c>
      <c r="AG353" s="9">
        <f>AG142*Traffic!AG1631*12/10^7*$C353</f>
        <v>1.7646400751742255E-2</v>
      </c>
      <c r="AH353" s="9">
        <f>AH142*Traffic!AH1631*12/10^7*$C353</f>
        <v>1.9707195556361114E-2</v>
      </c>
      <c r="AI353" s="9">
        <f>AI142*Traffic!AI1631*12/10^7*$C353</f>
        <v>3.9690183308405999E-2</v>
      </c>
      <c r="AJ353" s="9"/>
    </row>
    <row r="354" spans="2:36" x14ac:dyDescent="0.3">
      <c r="B354" s="85">
        <f t="shared" si="9"/>
        <v>51226</v>
      </c>
      <c r="C354" s="3">
        <f>IF(B354&lt;Inputs!$E$13,0,1)</f>
        <v>1</v>
      </c>
      <c r="D354" s="1"/>
      <c r="E354" s="9">
        <f>E143*Traffic!E1632*365/10^7*$C354</f>
        <v>3.1428249306336267E-2</v>
      </c>
      <c r="F354" s="9">
        <f>F143*Traffic!F1632*365/10^7*$C354</f>
        <v>7.1279846023094354E-2</v>
      </c>
      <c r="G354" s="9">
        <f>G143*Traffic!G1632*365/10^7*$C354</f>
        <v>8.4561560839716859E-2</v>
      </c>
      <c r="H354" s="9">
        <f>H143*Traffic!H1632*365/10^7*$C354</f>
        <v>0.12863505561623423</v>
      </c>
      <c r="I354" s="9">
        <f>I143*Traffic!I1632*365/10^7*$C354</f>
        <v>0.22941361068076738</v>
      </c>
      <c r="J354" s="9">
        <f>J143*Traffic!J1632*365/10^7*$C354</f>
        <v>2.1503563316757854</v>
      </c>
      <c r="K354" s="9">
        <f>K143*Traffic!K1632*365/10^7*$C354</f>
        <v>0.41942373560682839</v>
      </c>
      <c r="L354" s="9"/>
      <c r="M354" s="9">
        <f>M143*Traffic!M1632*12/10^7*$C354</f>
        <v>2.9941400613510282E-3</v>
      </c>
      <c r="N354" s="9">
        <f>N143*Traffic!N1632*12/10^7*$C354</f>
        <v>0</v>
      </c>
      <c r="O354" s="9">
        <f>O143*Traffic!O1632*12/10^7*$C354</f>
        <v>0</v>
      </c>
      <c r="P354" s="9">
        <f>P143*Traffic!P1632*12/10^7*$C354</f>
        <v>0</v>
      </c>
      <c r="Q354" s="9">
        <f>Q143*Traffic!Q1632*12/10^7*$C354</f>
        <v>0</v>
      </c>
      <c r="R354" s="9">
        <f>R143*Traffic!R1632*12/10^7*$C354</f>
        <v>0</v>
      </c>
      <c r="S354" s="9">
        <f>S143*Traffic!S1632*12/10^7*$C354</f>
        <v>0</v>
      </c>
      <c r="T354" s="9"/>
      <c r="U354" s="9">
        <f>U143*Traffic!U1632*365/10^7*$C354</f>
        <v>4.9844348882319214E-2</v>
      </c>
      <c r="V354" s="9">
        <f>V143*Traffic!V1632*365/10^7*$C354</f>
        <v>2.8633152778347007E-2</v>
      </c>
      <c r="W354" s="9">
        <f>W143*Traffic!W1632*365/10^7*$C354</f>
        <v>3.4258379109249559E-2</v>
      </c>
      <c r="X354" s="9">
        <f>X143*Traffic!X1632*365/10^7*$C354</f>
        <v>2.1712163017808359E-2</v>
      </c>
      <c r="Y354" s="9">
        <f>Y143*Traffic!Y1632*365/10^7*$C354</f>
        <v>3.0316405283275671E-2</v>
      </c>
      <c r="Z354" s="9">
        <f>Z143*Traffic!Z1632*365/10^7*$C354</f>
        <v>0.26990271636970098</v>
      </c>
      <c r="AA354" s="9">
        <f>AA143*Traffic!AA1632*365/10^7*$C354</f>
        <v>4.7156934453183794E-2</v>
      </c>
      <c r="AB354" s="9"/>
      <c r="AC354" s="9">
        <f>AC143*Traffic!AC1632*12/10^7*$C354</f>
        <v>1.5481972333132981E-2</v>
      </c>
      <c r="AD354" s="9">
        <f>AD143*Traffic!AD1632*12/10^7*$C354</f>
        <v>4.3930025426285992E-3</v>
      </c>
      <c r="AE354" s="9">
        <f>AE143*Traffic!AE1632*12/10^7*$C354</f>
        <v>4.9630552616413423E-3</v>
      </c>
      <c r="AF354" s="9">
        <f>AF143*Traffic!AF1632*12/10^7*$C354</f>
        <v>6.9707820568658064E-3</v>
      </c>
      <c r="AG354" s="9">
        <f>AG143*Traffic!AG1632*12/10^7*$C354</f>
        <v>1.8063471853908594E-2</v>
      </c>
      <c r="AH354" s="9">
        <f>AH143*Traffic!AH1632*12/10^7*$C354</f>
        <v>2.0172031085096957E-2</v>
      </c>
      <c r="AI354" s="9">
        <f>AI143*Traffic!AI1632*12/10^7*$C354</f>
        <v>4.0626359503086837E-2</v>
      </c>
      <c r="AJ354" s="9"/>
    </row>
    <row r="355" spans="2:36" x14ac:dyDescent="0.3">
      <c r="B355" s="85">
        <f t="shared" si="9"/>
        <v>51591</v>
      </c>
      <c r="C355" s="3">
        <f>IF(B355&lt;Inputs!$E$13,0,1)</f>
        <v>1</v>
      </c>
      <c r="E355" s="9">
        <f>E144*Traffic!E1633*365/10^7*$C355</f>
        <v>2.5051202024746561E-2</v>
      </c>
      <c r="F355" s="9">
        <f>F144*Traffic!F1633*365/10^7*$C355</f>
        <v>5.3660108803902484E-2</v>
      </c>
      <c r="G355" s="9">
        <f>G144*Traffic!G1633*365/10^7*$C355</f>
        <v>6.3658703104056524E-2</v>
      </c>
      <c r="H355" s="9">
        <f>H144*Traffic!H1633*365/10^7*$C355</f>
        <v>9.8664751159536879E-2</v>
      </c>
      <c r="I355" s="9">
        <f>I144*Traffic!I1633*365/10^7*$C355</f>
        <v>0.17596320615709488</v>
      </c>
      <c r="J355" s="9">
        <f>J144*Traffic!J1633*365/10^7*$C355</f>
        <v>1.6392988106645148</v>
      </c>
      <c r="K355" s="9">
        <f>K144*Traffic!K1633*365/10^7*$C355</f>
        <v>0.31974274254766044</v>
      </c>
      <c r="L355" s="9"/>
      <c r="M355" s="9">
        <f>M144*Traffic!M1633*12/10^7*$C355</f>
        <v>2.3520162279689573E-3</v>
      </c>
      <c r="N355" s="9">
        <f>N144*Traffic!N1633*12/10^7*$C355</f>
        <v>0</v>
      </c>
      <c r="O355" s="9">
        <f>O144*Traffic!O1633*12/10^7*$C355</f>
        <v>0</v>
      </c>
      <c r="P355" s="9">
        <f>P144*Traffic!P1633*12/10^7*$C355</f>
        <v>0</v>
      </c>
      <c r="Q355" s="9">
        <f>Q144*Traffic!Q1633*12/10^7*$C355</f>
        <v>0</v>
      </c>
      <c r="R355" s="9">
        <f>R144*Traffic!R1633*12/10^7*$C355</f>
        <v>0</v>
      </c>
      <c r="S355" s="9">
        <f>S144*Traffic!S1633*12/10^7*$C355</f>
        <v>0</v>
      </c>
      <c r="T355" s="9"/>
      <c r="U355" s="9">
        <f>U144*Traffic!U1633*365/10^7*$C355</f>
        <v>3.7523273877701005E-2</v>
      </c>
      <c r="V355" s="9">
        <f>V144*Traffic!V1633*365/10^7*$C355</f>
        <v>2.1555294788193808E-2</v>
      </c>
      <c r="W355" s="9">
        <f>W144*Traffic!W1633*365/10^7*$C355</f>
        <v>2.5790015733929438E-2</v>
      </c>
      <c r="X355" s="9">
        <f>X144*Traffic!X1633*365/10^7*$C355</f>
        <v>1.6549425378882859E-2</v>
      </c>
      <c r="Y355" s="9">
        <f>Y144*Traffic!Y1633*365/10^7*$C355</f>
        <v>2.3107743184317017E-2</v>
      </c>
      <c r="Z355" s="9">
        <f>Z144*Traffic!Z1633*365/10^7*$C355</f>
        <v>0.20835091616922152</v>
      </c>
      <c r="AA355" s="9">
        <f>AA144*Traffic!AA1633*365/10^7*$C355</f>
        <v>3.6402710684818214E-2</v>
      </c>
      <c r="AB355" s="9"/>
      <c r="AC355" s="9">
        <f>AC144*Traffic!AC1633*12/10^7*$C355</f>
        <v>1.1857859060793089E-2</v>
      </c>
      <c r="AD355" s="9">
        <f>AD144*Traffic!AD1633*12/10^7*$C355</f>
        <v>3.3711000301751598E-3</v>
      </c>
      <c r="AE355" s="9">
        <f>AE144*Traffic!AE1633*12/10^7*$C355</f>
        <v>3.808546792296863E-3</v>
      </c>
      <c r="AF355" s="9">
        <f>AF144*Traffic!AF1633*12/10^7*$C355</f>
        <v>5.3464935190167999E-3</v>
      </c>
      <c r="AG355" s="9">
        <f>AG144*Traffic!AG1633*12/10^7*$C355</f>
        <v>1.3854433320396637E-2</v>
      </c>
      <c r="AH355" s="9">
        <f>AH144*Traffic!AH1633*12/10^7*$C355</f>
        <v>1.5467852791318754E-2</v>
      </c>
      <c r="AI355" s="9">
        <f>AI144*Traffic!AI1633*12/10^7*$C355</f>
        <v>3.115217032880754E-2</v>
      </c>
      <c r="AJ355" s="9"/>
    </row>
    <row r="356" spans="2:36" x14ac:dyDescent="0.3">
      <c r="B356" s="85"/>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row>
    <row r="357" spans="2:36" s="105" customFormat="1" x14ac:dyDescent="0.3">
      <c r="B357" s="104" t="s">
        <v>284</v>
      </c>
      <c r="C357" s="104"/>
      <c r="E357" s="104"/>
      <c r="F357" s="104"/>
    </row>
    <row r="358" spans="2:36" x14ac:dyDescent="0.3">
      <c r="B358" s="1"/>
      <c r="C358" s="1"/>
      <c r="D358" s="1"/>
      <c r="E358" s="305" t="s">
        <v>89</v>
      </c>
      <c r="F358" s="305"/>
      <c r="G358" s="305"/>
      <c r="H358" s="305"/>
      <c r="I358" s="305"/>
      <c r="J358" s="305"/>
      <c r="K358" s="305"/>
      <c r="L358" s="1"/>
      <c r="M358" s="305" t="s">
        <v>64</v>
      </c>
      <c r="N358" s="305"/>
      <c r="O358" s="305"/>
      <c r="P358" s="305"/>
      <c r="Q358" s="305"/>
      <c r="R358" s="305"/>
      <c r="S358" s="305"/>
      <c r="T358" s="1"/>
      <c r="U358" s="305" t="s">
        <v>65</v>
      </c>
      <c r="V358" s="305"/>
      <c r="W358" s="305"/>
      <c r="X358" s="305"/>
      <c r="Y358" s="305"/>
      <c r="Z358" s="305"/>
      <c r="AA358" s="305"/>
      <c r="AB358" s="1"/>
      <c r="AC358" s="305" t="s">
        <v>66</v>
      </c>
      <c r="AD358" s="305"/>
      <c r="AE358" s="305"/>
      <c r="AF358" s="305"/>
      <c r="AG358" s="305"/>
      <c r="AH358" s="305"/>
      <c r="AI358" s="305"/>
    </row>
    <row r="359" spans="2:36" x14ac:dyDescent="0.3">
      <c r="B359" s="4" t="s">
        <v>67</v>
      </c>
      <c r="C359" s="4" t="s">
        <v>322</v>
      </c>
      <c r="D359" s="3"/>
      <c r="E359" s="3" t="s">
        <v>70</v>
      </c>
      <c r="F359" s="3" t="s">
        <v>69</v>
      </c>
      <c r="G359" s="3" t="s">
        <v>61</v>
      </c>
      <c r="H359" s="3" t="s">
        <v>68</v>
      </c>
      <c r="I359" s="3" t="s">
        <v>71</v>
      </c>
      <c r="J359" s="3" t="s">
        <v>72</v>
      </c>
      <c r="K359" s="3" t="s">
        <v>62</v>
      </c>
      <c r="L359" s="3"/>
      <c r="M359" s="3" t="s">
        <v>70</v>
      </c>
      <c r="N359" s="3" t="s">
        <v>69</v>
      </c>
      <c r="O359" s="3" t="s">
        <v>61</v>
      </c>
      <c r="P359" s="3" t="s">
        <v>68</v>
      </c>
      <c r="Q359" s="3" t="s">
        <v>71</v>
      </c>
      <c r="R359" s="3" t="s">
        <v>72</v>
      </c>
      <c r="S359" s="3" t="s">
        <v>62</v>
      </c>
      <c r="T359" s="3"/>
      <c r="U359" s="3" t="s">
        <v>70</v>
      </c>
      <c r="V359" s="3" t="s">
        <v>69</v>
      </c>
      <c r="W359" s="3" t="s">
        <v>61</v>
      </c>
      <c r="X359" s="3" t="s">
        <v>68</v>
      </c>
      <c r="Y359" s="3" t="s">
        <v>71</v>
      </c>
      <c r="Z359" s="3" t="s">
        <v>72</v>
      </c>
      <c r="AA359" s="3" t="s">
        <v>62</v>
      </c>
      <c r="AB359" s="3"/>
      <c r="AC359" s="3" t="s">
        <v>70</v>
      </c>
      <c r="AD359" s="3" t="s">
        <v>69</v>
      </c>
      <c r="AE359" s="3" t="s">
        <v>61</v>
      </c>
      <c r="AF359" s="3" t="s">
        <v>68</v>
      </c>
      <c r="AG359" s="3" t="s">
        <v>71</v>
      </c>
      <c r="AH359" s="3" t="s">
        <v>72</v>
      </c>
      <c r="AI359" s="3" t="s">
        <v>62</v>
      </c>
    </row>
    <row r="360" spans="2:36" hidden="1" x14ac:dyDescent="0.3">
      <c r="B360" s="85">
        <f>B325</f>
        <v>40633</v>
      </c>
      <c r="C360" s="3">
        <f>IF(B360&lt;Inputs!$E$13,0,1)</f>
        <v>0</v>
      </c>
      <c r="D360" s="1"/>
      <c r="E360" s="9">
        <f>E114*Traffic!E1638*365/10^7*$C360</f>
        <v>0</v>
      </c>
      <c r="F360" s="9">
        <f>F114*Traffic!F1638*365/10^7*$C360</f>
        <v>0</v>
      </c>
      <c r="G360" s="9">
        <f>G114*Traffic!G1638*365/10^7*$C360</f>
        <v>0</v>
      </c>
      <c r="H360" s="9">
        <f>H114*Traffic!H1638*365/10^7*$C360</f>
        <v>0</v>
      </c>
      <c r="I360" s="9">
        <f>I114*Traffic!I1638*365/10^7*$C360</f>
        <v>0</v>
      </c>
      <c r="J360" s="9">
        <f>J114*Traffic!J1638*365/10^7*$C360</f>
        <v>0</v>
      </c>
      <c r="K360" s="9">
        <f>K114*Traffic!K1638*365/10^7*$C360</f>
        <v>0</v>
      </c>
      <c r="L360" s="9"/>
      <c r="M360" s="9">
        <f>M114*Traffic!M1638*12/10^7*$C360</f>
        <v>0</v>
      </c>
      <c r="N360" s="9">
        <f>N114*Traffic!N1638*12/10^7*$C360</f>
        <v>0</v>
      </c>
      <c r="O360" s="9">
        <f>O114*Traffic!O1638*12/10^7*$C360</f>
        <v>0</v>
      </c>
      <c r="P360" s="9">
        <f>P114*Traffic!P1638*12/10^7*$C360</f>
        <v>0</v>
      </c>
      <c r="Q360" s="9">
        <f>Q114*Traffic!Q1638*12/10^7*$C360</f>
        <v>0</v>
      </c>
      <c r="R360" s="9">
        <f>R114*Traffic!R1638*12/10^7*$C360</f>
        <v>0</v>
      </c>
      <c r="S360" s="9">
        <f>S114*Traffic!S1638*12/10^7*$C360</f>
        <v>0</v>
      </c>
      <c r="T360" s="9"/>
      <c r="U360" s="9">
        <f>U114*Traffic!U1638*365/10^7*$C360</f>
        <v>0</v>
      </c>
      <c r="V360" s="9">
        <f>V114*Traffic!V1638*365/10^7*$C360</f>
        <v>0</v>
      </c>
      <c r="W360" s="9">
        <f>W114*Traffic!W1638*365/10^7*$C360</f>
        <v>0</v>
      </c>
      <c r="X360" s="9">
        <f>X114*Traffic!X1638*365/10^7*$C360</f>
        <v>0</v>
      </c>
      <c r="Y360" s="9">
        <f>Y114*Traffic!Y1638*365/10^7*$C360</f>
        <v>0</v>
      </c>
      <c r="Z360" s="9">
        <f>Z114*Traffic!Z1638*365/10^7*$C360</f>
        <v>0</v>
      </c>
      <c r="AA360" s="9">
        <f>AA114*Traffic!AA1638*365/10^7*$C360</f>
        <v>0</v>
      </c>
      <c r="AB360" s="9"/>
      <c r="AC360" s="9">
        <f>AC114*Traffic!AC1638*12/10^7*$C360</f>
        <v>0</v>
      </c>
      <c r="AD360" s="9">
        <f>AD114*Traffic!AD1638*12/10^7*$C360</f>
        <v>0</v>
      </c>
      <c r="AE360" s="9">
        <f>AE114*Traffic!AE1638*12/10^7*$C360</f>
        <v>0</v>
      </c>
      <c r="AF360" s="9">
        <f>AF114*Traffic!AF1638*12/10^7*$C360</f>
        <v>0</v>
      </c>
      <c r="AG360" s="9">
        <f>AG114*Traffic!AG1638*12/10^7*$C360</f>
        <v>0</v>
      </c>
      <c r="AH360" s="9">
        <f>AH114*Traffic!AH1638*12/10^7*$C360</f>
        <v>0</v>
      </c>
      <c r="AI360" s="9">
        <f>AI114*Traffic!AI1638*12/10^7*$C360</f>
        <v>0</v>
      </c>
      <c r="AJ360" s="9"/>
    </row>
    <row r="361" spans="2:36" hidden="1" x14ac:dyDescent="0.3">
      <c r="B361" s="85">
        <f t="shared" ref="B361:B390" si="10">B326</f>
        <v>40999</v>
      </c>
      <c r="C361" s="3">
        <f>IF(B361&lt;Inputs!$E$13,0,1)</f>
        <v>0</v>
      </c>
      <c r="D361" s="1"/>
      <c r="E361" s="9">
        <f>E115*Traffic!E1639*365/10^7*$C361</f>
        <v>0</v>
      </c>
      <c r="F361" s="9">
        <f>F115*Traffic!F1639*365/10^7*$C361</f>
        <v>0</v>
      </c>
      <c r="G361" s="9">
        <f>G115*Traffic!G1639*365/10^7*$C361</f>
        <v>0</v>
      </c>
      <c r="H361" s="9">
        <f>H115*Traffic!H1639*365/10^7*$C361</f>
        <v>0</v>
      </c>
      <c r="I361" s="9">
        <f>I115*Traffic!I1639*365/10^7*$C361</f>
        <v>0</v>
      </c>
      <c r="J361" s="9">
        <f>J115*Traffic!J1639*365/10^7*$C361</f>
        <v>0</v>
      </c>
      <c r="K361" s="9">
        <f>K115*Traffic!K1639*365/10^7*$C361</f>
        <v>0</v>
      </c>
      <c r="L361" s="9"/>
      <c r="M361" s="9">
        <f>M115*Traffic!M1639*12/10^7*$C361</f>
        <v>0</v>
      </c>
      <c r="N361" s="9">
        <f>N115*Traffic!N1639*12/10^7*$C361</f>
        <v>0</v>
      </c>
      <c r="O361" s="9">
        <f>O115*Traffic!O1639*12/10^7*$C361</f>
        <v>0</v>
      </c>
      <c r="P361" s="9">
        <f>P115*Traffic!P1639*12/10^7*$C361</f>
        <v>0</v>
      </c>
      <c r="Q361" s="9">
        <f>Q115*Traffic!Q1639*12/10^7*$C361</f>
        <v>0</v>
      </c>
      <c r="R361" s="9">
        <f>R115*Traffic!R1639*12/10^7*$C361</f>
        <v>0</v>
      </c>
      <c r="S361" s="9">
        <f>S115*Traffic!S1639*12/10^7*$C361</f>
        <v>0</v>
      </c>
      <c r="T361" s="9"/>
      <c r="U361" s="9">
        <f>U115*Traffic!U1639*365/10^7*$C361</f>
        <v>0</v>
      </c>
      <c r="V361" s="9">
        <f>V115*Traffic!V1639*365/10^7*$C361</f>
        <v>0</v>
      </c>
      <c r="W361" s="9">
        <f>W115*Traffic!W1639*365/10^7*$C361</f>
        <v>0</v>
      </c>
      <c r="X361" s="9">
        <f>X115*Traffic!X1639*365/10^7*$C361</f>
        <v>0</v>
      </c>
      <c r="Y361" s="9">
        <f>Y115*Traffic!Y1639*365/10^7*$C361</f>
        <v>0</v>
      </c>
      <c r="Z361" s="9">
        <f>Z115*Traffic!Z1639*365/10^7*$C361</f>
        <v>0</v>
      </c>
      <c r="AA361" s="9">
        <f>AA115*Traffic!AA1639*365/10^7*$C361</f>
        <v>0</v>
      </c>
      <c r="AB361" s="9"/>
      <c r="AC361" s="9">
        <f>AC115*Traffic!AC1639*12/10^7*$C361</f>
        <v>0</v>
      </c>
      <c r="AD361" s="9">
        <f>AD115*Traffic!AD1639*12/10^7*$C361</f>
        <v>0</v>
      </c>
      <c r="AE361" s="9">
        <f>AE115*Traffic!AE1639*12/10^7*$C361</f>
        <v>0</v>
      </c>
      <c r="AF361" s="9">
        <f>AF115*Traffic!AF1639*12/10^7*$C361</f>
        <v>0</v>
      </c>
      <c r="AG361" s="9">
        <f>AG115*Traffic!AG1639*12/10^7*$C361</f>
        <v>0</v>
      </c>
      <c r="AH361" s="9">
        <f>AH115*Traffic!AH1639*12/10^7*$C361</f>
        <v>0</v>
      </c>
      <c r="AI361" s="9">
        <f>AI115*Traffic!AI1639*12/10^7*$C361</f>
        <v>0</v>
      </c>
      <c r="AJ361" s="9"/>
    </row>
    <row r="362" spans="2:36" hidden="1" x14ac:dyDescent="0.3">
      <c r="B362" s="85">
        <f t="shared" si="10"/>
        <v>41364</v>
      </c>
      <c r="C362" s="3">
        <f>IF(B362&lt;Inputs!$E$13,0,1)</f>
        <v>1</v>
      </c>
      <c r="D362" s="1"/>
      <c r="E362" s="9">
        <f>E116*Traffic!E1640*365/10^7*$C362</f>
        <v>0.14668116900517711</v>
      </c>
      <c r="F362" s="9">
        <f>F116*Traffic!F1640*365/10^7*$C362</f>
        <v>9.2844729128864906E-3</v>
      </c>
      <c r="G362" s="9">
        <f>G116*Traffic!G1640*365/10^7*$C362</f>
        <v>5.245834904541001E-2</v>
      </c>
      <c r="H362" s="9">
        <f>H116*Traffic!H1640*365/10^7*$C362</f>
        <v>0.45858866239759999</v>
      </c>
      <c r="I362" s="9">
        <f>I116*Traffic!I1640*365/10^7*$C362</f>
        <v>0.57400234000141215</v>
      </c>
      <c r="J362" s="9">
        <f>J116*Traffic!J1640*365/10^7*$C362</f>
        <v>1.2843599543705122</v>
      </c>
      <c r="K362" s="9">
        <f>K116*Traffic!K1640*365/10^7*$C362</f>
        <v>0.27982805449234016</v>
      </c>
      <c r="L362" s="9"/>
      <c r="M362" s="9">
        <f>M116*Traffic!M1640*12/10^7*$C362</f>
        <v>9.2135805182534409E-3</v>
      </c>
      <c r="N362" s="9">
        <f>N116*Traffic!N1640*12/10^7*$C362</f>
        <v>0</v>
      </c>
      <c r="O362" s="9">
        <f>O116*Traffic!O1640*12/10^7*$C362</f>
        <v>0</v>
      </c>
      <c r="P362" s="9">
        <f>P116*Traffic!P1640*12/10^7*$C362</f>
        <v>0</v>
      </c>
      <c r="Q362" s="9">
        <f>Q116*Traffic!Q1640*12/10^7*$C362</f>
        <v>0</v>
      </c>
      <c r="R362" s="9">
        <f>R116*Traffic!R1640*12/10^7*$C362</f>
        <v>0</v>
      </c>
      <c r="S362" s="9">
        <f>S116*Traffic!S1640*12/10^7*$C362</f>
        <v>0</v>
      </c>
      <c r="T362" s="9"/>
      <c r="U362" s="9">
        <f>U116*Traffic!U1640*365/10^7*$C362</f>
        <v>0.12167943200251299</v>
      </c>
      <c r="V362" s="9">
        <f>V116*Traffic!V1640*365/10^7*$C362</f>
        <v>3.2510674815491233E-3</v>
      </c>
      <c r="W362" s="9">
        <f>W116*Traffic!W1640*365/10^7*$C362</f>
        <v>1.7846887896652498E-2</v>
      </c>
      <c r="X362" s="9">
        <f>X116*Traffic!X1640*365/10^7*$C362</f>
        <v>0.10383665223645</v>
      </c>
      <c r="Y362" s="9">
        <f>Y116*Traffic!Y1640*365/10^7*$C362</f>
        <v>7.1334036366048223E-2</v>
      </c>
      <c r="Z362" s="9">
        <f>Z116*Traffic!Z1640*365/10^7*$C362</f>
        <v>0.15714463210940349</v>
      </c>
      <c r="AA362" s="9">
        <f>AA116*Traffic!AA1640*365/10^7*$C362</f>
        <v>2.7158697098108031E-2</v>
      </c>
      <c r="AB362" s="9"/>
      <c r="AC362" s="9">
        <f>AC116*Traffic!AC1640*12/10^7*$C362</f>
        <v>4.2995936305806122E-2</v>
      </c>
      <c r="AD362" s="9">
        <f>AD116*Traffic!AD1640*12/10^7*$C362</f>
        <v>7.4697318718199934E-4</v>
      </c>
      <c r="AE362" s="9">
        <f>AE116*Traffic!AE1640*12/10^7*$C362</f>
        <v>4.20967580148E-3</v>
      </c>
      <c r="AF362" s="9">
        <f>AF116*Traffic!AF1640*12/10^7*$C362</f>
        <v>4.4794001075939997E-2</v>
      </c>
      <c r="AG362" s="9">
        <f>AG116*Traffic!AG1640*12/10^7*$C362</f>
        <v>6.0452574380694832E-2</v>
      </c>
      <c r="AH362" s="9">
        <f>AH116*Traffic!AH1640*12/10^7*$C362</f>
        <v>7.369667027856E-2</v>
      </c>
      <c r="AI362" s="9">
        <f>AI116*Traffic!AI1640*12/10^7*$C362</f>
        <v>0</v>
      </c>
      <c r="AJ362" s="9"/>
    </row>
    <row r="363" spans="2:36" hidden="1" x14ac:dyDescent="0.3">
      <c r="B363" s="85">
        <f t="shared" si="10"/>
        <v>41729</v>
      </c>
      <c r="C363" s="3">
        <f>IF(B363&lt;Inputs!$E$13,0,1)</f>
        <v>1</v>
      </c>
      <c r="D363" s="1"/>
      <c r="E363" s="9">
        <f>E117*Traffic!E1641*365/10^7*$C363</f>
        <v>0.18696778574251408</v>
      </c>
      <c r="F363" s="9">
        <f>F117*Traffic!F1641*365/10^7*$C363</f>
        <v>1.119108991187249E-2</v>
      </c>
      <c r="G363" s="9">
        <f>G117*Traffic!G1641*365/10^7*$C363</f>
        <v>6.3454913465437482E-2</v>
      </c>
      <c r="H363" s="9">
        <f>H117*Traffic!H1641*365/10^7*$C363</f>
        <v>0.53121265873894996</v>
      </c>
      <c r="I363" s="9">
        <f>I117*Traffic!I1641*365/10^7*$C363</f>
        <v>0.68041631004393599</v>
      </c>
      <c r="J363" s="9">
        <f>J117*Traffic!J1641*365/10^7*$C363</f>
        <v>1.5516515700881037</v>
      </c>
      <c r="K363" s="9">
        <f>K117*Traffic!K1641*365/10^7*$C363</f>
        <v>0.33773036426243036</v>
      </c>
      <c r="L363" s="9"/>
      <c r="M363" s="9">
        <f>M117*Traffic!M1641*12/10^7*$C363</f>
        <v>1.056960184232064E-2</v>
      </c>
      <c r="N363" s="9">
        <f>N117*Traffic!N1641*12/10^7*$C363</f>
        <v>0</v>
      </c>
      <c r="O363" s="9">
        <f>O117*Traffic!O1641*12/10^7*$C363</f>
        <v>0</v>
      </c>
      <c r="P363" s="9">
        <f>P117*Traffic!P1641*12/10^7*$C363</f>
        <v>0</v>
      </c>
      <c r="Q363" s="9">
        <f>Q117*Traffic!Q1641*12/10^7*$C363</f>
        <v>0</v>
      </c>
      <c r="R363" s="9">
        <f>R117*Traffic!R1641*12/10^7*$C363</f>
        <v>0</v>
      </c>
      <c r="S363" s="9">
        <f>S117*Traffic!S1641*12/10^7*$C363</f>
        <v>0</v>
      </c>
      <c r="T363" s="9"/>
      <c r="U363" s="9">
        <f>U117*Traffic!U1641*365/10^7*$C363</f>
        <v>0.1495578580438425</v>
      </c>
      <c r="V363" s="9">
        <f>V117*Traffic!V1641*365/10^7*$C363</f>
        <v>3.830769175274249E-3</v>
      </c>
      <c r="W363" s="9">
        <f>W117*Traffic!W1641*365/10^7*$C363</f>
        <v>2.1106395332687503E-2</v>
      </c>
      <c r="X363" s="9">
        <f>X117*Traffic!X1641*365/10^7*$C363</f>
        <v>0.12167047745159999</v>
      </c>
      <c r="Y363" s="9">
        <f>Y117*Traffic!Y1641*365/10^7*$C363</f>
        <v>8.5530532603777812E-2</v>
      </c>
      <c r="Z363" s="9">
        <f>Z117*Traffic!Z1641*365/10^7*$C363</f>
        <v>0.18998823378048316</v>
      </c>
      <c r="AA363" s="9">
        <f>AA117*Traffic!AA1641*365/10^7*$C363</f>
        <v>3.2807251147590553E-2</v>
      </c>
      <c r="AB363" s="9"/>
      <c r="AC363" s="9">
        <f>AC117*Traffic!AC1641*12/10^7*$C363</f>
        <v>5.1638731085894396E-2</v>
      </c>
      <c r="AD363" s="9">
        <f>AD117*Traffic!AD1641*12/10^7*$C363</f>
        <v>8.8072617244949964E-4</v>
      </c>
      <c r="AE363" s="9">
        <f>AE117*Traffic!AE1641*12/10^7*$C363</f>
        <v>4.9817245000499995E-3</v>
      </c>
      <c r="AF363" s="9">
        <f>AF117*Traffic!AF1641*12/10^7*$C363</f>
        <v>5.2514419500660013E-2</v>
      </c>
      <c r="AG363" s="9">
        <f>AG117*Traffic!AG1641*12/10^7*$C363</f>
        <v>7.2520791318526581E-2</v>
      </c>
      <c r="AH363" s="9">
        <f>AH117*Traffic!AH1641*12/10^7*$C363</f>
        <v>8.9084564894100007E-2</v>
      </c>
      <c r="AI363" s="9">
        <f>AI117*Traffic!AI1641*12/10^7*$C363</f>
        <v>0</v>
      </c>
      <c r="AJ363" s="9"/>
    </row>
    <row r="364" spans="2:36" hidden="1" x14ac:dyDescent="0.3">
      <c r="B364" s="85">
        <f t="shared" si="10"/>
        <v>42094</v>
      </c>
      <c r="C364" s="3">
        <f>IF(B364&lt;Inputs!$E$13,0,1)</f>
        <v>1</v>
      </c>
      <c r="D364" s="1"/>
      <c r="E364" s="9">
        <f>E118*Traffic!E1642*365/10^7*$C364</f>
        <v>0.20017815556207699</v>
      </c>
      <c r="F364" s="9">
        <f>F118*Traffic!F1642*365/10^7*$C364</f>
        <v>1.1676438880784974E-2</v>
      </c>
      <c r="G364" s="9">
        <f>G118*Traffic!G1642*365/10^7*$C364</f>
        <v>6.6754295020237511E-2</v>
      </c>
      <c r="H364" s="9">
        <f>H118*Traffic!H1642*365/10^7*$C364</f>
        <v>0.57398069077875002</v>
      </c>
      <c r="I364" s="9">
        <f>I118*Traffic!I1642*365/10^7*$C364</f>
        <v>0.7516978378988588</v>
      </c>
      <c r="J364" s="9">
        <f>J118*Traffic!J1642*365/10^7*$C364</f>
        <v>1.7378530621866524</v>
      </c>
      <c r="K364" s="9">
        <f>K118*Traffic!K1642*365/10^7*$C364</f>
        <v>0.37742513788285142</v>
      </c>
      <c r="L364" s="9"/>
      <c r="M364" s="9">
        <f>M118*Traffic!M1642*12/10^7*$C364</f>
        <v>1.2124922566075207E-2</v>
      </c>
      <c r="N364" s="9">
        <f>N118*Traffic!N1642*12/10^7*$C364</f>
        <v>0</v>
      </c>
      <c r="O364" s="9">
        <f>O118*Traffic!O1642*12/10^7*$C364</f>
        <v>0</v>
      </c>
      <c r="P364" s="9">
        <f>P118*Traffic!P1642*12/10^7*$C364</f>
        <v>0</v>
      </c>
      <c r="Q364" s="9">
        <f>Q118*Traffic!Q1642*12/10^7*$C364</f>
        <v>0</v>
      </c>
      <c r="R364" s="9">
        <f>R118*Traffic!R1642*12/10^7*$C364</f>
        <v>0</v>
      </c>
      <c r="S364" s="9">
        <f>S118*Traffic!S1642*12/10^7*$C364</f>
        <v>0</v>
      </c>
      <c r="T364" s="9"/>
      <c r="U364" s="9">
        <f>U118*Traffic!U1642*365/10^7*$C364</f>
        <v>0.16012778669388375</v>
      </c>
      <c r="V364" s="9">
        <f>V118*Traffic!V1642*365/10^7*$C364</f>
        <v>4.1802369237007473E-3</v>
      </c>
      <c r="W364" s="9">
        <f>W118*Traffic!W1642*365/10^7*$C364</f>
        <v>2.3212135537203752E-2</v>
      </c>
      <c r="X364" s="9">
        <f>X118*Traffic!X1642*365/10^7*$C364</f>
        <v>0.13284206906474999</v>
      </c>
      <c r="Y364" s="9">
        <f>Y118*Traffic!Y1642*365/10^7*$C364</f>
        <v>9.5493584859672992E-2</v>
      </c>
      <c r="Z364" s="9">
        <f>Z118*Traffic!Z1642*365/10^7*$C364</f>
        <v>0.21292982669606614</v>
      </c>
      <c r="AA364" s="9">
        <f>AA118*Traffic!AA1642*365/10^7*$C364</f>
        <v>3.6671223390145218E-2</v>
      </c>
      <c r="AB364" s="9"/>
      <c r="AC364" s="9">
        <f>AC118*Traffic!AC1642*12/10^7*$C364</f>
        <v>5.7956729326513919E-2</v>
      </c>
      <c r="AD364" s="9">
        <f>AD118*Traffic!AD1642*12/10^7*$C364</f>
        <v>9.65585384105399E-4</v>
      </c>
      <c r="AE364" s="9">
        <f>AE118*Traffic!AE1642*12/10^7*$C364</f>
        <v>5.5059325752420006E-3</v>
      </c>
      <c r="AF364" s="9">
        <f>AF118*Traffic!AF1642*12/10^7*$C364</f>
        <v>5.748863695244999E-2</v>
      </c>
      <c r="AG364" s="9">
        <f>AG118*Traffic!AG1642*12/10^7*$C364</f>
        <v>8.1182941499398878E-2</v>
      </c>
      <c r="AH364" s="9">
        <f>AH118*Traffic!AH1642*12/10^7*$C364</f>
        <v>0.10012901555790002</v>
      </c>
      <c r="AI364" s="9">
        <f>AI118*Traffic!AI1642*12/10^7*$C364</f>
        <v>0</v>
      </c>
      <c r="AJ364" s="9"/>
    </row>
    <row r="365" spans="2:36" hidden="1" x14ac:dyDescent="0.3">
      <c r="B365" s="85">
        <f t="shared" si="10"/>
        <v>42460</v>
      </c>
      <c r="C365" s="3">
        <f>IF(B365&lt;Inputs!$E$13,0,1)</f>
        <v>1</v>
      </c>
      <c r="D365" s="1"/>
      <c r="E365" s="9">
        <f>E119*Traffic!E1643*365/10^7*$C365</f>
        <v>0.23603125795253621</v>
      </c>
      <c r="F365" s="9">
        <f>F119*Traffic!F1643*365/10^7*$C365</f>
        <v>1.3011248593008002E-2</v>
      </c>
      <c r="G365" s="9">
        <f>G119*Traffic!G1643*365/10^7*$C365</f>
        <v>7.5212259910439977E-2</v>
      </c>
      <c r="H365" s="9">
        <f>H119*Traffic!H1643*365/10^7*$C365</f>
        <v>0.63983564461200004</v>
      </c>
      <c r="I365" s="9">
        <f>I119*Traffic!I1643*365/10^7*$C365</f>
        <v>0.85688914689293183</v>
      </c>
      <c r="J365" s="9">
        <f>J119*Traffic!J1643*365/10^7*$C365</f>
        <v>1.9463347312590242</v>
      </c>
      <c r="K365" s="9">
        <f>K119*Traffic!K1643*365/10^7*$C365</f>
        <v>0.42333509490621557</v>
      </c>
      <c r="L365" s="9"/>
      <c r="M365" s="9">
        <f>M119*Traffic!M1643*12/10^7*$C365</f>
        <v>1.3863322320852477E-2</v>
      </c>
      <c r="N365" s="9">
        <f>N119*Traffic!N1643*12/10^7*$C365</f>
        <v>0</v>
      </c>
      <c r="O365" s="9">
        <f>O119*Traffic!O1643*12/10^7*$C365</f>
        <v>0</v>
      </c>
      <c r="P365" s="9">
        <f>P119*Traffic!P1643*12/10^7*$C365</f>
        <v>0</v>
      </c>
      <c r="Q365" s="9">
        <f>Q119*Traffic!Q1643*12/10^7*$C365</f>
        <v>0</v>
      </c>
      <c r="R365" s="9">
        <f>R119*Traffic!R1643*12/10^7*$C365</f>
        <v>0</v>
      </c>
      <c r="S365" s="9">
        <f>S119*Traffic!S1643*12/10^7*$C365</f>
        <v>0</v>
      </c>
      <c r="T365" s="9"/>
      <c r="U365" s="9">
        <f>U119*Traffic!U1643*365/10^7*$C365</f>
        <v>0.18308596778449601</v>
      </c>
      <c r="V365" s="9">
        <f>V119*Traffic!V1643*365/10^7*$C365</f>
        <v>4.555833343181998E-3</v>
      </c>
      <c r="W365" s="9">
        <f>W119*Traffic!W1643*365/10^7*$C365</f>
        <v>2.5585767566910004E-2</v>
      </c>
      <c r="X365" s="9">
        <f>X119*Traffic!X1643*365/10^7*$C365</f>
        <v>0.144868358088</v>
      </c>
      <c r="Y365" s="9">
        <f>Y119*Traffic!Y1643*365/10^7*$C365</f>
        <v>0.10649095529701862</v>
      </c>
      <c r="Z365" s="9">
        <f>Z119*Traffic!Z1643*365/10^7*$C365</f>
        <v>0.24198212430431101</v>
      </c>
      <c r="AA365" s="9">
        <f>AA119*Traffic!AA1643*365/10^7*$C365</f>
        <v>4.1750405177376604E-2</v>
      </c>
      <c r="AB365" s="9"/>
      <c r="AC365" s="9">
        <f>AC119*Traffic!AC1643*12/10^7*$C365</f>
        <v>6.5190112415255519E-2</v>
      </c>
      <c r="AD365" s="9">
        <f>AD119*Traffic!AD1643*12/10^7*$C365</f>
        <v>1.0571654345525993E-3</v>
      </c>
      <c r="AE365" s="9">
        <f>AE119*Traffic!AE1643*12/10^7*$C365</f>
        <v>6.0956950168979986E-3</v>
      </c>
      <c r="AF365" s="9">
        <f>AF119*Traffic!AF1643*12/10^7*$C365</f>
        <v>6.3042330546900005E-2</v>
      </c>
      <c r="AG365" s="9">
        <f>AG119*Traffic!AG1643*12/10^7*$C365</f>
        <v>9.1037716247612532E-2</v>
      </c>
      <c r="AH365" s="9">
        <f>AH119*Traffic!AH1643*12/10^7*$C365</f>
        <v>0.11270466535904999</v>
      </c>
      <c r="AI365" s="9">
        <f>AI119*Traffic!AI1643*12/10^7*$C365</f>
        <v>0</v>
      </c>
      <c r="AJ365" s="9"/>
    </row>
    <row r="366" spans="2:36" hidden="1" x14ac:dyDescent="0.3">
      <c r="B366" s="85">
        <f t="shared" si="10"/>
        <v>42825</v>
      </c>
      <c r="C366" s="3">
        <f>IF(B366&lt;Inputs!$E$13,0,1)</f>
        <v>1</v>
      </c>
      <c r="D366" s="1"/>
      <c r="E366" s="9">
        <f>E120*Traffic!E1644*365/10^7*$C366</f>
        <v>0.25386296721091456</v>
      </c>
      <c r="F366" s="9">
        <f>F120*Traffic!F1644*365/10^7*$C366</f>
        <v>1.448550474481273E-2</v>
      </c>
      <c r="G366" s="9">
        <f>G120*Traffic!G1644*365/10^7*$C366</f>
        <v>8.4543495602932492E-2</v>
      </c>
      <c r="H366" s="9">
        <f>H120*Traffic!H1644*365/10^7*$C366</f>
        <v>0.69106720045605008</v>
      </c>
      <c r="I366" s="9">
        <f>I120*Traffic!I1644*365/10^7*$C366</f>
        <v>0.9471550783377044</v>
      </c>
      <c r="J366" s="9">
        <f>J120*Traffic!J1644*365/10^7*$C366</f>
        <v>2.1821160845454068</v>
      </c>
      <c r="K366" s="9">
        <f>K120*Traffic!K1644*365/10^7*$C366</f>
        <v>0.47430438215654025</v>
      </c>
      <c r="L366" s="9"/>
      <c r="M366" s="9">
        <f>M120*Traffic!M1644*12/10^7*$C366</f>
        <v>1.4910577966179844E-2</v>
      </c>
      <c r="N366" s="9">
        <f>N120*Traffic!N1644*12/10^7*$C366</f>
        <v>0</v>
      </c>
      <c r="O366" s="9">
        <f>O120*Traffic!O1644*12/10^7*$C366</f>
        <v>0</v>
      </c>
      <c r="P366" s="9">
        <f>P120*Traffic!P1644*12/10^7*$C366</f>
        <v>0</v>
      </c>
      <c r="Q366" s="9">
        <f>Q120*Traffic!Q1644*12/10^7*$C366</f>
        <v>0</v>
      </c>
      <c r="R366" s="9">
        <f>R120*Traffic!R1644*12/10^7*$C366</f>
        <v>0</v>
      </c>
      <c r="S366" s="9">
        <f>S120*Traffic!S1644*12/10^7*$C366</f>
        <v>0</v>
      </c>
      <c r="T366" s="9"/>
      <c r="U366" s="9">
        <f>U120*Traffic!U1644*365/10^7*$C366</f>
        <v>0.20922405591014731</v>
      </c>
      <c r="V366" s="9">
        <f>V120*Traffic!V1644*365/10^7*$C366</f>
        <v>4.9714544388000017E-3</v>
      </c>
      <c r="W366" s="9">
        <f>W120*Traffic!W1644*365/10^7*$C366</f>
        <v>2.8195791516656254E-2</v>
      </c>
      <c r="X366" s="9">
        <f>X120*Traffic!X1644*365/10^7*$C366</f>
        <v>0.15804653427750004</v>
      </c>
      <c r="Y366" s="9">
        <f>Y120*Traffic!Y1644*365/10^7*$C366</f>
        <v>0.11889670341548063</v>
      </c>
      <c r="Z366" s="9">
        <f>Z120*Traffic!Z1644*365/10^7*$C366</f>
        <v>0.27129452794678127</v>
      </c>
      <c r="AA366" s="9">
        <f>AA120*Traffic!AA1644*365/10^7*$C366</f>
        <v>4.6784741450641883E-2</v>
      </c>
      <c r="AB366" s="9"/>
      <c r="AC366" s="9">
        <f>AC120*Traffic!AC1644*12/10^7*$C366</f>
        <v>7.3631794216289403E-2</v>
      </c>
      <c r="AD366" s="9">
        <f>AD120*Traffic!AD1644*12/10^7*$C366</f>
        <v>1.1607805532681992E-3</v>
      </c>
      <c r="AE366" s="9">
        <f>AE120*Traffic!AE1644*12/10^7*$C366</f>
        <v>6.7584723235560003E-3</v>
      </c>
      <c r="AF366" s="9">
        <f>AF120*Traffic!AF1644*12/10^7*$C366</f>
        <v>6.919462582008E-2</v>
      </c>
      <c r="AG366" s="9">
        <f>AG120*Traffic!AG1644*12/10^7*$C366</f>
        <v>0.10226066857803322</v>
      </c>
      <c r="AH366" s="9">
        <f>AH120*Traffic!AH1644*12/10^7*$C366</f>
        <v>0.12713861106594002</v>
      </c>
      <c r="AI366" s="9">
        <f>AI120*Traffic!AI1644*12/10^7*$C366</f>
        <v>0</v>
      </c>
      <c r="AJ366" s="9"/>
    </row>
    <row r="367" spans="2:36" hidden="1" x14ac:dyDescent="0.3">
      <c r="B367" s="85">
        <f t="shared" si="10"/>
        <v>43190</v>
      </c>
      <c r="C367" s="3">
        <f>IF(B367&lt;Inputs!$E$13,0,1)</f>
        <v>1</v>
      </c>
      <c r="D367" s="1"/>
      <c r="E367" s="9">
        <f>E121*Traffic!E1645*365/10^7*$C367</f>
        <v>0.29795375593431006</v>
      </c>
      <c r="F367" s="9">
        <f>F121*Traffic!F1645*365/10^7*$C367</f>
        <v>1.6021328826955492E-2</v>
      </c>
      <c r="G367" s="9">
        <f>G121*Traffic!G1645*365/10^7*$C367</f>
        <v>9.4534508863665004E-2</v>
      </c>
      <c r="H367" s="9">
        <f>H121*Traffic!H1645*365/10^7*$C367</f>
        <v>0.76705341108375014</v>
      </c>
      <c r="I367" s="9">
        <f>I121*Traffic!I1645*365/10^7*$C367</f>
        <v>1.0765451271296795</v>
      </c>
      <c r="J367" s="9">
        <f>J121*Traffic!J1645*365/10^7*$C367</f>
        <v>2.4902342541065616</v>
      </c>
      <c r="K367" s="9">
        <f>K121*Traffic!K1645*365/10^7*$C367</f>
        <v>0.54100033380087043</v>
      </c>
      <c r="L367" s="9"/>
      <c r="M367" s="9">
        <f>M121*Traffic!M1645*12/10^7*$C367</f>
        <v>1.7044600328784004E-2</v>
      </c>
      <c r="N367" s="9">
        <f>N121*Traffic!N1645*12/10^7*$C367</f>
        <v>0</v>
      </c>
      <c r="O367" s="9">
        <f>O121*Traffic!O1645*12/10^7*$C367</f>
        <v>0</v>
      </c>
      <c r="P367" s="9">
        <f>P121*Traffic!P1645*12/10^7*$C367</f>
        <v>0</v>
      </c>
      <c r="Q367" s="9">
        <f>Q121*Traffic!Q1645*12/10^7*$C367</f>
        <v>0</v>
      </c>
      <c r="R367" s="9">
        <f>R121*Traffic!R1645*12/10^7*$C367</f>
        <v>0</v>
      </c>
      <c r="S367" s="9">
        <f>S121*Traffic!S1645*12/10^7*$C367</f>
        <v>0</v>
      </c>
      <c r="T367" s="9"/>
      <c r="U367" s="9">
        <f>U121*Traffic!U1645*365/10^7*$C367</f>
        <v>0.23834072361802505</v>
      </c>
      <c r="V367" s="9">
        <f>V121*Traffic!V1645*365/10^7*$C367</f>
        <v>5.4022536408359972E-3</v>
      </c>
      <c r="W367" s="9">
        <f>W121*Traffic!W1645*365/10^7*$C367</f>
        <v>3.0970256451192498E-2</v>
      </c>
      <c r="X367" s="9">
        <f>X121*Traffic!X1645*365/10^7*$C367</f>
        <v>0.17533813203262499</v>
      </c>
      <c r="Y367" s="9">
        <f>Y121*Traffic!Y1645*365/10^7*$C367</f>
        <v>0.13506317699693107</v>
      </c>
      <c r="Z367" s="9">
        <f>Z121*Traffic!Z1645*365/10^7*$C367</f>
        <v>0.30765567853087411</v>
      </c>
      <c r="AA367" s="9">
        <f>AA121*Traffic!AA1645*365/10^7*$C367</f>
        <v>5.3010543634332913E-2</v>
      </c>
      <c r="AB367" s="9"/>
      <c r="AC367" s="9">
        <f>AC121*Traffic!AC1645*12/10^7*$C367</f>
        <v>8.3002088597337015E-2</v>
      </c>
      <c r="AD367" s="9">
        <f>AD121*Traffic!AD1645*12/10^7*$C367</f>
        <v>1.2731126009300998E-3</v>
      </c>
      <c r="AE367" s="9">
        <f>AE121*Traffic!AE1645*12/10^7*$C367</f>
        <v>7.4930428741980006E-3</v>
      </c>
      <c r="AF367" s="9">
        <f>AF121*Traffic!AF1645*12/10^7*$C367</f>
        <v>7.5953916885600006E-2</v>
      </c>
      <c r="AG367" s="9">
        <f>AG121*Traffic!AG1645*12/10^7*$C367</f>
        <v>0.11494126256613039</v>
      </c>
      <c r="AH367" s="9">
        <f>AH121*Traffic!AH1645*12/10^7*$C367</f>
        <v>0.14357294957940003</v>
      </c>
      <c r="AI367" s="9">
        <f>AI121*Traffic!AI1645*12/10^7*$C367</f>
        <v>0</v>
      </c>
      <c r="AJ367" s="9"/>
    </row>
    <row r="368" spans="2:36" hidden="1" x14ac:dyDescent="0.3">
      <c r="B368" s="85">
        <f t="shared" si="10"/>
        <v>43555</v>
      </c>
      <c r="C368" s="3">
        <f>IF(B368&lt;Inputs!$E$13,0,1)</f>
        <v>1</v>
      </c>
      <c r="D368" s="1"/>
      <c r="E368" s="9">
        <f>E122*Traffic!E1646*365/10^7*$C368</f>
        <v>0.32046693342478921</v>
      </c>
      <c r="F368" s="9">
        <f>F122*Traffic!F1646*365/10^7*$C368</f>
        <v>1.6732177963447489E-2</v>
      </c>
      <c r="G368" s="9">
        <f>G122*Traffic!G1646*365/10^7*$C368</f>
        <v>9.9980994813457486E-2</v>
      </c>
      <c r="H368" s="9">
        <f>H122*Traffic!H1646*365/10^7*$C368</f>
        <v>0.84839183309805</v>
      </c>
      <c r="I368" s="9">
        <f>I122*Traffic!I1646*365/10^7*$C368</f>
        <v>1.2199410523510317</v>
      </c>
      <c r="J368" s="9">
        <f>J122*Traffic!J1646*365/10^7*$C368</f>
        <v>2.7809286721261715</v>
      </c>
      <c r="K368" s="9">
        <f>K122*Traffic!K1646*365/10^7*$C368</f>
        <v>0.60097911830418549</v>
      </c>
      <c r="L368" s="9"/>
      <c r="M368" s="9">
        <f>M122*Traffic!M1646*12/10^7*$C368</f>
        <v>1.9410882932941922E-2</v>
      </c>
      <c r="N368" s="9">
        <f>N122*Traffic!N1646*12/10^7*$C368</f>
        <v>0</v>
      </c>
      <c r="O368" s="9">
        <f>O122*Traffic!O1646*12/10^7*$C368</f>
        <v>0</v>
      </c>
      <c r="P368" s="9">
        <f>P122*Traffic!P1646*12/10^7*$C368</f>
        <v>0</v>
      </c>
      <c r="Q368" s="9">
        <f>Q122*Traffic!Q1646*12/10^7*$C368</f>
        <v>0</v>
      </c>
      <c r="R368" s="9">
        <f>R122*Traffic!R1646*12/10^7*$C368</f>
        <v>0</v>
      </c>
      <c r="S368" s="9">
        <f>S122*Traffic!S1646*12/10^7*$C368</f>
        <v>0</v>
      </c>
      <c r="T368" s="9"/>
      <c r="U368" s="9">
        <f>U122*Traffic!U1646*365/10^7*$C368</f>
        <v>0.25635072962160904</v>
      </c>
      <c r="V368" s="9">
        <f>V122*Traffic!V1646*365/10^7*$C368</f>
        <v>6.0771180174599921E-3</v>
      </c>
      <c r="W368" s="9">
        <f>W122*Traffic!W1646*365/10^7*$C368</f>
        <v>3.527367858103251E-2</v>
      </c>
      <c r="X368" s="9">
        <f>X122*Traffic!X1646*365/10^7*$C368</f>
        <v>0.19037341478100003</v>
      </c>
      <c r="Y368" s="9">
        <f>Y122*Traffic!Y1646*365/10^7*$C368</f>
        <v>0.15024246329711646</v>
      </c>
      <c r="Z368" s="9">
        <f>Z122*Traffic!Z1646*365/10^7*$C368</f>
        <v>0.34783768147875943</v>
      </c>
      <c r="AA368" s="9">
        <f>AA122*Traffic!AA1646*365/10^7*$C368</f>
        <v>5.9591472856045435E-2</v>
      </c>
      <c r="AB368" s="9"/>
      <c r="AC368" s="9">
        <f>AC122*Traffic!AC1646*12/10^7*$C368</f>
        <v>9.3598160788581131E-2</v>
      </c>
      <c r="AD368" s="9">
        <f>AD122*Traffic!AD1646*12/10^7*$C368</f>
        <v>1.3928222774519997E-3</v>
      </c>
      <c r="AE368" s="9">
        <f>AE122*Traffic!AE1646*12/10^7*$C368</f>
        <v>8.3006179435439996E-3</v>
      </c>
      <c r="AF368" s="9">
        <f>AF122*Traffic!AF1646*12/10^7*$C368</f>
        <v>8.3318147363519987E-2</v>
      </c>
      <c r="AG368" s="9">
        <f>AG122*Traffic!AG1646*12/10^7*$C368</f>
        <v>0.1291738282427837</v>
      </c>
      <c r="AH368" s="9">
        <f>AH122*Traffic!AH1646*12/10^7*$C368</f>
        <v>0.16203966721542001</v>
      </c>
      <c r="AI368" s="9">
        <f>AI122*Traffic!AI1646*12/10^7*$C368</f>
        <v>0</v>
      </c>
      <c r="AJ368" s="9"/>
    </row>
    <row r="369" spans="2:36" hidden="1" x14ac:dyDescent="0.3">
      <c r="B369" s="85">
        <f t="shared" si="10"/>
        <v>43921</v>
      </c>
      <c r="C369" s="3">
        <f>IF(B369&lt;Inputs!$E$13,0,1)</f>
        <v>1</v>
      </c>
      <c r="D369" s="1"/>
      <c r="E369" s="9">
        <f>E123*Traffic!E1647*365/10^7*$C369</f>
        <v>0.37346206395018439</v>
      </c>
      <c r="F369" s="9">
        <f>F123*Traffic!F1647*365/10^7*$C369</f>
        <v>1.8497943795422227E-2</v>
      </c>
      <c r="G369" s="9">
        <f>G123*Traffic!G1647*365/10^7*$C369</f>
        <v>0.11143853767398251</v>
      </c>
      <c r="H369" s="9">
        <f>H123*Traffic!H1647*365/10^7*$C369</f>
        <v>0.93605403645097485</v>
      </c>
      <c r="I369" s="9">
        <f>I123*Traffic!I1647*365/10^7*$C369</f>
        <v>1.3776313638440489</v>
      </c>
      <c r="J369" s="9">
        <f>J123*Traffic!J1647*365/10^7*$C369</f>
        <v>3.1538588760752382</v>
      </c>
      <c r="K369" s="9">
        <f>K123*Traffic!K1647*365/10^7*$C369</f>
        <v>0.68451463076118357</v>
      </c>
      <c r="L369" s="9"/>
      <c r="M369" s="9">
        <f>M123*Traffic!M1647*12/10^7*$C369</f>
        <v>2.2040937027298566E-2</v>
      </c>
      <c r="N369" s="9">
        <f>N123*Traffic!N1647*12/10^7*$C369</f>
        <v>0</v>
      </c>
      <c r="O369" s="9">
        <f>O123*Traffic!O1647*12/10^7*$C369</f>
        <v>0</v>
      </c>
      <c r="P369" s="9">
        <f>P123*Traffic!P1647*12/10^7*$C369</f>
        <v>0</v>
      </c>
      <c r="Q369" s="9">
        <f>Q123*Traffic!Q1647*12/10^7*$C369</f>
        <v>0</v>
      </c>
      <c r="R369" s="9">
        <f>R123*Traffic!R1647*12/10^7*$C369</f>
        <v>0</v>
      </c>
      <c r="S369" s="9">
        <f>S123*Traffic!S1647*12/10^7*$C369</f>
        <v>0</v>
      </c>
      <c r="T369" s="9"/>
      <c r="U369" s="9">
        <f>U123*Traffic!U1647*365/10^7*$C369</f>
        <v>0.29108472963861204</v>
      </c>
      <c r="V369" s="9">
        <f>V123*Traffic!V1647*365/10^7*$C369</f>
        <v>6.5923169845409878E-3</v>
      </c>
      <c r="W369" s="9">
        <f>W123*Traffic!W1647*365/10^7*$C369</f>
        <v>3.8574003821888754E-2</v>
      </c>
      <c r="X369" s="9">
        <f>X123*Traffic!X1647*365/10^7*$C369</f>
        <v>0.21013846862160004</v>
      </c>
      <c r="Y369" s="9">
        <f>Y123*Traffic!Y1647*365/10^7*$C369</f>
        <v>0.16974334459542761</v>
      </c>
      <c r="Z369" s="9">
        <f>Z123*Traffic!Z1647*365/10^7*$C369</f>
        <v>0.3921083061427883</v>
      </c>
      <c r="AA369" s="9">
        <f>AA123*Traffic!AA1647*365/10^7*$C369</f>
        <v>6.750999481352736E-2</v>
      </c>
      <c r="AB369" s="9"/>
      <c r="AC369" s="9">
        <f>AC123*Traffic!AC1647*12/10^7*$C369</f>
        <v>0.10561091714611705</v>
      </c>
      <c r="AD369" s="9">
        <f>AD123*Traffic!AD1647*12/10^7*$C369</f>
        <v>1.5301032322652989E-3</v>
      </c>
      <c r="AE369" s="9">
        <f>AE123*Traffic!AE1647*12/10^7*$C369</f>
        <v>9.1938292726859994E-3</v>
      </c>
      <c r="AF369" s="9">
        <f>AF123*Traffic!AF1647*12/10^7*$C369</f>
        <v>9.1477243665540026E-2</v>
      </c>
      <c r="AG369" s="9">
        <f>AG123*Traffic!AG1647*12/10^7*$C369</f>
        <v>0.14516455550975246</v>
      </c>
      <c r="AH369" s="9">
        <f>AH123*Traffic!AH1647*12/10^7*$C369</f>
        <v>0.18270992601657002</v>
      </c>
      <c r="AI369" s="9">
        <f>AI123*Traffic!AI1647*12/10^7*$C369</f>
        <v>0</v>
      </c>
      <c r="AJ369" s="9"/>
    </row>
    <row r="370" spans="2:36" hidden="1" x14ac:dyDescent="0.3">
      <c r="B370" s="85">
        <f t="shared" si="10"/>
        <v>44286</v>
      </c>
      <c r="C370" s="3">
        <f>IF(B370&lt;Inputs!$E$13,0,1)</f>
        <v>1</v>
      </c>
      <c r="D370" s="1"/>
      <c r="E370" s="9">
        <f>E124*Traffic!E1648*365/10^7*$C370</f>
        <v>0.31498772340605574</v>
      </c>
      <c r="F370" s="9">
        <f>F124*Traffic!F1648*365/10^7*$C370</f>
        <v>1.8046728985514977E-2</v>
      </c>
      <c r="G370" s="9">
        <f>G124*Traffic!G1648*365/10^7*$C370</f>
        <v>0.11016866465174999</v>
      </c>
      <c r="H370" s="9">
        <f>H124*Traffic!H1648*365/10^7*$C370</f>
        <v>0.78548803540200007</v>
      </c>
      <c r="I370" s="9">
        <f>I124*Traffic!I1648*365/10^7*$C370</f>
        <v>1.1813030956265456</v>
      </c>
      <c r="J370" s="9">
        <f>J124*Traffic!J1648*365/10^7*$C370</f>
        <v>2.8917126892574454</v>
      </c>
      <c r="K370" s="9">
        <f>K124*Traffic!K1648*365/10^7*$C370</f>
        <v>0.62262766281325665</v>
      </c>
      <c r="L370" s="9"/>
      <c r="M370" s="9">
        <f>M124*Traffic!M1648*12/10^7*$C370</f>
        <v>1.9557333379315197E-2</v>
      </c>
      <c r="N370" s="9">
        <f>N124*Traffic!N1648*12/10^7*$C370</f>
        <v>0</v>
      </c>
      <c r="O370" s="9">
        <f>O124*Traffic!O1648*12/10^7*$C370</f>
        <v>0</v>
      </c>
      <c r="P370" s="9">
        <f>P124*Traffic!P1648*12/10^7*$C370</f>
        <v>0</v>
      </c>
      <c r="Q370" s="9">
        <f>Q124*Traffic!Q1648*12/10^7*$C370</f>
        <v>0</v>
      </c>
      <c r="R370" s="9">
        <f>R124*Traffic!R1648*12/10^7*$C370</f>
        <v>0</v>
      </c>
      <c r="S370" s="9">
        <f>S124*Traffic!S1648*12/10^7*$C370</f>
        <v>0</v>
      </c>
      <c r="T370" s="9"/>
      <c r="U370" s="9">
        <f>U124*Traffic!U1648*365/10^7*$C370</f>
        <v>0.25815828026166499</v>
      </c>
      <c r="V370" s="9">
        <f>V124*Traffic!V1648*365/10^7*$C370</f>
        <v>6.3500344610287526E-3</v>
      </c>
      <c r="W370" s="9">
        <f>W124*Traffic!W1648*365/10^7*$C370</f>
        <v>3.750466091681251E-2</v>
      </c>
      <c r="X370" s="9">
        <f>X124*Traffic!X1648*365/10^7*$C370</f>
        <v>0.18093795436214999</v>
      </c>
      <c r="Y370" s="9">
        <f>Y124*Traffic!Y1648*365/10^7*$C370</f>
        <v>0.14921041807459334</v>
      </c>
      <c r="Z370" s="9">
        <f>Z124*Traffic!Z1648*365/10^7*$C370</f>
        <v>0.35746297369346197</v>
      </c>
      <c r="AA370" s="9">
        <f>AA124*Traffic!AA1648*365/10^7*$C370</f>
        <v>6.1055246282431551E-2</v>
      </c>
      <c r="AB370" s="9"/>
      <c r="AC370" s="9">
        <f>AC124*Traffic!AC1648*12/10^7*$C370</f>
        <v>9.3327284903050797E-2</v>
      </c>
      <c r="AD370" s="9">
        <f>AD124*Traffic!AD1648*12/10^7*$C370</f>
        <v>1.4921667831311978E-3</v>
      </c>
      <c r="AE370" s="9">
        <f>AE124*Traffic!AE1648*12/10^7*$C370</f>
        <v>9.0882175729499991E-3</v>
      </c>
      <c r="AF370" s="9">
        <f>AF124*Traffic!AF1648*12/10^7*$C370</f>
        <v>7.8509760054839992E-2</v>
      </c>
      <c r="AG370" s="9">
        <f>AG124*Traffic!AG1648*12/10^7*$C370</f>
        <v>0.12712340276493322</v>
      </c>
      <c r="AH370" s="9">
        <f>AH124*Traffic!AH1648*12/10^7*$C370</f>
        <v>0.16805762250827216</v>
      </c>
      <c r="AI370" s="9">
        <f>AI124*Traffic!AI1648*12/10^7*$C370</f>
        <v>0</v>
      </c>
      <c r="AJ370" s="9"/>
    </row>
    <row r="371" spans="2:36" x14ac:dyDescent="0.3">
      <c r="B371" s="85">
        <f t="shared" si="10"/>
        <v>44651</v>
      </c>
      <c r="C371" s="3">
        <f>IF(B371&lt;Inputs!$E$13,0,1)</f>
        <v>1</v>
      </c>
      <c r="D371" s="1"/>
      <c r="E371" s="9">
        <f>E125*Traffic!E1649*365/10^7*$C371</f>
        <v>7.1393840266292474E-2</v>
      </c>
      <c r="F371" s="9">
        <f>F125*Traffic!F1649*365/10^7*$C371</f>
        <v>1.062595965034489E-2</v>
      </c>
      <c r="G371" s="9">
        <f>G125*Traffic!G1649*365/10^7*$C371</f>
        <v>6.6542695436107455E-2</v>
      </c>
      <c r="H371" s="9">
        <f>H125*Traffic!H1649*365/10^7*$C371</f>
        <v>0.15109423099864988</v>
      </c>
      <c r="I371" s="9">
        <f>I125*Traffic!I1649*365/10^7*$C371</f>
        <v>0.24207872364541777</v>
      </c>
      <c r="J371" s="9">
        <f>J125*Traffic!J1649*365/10^7*$C371</f>
        <v>0.9551786010521427</v>
      </c>
      <c r="K371" s="9">
        <f>K125*Traffic!K1649*365/10^7*$C371</f>
        <v>0.19503114619675652</v>
      </c>
      <c r="L371" s="9"/>
      <c r="M371" s="9">
        <f>M125*Traffic!M1649*12/10^7*$C371</f>
        <v>2.3809219911187203E-3</v>
      </c>
      <c r="N371" s="9">
        <f>N125*Traffic!N1649*12/10^7*$C371</f>
        <v>0</v>
      </c>
      <c r="O371" s="9">
        <f>O125*Traffic!O1649*12/10^7*$C371</f>
        <v>0</v>
      </c>
      <c r="P371" s="9">
        <f>P125*Traffic!P1649*12/10^7*$C371</f>
        <v>0</v>
      </c>
      <c r="Q371" s="9">
        <f>Q125*Traffic!Q1649*12/10^7*$C371</f>
        <v>0</v>
      </c>
      <c r="R371" s="9">
        <f>R125*Traffic!R1649*12/10^7*$C371</f>
        <v>0</v>
      </c>
      <c r="S371" s="9">
        <f>S125*Traffic!S1649*12/10^7*$C371</f>
        <v>0</v>
      </c>
      <c r="T371" s="9"/>
      <c r="U371" s="9">
        <f>U125*Traffic!U1649*365/10^7*$C371</f>
        <v>5.6146470455743766E-2</v>
      </c>
      <c r="V371" s="9">
        <f>V125*Traffic!V1649*365/10^7*$C371</f>
        <v>3.827287116639517E-3</v>
      </c>
      <c r="W371" s="9">
        <f>W125*Traffic!W1649*365/10^7*$C371</f>
        <v>2.2726935938386213E-2</v>
      </c>
      <c r="X371" s="9">
        <f>X125*Traffic!X1649*365/10^7*$C371</f>
        <v>3.4301777602888127E-2</v>
      </c>
      <c r="Y371" s="9">
        <f>Y125*Traffic!Y1649*365/10^7*$C371</f>
        <v>2.9653857995567728E-2</v>
      </c>
      <c r="Z371" s="9">
        <f>Z125*Traffic!Z1649*365/10^7*$C371</f>
        <v>0.1177146261951699</v>
      </c>
      <c r="AA371" s="9">
        <f>AA125*Traffic!AA1649*365/10^7*$C371</f>
        <v>1.9154070190143691E-2</v>
      </c>
      <c r="AB371" s="9"/>
      <c r="AC371" s="9">
        <f>AC125*Traffic!AC1649*12/10^7*$C371</f>
        <v>2.2368824502068275E-2</v>
      </c>
      <c r="AD371" s="9">
        <f>AD125*Traffic!AD1649*12/10^7*$C371</f>
        <v>9.9121785486223522E-4</v>
      </c>
      <c r="AE371" s="9">
        <f>AE125*Traffic!AE1649*12/10^7*$C371</f>
        <v>6.1991572311083246E-3</v>
      </c>
      <c r="AF371" s="9">
        <f>AF125*Traffic!AF1649*12/10^7*$C371</f>
        <v>1.5994584720442344E-2</v>
      </c>
      <c r="AG371" s="9">
        <f>AG125*Traffic!AG1649*12/10^7*$C371</f>
        <v>2.6899430936116939E-2</v>
      </c>
      <c r="AH371" s="9">
        <f>AH125*Traffic!AH1649*12/10^7*$C371</f>
        <v>6.4418736924881412E-2</v>
      </c>
      <c r="AI371" s="9">
        <f>AI125*Traffic!AI1649*12/10^7*$C371</f>
        <v>0</v>
      </c>
      <c r="AJ371" s="9"/>
    </row>
    <row r="372" spans="2:36" x14ac:dyDescent="0.3">
      <c r="B372" s="85">
        <f t="shared" si="10"/>
        <v>45016</v>
      </c>
      <c r="C372" s="3">
        <f>IF(B372&lt;Inputs!$E$13,0,1)</f>
        <v>1</v>
      </c>
      <c r="D372" s="1"/>
      <c r="E372" s="9">
        <f>E126*Traffic!E1650*365/10^7*$C372</f>
        <v>7.7730043589925912E-2</v>
      </c>
      <c r="F372" s="9">
        <f>F126*Traffic!F1650*365/10^7*$C372</f>
        <v>1.1272372195740865E-2</v>
      </c>
      <c r="G372" s="9">
        <f>G126*Traffic!G1650*365/10^7*$C372</f>
        <v>7.0590709408470648E-2</v>
      </c>
      <c r="H372" s="9">
        <f>H126*Traffic!H1650*365/10^7*$C372</f>
        <v>0.16005779416194812</v>
      </c>
      <c r="I372" s="9">
        <f>I126*Traffic!I1650*365/10^7*$C372</f>
        <v>0.25643988035897702</v>
      </c>
      <c r="J372" s="9">
        <f>J126*Traffic!J1650*365/10^7*$C372</f>
        <v>1.0123156482787161</v>
      </c>
      <c r="K372" s="9">
        <f>K126*Traffic!K1650*365/10^7*$C372</f>
        <v>0.20669755476016258</v>
      </c>
      <c r="L372" s="9"/>
      <c r="M372" s="9">
        <f>M126*Traffic!M1650*12/10^7*$C372</f>
        <v>2.3928266010743138E-3</v>
      </c>
      <c r="N372" s="9">
        <f>N126*Traffic!N1650*12/10^7*$C372</f>
        <v>0</v>
      </c>
      <c r="O372" s="9">
        <f>O126*Traffic!O1650*12/10^7*$C372</f>
        <v>0</v>
      </c>
      <c r="P372" s="9">
        <f>P126*Traffic!P1650*12/10^7*$C372</f>
        <v>0</v>
      </c>
      <c r="Q372" s="9">
        <f>Q126*Traffic!Q1650*12/10^7*$C372</f>
        <v>0</v>
      </c>
      <c r="R372" s="9">
        <f>R126*Traffic!R1650*12/10^7*$C372</f>
        <v>0</v>
      </c>
      <c r="S372" s="9">
        <f>S126*Traffic!S1650*12/10^7*$C372</f>
        <v>0</v>
      </c>
      <c r="T372" s="9"/>
      <c r="U372" s="9">
        <f>U126*Traffic!U1650*365/10^7*$C372</f>
        <v>5.9562047408468183E-2</v>
      </c>
      <c r="V372" s="9">
        <f>V126*Traffic!V1650*365/10^7*$C372</f>
        <v>3.9888836837865182E-3</v>
      </c>
      <c r="W372" s="9">
        <f>W126*Traffic!W1650*365/10^7*$C372</f>
        <v>2.3686517678006953E-2</v>
      </c>
      <c r="X372" s="9">
        <f>X126*Traffic!X1650*365/10^7*$C372</f>
        <v>3.6353647572224521E-2</v>
      </c>
      <c r="Y372" s="9">
        <f>Y126*Traffic!Y1650*365/10^7*$C372</f>
        <v>3.1427697864757138E-2</v>
      </c>
      <c r="Z372" s="9">
        <f>Z126*Traffic!Z1650*365/10^7*$C372</f>
        <v>0.12551680904115464</v>
      </c>
      <c r="AA372" s="9">
        <f>AA126*Traffic!AA1650*365/10^7*$C372</f>
        <v>2.0423611305795297E-2</v>
      </c>
      <c r="AB372" s="9"/>
      <c r="AC372" s="9">
        <f>AC126*Traffic!AC1650*12/10^7*$C372</f>
        <v>2.1033892921016616E-2</v>
      </c>
      <c r="AD372" s="9">
        <f>AD126*Traffic!AD1650*12/10^7*$C372</f>
        <v>9.319577725310493E-4</v>
      </c>
      <c r="AE372" s="9">
        <f>AE126*Traffic!AE1650*12/10^7*$C372</f>
        <v>5.8285398475559471E-3</v>
      </c>
      <c r="AF372" s="9">
        <f>AF126*Traffic!AF1650*12/10^7*$C372</f>
        <v>1.5897013676863098E-2</v>
      </c>
      <c r="AG372" s="9">
        <f>AG126*Traffic!AG1650*12/10^7*$C372</f>
        <v>2.6735337551137064E-2</v>
      </c>
      <c r="AH372" s="9">
        <f>AH126*Traffic!AH1650*12/10^7*$C372</f>
        <v>6.1438089388066414E-2</v>
      </c>
      <c r="AI372" s="9">
        <f>AI126*Traffic!AI1650*12/10^7*$C372</f>
        <v>0</v>
      </c>
      <c r="AJ372" s="9"/>
    </row>
    <row r="373" spans="2:36" x14ac:dyDescent="0.3">
      <c r="B373" s="85">
        <f t="shared" si="10"/>
        <v>45382</v>
      </c>
      <c r="C373" s="3">
        <f>IF(B373&lt;Inputs!$E$13,0,1)</f>
        <v>1</v>
      </c>
      <c r="D373" s="1"/>
      <c r="E373" s="9">
        <f>E127*Traffic!E1651*365/10^7*$C373</f>
        <v>7.8118693807875533E-2</v>
      </c>
      <c r="F373" s="9">
        <f>F127*Traffic!F1651*365/10^7*$C373</f>
        <v>1.1328734056719579E-2</v>
      </c>
      <c r="G373" s="9">
        <f>G127*Traffic!G1651*365/10^7*$C373</f>
        <v>7.094366295551302E-2</v>
      </c>
      <c r="H373" s="9">
        <f>H127*Traffic!H1651*365/10^7*$C373</f>
        <v>0.16498264936693111</v>
      </c>
      <c r="I373" s="9">
        <f>I127*Traffic!I1651*365/10^7*$C373</f>
        <v>0.26433033821617635</v>
      </c>
      <c r="J373" s="9">
        <f>J127*Traffic!J1651*365/10^7*$C373</f>
        <v>1.0349182131842496</v>
      </c>
      <c r="K373" s="9">
        <f>K127*Traffic!K1651*365/10^7*$C373</f>
        <v>0.21131261223282483</v>
      </c>
      <c r="L373" s="9"/>
      <c r="M373" s="9">
        <f>M127*Traffic!M1651*12/10^7*$C373</f>
        <v>2.6452698074876531E-3</v>
      </c>
      <c r="N373" s="9">
        <f>N127*Traffic!N1651*12/10^7*$C373</f>
        <v>0</v>
      </c>
      <c r="O373" s="9">
        <f>O127*Traffic!O1651*12/10^7*$C373</f>
        <v>0</v>
      </c>
      <c r="P373" s="9">
        <f>P127*Traffic!P1651*12/10^7*$C373</f>
        <v>0</v>
      </c>
      <c r="Q373" s="9">
        <f>Q127*Traffic!Q1651*12/10^7*$C373</f>
        <v>0</v>
      </c>
      <c r="R373" s="9">
        <f>R127*Traffic!R1651*12/10^7*$C373</f>
        <v>0</v>
      </c>
      <c r="S373" s="9">
        <f>S127*Traffic!S1651*12/10^7*$C373</f>
        <v>0</v>
      </c>
      <c r="T373" s="9"/>
      <c r="U373" s="9">
        <f>U127*Traffic!U1651*365/10^7*$C373</f>
        <v>5.9859857645510509E-2</v>
      </c>
      <c r="V373" s="9">
        <f>V127*Traffic!V1651*365/10^7*$C373</f>
        <v>4.1520005344270706E-3</v>
      </c>
      <c r="W373" s="9">
        <f>W127*Traffic!W1651*365/10^7*$C373</f>
        <v>2.4655127061625454E-2</v>
      </c>
      <c r="X373" s="9">
        <f>X127*Traffic!X1651*365/10^7*$C373</f>
        <v>3.7165336772328486E-2</v>
      </c>
      <c r="Y373" s="9">
        <f>Y127*Traffic!Y1651*365/10^7*$C373</f>
        <v>3.2129402498116799E-2</v>
      </c>
      <c r="Z373" s="9">
        <f>Z127*Traffic!Z1651*365/10^7*$C373</f>
        <v>0.1275943286390771</v>
      </c>
      <c r="AA373" s="9">
        <f>AA127*Traffic!AA1651*365/10^7*$C373</f>
        <v>2.0761657286029161E-2</v>
      </c>
      <c r="AB373" s="9"/>
      <c r="AC373" s="9">
        <f>AC127*Traffic!AC1651*12/10^7*$C373</f>
        <v>2.1530526503873944E-2</v>
      </c>
      <c r="AD373" s="9">
        <f>AD127*Traffic!AD1651*12/10^7*$C373</f>
        <v>9.5482037619110886E-4</v>
      </c>
      <c r="AE373" s="9">
        <f>AE127*Traffic!AE1651*12/10^7*$C373</f>
        <v>5.9715244337455496E-3</v>
      </c>
      <c r="AF373" s="9">
        <f>AF127*Traffic!AF1651*12/10^7*$C373</f>
        <v>1.6278460061738342E-2</v>
      </c>
      <c r="AG373" s="9">
        <f>AG127*Traffic!AG1651*12/10^7*$C373</f>
        <v>2.7376847841346044E-2</v>
      </c>
      <c r="AH373" s="9">
        <f>AH127*Traffic!AH1651*12/10^7*$C373</f>
        <v>6.288738905738836E-2</v>
      </c>
      <c r="AI373" s="9">
        <f>AI127*Traffic!AI1651*12/10^7*$C373</f>
        <v>0</v>
      </c>
      <c r="AJ373" s="9"/>
    </row>
    <row r="374" spans="2:36" x14ac:dyDescent="0.3">
      <c r="B374" s="85">
        <f t="shared" si="10"/>
        <v>45747</v>
      </c>
      <c r="C374" s="3">
        <f>IF(B374&lt;Inputs!$E$13,0,1)</f>
        <v>1</v>
      </c>
      <c r="D374" s="1"/>
      <c r="E374" s="9">
        <f>E128*Traffic!E1652*365/10^7*$C374</f>
        <v>7.8509287276914905E-2</v>
      </c>
      <c r="F374" s="9">
        <f>F128*Traffic!F1652*365/10^7*$C374</f>
        <v>1.1984608133687551E-2</v>
      </c>
      <c r="G374" s="9">
        <f>G128*Traffic!G1652*365/10^7*$C374</f>
        <v>7.505092765293743E-2</v>
      </c>
      <c r="H374" s="9">
        <f>H128*Traffic!H1652*365/10^7*$C374</f>
        <v>0.16580756261376578</v>
      </c>
      <c r="I374" s="9">
        <f>I128*Traffic!I1652*365/10^7*$C374</f>
        <v>0.26565198990725708</v>
      </c>
      <c r="J374" s="9">
        <f>J128*Traffic!J1652*365/10^7*$C374</f>
        <v>1.0577214958476313</v>
      </c>
      <c r="K374" s="9">
        <f>K128*Traffic!K1652*365/10^7*$C374</f>
        <v>0.2159686528413447</v>
      </c>
      <c r="L374" s="9"/>
      <c r="M374" s="9">
        <f>M128*Traffic!M1652*12/10^7*$C374</f>
        <v>2.6584961565250908E-3</v>
      </c>
      <c r="N374" s="9">
        <f>N128*Traffic!N1652*12/10^7*$C374</f>
        <v>0</v>
      </c>
      <c r="O374" s="9">
        <f>O128*Traffic!O1652*12/10^7*$C374</f>
        <v>0</v>
      </c>
      <c r="P374" s="9">
        <f>P128*Traffic!P1652*12/10^7*$C374</f>
        <v>0</v>
      </c>
      <c r="Q374" s="9">
        <f>Q128*Traffic!Q1652*12/10^7*$C374</f>
        <v>0</v>
      </c>
      <c r="R374" s="9">
        <f>R128*Traffic!R1652*12/10^7*$C374</f>
        <v>0</v>
      </c>
      <c r="S374" s="9">
        <f>S128*Traffic!S1652*12/10^7*$C374</f>
        <v>0</v>
      </c>
      <c r="T374" s="9"/>
      <c r="U374" s="9">
        <f>U128*Traffic!U1652*365/10^7*$C374</f>
        <v>6.3325428351303212E-2</v>
      </c>
      <c r="V374" s="9">
        <f>V128*Traffic!V1652*365/10^7*$C374</f>
        <v>4.172760537099209E-3</v>
      </c>
      <c r="W374" s="9">
        <f>W128*Traffic!W1652*365/10^7*$C374</f>
        <v>2.4778402696933578E-2</v>
      </c>
      <c r="X374" s="9">
        <f>X128*Traffic!X1652*365/10^7*$C374</f>
        <v>3.7984234023244197E-2</v>
      </c>
      <c r="Y374" s="9">
        <f>Y128*Traffic!Y1652*365/10^7*$C374</f>
        <v>3.2837338485363438E-2</v>
      </c>
      <c r="Z374" s="9">
        <f>Z128*Traffic!Z1652*365/10^7*$C374</f>
        <v>0.1311466707432333</v>
      </c>
      <c r="AA374" s="9">
        <f>AA128*Traffic!AA1652*365/10^7*$C374</f>
        <v>2.1339680699106096E-2</v>
      </c>
      <c r="AB374" s="9"/>
      <c r="AC374" s="9">
        <f>AC128*Traffic!AC1652*12/10^7*$C374</f>
        <v>2.2031600575236829E-2</v>
      </c>
      <c r="AD374" s="9">
        <f>AD128*Traffic!AD1652*12/10^7*$C374</f>
        <v>9.7788830694345492E-4</v>
      </c>
      <c r="AE374" s="9">
        <f>AE128*Traffic!AE1652*12/10^7*$C374</f>
        <v>6.1157931523008555E-3</v>
      </c>
      <c r="AF374" s="9">
        <f>AF128*Traffic!AF1652*12/10^7*$C374</f>
        <v>1.666332348512042E-2</v>
      </c>
      <c r="AG374" s="9">
        <f>AG128*Traffic!AG1652*12/10^7*$C374</f>
        <v>2.802410485101834E-2</v>
      </c>
      <c r="AH374" s="9">
        <f>AH128*Traffic!AH1652*12/10^7*$C374</f>
        <v>6.4385515138934271E-2</v>
      </c>
      <c r="AI374" s="9">
        <f>AI128*Traffic!AI1652*12/10^7*$C374</f>
        <v>0</v>
      </c>
      <c r="AJ374" s="9"/>
    </row>
    <row r="375" spans="2:36" x14ac:dyDescent="0.3">
      <c r="B375" s="85">
        <f t="shared" si="10"/>
        <v>46112</v>
      </c>
      <c r="C375" s="3">
        <f>IF(B375&lt;Inputs!$E$13,0,1)</f>
        <v>1</v>
      </c>
      <c r="D375" s="1"/>
      <c r="E375" s="9">
        <f>E129*Traffic!E1653*365/10^7*$C375</f>
        <v>7.8901833713299438E-2</v>
      </c>
      <c r="F375" s="9">
        <f>F129*Traffic!F1653*365/10^7*$C375</f>
        <v>1.2044531174355989E-2</v>
      </c>
      <c r="G375" s="9">
        <f>G129*Traffic!G1653*365/10^7*$C375</f>
        <v>7.5426182291202112E-2</v>
      </c>
      <c r="H375" s="9">
        <f>H129*Traffic!H1653*365/10^7*$C375</f>
        <v>0.17080251543750546</v>
      </c>
      <c r="I375" s="9">
        <f>I129*Traffic!I1653*365/10^7*$C375</f>
        <v>0.27365475610321327</v>
      </c>
      <c r="J375" s="9">
        <f>J129*Traffic!J1653*365/10^7*$C375</f>
        <v>1.080726938382317</v>
      </c>
      <c r="K375" s="9">
        <f>K129*Traffic!K1653*365/10^7*$C375</f>
        <v>0.22066597104064395</v>
      </c>
      <c r="L375" s="9"/>
      <c r="M375" s="9">
        <f>M129*Traffic!M1653*12/10^7*$C375</f>
        <v>2.9146785134265994E-3</v>
      </c>
      <c r="N375" s="9">
        <f>N129*Traffic!N1653*12/10^7*$C375</f>
        <v>0</v>
      </c>
      <c r="O375" s="9">
        <f>O129*Traffic!O1653*12/10^7*$C375</f>
        <v>0</v>
      </c>
      <c r="P375" s="9">
        <f>P129*Traffic!P1653*12/10^7*$C375</f>
        <v>0</v>
      </c>
      <c r="Q375" s="9">
        <f>Q129*Traffic!Q1653*12/10^7*$C375</f>
        <v>0</v>
      </c>
      <c r="R375" s="9">
        <f>R129*Traffic!R1653*12/10^7*$C375</f>
        <v>0</v>
      </c>
      <c r="S375" s="9">
        <f>S129*Traffic!S1653*12/10^7*$C375</f>
        <v>0</v>
      </c>
      <c r="T375" s="9"/>
      <c r="U375" s="9">
        <f>U129*Traffic!U1653*365/10^7*$C375</f>
        <v>6.3642055493059707E-2</v>
      </c>
      <c r="V375" s="9">
        <f>V129*Traffic!V1653*365/10^7*$C375</f>
        <v>4.3382320756393446E-3</v>
      </c>
      <c r="W375" s="9">
        <f>W129*Traffic!W1653*365/10^7*$C375</f>
        <v>2.5760994528018874E-2</v>
      </c>
      <c r="X375" s="9">
        <f>X129*Traffic!X1653*365/10^7*$C375</f>
        <v>3.9446627033139087E-2</v>
      </c>
      <c r="Y375" s="9">
        <f>Y129*Traffic!Y1653*365/10^7*$C375</f>
        <v>3.4101576017049925E-2</v>
      </c>
      <c r="Z375" s="9">
        <f>Z129*Traffic!Z1653*365/10^7*$C375</f>
        <v>0.13326687525358219</v>
      </c>
      <c r="AA375" s="9">
        <f>AA129*Traffic!AA1653*365/10^7*$C375</f>
        <v>2.1684672203741644E-2</v>
      </c>
      <c r="AB375" s="9"/>
      <c r="AC375" s="9">
        <f>AC129*Traffic!AC1653*12/10^7*$C375</f>
        <v>2.2537147124150746E-2</v>
      </c>
      <c r="AD375" s="9">
        <f>AD129*Traffic!AD1653*12/10^7*$C375</f>
        <v>1.0011630464939198E-3</v>
      </c>
      <c r="AE375" s="9">
        <f>AE129*Traffic!AE1653*12/10^7*$C375</f>
        <v>6.2613552699308734E-3</v>
      </c>
      <c r="AF375" s="9">
        <f>AF129*Traffic!AF1653*12/10^7*$C375</f>
        <v>1.7051628581234768E-2</v>
      </c>
      <c r="AG375" s="9">
        <f>AG129*Traffic!AG1653*12/10^7*$C375</f>
        <v>2.8677150009591319E-2</v>
      </c>
      <c r="AH375" s="9">
        <f>AH129*Traffic!AH1653*12/10^7*$C375</f>
        <v>6.5933099011173432E-2</v>
      </c>
      <c r="AI375" s="9">
        <f>AI129*Traffic!AI1653*12/10^7*$C375</f>
        <v>0</v>
      </c>
      <c r="AJ375" s="9"/>
    </row>
    <row r="376" spans="2:36" x14ac:dyDescent="0.3">
      <c r="B376" s="85">
        <f t="shared" si="10"/>
        <v>46477</v>
      </c>
      <c r="C376" s="3">
        <f>IF(B376&lt;Inputs!$E$13,0,1)</f>
        <v>1</v>
      </c>
      <c r="D376" s="1"/>
      <c r="E376" s="9">
        <f>E130*Traffic!E1654*365/10^7*$C376</f>
        <v>8.5396061565086404E-2</v>
      </c>
      <c r="F376" s="9">
        <f>F130*Traffic!F1654*365/10^7*$C376</f>
        <v>1.210475383022775E-2</v>
      </c>
      <c r="G376" s="9">
        <f>G130*Traffic!G1654*365/10^7*$C376</f>
        <v>7.5803313202658082E-2</v>
      </c>
      <c r="H376" s="9">
        <f>H130*Traffic!H1654*365/10^7*$C376</f>
        <v>0.17584327260041713</v>
      </c>
      <c r="I376" s="9">
        <f>I130*Traffic!I1654*365/10^7*$C376</f>
        <v>0.28173090866138123</v>
      </c>
      <c r="J376" s="9">
        <f>J130*Traffic!J1654*365/10^7*$C376</f>
        <v>1.1039359923049537</v>
      </c>
      <c r="K376" s="9">
        <f>K130*Traffic!K1654*365/10^7*$C376</f>
        <v>0.2254048632056152</v>
      </c>
      <c r="L376" s="9"/>
      <c r="M376" s="9">
        <f>M130*Traffic!M1654*12/10^7*$C376</f>
        <v>3.1733562314932105E-3</v>
      </c>
      <c r="N376" s="9">
        <f>N130*Traffic!N1654*12/10^7*$C376</f>
        <v>0</v>
      </c>
      <c r="O376" s="9">
        <f>O130*Traffic!O1654*12/10^7*$C376</f>
        <v>0</v>
      </c>
      <c r="P376" s="9">
        <f>P130*Traffic!P1654*12/10^7*$C376</f>
        <v>0</v>
      </c>
      <c r="Q376" s="9">
        <f>Q130*Traffic!Q1654*12/10^7*$C376</f>
        <v>0</v>
      </c>
      <c r="R376" s="9">
        <f>R130*Traffic!R1654*12/10^7*$C376</f>
        <v>0</v>
      </c>
      <c r="S376" s="9">
        <f>S130*Traffic!S1654*12/10^7*$C376</f>
        <v>0</v>
      </c>
      <c r="T376" s="9"/>
      <c r="U376" s="9">
        <f>U130*Traffic!U1654*365/10^7*$C376</f>
        <v>6.3960265770525007E-2</v>
      </c>
      <c r="V376" s="9">
        <f>V130*Traffic!V1654*365/10^7*$C376</f>
        <v>4.359923236017544E-3</v>
      </c>
      <c r="W376" s="9">
        <f>W130*Traffic!W1654*365/10^7*$C376</f>
        <v>2.5889799500658964E-2</v>
      </c>
      <c r="X376" s="9">
        <f>X130*Traffic!X1654*365/10^7*$C376</f>
        <v>4.0283277267793571E-2</v>
      </c>
      <c r="Y376" s="9">
        <f>Y130*Traffic!Y1654*365/10^7*$C376</f>
        <v>3.4824859443863147E-2</v>
      </c>
      <c r="Z376" s="9">
        <f>Z130*Traffic!Z1654*365/10^7*$C376</f>
        <v>0.13687679665468191</v>
      </c>
      <c r="AA376" s="9">
        <f>AA130*Traffic!AA1654*365/10^7*$C376</f>
        <v>2.2272064698051788E-2</v>
      </c>
      <c r="AB376" s="9"/>
      <c r="AC376" s="9">
        <f>AC130*Traffic!AC1654*12/10^7*$C376</f>
        <v>2.3047198348539411E-2</v>
      </c>
      <c r="AD376" s="9">
        <f>AD130*Traffic!AD1654*12/10^7*$C376</f>
        <v>1.0246460862322166E-3</v>
      </c>
      <c r="AE376" s="9">
        <f>AE130*Traffic!AE1654*12/10^7*$C376</f>
        <v>6.4082201139083802E-3</v>
      </c>
      <c r="AF376" s="9">
        <f>AF130*Traffic!AF1654*12/10^7*$C376</f>
        <v>1.7457332573454137E-2</v>
      </c>
      <c r="AG376" s="9">
        <f>AG130*Traffic!AG1654*12/10^7*$C376</f>
        <v>2.9359456347014645E-2</v>
      </c>
      <c r="AH376" s="9">
        <f>AH130*Traffic!AH1654*12/10^7*$C376</f>
        <v>6.7494549084256533E-2</v>
      </c>
      <c r="AI376" s="9">
        <f>AI130*Traffic!AI1654*12/10^7*$C376</f>
        <v>0</v>
      </c>
      <c r="AJ376" s="9"/>
    </row>
    <row r="377" spans="2:36" x14ac:dyDescent="0.3">
      <c r="B377" s="85">
        <f t="shared" si="10"/>
        <v>46843</v>
      </c>
      <c r="C377" s="3">
        <f>IF(B377&lt;Inputs!$E$13,0,1)</f>
        <v>1</v>
      </c>
      <c r="D377" s="1"/>
      <c r="E377" s="9">
        <f>E131*Traffic!E1655*365/10^7*$C377</f>
        <v>8.5823041872911801E-2</v>
      </c>
      <c r="F377" s="9">
        <f>F131*Traffic!F1655*365/10^7*$C377</f>
        <v>1.2773541479347833E-2</v>
      </c>
      <c r="G377" s="9">
        <f>G131*Traffic!G1655*365/10^7*$C377</f>
        <v>7.9991446257104928E-2</v>
      </c>
      <c r="H377" s="9">
        <f>H131*Traffic!H1655*365/10^7*$C377</f>
        <v>0.18093016727207201</v>
      </c>
      <c r="I377" s="9">
        <f>I131*Traffic!I1655*365/10^7*$C377</f>
        <v>0.28988098137622825</v>
      </c>
      <c r="J377" s="9">
        <f>J131*Traffic!J1655*365/10^7*$C377</f>
        <v>1.1273501185933568</v>
      </c>
      <c r="K377" s="9">
        <f>K131*Traffic!K1655*365/10^7*$C377</f>
        <v>0.23018562764296011</v>
      </c>
      <c r="L377" s="9"/>
      <c r="M377" s="9">
        <f>M131*Traffic!M1655*12/10^7*$C377</f>
        <v>3.1892230126506758E-3</v>
      </c>
      <c r="N377" s="9">
        <f>N131*Traffic!N1655*12/10^7*$C377</f>
        <v>0</v>
      </c>
      <c r="O377" s="9">
        <f>O131*Traffic!O1655*12/10^7*$C377</f>
        <v>0</v>
      </c>
      <c r="P377" s="9">
        <f>P131*Traffic!P1655*12/10^7*$C377</f>
        <v>0</v>
      </c>
      <c r="Q377" s="9">
        <f>Q131*Traffic!Q1655*12/10^7*$C377</f>
        <v>0</v>
      </c>
      <c r="R377" s="9">
        <f>R131*Traffic!R1655*12/10^7*$C377</f>
        <v>0</v>
      </c>
      <c r="S377" s="9">
        <f>S131*Traffic!S1655*12/10^7*$C377</f>
        <v>0</v>
      </c>
      <c r="T377" s="9"/>
      <c r="U377" s="9">
        <f>U131*Traffic!U1655*365/10^7*$C377</f>
        <v>6.7494070454346508E-2</v>
      </c>
      <c r="V377" s="9">
        <f>V131*Traffic!V1655*365/10^7*$C377</f>
        <v>4.527780280604219E-3</v>
      </c>
      <c r="W377" s="9">
        <f>W131*Traffic!W1655*365/10^7*$C377</f>
        <v>2.6886556781434326E-2</v>
      </c>
      <c r="X377" s="9">
        <f>X131*Traffic!X1655*365/10^7*$C377</f>
        <v>4.1127307839118769E-2</v>
      </c>
      <c r="Y377" s="9">
        <f>Y131*Traffic!Y1655*365/10^7*$C377</f>
        <v>3.555452316554409E-2</v>
      </c>
      <c r="Z377" s="9">
        <f>Z131*Traffic!Z1655*365/10^7*$C377</f>
        <v>0.1405194855979113</v>
      </c>
      <c r="AA377" s="9">
        <f>AA131*Traffic!AA1655*365/10^7*$C377</f>
        <v>2.286478900049993E-2</v>
      </c>
      <c r="AB377" s="9"/>
      <c r="AC377" s="9">
        <f>AC131*Traffic!AC1655*12/10^7*$C377</f>
        <v>2.3618836987381264E-2</v>
      </c>
      <c r="AD377" s="9">
        <f>AD131*Traffic!AD1655*12/10^7*$C377</f>
        <v>1.0483389272917349E-3</v>
      </c>
      <c r="AE377" s="9">
        <f>AE131*Traffic!AE1655*12/10^7*$C377</f>
        <v>6.5563970724439157E-3</v>
      </c>
      <c r="AF377" s="9">
        <f>AF131*Traffic!AF1655*12/10^7*$C377</f>
        <v>1.7880669405253347E-2</v>
      </c>
      <c r="AG377" s="9">
        <f>AG131*Traffic!AG1655*12/10^7*$C377</f>
        <v>3.0071417305597273E-2</v>
      </c>
      <c r="AH377" s="9">
        <f>AH131*Traffic!AH1655*12/10^7*$C377</f>
        <v>6.9106375433563322E-2</v>
      </c>
      <c r="AI377" s="9">
        <f>AI131*Traffic!AI1655*12/10^7*$C377</f>
        <v>0</v>
      </c>
      <c r="AJ377" s="9"/>
    </row>
    <row r="378" spans="2:36" x14ac:dyDescent="0.3">
      <c r="B378" s="85">
        <f t="shared" si="10"/>
        <v>47208</v>
      </c>
      <c r="C378" s="3">
        <f>IF(B378&lt;Inputs!$E$13,0,1)</f>
        <v>1</v>
      </c>
      <c r="D378" s="1"/>
      <c r="E378" s="9">
        <f>E132*Traffic!E1656*365/10^7*$C378</f>
        <v>8.6252157082276376E-2</v>
      </c>
      <c r="F378" s="9">
        <f>F132*Traffic!F1656*365/10^7*$C378</f>
        <v>1.2837409186744569E-2</v>
      </c>
      <c r="G378" s="9">
        <f>G132*Traffic!G1656*365/10^7*$C378</f>
        <v>8.0391403488390453E-2</v>
      </c>
      <c r="H378" s="9">
        <f>H132*Traffic!H1656*365/10^7*$C378</f>
        <v>0.18183481810843241</v>
      </c>
      <c r="I378" s="9">
        <f>I132*Traffic!I1656*365/10^7*$C378</f>
        <v>0.29133038628310931</v>
      </c>
      <c r="J378" s="9">
        <f>J132*Traffic!J1656*365/10^7*$C378</f>
        <v>1.1509707877448365</v>
      </c>
      <c r="K378" s="9">
        <f>K132*Traffic!K1656*365/10^7*$C378</f>
        <v>0.23500856460309816</v>
      </c>
      <c r="L378" s="9"/>
      <c r="M378" s="9">
        <f>M132*Traffic!M1656*12/10^7*$C378</f>
        <v>3.4517205990765389E-3</v>
      </c>
      <c r="N378" s="9">
        <f>N132*Traffic!N1656*12/10^7*$C378</f>
        <v>0</v>
      </c>
      <c r="O378" s="9">
        <f>O132*Traffic!O1656*12/10^7*$C378</f>
        <v>0</v>
      </c>
      <c r="P378" s="9">
        <f>P132*Traffic!P1656*12/10^7*$C378</f>
        <v>0</v>
      </c>
      <c r="Q378" s="9">
        <f>Q132*Traffic!Q1656*12/10^7*$C378</f>
        <v>0</v>
      </c>
      <c r="R378" s="9">
        <f>R132*Traffic!R1656*12/10^7*$C378</f>
        <v>0</v>
      </c>
      <c r="S378" s="9">
        <f>S132*Traffic!S1656*12/10^7*$C378</f>
        <v>0</v>
      </c>
      <c r="T378" s="9"/>
      <c r="U378" s="9">
        <f>U132*Traffic!U1656*365/10^7*$C378</f>
        <v>6.7831540806618226E-2</v>
      </c>
      <c r="V378" s="9">
        <f>V132*Traffic!V1656*365/10^7*$C378</f>
        <v>4.6972068975558636E-3</v>
      </c>
      <c r="W378" s="9">
        <f>W132*Traffic!W1656*365/10^7*$C378</f>
        <v>2.7892634390029928E-2</v>
      </c>
      <c r="X378" s="9">
        <f>X132*Traffic!X1656*365/10^7*$C378</f>
        <v>4.197877163422551E-2</v>
      </c>
      <c r="Y378" s="9">
        <f>Y132*Traffic!Y1656*365/10^7*$C378</f>
        <v>3.6290612902955752E-2</v>
      </c>
      <c r="Z378" s="9">
        <f>Z132*Traffic!Z1656*365/10^7*$C378</f>
        <v>0.14419517951065672</v>
      </c>
      <c r="AA378" s="9">
        <f>AA132*Traffic!AA1656*365/10^7*$C378</f>
        <v>2.346288374435513E-2</v>
      </c>
      <c r="AB378" s="9"/>
      <c r="AC378" s="9">
        <f>AC132*Traffic!AC1656*12/10^7*$C378</f>
        <v>2.4195615832652818E-2</v>
      </c>
      <c r="AD378" s="9">
        <f>AD132*Traffic!AD1656*12/10^7*$C378</f>
        <v>1.0739396677625533E-3</v>
      </c>
      <c r="AE378" s="9">
        <f>AE132*Traffic!AE1656*12/10^7*$C378</f>
        <v>6.7165061893579431E-3</v>
      </c>
      <c r="AF378" s="9">
        <f>AF132*Traffic!AF1656*12/10^7*$C378</f>
        <v>1.8293731071232177E-2</v>
      </c>
      <c r="AG378" s="9">
        <f>AG132*Traffic!AG1656*12/10^7*$C378</f>
        <v>3.0766097658389061E-2</v>
      </c>
      <c r="AH378" s="9">
        <f>AH132*Traffic!AH1656*12/10^7*$C378</f>
        <v>7.0732632682636049E-2</v>
      </c>
      <c r="AI378" s="9">
        <f>AI132*Traffic!AI1656*12/10^7*$C378</f>
        <v>0</v>
      </c>
      <c r="AJ378" s="9"/>
    </row>
    <row r="379" spans="2:36" x14ac:dyDescent="0.3">
      <c r="B379" s="85">
        <f t="shared" si="10"/>
        <v>47573</v>
      </c>
      <c r="C379" s="3">
        <f>IF(B379&lt;Inputs!$E$13,0,1)</f>
        <v>1</v>
      </c>
      <c r="D379" s="1"/>
      <c r="E379" s="9">
        <f>E133*Traffic!E1657*365/10^7*$C379</f>
        <v>8.6683417867687712E-2</v>
      </c>
      <c r="F379" s="9">
        <f>F133*Traffic!F1657*365/10^7*$C379</f>
        <v>1.2901596232678298E-2</v>
      </c>
      <c r="G379" s="9">
        <f>G133*Traffic!G1657*365/10^7*$C379</f>
        <v>8.0793360505832398E-2</v>
      </c>
      <c r="H379" s="9">
        <f>H133*Traffic!H1657*365/10^7*$C379</f>
        <v>0.18699385248267161</v>
      </c>
      <c r="I379" s="9">
        <f>I133*Traffic!I1657*365/10^7*$C379</f>
        <v>0.29959603910323473</v>
      </c>
      <c r="J379" s="9">
        <f>J133*Traffic!J1657*365/10^7*$C379</f>
        <v>1.1928733179861719</v>
      </c>
      <c r="K379" s="9">
        <f>K133*Traffic!K1657*365/10^7*$C379</f>
        <v>0.24356434515817971</v>
      </c>
      <c r="L379" s="9"/>
      <c r="M379" s="9">
        <f>M133*Traffic!M1657*12/10^7*$C379</f>
        <v>3.4689792020719209E-3</v>
      </c>
      <c r="N379" s="9">
        <f>N133*Traffic!N1657*12/10^7*$C379</f>
        <v>0</v>
      </c>
      <c r="O379" s="9">
        <f>O133*Traffic!O1657*12/10^7*$C379</f>
        <v>0</v>
      </c>
      <c r="P379" s="9">
        <f>P133*Traffic!P1657*12/10^7*$C379</f>
        <v>0</v>
      </c>
      <c r="Q379" s="9">
        <f>Q133*Traffic!Q1657*12/10^7*$C379</f>
        <v>0</v>
      </c>
      <c r="R379" s="9">
        <f>R133*Traffic!R1657*12/10^7*$C379</f>
        <v>0</v>
      </c>
      <c r="S379" s="9">
        <f>S133*Traffic!S1657*12/10^7*$C379</f>
        <v>0</v>
      </c>
      <c r="T379" s="9"/>
      <c r="U379" s="9">
        <f>U133*Traffic!U1657*365/10^7*$C379</f>
        <v>6.8170698510651315E-2</v>
      </c>
      <c r="V379" s="9">
        <f>V133*Traffic!V1657*365/10^7*$C379</f>
        <v>4.7206929320436379E-3</v>
      </c>
      <c r="W379" s="9">
        <f>W133*Traffic!W1657*365/10^7*$C379</f>
        <v>2.8032097561980072E-2</v>
      </c>
      <c r="X379" s="9">
        <f>X133*Traffic!X1657*365/10^7*$C379</f>
        <v>4.283772188458735E-2</v>
      </c>
      <c r="Y379" s="9">
        <f>Y133*Traffic!Y1657*365/10^7*$C379</f>
        <v>3.7033174674662363E-2</v>
      </c>
      <c r="Z379" s="9">
        <f>Z133*Traffic!Z1657*365/10^7*$C379</f>
        <v>0.14641013639179978</v>
      </c>
      <c r="AA379" s="9">
        <f>AA133*Traffic!AA1657*365/10^7*$C379</f>
        <v>2.3823292989500356E-2</v>
      </c>
      <c r="AB379" s="9"/>
      <c r="AC379" s="9">
        <f>AC133*Traffic!AC1657*12/10^7*$C379</f>
        <v>2.4777571995452406E-2</v>
      </c>
      <c r="AD379" s="9">
        <f>AD133*Traffic!AD1657*12/10^7*$C379</f>
        <v>1.098065137076271E-3</v>
      </c>
      <c r="AE379" s="9">
        <f>AE133*Traffic!AE1657*12/10^7*$C379</f>
        <v>6.8673888402468377E-3</v>
      </c>
      <c r="AF379" s="9">
        <f>AF133*Traffic!AF1657*12/10^7*$C379</f>
        <v>1.8738761259791955E-2</v>
      </c>
      <c r="AG379" s="9">
        <f>AG133*Traffic!AG1657*12/10^7*$C379</f>
        <v>3.1514542149501786E-2</v>
      </c>
      <c r="AH379" s="9">
        <f>AH133*Traffic!AH1657*12/10^7*$C379</f>
        <v>7.2410199959064128E-2</v>
      </c>
      <c r="AI379" s="9">
        <f>AI133*Traffic!AI1657*12/10^7*$C379</f>
        <v>0</v>
      </c>
      <c r="AJ379" s="9"/>
    </row>
    <row r="380" spans="2:36" x14ac:dyDescent="0.3">
      <c r="B380" s="85">
        <f t="shared" si="10"/>
        <v>47938</v>
      </c>
      <c r="C380" s="3">
        <f>IF(B380&lt;Inputs!$E$13,0,1)</f>
        <v>1</v>
      </c>
      <c r="D380" s="1"/>
      <c r="E380" s="9">
        <f>E134*Traffic!E1658*365/10^7*$C380</f>
        <v>9.3339466025385176E-2</v>
      </c>
      <c r="F380" s="9">
        <f>F134*Traffic!F1658*365/10^7*$C380</f>
        <v>1.3583537747834145E-2</v>
      </c>
      <c r="G380" s="9">
        <f>G134*Traffic!G1658*365/10^7*$C380</f>
        <v>8.5063866703997779E-2</v>
      </c>
      <c r="H380" s="9">
        <f>H134*Traffic!H1658*365/10^7*$C380</f>
        <v>0.19219993133020044</v>
      </c>
      <c r="I380" s="9">
        <f>I134*Traffic!I1658*365/10^7*$C380</f>
        <v>0.30793706519190439</v>
      </c>
      <c r="J380" s="9">
        <f>J134*Traffic!J1658*365/10^7*$C380</f>
        <v>1.2170018919181647</v>
      </c>
      <c r="K380" s="9">
        <f>K134*Traffic!K1658*365/10^7*$C380</f>
        <v>0.24849098759433372</v>
      </c>
      <c r="L380" s="9"/>
      <c r="M380" s="9">
        <f>M134*Traffic!M1658*12/10^7*$C380</f>
        <v>3.7353472479452984E-3</v>
      </c>
      <c r="N380" s="9">
        <f>N134*Traffic!N1658*12/10^7*$C380</f>
        <v>0</v>
      </c>
      <c r="O380" s="9">
        <f>O134*Traffic!O1658*12/10^7*$C380</f>
        <v>0</v>
      </c>
      <c r="P380" s="9">
        <f>P134*Traffic!P1658*12/10^7*$C380</f>
        <v>0</v>
      </c>
      <c r="Q380" s="9">
        <f>Q134*Traffic!Q1658*12/10^7*$C380</f>
        <v>0</v>
      </c>
      <c r="R380" s="9">
        <f>R134*Traffic!R1658*12/10^7*$C380</f>
        <v>0</v>
      </c>
      <c r="S380" s="9">
        <f>S134*Traffic!S1658*12/10^7*$C380</f>
        <v>0</v>
      </c>
      <c r="T380" s="9"/>
      <c r="U380" s="9">
        <f>U134*Traffic!U1658*365/10^7*$C380</f>
        <v>7.177400686050002E-2</v>
      </c>
      <c r="V380" s="9">
        <f>V134*Traffic!V1658*365/10^7*$C380</f>
        <v>4.8925556591008527E-3</v>
      </c>
      <c r="W380" s="9">
        <f>W134*Traffic!W1658*365/10^7*$C380</f>
        <v>2.9052641113845912E-2</v>
      </c>
      <c r="X380" s="9">
        <f>X134*Traffic!X1658*365/10^7*$C380</f>
        <v>4.3704212168161949E-2</v>
      </c>
      <c r="Y380" s="9">
        <f>Y134*Traffic!Y1658*365/10^7*$C380</f>
        <v>3.7782254798763494E-2</v>
      </c>
      <c r="Z380" s="9">
        <f>Z134*Traffic!Z1658*365/10^7*$C380</f>
        <v>0.15014508885077427</v>
      </c>
      <c r="AA380" s="9">
        <f>AA134*Traffic!AA1658*365/10^7*$C380</f>
        <v>2.4431030055559032E-2</v>
      </c>
      <c r="AB380" s="9"/>
      <c r="AC380" s="9">
        <f>AC134*Traffic!AC1658*12/10^7*$C380</f>
        <v>2.5364742829484168E-2</v>
      </c>
      <c r="AD380" s="9">
        <f>AD134*Traffic!AD1658*12/10^7*$C380</f>
        <v>1.124118608030503E-3</v>
      </c>
      <c r="AE380" s="9">
        <f>AE134*Traffic!AE1658*12/10^7*$C380</f>
        <v>7.0303293704936862E-3</v>
      </c>
      <c r="AF380" s="9">
        <f>AF134*Traffic!AF1658*12/10^7*$C380</f>
        <v>1.9173571233325765E-2</v>
      </c>
      <c r="AG380" s="9">
        <f>AG134*Traffic!AG1658*12/10^7*$C380</f>
        <v>3.2245798450170789E-2</v>
      </c>
      <c r="AH380" s="9">
        <f>AH134*Traffic!AH1658*12/10^7*$C380</f>
        <v>7.4139733582261058E-2</v>
      </c>
      <c r="AI380" s="9">
        <f>AI134*Traffic!AI1658*12/10^7*$C380</f>
        <v>0</v>
      </c>
      <c r="AJ380" s="9"/>
    </row>
    <row r="381" spans="2:36" x14ac:dyDescent="0.3">
      <c r="B381" s="85">
        <f t="shared" si="10"/>
        <v>48304</v>
      </c>
      <c r="C381" s="3">
        <f>IF(B381&lt;Inputs!$E$13,0,1)</f>
        <v>1</v>
      </c>
      <c r="D381" s="1"/>
      <c r="E381" s="9">
        <f>E135*Traffic!E1659*365/10^7*$C381</f>
        <v>9.3806163355512076E-2</v>
      </c>
      <c r="F381" s="9">
        <f>F135*Traffic!F1659*365/10^7*$C381</f>
        <v>1.3651455436573309E-2</v>
      </c>
      <c r="G381" s="9">
        <f>G135*Traffic!G1659*365/10^7*$C381</f>
        <v>8.5489186037517803E-2</v>
      </c>
      <c r="H381" s="9">
        <f>H135*Traffic!H1659*365/10^7*$C381</f>
        <v>0.19745339611989254</v>
      </c>
      <c r="I381" s="9">
        <f>I135*Traffic!I1659*365/10^7*$C381</f>
        <v>0.31635401164048299</v>
      </c>
      <c r="J381" s="9">
        <f>J135*Traffic!J1659*365/10^7*$C381</f>
        <v>1.241341929756528</v>
      </c>
      <c r="K381" s="9">
        <f>K135*Traffic!K1659*365/10^7*$C381</f>
        <v>0.2534608073462204</v>
      </c>
      <c r="L381" s="9"/>
      <c r="M381" s="9">
        <f>M135*Traffic!M1659*12/10^7*$C381</f>
        <v>4.0042922497973603E-3</v>
      </c>
      <c r="N381" s="9">
        <f>N135*Traffic!N1659*12/10^7*$C381</f>
        <v>0</v>
      </c>
      <c r="O381" s="9">
        <f>O135*Traffic!O1659*12/10^7*$C381</f>
        <v>0</v>
      </c>
      <c r="P381" s="9">
        <f>P135*Traffic!P1659*12/10^7*$C381</f>
        <v>0</v>
      </c>
      <c r="Q381" s="9">
        <f>Q135*Traffic!Q1659*12/10^7*$C381</f>
        <v>0</v>
      </c>
      <c r="R381" s="9">
        <f>R135*Traffic!R1659*12/10^7*$C381</f>
        <v>0</v>
      </c>
      <c r="S381" s="9">
        <f>S135*Traffic!S1659*12/10^7*$C381</f>
        <v>0</v>
      </c>
      <c r="T381" s="9"/>
      <c r="U381" s="9">
        <f>U135*Traffic!U1659*365/10^7*$C381</f>
        <v>7.2132876894802508E-2</v>
      </c>
      <c r="V381" s="9">
        <f>V135*Traffic!V1659*365/10^7*$C381</f>
        <v>4.9170184373963539E-3</v>
      </c>
      <c r="W381" s="9">
        <f>W135*Traffic!W1659*365/10^7*$C381</f>
        <v>2.9197904319415137E-2</v>
      </c>
      <c r="X381" s="9">
        <f>X135*Traffic!X1659*365/10^7*$C381</f>
        <v>4.5233859594047618E-2</v>
      </c>
      <c r="Y381" s="9">
        <f>Y135*Traffic!Y1659*365/10^7*$C381</f>
        <v>3.9104633716720197E-2</v>
      </c>
      <c r="Z381" s="9">
        <f>Z135*Traffic!Z1659*365/10^7*$C381</f>
        <v>0.15391373058092869</v>
      </c>
      <c r="AA381" s="9">
        <f>AA135*Traffic!AA1659*365/10^7*$C381</f>
        <v>2.5044248909953562E-2</v>
      </c>
      <c r="AB381" s="9"/>
      <c r="AC381" s="9">
        <f>AC135*Traffic!AC1659*12/10^7*$C381</f>
        <v>2.5957165932556366E-2</v>
      </c>
      <c r="AD381" s="9">
        <f>AD135*Traffic!AD1659*12/10^7*$C381</f>
        <v>1.1521273254821171E-3</v>
      </c>
      <c r="AE381" s="9">
        <f>AE135*Traffic!AE1659*12/10^7*$C381</f>
        <v>7.2054981716533203E-3</v>
      </c>
      <c r="AF381" s="9">
        <f>AF135*Traffic!AF1659*12/10^7*$C381</f>
        <v>1.9626545077066387E-2</v>
      </c>
      <c r="AG381" s="9">
        <f>AG135*Traffic!AG1659*12/10^7*$C381</f>
        <v>3.3007602450620704E-2</v>
      </c>
      <c r="AH381" s="9">
        <f>AH135*Traffic!AH1659*12/10^7*$C381</f>
        <v>7.5884752286691004E-2</v>
      </c>
      <c r="AI381" s="9">
        <f>AI135*Traffic!AI1659*12/10^7*$C381</f>
        <v>0</v>
      </c>
      <c r="AJ381" s="9"/>
    </row>
    <row r="382" spans="2:36" x14ac:dyDescent="0.3">
      <c r="B382" s="85">
        <f t="shared" si="10"/>
        <v>48669</v>
      </c>
      <c r="C382" s="3">
        <f>IF(B382&lt;Inputs!$E$13,0,1)</f>
        <v>1</v>
      </c>
      <c r="D382" s="1"/>
      <c r="E382" s="9">
        <f>E136*Traffic!E1660*365/10^7*$C382</f>
        <v>9.4275194172289647E-2</v>
      </c>
      <c r="F382" s="9">
        <f>F136*Traffic!F1660*365/10^7*$C382</f>
        <v>1.4343336018926933E-2</v>
      </c>
      <c r="G382" s="9">
        <f>G136*Traffic!G1660*365/10^7*$C382</f>
        <v>8.9821933420782887E-2</v>
      </c>
      <c r="H382" s="9">
        <f>H136*Traffic!H1660*365/10^7*$C382</f>
        <v>0.20275459055919834</v>
      </c>
      <c r="I382" s="9">
        <f>I136*Traffic!I1660*365/10^7*$C382</f>
        <v>0.32484742912691766</v>
      </c>
      <c r="J382" s="9">
        <f>J136*Traffic!J1660*365/10^7*$C382</f>
        <v>1.2658949429259767</v>
      </c>
      <c r="K382" s="9">
        <f>K136*Traffic!K1660*365/10^7*$C382</f>
        <v>0.25847411302093615</v>
      </c>
      <c r="L382" s="9"/>
      <c r="M382" s="9">
        <f>M136*Traffic!M1660*12/10^7*$C382</f>
        <v>4.2758333179867434E-3</v>
      </c>
      <c r="N382" s="9">
        <f>N136*Traffic!N1660*12/10^7*$C382</f>
        <v>0</v>
      </c>
      <c r="O382" s="9">
        <f>O136*Traffic!O1660*12/10^7*$C382</f>
        <v>0</v>
      </c>
      <c r="P382" s="9">
        <f>P136*Traffic!P1660*12/10^7*$C382</f>
        <v>0</v>
      </c>
      <c r="Q382" s="9">
        <f>Q136*Traffic!Q1660*12/10^7*$C382</f>
        <v>0</v>
      </c>
      <c r="R382" s="9">
        <f>R136*Traffic!R1660*12/10^7*$C382</f>
        <v>0</v>
      </c>
      <c r="S382" s="9">
        <f>S136*Traffic!S1660*12/10^7*$C382</f>
        <v>0</v>
      </c>
      <c r="T382" s="9"/>
      <c r="U382" s="9">
        <f>U136*Traffic!U1660*365/10^7*$C382</f>
        <v>7.5788702246516348E-2</v>
      </c>
      <c r="V382" s="9">
        <f>V136*Traffic!V1660*365/10^7*$C382</f>
        <v>5.0913490910858639E-3</v>
      </c>
      <c r="W382" s="9">
        <f>W136*Traffic!W1660*365/10^7*$C382</f>
        <v>3.02331027452853E-2</v>
      </c>
      <c r="X382" s="9">
        <f>X136*Traffic!X1660*365/10^7*$C382</f>
        <v>4.6118869890452885E-2</v>
      </c>
      <c r="Y382" s="9">
        <f>Y136*Traffic!Y1660*365/10^7*$C382</f>
        <v>3.986972437639516E-2</v>
      </c>
      <c r="Z382" s="9">
        <f>Z136*Traffic!Z1660*365/10^7*$C382</f>
        <v>0.15771630510116338</v>
      </c>
      <c r="AA382" s="9">
        <f>AA136*Traffic!AA1660*365/10^7*$C382</f>
        <v>2.5662989177140653E-2</v>
      </c>
      <c r="AB382" s="9"/>
      <c r="AC382" s="9">
        <f>AC136*Traffic!AC1660*12/10^7*$C382</f>
        <v>2.6554879148088548E-2</v>
      </c>
      <c r="AD382" s="9">
        <f>AD136*Traffic!AD1660*12/10^7*$C382</f>
        <v>1.1786572529096976E-3</v>
      </c>
      <c r="AE382" s="9">
        <f>AE136*Traffic!AE1660*12/10^7*$C382</f>
        <v>7.3714184995073082E-3</v>
      </c>
      <c r="AF382" s="9">
        <f>AF136*Traffic!AF1660*12/10^7*$C382</f>
        <v>2.0097924980664043E-2</v>
      </c>
      <c r="AG382" s="9">
        <f>AG136*Traffic!AG1660*12/10^7*$C382</f>
        <v>3.3800361461443475E-2</v>
      </c>
      <c r="AH382" s="9">
        <f>AH136*Traffic!AH1660*12/10^7*$C382</f>
        <v>7.7682697188520305E-2</v>
      </c>
      <c r="AI382" s="9">
        <f>AI136*Traffic!AI1660*12/10^7*$C382</f>
        <v>0</v>
      </c>
      <c r="AJ382" s="9"/>
    </row>
    <row r="383" spans="2:36" x14ac:dyDescent="0.3">
      <c r="B383" s="85">
        <f t="shared" si="10"/>
        <v>49034</v>
      </c>
      <c r="C383" s="3">
        <f>IF(B383&lt;Inputs!$E$13,0,1)</f>
        <v>1</v>
      </c>
      <c r="D383" s="1"/>
      <c r="E383" s="9">
        <f>E137*Traffic!E1661*365/10^7*$C383</f>
        <v>9.4746570143151077E-2</v>
      </c>
      <c r="F383" s="9">
        <f>F137*Traffic!F1661*365/10^7*$C383</f>
        <v>1.4415052699021555E-2</v>
      </c>
      <c r="G383" s="9">
        <f>G137*Traffic!G1661*365/10^7*$C383</f>
        <v>9.027104308788679E-2</v>
      </c>
      <c r="H383" s="9">
        <f>H137*Traffic!H1661*365/10^7*$C383</f>
        <v>0.20810386060799424</v>
      </c>
      <c r="I383" s="9">
        <f>I137*Traffic!I1661*365/10^7*$C383</f>
        <v>0.33341787193792566</v>
      </c>
      <c r="J383" s="9">
        <f>J137*Traffic!J1661*365/10^7*$C383</f>
        <v>1.3091004877171462</v>
      </c>
      <c r="K383" s="9">
        <f>K137*Traffic!K1661*365/10^7*$C383</f>
        <v>0.2672959468783897</v>
      </c>
      <c r="L383" s="9"/>
      <c r="M383" s="9">
        <f>M137*Traffic!M1661*12/10^7*$C383</f>
        <v>4.2972124845766764E-3</v>
      </c>
      <c r="N383" s="9">
        <f>N137*Traffic!N1661*12/10^7*$C383</f>
        <v>0</v>
      </c>
      <c r="O383" s="9">
        <f>O137*Traffic!O1661*12/10^7*$C383</f>
        <v>0</v>
      </c>
      <c r="P383" s="9">
        <f>P137*Traffic!P1661*12/10^7*$C383</f>
        <v>0</v>
      </c>
      <c r="Q383" s="9">
        <f>Q137*Traffic!Q1661*12/10^7*$C383</f>
        <v>0</v>
      </c>
      <c r="R383" s="9">
        <f>R137*Traffic!R1661*12/10^7*$C383</f>
        <v>0</v>
      </c>
      <c r="S383" s="9">
        <f>S137*Traffic!S1661*12/10^7*$C383</f>
        <v>0</v>
      </c>
      <c r="T383" s="9"/>
      <c r="U383" s="9">
        <f>U137*Traffic!U1661*365/10^7*$C383</f>
        <v>7.6167645757748925E-2</v>
      </c>
      <c r="V383" s="9">
        <f>V137*Traffic!V1661*365/10^7*$C383</f>
        <v>5.2673001258513293E-3</v>
      </c>
      <c r="W383" s="9">
        <f>W137*Traffic!W1661*365/10^7*$C383</f>
        <v>3.1277923207806188E-2</v>
      </c>
      <c r="X383" s="9">
        <f>X137*Traffic!X1661*365/10^7*$C383</f>
        <v>4.7011599443332365E-2</v>
      </c>
      <c r="Y383" s="9">
        <f>Y137*Traffic!Y1661*365/10^7*$C383</f>
        <v>4.0641488326823953E-2</v>
      </c>
      <c r="Z383" s="9">
        <f>Z137*Traffic!Z1661*365/10^7*$C383</f>
        <v>0.1615530575233359</v>
      </c>
      <c r="AA383" s="9">
        <f>AA137*Traffic!AA1661*365/10^7*$C383</f>
        <v>2.6287290740776865E-2</v>
      </c>
      <c r="AB383" s="9"/>
      <c r="AC383" s="9">
        <f>AC137*Traffic!AC1661*12/10^7*$C383</f>
        <v>2.7216703944477578E-2</v>
      </c>
      <c r="AD383" s="9">
        <f>AD137*Traffic!AD1661*12/10^7*$C383</f>
        <v>1.2071631045329327E-3</v>
      </c>
      <c r="AE383" s="9">
        <f>AE137*Traffic!AE1661*12/10^7*$C383</f>
        <v>7.5496964182839377E-3</v>
      </c>
      <c r="AF383" s="9">
        <f>AF137*Traffic!AF1661*12/10^7*$C383</f>
        <v>2.0573528019670759E-2</v>
      </c>
      <c r="AG383" s="9">
        <f>AG137*Traffic!AG1661*12/10^7*$C383</f>
        <v>3.4600222872313201E-2</v>
      </c>
      <c r="AH383" s="9">
        <f>AH137*Traffic!AH1661*12/10^7*$C383</f>
        <v>7.9534240571773815E-2</v>
      </c>
      <c r="AI383" s="9">
        <f>AI137*Traffic!AI1661*12/10^7*$C383</f>
        <v>0</v>
      </c>
      <c r="AJ383" s="9"/>
    </row>
    <row r="384" spans="2:36" x14ac:dyDescent="0.3">
      <c r="B384" s="85">
        <f t="shared" si="10"/>
        <v>49399</v>
      </c>
      <c r="C384" s="3">
        <f>IF(B384&lt;Inputs!$E$13,0,1)</f>
        <v>1</v>
      </c>
      <c r="D384" s="1"/>
      <c r="E384" s="9">
        <f>E138*Traffic!E1662*365/10^7*$C384</f>
        <v>0.10156832319345796</v>
      </c>
      <c r="F384" s="9">
        <f>F138*Traffic!F1662*365/10^7*$C384</f>
        <v>1.5117003091321723E-2</v>
      </c>
      <c r="G384" s="9">
        <f>G138*Traffic!G1662*365/10^7*$C384</f>
        <v>9.4666850403470795E-2</v>
      </c>
      <c r="H384" s="9">
        <f>H138*Traffic!H1662*365/10^7*$C384</f>
        <v>0.20914437991103424</v>
      </c>
      <c r="I384" s="9">
        <f>I138*Traffic!I1662*365/10^7*$C384</f>
        <v>0.33508496129761522</v>
      </c>
      <c r="J384" s="9">
        <f>J138*Traffic!J1662*365/10^7*$C384</f>
        <v>1.334176215369193</v>
      </c>
      <c r="K384" s="9">
        <f>K138*Traffic!K1662*365/10^7*$C384</f>
        <v>0.27241598191718697</v>
      </c>
      <c r="L384" s="9"/>
      <c r="M384" s="9">
        <f>M138*Traffic!M1662*12/10^7*$C384</f>
        <v>4.5727396379995336E-3</v>
      </c>
      <c r="N384" s="9">
        <f>N138*Traffic!N1662*12/10^7*$C384</f>
        <v>0</v>
      </c>
      <c r="O384" s="9">
        <f>O138*Traffic!O1662*12/10^7*$C384</f>
        <v>0</v>
      </c>
      <c r="P384" s="9">
        <f>P138*Traffic!P1662*12/10^7*$C384</f>
        <v>0</v>
      </c>
      <c r="Q384" s="9">
        <f>Q138*Traffic!Q1662*12/10^7*$C384</f>
        <v>0</v>
      </c>
      <c r="R384" s="9">
        <f>R138*Traffic!R1662*12/10^7*$C384</f>
        <v>0</v>
      </c>
      <c r="S384" s="9">
        <f>S138*Traffic!S1662*12/10^7*$C384</f>
        <v>0</v>
      </c>
      <c r="T384" s="9"/>
      <c r="U384" s="9">
        <f>U138*Traffic!U1662*365/10^7*$C384</f>
        <v>7.9876678942474078E-2</v>
      </c>
      <c r="V384" s="9">
        <f>V138*Traffic!V1662*365/10^7*$C384</f>
        <v>5.293636626480581E-3</v>
      </c>
      <c r="W384" s="9">
        <f>W138*Traffic!W1662*365/10^7*$C384</f>
        <v>3.1434312823845206E-2</v>
      </c>
      <c r="X384" s="9">
        <f>X138*Traffic!X1662*365/10^7*$C384</f>
        <v>4.8577549199437735E-2</v>
      </c>
      <c r="Y384" s="9">
        <f>Y138*Traffic!Y1662*365/10^7*$C384</f>
        <v>4.1995250578837164E-2</v>
      </c>
      <c r="Z384" s="9">
        <f>Z138*Traffic!Z1662*365/10^7*$C384</f>
        <v>0.16542423456210259</v>
      </c>
      <c r="AA384" s="9">
        <f>AA138*Traffic!AA1662*365/10^7*$C384</f>
        <v>2.6917193745319999E-2</v>
      </c>
      <c r="AB384" s="9"/>
      <c r="AC384" s="9">
        <f>AC138*Traffic!AC1662*12/10^7*$C384</f>
        <v>2.7825405822112712E-2</v>
      </c>
      <c r="AD384" s="9">
        <f>AD138*Traffic!AD1662*12/10^7*$C384</f>
        <v>1.2359245482410778E-3</v>
      </c>
      <c r="AE384" s="9">
        <f>AE138*Traffic!AE1662*12/10^7*$C384</f>
        <v>7.7295728307858426E-3</v>
      </c>
      <c r="AF384" s="9">
        <f>AF138*Traffic!AF1662*12/10^7*$C384</f>
        <v>2.1067884217142018E-2</v>
      </c>
      <c r="AG384" s="9">
        <f>AG138*Traffic!AG1662*12/10^7*$C384</f>
        <v>3.543162303831586E-2</v>
      </c>
      <c r="AH384" s="9">
        <f>AH138*Traffic!AH1662*12/10^7*$C384</f>
        <v>8.140235732143021E-2</v>
      </c>
      <c r="AI384" s="9">
        <f>AI138*Traffic!AI1662*12/10^7*$C384</f>
        <v>0</v>
      </c>
      <c r="AJ384" s="9"/>
    </row>
    <row r="385" spans="2:36" x14ac:dyDescent="0.3">
      <c r="B385" s="85">
        <f t="shared" si="10"/>
        <v>49765</v>
      </c>
      <c r="C385" s="3">
        <f>IF(B385&lt;Inputs!$E$13,0,1)</f>
        <v>1</v>
      </c>
      <c r="D385" s="1"/>
      <c r="E385" s="9">
        <f>E139*Traffic!E1663*365/10^7*$C385</f>
        <v>0.10207616480942527</v>
      </c>
      <c r="F385" s="9">
        <f>F139*Traffic!F1663*365/10^7*$C385</f>
        <v>1.5192588106778334E-2</v>
      </c>
      <c r="G385" s="9">
        <f>G139*Traffic!G1663*365/10^7*$C385</f>
        <v>9.5140184655488166E-2</v>
      </c>
      <c r="H385" s="9">
        <f>H139*Traffic!H1663*365/10^7*$C385</f>
        <v>0.2145690622649766</v>
      </c>
      <c r="I385" s="9">
        <f>I139*Traffic!I1663*365/10^7*$C385</f>
        <v>0.34377622748127201</v>
      </c>
      <c r="J385" s="9">
        <f>J139*Traffic!J1663*365/10^7*$C385</f>
        <v>1.359469972785567</v>
      </c>
      <c r="K385" s="9">
        <f>K139*Traffic!K1663*365/10^7*$C385</f>
        <v>0.27758053490770024</v>
      </c>
      <c r="L385" s="9"/>
      <c r="M385" s="9">
        <f>M139*Traffic!M1663*12/10^7*$C385</f>
        <v>4.8509146326445058E-3</v>
      </c>
      <c r="N385" s="9">
        <f>N139*Traffic!N1663*12/10^7*$C385</f>
        <v>0</v>
      </c>
      <c r="O385" s="9">
        <f>O139*Traffic!O1663*12/10^7*$C385</f>
        <v>0</v>
      </c>
      <c r="P385" s="9">
        <f>P139*Traffic!P1663*12/10^7*$C385</f>
        <v>0</v>
      </c>
      <c r="Q385" s="9">
        <f>Q139*Traffic!Q1663*12/10^7*$C385</f>
        <v>0</v>
      </c>
      <c r="R385" s="9">
        <f>R139*Traffic!R1663*12/10^7*$C385</f>
        <v>0</v>
      </c>
      <c r="S385" s="9">
        <f>S139*Traffic!S1663*12/10^7*$C385</f>
        <v>0</v>
      </c>
      <c r="T385" s="9"/>
      <c r="U385" s="9">
        <f>U139*Traffic!U1663*365/10^7*$C385</f>
        <v>8.0276062337186482E-2</v>
      </c>
      <c r="V385" s="9">
        <f>V139*Traffic!V1663*365/10^7*$C385</f>
        <v>5.4721078041733576E-3</v>
      </c>
      <c r="W385" s="9">
        <f>W139*Traffic!W1663*365/10^7*$C385</f>
        <v>3.249409822762056E-2</v>
      </c>
      <c r="X385" s="9">
        <f>X139*Traffic!X1663*365/10^7*$C385</f>
        <v>4.9489210054276492E-2</v>
      </c>
      <c r="Y385" s="9">
        <f>Y139*Traffic!Y1663*365/10^7*$C385</f>
        <v>4.2783380623946848E-2</v>
      </c>
      <c r="Z385" s="9">
        <f>Z139*Traffic!Z1663*365/10^7*$C385</f>
        <v>0.16933008454481879</v>
      </c>
      <c r="AA385" s="9">
        <f>AA139*Traffic!AA1663*365/10^7*$C385</f>
        <v>2.7552738597640052E-2</v>
      </c>
      <c r="AB385" s="9"/>
      <c r="AC385" s="9">
        <f>AC139*Traffic!AC1663*12/10^7*$C385</f>
        <v>2.8498886982138361E-2</v>
      </c>
      <c r="AD385" s="9">
        <f>AD139*Traffic!AD1663*12/10^7*$C385</f>
        <v>1.2649434273086886E-3</v>
      </c>
      <c r="AE385" s="9">
        <f>AE139*Traffic!AE1663*12/10^7*$C385</f>
        <v>7.9110592650023168E-3</v>
      </c>
      <c r="AF385" s="9">
        <f>AF139*Traffic!AF1663*12/10^7*$C385</f>
        <v>2.1566669638387499E-2</v>
      </c>
      <c r="AG385" s="9">
        <f>AG139*Traffic!AG1663*12/10^7*$C385</f>
        <v>3.6270472200406759E-2</v>
      </c>
      <c r="AH385" s="9">
        <f>AH139*Traffic!AH1663*12/10^7*$C385</f>
        <v>8.3362951383826822E-2</v>
      </c>
      <c r="AI385" s="9">
        <f>AI139*Traffic!AI1663*12/10^7*$C385</f>
        <v>0</v>
      </c>
      <c r="AJ385" s="9"/>
    </row>
    <row r="386" spans="2:36" x14ac:dyDescent="0.3">
      <c r="B386" s="85">
        <f t="shared" si="10"/>
        <v>50130</v>
      </c>
      <c r="C386" s="3">
        <f>IF(B386&lt;Inputs!$E$13,0,1)</f>
        <v>1</v>
      </c>
      <c r="D386" s="1"/>
      <c r="E386" s="9">
        <f>E140*Traffic!E1664*365/10^7*$C386</f>
        <v>0.10258654563347235</v>
      </c>
      <c r="F386" s="9">
        <f>F140*Traffic!F1664*365/10^7*$C386</f>
        <v>1.5268551047312229E-2</v>
      </c>
      <c r="G386" s="9">
        <f>G140*Traffic!G1664*365/10^7*$C386</f>
        <v>9.5615885578765603E-2</v>
      </c>
      <c r="H386" s="9">
        <f>H140*Traffic!H1664*365/10^7*$C386</f>
        <v>0.22004276283296073</v>
      </c>
      <c r="I386" s="9">
        <f>I140*Traffic!I1664*365/10^7*$C386</f>
        <v>0.35254602920273304</v>
      </c>
      <c r="J386" s="9">
        <f>J140*Traffic!J1664*365/10^7*$C386</f>
        <v>1.4036993040919459</v>
      </c>
      <c r="K386" s="9">
        <f>K140*Traffic!K1664*365/10^7*$C386</f>
        <v>0.28661140847490274</v>
      </c>
      <c r="L386" s="9"/>
      <c r="M386" s="9">
        <f>M140*Traffic!M1664*12/10^7*$C386</f>
        <v>5.1317570587449766E-3</v>
      </c>
      <c r="N386" s="9">
        <f>N140*Traffic!N1664*12/10^7*$C386</f>
        <v>0</v>
      </c>
      <c r="O386" s="9">
        <f>O140*Traffic!O1664*12/10^7*$C386</f>
        <v>0</v>
      </c>
      <c r="P386" s="9">
        <f>P140*Traffic!P1664*12/10^7*$C386</f>
        <v>0</v>
      </c>
      <c r="Q386" s="9">
        <f>Q140*Traffic!Q1664*12/10^7*$C386</f>
        <v>0</v>
      </c>
      <c r="R386" s="9">
        <f>R140*Traffic!R1664*12/10^7*$C386</f>
        <v>0</v>
      </c>
      <c r="S386" s="9">
        <f>S140*Traffic!S1664*12/10^7*$C386</f>
        <v>0</v>
      </c>
      <c r="T386" s="9"/>
      <c r="U386" s="9">
        <f>U140*Traffic!U1664*365/10^7*$C386</f>
        <v>8.0677442648872361E-2</v>
      </c>
      <c r="V386" s="9">
        <f>V140*Traffic!V1664*365/10^7*$C386</f>
        <v>5.6522313527273965E-3</v>
      </c>
      <c r="W386" s="9">
        <f>W140*Traffic!W1664*365/10^7*$C386</f>
        <v>3.3563695627613063E-2</v>
      </c>
      <c r="X386" s="9">
        <f>X140*Traffic!X1664*365/10^7*$C386</f>
        <v>5.0408773078933634E-2</v>
      </c>
      <c r="Y386" s="9">
        <f>Y140*Traffic!Y1664*365/10^7*$C386</f>
        <v>4.3578342088243141E-2</v>
      </c>
      <c r="Z386" s="9">
        <f>Z140*Traffic!Z1664*365/10^7*$C386</f>
        <v>0.17327085742149831</v>
      </c>
      <c r="AA386" s="9">
        <f>AA140*Traffic!AA1664*365/10^7*$C386</f>
        <v>2.819396596863967E-2</v>
      </c>
      <c r="AB386" s="9"/>
      <c r="AC386" s="9">
        <f>AC140*Traffic!AC1664*12/10^7*$C386</f>
        <v>2.9178407318618708E-2</v>
      </c>
      <c r="AD386" s="9">
        <f>AD140*Traffic!AD1664*12/10^7*$C386</f>
        <v>1.2942215970532702E-3</v>
      </c>
      <c r="AE386" s="9">
        <f>AE140*Traffic!AE1664*12/10^7*$C386</f>
        <v>8.0941673242401792E-3</v>
      </c>
      <c r="AF386" s="9">
        <f>AF140*Traffic!AF1664*12/10^7*$C386</f>
        <v>2.2069916216740006E-2</v>
      </c>
      <c r="AG386" s="9">
        <f>AG140*Traffic!AG1664*12/10^7*$C386</f>
        <v>3.7116824063542581E-2</v>
      </c>
      <c r="AH386" s="9">
        <f>AH140*Traffic!AH1664*12/10^7*$C386</f>
        <v>8.5341116327914412E-2</v>
      </c>
      <c r="AI386" s="9">
        <f>AI140*Traffic!AI1664*12/10^7*$C386</f>
        <v>0</v>
      </c>
      <c r="AJ386" s="9"/>
    </row>
    <row r="387" spans="2:36" x14ac:dyDescent="0.3">
      <c r="B387" s="85">
        <f t="shared" si="10"/>
        <v>50495</v>
      </c>
      <c r="C387" s="3">
        <f>IF(B387&lt;Inputs!$E$13,0,1)</f>
        <v>1</v>
      </c>
      <c r="D387" s="1"/>
      <c r="E387" s="9">
        <f>E141*Traffic!E1665*365/10^7*$C387</f>
        <v>0.10954319575924217</v>
      </c>
      <c r="F387" s="9">
        <f>F141*Traffic!F1665*365/10^7*$C387</f>
        <v>1.5984264377654975E-2</v>
      </c>
      <c r="G387" s="9">
        <f>G141*Traffic!G1665*365/10^7*$C387</f>
        <v>0.1000978802152702</v>
      </c>
      <c r="H387" s="9">
        <f>H141*Traffic!H1665*365/10^7*$C387</f>
        <v>0.22556583618006804</v>
      </c>
      <c r="I387" s="9">
        <f>I141*Traffic!I1665*365/10^7*$C387</f>
        <v>0.36139493453572158</v>
      </c>
      <c r="J387" s="9">
        <f>J141*Traffic!J1665*365/10^7*$C387</f>
        <v>1.4295273712872376</v>
      </c>
      <c r="K387" s="9">
        <f>K141*Traffic!K1665*365/10^7*$C387</f>
        <v>0.291885058390841</v>
      </c>
      <c r="L387" s="9"/>
      <c r="M387" s="9">
        <f>M141*Traffic!M1665*12/10^7*$C387</f>
        <v>5.4152866362406358E-3</v>
      </c>
      <c r="N387" s="9">
        <f>N141*Traffic!N1665*12/10^7*$C387</f>
        <v>0</v>
      </c>
      <c r="O387" s="9">
        <f>O141*Traffic!O1665*12/10^7*$C387</f>
        <v>0</v>
      </c>
      <c r="P387" s="9">
        <f>P141*Traffic!P1665*12/10^7*$C387</f>
        <v>0</v>
      </c>
      <c r="Q387" s="9">
        <f>Q141*Traffic!Q1665*12/10^7*$C387</f>
        <v>0</v>
      </c>
      <c r="R387" s="9">
        <f>R141*Traffic!R1665*12/10^7*$C387</f>
        <v>0</v>
      </c>
      <c r="S387" s="9">
        <f>S141*Traffic!S1665*12/10^7*$C387</f>
        <v>0</v>
      </c>
      <c r="T387" s="9"/>
      <c r="U387" s="9">
        <f>U141*Traffic!U1665*365/10^7*$C387</f>
        <v>8.445919777303823E-2</v>
      </c>
      <c r="V387" s="9">
        <f>V141*Traffic!V1665*365/10^7*$C387</f>
        <v>5.6804925094910384E-3</v>
      </c>
      <c r="W387" s="9">
        <f>W141*Traffic!W1665*365/10^7*$C387</f>
        <v>3.3731514105751113E-2</v>
      </c>
      <c r="X387" s="9">
        <f>X141*Traffic!X1665*365/10^7*$C387</f>
        <v>5.2011772062843728E-2</v>
      </c>
      <c r="Y387" s="9">
        <f>Y141*Traffic!Y1665*365/10^7*$C387</f>
        <v>4.496413336664927E-2</v>
      </c>
      <c r="Z387" s="9">
        <f>Z141*Traffic!Z1665*365/10^7*$C387</f>
        <v>0.17724680477483087</v>
      </c>
      <c r="AA387" s="9">
        <f>AA141*Traffic!AA1665*365/10^7*$C387</f>
        <v>2.8840916794884357E-2</v>
      </c>
      <c r="AB387" s="9"/>
      <c r="AC387" s="9">
        <f>AC141*Traffic!AC1665*12/10^7*$C387</f>
        <v>2.9864010386289323E-2</v>
      </c>
      <c r="AD387" s="9">
        <f>AD141*Traffic!AD1665*12/10^7*$C387</f>
        <v>1.3255354033612382E-3</v>
      </c>
      <c r="AE387" s="9">
        <f>AE141*Traffic!AE1665*12/10^7*$C387</f>
        <v>8.2900064204139874E-3</v>
      </c>
      <c r="AF387" s="9">
        <f>AF141*Traffic!AF1665*12/10^7*$C387</f>
        <v>2.2592374253257726E-2</v>
      </c>
      <c r="AG387" s="9">
        <f>AG141*Traffic!AG1665*12/10^7*$C387</f>
        <v>3.7995485442750866E-2</v>
      </c>
      <c r="AH387" s="9">
        <f>AH141*Traffic!AH1665*12/10^7*$C387</f>
        <v>8.7336978847658203E-2</v>
      </c>
      <c r="AI387" s="9">
        <f>AI141*Traffic!AI1665*12/10^7*$C387</f>
        <v>0</v>
      </c>
      <c r="AJ387" s="9"/>
    </row>
    <row r="388" spans="2:36" x14ac:dyDescent="0.3">
      <c r="B388" s="85">
        <f t="shared" si="10"/>
        <v>50860</v>
      </c>
      <c r="C388" s="3">
        <f>IF(B388&lt;Inputs!$E$13,0,1)</f>
        <v>1</v>
      </c>
      <c r="D388" s="1"/>
      <c r="E388" s="9">
        <f>E142*Traffic!E1666*365/10^7*$C388</f>
        <v>0.11009091173803837</v>
      </c>
      <c r="F388" s="9">
        <f>F142*Traffic!F1666*365/10^7*$C388</f>
        <v>1.6064185699543269E-2</v>
      </c>
      <c r="G388" s="9">
        <f>G142*Traffic!G1666*365/10^7*$C388</f>
        <v>0.10059836961634658</v>
      </c>
      <c r="H388" s="9">
        <f>H142*Traffic!H1666*365/10^7*$C388</f>
        <v>0.23113863919157554</v>
      </c>
      <c r="I388" s="9">
        <f>I142*Traffic!I1666*365/10^7*$C388</f>
        <v>0.37032351527131002</v>
      </c>
      <c r="J388" s="9">
        <f>J142*Traffic!J1666*365/10^7*$C388</f>
        <v>1.4555786266718802</v>
      </c>
      <c r="K388" s="9">
        <f>K142*Traffic!K1666*365/10^7*$C388</f>
        <v>0.29720427952072664</v>
      </c>
      <c r="L388" s="9"/>
      <c r="M388" s="9">
        <f>M142*Traffic!M1666*12/10^7*$C388</f>
        <v>5.7015232155847801E-3</v>
      </c>
      <c r="N388" s="9">
        <f>N142*Traffic!N1666*12/10^7*$C388</f>
        <v>0</v>
      </c>
      <c r="O388" s="9">
        <f>O142*Traffic!O1666*12/10^7*$C388</f>
        <v>0</v>
      </c>
      <c r="P388" s="9">
        <f>P142*Traffic!P1666*12/10^7*$C388</f>
        <v>0</v>
      </c>
      <c r="Q388" s="9">
        <f>Q142*Traffic!Q1666*12/10^7*$C388</f>
        <v>0</v>
      </c>
      <c r="R388" s="9">
        <f>R142*Traffic!R1666*12/10^7*$C388</f>
        <v>0</v>
      </c>
      <c r="S388" s="9">
        <f>S142*Traffic!S1666*12/10^7*$C388</f>
        <v>0</v>
      </c>
      <c r="T388" s="9"/>
      <c r="U388" s="9">
        <f>U142*Traffic!U1666*365/10^7*$C388</f>
        <v>8.4881493761903376E-2</v>
      </c>
      <c r="V388" s="9">
        <f>V142*Traffic!V1666*365/10^7*$C388</f>
        <v>5.8631894307422331E-3</v>
      </c>
      <c r="W388" s="9">
        <f>W142*Traffic!W1666*365/10^7*$C388</f>
        <v>3.4816392532395546E-2</v>
      </c>
      <c r="X388" s="9">
        <f>X142*Traffic!X1666*365/10^7*$C388</f>
        <v>5.2950685870211942E-2</v>
      </c>
      <c r="Y388" s="9">
        <f>Y142*Traffic!Y1666*365/10^7*$C388</f>
        <v>4.5775823566384884E-2</v>
      </c>
      <c r="Z388" s="9">
        <f>Z142*Traffic!Z1666*365/10^7*$C388</f>
        <v>0.18125817983026124</v>
      </c>
      <c r="AA388" s="9">
        <f>AA142*Traffic!AA1666*365/10^7*$C388</f>
        <v>2.9493632280242255E-2</v>
      </c>
      <c r="AB388" s="9"/>
      <c r="AC388" s="9">
        <f>AC142*Traffic!AC1666*12/10^7*$C388</f>
        <v>3.055574002445367E-2</v>
      </c>
      <c r="AD388" s="9">
        <f>AD142*Traffic!AD1666*12/10^7*$C388</f>
        <v>1.3571299921923583E-3</v>
      </c>
      <c r="AE388" s="9">
        <f>AE142*Traffic!AE1666*12/10^7*$C388</f>
        <v>8.4876015533664213E-3</v>
      </c>
      <c r="AF388" s="9">
        <f>AF142*Traffic!AF1666*12/10^7*$C388</f>
        <v>2.3134296872153449E-2</v>
      </c>
      <c r="AG388" s="9">
        <f>AG142*Traffic!AG1666*12/10^7*$C388</f>
        <v>3.890688203819196E-2</v>
      </c>
      <c r="AH388" s="9">
        <f>AH142*Traffic!AH1666*12/10^7*$C388</f>
        <v>8.9427593426778862E-2</v>
      </c>
      <c r="AI388" s="9">
        <f>AI142*Traffic!AI1666*12/10^7*$C388</f>
        <v>0</v>
      </c>
      <c r="AJ388" s="9"/>
    </row>
    <row r="389" spans="2:36" x14ac:dyDescent="0.3">
      <c r="B389" s="85">
        <f t="shared" si="10"/>
        <v>51226</v>
      </c>
      <c r="C389" s="3">
        <f>IF(B389&lt;Inputs!$E$13,0,1)</f>
        <v>1</v>
      </c>
      <c r="D389" s="1"/>
      <c r="E389" s="9">
        <f>E143*Traffic!E1667*365/10^7*$C389</f>
        <v>0.11064136629672854</v>
      </c>
      <c r="F389" s="9">
        <f>F143*Traffic!F1667*365/10^7*$C389</f>
        <v>1.6790286893162611E-2</v>
      </c>
      <c r="G389" s="9">
        <f>G143*Traffic!G1667*365/10^7*$C389</f>
        <v>0.10514541592300539</v>
      </c>
      <c r="H389" s="9">
        <f>H143*Traffic!H1667*365/10^7*$C389</f>
        <v>0.23676153108729367</v>
      </c>
      <c r="I389" s="9">
        <f>I143*Traffic!I1667*365/10^7*$C389</f>
        <v>0.3793323469408908</v>
      </c>
      <c r="J389" s="9">
        <f>J143*Traffic!J1667*365/10^7*$C389</f>
        <v>1.5008527930469342</v>
      </c>
      <c r="K389" s="9">
        <f>K143*Traffic!K1667*365/10^7*$C389</f>
        <v>0.30644849055257256</v>
      </c>
      <c r="L389" s="9"/>
      <c r="M389" s="9">
        <f>M143*Traffic!M1667*12/10^7*$C389</f>
        <v>5.9904867785564638E-3</v>
      </c>
      <c r="N389" s="9">
        <f>N143*Traffic!N1667*12/10^7*$C389</f>
        <v>0</v>
      </c>
      <c r="O389" s="9">
        <f>O143*Traffic!O1667*12/10^7*$C389</f>
        <v>0</v>
      </c>
      <c r="P389" s="9">
        <f>P143*Traffic!P1667*12/10^7*$C389</f>
        <v>0</v>
      </c>
      <c r="Q389" s="9">
        <f>Q143*Traffic!Q1667*12/10^7*$C389</f>
        <v>0</v>
      </c>
      <c r="R389" s="9">
        <f>R143*Traffic!R1667*12/10^7*$C389</f>
        <v>0</v>
      </c>
      <c r="S389" s="9">
        <f>S143*Traffic!S1667*12/10^7*$C389</f>
        <v>0</v>
      </c>
      <c r="T389" s="9"/>
      <c r="U389" s="9">
        <f>U143*Traffic!U1667*365/10^7*$C389</f>
        <v>8.8718137279941447E-2</v>
      </c>
      <c r="V389" s="9">
        <f>V143*Traffic!V1667*365/10^7*$C389</f>
        <v>6.047571308893206E-3</v>
      </c>
      <c r="W389" s="9">
        <f>W143*Traffic!W1667*365/10^7*$C389</f>
        <v>3.5911276455453771E-2</v>
      </c>
      <c r="X389" s="9">
        <f>X143*Traffic!X1667*365/10^7*$C389</f>
        <v>5.4579937743141536E-2</v>
      </c>
      <c r="Y389" s="9">
        <f>Y143*Traffic!Y1667*365/10^7*$C389</f>
        <v>4.7184310445350569E-2</v>
      </c>
      <c r="Z389" s="9">
        <f>Z143*Traffic!Z1667*365/10^7*$C389</f>
        <v>0.18530523746612654</v>
      </c>
      <c r="AA389" s="9">
        <f>AA143*Traffic!AA1667*365/10^7*$C389</f>
        <v>3.0152153897533857E-2</v>
      </c>
      <c r="AB389" s="9"/>
      <c r="AC389" s="9">
        <f>AC143*Traffic!AC1667*12/10^7*$C389</f>
        <v>3.1314209429202676E-2</v>
      </c>
      <c r="AD389" s="9">
        <f>AD143*Traffic!AD1667*12/10^7*$C389</f>
        <v>1.3890073885267059E-3</v>
      </c>
      <c r="AE389" s="9">
        <f>AE143*Traffic!AE1667*12/10^7*$C389</f>
        <v>8.6869653874878747E-3</v>
      </c>
      <c r="AF389" s="9">
        <f>AF143*Traffic!AF1667*12/10^7*$C389</f>
        <v>2.3681073907881801E-2</v>
      </c>
      <c r="AG389" s="9">
        <f>AG143*Traffic!AG1667*12/10^7*$C389</f>
        <v>3.9826442712451407E-2</v>
      </c>
      <c r="AH389" s="9">
        <f>AH143*Traffic!AH1667*12/10^7*$C389</f>
        <v>9.1536930727219565E-2</v>
      </c>
      <c r="AI389" s="9">
        <f>AI143*Traffic!AI1667*12/10^7*$C389</f>
        <v>0</v>
      </c>
      <c r="AJ389" s="9"/>
    </row>
    <row r="390" spans="2:36" x14ac:dyDescent="0.3">
      <c r="B390" s="85">
        <f t="shared" si="10"/>
        <v>51591</v>
      </c>
      <c r="C390" s="3">
        <f>IF(B390&lt;Inputs!$E$13,0,1)</f>
        <v>1</v>
      </c>
      <c r="E390" s="9">
        <f>E144*Traffic!E1668*365/10^7*$C390</f>
        <v>8.8191333611272044E-2</v>
      </c>
      <c r="F390" s="9">
        <f>F144*Traffic!F1668*365/10^7*$C390</f>
        <v>1.263987889709995E-2</v>
      </c>
      <c r="G390" s="9">
        <f>G144*Traffic!G1668*365/10^7*$C390</f>
        <v>7.915441423417259E-2</v>
      </c>
      <c r="H390" s="9">
        <f>H144*Traffic!H1668*365/10^7*$C390</f>
        <v>0.18159915613182714</v>
      </c>
      <c r="I390" s="9">
        <f>I144*Traffic!I1668*365/10^7*$C390</f>
        <v>0.29095281560995179</v>
      </c>
      <c r="J390" s="9">
        <f>J144*Traffic!J1668*365/10^7*$C390</f>
        <v>1.144157441435296</v>
      </c>
      <c r="K390" s="9">
        <f>K144*Traffic!K1668*365/10^7*$C390</f>
        <v>0.23361739572774698</v>
      </c>
      <c r="L390" s="9"/>
      <c r="M390" s="9">
        <f>M144*Traffic!M1668*12/10^7*$C390</f>
        <v>4.705765871968145E-3</v>
      </c>
      <c r="N390" s="9">
        <f>N144*Traffic!N1668*12/10^7*$C390</f>
        <v>0</v>
      </c>
      <c r="O390" s="9">
        <f>O144*Traffic!O1668*12/10^7*$C390</f>
        <v>0</v>
      </c>
      <c r="P390" s="9">
        <f>P144*Traffic!P1668*12/10^7*$C390</f>
        <v>0</v>
      </c>
      <c r="Q390" s="9">
        <f>Q144*Traffic!Q1668*12/10^7*$C390</f>
        <v>0</v>
      </c>
      <c r="R390" s="9">
        <f>R144*Traffic!R1668*12/10^7*$C390</f>
        <v>0</v>
      </c>
      <c r="S390" s="9">
        <f>S144*Traffic!S1668*12/10^7*$C390</f>
        <v>0</v>
      </c>
      <c r="T390" s="9"/>
      <c r="U390" s="9">
        <f>U144*Traffic!U1668*365/10^7*$C390</f>
        <v>6.678781121074244E-2</v>
      </c>
      <c r="V390" s="9">
        <f>V144*Traffic!V1668*365/10^7*$C390</f>
        <v>4.5526660415263435E-3</v>
      </c>
      <c r="W390" s="9">
        <f>W144*Traffic!W1668*365/10^7*$C390</f>
        <v>2.7034331713656209E-2</v>
      </c>
      <c r="X390" s="9">
        <f>X144*Traffic!X1668*365/10^7*$C390</f>
        <v>4.1601871085959148E-2</v>
      </c>
      <c r="Y390" s="9">
        <f>Y144*Traffic!Y1668*365/10^7*$C390</f>
        <v>3.5964782694791773E-2</v>
      </c>
      <c r="Z390" s="9">
        <f>Z144*Traffic!Z1668*365/10^7*$C390</f>
        <v>0.14304604457607012</v>
      </c>
      <c r="AA390" s="9">
        <f>AA144*Traffic!AA1668*365/10^7*$C390</f>
        <v>2.327590093766017E-2</v>
      </c>
      <c r="AB390" s="9"/>
      <c r="AC390" s="9">
        <f>AC144*Traffic!AC1668*12/10^7*$C390</f>
        <v>2.3983990800512042E-2</v>
      </c>
      <c r="AD390" s="9">
        <f>AD144*Traffic!AD1668*12/10^7*$C390</f>
        <v>1.0658957749143673E-3</v>
      </c>
      <c r="AE390" s="9">
        <f>AE144*Traffic!AE1668*12/10^7*$C390</f>
        <v>6.6661990280497728E-3</v>
      </c>
      <c r="AF390" s="9">
        <f>AF144*Traffic!AF1668*12/10^7*$C390</f>
        <v>1.8163056474724215E-2</v>
      </c>
      <c r="AG390" s="9">
        <f>AG144*Traffic!AG1668*12/10^7*$C390</f>
        <v>3.054633125961671E-2</v>
      </c>
      <c r="AH390" s="9">
        <f>AH144*Traffic!AH1668*12/10^7*$C390</f>
        <v>7.0190243287093751E-2</v>
      </c>
      <c r="AI390" s="9">
        <f>AI144*Traffic!AI1668*12/10^7*$C390</f>
        <v>0</v>
      </c>
      <c r="AJ390" s="9"/>
    </row>
    <row r="391" spans="2:36" x14ac:dyDescent="0.3">
      <c r="B391" s="85"/>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row>
    <row r="392" spans="2:36" s="105" customFormat="1" x14ac:dyDescent="0.3">
      <c r="B392" s="104" t="s">
        <v>285</v>
      </c>
      <c r="C392" s="104"/>
      <c r="E392" s="104"/>
      <c r="F392" s="104"/>
    </row>
    <row r="393" spans="2:36" x14ac:dyDescent="0.3">
      <c r="B393" s="1"/>
      <c r="C393" s="1"/>
      <c r="D393" s="1"/>
      <c r="E393" s="305" t="s">
        <v>89</v>
      </c>
      <c r="F393" s="305"/>
      <c r="G393" s="305"/>
      <c r="H393" s="305"/>
      <c r="I393" s="305"/>
      <c r="J393" s="305"/>
      <c r="K393" s="305"/>
      <c r="L393" s="1"/>
      <c r="M393" s="305" t="s">
        <v>64</v>
      </c>
      <c r="N393" s="305"/>
      <c r="O393" s="305"/>
      <c r="P393" s="305"/>
      <c r="Q393" s="305"/>
      <c r="R393" s="305"/>
      <c r="S393" s="305"/>
      <c r="T393" s="1"/>
      <c r="U393" s="305" t="s">
        <v>65</v>
      </c>
      <c r="V393" s="305"/>
      <c r="W393" s="305"/>
      <c r="X393" s="305"/>
      <c r="Y393" s="305"/>
      <c r="Z393" s="305"/>
      <c r="AA393" s="305"/>
      <c r="AB393" s="1"/>
      <c r="AC393" s="305" t="s">
        <v>66</v>
      </c>
      <c r="AD393" s="305"/>
      <c r="AE393" s="305"/>
      <c r="AF393" s="305"/>
      <c r="AG393" s="305"/>
      <c r="AH393" s="305"/>
      <c r="AI393" s="305"/>
    </row>
    <row r="394" spans="2:36" x14ac:dyDescent="0.3">
      <c r="B394" s="4" t="s">
        <v>67</v>
      </c>
      <c r="C394" s="4" t="s">
        <v>322</v>
      </c>
      <c r="D394" s="3"/>
      <c r="E394" s="3" t="s">
        <v>70</v>
      </c>
      <c r="F394" s="3" t="s">
        <v>69</v>
      </c>
      <c r="G394" s="3" t="s">
        <v>61</v>
      </c>
      <c r="H394" s="3" t="s">
        <v>68</v>
      </c>
      <c r="I394" s="3" t="s">
        <v>71</v>
      </c>
      <c r="J394" s="3" t="s">
        <v>72</v>
      </c>
      <c r="K394" s="3" t="s">
        <v>62</v>
      </c>
      <c r="L394" s="3"/>
      <c r="M394" s="3" t="s">
        <v>70</v>
      </c>
      <c r="N394" s="3" t="s">
        <v>69</v>
      </c>
      <c r="O394" s="3" t="s">
        <v>61</v>
      </c>
      <c r="P394" s="3" t="s">
        <v>68</v>
      </c>
      <c r="Q394" s="3" t="s">
        <v>71</v>
      </c>
      <c r="R394" s="3" t="s">
        <v>72</v>
      </c>
      <c r="S394" s="3" t="s">
        <v>62</v>
      </c>
      <c r="T394" s="3"/>
      <c r="U394" s="3" t="s">
        <v>70</v>
      </c>
      <c r="V394" s="3" t="s">
        <v>69</v>
      </c>
      <c r="W394" s="3" t="s">
        <v>61</v>
      </c>
      <c r="X394" s="3" t="s">
        <v>68</v>
      </c>
      <c r="Y394" s="3" t="s">
        <v>71</v>
      </c>
      <c r="Z394" s="3" t="s">
        <v>72</v>
      </c>
      <c r="AA394" s="3" t="s">
        <v>62</v>
      </c>
      <c r="AB394" s="3"/>
      <c r="AC394" s="3" t="s">
        <v>70</v>
      </c>
      <c r="AD394" s="3" t="s">
        <v>69</v>
      </c>
      <c r="AE394" s="3" t="s">
        <v>61</v>
      </c>
      <c r="AF394" s="3" t="s">
        <v>68</v>
      </c>
      <c r="AG394" s="3" t="s">
        <v>71</v>
      </c>
      <c r="AH394" s="3" t="s">
        <v>72</v>
      </c>
      <c r="AI394" s="3" t="s">
        <v>62</v>
      </c>
    </row>
    <row r="395" spans="2:36" hidden="1" x14ac:dyDescent="0.3">
      <c r="B395" s="85">
        <f>B360</f>
        <v>40633</v>
      </c>
      <c r="C395" s="3">
        <f>IF(B395&lt;Inputs!$E$13,0,1)</f>
        <v>0</v>
      </c>
      <c r="D395" s="1"/>
      <c r="E395" s="9">
        <f>E114*Traffic!E1673*365/10^7*$C395</f>
        <v>0</v>
      </c>
      <c r="F395" s="9">
        <f>F114*Traffic!F1673*365/10^7*$C395</f>
        <v>0</v>
      </c>
      <c r="G395" s="9">
        <f>G114*Traffic!G1673*365/10^7*$C395</f>
        <v>0</v>
      </c>
      <c r="H395" s="9">
        <f>H114*Traffic!H1673*365/10^7*$C395</f>
        <v>0</v>
      </c>
      <c r="I395" s="9">
        <f>I114*Traffic!I1673*365/10^7*$C395</f>
        <v>0</v>
      </c>
      <c r="J395" s="9">
        <f>J114*Traffic!J1673*365/10^7*$C395</f>
        <v>0</v>
      </c>
      <c r="K395" s="9">
        <f>K114*Traffic!K1673*365/10^7*$C395</f>
        <v>0</v>
      </c>
      <c r="L395" s="9"/>
      <c r="M395" s="101">
        <f>M114*Traffic!M1673*12/10^7*$C395</f>
        <v>0</v>
      </c>
      <c r="N395" s="101">
        <f>N114*Traffic!N1673*12/10^7*$C395</f>
        <v>0</v>
      </c>
      <c r="O395" s="101">
        <f>O114*Traffic!O1673*12/10^7*$C395</f>
        <v>0</v>
      </c>
      <c r="P395" s="101">
        <f>P114*Traffic!P1673*12/10^7*$C395</f>
        <v>0</v>
      </c>
      <c r="Q395" s="101">
        <f>Q114*Traffic!Q1673*12/10^7*$C395</f>
        <v>0</v>
      </c>
      <c r="R395" s="101">
        <f>R114*Traffic!R1673*12/10^7*$C395</f>
        <v>0</v>
      </c>
      <c r="S395" s="101">
        <f>S114*Traffic!S1673*12/10^7*$C395</f>
        <v>0</v>
      </c>
      <c r="T395" s="9"/>
      <c r="U395" s="9">
        <f>U114*Traffic!U1673*365/10^7*$C395</f>
        <v>0</v>
      </c>
      <c r="V395" s="9">
        <f>V114*Traffic!V1673*365/10^7*$C395</f>
        <v>0</v>
      </c>
      <c r="W395" s="9">
        <f>W114*Traffic!W1673*365/10^7*$C395</f>
        <v>0</v>
      </c>
      <c r="X395" s="9">
        <f>X114*Traffic!X1673*365/10^7*$C395</f>
        <v>0</v>
      </c>
      <c r="Y395" s="9">
        <f>Y114*Traffic!Y1673*365/10^7*$C395</f>
        <v>0</v>
      </c>
      <c r="Z395" s="9">
        <f>Z114*Traffic!Z1673*365/10^7*$C395</f>
        <v>0</v>
      </c>
      <c r="AA395" s="9">
        <f>AA114*Traffic!AA1673*365/10^7*$C395</f>
        <v>0</v>
      </c>
      <c r="AB395" s="9"/>
      <c r="AC395" s="9">
        <f>AC114*Traffic!AC1673*12/10^7*$C395</f>
        <v>0</v>
      </c>
      <c r="AD395" s="9">
        <f>AD114*Traffic!AD1673*12/10^7*$C395</f>
        <v>0</v>
      </c>
      <c r="AE395" s="9">
        <f>AE114*Traffic!AE1673*12/10^7*$C395</f>
        <v>0</v>
      </c>
      <c r="AF395" s="9">
        <f>AF114*Traffic!AF1673*12/10^7*$C395</f>
        <v>0</v>
      </c>
      <c r="AG395" s="9">
        <f>AG114*Traffic!AG1673*12/10^7*$C395</f>
        <v>0</v>
      </c>
      <c r="AH395" s="9">
        <f>AH114*Traffic!AH1673*12/10^7*$C395</f>
        <v>0</v>
      </c>
      <c r="AI395" s="9">
        <f>AI114*Traffic!AI1673*12/10^7*$C395</f>
        <v>0</v>
      </c>
      <c r="AJ395" s="9"/>
    </row>
    <row r="396" spans="2:36" hidden="1" x14ac:dyDescent="0.3">
      <c r="B396" s="85">
        <f t="shared" ref="B396:B425" si="11">B361</f>
        <v>40999</v>
      </c>
      <c r="C396" s="3">
        <f>IF(B396&lt;Inputs!$E$13,0,1)</f>
        <v>0</v>
      </c>
      <c r="D396" s="1"/>
      <c r="E396" s="9">
        <f>E115*Traffic!E1674*365/10^7*$C396</f>
        <v>0</v>
      </c>
      <c r="F396" s="9">
        <f>F115*Traffic!F1674*365/10^7*$C396</f>
        <v>0</v>
      </c>
      <c r="G396" s="9">
        <f>G115*Traffic!G1674*365/10^7*$C396</f>
        <v>0</v>
      </c>
      <c r="H396" s="9">
        <f>H115*Traffic!H1674*365/10^7*$C396</f>
        <v>0</v>
      </c>
      <c r="I396" s="9">
        <f>I115*Traffic!I1674*365/10^7*$C396</f>
        <v>0</v>
      </c>
      <c r="J396" s="9">
        <f>J115*Traffic!J1674*365/10^7*$C396</f>
        <v>0</v>
      </c>
      <c r="K396" s="9">
        <f>K115*Traffic!K1674*365/10^7*$C396</f>
        <v>0</v>
      </c>
      <c r="L396" s="9"/>
      <c r="M396" s="101">
        <f>M115*Traffic!M1674*12/10^7*$C396</f>
        <v>0</v>
      </c>
      <c r="N396" s="101">
        <f>N115*Traffic!N1674*12/10^7*$C396</f>
        <v>0</v>
      </c>
      <c r="O396" s="101">
        <f>O115*Traffic!O1674*12/10^7*$C396</f>
        <v>0</v>
      </c>
      <c r="P396" s="101">
        <f>P115*Traffic!P1674*12/10^7*$C396</f>
        <v>0</v>
      </c>
      <c r="Q396" s="101">
        <f>Q115*Traffic!Q1674*12/10^7*$C396</f>
        <v>0</v>
      </c>
      <c r="R396" s="101">
        <f>R115*Traffic!R1674*12/10^7*$C396</f>
        <v>0</v>
      </c>
      <c r="S396" s="101">
        <f>S115*Traffic!S1674*12/10^7*$C396</f>
        <v>0</v>
      </c>
      <c r="T396" s="9"/>
      <c r="U396" s="9">
        <f>U115*Traffic!U1674*365/10^7*$C396</f>
        <v>0</v>
      </c>
      <c r="V396" s="9">
        <f>V115*Traffic!V1674*365/10^7*$C396</f>
        <v>0</v>
      </c>
      <c r="W396" s="9">
        <f>W115*Traffic!W1674*365/10^7*$C396</f>
        <v>0</v>
      </c>
      <c r="X396" s="9">
        <f>X115*Traffic!X1674*365/10^7*$C396</f>
        <v>0</v>
      </c>
      <c r="Y396" s="9">
        <f>Y115*Traffic!Y1674*365/10^7*$C396</f>
        <v>0</v>
      </c>
      <c r="Z396" s="9">
        <f>Z115*Traffic!Z1674*365/10^7*$C396</f>
        <v>0</v>
      </c>
      <c r="AA396" s="9">
        <f>AA115*Traffic!AA1674*365/10^7*$C396</f>
        <v>0</v>
      </c>
      <c r="AB396" s="9"/>
      <c r="AC396" s="9">
        <f>AC115*Traffic!AC1674*12/10^7*$C396</f>
        <v>0</v>
      </c>
      <c r="AD396" s="9">
        <f>AD115*Traffic!AD1674*12/10^7*$C396</f>
        <v>0</v>
      </c>
      <c r="AE396" s="9">
        <f>AE115*Traffic!AE1674*12/10^7*$C396</f>
        <v>0</v>
      </c>
      <c r="AF396" s="9">
        <f>AF115*Traffic!AF1674*12/10^7*$C396</f>
        <v>0</v>
      </c>
      <c r="AG396" s="9">
        <f>AG115*Traffic!AG1674*12/10^7*$C396</f>
        <v>0</v>
      </c>
      <c r="AH396" s="9">
        <f>AH115*Traffic!AH1674*12/10^7*$C396</f>
        <v>0</v>
      </c>
      <c r="AI396" s="9">
        <f>AI115*Traffic!AI1674*12/10^7*$C396</f>
        <v>0</v>
      </c>
      <c r="AJ396" s="9"/>
    </row>
    <row r="397" spans="2:36" hidden="1" x14ac:dyDescent="0.3">
      <c r="B397" s="85">
        <f t="shared" si="11"/>
        <v>41364</v>
      </c>
      <c r="C397" s="3">
        <f>IF(B397&lt;Inputs!$E$13,0,1)</f>
        <v>1</v>
      </c>
      <c r="D397" s="1"/>
      <c r="E397" s="9">
        <f>E116*Traffic!E1675*365/10^7*$C397</f>
        <v>5.4609380099999973E-2</v>
      </c>
      <c r="F397" s="9">
        <f>F116*Traffic!F1675*365/10^7*$C397</f>
        <v>1.1868882025000001E-2</v>
      </c>
      <c r="G397" s="9">
        <f>G116*Traffic!G1675*365/10^7*$C397</f>
        <v>6.1333126312499951E-3</v>
      </c>
      <c r="H397" s="9">
        <f>H116*Traffic!H1675*365/10^7*$C397</f>
        <v>0.12947354551250001</v>
      </c>
      <c r="I397" s="9">
        <f>I116*Traffic!I1675*365/10^7*$C397</f>
        <v>0.35458991347499991</v>
      </c>
      <c r="J397" s="9">
        <f>J116*Traffic!J1675*365/10^7*$C397</f>
        <v>1.3681963680000002</v>
      </c>
      <c r="K397" s="9">
        <f>K116*Traffic!K1675*365/10^7*$C397</f>
        <v>0.13755907935</v>
      </c>
      <c r="L397" s="9"/>
      <c r="M397" s="101">
        <f>M116*Traffic!M1675*12/10^7*$C397</f>
        <v>2.3518387199999991E-3</v>
      </c>
      <c r="N397" s="101">
        <f>N116*Traffic!N1675*12/10^7*$C397</f>
        <v>0</v>
      </c>
      <c r="O397" s="101">
        <f>O116*Traffic!O1675*12/10^7*$C397</f>
        <v>0</v>
      </c>
      <c r="P397" s="101">
        <f>P116*Traffic!P1675*12/10^7*$C397</f>
        <v>0</v>
      </c>
      <c r="Q397" s="101">
        <f>Q116*Traffic!Q1675*12/10^7*$C397</f>
        <v>0</v>
      </c>
      <c r="R397" s="101">
        <f>R116*Traffic!R1675*12/10^7*$C397</f>
        <v>0</v>
      </c>
      <c r="S397" s="101">
        <f>S116*Traffic!S1675*12/10^7*$C397</f>
        <v>0</v>
      </c>
      <c r="T397" s="9"/>
      <c r="U397" s="9">
        <f>U116*Traffic!U1675*365/10^7*$C397</f>
        <v>1.9001509449999985E-2</v>
      </c>
      <c r="V397" s="9">
        <f>V116*Traffic!V1675*365/10^7*$C397</f>
        <v>2.1949302375000005E-3</v>
      </c>
      <c r="W397" s="9">
        <f>W116*Traffic!W1675*365/10^7*$C397</f>
        <v>1.1342427468749991E-3</v>
      </c>
      <c r="X397" s="9">
        <f>X116*Traffic!X1675*365/10^7*$C397</f>
        <v>6.818021811562501E-2</v>
      </c>
      <c r="Y397" s="9">
        <f>Y116*Traffic!Y1675*365/10^7*$C397</f>
        <v>3.5675204709374991E-2</v>
      </c>
      <c r="Z397" s="9">
        <f>Z116*Traffic!Z1675*365/10^7*$C397</f>
        <v>0.16410212389999998</v>
      </c>
      <c r="AA397" s="9">
        <f>AA116*Traffic!AA1675*365/10^7*$C397</f>
        <v>1.5823122299999996E-2</v>
      </c>
      <c r="AB397" s="9"/>
      <c r="AC397" s="9">
        <f>AC116*Traffic!AC1675*12/10^7*$C397</f>
        <v>9.4519768200000027E-3</v>
      </c>
      <c r="AD397" s="9">
        <f>AD116*Traffic!AD1675*12/10^7*$C397</f>
        <v>7.1303017500000008E-4</v>
      </c>
      <c r="AE397" s="9">
        <f>AE116*Traffic!AE1675*12/10^7*$C397</f>
        <v>3.684624187499998E-4</v>
      </c>
      <c r="AF397" s="9">
        <f>AF116*Traffic!AF1675*12/10^7*$C397</f>
        <v>2.6879089725000003E-2</v>
      </c>
      <c r="AG397" s="9">
        <f>AG116*Traffic!AG1675*12/10^7*$C397</f>
        <v>1.4767668798750005E-2</v>
      </c>
      <c r="AH397" s="9">
        <f>AH116*Traffic!AH1675*12/10^7*$C397</f>
        <v>5.8382625840000008E-2</v>
      </c>
      <c r="AI397" s="9">
        <f>AI116*Traffic!AI1675*12/10^7*$C397</f>
        <v>9.5833722599999987E-3</v>
      </c>
      <c r="AJ397" s="9"/>
    </row>
    <row r="398" spans="2:36" hidden="1" x14ac:dyDescent="0.3">
      <c r="B398" s="85">
        <f t="shared" si="11"/>
        <v>41729</v>
      </c>
      <c r="C398" s="3">
        <f>IF(B398&lt;Inputs!$E$13,0,1)</f>
        <v>1</v>
      </c>
      <c r="D398" s="1"/>
      <c r="E398" s="9">
        <f>E117*Traffic!E1676*365/10^7*$C398</f>
        <v>6.9617690999999954E-2</v>
      </c>
      <c r="F398" s="9">
        <f>F117*Traffic!F1676*365/10^7*$C398</f>
        <v>1.421693934375E-2</v>
      </c>
      <c r="G398" s="9">
        <f>G117*Traffic!G1676*365/10^7*$C398</f>
        <v>7.4032299843749981E-3</v>
      </c>
      <c r="H398" s="9">
        <f>H117*Traffic!H1676*365/10^7*$C398</f>
        <v>0.15002397033124998</v>
      </c>
      <c r="I398" s="9">
        <f>I117*Traffic!I1676*365/10^7*$C398</f>
        <v>0.42036383829374996</v>
      </c>
      <c r="J398" s="9">
        <f>J117*Traffic!J1676*365/10^7*$C398</f>
        <v>1.6537142600000001</v>
      </c>
      <c r="K398" s="9">
        <f>K117*Traffic!K1676*365/10^7*$C398</f>
        <v>0.16614978995999999</v>
      </c>
      <c r="L398" s="9"/>
      <c r="M398" s="101">
        <f>M117*Traffic!M1676*12/10^7*$C398</f>
        <v>2.6983756799999984E-3</v>
      </c>
      <c r="N398" s="101">
        <f>N117*Traffic!N1676*12/10^7*$C398</f>
        <v>0</v>
      </c>
      <c r="O398" s="101">
        <f>O117*Traffic!O1676*12/10^7*$C398</f>
        <v>0</v>
      </c>
      <c r="P398" s="101">
        <f>P117*Traffic!P1676*12/10^7*$C398</f>
        <v>0</v>
      </c>
      <c r="Q398" s="101">
        <f>Q117*Traffic!Q1676*12/10^7*$C398</f>
        <v>0</v>
      </c>
      <c r="R398" s="101">
        <f>R117*Traffic!R1676*12/10^7*$C398</f>
        <v>0</v>
      </c>
      <c r="S398" s="101">
        <f>S117*Traffic!S1676*12/10^7*$C398</f>
        <v>0</v>
      </c>
      <c r="T398" s="9"/>
      <c r="U398" s="9">
        <f>U117*Traffic!U1676*365/10^7*$C398</f>
        <v>2.3358567374999997E-2</v>
      </c>
      <c r="V398" s="9">
        <f>V117*Traffic!V1676*365/10^7*$C398</f>
        <v>2.5707342375000004E-3</v>
      </c>
      <c r="W398" s="9">
        <f>W117*Traffic!W1676*365/10^7*$C398</f>
        <v>1.3386662437499999E-3</v>
      </c>
      <c r="X398" s="9">
        <f>X117*Traffic!X1676*365/10^7*$C398</f>
        <v>7.9910053162500008E-2</v>
      </c>
      <c r="Y398" s="9">
        <f>Y117*Traffic!Y1676*365/10^7*$C398</f>
        <v>4.277882626875E-2</v>
      </c>
      <c r="Z398" s="9">
        <f>Z117*Traffic!Z1676*365/10^7*$C398</f>
        <v>0.19849269171875003</v>
      </c>
      <c r="AA398" s="9">
        <f>AA117*Traffic!AA1676*365/10^7*$C398</f>
        <v>1.9125861299999998E-2</v>
      </c>
      <c r="AB398" s="9"/>
      <c r="AC398" s="9">
        <f>AC117*Traffic!AC1676*12/10^7*$C398</f>
        <v>1.1353656599999996E-2</v>
      </c>
      <c r="AD398" s="9">
        <f>AD117*Traffic!AD1676*12/10^7*$C398</f>
        <v>8.3556866250000003E-4</v>
      </c>
      <c r="AE398" s="9">
        <f>AE117*Traffic!AE1676*12/10^7*$C398</f>
        <v>4.3510820624999996E-4</v>
      </c>
      <c r="AF398" s="9">
        <f>AF117*Traffic!AF1676*12/10^7*$C398</f>
        <v>3.1518920549999996E-2</v>
      </c>
      <c r="AG398" s="9">
        <f>AG117*Traffic!AG1676*12/10^7*$C398</f>
        <v>1.7716914101249998E-2</v>
      </c>
      <c r="AH398" s="9">
        <f>AH117*Traffic!AH1676*12/10^7*$C398</f>
        <v>7.060206614999999E-2</v>
      </c>
      <c r="AI398" s="9">
        <f>AI117*Traffic!AI1676*12/10^7*$C398</f>
        <v>1.1581122167999999E-2</v>
      </c>
      <c r="AJ398" s="9"/>
    </row>
    <row r="399" spans="2:36" hidden="1" x14ac:dyDescent="0.3">
      <c r="B399" s="85">
        <f t="shared" si="11"/>
        <v>42094</v>
      </c>
      <c r="C399" s="3">
        <f>IF(B399&lt;Inputs!$E$13,0,1)</f>
        <v>1</v>
      </c>
      <c r="D399" s="1"/>
      <c r="E399" s="9">
        <f>E118*Traffic!E1677*365/10^7*$C399</f>
        <v>7.4515187999999954E-2</v>
      </c>
      <c r="F399" s="9">
        <f>F118*Traffic!F1677*365/10^7*$C399</f>
        <v>1.5002800312500002E-2</v>
      </c>
      <c r="G399" s="9">
        <f>G118*Traffic!G1677*365/10^7*$C399</f>
        <v>7.763686875000001E-3</v>
      </c>
      <c r="H399" s="9">
        <f>H118*Traffic!H1677*365/10^7*$C399</f>
        <v>0.1622401959375</v>
      </c>
      <c r="I399" s="9">
        <f>I118*Traffic!I1677*365/10^7*$C399</f>
        <v>0.46457233762499989</v>
      </c>
      <c r="J399" s="9">
        <f>J118*Traffic!J1677*365/10^7*$C399</f>
        <v>1.8532163979999996</v>
      </c>
      <c r="K399" s="9">
        <f>K118*Traffic!K1677*365/10^7*$C399</f>
        <v>0.18729098926999999</v>
      </c>
      <c r="L399" s="9"/>
      <c r="M399" s="101">
        <f>M118*Traffic!M1677*12/10^7*$C399</f>
        <v>3.0945023999999982E-3</v>
      </c>
      <c r="N399" s="101">
        <f>N118*Traffic!N1677*12/10^7*$C399</f>
        <v>0</v>
      </c>
      <c r="O399" s="101">
        <f>O118*Traffic!O1677*12/10^7*$C399</f>
        <v>0</v>
      </c>
      <c r="P399" s="101">
        <f>P118*Traffic!P1677*12/10^7*$C399</f>
        <v>0</v>
      </c>
      <c r="Q399" s="101">
        <f>Q118*Traffic!Q1677*12/10^7*$C399</f>
        <v>0</v>
      </c>
      <c r="R399" s="101">
        <f>R118*Traffic!R1677*12/10^7*$C399</f>
        <v>0</v>
      </c>
      <c r="S399" s="101">
        <f>S118*Traffic!S1677*12/10^7*$C399</f>
        <v>0</v>
      </c>
      <c r="T399" s="9"/>
      <c r="U399" s="9">
        <f>U118*Traffic!U1677*365/10^7*$C399</f>
        <v>2.5001806500000001E-2</v>
      </c>
      <c r="V399" s="9">
        <f>V118*Traffic!V1677*365/10^7*$C399</f>
        <v>2.8361458124999996E-3</v>
      </c>
      <c r="W399" s="9">
        <f>W118*Traffic!W1677*365/10^7*$C399</f>
        <v>1.467655875E-3</v>
      </c>
      <c r="X399" s="9">
        <f>X118*Traffic!X1677*365/10^7*$C399</f>
        <v>8.7333552281250018E-2</v>
      </c>
      <c r="Y399" s="9">
        <f>Y118*Traffic!Y1677*365/10^7*$C399</f>
        <v>4.7779187568749992E-2</v>
      </c>
      <c r="Z399" s="9">
        <f>Z118*Traffic!Z1677*365/10^7*$C399</f>
        <v>0.22258740432499996</v>
      </c>
      <c r="AA399" s="9">
        <f>AA118*Traffic!AA1677*365/10^7*$C399</f>
        <v>2.1573891479999999E-2</v>
      </c>
      <c r="AB399" s="9"/>
      <c r="AC399" s="9">
        <f>AC118*Traffic!AC1677*12/10^7*$C399</f>
        <v>1.2739034879999995E-2</v>
      </c>
      <c r="AD399" s="9">
        <f>AD118*Traffic!AD1677*12/10^7*$C399</f>
        <v>9.2635042499999997E-4</v>
      </c>
      <c r="AE399" s="9">
        <f>AE118*Traffic!AE1677*12/10^7*$C399</f>
        <v>4.7937015000000001E-4</v>
      </c>
      <c r="AF399" s="9">
        <f>AF118*Traffic!AF1677*12/10^7*$C399</f>
        <v>3.4538105250000006E-2</v>
      </c>
      <c r="AG399" s="9">
        <f>AG118*Traffic!AG1677*12/10^7*$C399</f>
        <v>1.9840172467499997E-2</v>
      </c>
      <c r="AH399" s="9">
        <f>AH118*Traffic!AH1677*12/10^7*$C399</f>
        <v>7.938808185E-2</v>
      </c>
      <c r="AI399" s="9">
        <f>AI118*Traffic!AI1677*12/10^7*$C399</f>
        <v>1.3099054979999998E-2</v>
      </c>
      <c r="AJ399" s="9"/>
    </row>
    <row r="400" spans="2:36" hidden="1" x14ac:dyDescent="0.3">
      <c r="B400" s="85">
        <f t="shared" si="11"/>
        <v>42460</v>
      </c>
      <c r="C400" s="3">
        <f>IF(B400&lt;Inputs!$E$13,0,1)</f>
        <v>1</v>
      </c>
      <c r="D400" s="1"/>
      <c r="E400" s="9">
        <f>E119*Traffic!E1678*365/10^7*$C400</f>
        <v>8.7840651799999975E-2</v>
      </c>
      <c r="F400" s="9">
        <f>F119*Traffic!F1678*365/10^7*$C400</f>
        <v>1.6612624600000004E-2</v>
      </c>
      <c r="G400" s="9">
        <f>G119*Traffic!G1678*365/10^7*$C400</f>
        <v>8.7544812000000024E-3</v>
      </c>
      <c r="H400" s="9">
        <f>H119*Traffic!H1678*365/10^7*$C400</f>
        <v>0.18070287870000001</v>
      </c>
      <c r="I400" s="9">
        <f>I119*Traffic!I1678*365/10^7*$C400</f>
        <v>0.52982924039999979</v>
      </c>
      <c r="J400" s="9">
        <f>J119*Traffic!J1678*365/10^7*$C400</f>
        <v>2.0754016800000001</v>
      </c>
      <c r="K400" s="9">
        <f>K119*Traffic!K1678*365/10^7*$C400</f>
        <v>0.20838081264000005</v>
      </c>
      <c r="L400" s="9"/>
      <c r="M400" s="101">
        <f>M119*Traffic!M1678*12/10^7*$C400</f>
        <v>3.537346559999998E-3</v>
      </c>
      <c r="N400" s="101">
        <f>N119*Traffic!N1678*12/10^7*$C400</f>
        <v>0</v>
      </c>
      <c r="O400" s="101">
        <f>O119*Traffic!O1678*12/10^7*$C400</f>
        <v>0</v>
      </c>
      <c r="P400" s="101">
        <f>P119*Traffic!P1678*12/10^7*$C400</f>
        <v>0</v>
      </c>
      <c r="Q400" s="101">
        <f>Q119*Traffic!Q1678*12/10^7*$C400</f>
        <v>0</v>
      </c>
      <c r="R400" s="101">
        <f>R119*Traffic!R1678*12/10^7*$C400</f>
        <v>0</v>
      </c>
      <c r="S400" s="101">
        <f>S119*Traffic!S1678*12/10^7*$C400</f>
        <v>0</v>
      </c>
      <c r="T400" s="9"/>
      <c r="U400" s="9">
        <f>U119*Traffic!U1678*365/10^7*$C400</f>
        <v>2.8579733599999994E-2</v>
      </c>
      <c r="V400" s="9">
        <f>V119*Traffic!V1678*365/10^7*$C400</f>
        <v>3.0721977000000003E-3</v>
      </c>
      <c r="W400" s="9">
        <f>W119*Traffic!W1678*365/10^7*$C400</f>
        <v>1.6189793999999997E-3</v>
      </c>
      <c r="X400" s="9">
        <f>X119*Traffic!X1678*365/10^7*$C400</f>
        <v>9.5157366974999991E-2</v>
      </c>
      <c r="Y400" s="9">
        <f>Y119*Traffic!Y1678*365/10^7*$C400</f>
        <v>5.3305990649999996E-2</v>
      </c>
      <c r="Z400" s="9">
        <f>Z119*Traffic!Z1678*365/10^7*$C400</f>
        <v>0.25293957974999998</v>
      </c>
      <c r="AA400" s="9">
        <f>AA119*Traffic!AA1678*365/10^7*$C400</f>
        <v>2.4356198879999996E-2</v>
      </c>
      <c r="AB400" s="9"/>
      <c r="AC400" s="9">
        <f>AC119*Traffic!AC1678*12/10^7*$C400</f>
        <v>1.4325562679999999E-2</v>
      </c>
      <c r="AD400" s="9">
        <f>AD119*Traffic!AD1678*12/10^7*$C400</f>
        <v>1.007933355E-3</v>
      </c>
      <c r="AE400" s="9">
        <f>AE119*Traffic!AE1678*12/10^7*$C400</f>
        <v>5.3115830999999984E-4</v>
      </c>
      <c r="AF400" s="9">
        <f>AF119*Traffic!AF1678*12/10^7*$C400</f>
        <v>3.7841742450000007E-2</v>
      </c>
      <c r="AG400" s="9">
        <f>AG119*Traffic!AG1678*12/10^7*$C400</f>
        <v>2.2258404315000004E-2</v>
      </c>
      <c r="AH400" s="9">
        <f>AH119*Traffic!AH1678*12/10^7*$C400</f>
        <v>8.9368431075000018E-2</v>
      </c>
      <c r="AI400" s="9">
        <f>AI119*Traffic!AI1678*12/10^7*$C400</f>
        <v>1.4649864371999999E-2</v>
      </c>
      <c r="AJ400" s="9"/>
    </row>
    <row r="401" spans="2:36" hidden="1" x14ac:dyDescent="0.3">
      <c r="B401" s="85">
        <f t="shared" si="11"/>
        <v>42825</v>
      </c>
      <c r="C401" s="3">
        <f>IF(B401&lt;Inputs!$E$13,0,1)</f>
        <v>1</v>
      </c>
      <c r="D401" s="1"/>
      <c r="E401" s="9">
        <f>E120*Traffic!E1679*365/10^7*$C401</f>
        <v>9.4520166399999994E-2</v>
      </c>
      <c r="F401" s="9">
        <f>F120*Traffic!F1679*365/10^7*$C401</f>
        <v>1.8379621081250005E-2</v>
      </c>
      <c r="G401" s="9">
        <f>G120*Traffic!G1679*365/10^7*$C401</f>
        <v>9.8358518718750024E-3</v>
      </c>
      <c r="H401" s="9">
        <f>H120*Traffic!H1679*365/10^7*$C401</f>
        <v>0.1947888492</v>
      </c>
      <c r="I401" s="9">
        <f>I120*Traffic!I1679*365/10^7*$C401</f>
        <v>0.58523780761874988</v>
      </c>
      <c r="J401" s="9">
        <f>J120*Traffic!J1679*365/10^7*$C401</f>
        <v>2.3261705500000001</v>
      </c>
      <c r="K401" s="9">
        <f>K120*Traffic!K1679*365/10^7*$C401</f>
        <v>0.23311832774999999</v>
      </c>
      <c r="L401" s="9"/>
      <c r="M401" s="101">
        <f>M120*Traffic!M1679*12/10^7*$C401</f>
        <v>3.8063308799999979E-3</v>
      </c>
      <c r="N401" s="101">
        <f>N120*Traffic!N1679*12/10^7*$C401</f>
        <v>0</v>
      </c>
      <c r="O401" s="101">
        <f>O120*Traffic!O1679*12/10^7*$C401</f>
        <v>0</v>
      </c>
      <c r="P401" s="101">
        <f>P120*Traffic!P1679*12/10^7*$C401</f>
        <v>0</v>
      </c>
      <c r="Q401" s="101">
        <f>Q120*Traffic!Q1679*12/10^7*$C401</f>
        <v>0</v>
      </c>
      <c r="R401" s="101">
        <f>R120*Traffic!R1679*12/10^7*$C401</f>
        <v>0</v>
      </c>
      <c r="S401" s="101">
        <f>S120*Traffic!S1679*12/10^7*$C401</f>
        <v>0</v>
      </c>
      <c r="T401" s="9"/>
      <c r="U401" s="9">
        <f>U120*Traffic!U1679*365/10^7*$C401</f>
        <v>3.2675033599999986E-2</v>
      </c>
      <c r="V401" s="9">
        <f>V120*Traffic!V1679*365/10^7*$C401</f>
        <v>3.3323245312500004E-3</v>
      </c>
      <c r="W401" s="9">
        <f>W120*Traffic!W1679*365/10^7*$C401</f>
        <v>1.783293046875E-3</v>
      </c>
      <c r="X401" s="9">
        <f>X120*Traffic!X1679*365/10^7*$C401</f>
        <v>0.10361108999999999</v>
      </c>
      <c r="Y401" s="9">
        <f>Y120*Traffic!Y1679*365/10^7*$C401</f>
        <v>5.9475386953125001E-2</v>
      </c>
      <c r="Z401" s="9">
        <f>Z120*Traffic!Z1679*365/10^7*$C401</f>
        <v>0.28350203578125005</v>
      </c>
      <c r="AA401" s="9">
        <f>AA120*Traffic!AA1679*365/10^7*$C401</f>
        <v>2.7247596750000002E-2</v>
      </c>
      <c r="AB401" s="9"/>
      <c r="AC401" s="9">
        <f>AC120*Traffic!AC1679*12/10^7*$C401</f>
        <v>1.6188057599999993E-2</v>
      </c>
      <c r="AD401" s="9">
        <f>AD120*Traffic!AD1679*12/10^7*$C401</f>
        <v>1.0999409850000002E-3</v>
      </c>
      <c r="AE401" s="9">
        <f>AE120*Traffic!AE1679*12/10^7*$C401</f>
        <v>5.8863327750000006E-4</v>
      </c>
      <c r="AF401" s="9">
        <f>AF120*Traffic!AF1679*12/10^7*$C401</f>
        <v>4.1454758400000007E-2</v>
      </c>
      <c r="AG401" s="9">
        <f>AG120*Traffic!AG1679*12/10^7*$C401</f>
        <v>2.4985884105000005E-2</v>
      </c>
      <c r="AH401" s="9">
        <f>AH120*Traffic!AH1679*12/10^7*$C401</f>
        <v>0.10077735590999999</v>
      </c>
      <c r="AI401" s="9">
        <f>AI120*Traffic!AI1679*12/10^7*$C401</f>
        <v>1.6488901836000006E-2</v>
      </c>
      <c r="AJ401" s="9"/>
    </row>
    <row r="402" spans="2:36" hidden="1" x14ac:dyDescent="0.3">
      <c r="B402" s="85">
        <f t="shared" si="11"/>
        <v>43190</v>
      </c>
      <c r="C402" s="3">
        <f>IF(B402&lt;Inputs!$E$13,0,1)</f>
        <v>1</v>
      </c>
      <c r="D402" s="1"/>
      <c r="E402" s="9">
        <f>E121*Traffic!E1680*365/10^7*$C402</f>
        <v>0.11089397879999997</v>
      </c>
      <c r="F402" s="9">
        <f>F121*Traffic!F1680*365/10^7*$C402</f>
        <v>2.0489538712499998E-2</v>
      </c>
      <c r="G402" s="9">
        <f>G121*Traffic!G1680*365/10^7*$C402</f>
        <v>1.1079890268750002E-2</v>
      </c>
      <c r="H402" s="9">
        <f>H121*Traffic!H1680*365/10^7*$C402</f>
        <v>0.21613160985937496</v>
      </c>
      <c r="I402" s="9">
        <f>I121*Traffic!I1680*365/10^7*$C402</f>
        <v>0.66561916246874986</v>
      </c>
      <c r="J402" s="9">
        <f>J121*Traffic!J1680*365/10^7*$C402</f>
        <v>2.6539366809999998</v>
      </c>
      <c r="K402" s="9">
        <f>K121*Traffic!K1680*365/10^7*$C402</f>
        <v>0.26684663236</v>
      </c>
      <c r="L402" s="9"/>
      <c r="M402" s="101">
        <f>M121*Traffic!M1680*12/10^7*$C402</f>
        <v>4.3494105599999992E-3</v>
      </c>
      <c r="N402" s="101">
        <f>N121*Traffic!N1680*12/10^7*$C402</f>
        <v>0</v>
      </c>
      <c r="O402" s="101">
        <f>O121*Traffic!O1680*12/10^7*$C402</f>
        <v>0</v>
      </c>
      <c r="P402" s="101">
        <f>P121*Traffic!P1680*12/10^7*$C402</f>
        <v>0</v>
      </c>
      <c r="Q402" s="101">
        <f>Q121*Traffic!Q1680*12/10^7*$C402</f>
        <v>0</v>
      </c>
      <c r="R402" s="101">
        <f>R121*Traffic!R1680*12/10^7*$C402</f>
        <v>0</v>
      </c>
      <c r="S402" s="101">
        <f>S121*Traffic!S1680*12/10^7*$C402</f>
        <v>0</v>
      </c>
      <c r="T402" s="9"/>
      <c r="U402" s="9">
        <f>U121*Traffic!U1680*365/10^7*$C402</f>
        <v>3.7207848149999986E-2</v>
      </c>
      <c r="V402" s="9">
        <f>V121*Traffic!V1680*365/10^7*$C402</f>
        <v>3.6488219625000007E-3</v>
      </c>
      <c r="W402" s="9">
        <f>W121*Traffic!W1680*365/10^7*$C402</f>
        <v>1.9731311437500001E-3</v>
      </c>
      <c r="X402" s="9">
        <f>X121*Traffic!X1680*365/10^7*$C402</f>
        <v>0.11489792876718752</v>
      </c>
      <c r="Y402" s="9">
        <f>Y121*Traffic!Y1680*365/10^7*$C402</f>
        <v>6.7605569985937475E-2</v>
      </c>
      <c r="Z402" s="9">
        <f>Z121*Traffic!Z1680*365/10^7*$C402</f>
        <v>0.32141426549375002</v>
      </c>
      <c r="AA402" s="9">
        <f>AA121*Traffic!AA1680*365/10^7*$C402</f>
        <v>3.0993703439999996E-2</v>
      </c>
      <c r="AB402" s="9"/>
      <c r="AC402" s="9">
        <f>AC121*Traffic!AC1680*12/10^7*$C402</f>
        <v>1.8241140060000001E-2</v>
      </c>
      <c r="AD402" s="9">
        <f>AD121*Traffic!AD1680*12/10^7*$C402</f>
        <v>1.2157613325000003E-3</v>
      </c>
      <c r="AE402" s="9">
        <f>AE121*Traffic!AE1680*12/10^7*$C402</f>
        <v>6.5743315874999993E-4</v>
      </c>
      <c r="AF402" s="9">
        <f>AF121*Traffic!AF1680*12/10^7*$C402</f>
        <v>4.5485098424999995E-2</v>
      </c>
      <c r="AG402" s="9">
        <f>AG121*Traffic!AG1680*12/10^7*$C402</f>
        <v>2.8101449171250004E-2</v>
      </c>
      <c r="AH402" s="9">
        <f>AH121*Traffic!AH1680*12/10^7*$C402</f>
        <v>0.11379893910000001</v>
      </c>
      <c r="AI402" s="9">
        <f>AI121*Traffic!AI1680*12/10^7*$C402</f>
        <v>1.8681136320000003E-2</v>
      </c>
      <c r="AJ402" s="9"/>
    </row>
    <row r="403" spans="2:36" hidden="1" x14ac:dyDescent="0.3">
      <c r="B403" s="85">
        <f t="shared" si="11"/>
        <v>43555</v>
      </c>
      <c r="C403" s="3">
        <f>IF(B403&lt;Inputs!$E$13,0,1)</f>
        <v>1</v>
      </c>
      <c r="D403" s="1"/>
      <c r="E403" s="9">
        <f>E122*Traffic!E1681*365/10^7*$C403</f>
        <v>0.11931584279999996</v>
      </c>
      <c r="F403" s="9">
        <f>F122*Traffic!F1681*365/10^7*$C403</f>
        <v>2.1518302162500006E-2</v>
      </c>
      <c r="G403" s="9">
        <f>G122*Traffic!G1681*365/10^7*$C403</f>
        <v>1.1712076199999999E-2</v>
      </c>
      <c r="H403" s="9">
        <f>H122*Traffic!H1681*365/10^7*$C403</f>
        <v>0.23918480979374995</v>
      </c>
      <c r="I403" s="9">
        <f>I122*Traffic!I1681*365/10^7*$C403</f>
        <v>0.75366863943749973</v>
      </c>
      <c r="J403" s="9">
        <f>J122*Traffic!J1681*365/10^7*$C403</f>
        <v>2.9624998699999994</v>
      </c>
      <c r="K403" s="9">
        <f>K122*Traffic!K1681*365/10^7*$C403</f>
        <v>0.29881531102499992</v>
      </c>
      <c r="L403" s="9"/>
      <c r="M403" s="101">
        <f>M122*Traffic!M1681*12/10^7*$C403</f>
        <v>4.9550054399999975E-3</v>
      </c>
      <c r="N403" s="101">
        <f>N122*Traffic!N1681*12/10^7*$C403</f>
        <v>0</v>
      </c>
      <c r="O403" s="101">
        <f>O122*Traffic!O1681*12/10^7*$C403</f>
        <v>0</v>
      </c>
      <c r="P403" s="101">
        <f>P122*Traffic!P1681*12/10^7*$C403</f>
        <v>0</v>
      </c>
      <c r="Q403" s="101">
        <f>Q122*Traffic!Q1681*12/10^7*$C403</f>
        <v>0</v>
      </c>
      <c r="R403" s="101">
        <f>R122*Traffic!R1681*12/10^7*$C403</f>
        <v>0</v>
      </c>
      <c r="S403" s="101">
        <f>S122*Traffic!S1681*12/10^7*$C403</f>
        <v>0</v>
      </c>
      <c r="T403" s="9"/>
      <c r="U403" s="9">
        <f>U122*Traffic!U1681*365/10^7*$C403</f>
        <v>4.0033605149999978E-2</v>
      </c>
      <c r="V403" s="9">
        <f>V122*Traffic!V1681*365/10^7*$C403</f>
        <v>4.126797675000001E-3</v>
      </c>
      <c r="W403" s="9">
        <f>W122*Traffic!W1681*365/10^7*$C403</f>
        <v>2.2461515999999985E-3</v>
      </c>
      <c r="X403" s="9">
        <f>X122*Traffic!X1681*365/10^7*$C403</f>
        <v>0.12481898498437498</v>
      </c>
      <c r="Y403" s="9">
        <f>Y122*Traffic!Y1681*365/10^7*$C403</f>
        <v>7.5143297109374993E-2</v>
      </c>
      <c r="Z403" s="9">
        <f>Z122*Traffic!Z1681*365/10^7*$C403</f>
        <v>0.36324288178750003</v>
      </c>
      <c r="AA403" s="9">
        <f>AA122*Traffic!AA1681*365/10^7*$C403</f>
        <v>3.5138140469999996E-2</v>
      </c>
      <c r="AB403" s="9"/>
      <c r="AC403" s="9">
        <f>AC122*Traffic!AC1681*12/10^7*$C403</f>
        <v>2.0577036479999988E-2</v>
      </c>
      <c r="AD403" s="9">
        <f>AD122*Traffic!AD1681*12/10^7*$C403</f>
        <v>1.3373731800000004E-3</v>
      </c>
      <c r="AE403" s="9">
        <f>AE122*Traffic!AE1681*12/10^7*$C403</f>
        <v>7.2791135999999957E-4</v>
      </c>
      <c r="AF403" s="9">
        <f>AF122*Traffic!AF1681*12/10^7*$C403</f>
        <v>4.9921941600000005E-2</v>
      </c>
      <c r="AG403" s="9">
        <f>AG122*Traffic!AG1681*12/10^7*$C403</f>
        <v>3.1556611799999988E-2</v>
      </c>
      <c r="AH403" s="9">
        <f>AH122*Traffic!AH1681*12/10^7*$C403</f>
        <v>0.12837622413000002</v>
      </c>
      <c r="AI403" s="9">
        <f>AI122*Traffic!AI1681*12/10^7*$C403</f>
        <v>2.1140877581999996E-2</v>
      </c>
      <c r="AJ403" s="9"/>
    </row>
    <row r="404" spans="2:36" hidden="1" x14ac:dyDescent="0.3">
      <c r="B404" s="85">
        <f t="shared" si="11"/>
        <v>43921</v>
      </c>
      <c r="C404" s="3">
        <f>IF(B404&lt;Inputs!$E$13,0,1)</f>
        <v>1</v>
      </c>
      <c r="D404" s="1"/>
      <c r="E404" s="9">
        <f>E123*Traffic!E1682*365/10^7*$C404</f>
        <v>0.13903704099999992</v>
      </c>
      <c r="F404" s="9">
        <f>F123*Traffic!F1682*365/10^7*$C404</f>
        <v>2.3799680368750003E-2</v>
      </c>
      <c r="G404" s="9">
        <f>G123*Traffic!G1682*365/10^7*$C404</f>
        <v>1.2994933031249999E-2</v>
      </c>
      <c r="H404" s="9">
        <f>H123*Traffic!H1682*365/10^7*$C404</f>
        <v>0.26404906307812498</v>
      </c>
      <c r="I404" s="9">
        <f>I123*Traffic!I1682*365/10^7*$C404</f>
        <v>0.85174086903750001</v>
      </c>
      <c r="J404" s="9">
        <f>J123*Traffic!J1682*365/10^7*$C404</f>
        <v>3.3623167820000002</v>
      </c>
      <c r="K404" s="9">
        <f>K123*Traffic!K1682*365/10^7*$C404</f>
        <v>0.33746286188999997</v>
      </c>
      <c r="L404" s="9"/>
      <c r="M404" s="101">
        <f>M123*Traffic!M1682*12/10^7*$C404</f>
        <v>5.6259455999999979E-3</v>
      </c>
      <c r="N404" s="101">
        <f>N123*Traffic!N1682*12/10^7*$C404</f>
        <v>0</v>
      </c>
      <c r="O404" s="101">
        <f>O123*Traffic!O1682*12/10^7*$C404</f>
        <v>0</v>
      </c>
      <c r="P404" s="101">
        <f>P123*Traffic!P1682*12/10^7*$C404</f>
        <v>0</v>
      </c>
      <c r="Q404" s="101">
        <f>Q123*Traffic!Q1682*12/10^7*$C404</f>
        <v>0</v>
      </c>
      <c r="R404" s="101">
        <f>R123*Traffic!R1682*12/10^7*$C404</f>
        <v>0</v>
      </c>
      <c r="S404" s="101">
        <f>S123*Traffic!S1682*12/10^7*$C404</f>
        <v>0</v>
      </c>
      <c r="T404" s="9"/>
      <c r="U404" s="9">
        <f>U123*Traffic!U1682*365/10^7*$C404</f>
        <v>4.5454417249999997E-2</v>
      </c>
      <c r="V404" s="9">
        <f>V123*Traffic!V1682*365/10^7*$C404</f>
        <v>4.4785267312499998E-3</v>
      </c>
      <c r="W404" s="9">
        <f>W123*Traffic!W1682*365/10^7*$C404</f>
        <v>2.4453334687500002E-3</v>
      </c>
      <c r="X404" s="9">
        <f>X123*Traffic!X1682*365/10^7*$C404</f>
        <v>0.13785867614062502</v>
      </c>
      <c r="Y404" s="9">
        <f>Y123*Traffic!Y1682*365/10^7*$C404</f>
        <v>8.4961018518750001E-2</v>
      </c>
      <c r="Z404" s="9">
        <f>Z123*Traffic!Z1682*365/10^7*$C404</f>
        <v>0.40978235780625</v>
      </c>
      <c r="AA404" s="9">
        <f>AA123*Traffic!AA1682*365/10^7*$C404</f>
        <v>3.9443711129999996E-2</v>
      </c>
      <c r="AB404" s="9"/>
      <c r="AC404" s="9">
        <f>AC123*Traffic!AC1682*12/10^7*$C404</f>
        <v>2.3216278799999993E-2</v>
      </c>
      <c r="AD404" s="9">
        <f>AD123*Traffic!AD1682*12/10^7*$C404</f>
        <v>1.4698537424999998E-3</v>
      </c>
      <c r="AE404" s="9">
        <f>AE123*Traffic!AE1682*12/10^7*$C404</f>
        <v>8.0255913750000021E-4</v>
      </c>
      <c r="AF404" s="9">
        <f>AF123*Traffic!AF1682*12/10^7*$C404</f>
        <v>5.4842735250000003E-2</v>
      </c>
      <c r="AG404" s="9">
        <f>AG123*Traffic!AG1682*12/10^7*$C404</f>
        <v>3.5489020454999992E-2</v>
      </c>
      <c r="AH404" s="9">
        <f>AH123*Traffic!AH1682*12/10^7*$C404</f>
        <v>0.14483612335500001</v>
      </c>
      <c r="AI404" s="9">
        <f>AI123*Traffic!AI1682*12/10^7*$C404</f>
        <v>2.3733301481999997E-2</v>
      </c>
      <c r="AJ404" s="9"/>
    </row>
    <row r="405" spans="2:36" hidden="1" x14ac:dyDescent="0.3">
      <c r="B405" s="85">
        <f t="shared" si="11"/>
        <v>44286</v>
      </c>
      <c r="C405" s="3">
        <f>IF(B405&lt;Inputs!$E$13,0,1)</f>
        <v>1</v>
      </c>
      <c r="D405" s="1"/>
      <c r="E405" s="9">
        <f>E124*Traffic!E1683*365/10^7*$C405</f>
        <v>0.11549396429999997</v>
      </c>
      <c r="F405" s="9">
        <f>F124*Traffic!F1683*365/10^7*$C405</f>
        <v>2.648113325E-2</v>
      </c>
      <c r="G405" s="9">
        <f>G124*Traffic!G1683*365/10^7*$C405</f>
        <v>1.4751005062499992E-2</v>
      </c>
      <c r="H405" s="9">
        <f>H124*Traffic!H1683*365/10^7*$C405</f>
        <v>0.21732640200000006</v>
      </c>
      <c r="I405" s="9">
        <f>I124*Traffic!I1683*365/10^7*$C405</f>
        <v>0.71436250574999982</v>
      </c>
      <c r="J405" s="9">
        <f>J124*Traffic!J1683*365/10^7*$C405</f>
        <v>3.096019498</v>
      </c>
      <c r="K405" s="9">
        <f>K124*Traffic!K1683*365/10^7*$C405</f>
        <v>0.31182626782999995</v>
      </c>
      <c r="L405" s="9"/>
      <c r="M405" s="101">
        <f>M124*Traffic!M1683*12/10^7*$C405</f>
        <v>4.9192703999999966E-3</v>
      </c>
      <c r="N405" s="101">
        <f>N124*Traffic!N1683*12/10^7*$C405</f>
        <v>0</v>
      </c>
      <c r="O405" s="101">
        <f>O124*Traffic!O1683*12/10^7*$C405</f>
        <v>0</v>
      </c>
      <c r="P405" s="101">
        <f>P124*Traffic!P1683*12/10^7*$C405</f>
        <v>0</v>
      </c>
      <c r="Q405" s="101">
        <f>Q124*Traffic!Q1683*12/10^7*$C405</f>
        <v>0</v>
      </c>
      <c r="R405" s="101">
        <f>R124*Traffic!R1683*12/10^7*$C405</f>
        <v>0</v>
      </c>
      <c r="S405" s="101">
        <f>S124*Traffic!S1683*12/10^7*$C405</f>
        <v>0</v>
      </c>
      <c r="T405" s="9"/>
      <c r="U405" s="9">
        <f>U124*Traffic!U1683*365/10^7*$C405</f>
        <v>3.9744886499999993E-2</v>
      </c>
      <c r="V405" s="9">
        <f>V124*Traffic!V1683*365/10^7*$C405</f>
        <v>4.8971958750000022E-3</v>
      </c>
      <c r="W405" s="9">
        <f>W124*Traffic!W1683*365/10^7*$C405</f>
        <v>2.7279255937500001E-3</v>
      </c>
      <c r="X405" s="9">
        <f>X124*Traffic!X1683*365/10^7*$C405</f>
        <v>0.11635054447500003</v>
      </c>
      <c r="Y405" s="9">
        <f>Y124*Traffic!Y1683*365/10^7*$C405</f>
        <v>7.3069701426562494E-2</v>
      </c>
      <c r="Z405" s="9">
        <f>Z124*Traffic!Z1683*365/10^7*$C405</f>
        <v>0.37526547808749999</v>
      </c>
      <c r="AA405" s="9">
        <f>AA124*Traffic!AA1683*365/10^7*$C405</f>
        <v>3.6248060939999993E-2</v>
      </c>
      <c r="AB405" s="9"/>
      <c r="AC405" s="9">
        <f>AC124*Traffic!AC1683*12/10^7*$C405</f>
        <v>2.0234342699999998E-2</v>
      </c>
      <c r="AD405" s="9">
        <f>AD124*Traffic!AD1683*12/10^7*$C405</f>
        <v>1.6288207650000004E-3</v>
      </c>
      <c r="AE405" s="9">
        <f>AE124*Traffic!AE1683*12/10^7*$C405</f>
        <v>9.0731552625000008E-4</v>
      </c>
      <c r="AF405" s="9">
        <f>AF124*Traffic!AF1683*12/10^7*$C405</f>
        <v>4.6138312800000005E-2</v>
      </c>
      <c r="AG405" s="9">
        <f>AG124*Traffic!AG1683*12/10^7*$C405</f>
        <v>3.0424252792499995E-2</v>
      </c>
      <c r="AH405" s="9">
        <f>AH124*Traffic!AH1683*12/10^7*$C405</f>
        <v>0.13301133846000002</v>
      </c>
      <c r="AI405" s="9">
        <f>AI124*Traffic!AI1683*12/10^7*$C405</f>
        <v>2.1872155272E-2</v>
      </c>
      <c r="AJ405" s="9"/>
    </row>
    <row r="406" spans="2:36" x14ac:dyDescent="0.3">
      <c r="B406" s="85">
        <f t="shared" si="11"/>
        <v>44651</v>
      </c>
      <c r="C406" s="3">
        <f>IF(B406&lt;Inputs!$E$13,0,1)</f>
        <v>1</v>
      </c>
      <c r="D406" s="1"/>
      <c r="E406" s="9">
        <f>E125*Traffic!E1684*365/10^7*$C406</f>
        <v>2.0017763765999987E-2</v>
      </c>
      <c r="F406" s="9">
        <f>F125*Traffic!F1684*365/10^7*$C406</f>
        <v>2.5407885306374993E-2</v>
      </c>
      <c r="G406" s="9">
        <f>G125*Traffic!G1684*365/10^7*$C406</f>
        <v>1.4391879089625E-2</v>
      </c>
      <c r="H406" s="9">
        <f>H125*Traffic!H1684*365/10^7*$C406</f>
        <v>2.609161923178125E-2</v>
      </c>
      <c r="I406" s="9">
        <f>I125*Traffic!I1684*365/10^7*$C406</f>
        <v>9.0460979906062486E-2</v>
      </c>
      <c r="J406" s="9">
        <f>J125*Traffic!J1684*365/10^7*$C406</f>
        <v>1.0642919240249999</v>
      </c>
      <c r="K406" s="9">
        <f>K125*Traffic!K1684*365/10^7*$C406</f>
        <v>0.10750993424324999</v>
      </c>
      <c r="L406" s="9"/>
      <c r="M406" s="101">
        <f>M125*Traffic!M1684*12/10^7*$C406</f>
        <v>4.6183737599999984E-4</v>
      </c>
      <c r="N406" s="101">
        <f>N125*Traffic!N1684*12/10^7*$C406</f>
        <v>0</v>
      </c>
      <c r="O406" s="101">
        <f>O125*Traffic!O1684*12/10^7*$C406</f>
        <v>0</v>
      </c>
      <c r="P406" s="101">
        <f>P125*Traffic!P1684*12/10^7*$C406</f>
        <v>0</v>
      </c>
      <c r="Q406" s="101">
        <f>Q125*Traffic!Q1684*12/10^7*$C406</f>
        <v>0</v>
      </c>
      <c r="R406" s="101">
        <f>R125*Traffic!R1684*12/10^7*$C406</f>
        <v>0</v>
      </c>
      <c r="S406" s="101">
        <f>S125*Traffic!S1684*12/10^7*$C406</f>
        <v>0</v>
      </c>
      <c r="T406" s="9"/>
      <c r="U406" s="9">
        <f>U125*Traffic!U1684*365/10^7*$C406</f>
        <v>6.7164865267499959E-3</v>
      </c>
      <c r="V406" s="9">
        <f>V125*Traffic!V1684*365/10^7*$C406</f>
        <v>4.6987185155624991E-3</v>
      </c>
      <c r="W406" s="9">
        <f>W125*Traffic!W1684*365/10^7*$C406</f>
        <v>2.6615118864374973E-3</v>
      </c>
      <c r="X406" s="9">
        <f>X125*Traffic!X1684*365/10^7*$C406</f>
        <v>1.3615954256953125E-2</v>
      </c>
      <c r="Y406" s="9">
        <f>Y125*Traffic!Y1684*365/10^7*$C406</f>
        <v>9.0192638172656228E-3</v>
      </c>
      <c r="Z406" s="9">
        <f>Z125*Traffic!Z1684*365/10^7*$C406</f>
        <v>0.1289244535239375</v>
      </c>
      <c r="AA406" s="9">
        <f>AA125*Traffic!AA1684*365/10^7*$C406</f>
        <v>1.2489938051399998E-2</v>
      </c>
      <c r="AB406" s="9"/>
      <c r="AC406" s="9">
        <f>AC125*Traffic!AC1684*12/10^7*$C406</f>
        <v>3.7899529667999986E-3</v>
      </c>
      <c r="AD406" s="9">
        <f>AD125*Traffic!AD1684*12/10^7*$C406</f>
        <v>1.7307304121249995E-3</v>
      </c>
      <c r="AE406" s="9">
        <f>AE125*Traffic!AE1684*12/10^7*$C406</f>
        <v>9.8034379987499897E-4</v>
      </c>
      <c r="AF406" s="9">
        <f>AF125*Traffic!AF1684*12/10^7*$C406</f>
        <v>5.8058564602500003E-3</v>
      </c>
      <c r="AG406" s="9">
        <f>AG125*Traffic!AG1684*12/10^7*$C406</f>
        <v>4.0381142311125004E-3</v>
      </c>
      <c r="AH406" s="9">
        <f>AH125*Traffic!AH1684*12/10^7*$C406</f>
        <v>5.0740084343025016E-2</v>
      </c>
      <c r="AI406" s="9">
        <f>AI125*Traffic!AI1684*12/10^7*$C406</f>
        <v>8.368216763940001E-3</v>
      </c>
      <c r="AJ406" s="9"/>
    </row>
    <row r="407" spans="2:36" x14ac:dyDescent="0.3">
      <c r="B407" s="85">
        <f t="shared" si="11"/>
        <v>45016</v>
      </c>
      <c r="C407" s="3">
        <f>IF(B407&lt;Inputs!$E$13,0,1)</f>
        <v>1</v>
      </c>
      <c r="D407" s="1"/>
      <c r="E407" s="9">
        <f>E126*Traffic!E1685*365/10^7*$C407</f>
        <v>2.1794340300232484E-2</v>
      </c>
      <c r="F407" s="9">
        <f>F126*Traffic!F1685*365/10^7*$C407</f>
        <v>2.6953531662512808E-2</v>
      </c>
      <c r="G407" s="9">
        <f>G126*Traffic!G1685*365/10^7*$C407</f>
        <v>1.5267385067577197E-2</v>
      </c>
      <c r="H407" s="9">
        <f>H126*Traffic!H1685*365/10^7*$C407</f>
        <v>2.7639486913234215E-2</v>
      </c>
      <c r="I407" s="9">
        <f>I126*Traffic!I1685*365/10^7*$C407</f>
        <v>9.5827516416705893E-2</v>
      </c>
      <c r="J407" s="9">
        <f>J126*Traffic!J1685*365/10^7*$C407</f>
        <v>1.1279559318439496</v>
      </c>
      <c r="K407" s="9">
        <f>K126*Traffic!K1685*365/10^7*$C407</f>
        <v>0.11394098303707346</v>
      </c>
      <c r="L407" s="9"/>
      <c r="M407" s="101">
        <f>M126*Traffic!M1685*12/10^7*$C407</f>
        <v>4.6414656287999985E-4</v>
      </c>
      <c r="N407" s="101">
        <f>N126*Traffic!N1685*12/10^7*$C407</f>
        <v>0</v>
      </c>
      <c r="O407" s="101">
        <f>O126*Traffic!O1685*12/10^7*$C407</f>
        <v>0</v>
      </c>
      <c r="P407" s="101">
        <f>P126*Traffic!P1685*12/10^7*$C407</f>
        <v>0</v>
      </c>
      <c r="Q407" s="101">
        <f>Q126*Traffic!Q1685*12/10^7*$C407</f>
        <v>0</v>
      </c>
      <c r="R407" s="101">
        <f>R126*Traffic!R1685*12/10^7*$C407</f>
        <v>0</v>
      </c>
      <c r="S407" s="101">
        <f>S126*Traffic!S1685*12/10^7*$C407</f>
        <v>0</v>
      </c>
      <c r="T407" s="9"/>
      <c r="U407" s="9">
        <f>U126*Traffic!U1685*365/10^7*$C407</f>
        <v>7.1250727904606202E-3</v>
      </c>
      <c r="V407" s="9">
        <f>V126*Traffic!V1685*365/10^7*$C407</f>
        <v>4.8971088528862502E-3</v>
      </c>
      <c r="W407" s="9">
        <f>W126*Traffic!W1685*365/10^7*$C407</f>
        <v>2.7738868327537472E-3</v>
      </c>
      <c r="X407" s="9">
        <f>X126*Traffic!X1685*365/10^7*$C407</f>
        <v>1.443043588432359E-2</v>
      </c>
      <c r="Y407" s="9">
        <f>Y126*Traffic!Y1685*365/10^7*$C407</f>
        <v>9.5587797801529682E-3</v>
      </c>
      <c r="Z407" s="9">
        <f>Z126*Traffic!Z1685*365/10^7*$C407</f>
        <v>0.13746962919348135</v>
      </c>
      <c r="AA407" s="9">
        <f>AA126*Traffic!AA1685*365/10^7*$C407</f>
        <v>1.3317777238099501E-2</v>
      </c>
      <c r="AB407" s="9"/>
      <c r="AC407" s="9">
        <f>AC126*Traffic!AC1685*12/10^7*$C407</f>
        <v>3.5637753281129976E-3</v>
      </c>
      <c r="AD407" s="9">
        <f>AD126*Traffic!AD1685*12/10^7*$C407</f>
        <v>1.6272584798827498E-3</v>
      </c>
      <c r="AE407" s="9">
        <f>AE126*Traffic!AE1685*12/10^7*$C407</f>
        <v>9.2173382426924909E-4</v>
      </c>
      <c r="AF407" s="9">
        <f>AF126*Traffic!AF1685*12/10^7*$C407</f>
        <v>5.7704392560149996E-3</v>
      </c>
      <c r="AG407" s="9">
        <f>AG126*Traffic!AG1685*12/10^7*$C407</f>
        <v>4.01348070504675E-3</v>
      </c>
      <c r="AH407" s="9">
        <f>AH126*Traffic!AH1685*12/10^7*$C407</f>
        <v>4.8392346485463741E-2</v>
      </c>
      <c r="AI407" s="9">
        <f>AI126*Traffic!AI1685*12/10^7*$C407</f>
        <v>7.9810203382469982E-3</v>
      </c>
      <c r="AJ407" s="9"/>
    </row>
    <row r="408" spans="2:36" x14ac:dyDescent="0.3">
      <c r="B408" s="85">
        <f t="shared" si="11"/>
        <v>45382</v>
      </c>
      <c r="C408" s="3">
        <f>IF(B408&lt;Inputs!$E$13,0,1)</f>
        <v>1</v>
      </c>
      <c r="D408" s="1"/>
      <c r="E408" s="9">
        <f>E127*Traffic!E1686*365/10^7*$C408</f>
        <v>2.1903312001733649E-2</v>
      </c>
      <c r="F408" s="9">
        <f>F127*Traffic!F1686*365/10^7*$C408</f>
        <v>2.7088299320825369E-2</v>
      </c>
      <c r="G408" s="9">
        <f>G127*Traffic!G1686*365/10^7*$C408</f>
        <v>1.534372199291506E-2</v>
      </c>
      <c r="H408" s="9">
        <f>H127*Traffic!H1686*365/10^7*$C408</f>
        <v>2.8489932664410647E-2</v>
      </c>
      <c r="I408" s="9">
        <f>I127*Traffic!I1686*365/10^7*$C408</f>
        <v>9.8776055383373779E-2</v>
      </c>
      <c r="J408" s="9">
        <f>J127*Traffic!J1686*365/10^7*$C408</f>
        <v>1.1531404651497756</v>
      </c>
      <c r="K408" s="9">
        <f>K127*Traffic!K1686*365/10^7*$C408</f>
        <v>0.11648501015833225</v>
      </c>
      <c r="L408" s="9"/>
      <c r="M408" s="101">
        <f>M127*Traffic!M1686*12/10^7*$C408</f>
        <v>5.131140252638398E-4</v>
      </c>
      <c r="N408" s="101">
        <f>N127*Traffic!N1686*12/10^7*$C408</f>
        <v>0</v>
      </c>
      <c r="O408" s="101">
        <f>O127*Traffic!O1686*12/10^7*$C408</f>
        <v>0</v>
      </c>
      <c r="P408" s="101">
        <f>P127*Traffic!P1686*12/10^7*$C408</f>
        <v>0</v>
      </c>
      <c r="Q408" s="101">
        <f>Q127*Traffic!Q1686*12/10^7*$C408</f>
        <v>0</v>
      </c>
      <c r="R408" s="101">
        <f>R127*Traffic!R1686*12/10^7*$C408</f>
        <v>0</v>
      </c>
      <c r="S408" s="101">
        <f>S127*Traffic!S1686*12/10^7*$C408</f>
        <v>0</v>
      </c>
      <c r="T408" s="9"/>
      <c r="U408" s="9">
        <f>U127*Traffic!U1686*365/10^7*$C408</f>
        <v>7.1606981544129226E-3</v>
      </c>
      <c r="V408" s="9">
        <f>V127*Traffic!V1686*365/10^7*$C408</f>
        <v>5.0973656256203476E-3</v>
      </c>
      <c r="W408" s="9">
        <f>W127*Traffic!W1686*365/10^7*$C408</f>
        <v>2.8873189907359987E-3</v>
      </c>
      <c r="X408" s="9">
        <f>X127*Traffic!X1686*365/10^7*$C408</f>
        <v>1.4752632685533914E-2</v>
      </c>
      <c r="Y408" s="9">
        <f>Y127*Traffic!Y1686*365/10^7*$C408</f>
        <v>9.7722042597270711E-3</v>
      </c>
      <c r="Z408" s="9">
        <f>Z127*Traffic!Z1686*365/10^7*$C408</f>
        <v>0.13974498857323556</v>
      </c>
      <c r="AA408" s="9">
        <f>AA127*Traffic!AA1686*365/10^7*$C408</f>
        <v>1.3538209413074934E-2</v>
      </c>
      <c r="AB408" s="9"/>
      <c r="AC408" s="9">
        <f>AC127*Traffic!AC1686*12/10^7*$C408</f>
        <v>3.6479200233601084E-3</v>
      </c>
      <c r="AD408" s="9">
        <f>AD127*Traffic!AD1686*12/10^7*$C408</f>
        <v>1.6671780629095552E-3</v>
      </c>
      <c r="AE408" s="9">
        <f>AE127*Traffic!AE1686*12/10^7*$C408</f>
        <v>9.4434561605366324E-4</v>
      </c>
      <c r="AF408" s="9">
        <f>AF127*Traffic!AF1686*12/10^7*$C408</f>
        <v>5.9089000536271096E-3</v>
      </c>
      <c r="AG408" s="9">
        <f>AG127*Traffic!AG1686*12/10^7*$C408</f>
        <v>4.109783553923E-3</v>
      </c>
      <c r="AH408" s="9">
        <f>AH127*Traffic!AH1686*12/10^7*$C408</f>
        <v>4.9533902358337593E-2</v>
      </c>
      <c r="AI408" s="9">
        <f>AI127*Traffic!AI1686*12/10^7*$C408</f>
        <v>8.1692893787116572E-3</v>
      </c>
      <c r="AJ408" s="9"/>
    </row>
    <row r="409" spans="2:36" x14ac:dyDescent="0.3">
      <c r="B409" s="85">
        <f t="shared" si="11"/>
        <v>45747</v>
      </c>
      <c r="C409" s="3">
        <f>IF(B409&lt;Inputs!$E$13,0,1)</f>
        <v>1</v>
      </c>
      <c r="D409" s="1"/>
      <c r="E409" s="9">
        <f>E128*Traffic!E1687*365/10^7*$C409</f>
        <v>2.2012828561742314E-2</v>
      </c>
      <c r="F409" s="9">
        <f>F128*Traffic!F1687*365/10^7*$C409</f>
        <v>2.8656569281504739E-2</v>
      </c>
      <c r="G409" s="9">
        <f>G128*Traffic!G1687*365/10^7*$C409</f>
        <v>1.6232042739873297E-2</v>
      </c>
      <c r="H409" s="9">
        <f>H128*Traffic!H1687*365/10^7*$C409</f>
        <v>2.86323823277327E-2</v>
      </c>
      <c r="I409" s="9">
        <f>I128*Traffic!I1687*365/10^7*$C409</f>
        <v>9.9269935660290645E-2</v>
      </c>
      <c r="J409" s="9">
        <f>J128*Traffic!J1687*365/10^7*$C409</f>
        <v>1.1785486448903639</v>
      </c>
      <c r="K409" s="9">
        <f>K128*Traffic!K1687*365/10^7*$C409</f>
        <v>0.11905162902622771</v>
      </c>
      <c r="L409" s="9"/>
      <c r="M409" s="101">
        <f>M128*Traffic!M1687*12/10^7*$C409</f>
        <v>5.1567959539015852E-4</v>
      </c>
      <c r="N409" s="101">
        <f>N128*Traffic!N1687*12/10^7*$C409</f>
        <v>0</v>
      </c>
      <c r="O409" s="101">
        <f>O128*Traffic!O1687*12/10^7*$C409</f>
        <v>0</v>
      </c>
      <c r="P409" s="101">
        <f>P128*Traffic!P1687*12/10^7*$C409</f>
        <v>0</v>
      </c>
      <c r="Q409" s="101">
        <f>Q128*Traffic!Q1687*12/10^7*$C409</f>
        <v>0</v>
      </c>
      <c r="R409" s="101">
        <f>R128*Traffic!R1687*12/10^7*$C409</f>
        <v>0</v>
      </c>
      <c r="S409" s="101">
        <f>S128*Traffic!S1687*12/10^7*$C409</f>
        <v>0</v>
      </c>
      <c r="T409" s="9"/>
      <c r="U409" s="9">
        <f>U128*Traffic!U1687*365/10^7*$C409</f>
        <v>7.5752648896684023E-3</v>
      </c>
      <c r="V409" s="9">
        <f>V128*Traffic!V1687*365/10^7*$C409</f>
        <v>5.1228524537484492E-3</v>
      </c>
      <c r="W409" s="9">
        <f>W128*Traffic!W1687*365/10^7*$C409</f>
        <v>2.9017555856896819E-3</v>
      </c>
      <c r="X409" s="9">
        <f>X128*Traffic!X1687*365/10^7*$C409</f>
        <v>1.5077690693859239E-2</v>
      </c>
      <c r="Y409" s="9">
        <f>Y128*Traffic!Y1687*365/10^7*$C409</f>
        <v>9.9875240146024107E-3</v>
      </c>
      <c r="Z409" s="9">
        <f>Z128*Traffic!Z1687*365/10^7*$C409</f>
        <v>0.14363561609601308</v>
      </c>
      <c r="AA409" s="9">
        <f>AA128*Traffic!AA1687*365/10^7*$C409</f>
        <v>1.3915125470598045E-2</v>
      </c>
      <c r="AB409" s="9"/>
      <c r="AC409" s="9">
        <f>AC128*Traffic!AC1687*12/10^7*$C409</f>
        <v>3.732817071176489E-3</v>
      </c>
      <c r="AD409" s="9">
        <f>AD128*Traffic!AD1687*12/10^7*$C409</f>
        <v>1.7074561603046318E-3</v>
      </c>
      <c r="AE409" s="9">
        <f>AE128*Traffic!AE1687*12/10^7*$C409</f>
        <v>9.6716048241031645E-4</v>
      </c>
      <c r="AF409" s="9">
        <f>AF128*Traffic!AF1687*12/10^7*$C409</f>
        <v>6.0486011982339447E-3</v>
      </c>
      <c r="AG409" s="9">
        <f>AG128*Traffic!AG1687*12/10^7*$C409</f>
        <v>4.2069490942703864E-3</v>
      </c>
      <c r="AH409" s="9">
        <f>AH128*Traffic!AH1687*12/10^7*$C409</f>
        <v>5.0713916859751441E-2</v>
      </c>
      <c r="AI409" s="9">
        <f>AI128*Traffic!AI1687*12/10^7*$C409</f>
        <v>8.3639011390246095E-3</v>
      </c>
      <c r="AJ409" s="9"/>
    </row>
    <row r="410" spans="2:36" x14ac:dyDescent="0.3">
      <c r="B410" s="85">
        <f t="shared" si="11"/>
        <v>46112</v>
      </c>
      <c r="C410" s="3">
        <f>IF(B410&lt;Inputs!$E$13,0,1)</f>
        <v>1</v>
      </c>
      <c r="D410" s="1"/>
      <c r="E410" s="9">
        <f>E129*Traffic!E1688*365/10^7*$C410</f>
        <v>2.2122892704551009E-2</v>
      </c>
      <c r="F410" s="9">
        <f>F129*Traffic!F1688*365/10^7*$C410</f>
        <v>2.8799852127912244E-2</v>
      </c>
      <c r="G410" s="9">
        <f>G129*Traffic!G1688*365/10^7*$C410</f>
        <v>1.6313202953572661E-2</v>
      </c>
      <c r="H410" s="9">
        <f>H129*Traffic!H1688*365/10^7*$C410</f>
        <v>2.9494932845355641E-2</v>
      </c>
      <c r="I410" s="9">
        <f>I129*Traffic!I1688*365/10^7*$C410</f>
        <v>0.10226044247205689</v>
      </c>
      <c r="J410" s="9">
        <f>J129*Traffic!J1688*365/10^7*$C410</f>
        <v>1.2041820779167294</v>
      </c>
      <c r="K410" s="9">
        <f>K129*Traffic!K1688*365/10^7*$C410</f>
        <v>0.12164100195754814</v>
      </c>
      <c r="L410" s="9"/>
      <c r="M410" s="101">
        <f>M129*Traffic!M1688*12/10^7*$C410</f>
        <v>5.6537235640048277E-4</v>
      </c>
      <c r="N410" s="101">
        <f>N129*Traffic!N1688*12/10^7*$C410</f>
        <v>0</v>
      </c>
      <c r="O410" s="101">
        <f>O129*Traffic!O1688*12/10^7*$C410</f>
        <v>0</v>
      </c>
      <c r="P410" s="101">
        <f>P129*Traffic!P1688*12/10^7*$C410</f>
        <v>0</v>
      </c>
      <c r="Q410" s="101">
        <f>Q129*Traffic!Q1688*12/10^7*$C410</f>
        <v>0</v>
      </c>
      <c r="R410" s="101">
        <f>R129*Traffic!R1688*12/10^7*$C410</f>
        <v>0</v>
      </c>
      <c r="S410" s="101">
        <f>S129*Traffic!S1688*12/10^7*$C410</f>
        <v>0</v>
      </c>
      <c r="T410" s="9"/>
      <c r="U410" s="9">
        <f>U129*Traffic!U1688*365/10^7*$C410</f>
        <v>7.6131412141167455E-3</v>
      </c>
      <c r="V410" s="9">
        <f>V129*Traffic!V1688*365/10^7*$C410</f>
        <v>5.3260000510522666E-3</v>
      </c>
      <c r="W410" s="9">
        <f>W129*Traffic!W1688*365/10^7*$C410</f>
        <v>3.0168252037428909E-3</v>
      </c>
      <c r="X410" s="9">
        <f>X129*Traffic!X1688*365/10^7*$C410</f>
        <v>1.5658181785572822E-2</v>
      </c>
      <c r="Y410" s="9">
        <f>Y129*Traffic!Y1688*365/10^7*$C410</f>
        <v>1.0372043689164603E-2</v>
      </c>
      <c r="Z410" s="9">
        <f>Z129*Traffic!Z1688*365/10^7*$C410</f>
        <v>0.14595772522289865</v>
      </c>
      <c r="AA410" s="9">
        <f>AA129*Traffic!AA1688*365/10^7*$C410</f>
        <v>1.4140086665706045E-2</v>
      </c>
      <c r="AB410" s="9"/>
      <c r="AC410" s="9">
        <f>AC129*Traffic!AC1688*12/10^7*$C410</f>
        <v>3.8184718914704499E-3</v>
      </c>
      <c r="AD410" s="9">
        <f>AD129*Traffic!AD1688*12/10^7*$C410</f>
        <v>1.7480953592220864E-3</v>
      </c>
      <c r="AE410" s="9">
        <f>AE129*Traffic!AE1688*12/10^7*$C410</f>
        <v>9.9017988879013231E-4</v>
      </c>
      <c r="AF410" s="9">
        <f>AF129*Traffic!AF1688*12/10^7*$C410</f>
        <v>6.189551631785503E-3</v>
      </c>
      <c r="AG410" s="9">
        <f>AG129*Traffic!AG1688*12/10^7*$C410</f>
        <v>4.3049835454323981E-3</v>
      </c>
      <c r="AH410" s="9">
        <f>AH129*Traffic!AH1688*12/10^7*$C410</f>
        <v>5.1932887301486243E-2</v>
      </c>
      <c r="AI410" s="9">
        <f>AI129*Traffic!AI1688*12/10^7*$C410</f>
        <v>8.5649376374330836E-3</v>
      </c>
      <c r="AJ410" s="9"/>
    </row>
    <row r="411" spans="2:36" x14ac:dyDescent="0.3">
      <c r="B411" s="85">
        <f t="shared" si="11"/>
        <v>46477</v>
      </c>
      <c r="C411" s="3">
        <f>IF(B411&lt;Inputs!$E$13,0,1)</f>
        <v>1</v>
      </c>
      <c r="D411" s="1"/>
      <c r="E411" s="9">
        <f>E130*Traffic!E1689*365/10^7*$C411</f>
        <v>2.3943776950233302E-2</v>
      </c>
      <c r="F411" s="9">
        <f>F130*Traffic!F1689*365/10^7*$C411</f>
        <v>2.8943851388551808E-2</v>
      </c>
      <c r="G411" s="9">
        <f>G130*Traffic!G1689*365/10^7*$C411</f>
        <v>1.6394768968340523E-2</v>
      </c>
      <c r="H411" s="9">
        <f>H130*Traffic!H1689*365/10^7*$C411</f>
        <v>3.0365393058596615E-2</v>
      </c>
      <c r="I411" s="9">
        <f>I130*Traffic!I1689*365/10^7*$C411</f>
        <v>0.1052783726035493</v>
      </c>
      <c r="J411" s="9">
        <f>J130*Traffic!J1689*365/10^7*$C411</f>
        <v>1.2300423815572359</v>
      </c>
      <c r="K411" s="9">
        <f>K130*Traffic!K1689*365/10^7*$C411</f>
        <v>0.12425329232745613</v>
      </c>
      <c r="L411" s="9"/>
      <c r="M411" s="101">
        <f>M130*Traffic!M1689*12/10^7*$C411</f>
        <v>6.1554915303102607E-4</v>
      </c>
      <c r="N411" s="101">
        <f>N130*Traffic!N1689*12/10^7*$C411</f>
        <v>0</v>
      </c>
      <c r="O411" s="101">
        <f>O130*Traffic!O1689*12/10^7*$C411</f>
        <v>0</v>
      </c>
      <c r="P411" s="101">
        <f>P130*Traffic!P1689*12/10^7*$C411</f>
        <v>0</v>
      </c>
      <c r="Q411" s="101">
        <f>Q130*Traffic!Q1689*12/10^7*$C411</f>
        <v>0</v>
      </c>
      <c r="R411" s="101">
        <f>R130*Traffic!R1689*12/10^7*$C411</f>
        <v>0</v>
      </c>
      <c r="S411" s="101">
        <f>S130*Traffic!S1689*12/10^7*$C411</f>
        <v>0</v>
      </c>
      <c r="T411" s="9"/>
      <c r="U411" s="9">
        <f>U130*Traffic!U1689*365/10^7*$C411</f>
        <v>7.6512069201873324E-3</v>
      </c>
      <c r="V411" s="9">
        <f>V130*Traffic!V1689*365/10^7*$C411</f>
        <v>5.3526300513075257E-3</v>
      </c>
      <c r="W411" s="9">
        <f>W130*Traffic!W1689*365/10^7*$C411</f>
        <v>3.0319093297616049E-3</v>
      </c>
      <c r="X411" s="9">
        <f>X130*Traffic!X1689*365/10^7*$C411</f>
        <v>1.5990286770218434E-2</v>
      </c>
      <c r="Y411" s="9">
        <f>Y130*Traffic!Y1689*365/10^7*$C411</f>
        <v>1.0592031389991237E-2</v>
      </c>
      <c r="Z411" s="9">
        <f>Z130*Traffic!Z1689*365/10^7*$C411</f>
        <v>0.1499114152522881</v>
      </c>
      <c r="AA411" s="9">
        <f>AA130*Traffic!AA1689*365/10^7*$C411</f>
        <v>1.4523112090222145E-2</v>
      </c>
      <c r="AB411" s="9"/>
      <c r="AC411" s="9">
        <f>AC130*Traffic!AC1689*12/10^7*$C411</f>
        <v>3.9048899395405707E-3</v>
      </c>
      <c r="AD411" s="9">
        <f>AD130*Traffic!AD1689*12/10^7*$C411</f>
        <v>1.789098263724707E-3</v>
      </c>
      <c r="AE411" s="9">
        <f>AE130*Traffic!AE1689*12/10^7*$C411</f>
        <v>1.0134053102216871E-3</v>
      </c>
      <c r="AF411" s="9">
        <f>AF130*Traffic!AF1689*12/10^7*$C411</f>
        <v>6.3368176712198122E-3</v>
      </c>
      <c r="AG411" s="9">
        <f>AG130*Traffic!AG1689*12/10^7*$C411</f>
        <v>4.4074106539340897E-3</v>
      </c>
      <c r="AH411" s="9">
        <f>AH130*Traffic!AH1689*12/10^7*$C411</f>
        <v>5.3162779599716908E-2</v>
      </c>
      <c r="AI411" s="9">
        <f>AI130*Traffic!AI1689*12/10^7*$C411</f>
        <v>8.7677754032971685E-3</v>
      </c>
      <c r="AJ411" s="9"/>
    </row>
    <row r="412" spans="2:36" x14ac:dyDescent="0.3">
      <c r="B412" s="85">
        <f t="shared" si="11"/>
        <v>46843</v>
      </c>
      <c r="C412" s="3">
        <f>IF(B412&lt;Inputs!$E$13,0,1)</f>
        <v>1</v>
      </c>
      <c r="D412" s="1"/>
      <c r="E412" s="9">
        <f>E131*Traffic!E1690*365/10^7*$C412</f>
        <v>2.4063495834984457E-2</v>
      </c>
      <c r="F412" s="9">
        <f>F131*Traffic!F1690*365/10^7*$C412</f>
        <v>3.0542999177769287E-2</v>
      </c>
      <c r="G412" s="9">
        <f>G131*Traffic!G1690*365/10^7*$C412</f>
        <v>1.7300579953841346E-2</v>
      </c>
      <c r="H412" s="9">
        <f>H131*Traffic!H1690*365/10^7*$C412</f>
        <v>3.1243820500648872E-2</v>
      </c>
      <c r="I412" s="9">
        <f>I131*Traffic!I1690*365/10^7*$C412</f>
        <v>0.10832392552529481</v>
      </c>
      <c r="J412" s="9">
        <f>J131*Traffic!J1690*365/10^7*$C412</f>
        <v>1.2561311836821996</v>
      </c>
      <c r="K412" s="9">
        <f>K131*Traffic!K1690*365/10^7*$C412</f>
        <v>0.12688866457601425</v>
      </c>
      <c r="L412" s="9"/>
      <c r="M412" s="101">
        <f>M131*Traffic!M1690*12/10^7*$C412</f>
        <v>6.1862689879618087E-4</v>
      </c>
      <c r="N412" s="101">
        <f>N131*Traffic!N1690*12/10^7*$C412</f>
        <v>0</v>
      </c>
      <c r="O412" s="101">
        <f>O131*Traffic!O1690*12/10^7*$C412</f>
        <v>0</v>
      </c>
      <c r="P412" s="101">
        <f>P131*Traffic!P1690*12/10^7*$C412</f>
        <v>0</v>
      </c>
      <c r="Q412" s="101">
        <f>Q131*Traffic!Q1690*12/10^7*$C412</f>
        <v>0</v>
      </c>
      <c r="R412" s="101">
        <f>R131*Traffic!R1690*12/10^7*$C412</f>
        <v>0</v>
      </c>
      <c r="S412" s="101">
        <f>S131*Traffic!S1690*12/10^7*$C412</f>
        <v>0</v>
      </c>
      <c r="T412" s="9"/>
      <c r="U412" s="9">
        <f>U131*Traffic!U1690*365/10^7*$C412</f>
        <v>8.0739361025276846E-3</v>
      </c>
      <c r="V412" s="9">
        <f>V131*Traffic!V1690*365/10^7*$C412</f>
        <v>5.5587063082828663E-3</v>
      </c>
      <c r="W412" s="9">
        <f>W131*Traffic!W1690*365/10^7*$C412</f>
        <v>3.1486378389574275E-3</v>
      </c>
      <c r="X412" s="9">
        <f>X131*Traffic!X1690*365/10^7*$C412</f>
        <v>1.6325321350165865E-2</v>
      </c>
      <c r="Y412" s="9">
        <f>Y131*Traffic!Y1690*365/10^7*$C412</f>
        <v>1.0813959666733913E-2</v>
      </c>
      <c r="Z412" s="9">
        <f>Z131*Traffic!Z1690*365/10^7*$C412</f>
        <v>0.15390099323884096</v>
      </c>
      <c r="AA412" s="9">
        <f>AA131*Traffic!AA1690*365/10^7*$C412</f>
        <v>1.4909614266816765E-2</v>
      </c>
      <c r="AB412" s="9"/>
      <c r="AC412" s="9">
        <f>AC131*Traffic!AC1690*12/10^7*$C412</f>
        <v>4.0017427515877954E-3</v>
      </c>
      <c r="AD412" s="9">
        <f>AD131*Traffic!AD1690*12/10^7*$C412</f>
        <v>1.8304674948883745E-3</v>
      </c>
      <c r="AE412" s="9">
        <f>AE131*Traffic!AE1690*12/10^7*$C412</f>
        <v>1.036838231370338E-3</v>
      </c>
      <c r="AF412" s="9">
        <f>AF131*Traffic!AF1690*12/10^7*$C412</f>
        <v>6.4904842354177482E-3</v>
      </c>
      <c r="AG412" s="9">
        <f>AG131*Traffic!AG1690*12/10^7*$C412</f>
        <v>4.5142894829203516E-3</v>
      </c>
      <c r="AH412" s="9">
        <f>AH131*Traffic!AH1690*12/10^7*$C412</f>
        <v>5.4432351292895337E-2</v>
      </c>
      <c r="AI412" s="9">
        <f>AI131*Traffic!AI1690*12/10^7*$C412</f>
        <v>8.9771572217044113E-3</v>
      </c>
      <c r="AJ412" s="9"/>
    </row>
    <row r="413" spans="2:36" x14ac:dyDescent="0.3">
      <c r="B413" s="85">
        <f t="shared" si="11"/>
        <v>47208</v>
      </c>
      <c r="C413" s="3">
        <f>IF(B413&lt;Inputs!$E$13,0,1)</f>
        <v>1</v>
      </c>
      <c r="D413" s="1"/>
      <c r="E413" s="9">
        <f>E132*Traffic!E1691*365/10^7*$C413</f>
        <v>2.4183813314159381E-2</v>
      </c>
      <c r="F413" s="9">
        <f>F132*Traffic!F1691*365/10^7*$C413</f>
        <v>3.0695714173658135E-2</v>
      </c>
      <c r="G413" s="9">
        <f>G132*Traffic!G1691*365/10^7*$C413</f>
        <v>1.7387082853610542E-2</v>
      </c>
      <c r="H413" s="9">
        <f>H132*Traffic!H1691*365/10^7*$C413</f>
        <v>3.1400039603152116E-2</v>
      </c>
      <c r="I413" s="9">
        <f>I132*Traffic!I1691*365/10^7*$C413</f>
        <v>0.10886554515292128</v>
      </c>
      <c r="J413" s="9">
        <f>J132*Traffic!J1691*365/10^7*$C413</f>
        <v>1.282450122768874</v>
      </c>
      <c r="K413" s="9">
        <f>K132*Traffic!K1691*365/10^7*$C413</f>
        <v>0.12954728421474979</v>
      </c>
      <c r="L413" s="9"/>
      <c r="M413" s="101">
        <f>M132*Traffic!M1691*12/10^7*$C413</f>
        <v>6.6954465123555908E-4</v>
      </c>
      <c r="N413" s="101">
        <f>N132*Traffic!N1691*12/10^7*$C413</f>
        <v>0</v>
      </c>
      <c r="O413" s="101">
        <f>O132*Traffic!O1691*12/10^7*$C413</f>
        <v>0</v>
      </c>
      <c r="P413" s="101">
        <f>P132*Traffic!P1691*12/10^7*$C413</f>
        <v>0</v>
      </c>
      <c r="Q413" s="101">
        <f>Q132*Traffic!Q1691*12/10^7*$C413</f>
        <v>0</v>
      </c>
      <c r="R413" s="101">
        <f>R132*Traffic!R1691*12/10^7*$C413</f>
        <v>0</v>
      </c>
      <c r="S413" s="101">
        <f>S132*Traffic!S1691*12/10^7*$C413</f>
        <v>0</v>
      </c>
      <c r="T413" s="9"/>
      <c r="U413" s="9">
        <f>U132*Traffic!U1691*365/10^7*$C413</f>
        <v>8.1143057830403206E-3</v>
      </c>
      <c r="V413" s="9">
        <f>V132*Traffic!V1691*365/10^7*$C413</f>
        <v>5.7667095120766737E-3</v>
      </c>
      <c r="W413" s="9">
        <f>W132*Traffic!W1691*365/10^7*$C413</f>
        <v>3.2664578355119612E-3</v>
      </c>
      <c r="X413" s="9">
        <f>X132*Traffic!X1691*365/10^7*$C413</f>
        <v>1.6663306518743513E-2</v>
      </c>
      <c r="Y413" s="9">
        <f>Y132*Traffic!Y1691*365/10^7*$C413</f>
        <v>1.1037842425459264E-2</v>
      </c>
      <c r="Z413" s="9">
        <f>Z132*Traffic!Z1691*365/10^7*$C413</f>
        <v>0.157926719219878</v>
      </c>
      <c r="AA413" s="9">
        <f>AA132*Traffic!AA1691*365/10^7*$C413</f>
        <v>1.5299618387375074E-2</v>
      </c>
      <c r="AB413" s="9"/>
      <c r="AC413" s="9">
        <f>AC132*Traffic!AC1691*12/10^7*$C413</f>
        <v>4.0994664695070048E-3</v>
      </c>
      <c r="AD413" s="9">
        <f>AD132*Traffic!AD1691*12/10^7*$C413</f>
        <v>1.875168041683836E-3</v>
      </c>
      <c r="AE413" s="9">
        <f>AE132*Traffic!AE1691*12/10^7*$C413</f>
        <v>1.0621581215132217E-3</v>
      </c>
      <c r="AF413" s="9">
        <f>AF132*Traffic!AF1691*12/10^7*$C413</f>
        <v>6.6404210286400049E-3</v>
      </c>
      <c r="AG413" s="9">
        <f>AG132*Traffic!AG1691*12/10^7*$C413</f>
        <v>4.6185741655719948E-3</v>
      </c>
      <c r="AH413" s="9">
        <f>AH132*Traffic!AH1691*12/10^7*$C413</f>
        <v>5.5713289633515524E-2</v>
      </c>
      <c r="AI413" s="9">
        <f>AI132*Traffic!AI1691*12/10^7*$C413</f>
        <v>9.1884136639106412E-3</v>
      </c>
      <c r="AJ413" s="9"/>
    </row>
    <row r="414" spans="2:36" x14ac:dyDescent="0.3">
      <c r="B414" s="85">
        <f t="shared" si="11"/>
        <v>47573</v>
      </c>
      <c r="C414" s="3">
        <f>IF(B414&lt;Inputs!$E$13,0,1)</f>
        <v>1</v>
      </c>
      <c r="D414" s="1"/>
      <c r="E414" s="9">
        <f>E133*Traffic!E1692*365/10^7*$C414</f>
        <v>2.4304732380730183E-2</v>
      </c>
      <c r="F414" s="9">
        <f>F133*Traffic!F1692*365/10^7*$C414</f>
        <v>3.0849192744526417E-2</v>
      </c>
      <c r="G414" s="9">
        <f>G133*Traffic!G1692*365/10^7*$C414</f>
        <v>1.7474018267878609E-2</v>
      </c>
      <c r="H414" s="9">
        <f>H133*Traffic!H1692*365/10^7*$C414</f>
        <v>3.2290924447706662E-2</v>
      </c>
      <c r="I414" s="9">
        <f>I133*Traffic!I1692*365/10^7*$C414</f>
        <v>0.11195428852702741</v>
      </c>
      <c r="J414" s="9">
        <f>J133*Traffic!J1692*365/10^7*$C414</f>
        <v>1.3291393225509283</v>
      </c>
      <c r="K414" s="9">
        <f>K133*Traffic!K1692*365/10^7*$C414</f>
        <v>0.13426361503069303</v>
      </c>
      <c r="L414" s="9"/>
      <c r="M414" s="101">
        <f>M133*Traffic!M1692*12/10^7*$C414</f>
        <v>6.7289237449173647E-4</v>
      </c>
      <c r="N414" s="101">
        <f>N133*Traffic!N1692*12/10^7*$C414</f>
        <v>0</v>
      </c>
      <c r="O414" s="101">
        <f>O133*Traffic!O1692*12/10^7*$C414</f>
        <v>0</v>
      </c>
      <c r="P414" s="101">
        <f>P133*Traffic!P1692*12/10^7*$C414</f>
        <v>0</v>
      </c>
      <c r="Q414" s="101">
        <f>Q133*Traffic!Q1692*12/10^7*$C414</f>
        <v>0</v>
      </c>
      <c r="R414" s="101">
        <f>R133*Traffic!R1692*12/10^7*$C414</f>
        <v>0</v>
      </c>
      <c r="S414" s="101">
        <f>S133*Traffic!S1692*12/10^7*$C414</f>
        <v>0</v>
      </c>
      <c r="T414" s="9"/>
      <c r="U414" s="9">
        <f>U133*Traffic!U1692*365/10^7*$C414</f>
        <v>8.1548773119555183E-3</v>
      </c>
      <c r="V414" s="9">
        <f>V133*Traffic!V1692*365/10^7*$C414</f>
        <v>5.7955430596370559E-3</v>
      </c>
      <c r="W414" s="9">
        <f>W133*Traffic!W1692*365/10^7*$C414</f>
        <v>3.2827901246895229E-3</v>
      </c>
      <c r="X414" s="9">
        <f>X133*Traffic!X1692*365/10^7*$C414</f>
        <v>1.7004263405973191E-2</v>
      </c>
      <c r="Y414" s="9">
        <f>Y133*Traffic!Y1692*365/10^7*$C414</f>
        <v>1.1263693662780195E-2</v>
      </c>
      <c r="Z414" s="9">
        <f>Z133*Traffic!Z1692*365/10^7*$C414</f>
        <v>0.16035260387593583</v>
      </c>
      <c r="AA414" s="9">
        <f>AA133*Traffic!AA1692*365/10^7*$C414</f>
        <v>1.5534633144047122E-2</v>
      </c>
      <c r="AB414" s="9"/>
      <c r="AC414" s="9">
        <f>AC133*Traffic!AC1692*12/10^7*$C414</f>
        <v>4.1980673810366152E-3</v>
      </c>
      <c r="AD414" s="9">
        <f>AD133*Traffic!AD1692*12/10^7*$C414</f>
        <v>1.9172926697292453E-3</v>
      </c>
      <c r="AE414" s="9">
        <f>AE133*Traffic!AE1692*12/10^7*$C414</f>
        <v>1.0860189248116708E-3</v>
      </c>
      <c r="AF414" s="9">
        <f>AF133*Traffic!AF1692*12/10^7*$C414</f>
        <v>6.8019620402021141E-3</v>
      </c>
      <c r="AG414" s="9">
        <f>AG133*Traffic!AG1692*12/10^7*$C414</f>
        <v>4.7309298640229279E-3</v>
      </c>
      <c r="AH414" s="9">
        <f>AH133*Traffic!AH1692*12/10^7*$C414</f>
        <v>5.703464284781895E-2</v>
      </c>
      <c r="AI414" s="9">
        <f>AI133*Traffic!AI1692*12/10^7*$C414</f>
        <v>9.4063354561620544E-3</v>
      </c>
      <c r="AJ414" s="9"/>
    </row>
    <row r="415" spans="2:36" x14ac:dyDescent="0.3">
      <c r="B415" s="85">
        <f t="shared" si="11"/>
        <v>47938</v>
      </c>
      <c r="C415" s="3">
        <f>IF(B415&lt;Inputs!$E$13,0,1)</f>
        <v>1</v>
      </c>
      <c r="D415" s="1"/>
      <c r="E415" s="9">
        <f>E134*Traffic!E1693*365/10^7*$C415</f>
        <v>2.6170988617107659E-2</v>
      </c>
      <c r="F415" s="9">
        <f>F134*Traffic!F1693*365/10^7*$C415</f>
        <v>3.247979293245138E-2</v>
      </c>
      <c r="G415" s="9">
        <f>G134*Traffic!G1693*365/10^7*$C415</f>
        <v>1.8397644947752177E-2</v>
      </c>
      <c r="H415" s="9">
        <f>H134*Traffic!H1693*365/10^7*$C415</f>
        <v>3.3189933139716681E-2</v>
      </c>
      <c r="I415" s="9">
        <f>I134*Traffic!I1693*365/10^7*$C415</f>
        <v>0.11507119769624577</v>
      </c>
      <c r="J415" s="9">
        <f>J134*Traffic!J1693*365/10^7*$C415</f>
        <v>1.3560241861207087</v>
      </c>
      <c r="K415" s="9">
        <f>K134*Traffic!K1693*365/10^7*$C415</f>
        <v>0.1369794017892684</v>
      </c>
      <c r="L415" s="9"/>
      <c r="M415" s="101">
        <f>M134*Traffic!M1693*12/10^7*$C415</f>
        <v>7.2456089610449482E-4</v>
      </c>
      <c r="N415" s="101">
        <f>N134*Traffic!N1693*12/10^7*$C415</f>
        <v>0</v>
      </c>
      <c r="O415" s="101">
        <f>O134*Traffic!O1693*12/10^7*$C415</f>
        <v>0</v>
      </c>
      <c r="P415" s="101">
        <f>P134*Traffic!P1693*12/10^7*$C415</f>
        <v>0</v>
      </c>
      <c r="Q415" s="101">
        <f>Q134*Traffic!Q1693*12/10^7*$C415</f>
        <v>0</v>
      </c>
      <c r="R415" s="101">
        <f>R134*Traffic!R1693*12/10^7*$C415</f>
        <v>0</v>
      </c>
      <c r="S415" s="101">
        <f>S134*Traffic!S1693*12/10^7*$C415</f>
        <v>0</v>
      </c>
      <c r="T415" s="9"/>
      <c r="U415" s="9">
        <f>U134*Traffic!U1693*365/10^7*$C415</f>
        <v>8.5859208270160255E-3</v>
      </c>
      <c r="V415" s="9">
        <f>V134*Traffic!V1693*365/10^7*$C415</f>
        <v>6.0065370491519682E-3</v>
      </c>
      <c r="W415" s="9">
        <f>W134*Traffic!W1693*365/10^7*$C415</f>
        <v>3.4023042026664974E-3</v>
      </c>
      <c r="X415" s="9">
        <f>X134*Traffic!X1693*365/10^7*$C415</f>
        <v>1.7348213279412193E-2</v>
      </c>
      <c r="Y415" s="9">
        <f>Y134*Traffic!Y1693*365/10^7*$C415</f>
        <v>1.1491527466413702E-2</v>
      </c>
      <c r="Z415" s="9">
        <f>Z134*Traffic!Z1693*365/10^7*$C415</f>
        <v>0.16444323152583215</v>
      </c>
      <c r="AA415" s="9">
        <f>AA134*Traffic!AA1693*365/10^7*$C415</f>
        <v>1.5930924805885066E-2</v>
      </c>
      <c r="AB415" s="9"/>
      <c r="AC415" s="9">
        <f>AC134*Traffic!AC1693*12/10^7*$C415</f>
        <v>4.2975518150197844E-3</v>
      </c>
      <c r="AD415" s="9">
        <f>AD134*Traffic!AD1693*12/10^7*$C415</f>
        <v>1.9627837131973554E-3</v>
      </c>
      <c r="AE415" s="9">
        <f>AE134*Traffic!AE1693*12/10^7*$C415</f>
        <v>1.1117865788040956E-3</v>
      </c>
      <c r="AF415" s="9">
        <f>AF134*Traffic!AF1693*12/10^7*$C415</f>
        <v>6.9597932273160867E-3</v>
      </c>
      <c r="AG415" s="9">
        <f>AG134*Traffic!AG1693*12/10^7*$C415</f>
        <v>4.8407052894337849E-3</v>
      </c>
      <c r="AH415" s="9">
        <f>AH134*Traffic!AH1693*12/10^7*$C415</f>
        <v>5.8396927892579185E-2</v>
      </c>
      <c r="AI415" s="9">
        <f>AI134*Traffic!AI1693*12/10^7*$C415</f>
        <v>9.6310078566208164E-3</v>
      </c>
      <c r="AJ415" s="9"/>
    </row>
    <row r="416" spans="2:36" x14ac:dyDescent="0.3">
      <c r="B416" s="85">
        <f t="shared" si="11"/>
        <v>48304</v>
      </c>
      <c r="C416" s="3">
        <f>IF(B416&lt;Inputs!$E$13,0,1)</f>
        <v>1</v>
      </c>
      <c r="D416" s="1"/>
      <c r="E416" s="9">
        <f>E135*Traffic!E1694*365/10^7*$C416</f>
        <v>2.6301843560193206E-2</v>
      </c>
      <c r="F416" s="9">
        <f>F135*Traffic!F1694*365/10^7*$C416</f>
        <v>3.2642191897113634E-2</v>
      </c>
      <c r="G416" s="9">
        <f>G135*Traffic!G1694*365/10^7*$C416</f>
        <v>1.8489633172490937E-2</v>
      </c>
      <c r="H416" s="9">
        <f>H135*Traffic!H1694*365/10^7*$C416</f>
        <v>3.409712464553559E-2</v>
      </c>
      <c r="I416" s="9">
        <f>I135*Traffic!I1694*365/10^7*$C416</f>
        <v>0.1182164770999431</v>
      </c>
      <c r="J416" s="9">
        <f>J135*Traffic!J1694*365/10^7*$C416</f>
        <v>1.3831446698431225</v>
      </c>
      <c r="K416" s="9">
        <f>K135*Traffic!K1694*365/10^7*$C416</f>
        <v>0.13971898982505376</v>
      </c>
      <c r="L416" s="9"/>
      <c r="M416" s="101">
        <f>M135*Traffic!M1694*12/10^7*$C416</f>
        <v>7.7672928062401858E-4</v>
      </c>
      <c r="N416" s="101">
        <f>N135*Traffic!N1694*12/10^7*$C416</f>
        <v>0</v>
      </c>
      <c r="O416" s="101">
        <f>O135*Traffic!O1694*12/10^7*$C416</f>
        <v>0</v>
      </c>
      <c r="P416" s="101">
        <f>P135*Traffic!P1694*12/10^7*$C416</f>
        <v>0</v>
      </c>
      <c r="Q416" s="101">
        <f>Q135*Traffic!Q1694*12/10^7*$C416</f>
        <v>0</v>
      </c>
      <c r="R416" s="101">
        <f>R135*Traffic!R1694*12/10^7*$C416</f>
        <v>0</v>
      </c>
      <c r="S416" s="101">
        <f>S135*Traffic!S1694*12/10^7*$C416</f>
        <v>0</v>
      </c>
      <c r="T416" s="9"/>
      <c r="U416" s="9">
        <f>U135*Traffic!U1694*365/10^7*$C416</f>
        <v>8.6288504311511083E-3</v>
      </c>
      <c r="V416" s="9">
        <f>V135*Traffic!V1694*365/10^7*$C416</f>
        <v>6.0365697343977261E-3</v>
      </c>
      <c r="W416" s="9">
        <f>W135*Traffic!W1694*365/10^7*$C416</f>
        <v>3.4193157236798322E-3</v>
      </c>
      <c r="X416" s="9">
        <f>X135*Traffic!X1694*365/10^7*$C416</f>
        <v>1.7955400744191614E-2</v>
      </c>
      <c r="Y416" s="9">
        <f>Y135*Traffic!Y1694*365/10^7*$C416</f>
        <v>1.1893730927738181E-2</v>
      </c>
      <c r="Z416" s="9">
        <f>Z135*Traffic!Z1694*365/10^7*$C416</f>
        <v>0.16857075663713059</v>
      </c>
      <c r="AA416" s="9">
        <f>AA135*Traffic!AA1694*365/10^7*$C416</f>
        <v>1.6330791018512775E-2</v>
      </c>
      <c r="AB416" s="9"/>
      <c r="AC416" s="9">
        <f>AC135*Traffic!AC1694*12/10^7*$C416</f>
        <v>4.3979261416582623E-3</v>
      </c>
      <c r="AD416" s="9">
        <f>AD135*Traffic!AD1694*12/10^7*$C416</f>
        <v>2.0116887433684078E-3</v>
      </c>
      <c r="AE416" s="9">
        <f>AE135*Traffic!AE1694*12/10^7*$C416</f>
        <v>1.1394880294604275E-3</v>
      </c>
      <c r="AF416" s="9">
        <f>AF135*Traffic!AF1694*12/10^7*$C416</f>
        <v>7.1242176974084231E-3</v>
      </c>
      <c r="AG416" s="9">
        <f>AG135*Traffic!AG1694*12/10^7*$C416</f>
        <v>4.9550665033509479E-3</v>
      </c>
      <c r="AH416" s="9">
        <f>AH135*Traffic!AH1694*12/10^7*$C416</f>
        <v>5.977140992171584E-2</v>
      </c>
      <c r="AI416" s="9">
        <f>AI135*Traffic!AI1694*12/10^7*$C416</f>
        <v>9.8576918226977624E-3</v>
      </c>
      <c r="AJ416" s="9"/>
    </row>
    <row r="417" spans="2:36" x14ac:dyDescent="0.3">
      <c r="B417" s="85">
        <f t="shared" si="11"/>
        <v>48669</v>
      </c>
      <c r="C417" s="3">
        <f>IF(B417&lt;Inputs!$E$13,0,1)</f>
        <v>1</v>
      </c>
      <c r="D417" s="1"/>
      <c r="E417" s="9">
        <f>E136*Traffic!E1695*365/10^7*$C417</f>
        <v>2.6433352777994169E-2</v>
      </c>
      <c r="F417" s="9">
        <f>F136*Traffic!F1695*365/10^7*$C417</f>
        <v>3.4296557531899176E-2</v>
      </c>
      <c r="G417" s="9">
        <f>G136*Traffic!G1695*365/10^7*$C417</f>
        <v>1.9426721399187639E-2</v>
      </c>
      <c r="H417" s="9">
        <f>H136*Traffic!H1695*365/10^7*$C417</f>
        <v>3.5012558318084204E-2</v>
      </c>
      <c r="I417" s="9">
        <f>I136*Traffic!I1695*365/10^7*$C417</f>
        <v>0.12139033251773505</v>
      </c>
      <c r="J417" s="9">
        <f>J136*Traffic!J1695*365/10^7*$C417</f>
        <v>1.4105024577981078</v>
      </c>
      <c r="K417" s="9">
        <f>K136*Traffic!K1695*365/10^7*$C417</f>
        <v>0.14248254925615225</v>
      </c>
      <c r="L417" s="9"/>
      <c r="M417" s="101">
        <f>M136*Traffic!M1695*12/10^7*$C417</f>
        <v>8.2940123496633492E-4</v>
      </c>
      <c r="N417" s="101">
        <f>N136*Traffic!N1695*12/10^7*$C417</f>
        <v>0</v>
      </c>
      <c r="O417" s="101">
        <f>O136*Traffic!O1695*12/10^7*$C417</f>
        <v>0</v>
      </c>
      <c r="P417" s="101">
        <f>P136*Traffic!P1695*12/10^7*$C417</f>
        <v>0</v>
      </c>
      <c r="Q417" s="101">
        <f>Q136*Traffic!Q1695*12/10^7*$C417</f>
        <v>0</v>
      </c>
      <c r="R417" s="101">
        <f>R136*Traffic!R1695*12/10^7*$C417</f>
        <v>0</v>
      </c>
      <c r="S417" s="101">
        <f>S136*Traffic!S1695*12/10^7*$C417</f>
        <v>0</v>
      </c>
      <c r="T417" s="9"/>
      <c r="U417" s="9">
        <f>U136*Traffic!U1695*365/10^7*$C417</f>
        <v>9.0661762598208059E-3</v>
      </c>
      <c r="V417" s="9">
        <f>V136*Traffic!V1695*365/10^7*$C417</f>
        <v>6.2505935704354632E-3</v>
      </c>
      <c r="W417" s="9">
        <f>W136*Traffic!W1695*365/10^7*$C417</f>
        <v>3.5405460084284818E-3</v>
      </c>
      <c r="X417" s="9">
        <f>X136*Traffic!X1695*365/10^7*$C417</f>
        <v>1.8306702063099707E-2</v>
      </c>
      <c r="Y417" s="9">
        <f>Y136*Traffic!Y1695*365/10^7*$C417</f>
        <v>1.2126434358933055E-2</v>
      </c>
      <c r="Z417" s="9">
        <f>Z136*Traffic!Z1695*365/10^7*$C417</f>
        <v>0.17273544591875375</v>
      </c>
      <c r="AA417" s="9">
        <f>AA136*Traffic!AA1695*365/10^7*$C417</f>
        <v>1.6734257620146617E-2</v>
      </c>
      <c r="AB417" s="9"/>
      <c r="AC417" s="9">
        <f>AC136*Traffic!AC1695*12/10^7*$C417</f>
        <v>4.4991967727677461E-3</v>
      </c>
      <c r="AD417" s="9">
        <f>AD136*Traffic!AD1695*12/10^7*$C417</f>
        <v>2.0580117106204113E-3</v>
      </c>
      <c r="AE417" s="9">
        <f>AE136*Traffic!AE1695*12/10^7*$C417</f>
        <v>1.1657269130087651E-3</v>
      </c>
      <c r="AF417" s="9">
        <f>AF136*Traffic!AF1695*12/10^7*$C417</f>
        <v>7.2953233626300235E-3</v>
      </c>
      <c r="AG417" s="9">
        <f>AG136*Traffic!AG1695*12/10^7*$C417</f>
        <v>5.0740746508113419E-3</v>
      </c>
      <c r="AH417" s="9">
        <f>AH136*Traffic!AH1695*12/10^7*$C417</f>
        <v>6.1187579817584971E-2</v>
      </c>
      <c r="AI417" s="9">
        <f>AI136*Traffic!AI1695*12/10^7*$C417</f>
        <v>1.0091251084899271E-2</v>
      </c>
      <c r="AJ417" s="9"/>
    </row>
    <row r="418" spans="2:36" x14ac:dyDescent="0.3">
      <c r="B418" s="85">
        <f t="shared" si="11"/>
        <v>49034</v>
      </c>
      <c r="C418" s="3">
        <f>IF(B418&lt;Inputs!$E$13,0,1)</f>
        <v>1</v>
      </c>
      <c r="D418" s="1"/>
      <c r="E418" s="9">
        <f>E137*Traffic!E1696*365/10^7*$C418</f>
        <v>2.6565519541884131E-2</v>
      </c>
      <c r="F418" s="9">
        <f>F137*Traffic!F1696*365/10^7*$C418</f>
        <v>3.4468040319558649E-2</v>
      </c>
      <c r="G418" s="9">
        <f>G137*Traffic!G1696*365/10^7*$C418</f>
        <v>1.9523855006183574E-2</v>
      </c>
      <c r="H418" s="9">
        <f>H137*Traffic!H1696*365/10^7*$C418</f>
        <v>3.5936293899242175E-2</v>
      </c>
      <c r="I418" s="9">
        <f>I137*Traffic!I1696*365/10^7*$C418</f>
        <v>0.12459297107777739</v>
      </c>
      <c r="J418" s="9">
        <f>J137*Traffic!J1696*365/10^7*$C418</f>
        <v>1.458643519944695</v>
      </c>
      <c r="K418" s="9">
        <f>K137*Traffic!K1696*365/10^7*$C418</f>
        <v>0.14734554061119912</v>
      </c>
      <c r="L418" s="9"/>
      <c r="M418" s="101">
        <f>M137*Traffic!M1696*12/10^7*$C418</f>
        <v>8.3354824114116632E-4</v>
      </c>
      <c r="N418" s="101">
        <f>N137*Traffic!N1696*12/10^7*$C418</f>
        <v>0</v>
      </c>
      <c r="O418" s="101">
        <f>O137*Traffic!O1696*12/10^7*$C418</f>
        <v>0</v>
      </c>
      <c r="P418" s="101">
        <f>P137*Traffic!P1696*12/10^7*$C418</f>
        <v>0</v>
      </c>
      <c r="Q418" s="101">
        <f>Q137*Traffic!Q1696*12/10^7*$C418</f>
        <v>0</v>
      </c>
      <c r="R418" s="101">
        <f>R137*Traffic!R1696*12/10^7*$C418</f>
        <v>0</v>
      </c>
      <c r="S418" s="101">
        <f>S137*Traffic!S1696*12/10^7*$C418</f>
        <v>0</v>
      </c>
      <c r="T418" s="9"/>
      <c r="U418" s="9">
        <f>U137*Traffic!U1696*365/10^7*$C418</f>
        <v>9.111507141119907E-3</v>
      </c>
      <c r="V418" s="9">
        <f>V137*Traffic!V1696*365/10^7*$C418</f>
        <v>6.4666067305902165E-3</v>
      </c>
      <c r="W418" s="9">
        <f>W137*Traffic!W1696*365/10^7*$C418</f>
        <v>3.6629031131315192E-3</v>
      </c>
      <c r="X418" s="9">
        <f>X137*Traffic!X1696*365/10^7*$C418</f>
        <v>1.8661067510178281E-2</v>
      </c>
      <c r="Y418" s="9">
        <f>Y137*Traffic!Y1696*365/10^7*$C418</f>
        <v>1.2361167481166689E-2</v>
      </c>
      <c r="Z418" s="9">
        <f>Z137*Traffic!Z1696*365/10^7*$C418</f>
        <v>0.17693756782427728</v>
      </c>
      <c r="AA418" s="9">
        <f>AA137*Traffic!AA1696*365/10^7*$C418</f>
        <v>1.7141350618021339E-2</v>
      </c>
      <c r="AB418" s="9"/>
      <c r="AC418" s="9">
        <f>AC137*Traffic!AC1696*12/10^7*$C418</f>
        <v>4.6113298377101816E-3</v>
      </c>
      <c r="AD418" s="9">
        <f>AD137*Traffic!AD1696*12/10^7*$C418</f>
        <v>2.1077847691724195E-3</v>
      </c>
      <c r="AE418" s="9">
        <f>AE137*Traffic!AE1696*12/10^7*$C418</f>
        <v>1.1939200440766846E-3</v>
      </c>
      <c r="AF418" s="9">
        <f>AF137*Traffic!AF1696*12/10^7*$C418</f>
        <v>7.4679619790614018E-3</v>
      </c>
      <c r="AG418" s="9">
        <f>AG137*Traffic!AG1696*12/10^7*$C418</f>
        <v>5.1941490030837567E-3</v>
      </c>
      <c r="AH418" s="9">
        <f>AH137*Traffic!AH1696*12/10^7*$C418</f>
        <v>6.2645967111651393E-2</v>
      </c>
      <c r="AI418" s="9">
        <f>AI137*Traffic!AI1696*12/10^7*$C418</f>
        <v>1.0331772975245734E-2</v>
      </c>
      <c r="AJ418" s="9"/>
    </row>
    <row r="419" spans="2:36" x14ac:dyDescent="0.3">
      <c r="B419" s="85">
        <f t="shared" si="11"/>
        <v>49399</v>
      </c>
      <c r="C419" s="3">
        <f>IF(B419&lt;Inputs!$E$13,0,1)</f>
        <v>1</v>
      </c>
      <c r="D419" s="1"/>
      <c r="E419" s="9">
        <f>E138*Traffic!E1697*365/10^7*$C419</f>
        <v>2.8478236948899796E-2</v>
      </c>
      <c r="F419" s="9">
        <f>F138*Traffic!F1697*365/10^7*$C419</f>
        <v>3.6146484022076292E-2</v>
      </c>
      <c r="G419" s="9">
        <f>G138*Traffic!G1697*365/10^7*$C419</f>
        <v>2.0474581858658594E-2</v>
      </c>
      <c r="H419" s="9">
        <f>H138*Traffic!H1697*365/10^7*$C419</f>
        <v>3.6115975368738375E-2</v>
      </c>
      <c r="I419" s="9">
        <f>I138*Traffic!I1697*365/10^7*$C419</f>
        <v>0.12521593593316632</v>
      </c>
      <c r="J419" s="9">
        <f>J138*Traffic!J1697*365/10^7*$C419</f>
        <v>1.4865837338478609</v>
      </c>
      <c r="K419" s="9">
        <f>K138*Traffic!K1697*365/10^7*$C419</f>
        <v>0.15016793406516007</v>
      </c>
      <c r="L419" s="9"/>
      <c r="M419" s="101">
        <f>M138*Traffic!M1697*12/10^7*$C419</f>
        <v>8.8699339307315842E-4</v>
      </c>
      <c r="N419" s="101">
        <f>N138*Traffic!N1697*12/10^7*$C419</f>
        <v>0</v>
      </c>
      <c r="O419" s="101">
        <f>O138*Traffic!O1697*12/10^7*$C419</f>
        <v>0</v>
      </c>
      <c r="P419" s="101">
        <f>P138*Traffic!P1697*12/10^7*$C419</f>
        <v>0</v>
      </c>
      <c r="Q419" s="101">
        <f>Q138*Traffic!Q1697*12/10^7*$C419</f>
        <v>0</v>
      </c>
      <c r="R419" s="101">
        <f>R138*Traffic!R1697*12/10^7*$C419</f>
        <v>0</v>
      </c>
      <c r="S419" s="101">
        <f>S138*Traffic!S1697*12/10^7*$C419</f>
        <v>0</v>
      </c>
      <c r="T419" s="9"/>
      <c r="U419" s="9">
        <f>U138*Traffic!U1697*365/10^7*$C419</f>
        <v>9.5551979236440099E-3</v>
      </c>
      <c r="V419" s="9">
        <f>V138*Traffic!V1697*365/10^7*$C419</f>
        <v>6.4989397642431675E-3</v>
      </c>
      <c r="W419" s="9">
        <f>W138*Traffic!W1697*365/10^7*$C419</f>
        <v>3.6812176286971808E-3</v>
      </c>
      <c r="X419" s="9">
        <f>X138*Traffic!X1697*365/10^7*$C419</f>
        <v>1.9282665040622954E-2</v>
      </c>
      <c r="Y419" s="9">
        <f>Y138*Traffic!Y1697*365/10^7*$C419</f>
        <v>1.2772916228954845E-2</v>
      </c>
      <c r="Z419" s="9">
        <f>Z138*Traffic!Z1697*365/10^7*$C419</f>
        <v>0.18117739256270804</v>
      </c>
      <c r="AA419" s="9">
        <f>AA138*Traffic!AA1697*365/10^7*$C419</f>
        <v>1.7552096189434298E-2</v>
      </c>
      <c r="AB419" s="9"/>
      <c r="AC419" s="9">
        <f>AC138*Traffic!AC1697*12/10^7*$C419</f>
        <v>4.714462279328948E-3</v>
      </c>
      <c r="AD419" s="9">
        <f>AD138*Traffic!AD1697*12/10^7*$C419</f>
        <v>2.1580041080171831E-3</v>
      </c>
      <c r="AE419" s="9">
        <f>AE138*Traffic!AE1697*12/10^7*$C419</f>
        <v>1.2223659632824612E-3</v>
      </c>
      <c r="AF419" s="9">
        <f>AF138*Traffic!AF1697*12/10^7*$C419</f>
        <v>7.6474077835582722E-3</v>
      </c>
      <c r="AG419" s="9">
        <f>AG138*Traffic!AG1697*12/10^7*$C419</f>
        <v>5.3189579200477568E-3</v>
      </c>
      <c r="AH419" s="9">
        <f>AH138*Traffic!AH1697*12/10^7*$C419</f>
        <v>6.4117408589163025E-2</v>
      </c>
      <c r="AI419" s="9">
        <f>AI138*Traffic!AI1697*12/10^7*$C419</f>
        <v>1.057444780321855E-2</v>
      </c>
      <c r="AJ419" s="9"/>
    </row>
    <row r="420" spans="2:36" x14ac:dyDescent="0.3">
      <c r="B420" s="85">
        <f t="shared" si="11"/>
        <v>49765</v>
      </c>
      <c r="C420" s="3">
        <f>IF(B420&lt;Inputs!$E$13,0,1)</f>
        <v>1</v>
      </c>
      <c r="D420" s="1"/>
      <c r="E420" s="9">
        <f>E139*Traffic!E1698*365/10^7*$C420</f>
        <v>2.8620628133644278E-2</v>
      </c>
      <c r="F420" s="9">
        <f>F139*Traffic!F1698*365/10^7*$C420</f>
        <v>3.6327216442186679E-2</v>
      </c>
      <c r="G420" s="9">
        <f>G139*Traffic!G1698*365/10^7*$C420</f>
        <v>2.057695476795187E-2</v>
      </c>
      <c r="H420" s="9">
        <f>H139*Traffic!H1698*365/10^7*$C420</f>
        <v>3.705273347986502E-2</v>
      </c>
      <c r="I420" s="9">
        <f>I139*Traffic!I1698*365/10^7*$C420</f>
        <v>0.12846372427143279</v>
      </c>
      <c r="J420" s="9">
        <f>J139*Traffic!J1698*365/10^7*$C420</f>
        <v>1.51476688380206</v>
      </c>
      <c r="K420" s="9">
        <f>K139*Traffic!K1698*365/10^7*$C420</f>
        <v>0.15301486781514542</v>
      </c>
      <c r="L420" s="9"/>
      <c r="M420" s="101">
        <f>M139*Traffic!M1698*12/10^7*$C420</f>
        <v>9.4095215781844234E-4</v>
      </c>
      <c r="N420" s="101">
        <f>N139*Traffic!N1698*12/10^7*$C420</f>
        <v>0</v>
      </c>
      <c r="O420" s="101">
        <f>O139*Traffic!O1698*12/10^7*$C420</f>
        <v>0</v>
      </c>
      <c r="P420" s="101">
        <f>P139*Traffic!P1698*12/10^7*$C420</f>
        <v>0</v>
      </c>
      <c r="Q420" s="101">
        <f>Q139*Traffic!Q1698*12/10^7*$C420</f>
        <v>0</v>
      </c>
      <c r="R420" s="101">
        <f>R139*Traffic!R1698*12/10^7*$C420</f>
        <v>0</v>
      </c>
      <c r="S420" s="101">
        <f>S139*Traffic!S1698*12/10^7*$C420</f>
        <v>0</v>
      </c>
      <c r="T420" s="9"/>
      <c r="U420" s="9">
        <f>U139*Traffic!U1698*365/10^7*$C420</f>
        <v>9.602973913262227E-3</v>
      </c>
      <c r="V420" s="9">
        <f>V139*Traffic!V1698*365/10^7*$C420</f>
        <v>6.7180468762947946E-3</v>
      </c>
      <c r="W420" s="9">
        <f>W139*Traffic!W1698*365/10^7*$C420</f>
        <v>3.8053272516075411E-3</v>
      </c>
      <c r="X420" s="9">
        <f>X139*Traffic!X1698*365/10^7*$C420</f>
        <v>1.964454519275519E-2</v>
      </c>
      <c r="Y420" s="9">
        <f>Y139*Traffic!Y1698*365/10^7*$C420</f>
        <v>1.3012627122566739E-2</v>
      </c>
      <c r="Z420" s="9">
        <f>Z139*Traffic!Z1698*365/10^7*$C420</f>
        <v>0.18545519210932757</v>
      </c>
      <c r="AA420" s="9">
        <f>AA139*Traffic!AA1698*365/10^7*$C420</f>
        <v>1.7966520682795938E-2</v>
      </c>
      <c r="AB420" s="9"/>
      <c r="AC420" s="9">
        <f>AC139*Traffic!AC1698*12/10^7*$C420</f>
        <v>4.8285702835420075E-3</v>
      </c>
      <c r="AD420" s="9">
        <f>AD139*Traffic!AD1698*12/10^7*$C420</f>
        <v>2.2086729456311655E-3</v>
      </c>
      <c r="AE420" s="9">
        <f>AE139*Traffic!AE1698*12/10^7*$C420</f>
        <v>1.2510664936791916E-3</v>
      </c>
      <c r="AF420" s="9">
        <f>AF139*Traffic!AF1698*12/10^7*$C420</f>
        <v>7.8284613470506366E-3</v>
      </c>
      <c r="AG420" s="9">
        <f>AG139*Traffic!AG1698*12/10^7*$C420</f>
        <v>5.4448850724563205E-3</v>
      </c>
      <c r="AH420" s="9">
        <f>AH139*Traffic!AH1698*12/10^7*$C420</f>
        <v>6.5661690778434201E-2</v>
      </c>
      <c r="AI420" s="9">
        <f>AI139*Traffic!AI1698*12/10^7*$C420</f>
        <v>1.0829135754013992E-2</v>
      </c>
      <c r="AJ420" s="9"/>
    </row>
    <row r="421" spans="2:36" x14ac:dyDescent="0.3">
      <c r="B421" s="85">
        <f t="shared" si="11"/>
        <v>50130</v>
      </c>
      <c r="C421" s="3">
        <f>IF(B421&lt;Inputs!$E$13,0,1)</f>
        <v>1</v>
      </c>
      <c r="D421" s="1"/>
      <c r="E421" s="9">
        <f>E140*Traffic!E1699*365/10^7*$C421</f>
        <v>2.8763731274312497E-2</v>
      </c>
      <c r="F421" s="9">
        <f>F140*Traffic!F1699*365/10^7*$C421</f>
        <v>3.6508852524397603E-2</v>
      </c>
      <c r="G421" s="9">
        <f>G140*Traffic!G1699*365/10^7*$C421</f>
        <v>2.0679839541791648E-2</v>
      </c>
      <c r="H421" s="9">
        <f>H140*Traffic!H1699*365/10^7*$C421</f>
        <v>3.7997956272718715E-2</v>
      </c>
      <c r="I421" s="9">
        <f>I140*Traffic!I1699*365/10^7*$C421</f>
        <v>0.13174086009468358</v>
      </c>
      <c r="J421" s="9">
        <f>J140*Traffic!J1699*365/10^7*$C421</f>
        <v>1.5640486831038392</v>
      </c>
      <c r="K421" s="9">
        <f>K140*Traffic!K1699*365/10^7*$C421</f>
        <v>0.1579930912543368</v>
      </c>
      <c r="L421" s="9"/>
      <c r="M421" s="101">
        <f>M140*Traffic!M1699*12/10^7*$C421</f>
        <v>9.9542833537635193E-4</v>
      </c>
      <c r="N421" s="101">
        <f>N140*Traffic!N1699*12/10^7*$C421</f>
        <v>0</v>
      </c>
      <c r="O421" s="101">
        <f>O140*Traffic!O1699*12/10^7*$C421</f>
        <v>0</v>
      </c>
      <c r="P421" s="101">
        <f>P140*Traffic!P1699*12/10^7*$C421</f>
        <v>0</v>
      </c>
      <c r="Q421" s="101">
        <f>Q140*Traffic!Q1699*12/10^7*$C421</f>
        <v>0</v>
      </c>
      <c r="R421" s="101">
        <f>R140*Traffic!R1699*12/10^7*$C421</f>
        <v>0</v>
      </c>
      <c r="S421" s="101">
        <f>S140*Traffic!S1699*12/10^7*$C421</f>
        <v>0</v>
      </c>
      <c r="T421" s="9"/>
      <c r="U421" s="9">
        <f>U140*Traffic!U1699*365/10^7*$C421</f>
        <v>9.6509887828285391E-3</v>
      </c>
      <c r="V421" s="9">
        <f>V140*Traffic!V1699*365/10^7*$C421</f>
        <v>6.9391825859728331E-3</v>
      </c>
      <c r="W421" s="9">
        <f>W140*Traffic!W1699*365/10^7*$C421</f>
        <v>3.9305859403062906E-3</v>
      </c>
      <c r="X421" s="9">
        <f>X140*Traffic!X1699*365/10^7*$C421</f>
        <v>2.0009562079782731E-2</v>
      </c>
      <c r="Y421" s="9">
        <f>Y140*Traffic!Y1699*365/10^7*$C421</f>
        <v>1.3254415802209022E-2</v>
      </c>
      <c r="Z421" s="9">
        <f>Z140*Traffic!Z1699*365/10^7*$C421</f>
        <v>0.18977124021659914</v>
      </c>
      <c r="AA421" s="9">
        <f>AA140*Traffic!AA1699*365/10^7*$C421</f>
        <v>1.8384650618686459E-2</v>
      </c>
      <c r="AB421" s="9"/>
      <c r="AC421" s="9">
        <f>AC140*Traffic!AC1699*12/10^7*$C421</f>
        <v>4.9437015062402103E-3</v>
      </c>
      <c r="AD421" s="9">
        <f>AD140*Traffic!AD1699*12/10^7*$C421</f>
        <v>2.2597945215185873E-3</v>
      </c>
      <c r="AE421" s="9">
        <f>AE140*Traffic!AE1699*12/10^7*$C421</f>
        <v>1.2800234702308084E-3</v>
      </c>
      <c r="AF421" s="9">
        <f>AF140*Traffic!AF1699*12/10^7*$C421</f>
        <v>8.0111342609833335E-3</v>
      </c>
      <c r="AG421" s="9">
        <f>AG140*Traffic!AG1699*12/10^7*$C421</f>
        <v>5.5719385224409666E-3</v>
      </c>
      <c r="AH421" s="9">
        <f>AH140*Traffic!AH1699*12/10^7*$C421</f>
        <v>6.7219812854383346E-2</v>
      </c>
      <c r="AI421" s="9">
        <f>AI140*Traffic!AI1699*12/10^7*$C421</f>
        <v>1.1086106223122307E-2</v>
      </c>
      <c r="AJ421" s="9"/>
    </row>
    <row r="422" spans="2:36" x14ac:dyDescent="0.3">
      <c r="B422" s="85">
        <f t="shared" si="11"/>
        <v>50495</v>
      </c>
      <c r="C422" s="3">
        <f>IF(B422&lt;Inputs!$E$13,0,1)</f>
        <v>1</v>
      </c>
      <c r="D422" s="1"/>
      <c r="E422" s="9">
        <f>E141*Traffic!E1700*365/10^7*$C422</f>
        <v>3.0714271801351826E-2</v>
      </c>
      <c r="F422" s="9">
        <f>F141*Traffic!F1700*365/10^7*$C422</f>
        <v>3.822020498647874E-2</v>
      </c>
      <c r="G422" s="9">
        <f>G141*Traffic!G1700*365/10^7*$C422</f>
        <v>2.164920702031313E-2</v>
      </c>
      <c r="H422" s="9">
        <f>H141*Traffic!H1700*365/10^7*$C422</f>
        <v>3.895170497516396E-2</v>
      </c>
      <c r="I422" s="9">
        <f>I141*Traffic!I1700*365/10^7*$C422</f>
        <v>0.13504755568306015</v>
      </c>
      <c r="J422" s="9">
        <f>J141*Traffic!J1700*365/10^7*$C422</f>
        <v>1.5928271788729493</v>
      </c>
      <c r="K422" s="9">
        <f>K141*Traffic!K1700*365/10^7*$C422</f>
        <v>0.16090016413341654</v>
      </c>
      <c r="L422" s="9"/>
      <c r="M422" s="101">
        <f>M141*Traffic!M1700*12/10^7*$C422</f>
        <v>1.0504257509058952E-3</v>
      </c>
      <c r="N422" s="101">
        <f>N141*Traffic!N1700*12/10^7*$C422</f>
        <v>0</v>
      </c>
      <c r="O422" s="101">
        <f>O141*Traffic!O1700*12/10^7*$C422</f>
        <v>0</v>
      </c>
      <c r="P422" s="101">
        <f>P141*Traffic!P1700*12/10^7*$C422</f>
        <v>0</v>
      </c>
      <c r="Q422" s="101">
        <f>Q141*Traffic!Q1700*12/10^7*$C422</f>
        <v>0</v>
      </c>
      <c r="R422" s="101">
        <f>R141*Traffic!R1700*12/10^7*$C422</f>
        <v>0</v>
      </c>
      <c r="S422" s="101">
        <f>S141*Traffic!S1700*12/10^7*$C422</f>
        <v>0</v>
      </c>
      <c r="T422" s="9"/>
      <c r="U422" s="9">
        <f>U141*Traffic!U1700*365/10^7*$C422</f>
        <v>1.0103378882023627E-2</v>
      </c>
      <c r="V422" s="9">
        <f>V141*Traffic!V1700*365/10^7*$C422</f>
        <v>6.9738784989026945E-3</v>
      </c>
      <c r="W422" s="9">
        <f>W141*Traffic!W1700*365/10^7*$C422</f>
        <v>3.9502388700078184E-3</v>
      </c>
      <c r="X422" s="9">
        <f>X141*Traffic!X1700*365/10^7*$C422</f>
        <v>2.064586615391982E-2</v>
      </c>
      <c r="Y422" s="9">
        <f>Y141*Traffic!Y1700*365/10^7*$C422</f>
        <v>1.3675906224719269E-2</v>
      </c>
      <c r="Z422" s="9">
        <f>Z141*Traffic!Z1700*365/10^7*$C422</f>
        <v>0.19412581242514074</v>
      </c>
      <c r="AA422" s="9">
        <f>AA141*Traffic!AA1700*365/10^7*$C422</f>
        <v>1.8806512690918816E-2</v>
      </c>
      <c r="AB422" s="9"/>
      <c r="AC422" s="9">
        <f>AC141*Traffic!AC1700*12/10^7*$C422</f>
        <v>5.0598633269083064E-3</v>
      </c>
      <c r="AD422" s="9">
        <f>AD141*Traffic!AD1700*12/10^7*$C422</f>
        <v>2.3144704503577844E-3</v>
      </c>
      <c r="AE422" s="9">
        <f>AE141*Traffic!AE1700*12/10^7*$C422</f>
        <v>1.310993751601262E-3</v>
      </c>
      <c r="AF422" s="9">
        <f>AF141*Traffic!AF1700*12/10^7*$C422</f>
        <v>8.200780720678473E-3</v>
      </c>
      <c r="AG422" s="9">
        <f>AG141*Traffic!AG1700*12/10^7*$C422</f>
        <v>5.7038422429373705E-3</v>
      </c>
      <c r="AH422" s="9">
        <f>AH141*Traffic!AH1700*12/10^7*$C422</f>
        <v>6.8791874608822551E-2</v>
      </c>
      <c r="AI422" s="9">
        <f>AI141*Traffic!AI1700*12/10^7*$C422</f>
        <v>1.1345375668527858E-2</v>
      </c>
      <c r="AJ422" s="9"/>
    </row>
    <row r="423" spans="2:36" x14ac:dyDescent="0.3">
      <c r="B423" s="85">
        <f t="shared" si="11"/>
        <v>50860</v>
      </c>
      <c r="C423" s="3">
        <f>IF(B423&lt;Inputs!$E$13,0,1)</f>
        <v>1</v>
      </c>
      <c r="D423" s="1"/>
      <c r="E423" s="9">
        <f>E142*Traffic!E1701*365/10^7*$C423</f>
        <v>3.0867843160358566E-2</v>
      </c>
      <c r="F423" s="9">
        <f>F142*Traffic!F1701*365/10^7*$C423</f>
        <v>3.8411306011411121E-2</v>
      </c>
      <c r="G423" s="9">
        <f>G142*Traffic!G1701*365/10^7*$C423</f>
        <v>2.1757453055414697E-2</v>
      </c>
      <c r="H423" s="9">
        <f>H142*Traffic!H1701*365/10^7*$C423</f>
        <v>3.9914041215726816E-2</v>
      </c>
      <c r="I423" s="9">
        <f>I142*Traffic!I1701*365/10^7*$C423</f>
        <v>0.13838402470581812</v>
      </c>
      <c r="J423" s="9">
        <f>J142*Traffic!J1701*365/10^7*$C423</f>
        <v>1.6218543583826737</v>
      </c>
      <c r="K423" s="9">
        <f>K142*Traffic!K1701*365/10^7*$C423</f>
        <v>0.16383235791400577</v>
      </c>
      <c r="L423" s="9"/>
      <c r="M423" s="101">
        <f>M142*Traffic!M1701*12/10^7*$C423</f>
        <v>1.1059482548823494E-3</v>
      </c>
      <c r="N423" s="101">
        <f>N142*Traffic!N1701*12/10^7*$C423</f>
        <v>0</v>
      </c>
      <c r="O423" s="101">
        <f>O142*Traffic!O1701*12/10^7*$C423</f>
        <v>0</v>
      </c>
      <c r="P423" s="101">
        <f>P142*Traffic!P1701*12/10^7*$C423</f>
        <v>0</v>
      </c>
      <c r="Q423" s="101">
        <f>Q142*Traffic!Q1701*12/10^7*$C423</f>
        <v>0</v>
      </c>
      <c r="R423" s="101">
        <f>R142*Traffic!R1701*12/10^7*$C423</f>
        <v>0</v>
      </c>
      <c r="S423" s="101">
        <f>S142*Traffic!S1701*12/10^7*$C423</f>
        <v>0</v>
      </c>
      <c r="T423" s="9"/>
      <c r="U423" s="9">
        <f>U142*Traffic!U1701*365/10^7*$C423</f>
        <v>1.0153895776433738E-2</v>
      </c>
      <c r="V423" s="9">
        <f>V142*Traffic!V1701*365/10^7*$C423</f>
        <v>7.1981735100836173E-3</v>
      </c>
      <c r="W423" s="9">
        <f>W142*Traffic!W1701*365/10^7*$C423</f>
        <v>4.0772870931242858E-3</v>
      </c>
      <c r="X423" s="9">
        <f>X142*Traffic!X1701*365/10^7*$C423</f>
        <v>2.1018564257217851E-2</v>
      </c>
      <c r="Y423" s="9">
        <f>Y142*Traffic!Y1701*365/10^7*$C423</f>
        <v>1.3922782973451212E-2</v>
      </c>
      <c r="Z423" s="9">
        <f>Z142*Traffic!Z1701*365/10^7*$C423</f>
        <v>0.19851918607476227</v>
      </c>
      <c r="AA423" s="9">
        <f>AA142*Traffic!AA1701*365/10^7*$C423</f>
        <v>1.9232133767608028E-2</v>
      </c>
      <c r="AB423" s="9"/>
      <c r="AC423" s="9">
        <f>AC142*Traffic!AC1701*12/10^7*$C423</f>
        <v>5.177063173245431E-3</v>
      </c>
      <c r="AD423" s="9">
        <f>AD142*Traffic!AD1701*12/10^7*$C423</f>
        <v>2.3696366436223356E-3</v>
      </c>
      <c r="AE423" s="9">
        <f>AE142*Traffic!AE1701*12/10^7*$C423</f>
        <v>1.3422417351986655E-3</v>
      </c>
      <c r="AF423" s="9">
        <f>AF142*Traffic!AF1701*12/10^7*$C423</f>
        <v>8.3974926074116222E-3</v>
      </c>
      <c r="AG423" s="9">
        <f>AG142*Traffic!AG1701*12/10^7*$C423</f>
        <v>5.8406601396050915E-3</v>
      </c>
      <c r="AH423" s="9">
        <f>AH142*Traffic!AH1701*12/10^7*$C423</f>
        <v>7.0438568802734428E-2</v>
      </c>
      <c r="AI423" s="9">
        <f>AI142*Traffic!AI1701*12/10^7*$C423</f>
        <v>1.1616953734212928E-2</v>
      </c>
      <c r="AJ423" s="9"/>
    </row>
    <row r="424" spans="2:36" x14ac:dyDescent="0.3">
      <c r="B424" s="85">
        <f t="shared" si="11"/>
        <v>51226</v>
      </c>
      <c r="C424" s="3">
        <f>IF(B424&lt;Inputs!$E$13,0,1)</f>
        <v>1</v>
      </c>
      <c r="D424" s="1"/>
      <c r="E424" s="9">
        <f>E143*Traffic!E1702*365/10^7*$C424</f>
        <v>3.1022182376160352E-2</v>
      </c>
      <c r="F424" s="9">
        <f>F143*Traffic!F1702*365/10^7*$C424</f>
        <v>4.0147497043126888E-2</v>
      </c>
      <c r="G424" s="9">
        <f>G143*Traffic!G1702*365/10^7*$C424</f>
        <v>2.2740889933519443E-2</v>
      </c>
      <c r="H424" s="9">
        <f>H143*Traffic!H1702*365/10^7*$C424</f>
        <v>4.0885027026070948E-2</v>
      </c>
      <c r="I424" s="9">
        <f>I143*Traffic!I1702*365/10^7*$C424</f>
        <v>0.14175048222991157</v>
      </c>
      <c r="J424" s="9">
        <f>J143*Traffic!J1702*365/10^7*$C424</f>
        <v>1.6723003478414589</v>
      </c>
      <c r="K424" s="9">
        <f>K143*Traffic!K1702*365/10^7*$C424</f>
        <v>0.16892818255301933</v>
      </c>
      <c r="L424" s="9"/>
      <c r="M424" s="101">
        <f>M143*Traffic!M1702*12/10^7*$C424</f>
        <v>1.1619997232547958E-3</v>
      </c>
      <c r="N424" s="101">
        <f>N143*Traffic!N1702*12/10^7*$C424</f>
        <v>0</v>
      </c>
      <c r="O424" s="101">
        <f>O143*Traffic!O1702*12/10^7*$C424</f>
        <v>0</v>
      </c>
      <c r="P424" s="101">
        <f>P143*Traffic!P1702*12/10^7*$C424</f>
        <v>0</v>
      </c>
      <c r="Q424" s="101">
        <f>Q143*Traffic!Q1702*12/10^7*$C424</f>
        <v>0</v>
      </c>
      <c r="R424" s="101">
        <f>R143*Traffic!R1702*12/10^7*$C424</f>
        <v>0</v>
      </c>
      <c r="S424" s="101">
        <f>S143*Traffic!S1702*12/10^7*$C424</f>
        <v>0</v>
      </c>
      <c r="T424" s="9"/>
      <c r="U424" s="9">
        <f>U143*Traffic!U1702*365/10^7*$C424</f>
        <v>1.0612851865528549E-2</v>
      </c>
      <c r="V424" s="9">
        <f>V143*Traffic!V1702*365/10^7*$C424</f>
        <v>7.4245371244138778E-3</v>
      </c>
      <c r="W424" s="9">
        <f>W143*Traffic!W1702*365/10^7*$C424</f>
        <v>4.205507042500169E-3</v>
      </c>
      <c r="X424" s="9">
        <f>X143*Traffic!X1702*365/10^7*$C424</f>
        <v>2.1665289311286088E-2</v>
      </c>
      <c r="Y424" s="9">
        <f>Y143*Traffic!Y1702*365/10^7*$C424</f>
        <v>1.4351176295711249E-2</v>
      </c>
      <c r="Z424" s="9">
        <f>Z143*Traffic!Z1702*365/10^7*$C424</f>
        <v>0.20295164031556948</v>
      </c>
      <c r="AA424" s="9">
        <f>AA143*Traffic!AA1702*365/10^7*$C424</f>
        <v>1.9661540892246865E-2</v>
      </c>
      <c r="AB424" s="9"/>
      <c r="AC424" s="9">
        <f>AC143*Traffic!AC1702*12/10^7*$C424</f>
        <v>5.3055707472795428E-3</v>
      </c>
      <c r="AD424" s="9">
        <f>AD143*Traffic!AD1702*12/10^7*$C424</f>
        <v>2.4252966370582742E-3</v>
      </c>
      <c r="AE424" s="9">
        <f>AE143*Traffic!AE1702*12/10^7*$C424</f>
        <v>1.3737694237882533E-3</v>
      </c>
      <c r="AF424" s="9">
        <f>AF143*Traffic!AF1702*12/10^7*$C424</f>
        <v>8.5959665934940803E-3</v>
      </c>
      <c r="AG424" s="9">
        <f>AG143*Traffic!AG1702*12/10^7*$C424</f>
        <v>5.9787036191834165E-3</v>
      </c>
      <c r="AH424" s="9">
        <f>AH143*Traffic!AH1702*12/10^7*$C424</f>
        <v>7.2100010141720197E-2</v>
      </c>
      <c r="AI424" s="9">
        <f>AI143*Traffic!AI1702*12/10^7*$C424</f>
        <v>1.1890963946163138E-2</v>
      </c>
      <c r="AJ424" s="9"/>
    </row>
    <row r="425" spans="2:36" x14ac:dyDescent="0.3">
      <c r="B425" s="85">
        <f t="shared" si="11"/>
        <v>51591</v>
      </c>
      <c r="C425" s="3">
        <f>IF(B425&lt;Inputs!$E$13,0,1)</f>
        <v>1</v>
      </c>
      <c r="E425" s="9">
        <f>E144*Traffic!E1703*365/10^7*$C425</f>
        <v>2.4727529375842307E-2</v>
      </c>
      <c r="F425" s="9">
        <f>F144*Traffic!F1703*365/10^7*$C425</f>
        <v>3.0223396650443844E-2</v>
      </c>
      <c r="G425" s="9">
        <f>G144*Traffic!G1703*365/10^7*$C425</f>
        <v>1.7119546354447217E-2</v>
      </c>
      <c r="H425" s="9">
        <f>H144*Traffic!H1703*365/10^7*$C425</f>
        <v>3.1359344452051019E-2</v>
      </c>
      <c r="I425" s="9">
        <f>I144*Traffic!I1703*365/10^7*$C425</f>
        <v>0.10872445298024591</v>
      </c>
      <c r="J425" s="9">
        <f>J144*Traffic!J1703*365/10^7*$C425</f>
        <v>1.2748584645754828</v>
      </c>
      <c r="K425" s="9">
        <f>K144*Traffic!K1703*365/10^7*$C425</f>
        <v>0.12878040939897364</v>
      </c>
      <c r="L425" s="9"/>
      <c r="M425" s="101">
        <f>M144*Traffic!M1703*12/10^7*$C425</f>
        <v>9.1279704689482756E-4</v>
      </c>
      <c r="N425" s="101">
        <f>N144*Traffic!N1703*12/10^7*$C425</f>
        <v>0</v>
      </c>
      <c r="O425" s="101">
        <f>O144*Traffic!O1703*12/10^7*$C425</f>
        <v>0</v>
      </c>
      <c r="P425" s="101">
        <f>P144*Traffic!P1703*12/10^7*$C425</f>
        <v>0</v>
      </c>
      <c r="Q425" s="101">
        <f>Q144*Traffic!Q1703*12/10^7*$C425</f>
        <v>0</v>
      </c>
      <c r="R425" s="101">
        <f>R144*Traffic!R1703*12/10^7*$C425</f>
        <v>0</v>
      </c>
      <c r="S425" s="101">
        <f>S144*Traffic!S1703*12/10^7*$C425</f>
        <v>0</v>
      </c>
      <c r="T425" s="9"/>
      <c r="U425" s="9">
        <f>U144*Traffic!U1703*365/10^7*$C425</f>
        <v>7.9894502807911529E-3</v>
      </c>
      <c r="V425" s="9">
        <f>V144*Traffic!V1703*365/10^7*$C425</f>
        <v>5.5892582846711215E-3</v>
      </c>
      <c r="W425" s="9">
        <f>W144*Traffic!W1703*365/10^7*$C425</f>
        <v>3.1659435039046221E-3</v>
      </c>
      <c r="X425" s="9">
        <f>X144*Traffic!X1703*365/10^7*$C425</f>
        <v>1.651369734443112E-2</v>
      </c>
      <c r="Y425" s="9">
        <f>Y144*Traffic!Y1703*365/10^7*$C425</f>
        <v>1.0938740696183277E-2</v>
      </c>
      <c r="Z425" s="9">
        <f>Z144*Traffic!Z1703*365/10^7*$C425</f>
        <v>0.15666815349822141</v>
      </c>
      <c r="AA425" s="9">
        <f>AA144*Traffic!AA1703*365/10^7*$C425</f>
        <v>1.5177691107736173E-2</v>
      </c>
      <c r="AB425" s="9"/>
      <c r="AC425" s="9">
        <f>AC144*Traffic!AC1703*12/10^7*$C425</f>
        <v>4.0636108116320502E-3</v>
      </c>
      <c r="AD425" s="9">
        <f>AD144*Traffic!AD1703*12/10^7*$C425</f>
        <v>1.8611228850959687E-3</v>
      </c>
      <c r="AE425" s="9">
        <f>AE144*Traffic!AE1703*12/10^7*$C425</f>
        <v>1.0542024733760384E-3</v>
      </c>
      <c r="AF425" s="9">
        <f>AF144*Traffic!AF1703*12/10^7*$C425</f>
        <v>6.5929876026657348E-3</v>
      </c>
      <c r="AG425" s="9">
        <f>AG144*Traffic!AG1703*12/10^7*$C425</f>
        <v>4.5855830653323453E-3</v>
      </c>
      <c r="AH425" s="9">
        <f>AH144*Traffic!AH1703*12/10^7*$C425</f>
        <v>5.5286071016847051E-2</v>
      </c>
      <c r="AI425" s="9">
        <f>AI144*Traffic!AI1703*12/10^7*$C425</f>
        <v>9.1179554051954315E-3</v>
      </c>
      <c r="AJ425" s="9"/>
    </row>
    <row r="426" spans="2:36" x14ac:dyDescent="0.3">
      <c r="B426" s="85"/>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row>
    <row r="427" spans="2:36" s="18" customFormat="1" x14ac:dyDescent="0.3">
      <c r="B427" s="17" t="s">
        <v>286</v>
      </c>
      <c r="C427" s="17"/>
      <c r="E427" s="17"/>
      <c r="F427" s="17"/>
    </row>
    <row r="428" spans="2:36" x14ac:dyDescent="0.3">
      <c r="B428" s="1"/>
      <c r="C428" s="1"/>
      <c r="D428" s="1"/>
      <c r="E428" s="305" t="s">
        <v>89</v>
      </c>
      <c r="F428" s="305"/>
      <c r="G428" s="305"/>
      <c r="H428" s="305"/>
      <c r="I428" s="305"/>
      <c r="J428" s="305"/>
      <c r="K428" s="305"/>
      <c r="L428" s="1"/>
      <c r="M428" s="305" t="s">
        <v>64</v>
      </c>
      <c r="N428" s="305"/>
      <c r="O428" s="305"/>
      <c r="P428" s="305"/>
      <c r="Q428" s="305"/>
      <c r="R428" s="305"/>
      <c r="S428" s="305"/>
      <c r="T428" s="1"/>
      <c r="U428" s="305" t="s">
        <v>65</v>
      </c>
      <c r="V428" s="305"/>
      <c r="W428" s="305"/>
      <c r="X428" s="305"/>
      <c r="Y428" s="305"/>
      <c r="Z428" s="305"/>
      <c r="AA428" s="305"/>
      <c r="AB428" s="1"/>
      <c r="AC428" s="305" t="s">
        <v>66</v>
      </c>
      <c r="AD428" s="305"/>
      <c r="AE428" s="305"/>
      <c r="AF428" s="305"/>
      <c r="AG428" s="305"/>
      <c r="AH428" s="305"/>
      <c r="AI428" s="305"/>
    </row>
    <row r="429" spans="2:36" x14ac:dyDescent="0.3">
      <c r="B429" s="4" t="s">
        <v>67</v>
      </c>
      <c r="C429" s="4"/>
      <c r="D429" s="3"/>
      <c r="E429" s="3" t="s">
        <v>70</v>
      </c>
      <c r="F429" s="3" t="s">
        <v>69</v>
      </c>
      <c r="G429" s="3" t="s">
        <v>61</v>
      </c>
      <c r="H429" s="3" t="s">
        <v>68</v>
      </c>
      <c r="I429" s="3" t="s">
        <v>71</v>
      </c>
      <c r="J429" s="3" t="s">
        <v>72</v>
      </c>
      <c r="K429" s="3" t="s">
        <v>62</v>
      </c>
      <c r="L429" s="3"/>
      <c r="M429" s="3" t="s">
        <v>70</v>
      </c>
      <c r="N429" s="3" t="s">
        <v>69</v>
      </c>
      <c r="O429" s="3" t="s">
        <v>61</v>
      </c>
      <c r="P429" s="3" t="s">
        <v>68</v>
      </c>
      <c r="Q429" s="3" t="s">
        <v>71</v>
      </c>
      <c r="R429" s="3" t="s">
        <v>72</v>
      </c>
      <c r="S429" s="3" t="s">
        <v>62</v>
      </c>
      <c r="T429" s="3"/>
      <c r="U429" s="3" t="s">
        <v>70</v>
      </c>
      <c r="V429" s="3" t="s">
        <v>69</v>
      </c>
      <c r="W429" s="3" t="s">
        <v>61</v>
      </c>
      <c r="X429" s="3" t="s">
        <v>68</v>
      </c>
      <c r="Y429" s="3" t="s">
        <v>71</v>
      </c>
      <c r="Z429" s="3" t="s">
        <v>72</v>
      </c>
      <c r="AA429" s="3" t="s">
        <v>62</v>
      </c>
      <c r="AB429" s="3"/>
      <c r="AC429" s="3" t="s">
        <v>70</v>
      </c>
      <c r="AD429" s="3" t="s">
        <v>69</v>
      </c>
      <c r="AE429" s="3" t="s">
        <v>61</v>
      </c>
      <c r="AF429" s="3" t="s">
        <v>68</v>
      </c>
      <c r="AG429" s="3" t="s">
        <v>71</v>
      </c>
      <c r="AH429" s="3" t="s">
        <v>72</v>
      </c>
      <c r="AI429" s="3" t="s">
        <v>62</v>
      </c>
    </row>
    <row r="430" spans="2:36" hidden="1" x14ac:dyDescent="0.3">
      <c r="B430" s="85">
        <f>B150</f>
        <v>40633</v>
      </c>
      <c r="C430" s="3"/>
      <c r="D430" s="1"/>
      <c r="E430" s="9">
        <f>E150+E290</f>
        <v>0</v>
      </c>
      <c r="F430" s="9">
        <f t="shared" ref="F430:K430" si="12">F150+F290</f>
        <v>0</v>
      </c>
      <c r="G430" s="9">
        <f t="shared" si="12"/>
        <v>0</v>
      </c>
      <c r="H430" s="9">
        <f t="shared" si="12"/>
        <v>0</v>
      </c>
      <c r="I430" s="9">
        <f t="shared" si="12"/>
        <v>0</v>
      </c>
      <c r="J430" s="9">
        <f t="shared" si="12"/>
        <v>0</v>
      </c>
      <c r="K430" s="9">
        <f t="shared" si="12"/>
        <v>0</v>
      </c>
      <c r="L430" s="9"/>
      <c r="M430" s="9">
        <f t="shared" ref="M430:S430" si="13">M150+M290</f>
        <v>0</v>
      </c>
      <c r="N430" s="9">
        <f t="shared" si="13"/>
        <v>0</v>
      </c>
      <c r="O430" s="9">
        <f t="shared" si="13"/>
        <v>0</v>
      </c>
      <c r="P430" s="9">
        <f t="shared" si="13"/>
        <v>0</v>
      </c>
      <c r="Q430" s="9">
        <f t="shared" si="13"/>
        <v>0</v>
      </c>
      <c r="R430" s="9">
        <f t="shared" si="13"/>
        <v>0</v>
      </c>
      <c r="S430" s="9">
        <f t="shared" si="13"/>
        <v>0</v>
      </c>
      <c r="T430" s="9"/>
      <c r="U430" s="9">
        <f t="shared" ref="U430:AA430" si="14">U150+U290</f>
        <v>0</v>
      </c>
      <c r="V430" s="9">
        <f t="shared" si="14"/>
        <v>0</v>
      </c>
      <c r="W430" s="9">
        <f t="shared" si="14"/>
        <v>0</v>
      </c>
      <c r="X430" s="9">
        <f t="shared" si="14"/>
        <v>0</v>
      </c>
      <c r="Y430" s="9">
        <f t="shared" si="14"/>
        <v>0</v>
      </c>
      <c r="Z430" s="9">
        <f t="shared" si="14"/>
        <v>0</v>
      </c>
      <c r="AA430" s="9">
        <f t="shared" si="14"/>
        <v>0</v>
      </c>
      <c r="AB430" s="9"/>
      <c r="AC430" s="9">
        <f t="shared" ref="AC430:AI430" si="15">AC150+AC290</f>
        <v>0</v>
      </c>
      <c r="AD430" s="9">
        <f t="shared" si="15"/>
        <v>0</v>
      </c>
      <c r="AE430" s="9">
        <f t="shared" si="15"/>
        <v>0</v>
      </c>
      <c r="AF430" s="9">
        <f t="shared" si="15"/>
        <v>0</v>
      </c>
      <c r="AG430" s="9">
        <f t="shared" si="15"/>
        <v>0</v>
      </c>
      <c r="AH430" s="9">
        <f t="shared" si="15"/>
        <v>0</v>
      </c>
      <c r="AI430" s="9">
        <f t="shared" si="15"/>
        <v>0</v>
      </c>
      <c r="AJ430" s="9"/>
    </row>
    <row r="431" spans="2:36" hidden="1" x14ac:dyDescent="0.3">
      <c r="B431" s="85">
        <f t="shared" ref="B431:B460" si="16">B151</f>
        <v>40999</v>
      </c>
      <c r="C431" s="3"/>
      <c r="D431" s="1"/>
      <c r="E431" s="9">
        <f t="shared" ref="E431:K431" si="17">E151+E291</f>
        <v>0</v>
      </c>
      <c r="F431" s="9">
        <f t="shared" si="17"/>
        <v>0</v>
      </c>
      <c r="G431" s="9">
        <f t="shared" si="17"/>
        <v>0</v>
      </c>
      <c r="H431" s="9">
        <f t="shared" si="17"/>
        <v>0</v>
      </c>
      <c r="I431" s="9">
        <f t="shared" si="17"/>
        <v>0</v>
      </c>
      <c r="J431" s="9">
        <f t="shared" si="17"/>
        <v>0</v>
      </c>
      <c r="K431" s="9">
        <f t="shared" si="17"/>
        <v>0</v>
      </c>
      <c r="L431" s="9"/>
      <c r="M431" s="9">
        <f t="shared" ref="M431:S431" si="18">M151+M291</f>
        <v>0</v>
      </c>
      <c r="N431" s="9">
        <f t="shared" si="18"/>
        <v>0</v>
      </c>
      <c r="O431" s="9">
        <f t="shared" si="18"/>
        <v>0</v>
      </c>
      <c r="P431" s="9">
        <f t="shared" si="18"/>
        <v>0</v>
      </c>
      <c r="Q431" s="9">
        <f t="shared" si="18"/>
        <v>0</v>
      </c>
      <c r="R431" s="9">
        <f t="shared" si="18"/>
        <v>0</v>
      </c>
      <c r="S431" s="9">
        <f t="shared" si="18"/>
        <v>0</v>
      </c>
      <c r="T431" s="9"/>
      <c r="U431" s="9">
        <f t="shared" ref="U431:AA431" si="19">U151+U291</f>
        <v>0</v>
      </c>
      <c r="V431" s="9">
        <f t="shared" si="19"/>
        <v>0</v>
      </c>
      <c r="W431" s="9">
        <f t="shared" si="19"/>
        <v>0</v>
      </c>
      <c r="X431" s="9">
        <f t="shared" si="19"/>
        <v>0</v>
      </c>
      <c r="Y431" s="9">
        <f t="shared" si="19"/>
        <v>0</v>
      </c>
      <c r="Z431" s="9">
        <f t="shared" si="19"/>
        <v>0</v>
      </c>
      <c r="AA431" s="9">
        <f t="shared" si="19"/>
        <v>0</v>
      </c>
      <c r="AB431" s="9"/>
      <c r="AC431" s="9">
        <f t="shared" ref="AC431:AI431" si="20">AC151+AC291</f>
        <v>0</v>
      </c>
      <c r="AD431" s="9">
        <f t="shared" si="20"/>
        <v>0</v>
      </c>
      <c r="AE431" s="9">
        <f t="shared" si="20"/>
        <v>0</v>
      </c>
      <c r="AF431" s="9">
        <f t="shared" si="20"/>
        <v>0</v>
      </c>
      <c r="AG431" s="9">
        <f t="shared" si="20"/>
        <v>0</v>
      </c>
      <c r="AH431" s="9">
        <f t="shared" si="20"/>
        <v>0</v>
      </c>
      <c r="AI431" s="9">
        <f t="shared" si="20"/>
        <v>0</v>
      </c>
      <c r="AJ431" s="9"/>
    </row>
    <row r="432" spans="2:36" hidden="1" x14ac:dyDescent="0.3">
      <c r="B432" s="85">
        <f t="shared" si="16"/>
        <v>41364</v>
      </c>
      <c r="C432" s="3"/>
      <c r="D432" s="1"/>
      <c r="E432" s="9">
        <f t="shared" ref="E432:K432" si="21">E152+E292</f>
        <v>6.9628399715195091E-2</v>
      </c>
      <c r="F432" s="9">
        <f t="shared" si="21"/>
        <v>2.0396092392828864E-2</v>
      </c>
      <c r="G432" s="9">
        <f t="shared" si="21"/>
        <v>1.7971284258803986E-2</v>
      </c>
      <c r="H432" s="9">
        <f t="shared" si="21"/>
        <v>0.13351177064500003</v>
      </c>
      <c r="I432" s="9">
        <f t="shared" si="21"/>
        <v>0.37655407328103252</v>
      </c>
      <c r="J432" s="9">
        <f t="shared" si="21"/>
        <v>1.3185164049668696</v>
      </c>
      <c r="K432" s="9">
        <f t="shared" si="21"/>
        <v>0.29590263190177729</v>
      </c>
      <c r="L432" s="9"/>
      <c r="M432" s="9">
        <f t="shared" ref="M432:S432" si="22">M152+M292</f>
        <v>7.3271057490086385E-3</v>
      </c>
      <c r="N432" s="9">
        <f t="shared" si="22"/>
        <v>0</v>
      </c>
      <c r="O432" s="9">
        <f t="shared" si="22"/>
        <v>0</v>
      </c>
      <c r="P432" s="9">
        <f t="shared" si="22"/>
        <v>0</v>
      </c>
      <c r="Q432" s="9">
        <f t="shared" si="22"/>
        <v>0</v>
      </c>
      <c r="R432" s="9">
        <f t="shared" si="22"/>
        <v>0</v>
      </c>
      <c r="S432" s="9">
        <f t="shared" si="22"/>
        <v>0</v>
      </c>
      <c r="T432" s="9"/>
      <c r="U432" s="9">
        <f t="shared" ref="U432:AA432" si="23">U152+U292</f>
        <v>7.3671549330824121E-2</v>
      </c>
      <c r="V432" s="9">
        <f t="shared" si="23"/>
        <v>7.374473444395401E-3</v>
      </c>
      <c r="W432" s="9">
        <f t="shared" si="23"/>
        <v>6.602400188891998E-3</v>
      </c>
      <c r="X432" s="9">
        <f t="shared" si="23"/>
        <v>6.4495600573094614E-2</v>
      </c>
      <c r="Y432" s="9">
        <f t="shared" si="23"/>
        <v>4.0525028604790306E-2</v>
      </c>
      <c r="Z432" s="9">
        <f t="shared" si="23"/>
        <v>0.16899071273920002</v>
      </c>
      <c r="AA432" s="9">
        <f t="shared" si="23"/>
        <v>2.9833057613300001E-2</v>
      </c>
      <c r="AB432" s="9"/>
      <c r="AC432" s="9">
        <f t="shared" ref="AC432:AI432" si="24">AC152+AC292</f>
        <v>1.3888945574762404E-2</v>
      </c>
      <c r="AD432" s="9">
        <f t="shared" si="24"/>
        <v>2.9705828856880947E-3</v>
      </c>
      <c r="AE432" s="9">
        <f t="shared" si="24"/>
        <v>2.2415709802655996E-3</v>
      </c>
      <c r="AF432" s="9">
        <f t="shared" si="24"/>
        <v>2.1362619386645996E-2</v>
      </c>
      <c r="AG432" s="9">
        <f t="shared" si="24"/>
        <v>1.6084424249682754E-2</v>
      </c>
      <c r="AH432" s="9">
        <f t="shared" si="24"/>
        <v>3.812823955503359E-2</v>
      </c>
      <c r="AI432" s="9">
        <f t="shared" si="24"/>
        <v>1.7302476077460001E-2</v>
      </c>
      <c r="AJ432" s="9"/>
    </row>
    <row r="433" spans="2:36" hidden="1" x14ac:dyDescent="0.3">
      <c r="B433" s="85">
        <f t="shared" si="16"/>
        <v>41729</v>
      </c>
      <c r="C433" s="3"/>
      <c r="D433" s="1"/>
      <c r="E433" s="9">
        <f t="shared" ref="E433:K433" si="25">E153+E293</f>
        <v>9.0692335401393626E-2</v>
      </c>
      <c r="F433" s="9">
        <f t="shared" si="25"/>
        <v>2.2963751129532622E-2</v>
      </c>
      <c r="G433" s="9">
        <f t="shared" si="25"/>
        <v>2.075313835581399E-2</v>
      </c>
      <c r="H433" s="9">
        <f t="shared" si="25"/>
        <v>0.15525152533375</v>
      </c>
      <c r="I433" s="9">
        <f t="shared" si="25"/>
        <v>0.44913881335271383</v>
      </c>
      <c r="J433" s="9">
        <f t="shared" si="25"/>
        <v>1.6087303070070502</v>
      </c>
      <c r="K433" s="9">
        <f t="shared" si="25"/>
        <v>0.35889580640368346</v>
      </c>
      <c r="L433" s="9"/>
      <c r="M433" s="9">
        <f t="shared" ref="M433:S433" si="26">M153+M293</f>
        <v>8.4105096420441592E-3</v>
      </c>
      <c r="N433" s="9">
        <f t="shared" si="26"/>
        <v>0</v>
      </c>
      <c r="O433" s="9">
        <f t="shared" si="26"/>
        <v>0</v>
      </c>
      <c r="P433" s="9">
        <f t="shared" si="26"/>
        <v>0</v>
      </c>
      <c r="Q433" s="9">
        <f t="shared" si="26"/>
        <v>0</v>
      </c>
      <c r="R433" s="9">
        <f t="shared" si="26"/>
        <v>0</v>
      </c>
      <c r="S433" s="9">
        <f t="shared" si="26"/>
        <v>0</v>
      </c>
      <c r="T433" s="9"/>
      <c r="U433" s="9">
        <f t="shared" ref="U433:AA433" si="27">U153+U293</f>
        <v>9.1626705708526809E-2</v>
      </c>
      <c r="V433" s="9">
        <f t="shared" si="27"/>
        <v>8.7053145531485569E-3</v>
      </c>
      <c r="W433" s="9">
        <f t="shared" si="27"/>
        <v>7.7974377857389946E-3</v>
      </c>
      <c r="X433" s="9">
        <f t="shared" si="27"/>
        <v>7.642822498977124E-2</v>
      </c>
      <c r="Y433" s="9">
        <f t="shared" si="27"/>
        <v>4.8971398943226579E-2</v>
      </c>
      <c r="Z433" s="9">
        <f t="shared" si="27"/>
        <v>0.20307074877283998</v>
      </c>
      <c r="AA433" s="9">
        <f t="shared" si="27"/>
        <v>3.5849920072098598E-2</v>
      </c>
      <c r="AB433" s="9"/>
      <c r="AC433" s="9">
        <f t="shared" ref="AC433:AI433" si="28">AC153+AC293</f>
        <v>1.670890565329488E-2</v>
      </c>
      <c r="AD433" s="9">
        <f t="shared" si="28"/>
        <v>3.4758272487666526E-3</v>
      </c>
      <c r="AE433" s="9">
        <f t="shared" si="28"/>
        <v>2.6331530250864005E-3</v>
      </c>
      <c r="AF433" s="9">
        <f t="shared" si="28"/>
        <v>2.5091064676493996E-2</v>
      </c>
      <c r="AG433" s="9">
        <f t="shared" si="28"/>
        <v>1.9266598089299258E-2</v>
      </c>
      <c r="AH433" s="9">
        <f t="shared" si="28"/>
        <v>4.6102509561797997E-2</v>
      </c>
      <c r="AI433" s="9">
        <f t="shared" si="28"/>
        <v>2.0852643495179998E-2</v>
      </c>
      <c r="AJ433" s="9"/>
    </row>
    <row r="434" spans="2:36" hidden="1" x14ac:dyDescent="0.3">
      <c r="B434" s="85">
        <f t="shared" si="16"/>
        <v>42094</v>
      </c>
      <c r="C434" s="3"/>
      <c r="D434" s="1"/>
      <c r="E434" s="9">
        <f t="shared" ref="E434:K434" si="29">E154+E294</f>
        <v>9.7182188686384813E-2</v>
      </c>
      <c r="F434" s="9">
        <f t="shared" si="29"/>
        <v>2.5396204797218252E-2</v>
      </c>
      <c r="G434" s="9">
        <f t="shared" si="29"/>
        <v>2.3115934029419985E-2</v>
      </c>
      <c r="H434" s="9">
        <f t="shared" si="29"/>
        <v>0.16782437428125008</v>
      </c>
      <c r="I434" s="9">
        <f t="shared" si="29"/>
        <v>0.49976602373733003</v>
      </c>
      <c r="J434" s="9">
        <f t="shared" si="29"/>
        <v>1.7796015506571798</v>
      </c>
      <c r="K434" s="9">
        <f t="shared" si="29"/>
        <v>0.39791096787724384</v>
      </c>
      <c r="L434" s="9"/>
      <c r="M434" s="9">
        <f t="shared" ref="M434:S434" si="30">M154+M294</f>
        <v>9.656740354708801E-3</v>
      </c>
      <c r="N434" s="9">
        <f t="shared" si="30"/>
        <v>0</v>
      </c>
      <c r="O434" s="9">
        <f t="shared" si="30"/>
        <v>0</v>
      </c>
      <c r="P434" s="9">
        <f t="shared" si="30"/>
        <v>0</v>
      </c>
      <c r="Q434" s="9">
        <f t="shared" si="30"/>
        <v>0</v>
      </c>
      <c r="R434" s="9">
        <f t="shared" si="30"/>
        <v>0</v>
      </c>
      <c r="S434" s="9">
        <f t="shared" si="30"/>
        <v>0</v>
      </c>
      <c r="T434" s="9"/>
      <c r="U434" s="9">
        <f t="shared" ref="U434:AA434" si="31">U154+U294</f>
        <v>9.8179794785282409E-2</v>
      </c>
      <c r="V434" s="9">
        <f t="shared" si="31"/>
        <v>9.4470630726033733E-3</v>
      </c>
      <c r="W434" s="9">
        <f t="shared" si="31"/>
        <v>8.7145667330399985E-3</v>
      </c>
      <c r="X434" s="9">
        <f t="shared" si="31"/>
        <v>8.2035136817865006E-2</v>
      </c>
      <c r="Y434" s="9">
        <f t="shared" si="31"/>
        <v>5.4031635504492512E-2</v>
      </c>
      <c r="Z434" s="9">
        <f t="shared" si="31"/>
        <v>0.22964484337945129</v>
      </c>
      <c r="AA434" s="9">
        <f t="shared" si="31"/>
        <v>4.0302725609281997E-2</v>
      </c>
      <c r="AB434" s="9"/>
      <c r="AC434" s="9">
        <f t="shared" ref="AC434:AI434" si="32">AC154+AC294</f>
        <v>1.8762159797804878E-2</v>
      </c>
      <c r="AD434" s="9">
        <f t="shared" si="32"/>
        <v>3.759341612697001E-3</v>
      </c>
      <c r="AE434" s="9">
        <f t="shared" si="32"/>
        <v>2.9342999455200009E-3</v>
      </c>
      <c r="AF434" s="9">
        <f t="shared" si="32"/>
        <v>2.733483817053E-2</v>
      </c>
      <c r="AG434" s="9">
        <f t="shared" si="32"/>
        <v>2.1568131353702995E-2</v>
      </c>
      <c r="AH434" s="9">
        <f t="shared" si="32"/>
        <v>5.1811905534287404E-2</v>
      </c>
      <c r="AI434" s="9">
        <f t="shared" si="32"/>
        <v>2.3421407738399999E-2</v>
      </c>
      <c r="AJ434" s="9"/>
    </row>
    <row r="435" spans="2:36" hidden="1" x14ac:dyDescent="0.3">
      <c r="B435" s="85">
        <f t="shared" si="16"/>
        <v>42460</v>
      </c>
      <c r="C435" s="3"/>
      <c r="D435" s="1"/>
      <c r="E435" s="9">
        <f t="shared" ref="E435:K435" si="33">E155+E295</f>
        <v>0.10672129226340481</v>
      </c>
      <c r="F435" s="9">
        <f t="shared" si="33"/>
        <v>2.8914888037693855E-2</v>
      </c>
      <c r="G435" s="9">
        <f t="shared" si="33"/>
        <v>2.6335523962205995E-2</v>
      </c>
      <c r="H435" s="9">
        <f t="shared" si="33"/>
        <v>0.18604952553750004</v>
      </c>
      <c r="I435" s="9">
        <f t="shared" si="33"/>
        <v>0.55899985947406228</v>
      </c>
      <c r="J435" s="9">
        <f t="shared" si="33"/>
        <v>2.0110683461712</v>
      </c>
      <c r="K435" s="9">
        <f t="shared" si="33"/>
        <v>0.44947691240876064</v>
      </c>
      <c r="L435" s="9"/>
      <c r="M435" s="9">
        <f t="shared" ref="M435:S435" si="34">M155+M295</f>
        <v>1.1035851659550722E-2</v>
      </c>
      <c r="N435" s="9">
        <f t="shared" si="34"/>
        <v>0</v>
      </c>
      <c r="O435" s="9">
        <f t="shared" si="34"/>
        <v>0</v>
      </c>
      <c r="P435" s="9">
        <f t="shared" si="34"/>
        <v>0</v>
      </c>
      <c r="Q435" s="9">
        <f t="shared" si="34"/>
        <v>0</v>
      </c>
      <c r="R435" s="9">
        <f t="shared" si="34"/>
        <v>0</v>
      </c>
      <c r="S435" s="9">
        <f t="shared" si="34"/>
        <v>0</v>
      </c>
      <c r="T435" s="9"/>
      <c r="U435" s="9">
        <f t="shared" ref="U435:AA435" si="35">U155+U295</f>
        <v>0.11330362750546261</v>
      </c>
      <c r="V435" s="9">
        <f t="shared" si="35"/>
        <v>1.0486313828958165E-2</v>
      </c>
      <c r="W435" s="9">
        <f t="shared" si="35"/>
        <v>9.6861661119489982E-3</v>
      </c>
      <c r="X435" s="9">
        <f t="shared" si="35"/>
        <v>9.0251028119424717E-2</v>
      </c>
      <c r="Y435" s="9">
        <f t="shared" si="35"/>
        <v>6.0769941286763746E-2</v>
      </c>
      <c r="Z435" s="9">
        <f t="shared" si="35"/>
        <v>0.25659396375870375</v>
      </c>
      <c r="AA435" s="9">
        <f t="shared" si="35"/>
        <v>4.5494080341452706E-2</v>
      </c>
      <c r="AB435" s="9"/>
      <c r="AC435" s="9">
        <f t="shared" ref="AC435:AI435" si="36">AC155+AC295</f>
        <v>2.1096820215106567E-2</v>
      </c>
      <c r="AD435" s="9">
        <f t="shared" si="36"/>
        <v>4.1410268249919445E-3</v>
      </c>
      <c r="AE435" s="9">
        <f t="shared" si="36"/>
        <v>3.2525704581647993E-3</v>
      </c>
      <c r="AF435" s="9">
        <f t="shared" si="36"/>
        <v>2.9978147179367989E-2</v>
      </c>
      <c r="AG435" s="9">
        <f t="shared" si="36"/>
        <v>2.418830521986301E-2</v>
      </c>
      <c r="AH435" s="9">
        <f t="shared" si="36"/>
        <v>5.832312800124597E-2</v>
      </c>
      <c r="AI435" s="9">
        <f t="shared" si="36"/>
        <v>2.6410945009679998E-2</v>
      </c>
      <c r="AJ435" s="9"/>
    </row>
    <row r="436" spans="2:36" hidden="1" x14ac:dyDescent="0.3">
      <c r="B436" s="85">
        <f t="shared" si="16"/>
        <v>42825</v>
      </c>
      <c r="C436" s="3"/>
      <c r="D436" s="1"/>
      <c r="E436" s="9">
        <f t="shared" ref="E436:K436" si="37">E156+E296</f>
        <v>0.12523406390712419</v>
      </c>
      <c r="F436" s="9">
        <f t="shared" si="37"/>
        <v>3.0555808916229506E-2</v>
      </c>
      <c r="G436" s="9">
        <f t="shared" si="37"/>
        <v>2.8520602232417987E-2</v>
      </c>
      <c r="H436" s="9">
        <f t="shared" si="37"/>
        <v>0.20289329377875007</v>
      </c>
      <c r="I436" s="9">
        <f t="shared" si="37"/>
        <v>0.64131099565452399</v>
      </c>
      <c r="J436" s="9">
        <f t="shared" si="37"/>
        <v>2.2726247614346495</v>
      </c>
      <c r="K436" s="9">
        <f t="shared" si="37"/>
        <v>0.50635967094239809</v>
      </c>
      <c r="L436" s="9"/>
      <c r="M436" s="9">
        <f t="shared" ref="M436:S436" si="38">M156+M296</f>
        <v>1.1864079650626559E-2</v>
      </c>
      <c r="N436" s="9">
        <f t="shared" si="38"/>
        <v>0</v>
      </c>
      <c r="O436" s="9">
        <f t="shared" si="38"/>
        <v>0</v>
      </c>
      <c r="P436" s="9">
        <f t="shared" si="38"/>
        <v>0</v>
      </c>
      <c r="Q436" s="9">
        <f t="shared" si="38"/>
        <v>0</v>
      </c>
      <c r="R436" s="9">
        <f t="shared" si="38"/>
        <v>0</v>
      </c>
      <c r="S436" s="9">
        <f t="shared" si="38"/>
        <v>0</v>
      </c>
      <c r="T436" s="9"/>
      <c r="U436" s="9">
        <f t="shared" ref="U436:AA436" si="39">U156+U296</f>
        <v>0.12463209150328981</v>
      </c>
      <c r="V436" s="9">
        <f t="shared" si="39"/>
        <v>1.1536559326682631E-2</v>
      </c>
      <c r="W436" s="9">
        <f t="shared" si="39"/>
        <v>1.0698579413009994E-2</v>
      </c>
      <c r="X436" s="9">
        <f t="shared" si="39"/>
        <v>9.9064998731219961E-2</v>
      </c>
      <c r="Y436" s="9">
        <f t="shared" si="39"/>
        <v>6.8400434997337528E-2</v>
      </c>
      <c r="Z436" s="9">
        <f t="shared" si="39"/>
        <v>0.28999486523905499</v>
      </c>
      <c r="AA436" s="9">
        <f t="shared" si="39"/>
        <v>5.1209630892066003E-2</v>
      </c>
      <c r="AB436" s="9"/>
      <c r="AC436" s="9">
        <f t="shared" ref="AC436:AI436" si="40">AC156+AC296</f>
        <v>2.3794184552303522E-2</v>
      </c>
      <c r="AD436" s="9">
        <f t="shared" si="40"/>
        <v>4.5565619120262911E-3</v>
      </c>
      <c r="AE436" s="9">
        <f t="shared" si="40"/>
        <v>3.6019000394111995E-3</v>
      </c>
      <c r="AF436" s="9">
        <f t="shared" si="40"/>
        <v>3.2852149604303986E-2</v>
      </c>
      <c r="AG436" s="9">
        <f t="shared" si="40"/>
        <v>2.7187066449567754E-2</v>
      </c>
      <c r="AH436" s="9">
        <f t="shared" si="40"/>
        <v>6.5814335387089223E-2</v>
      </c>
      <c r="AI436" s="9">
        <f t="shared" si="40"/>
        <v>2.9764296191880001E-2</v>
      </c>
      <c r="AJ436" s="9"/>
    </row>
    <row r="437" spans="2:36" hidden="1" x14ac:dyDescent="0.3">
      <c r="B437" s="85">
        <f t="shared" si="16"/>
        <v>43190</v>
      </c>
      <c r="C437" s="3"/>
      <c r="D437" s="1"/>
      <c r="E437" s="9">
        <f t="shared" ref="E437:K437" si="41">E157+E297</f>
        <v>0.13779434073056668</v>
      </c>
      <c r="F437" s="9">
        <f t="shared" si="41"/>
        <v>3.4291739530404798E-2</v>
      </c>
      <c r="G437" s="9">
        <f t="shared" si="41"/>
        <v>3.2059605542763978E-2</v>
      </c>
      <c r="H437" s="9">
        <f t="shared" si="41"/>
        <v>0.22420479506250002</v>
      </c>
      <c r="I437" s="9">
        <f t="shared" si="41"/>
        <v>0.71513360467772991</v>
      </c>
      <c r="J437" s="9">
        <f t="shared" si="41"/>
        <v>2.5739080445737899</v>
      </c>
      <c r="K437" s="9">
        <f t="shared" si="41"/>
        <v>0.57531732545682357</v>
      </c>
      <c r="L437" s="9"/>
      <c r="M437" s="9">
        <f t="shared" ref="M437:S437" si="42">M157+M297</f>
        <v>1.3567501757358722E-2</v>
      </c>
      <c r="N437" s="9">
        <f t="shared" si="42"/>
        <v>0</v>
      </c>
      <c r="O437" s="9">
        <f t="shared" si="42"/>
        <v>0</v>
      </c>
      <c r="P437" s="9">
        <f t="shared" si="42"/>
        <v>0</v>
      </c>
      <c r="Q437" s="9">
        <f t="shared" si="42"/>
        <v>0</v>
      </c>
      <c r="R437" s="9">
        <f t="shared" si="42"/>
        <v>0</v>
      </c>
      <c r="S437" s="9">
        <f t="shared" si="42"/>
        <v>0</v>
      </c>
      <c r="T437" s="9"/>
      <c r="U437" s="9">
        <f t="shared" ref="U437:AA437" si="43">U157+U297</f>
        <v>0.14352026303633938</v>
      </c>
      <c r="V437" s="9">
        <f t="shared" si="43"/>
        <v>1.2636029344391987E-2</v>
      </c>
      <c r="W437" s="9">
        <f t="shared" si="43"/>
        <v>1.1759414772142993E-2</v>
      </c>
      <c r="X437" s="9">
        <f t="shared" si="43"/>
        <v>0.10938464502957973</v>
      </c>
      <c r="Y437" s="9">
        <f t="shared" si="43"/>
        <v>7.7065877925833109E-2</v>
      </c>
      <c r="Z437" s="9">
        <f t="shared" si="43"/>
        <v>0.32797553969386684</v>
      </c>
      <c r="AA437" s="9">
        <f t="shared" si="43"/>
        <v>5.80172461342362E-2</v>
      </c>
      <c r="AB437" s="9"/>
      <c r="AC437" s="9">
        <f t="shared" ref="AC437:AI437" si="44">AC157+AC297</f>
        <v>2.6841908529785876E-2</v>
      </c>
      <c r="AD437" s="9">
        <f t="shared" si="44"/>
        <v>4.9927753493125135E-3</v>
      </c>
      <c r="AE437" s="9">
        <f t="shared" si="44"/>
        <v>3.971885352408E-3</v>
      </c>
      <c r="AF437" s="9">
        <f t="shared" si="44"/>
        <v>3.6155911104888E-2</v>
      </c>
      <c r="AG437" s="9">
        <f t="shared" si="44"/>
        <v>3.0519233830984496E-2</v>
      </c>
      <c r="AH437" s="9">
        <f t="shared" si="44"/>
        <v>7.4343568876504215E-2</v>
      </c>
      <c r="AI437" s="9">
        <f t="shared" si="44"/>
        <v>3.3666181190399998E-2</v>
      </c>
      <c r="AJ437" s="9"/>
    </row>
    <row r="438" spans="2:36" hidden="1" x14ac:dyDescent="0.3">
      <c r="B438" s="85">
        <f t="shared" si="16"/>
        <v>43555</v>
      </c>
      <c r="C438" s="3"/>
      <c r="D438" s="1"/>
      <c r="E438" s="9">
        <f t="shared" ref="E438:K438" si="45">E158+E298</f>
        <v>0.16021913651497799</v>
      </c>
      <c r="F438" s="9">
        <f t="shared" si="45"/>
        <v>3.7926316186314472E-2</v>
      </c>
      <c r="G438" s="9">
        <f t="shared" si="45"/>
        <v>3.5174592421034996E-2</v>
      </c>
      <c r="H438" s="9">
        <f t="shared" si="45"/>
        <v>0.24694113881625002</v>
      </c>
      <c r="I438" s="9">
        <f t="shared" si="45"/>
        <v>0.79692880649153741</v>
      </c>
      <c r="J438" s="9">
        <f t="shared" si="45"/>
        <v>2.8957474268534353</v>
      </c>
      <c r="K438" s="9">
        <f t="shared" si="45"/>
        <v>0.64453332886707382</v>
      </c>
      <c r="L438" s="9"/>
      <c r="M438" s="9">
        <f t="shared" ref="M438:S438" si="46">M158+M298</f>
        <v>1.5436807123553281E-2</v>
      </c>
      <c r="N438" s="9">
        <f t="shared" si="46"/>
        <v>0</v>
      </c>
      <c r="O438" s="9">
        <f t="shared" si="46"/>
        <v>0</v>
      </c>
      <c r="P438" s="9">
        <f t="shared" si="46"/>
        <v>0</v>
      </c>
      <c r="Q438" s="9">
        <f t="shared" si="46"/>
        <v>0</v>
      </c>
      <c r="R438" s="9">
        <f t="shared" si="46"/>
        <v>0</v>
      </c>
      <c r="S438" s="9">
        <f t="shared" si="46"/>
        <v>0</v>
      </c>
      <c r="T438" s="9"/>
      <c r="U438" s="9">
        <f t="shared" ref="U438:AA438" si="47">U158+U298</f>
        <v>0.1610584104792015</v>
      </c>
      <c r="V438" s="9">
        <f t="shared" si="47"/>
        <v>1.3869500208010293E-2</v>
      </c>
      <c r="W438" s="9">
        <f t="shared" si="47"/>
        <v>1.3172009419819001E-2</v>
      </c>
      <c r="X438" s="9">
        <f t="shared" si="47"/>
        <v>0.11973033655333298</v>
      </c>
      <c r="Y438" s="9">
        <f t="shared" si="47"/>
        <v>8.630153561727498E-2</v>
      </c>
      <c r="Z438" s="9">
        <f t="shared" si="47"/>
        <v>0.36997356173666207</v>
      </c>
      <c r="AA438" s="9">
        <f t="shared" si="47"/>
        <v>6.5390141178909608E-2</v>
      </c>
      <c r="AB438" s="9"/>
      <c r="AC438" s="9">
        <f t="shared" ref="AC438:AI438" si="48">AC158+AC298</f>
        <v>3.0264129492809759E-2</v>
      </c>
      <c r="AD438" s="9">
        <f t="shared" si="48"/>
        <v>5.4610665519250149E-3</v>
      </c>
      <c r="AE438" s="9">
        <f t="shared" si="48"/>
        <v>4.3937251748280004E-3</v>
      </c>
      <c r="AF438" s="9">
        <f t="shared" si="48"/>
        <v>3.9669087217511986E-2</v>
      </c>
      <c r="AG438" s="9">
        <f t="shared" si="48"/>
        <v>3.4272337569794989E-2</v>
      </c>
      <c r="AH438" s="9">
        <f t="shared" si="48"/>
        <v>8.3865221810272783E-2</v>
      </c>
      <c r="AI438" s="9">
        <f t="shared" si="48"/>
        <v>3.7959708476459991E-2</v>
      </c>
      <c r="AJ438" s="9"/>
    </row>
    <row r="439" spans="2:36" hidden="1" x14ac:dyDescent="0.3">
      <c r="B439" s="85">
        <f t="shared" si="16"/>
        <v>43921</v>
      </c>
      <c r="C439" s="3"/>
      <c r="D439" s="1"/>
      <c r="E439" s="9">
        <f t="shared" ref="E439:K439" si="49">E159+E299</f>
        <v>0.17589224415946494</v>
      </c>
      <c r="F439" s="9">
        <f t="shared" si="49"/>
        <v>3.9822541794869354E-2</v>
      </c>
      <c r="G439" s="9">
        <f t="shared" si="49"/>
        <v>3.8329970675849992E-2</v>
      </c>
      <c r="H439" s="9">
        <f t="shared" si="49"/>
        <v>0.27336056685437504</v>
      </c>
      <c r="I439" s="9">
        <f t="shared" si="49"/>
        <v>0.91042039342710757</v>
      </c>
      <c r="J439" s="9">
        <f t="shared" si="49"/>
        <v>3.2633334621745389</v>
      </c>
      <c r="K439" s="9">
        <f t="shared" si="49"/>
        <v>0.7278412593472936</v>
      </c>
      <c r="L439" s="9"/>
      <c r="M439" s="9">
        <f t="shared" ref="M439:S439" si="50">M159+M299</f>
        <v>1.7534912987347197E-2</v>
      </c>
      <c r="N439" s="9">
        <f t="shared" si="50"/>
        <v>0</v>
      </c>
      <c r="O439" s="9">
        <f t="shared" si="50"/>
        <v>0</v>
      </c>
      <c r="P439" s="9">
        <f t="shared" si="50"/>
        <v>0</v>
      </c>
      <c r="Q439" s="9">
        <f t="shared" si="50"/>
        <v>0</v>
      </c>
      <c r="R439" s="9">
        <f t="shared" si="50"/>
        <v>0</v>
      </c>
      <c r="S439" s="9">
        <f t="shared" si="50"/>
        <v>0</v>
      </c>
      <c r="T439" s="9"/>
      <c r="U439" s="9">
        <f t="shared" ref="U439:AA439" si="51">U159+U299</f>
        <v>0.17682251169041996</v>
      </c>
      <c r="V439" s="9">
        <f t="shared" si="51"/>
        <v>1.5077701850243798E-2</v>
      </c>
      <c r="W439" s="9">
        <f t="shared" si="51"/>
        <v>1.4593586675884991E-2</v>
      </c>
      <c r="X439" s="9">
        <f t="shared" si="51"/>
        <v>0.13128484007630878</v>
      </c>
      <c r="Y439" s="9">
        <f t="shared" si="51"/>
        <v>9.6909639422223706E-2</v>
      </c>
      <c r="Z439" s="9">
        <f t="shared" si="51"/>
        <v>0.41637795943146672</v>
      </c>
      <c r="AA439" s="9">
        <f t="shared" si="51"/>
        <v>7.3662448540587899E-2</v>
      </c>
      <c r="AB439" s="9"/>
      <c r="AC439" s="9">
        <f t="shared" ref="AC439:AI439" si="52">AC159+AC299</f>
        <v>3.4144369186822218E-2</v>
      </c>
      <c r="AD439" s="9">
        <f t="shared" si="52"/>
        <v>5.9647258642008616E-3</v>
      </c>
      <c r="AE439" s="9">
        <f t="shared" si="52"/>
        <v>4.9020452419679984E-3</v>
      </c>
      <c r="AF439" s="9">
        <f t="shared" si="52"/>
        <v>4.3559087486580009E-2</v>
      </c>
      <c r="AG439" s="9">
        <f t="shared" si="52"/>
        <v>3.8527729399975494E-2</v>
      </c>
      <c r="AH439" s="9">
        <f t="shared" si="52"/>
        <v>9.4577040931388384E-2</v>
      </c>
      <c r="AI439" s="9">
        <f t="shared" si="52"/>
        <v>4.2742611689400002E-2</v>
      </c>
      <c r="AJ439" s="9"/>
    </row>
    <row r="440" spans="2:36" hidden="1" x14ac:dyDescent="0.3">
      <c r="B440" s="85">
        <f t="shared" si="16"/>
        <v>44286</v>
      </c>
      <c r="C440" s="3"/>
      <c r="D440" s="1"/>
      <c r="E440" s="9">
        <f t="shared" ref="E440:K440" si="53">E160+E300</f>
        <v>0.18344311758480272</v>
      </c>
      <c r="F440" s="9">
        <f t="shared" si="53"/>
        <v>5.65690950979338E-2</v>
      </c>
      <c r="G440" s="9">
        <f t="shared" si="53"/>
        <v>5.0916294052847991E-2</v>
      </c>
      <c r="H440" s="9">
        <f t="shared" si="53"/>
        <v>0.23011958994999998</v>
      </c>
      <c r="I440" s="9">
        <f t="shared" si="53"/>
        <v>0.7812595169836799</v>
      </c>
      <c r="J440" s="9">
        <f t="shared" si="53"/>
        <v>2.9442191512079896</v>
      </c>
      <c r="K440" s="9">
        <f t="shared" si="53"/>
        <v>0.6649730530460346</v>
      </c>
      <c r="L440" s="9"/>
      <c r="M440" s="9">
        <f t="shared" ref="M440:S440" si="54">M160+M300</f>
        <v>1.8006919287724799E-2</v>
      </c>
      <c r="N440" s="9">
        <f t="shared" si="54"/>
        <v>0</v>
      </c>
      <c r="O440" s="9">
        <f t="shared" si="54"/>
        <v>0</v>
      </c>
      <c r="P440" s="9">
        <f t="shared" si="54"/>
        <v>0</v>
      </c>
      <c r="Q440" s="9">
        <f t="shared" si="54"/>
        <v>0</v>
      </c>
      <c r="R440" s="9">
        <f t="shared" si="54"/>
        <v>0</v>
      </c>
      <c r="S440" s="9">
        <f t="shared" si="54"/>
        <v>0</v>
      </c>
      <c r="T440" s="9"/>
      <c r="U440" s="9">
        <f t="shared" ref="U440:AA440" si="55">U160+U300</f>
        <v>0.18121572562955041</v>
      </c>
      <c r="V440" s="9">
        <f t="shared" si="55"/>
        <v>2.1102121420463107E-2</v>
      </c>
      <c r="W440" s="9">
        <f t="shared" si="55"/>
        <v>1.9090313439875998E-2</v>
      </c>
      <c r="X440" s="9">
        <f t="shared" si="55"/>
        <v>0.11246274912601797</v>
      </c>
      <c r="Y440" s="9">
        <f t="shared" si="55"/>
        <v>8.4320730521717513E-2</v>
      </c>
      <c r="Z440" s="9">
        <f t="shared" si="55"/>
        <v>0.37910811545708456</v>
      </c>
      <c r="AA440" s="9">
        <f t="shared" si="55"/>
        <v>6.7557206857451313E-2</v>
      </c>
      <c r="AB440" s="9"/>
      <c r="AC440" s="9">
        <f t="shared" ref="AC440:AI440" si="56">AC160+AC300</f>
        <v>3.4294022185163753E-2</v>
      </c>
      <c r="AD440" s="9">
        <f t="shared" si="56"/>
        <v>8.0617215084183326E-3</v>
      </c>
      <c r="AE440" s="9">
        <f t="shared" si="56"/>
        <v>6.4328612962368005E-3</v>
      </c>
      <c r="AF440" s="9">
        <f t="shared" si="56"/>
        <v>3.7437914880431987E-2</v>
      </c>
      <c r="AG440" s="9">
        <f t="shared" si="56"/>
        <v>3.3597581111623503E-2</v>
      </c>
      <c r="AH440" s="9">
        <f t="shared" si="56"/>
        <v>8.5397659858759203E-2</v>
      </c>
      <c r="AI440" s="9">
        <f t="shared" si="56"/>
        <v>3.9093696265259999E-2</v>
      </c>
      <c r="AJ440" s="9"/>
    </row>
    <row r="441" spans="2:36" x14ac:dyDescent="0.3">
      <c r="B441" s="85">
        <f t="shared" si="16"/>
        <v>44651</v>
      </c>
      <c r="C441" s="3"/>
      <c r="D441" s="1"/>
      <c r="E441" s="9">
        <f t="shared" ref="E441:K441" si="57">E161+E301</f>
        <v>0.12286430919721117</v>
      </c>
      <c r="F441" s="9">
        <f t="shared" si="57"/>
        <v>8.3655890253944237E-2</v>
      </c>
      <c r="G441" s="9">
        <f t="shared" si="57"/>
        <v>6.8599048126817053E-2</v>
      </c>
      <c r="H441" s="9">
        <f t="shared" si="57"/>
        <v>4.4851588384865637E-2</v>
      </c>
      <c r="I441" s="9">
        <f t="shared" si="57"/>
        <v>0.14620908034716401</v>
      </c>
      <c r="J441" s="9">
        <f t="shared" si="57"/>
        <v>0.88501069085159867</v>
      </c>
      <c r="K441" s="9">
        <f t="shared" si="57"/>
        <v>0.22398052376732777</v>
      </c>
      <c r="L441" s="9"/>
      <c r="M441" s="9">
        <f t="shared" ref="M441:S441" si="58">M161+M301</f>
        <v>6.7689168164817137E-3</v>
      </c>
      <c r="N441" s="9">
        <f t="shared" si="58"/>
        <v>0</v>
      </c>
      <c r="O441" s="9">
        <f t="shared" si="58"/>
        <v>0</v>
      </c>
      <c r="P441" s="9">
        <f t="shared" si="58"/>
        <v>0</v>
      </c>
      <c r="Q441" s="9">
        <f t="shared" si="58"/>
        <v>0</v>
      </c>
      <c r="R441" s="9">
        <f t="shared" si="58"/>
        <v>0</v>
      </c>
      <c r="S441" s="9">
        <f t="shared" si="58"/>
        <v>0</v>
      </c>
      <c r="T441" s="9"/>
      <c r="U441" s="9">
        <f t="shared" ref="U441:AA441" si="59">U161+U301</f>
        <v>0.11430724717465864</v>
      </c>
      <c r="V441" s="9">
        <f t="shared" si="59"/>
        <v>3.28757222695212E-2</v>
      </c>
      <c r="W441" s="9">
        <f t="shared" si="59"/>
        <v>2.6840036534171125E-2</v>
      </c>
      <c r="X441" s="9">
        <f t="shared" si="59"/>
        <v>2.0744772534259284E-2</v>
      </c>
      <c r="Y441" s="9">
        <f t="shared" si="59"/>
        <v>1.5735840175354614E-2</v>
      </c>
      <c r="Z441" s="9">
        <f t="shared" si="59"/>
        <v>0.11159413221873202</v>
      </c>
      <c r="AA441" s="9">
        <f t="shared" si="59"/>
        <v>2.2638090971993669E-2</v>
      </c>
      <c r="AB441" s="9"/>
      <c r="AC441" s="9">
        <f t="shared" ref="AC441:AI441" si="60">AC161+AC301</f>
        <v>2.3661660647812534E-2</v>
      </c>
      <c r="AD441" s="9">
        <f t="shared" si="60"/>
        <v>1.304467712812186E-2</v>
      </c>
      <c r="AE441" s="9">
        <f t="shared" si="60"/>
        <v>9.8899915032652323E-3</v>
      </c>
      <c r="AF441" s="9">
        <f t="shared" si="60"/>
        <v>7.5405384882481488E-3</v>
      </c>
      <c r="AG441" s="9">
        <f t="shared" si="60"/>
        <v>6.6970491548280749E-3</v>
      </c>
      <c r="AH441" s="9">
        <f t="shared" si="60"/>
        <v>2.9081540213552533E-2</v>
      </c>
      <c r="AI441" s="9">
        <f t="shared" si="60"/>
        <v>1.6246678492092149E-2</v>
      </c>
      <c r="AJ441" s="9"/>
    </row>
    <row r="442" spans="2:36" x14ac:dyDescent="0.3">
      <c r="B442" s="85">
        <f t="shared" si="16"/>
        <v>45016</v>
      </c>
      <c r="C442" s="3"/>
      <c r="D442" s="1"/>
      <c r="E442" s="9">
        <f t="shared" ref="E442:K442" si="61">E162+E302</f>
        <v>0.12421998226708647</v>
      </c>
      <c r="F442" s="9">
        <f t="shared" si="61"/>
        <v>8.9983688895105912E-2</v>
      </c>
      <c r="G442" s="9">
        <f t="shared" si="61"/>
        <v>7.3584869413649889E-2</v>
      </c>
      <c r="H442" s="9">
        <f t="shared" si="61"/>
        <v>4.7312781899182178E-2</v>
      </c>
      <c r="I442" s="9">
        <f t="shared" si="61"/>
        <v>0.15266375867192467</v>
      </c>
      <c r="J442" s="9">
        <f t="shared" si="61"/>
        <v>0.93387432348290023</v>
      </c>
      <c r="K442" s="9">
        <f t="shared" si="61"/>
        <v>0.23672954835457466</v>
      </c>
      <c r="L442" s="9"/>
      <c r="M442" s="9">
        <f t="shared" ref="M442:S442" si="62">M162+M302</f>
        <v>6.8027614005641193E-3</v>
      </c>
      <c r="N442" s="9">
        <f t="shared" si="62"/>
        <v>0</v>
      </c>
      <c r="O442" s="9">
        <f t="shared" si="62"/>
        <v>0</v>
      </c>
      <c r="P442" s="9">
        <f t="shared" si="62"/>
        <v>0</v>
      </c>
      <c r="Q442" s="9">
        <f t="shared" si="62"/>
        <v>0</v>
      </c>
      <c r="R442" s="9">
        <f t="shared" si="62"/>
        <v>0</v>
      </c>
      <c r="S442" s="9">
        <f t="shared" si="62"/>
        <v>0</v>
      </c>
      <c r="T442" s="9"/>
      <c r="U442" s="9">
        <f t="shared" ref="U442:AA442" si="63">U162+U302</f>
        <v>0.13000446659578546</v>
      </c>
      <c r="V442" s="9">
        <f t="shared" si="63"/>
        <v>3.3131182495389599E-2</v>
      </c>
      <c r="W442" s="9">
        <f t="shared" si="63"/>
        <v>2.7240661068500718E-2</v>
      </c>
      <c r="X442" s="9">
        <f t="shared" si="63"/>
        <v>2.1841804167774904E-2</v>
      </c>
      <c r="Y442" s="9">
        <f t="shared" si="63"/>
        <v>1.6574272794130811E-2</v>
      </c>
      <c r="Z442" s="9">
        <f t="shared" si="63"/>
        <v>0.11902302118276833</v>
      </c>
      <c r="AA442" s="9">
        <f t="shared" si="63"/>
        <v>2.4141510710906332E-2</v>
      </c>
      <c r="AB442" s="9"/>
      <c r="AC442" s="9">
        <f t="shared" ref="AC442:AI442" si="64">AC162+AC302</f>
        <v>2.3031056386173591E-2</v>
      </c>
      <c r="AD442" s="9">
        <f t="shared" si="64"/>
        <v>1.1974142498328299E-2</v>
      </c>
      <c r="AE442" s="9">
        <f t="shared" si="64"/>
        <v>9.0955766506832184E-3</v>
      </c>
      <c r="AF442" s="9">
        <f t="shared" si="64"/>
        <v>7.211220191427524E-3</v>
      </c>
      <c r="AG442" s="9">
        <f t="shared" si="64"/>
        <v>6.4805910259823612E-3</v>
      </c>
      <c r="AH442" s="9">
        <f t="shared" si="64"/>
        <v>2.7821488267090296E-2</v>
      </c>
      <c r="AI442" s="9">
        <f t="shared" si="64"/>
        <v>1.5503528079164854E-2</v>
      </c>
      <c r="AJ442" s="9"/>
    </row>
    <row r="443" spans="2:36" x14ac:dyDescent="0.3">
      <c r="B443" s="85">
        <f t="shared" si="16"/>
        <v>45382</v>
      </c>
      <c r="C443" s="3"/>
      <c r="D443" s="1"/>
      <c r="E443" s="9">
        <f t="shared" ref="E443:K443" si="65">E163+E303</f>
        <v>0.13635661463030274</v>
      </c>
      <c r="F443" s="9">
        <f t="shared" si="65"/>
        <v>9.0433607339581459E-2</v>
      </c>
      <c r="G443" s="9">
        <f t="shared" si="65"/>
        <v>7.3952793760718144E-2</v>
      </c>
      <c r="H443" s="9">
        <f t="shared" si="65"/>
        <v>4.8850120263744301E-2</v>
      </c>
      <c r="I443" s="9">
        <f t="shared" si="65"/>
        <v>0.15826787830702355</v>
      </c>
      <c r="J443" s="9">
        <f t="shared" si="65"/>
        <v>0.9568443510196406</v>
      </c>
      <c r="K443" s="9">
        <f t="shared" si="65"/>
        <v>0.24235255905804387</v>
      </c>
      <c r="L443" s="9"/>
      <c r="M443" s="9">
        <f t="shared" ref="M443:S443" si="66">M163+M303</f>
        <v>7.5204527283236344E-3</v>
      </c>
      <c r="N443" s="9">
        <f t="shared" si="66"/>
        <v>0</v>
      </c>
      <c r="O443" s="9">
        <f t="shared" si="66"/>
        <v>0</v>
      </c>
      <c r="P443" s="9">
        <f t="shared" si="66"/>
        <v>0</v>
      </c>
      <c r="Q443" s="9">
        <f t="shared" si="66"/>
        <v>0</v>
      </c>
      <c r="R443" s="9">
        <f t="shared" si="66"/>
        <v>0</v>
      </c>
      <c r="S443" s="9">
        <f t="shared" si="66"/>
        <v>0</v>
      </c>
      <c r="T443" s="9"/>
      <c r="U443" s="9">
        <f t="shared" ref="U443:AA443" si="67">U163+U303</f>
        <v>0.13065448892876438</v>
      </c>
      <c r="V443" s="9">
        <f t="shared" si="67"/>
        <v>3.3388375430459936E-2</v>
      </c>
      <c r="W443" s="9">
        <f t="shared" si="67"/>
        <v>2.7644620847260229E-2</v>
      </c>
      <c r="X443" s="9">
        <f t="shared" si="67"/>
        <v>2.2042767364473123E-2</v>
      </c>
      <c r="Y443" s="9">
        <f t="shared" si="67"/>
        <v>1.6739376530523615E-2</v>
      </c>
      <c r="Z443" s="9">
        <f t="shared" si="67"/>
        <v>0.12117706155919911</v>
      </c>
      <c r="AA443" s="9">
        <f t="shared" si="67"/>
        <v>2.4557894759145014E-2</v>
      </c>
      <c r="AB443" s="9"/>
      <c r="AC443" s="9">
        <f t="shared" ref="AC443:AI443" si="68">AC163+AC303</f>
        <v>2.3527151448108553E-2</v>
      </c>
      <c r="AD443" s="9">
        <f t="shared" si="68"/>
        <v>1.2279884416960429E-2</v>
      </c>
      <c r="AE443" s="9">
        <f t="shared" si="68"/>
        <v>9.3270905931230746E-3</v>
      </c>
      <c r="AF443" s="9">
        <f t="shared" si="68"/>
        <v>7.3828245209038561E-3</v>
      </c>
      <c r="AG443" s="9">
        <f t="shared" si="68"/>
        <v>6.6352068486705135E-3</v>
      </c>
      <c r="AH443" s="9">
        <f t="shared" si="68"/>
        <v>2.8484496814430684E-2</v>
      </c>
      <c r="AI443" s="9">
        <f t="shared" si="68"/>
        <v>1.586992322328715E-2</v>
      </c>
      <c r="AJ443" s="9"/>
    </row>
    <row r="444" spans="2:36" x14ac:dyDescent="0.3">
      <c r="B444" s="85">
        <f t="shared" si="16"/>
        <v>45747</v>
      </c>
      <c r="C444" s="3"/>
      <c r="D444" s="1"/>
      <c r="E444" s="9">
        <f t="shared" ref="E444:K444" si="69">E164+E304</f>
        <v>0.13703839770345427</v>
      </c>
      <c r="F444" s="9">
        <f t="shared" si="69"/>
        <v>9.1224361271209267E-2</v>
      </c>
      <c r="G444" s="9">
        <f t="shared" si="69"/>
        <v>7.5318058246982497E-2</v>
      </c>
      <c r="H444" s="9">
        <f t="shared" si="69"/>
        <v>4.9449566668240644E-2</v>
      </c>
      <c r="I444" s="9">
        <f t="shared" si="69"/>
        <v>0.16300821504737642</v>
      </c>
      <c r="J444" s="9">
        <f t="shared" si="69"/>
        <v>0.98002073197366091</v>
      </c>
      <c r="K444" s="9">
        <f t="shared" si="69"/>
        <v>0.24802588162983891</v>
      </c>
      <c r="L444" s="9"/>
      <c r="M444" s="9">
        <f t="shared" ref="M444:S444" si="70">M164+M304</f>
        <v>7.5580549919652528E-3</v>
      </c>
      <c r="N444" s="9">
        <f t="shared" si="70"/>
        <v>0</v>
      </c>
      <c r="O444" s="9">
        <f t="shared" si="70"/>
        <v>0</v>
      </c>
      <c r="P444" s="9">
        <f t="shared" si="70"/>
        <v>0</v>
      </c>
      <c r="Q444" s="9">
        <f t="shared" si="70"/>
        <v>0</v>
      </c>
      <c r="R444" s="9">
        <f t="shared" si="70"/>
        <v>0</v>
      </c>
      <c r="S444" s="9">
        <f t="shared" si="70"/>
        <v>0</v>
      </c>
      <c r="T444" s="9"/>
      <c r="U444" s="9">
        <f t="shared" ref="U444:AA444" si="71">U164+U304</f>
        <v>0.13213405374612841</v>
      </c>
      <c r="V444" s="9">
        <f t="shared" si="71"/>
        <v>3.4959293252345307E-2</v>
      </c>
      <c r="W444" s="9">
        <f t="shared" si="71"/>
        <v>2.8690984021212763E-2</v>
      </c>
      <c r="X444" s="9">
        <f t="shared" si="71"/>
        <v>2.2608507568549686E-2</v>
      </c>
      <c r="Y444" s="9">
        <f t="shared" si="71"/>
        <v>1.7165436618991031E-2</v>
      </c>
      <c r="Z444" s="9">
        <f t="shared" si="71"/>
        <v>0.12491638666073418</v>
      </c>
      <c r="AA444" s="9">
        <f t="shared" si="71"/>
        <v>2.5274993987255884E-2</v>
      </c>
      <c r="AB444" s="9"/>
      <c r="AC444" s="9">
        <f t="shared" ref="AC444:AI444" si="72">AC164+AC304</f>
        <v>2.408515037015594E-2</v>
      </c>
      <c r="AD444" s="9">
        <f t="shared" si="72"/>
        <v>1.256152258175469E-2</v>
      </c>
      <c r="AE444" s="9">
        <f t="shared" si="72"/>
        <v>9.5419185309476157E-3</v>
      </c>
      <c r="AF444" s="9">
        <f t="shared" si="72"/>
        <v>7.5620162441060335E-3</v>
      </c>
      <c r="AG444" s="9">
        <f t="shared" si="72"/>
        <v>6.7949576850831299E-3</v>
      </c>
      <c r="AH444" s="9">
        <f t="shared" si="72"/>
        <v>2.9156194013356833E-2</v>
      </c>
      <c r="AI444" s="9">
        <f t="shared" si="72"/>
        <v>1.6247293035806045E-2</v>
      </c>
      <c r="AJ444" s="9"/>
    </row>
    <row r="445" spans="2:36" x14ac:dyDescent="0.3">
      <c r="B445" s="85">
        <f t="shared" si="16"/>
        <v>46112</v>
      </c>
      <c r="C445" s="3"/>
      <c r="D445" s="1"/>
      <c r="E445" s="9">
        <f t="shared" ref="E445:K445" si="73">E165+E305</f>
        <v>0.13772358969197154</v>
      </c>
      <c r="F445" s="9">
        <f t="shared" si="73"/>
        <v>9.7338810183530231E-2</v>
      </c>
      <c r="G445" s="9">
        <f t="shared" si="73"/>
        <v>7.9406987747367819E-2</v>
      </c>
      <c r="H445" s="9">
        <f t="shared" si="73"/>
        <v>5.0653657438366549E-2</v>
      </c>
      <c r="I445" s="9">
        <f t="shared" si="73"/>
        <v>0.16474384365722905</v>
      </c>
      <c r="J445" s="9">
        <f t="shared" si="73"/>
        <v>1.0034049556284459</v>
      </c>
      <c r="K445" s="9">
        <f t="shared" si="73"/>
        <v>0.25374987861337539</v>
      </c>
      <c r="L445" s="9"/>
      <c r="M445" s="9">
        <f t="shared" ref="M445:S445" si="74">M165+M305</f>
        <v>8.2863766548273553E-3</v>
      </c>
      <c r="N445" s="9">
        <f t="shared" si="74"/>
        <v>0</v>
      </c>
      <c r="O445" s="9">
        <f t="shared" si="74"/>
        <v>0</v>
      </c>
      <c r="P445" s="9">
        <f t="shared" si="74"/>
        <v>0</v>
      </c>
      <c r="Q445" s="9">
        <f t="shared" si="74"/>
        <v>0</v>
      </c>
      <c r="R445" s="9">
        <f t="shared" si="74"/>
        <v>0</v>
      </c>
      <c r="S445" s="9">
        <f t="shared" si="74"/>
        <v>0</v>
      </c>
      <c r="T445" s="9"/>
      <c r="U445" s="9">
        <f t="shared" ref="U445:AA445" si="75">U165+U305</f>
        <v>0.14005636447255795</v>
      </c>
      <c r="V445" s="9">
        <f t="shared" si="75"/>
        <v>3.5226544399851928E-2</v>
      </c>
      <c r="W445" s="9">
        <f t="shared" si="75"/>
        <v>2.9104879673381871E-2</v>
      </c>
      <c r="X445" s="9">
        <f t="shared" si="75"/>
        <v>2.3272028116955237E-2</v>
      </c>
      <c r="Y445" s="9">
        <f t="shared" si="75"/>
        <v>1.7678395575885544E-2</v>
      </c>
      <c r="Z445" s="9">
        <f t="shared" si="75"/>
        <v>0.12711552209039173</v>
      </c>
      <c r="AA445" s="9">
        <f t="shared" si="75"/>
        <v>2.5700009608735523E-2</v>
      </c>
      <c r="AB445" s="9"/>
      <c r="AC445" s="9">
        <f t="shared" ref="AC445:AI445" si="76">AC165+AC305</f>
        <v>2.470594738196983E-2</v>
      </c>
      <c r="AD445" s="9">
        <f t="shared" si="76"/>
        <v>1.2872666259645504E-2</v>
      </c>
      <c r="AE445" s="9">
        <f t="shared" si="76"/>
        <v>9.7775291942821443E-3</v>
      </c>
      <c r="AF445" s="9">
        <f t="shared" si="76"/>
        <v>7.7367334248366632E-3</v>
      </c>
      <c r="AG445" s="9">
        <f t="shared" si="76"/>
        <v>6.9523705250640576E-3</v>
      </c>
      <c r="AH445" s="9">
        <f t="shared" si="76"/>
        <v>2.9853609378451069E-2</v>
      </c>
      <c r="AI445" s="9">
        <f t="shared" si="76"/>
        <v>1.6637476441469644E-2</v>
      </c>
      <c r="AJ445" s="9"/>
    </row>
    <row r="446" spans="2:36" x14ac:dyDescent="0.3">
      <c r="B446" s="85">
        <f t="shared" si="16"/>
        <v>46477</v>
      </c>
      <c r="C446" s="3"/>
      <c r="D446" s="1"/>
      <c r="E446" s="9">
        <f t="shared" ref="E446:K446" si="77">E166+E306</f>
        <v>0.13916849776866611</v>
      </c>
      <c r="F446" s="9">
        <f t="shared" si="77"/>
        <v>9.7825504234447871E-2</v>
      </c>
      <c r="G446" s="9">
        <f t="shared" si="77"/>
        <v>7.980402268610462E-2</v>
      </c>
      <c r="H446" s="9">
        <f t="shared" si="77"/>
        <v>5.222730951813153E-2</v>
      </c>
      <c r="I446" s="9">
        <f t="shared" si="77"/>
        <v>0.17048133939504373</v>
      </c>
      <c r="J446" s="9">
        <f t="shared" si="77"/>
        <v>1.0269985210014796</v>
      </c>
      <c r="K446" s="9">
        <f t="shared" si="77"/>
        <v>0.25952491491970658</v>
      </c>
      <c r="L446" s="9"/>
      <c r="M446" s="9">
        <f t="shared" ref="M446:S446" si="78">M166+M306</f>
        <v>9.0217925829432846E-3</v>
      </c>
      <c r="N446" s="9">
        <f t="shared" si="78"/>
        <v>0</v>
      </c>
      <c r="O446" s="9">
        <f t="shared" si="78"/>
        <v>0</v>
      </c>
      <c r="P446" s="9">
        <f t="shared" si="78"/>
        <v>0</v>
      </c>
      <c r="Q446" s="9">
        <f t="shared" si="78"/>
        <v>0</v>
      </c>
      <c r="R446" s="9">
        <f t="shared" si="78"/>
        <v>0</v>
      </c>
      <c r="S446" s="9">
        <f t="shared" si="78"/>
        <v>0</v>
      </c>
      <c r="T446" s="9"/>
      <c r="U446" s="9">
        <f t="shared" ref="U446:AA446" si="79">U166+U306</f>
        <v>0.14075664629492071</v>
      </c>
      <c r="V446" s="9">
        <f t="shared" si="79"/>
        <v>3.6820727925430195E-2</v>
      </c>
      <c r="W446" s="9">
        <f t="shared" si="79"/>
        <v>3.0167648245663911E-2</v>
      </c>
      <c r="X446" s="9">
        <f t="shared" si="79"/>
        <v>2.3848481276625935E-2</v>
      </c>
      <c r="Y446" s="9">
        <f t="shared" si="79"/>
        <v>1.8112582950718062E-2</v>
      </c>
      <c r="Z446" s="9">
        <f t="shared" si="79"/>
        <v>0.13091595222851499</v>
      </c>
      <c r="AA446" s="9">
        <f t="shared" si="79"/>
        <v>2.6428777366381356E-2</v>
      </c>
      <c r="AB446" s="9"/>
      <c r="AC446" s="9">
        <f t="shared" ref="AC446:AI446" si="80">AC166+AC306</f>
        <v>2.5274254924413719E-2</v>
      </c>
      <c r="AD446" s="9">
        <f t="shared" si="80"/>
        <v>1.315947622704886E-2</v>
      </c>
      <c r="AE446" s="9">
        <f t="shared" si="80"/>
        <v>9.9962954547731936E-3</v>
      </c>
      <c r="AF446" s="9">
        <f t="shared" si="80"/>
        <v>7.9206520509543001E-3</v>
      </c>
      <c r="AG446" s="9">
        <f t="shared" si="80"/>
        <v>7.1176875106641127E-3</v>
      </c>
      <c r="AH446" s="9">
        <f t="shared" si="80"/>
        <v>3.0557269992345912E-2</v>
      </c>
      <c r="AI446" s="9">
        <f t="shared" si="80"/>
        <v>1.7031155498863988E-2</v>
      </c>
      <c r="AJ446" s="9"/>
    </row>
    <row r="447" spans="2:36" x14ac:dyDescent="0.3">
      <c r="B447" s="85">
        <f t="shared" si="16"/>
        <v>46843</v>
      </c>
      <c r="C447" s="3"/>
      <c r="D447" s="1"/>
      <c r="E447" s="9">
        <f t="shared" ref="E447:K447" si="81">E167+E307</f>
        <v>0.15161191645325911</v>
      </c>
      <c r="F447" s="9">
        <f t="shared" si="81"/>
        <v>9.8658321875239319E-2</v>
      </c>
      <c r="G447" s="9">
        <f t="shared" si="81"/>
        <v>8.12135506117342E-2</v>
      </c>
      <c r="H447" s="9">
        <f t="shared" si="81"/>
        <v>5.345488135294816E-2</v>
      </c>
      <c r="I447" s="9">
        <f t="shared" si="81"/>
        <v>0.1722635625166693</v>
      </c>
      <c r="J447" s="9">
        <f t="shared" si="81"/>
        <v>1.0508029369043526</v>
      </c>
      <c r="K447" s="9">
        <f t="shared" si="81"/>
        <v>0.2653513578421357</v>
      </c>
      <c r="L447" s="9"/>
      <c r="M447" s="9">
        <f t="shared" ref="M447:S447" si="82">M167+M307</f>
        <v>9.0669015458580016E-3</v>
      </c>
      <c r="N447" s="9">
        <f t="shared" si="82"/>
        <v>0</v>
      </c>
      <c r="O447" s="9">
        <f t="shared" si="82"/>
        <v>0</v>
      </c>
      <c r="P447" s="9">
        <f t="shared" si="82"/>
        <v>0</v>
      </c>
      <c r="Q447" s="9">
        <f t="shared" si="82"/>
        <v>0</v>
      </c>
      <c r="R447" s="9">
        <f t="shared" si="82"/>
        <v>0</v>
      </c>
      <c r="S447" s="9">
        <f t="shared" si="82"/>
        <v>0</v>
      </c>
      <c r="T447" s="9"/>
      <c r="U447" s="9">
        <f t="shared" ref="U447:AA447" si="83">U167+U307</f>
        <v>0.14229917835992087</v>
      </c>
      <c r="V447" s="9">
        <f t="shared" si="83"/>
        <v>3.709821310448172E-2</v>
      </c>
      <c r="W447" s="9">
        <f t="shared" si="83"/>
        <v>3.0591638387294201E-2</v>
      </c>
      <c r="X447" s="9">
        <f t="shared" si="83"/>
        <v>2.4430117167190409E-2</v>
      </c>
      <c r="Y447" s="9">
        <f t="shared" si="83"/>
        <v>1.8550670239409504E-2</v>
      </c>
      <c r="Z447" s="9">
        <f t="shared" si="83"/>
        <v>0.13384393440442599</v>
      </c>
      <c r="AA447" s="9">
        <f t="shared" si="83"/>
        <v>2.708135199659845E-2</v>
      </c>
      <c r="AB447" s="9"/>
      <c r="AC447" s="9">
        <f t="shared" ref="AC447:AI447" si="84">AC167+AC307</f>
        <v>2.586144031800696E-2</v>
      </c>
      <c r="AD447" s="9">
        <f t="shared" si="84"/>
        <v>1.3476099242217592E-2</v>
      </c>
      <c r="AE447" s="9">
        <f t="shared" si="84"/>
        <v>1.023606171096041E-2</v>
      </c>
      <c r="AF447" s="9">
        <f t="shared" si="84"/>
        <v>8.1138979856032207E-3</v>
      </c>
      <c r="AG447" s="9">
        <f t="shared" si="84"/>
        <v>7.2910162474742997E-3</v>
      </c>
      <c r="AH447" s="9">
        <f t="shared" si="84"/>
        <v>3.1287131804643084E-2</v>
      </c>
      <c r="AI447" s="9">
        <f t="shared" si="84"/>
        <v>1.7437886655368405E-2</v>
      </c>
      <c r="AJ447" s="9"/>
    </row>
    <row r="448" spans="2:36" x14ac:dyDescent="0.3">
      <c r="B448" s="85">
        <f t="shared" si="16"/>
        <v>47208</v>
      </c>
      <c r="C448" s="3"/>
      <c r="D448" s="1"/>
      <c r="E448" s="9">
        <f t="shared" ref="E448:K448" si="85">E168+E308</f>
        <v>0.15236997603552543</v>
      </c>
      <c r="F448" s="9">
        <f t="shared" si="85"/>
        <v>9.9151613484615514E-2</v>
      </c>
      <c r="G448" s="9">
        <f t="shared" si="85"/>
        <v>8.1619618364792826E-2</v>
      </c>
      <c r="H448" s="9">
        <f t="shared" si="85"/>
        <v>5.4084508936144471E-2</v>
      </c>
      <c r="I448" s="9">
        <f t="shared" si="85"/>
        <v>0.17715345195161591</v>
      </c>
      <c r="J448" s="9">
        <f t="shared" si="85"/>
        <v>1.0748197220032298</v>
      </c>
      <c r="K448" s="9">
        <f t="shared" si="85"/>
        <v>0.27122957707091611</v>
      </c>
      <c r="L448" s="9"/>
      <c r="M448" s="9">
        <f t="shared" ref="M448:S448" si="86">M168+M308</f>
        <v>9.813177288478617E-3</v>
      </c>
      <c r="N448" s="9">
        <f t="shared" si="86"/>
        <v>0</v>
      </c>
      <c r="O448" s="9">
        <f t="shared" si="86"/>
        <v>0</v>
      </c>
      <c r="P448" s="9">
        <f t="shared" si="86"/>
        <v>0</v>
      </c>
      <c r="Q448" s="9">
        <f t="shared" si="86"/>
        <v>0</v>
      </c>
      <c r="R448" s="9">
        <f t="shared" si="86"/>
        <v>0</v>
      </c>
      <c r="S448" s="9">
        <f t="shared" si="86"/>
        <v>0</v>
      </c>
      <c r="T448" s="9"/>
      <c r="U448" s="9">
        <f t="shared" ref="U448:AA448" si="87">U168+U308</f>
        <v>0.15038178484702419</v>
      </c>
      <c r="V448" s="9">
        <f t="shared" si="87"/>
        <v>3.8809819380010539E-2</v>
      </c>
      <c r="W448" s="9">
        <f t="shared" si="87"/>
        <v>3.1945553785893283E-2</v>
      </c>
      <c r="X448" s="9">
        <f t="shared" si="87"/>
        <v>2.5016973204628624E-2</v>
      </c>
      <c r="Y448" s="9">
        <f t="shared" si="87"/>
        <v>1.8992685586414093E-2</v>
      </c>
      <c r="Z448" s="9">
        <f t="shared" si="87"/>
        <v>0.13679792350329037</v>
      </c>
      <c r="AA448" s="9">
        <f t="shared" si="87"/>
        <v>2.7739791653683562E-2</v>
      </c>
      <c r="AB448" s="9"/>
      <c r="AC448" s="9">
        <f t="shared" ref="AC448:AI448" si="88">AC168+AC308</f>
        <v>2.6453865709163048E-2</v>
      </c>
      <c r="AD448" s="9">
        <f t="shared" si="88"/>
        <v>1.3796055125637743E-2</v>
      </c>
      <c r="AE448" s="9">
        <f t="shared" si="88"/>
        <v>1.0479645286523896E-2</v>
      </c>
      <c r="AF448" s="9">
        <f t="shared" si="88"/>
        <v>8.301158414988602E-3</v>
      </c>
      <c r="AG448" s="9">
        <f t="shared" si="88"/>
        <v>7.4593352768944788E-3</v>
      </c>
      <c r="AH448" s="9">
        <f t="shared" si="88"/>
        <v>3.2023528303313432E-2</v>
      </c>
      <c r="AI448" s="9">
        <f t="shared" si="88"/>
        <v>1.78482593445504E-2</v>
      </c>
      <c r="AJ448" s="9"/>
    </row>
    <row r="449" spans="2:36" x14ac:dyDescent="0.3">
      <c r="B449" s="85">
        <f t="shared" si="16"/>
        <v>47573</v>
      </c>
      <c r="C449" s="3"/>
      <c r="D449" s="1"/>
      <c r="E449" s="9">
        <f t="shared" ref="E449:K449" si="89">E169+E309</f>
        <v>0.15313182591570301</v>
      </c>
      <c r="F449" s="9">
        <f t="shared" si="89"/>
        <v>0.1054197167818887</v>
      </c>
      <c r="G449" s="9">
        <f t="shared" si="89"/>
        <v>8.581486115932134E-2</v>
      </c>
      <c r="H449" s="9">
        <f t="shared" si="89"/>
        <v>5.5695220224119352E-2</v>
      </c>
      <c r="I449" s="9">
        <f t="shared" si="89"/>
        <v>0.18302707152615655</v>
      </c>
      <c r="J449" s="9">
        <f t="shared" si="89"/>
        <v>1.1073546914429262</v>
      </c>
      <c r="K449" s="9">
        <f t="shared" si="89"/>
        <v>0.28005380286340115</v>
      </c>
      <c r="L449" s="9"/>
      <c r="M449" s="9">
        <f t="shared" ref="M449:S449" si="90">M169+M309</f>
        <v>9.8622431749210114E-3</v>
      </c>
      <c r="N449" s="9">
        <f t="shared" si="90"/>
        <v>0</v>
      </c>
      <c r="O449" s="9">
        <f t="shared" si="90"/>
        <v>0</v>
      </c>
      <c r="P449" s="9">
        <f t="shared" si="90"/>
        <v>0</v>
      </c>
      <c r="Q449" s="9">
        <f t="shared" si="90"/>
        <v>0</v>
      </c>
      <c r="R449" s="9">
        <f t="shared" si="90"/>
        <v>0</v>
      </c>
      <c r="S449" s="9">
        <f t="shared" si="90"/>
        <v>0</v>
      </c>
      <c r="T449" s="9"/>
      <c r="U449" s="9">
        <f t="shared" ref="U449:AA449" si="91">U169+U309</f>
        <v>0.15113369377125926</v>
      </c>
      <c r="V449" s="9">
        <f t="shared" si="91"/>
        <v>3.9003868476910571E-2</v>
      </c>
      <c r="W449" s="9">
        <f t="shared" si="91"/>
        <v>3.2105281554822743E-2</v>
      </c>
      <c r="X449" s="9">
        <f t="shared" si="91"/>
        <v>2.5609087049512036E-2</v>
      </c>
      <c r="Y449" s="9">
        <f t="shared" si="91"/>
        <v>1.9438657320132741E-2</v>
      </c>
      <c r="Z449" s="9">
        <f t="shared" si="91"/>
        <v>0.14000456445952913</v>
      </c>
      <c r="AA449" s="9">
        <f t="shared" si="91"/>
        <v>2.8266817780901159E-2</v>
      </c>
      <c r="AB449" s="9"/>
      <c r="AC449" s="9">
        <f t="shared" ref="AC449:AI449" si="92">AC169+AC309</f>
        <v>2.711053992302279E-2</v>
      </c>
      <c r="AD449" s="9">
        <f t="shared" si="92"/>
        <v>1.4118375562280605E-2</v>
      </c>
      <c r="AE449" s="9">
        <f t="shared" si="92"/>
        <v>1.0723730884278476E-2</v>
      </c>
      <c r="AF449" s="9">
        <f t="shared" si="92"/>
        <v>8.4994012551183346E-3</v>
      </c>
      <c r="AG449" s="9">
        <f t="shared" si="92"/>
        <v>7.6385053924211072E-3</v>
      </c>
      <c r="AH449" s="9">
        <f t="shared" si="92"/>
        <v>3.2786617128271509E-2</v>
      </c>
      <c r="AI449" s="9">
        <f t="shared" si="92"/>
        <v>1.8271926609640617E-2</v>
      </c>
      <c r="AJ449" s="9"/>
    </row>
    <row r="450" spans="2:36" x14ac:dyDescent="0.3">
      <c r="B450" s="85">
        <f t="shared" si="16"/>
        <v>47938</v>
      </c>
      <c r="C450" s="3"/>
      <c r="D450" s="1"/>
      <c r="E450" s="9">
        <f t="shared" ref="E450:K450" si="93">E170+E310</f>
        <v>0.15466901479821787</v>
      </c>
      <c r="F450" s="9">
        <f t="shared" si="93"/>
        <v>0.1062956866569319</v>
      </c>
      <c r="G450" s="9">
        <f t="shared" si="93"/>
        <v>8.726967680889941E-2</v>
      </c>
      <c r="H450" s="9">
        <f t="shared" si="93"/>
        <v>5.6954700745225267E-2</v>
      </c>
      <c r="I450" s="9">
        <f t="shared" si="93"/>
        <v>0.18488604040726631</v>
      </c>
      <c r="J450" s="9">
        <f t="shared" si="93"/>
        <v>1.1212372728962103</v>
      </c>
      <c r="K450" s="9">
        <f t="shared" si="93"/>
        <v>0.28436239932385776</v>
      </c>
      <c r="L450" s="9"/>
      <c r="M450" s="9">
        <f t="shared" ref="M450:S450" si="94">M170+M310</f>
        <v>1.0619522561566728E-2</v>
      </c>
      <c r="N450" s="9">
        <f t="shared" si="94"/>
        <v>0</v>
      </c>
      <c r="O450" s="9">
        <f t="shared" si="94"/>
        <v>0</v>
      </c>
      <c r="P450" s="9">
        <f t="shared" si="94"/>
        <v>0</v>
      </c>
      <c r="Q450" s="9">
        <f t="shared" si="94"/>
        <v>0</v>
      </c>
      <c r="R450" s="9">
        <f t="shared" si="94"/>
        <v>0</v>
      </c>
      <c r="S450" s="9">
        <f t="shared" si="94"/>
        <v>0</v>
      </c>
      <c r="T450" s="9"/>
      <c r="U450" s="9">
        <f t="shared" ref="U450:AA450" si="95">U170+U310</f>
        <v>0.15274075531715012</v>
      </c>
      <c r="V450" s="9">
        <f t="shared" si="95"/>
        <v>4.0740302334281837E-2</v>
      </c>
      <c r="W450" s="9">
        <f t="shared" si="95"/>
        <v>3.3478804765256276E-2</v>
      </c>
      <c r="X450" s="9">
        <f t="shared" si="95"/>
        <v>2.6206496608514162E-2</v>
      </c>
      <c r="Y450" s="9">
        <f t="shared" si="95"/>
        <v>1.9888613954048916E-2</v>
      </c>
      <c r="Z450" s="9">
        <f t="shared" si="95"/>
        <v>0.14301226152217311</v>
      </c>
      <c r="AA450" s="9">
        <f t="shared" si="95"/>
        <v>2.8936428171701223E-2</v>
      </c>
      <c r="AB450" s="9"/>
      <c r="AC450" s="9">
        <f t="shared" ref="AC450:AI450" si="96">AC170+AC310</f>
        <v>2.777311953237839E-2</v>
      </c>
      <c r="AD450" s="9">
        <f t="shared" si="96"/>
        <v>1.4471752710192593E-2</v>
      </c>
      <c r="AE450" s="9">
        <f t="shared" si="96"/>
        <v>1.0991025702991193E-2</v>
      </c>
      <c r="AF450" s="9">
        <f t="shared" si="96"/>
        <v>8.7040925827213678E-3</v>
      </c>
      <c r="AG450" s="9">
        <f t="shared" si="96"/>
        <v>7.8203794832391125E-3</v>
      </c>
      <c r="AH450" s="9">
        <f t="shared" si="96"/>
        <v>3.3576747345565677E-2</v>
      </c>
      <c r="AI450" s="9">
        <f t="shared" si="96"/>
        <v>1.8709059271061812E-2</v>
      </c>
      <c r="AJ450" s="9"/>
    </row>
    <row r="451" spans="2:36" x14ac:dyDescent="0.3">
      <c r="B451" s="85">
        <f t="shared" si="16"/>
        <v>48304</v>
      </c>
      <c r="C451" s="3"/>
      <c r="D451" s="1"/>
      <c r="E451" s="9">
        <f t="shared" ref="E451:K451" si="97">E171+E311</f>
        <v>0.15544235987220895</v>
      </c>
      <c r="F451" s="9">
        <f t="shared" si="97"/>
        <v>0.1068271650902165</v>
      </c>
      <c r="G451" s="9">
        <f t="shared" si="97"/>
        <v>8.770602519294389E-2</v>
      </c>
      <c r="H451" s="9">
        <f t="shared" si="97"/>
        <v>5.8593199386897089E-2</v>
      </c>
      <c r="I451" s="9">
        <f t="shared" si="97"/>
        <v>0.19084832614354086</v>
      </c>
      <c r="J451" s="9">
        <f t="shared" si="97"/>
        <v>1.1458890807843893</v>
      </c>
      <c r="K451" s="9">
        <f t="shared" si="97"/>
        <v>0.29040428762525622</v>
      </c>
      <c r="L451" s="9"/>
      <c r="M451" s="9">
        <f t="shared" ref="M451:S451" si="98">M171+M311</f>
        <v>1.1384128185999532E-2</v>
      </c>
      <c r="N451" s="9">
        <f t="shared" si="98"/>
        <v>0</v>
      </c>
      <c r="O451" s="9">
        <f t="shared" si="98"/>
        <v>0</v>
      </c>
      <c r="P451" s="9">
        <f t="shared" si="98"/>
        <v>0</v>
      </c>
      <c r="Q451" s="9">
        <f t="shared" si="98"/>
        <v>0</v>
      </c>
      <c r="R451" s="9">
        <f t="shared" si="98"/>
        <v>0</v>
      </c>
      <c r="S451" s="9">
        <f t="shared" si="98"/>
        <v>0</v>
      </c>
      <c r="T451" s="9"/>
      <c r="U451" s="9">
        <f t="shared" ref="U451:AA451" si="99">U171+U311</f>
        <v>0.16098669010265262</v>
      </c>
      <c r="V451" s="9">
        <f t="shared" si="99"/>
        <v>4.0944003845953245E-2</v>
      </c>
      <c r="W451" s="9">
        <f t="shared" si="99"/>
        <v>3.3646198789082538E-2</v>
      </c>
      <c r="X451" s="9">
        <f t="shared" si="99"/>
        <v>2.690472925305646E-2</v>
      </c>
      <c r="Y451" s="9">
        <f t="shared" si="99"/>
        <v>2.0428163997089709E-2</v>
      </c>
      <c r="Z451" s="9">
        <f t="shared" si="99"/>
        <v>0.14697209184974475</v>
      </c>
      <c r="AA451" s="9">
        <f t="shared" si="99"/>
        <v>2.9696535534041689E-2</v>
      </c>
      <c r="AB451" s="9"/>
      <c r="AC451" s="9">
        <f t="shared" ref="AC451:AI451" si="100">AC171+AC311</f>
        <v>2.8382084884203806E-2</v>
      </c>
      <c r="AD451" s="9">
        <f t="shared" si="100"/>
        <v>1.4800997563101034E-2</v>
      </c>
      <c r="AE451" s="9">
        <f t="shared" si="100"/>
        <v>1.1242979334905185E-2</v>
      </c>
      <c r="AF451" s="9">
        <f t="shared" si="100"/>
        <v>8.9059213825965124E-3</v>
      </c>
      <c r="AG451" s="9">
        <f t="shared" si="100"/>
        <v>8.0027771010248699E-3</v>
      </c>
      <c r="AH451" s="9">
        <f t="shared" si="100"/>
        <v>3.4356499006798082E-2</v>
      </c>
      <c r="AI451" s="9">
        <f t="shared" si="100"/>
        <v>1.9148354977414517E-2</v>
      </c>
      <c r="AJ451" s="9"/>
    </row>
    <row r="452" spans="2:36" x14ac:dyDescent="0.3">
      <c r="B452" s="85">
        <f t="shared" si="16"/>
        <v>48669</v>
      </c>
      <c r="C452" s="3"/>
      <c r="D452" s="1"/>
      <c r="E452" s="9">
        <f t="shared" ref="E452:K452" si="101">E172+E312</f>
        <v>0.16826378888748048</v>
      </c>
      <c r="F452" s="9">
        <f t="shared" si="101"/>
        <v>0.11357303369722827</v>
      </c>
      <c r="G452" s="9">
        <f t="shared" si="101"/>
        <v>9.3024816102152352E-2</v>
      </c>
      <c r="H452" s="9">
        <f t="shared" si="101"/>
        <v>6.0246659147466936E-2</v>
      </c>
      <c r="I452" s="9">
        <f t="shared" si="101"/>
        <v>0.19686561258616794</v>
      </c>
      <c r="J452" s="9">
        <f t="shared" si="101"/>
        <v>1.1707593758196275</v>
      </c>
      <c r="K452" s="9">
        <f t="shared" si="101"/>
        <v>0.29649948574968543</v>
      </c>
      <c r="L452" s="9"/>
      <c r="M452" s="9">
        <f t="shared" ref="M452:S452" si="102">M172+M312</f>
        <v>1.2156114378612623E-2</v>
      </c>
      <c r="N452" s="9">
        <f t="shared" si="102"/>
        <v>0</v>
      </c>
      <c r="O452" s="9">
        <f t="shared" si="102"/>
        <v>0</v>
      </c>
      <c r="P452" s="9">
        <f t="shared" si="102"/>
        <v>0</v>
      </c>
      <c r="Q452" s="9">
        <f t="shared" si="102"/>
        <v>0</v>
      </c>
      <c r="R452" s="9">
        <f t="shared" si="102"/>
        <v>0</v>
      </c>
      <c r="S452" s="9">
        <f t="shared" si="102"/>
        <v>0</v>
      </c>
      <c r="T452" s="9"/>
      <c r="U452" s="9">
        <f t="shared" ref="U452:AA452" si="103">U172+U312</f>
        <v>0.16265155184579763</v>
      </c>
      <c r="V452" s="9">
        <f t="shared" si="103"/>
        <v>4.1244463405496888E-2</v>
      </c>
      <c r="W452" s="9">
        <f t="shared" si="103"/>
        <v>3.4094479111209414E-2</v>
      </c>
      <c r="X452" s="9">
        <f t="shared" si="103"/>
        <v>2.7513322398416952E-2</v>
      </c>
      <c r="Y452" s="9">
        <f t="shared" si="103"/>
        <v>2.0886604616947496E-2</v>
      </c>
      <c r="Z452" s="9">
        <f t="shared" si="103"/>
        <v>0.15003776098359928</v>
      </c>
      <c r="AA452" s="9">
        <f t="shared" si="103"/>
        <v>3.037859048353397E-2</v>
      </c>
      <c r="AB452" s="9"/>
      <c r="AC452" s="9">
        <f t="shared" ref="AC452:AI452" si="104">AC172+AC312</f>
        <v>2.9056305663135485E-2</v>
      </c>
      <c r="AD452" s="9">
        <f t="shared" si="104"/>
        <v>1.5160622743349885E-2</v>
      </c>
      <c r="AE452" s="9">
        <f t="shared" si="104"/>
        <v>1.1515012499418059E-2</v>
      </c>
      <c r="AF452" s="9">
        <f t="shared" si="104"/>
        <v>9.1174263772878222E-3</v>
      </c>
      <c r="AG452" s="9">
        <f t="shared" si="104"/>
        <v>8.19350052716767E-3</v>
      </c>
      <c r="AH452" s="9">
        <f t="shared" si="104"/>
        <v>3.5181169968224069E-2</v>
      </c>
      <c r="AI452" s="9">
        <f t="shared" si="104"/>
        <v>1.9603108076622619E-2</v>
      </c>
      <c r="AJ452" s="9"/>
    </row>
    <row r="453" spans="2:36" x14ac:dyDescent="0.3">
      <c r="B453" s="85">
        <f t="shared" si="16"/>
        <v>49034</v>
      </c>
      <c r="C453" s="3"/>
      <c r="D453" s="1"/>
      <c r="E453" s="9">
        <f t="shared" ref="E453:K453" si="105">E173+E313</f>
        <v>0.16910510783191793</v>
      </c>
      <c r="F453" s="9">
        <f t="shared" si="105"/>
        <v>0.11414089886571439</v>
      </c>
      <c r="G453" s="9">
        <f t="shared" si="105"/>
        <v>9.3489940182663156E-2</v>
      </c>
      <c r="H453" s="9">
        <f t="shared" si="105"/>
        <v>6.154368562744645E-2</v>
      </c>
      <c r="I453" s="9">
        <f t="shared" si="105"/>
        <v>0.19880800258092327</v>
      </c>
      <c r="J453" s="9">
        <f t="shared" si="105"/>
        <v>1.2150862804576712</v>
      </c>
      <c r="K453" s="9">
        <f t="shared" si="105"/>
        <v>0.30731476831790278</v>
      </c>
      <c r="L453" s="9"/>
      <c r="M453" s="9">
        <f t="shared" ref="M453:S453" si="106">M173+M313</f>
        <v>1.221689495050569E-2</v>
      </c>
      <c r="N453" s="9">
        <f t="shared" si="106"/>
        <v>0</v>
      </c>
      <c r="O453" s="9">
        <f t="shared" si="106"/>
        <v>0</v>
      </c>
      <c r="P453" s="9">
        <f t="shared" si="106"/>
        <v>0</v>
      </c>
      <c r="Q453" s="9">
        <f t="shared" si="106"/>
        <v>0</v>
      </c>
      <c r="R453" s="9">
        <f t="shared" si="106"/>
        <v>0</v>
      </c>
      <c r="S453" s="9">
        <f t="shared" si="106"/>
        <v>0</v>
      </c>
      <c r="T453" s="9"/>
      <c r="U453" s="9">
        <f t="shared" ref="U453:AA453" si="107">U173+U313</f>
        <v>0.16346480960502666</v>
      </c>
      <c r="V453" s="9">
        <f t="shared" si="107"/>
        <v>4.3015337254001335E-2</v>
      </c>
      <c r="W453" s="9">
        <f t="shared" si="107"/>
        <v>3.5496234387849532E-2</v>
      </c>
      <c r="X453" s="9">
        <f t="shared" si="107"/>
        <v>2.8127328856999718E-2</v>
      </c>
      <c r="Y453" s="9">
        <f t="shared" si="107"/>
        <v>2.1349118938903951E-2</v>
      </c>
      <c r="Z453" s="9">
        <f t="shared" si="107"/>
        <v>0.15406524761790305</v>
      </c>
      <c r="AA453" s="9">
        <f t="shared" si="107"/>
        <v>3.1152078295278957E-2</v>
      </c>
      <c r="AB453" s="9"/>
      <c r="AC453" s="9">
        <f t="shared" ref="AC453:AI453" si="108">AC173+AC313</f>
        <v>2.9750791109196095E-2</v>
      </c>
      <c r="AD453" s="9">
        <f t="shared" si="108"/>
        <v>1.5523982290620025E-2</v>
      </c>
      <c r="AE453" s="9">
        <f t="shared" si="108"/>
        <v>1.1791196643881698E-2</v>
      </c>
      <c r="AF453" s="9">
        <f t="shared" si="108"/>
        <v>9.3371532387083855E-3</v>
      </c>
      <c r="AG453" s="9">
        <f t="shared" si="108"/>
        <v>8.3898541930441418E-3</v>
      </c>
      <c r="AH453" s="9">
        <f t="shared" si="108"/>
        <v>3.6016109272586583E-2</v>
      </c>
      <c r="AI453" s="9">
        <f t="shared" si="108"/>
        <v>2.0069981736753919E-2</v>
      </c>
      <c r="AJ453" s="9"/>
    </row>
    <row r="454" spans="2:36" x14ac:dyDescent="0.3">
      <c r="B454" s="85">
        <f t="shared" si="16"/>
        <v>49399</v>
      </c>
      <c r="C454" s="3"/>
      <c r="D454" s="1"/>
      <c r="E454" s="9">
        <f t="shared" ref="E454:K454" si="109">E174+E314</f>
        <v>0.17073770983478262</v>
      </c>
      <c r="F454" s="9">
        <f t="shared" si="109"/>
        <v>0.11506750458234671</v>
      </c>
      <c r="G454" s="9">
        <f t="shared" si="109"/>
        <v>9.5003800428946794E-2</v>
      </c>
      <c r="H454" s="9">
        <f t="shared" si="109"/>
        <v>6.2224764619036151E-2</v>
      </c>
      <c r="I454" s="9">
        <f t="shared" si="109"/>
        <v>0.20395299218849308</v>
      </c>
      <c r="J454" s="9">
        <f t="shared" si="109"/>
        <v>1.2404944485088301</v>
      </c>
      <c r="K454" s="9">
        <f t="shared" si="109"/>
        <v>0.31354106669207538</v>
      </c>
      <c r="L454" s="9"/>
      <c r="M454" s="9">
        <f t="shared" ref="M454:S454" si="110">M174+M314</f>
        <v>1.3000213509096931E-2</v>
      </c>
      <c r="N454" s="9">
        <f t="shared" si="110"/>
        <v>0</v>
      </c>
      <c r="O454" s="9">
        <f t="shared" si="110"/>
        <v>0</v>
      </c>
      <c r="P454" s="9">
        <f t="shared" si="110"/>
        <v>0</v>
      </c>
      <c r="Q454" s="9">
        <f t="shared" si="110"/>
        <v>0</v>
      </c>
      <c r="R454" s="9">
        <f t="shared" si="110"/>
        <v>0</v>
      </c>
      <c r="S454" s="9">
        <f t="shared" si="110"/>
        <v>0</v>
      </c>
      <c r="T454" s="9"/>
      <c r="U454" s="9">
        <f t="shared" ref="U454:AA454" si="111">U174+U314</f>
        <v>0.17274570930347227</v>
      </c>
      <c r="V454" s="9">
        <f t="shared" si="111"/>
        <v>4.3230413940271342E-2</v>
      </c>
      <c r="W454" s="9">
        <f t="shared" si="111"/>
        <v>3.567371555978878E-2</v>
      </c>
      <c r="X454" s="9">
        <f t="shared" si="111"/>
        <v>2.8843716276119077E-2</v>
      </c>
      <c r="Y454" s="9">
        <f t="shared" si="111"/>
        <v>2.190260617450443E-2</v>
      </c>
      <c r="Z454" s="9">
        <f t="shared" si="111"/>
        <v>0.15718974888756132</v>
      </c>
      <c r="AA454" s="9">
        <f t="shared" si="111"/>
        <v>3.1846760020602431E-2</v>
      </c>
      <c r="AB454" s="9"/>
      <c r="AC454" s="9">
        <f t="shared" ref="AC454:AI454" si="112">AC174+AC314</f>
        <v>3.0497652029651288E-2</v>
      </c>
      <c r="AD454" s="9">
        <f t="shared" si="112"/>
        <v>1.5890596417794278E-2</v>
      </c>
      <c r="AE454" s="9">
        <f t="shared" si="112"/>
        <v>1.2069854754477489E-2</v>
      </c>
      <c r="AF454" s="9">
        <f t="shared" si="112"/>
        <v>9.5604427820537592E-3</v>
      </c>
      <c r="AG454" s="9">
        <f t="shared" si="112"/>
        <v>8.5907883503084023E-3</v>
      </c>
      <c r="AH454" s="9">
        <f t="shared" si="112"/>
        <v>3.6876241848139132E-2</v>
      </c>
      <c r="AI454" s="9">
        <f t="shared" si="112"/>
        <v>2.0542811943135043E-2</v>
      </c>
      <c r="AJ454" s="9"/>
    </row>
    <row r="455" spans="2:36" x14ac:dyDescent="0.3">
      <c r="B455" s="85">
        <f t="shared" si="16"/>
        <v>49765</v>
      </c>
      <c r="C455" s="3"/>
      <c r="D455" s="1"/>
      <c r="E455" s="9">
        <f t="shared" ref="E455:K455" si="113">E175+E315</f>
        <v>0.17159139838395651</v>
      </c>
      <c r="F455" s="9">
        <f t="shared" si="113"/>
        <v>0.12159053680655241</v>
      </c>
      <c r="G455" s="9">
        <f t="shared" si="113"/>
        <v>9.9381008157578082E-2</v>
      </c>
      <c r="H455" s="9">
        <f t="shared" si="113"/>
        <v>6.3916891819315258E-2</v>
      </c>
      <c r="I455" s="9">
        <f t="shared" si="113"/>
        <v>0.21011212799476517</v>
      </c>
      <c r="J455" s="9">
        <f t="shared" si="113"/>
        <v>1.2661263210834888</v>
      </c>
      <c r="K455" s="9">
        <f t="shared" si="113"/>
        <v>0.31982194518078183</v>
      </c>
      <c r="L455" s="9"/>
      <c r="M455" s="9">
        <f t="shared" ref="M455:S455" si="114">M175+M315</f>
        <v>1.3791059830900327E-2</v>
      </c>
      <c r="N455" s="9">
        <f t="shared" si="114"/>
        <v>0</v>
      </c>
      <c r="O455" s="9">
        <f t="shared" si="114"/>
        <v>0</v>
      </c>
      <c r="P455" s="9">
        <f t="shared" si="114"/>
        <v>0</v>
      </c>
      <c r="Q455" s="9">
        <f t="shared" si="114"/>
        <v>0</v>
      </c>
      <c r="R455" s="9">
        <f t="shared" si="114"/>
        <v>0</v>
      </c>
      <c r="S455" s="9">
        <f t="shared" si="114"/>
        <v>0</v>
      </c>
      <c r="T455" s="9"/>
      <c r="U455" s="9">
        <f t="shared" ref="U455:AA455" si="115">U175+U315</f>
        <v>0.17360943784998961</v>
      </c>
      <c r="V455" s="9">
        <f t="shared" si="115"/>
        <v>4.5026903173052704E-2</v>
      </c>
      <c r="W455" s="9">
        <f t="shared" si="115"/>
        <v>3.709571062955469E-2</v>
      </c>
      <c r="X455" s="9">
        <f t="shared" si="115"/>
        <v>2.9469151013552432E-2</v>
      </c>
      <c r="Y455" s="9">
        <f t="shared" si="115"/>
        <v>2.2373790269269857E-2</v>
      </c>
      <c r="Z455" s="9">
        <f t="shared" si="115"/>
        <v>0.16128585037212453</v>
      </c>
      <c r="AA455" s="9">
        <f t="shared" si="115"/>
        <v>3.2633820168497515E-2</v>
      </c>
      <c r="AB455" s="9"/>
      <c r="AC455" s="9">
        <f t="shared" ref="AC455:AI455" si="116">AC175+AC315</f>
        <v>3.1204849976819875E-2</v>
      </c>
      <c r="AD455" s="9">
        <f t="shared" si="116"/>
        <v>1.6260488586683008E-2</v>
      </c>
      <c r="AE455" s="9">
        <f t="shared" si="116"/>
        <v>1.2351004666263146E-2</v>
      </c>
      <c r="AF455" s="9">
        <f t="shared" si="116"/>
        <v>9.7857317920016194E-3</v>
      </c>
      <c r="AG455" s="9">
        <f t="shared" si="116"/>
        <v>8.7935221027904756E-3</v>
      </c>
      <c r="AH455" s="9">
        <f t="shared" si="116"/>
        <v>3.7749894193253482E-2</v>
      </c>
      <c r="AI455" s="9">
        <f t="shared" si="116"/>
        <v>2.1036133617010715E-2</v>
      </c>
      <c r="AJ455" s="9"/>
    </row>
    <row r="456" spans="2:36" x14ac:dyDescent="0.3">
      <c r="B456" s="85">
        <f t="shared" si="16"/>
        <v>50130</v>
      </c>
      <c r="C456" s="3"/>
      <c r="D456" s="1"/>
      <c r="E456" s="9">
        <f t="shared" ref="E456:K456" si="117">E176+E316</f>
        <v>0.18473626959832359</v>
      </c>
      <c r="F456" s="9">
        <f t="shared" si="117"/>
        <v>0.12219848949058509</v>
      </c>
      <c r="G456" s="9">
        <f t="shared" si="117"/>
        <v>9.9877913198365947E-2</v>
      </c>
      <c r="H456" s="9">
        <f t="shared" si="117"/>
        <v>6.5247281169380569E-2</v>
      </c>
      <c r="I456" s="9">
        <f t="shared" si="117"/>
        <v>0.21213519346994347</v>
      </c>
      <c r="J456" s="9">
        <f t="shared" si="117"/>
        <v>1.3005828328795501</v>
      </c>
      <c r="K456" s="9">
        <f t="shared" si="117"/>
        <v>0.32915446911816293</v>
      </c>
      <c r="L456" s="9"/>
      <c r="M456" s="9">
        <f t="shared" ref="M456:S456" si="118">M176+M316</f>
        <v>1.4589489610584025E-2</v>
      </c>
      <c r="N456" s="9">
        <f t="shared" si="118"/>
        <v>0</v>
      </c>
      <c r="O456" s="9">
        <f t="shared" si="118"/>
        <v>0</v>
      </c>
      <c r="P456" s="9">
        <f t="shared" si="118"/>
        <v>0</v>
      </c>
      <c r="Q456" s="9">
        <f t="shared" si="118"/>
        <v>0</v>
      </c>
      <c r="R456" s="9">
        <f t="shared" si="118"/>
        <v>0</v>
      </c>
      <c r="S456" s="9">
        <f t="shared" si="118"/>
        <v>0</v>
      </c>
      <c r="T456" s="9"/>
      <c r="U456" s="9">
        <f t="shared" ref="U456:AA456" si="119">U176+U316</f>
        <v>0.17447748503923952</v>
      </c>
      <c r="V456" s="9">
        <f t="shared" si="119"/>
        <v>4.6840276537813377E-2</v>
      </c>
      <c r="W456" s="9">
        <f t="shared" si="119"/>
        <v>3.8531033807129272E-2</v>
      </c>
      <c r="X456" s="9">
        <f t="shared" si="119"/>
        <v>3.0100119005453212E-2</v>
      </c>
      <c r="Y456" s="9">
        <f t="shared" si="119"/>
        <v>2.2849138639828577E-2</v>
      </c>
      <c r="Z456" s="9">
        <f t="shared" si="119"/>
        <v>0.16541898312781123</v>
      </c>
      <c r="AA456" s="9">
        <f t="shared" si="119"/>
        <v>3.3427954748871024E-2</v>
      </c>
      <c r="AB456" s="9"/>
      <c r="AC456" s="9">
        <f t="shared" ref="AC456:AI456" si="120">AC176+AC316</f>
        <v>3.1918357462159416E-2</v>
      </c>
      <c r="AD456" s="9">
        <f t="shared" si="120"/>
        <v>1.6633682412350186E-2</v>
      </c>
      <c r="AE456" s="9">
        <f t="shared" si="120"/>
        <v>1.2634664330797789E-2</v>
      </c>
      <c r="AF456" s="9">
        <f t="shared" si="120"/>
        <v>1.0013034680979409E-2</v>
      </c>
      <c r="AG456" s="9">
        <f t="shared" si="120"/>
        <v>8.9980684230886072E-3</v>
      </c>
      <c r="AH456" s="9">
        <f t="shared" si="120"/>
        <v>3.8649262240327505E-2</v>
      </c>
      <c r="AI456" s="9">
        <f t="shared" si="120"/>
        <v>2.1535670647997687E-2</v>
      </c>
      <c r="AJ456" s="9"/>
    </row>
    <row r="457" spans="2:36" x14ac:dyDescent="0.3">
      <c r="B457" s="85">
        <f t="shared" si="16"/>
        <v>50495</v>
      </c>
      <c r="C457" s="3"/>
      <c r="D457" s="1"/>
      <c r="E457" s="9">
        <f t="shared" ref="E457:K457" si="121">E177+E317</f>
        <v>0.18645889268609525</v>
      </c>
      <c r="F457" s="9">
        <f t="shared" si="121"/>
        <v>0.1231707484157557</v>
      </c>
      <c r="G457" s="9">
        <f t="shared" si="121"/>
        <v>0.10143948807950098</v>
      </c>
      <c r="H457" s="9">
        <f t="shared" si="121"/>
        <v>6.6968365511267683E-2</v>
      </c>
      <c r="I457" s="9">
        <f t="shared" si="121"/>
        <v>0.21838676247534719</v>
      </c>
      <c r="J457" s="9">
        <f t="shared" si="121"/>
        <v>1.3267099271143921</v>
      </c>
      <c r="K457" s="9">
        <f t="shared" si="121"/>
        <v>0.33556066417988117</v>
      </c>
      <c r="L457" s="9"/>
      <c r="M457" s="9">
        <f t="shared" ref="M457:S457" si="122">M177+M317</f>
        <v>1.5395558911568791E-2</v>
      </c>
      <c r="N457" s="9">
        <f t="shared" si="122"/>
        <v>0</v>
      </c>
      <c r="O457" s="9">
        <f t="shared" si="122"/>
        <v>0</v>
      </c>
      <c r="P457" s="9">
        <f t="shared" si="122"/>
        <v>0</v>
      </c>
      <c r="Q457" s="9">
        <f t="shared" si="122"/>
        <v>0</v>
      </c>
      <c r="R457" s="9">
        <f t="shared" si="122"/>
        <v>0</v>
      </c>
      <c r="S457" s="9">
        <f t="shared" si="122"/>
        <v>0</v>
      </c>
      <c r="T457" s="9"/>
      <c r="U457" s="9">
        <f t="shared" ref="U457:AA457" si="123">U177+U317</f>
        <v>0.18394103757573327</v>
      </c>
      <c r="V457" s="9">
        <f t="shared" si="123"/>
        <v>4.7074477920502435E-2</v>
      </c>
      <c r="W457" s="9">
        <f t="shared" si="123"/>
        <v>3.8723688976164912E-2</v>
      </c>
      <c r="X457" s="9">
        <f t="shared" si="123"/>
        <v>3.0835049890214319E-2</v>
      </c>
      <c r="Y457" s="9">
        <f t="shared" si="123"/>
        <v>2.3416860660013035E-2</v>
      </c>
      <c r="Z457" s="9">
        <f t="shared" si="123"/>
        <v>0.16863574255789185</v>
      </c>
      <c r="AA457" s="9">
        <f t="shared" si="123"/>
        <v>3.4142140162935382E-2</v>
      </c>
      <c r="AB457" s="9"/>
      <c r="AC457" s="9">
        <f t="shared" ref="AC457:AI457" si="124">AC177+AC317</f>
        <v>3.2699591545256396E-2</v>
      </c>
      <c r="AD457" s="9">
        <f t="shared" si="124"/>
        <v>1.7039381234193171E-2</v>
      </c>
      <c r="AE457" s="9">
        <f t="shared" si="124"/>
        <v>1.2942629368844018E-2</v>
      </c>
      <c r="AF457" s="9">
        <f t="shared" si="124"/>
        <v>1.0250440331158761E-2</v>
      </c>
      <c r="AG457" s="9">
        <f t="shared" si="124"/>
        <v>9.211306826473125E-3</v>
      </c>
      <c r="AH457" s="9">
        <f t="shared" si="124"/>
        <v>3.9556680220517441E-2</v>
      </c>
      <c r="AI457" s="9">
        <f t="shared" si="124"/>
        <v>2.2039677145954097E-2</v>
      </c>
      <c r="AJ457" s="9"/>
    </row>
    <row r="458" spans="2:36" x14ac:dyDescent="0.3">
      <c r="B458" s="85">
        <f t="shared" si="16"/>
        <v>50860</v>
      </c>
      <c r="C458" s="3"/>
      <c r="D458" s="1"/>
      <c r="E458" s="9">
        <f t="shared" ref="E458:K458" si="125">E178+E318</f>
        <v>0.18739118714952574</v>
      </c>
      <c r="F458" s="9">
        <f t="shared" si="125"/>
        <v>0.12982395910021227</v>
      </c>
      <c r="G458" s="9">
        <f t="shared" si="125"/>
        <v>0.1059077002292103</v>
      </c>
      <c r="H458" s="9">
        <f t="shared" si="125"/>
        <v>6.8705029514544422E-2</v>
      </c>
      <c r="I458" s="9">
        <f t="shared" si="125"/>
        <v>0.22469554379096815</v>
      </c>
      <c r="J458" s="9">
        <f t="shared" si="125"/>
        <v>1.3530657777207606</v>
      </c>
      <c r="K458" s="9">
        <f t="shared" si="125"/>
        <v>0.3420226923304886</v>
      </c>
      <c r="L458" s="9"/>
      <c r="M458" s="9">
        <f t="shared" ref="M458:S458" si="126">M178+M318</f>
        <v>1.6209324168323141E-2</v>
      </c>
      <c r="N458" s="9">
        <f t="shared" si="126"/>
        <v>0</v>
      </c>
      <c r="O458" s="9">
        <f t="shared" si="126"/>
        <v>0</v>
      </c>
      <c r="P458" s="9">
        <f t="shared" si="126"/>
        <v>0</v>
      </c>
      <c r="Q458" s="9">
        <f t="shared" si="126"/>
        <v>0</v>
      </c>
      <c r="R458" s="9">
        <f t="shared" si="126"/>
        <v>0</v>
      </c>
      <c r="S458" s="9">
        <f t="shared" si="126"/>
        <v>0</v>
      </c>
      <c r="T458" s="9"/>
      <c r="U458" s="9">
        <f t="shared" ref="U458:AA458" si="127">U178+U318</f>
        <v>0.18486074276361195</v>
      </c>
      <c r="V458" s="9">
        <f t="shared" si="127"/>
        <v>4.8914011253460517E-2</v>
      </c>
      <c r="W458" s="9">
        <f t="shared" si="127"/>
        <v>4.0179681737832401E-2</v>
      </c>
      <c r="X458" s="9">
        <f t="shared" si="127"/>
        <v>3.1477695689422658E-2</v>
      </c>
      <c r="Y458" s="9">
        <f t="shared" si="127"/>
        <v>2.3901068263703078E-2</v>
      </c>
      <c r="Z458" s="9">
        <f t="shared" si="127"/>
        <v>0.17283897497713319</v>
      </c>
      <c r="AA458" s="9">
        <f t="shared" si="127"/>
        <v>3.4950141772213381E-2</v>
      </c>
      <c r="AB458" s="9"/>
      <c r="AC458" s="9">
        <f t="shared" ref="AC458:AI458" si="128">AC178+AC318</f>
        <v>3.3487840010247787E-2</v>
      </c>
      <c r="AD458" s="9">
        <f t="shared" si="128"/>
        <v>1.7448721202194279E-2</v>
      </c>
      <c r="AE458" s="9">
        <f t="shared" si="128"/>
        <v>1.3253358190662439E-2</v>
      </c>
      <c r="AF458" s="9">
        <f t="shared" si="128"/>
        <v>1.0498084459457494E-2</v>
      </c>
      <c r="AG458" s="9">
        <f t="shared" si="128"/>
        <v>9.4333534524065447E-3</v>
      </c>
      <c r="AH458" s="9">
        <f t="shared" si="128"/>
        <v>4.0496193258257707E-2</v>
      </c>
      <c r="AI458" s="9">
        <f t="shared" si="128"/>
        <v>2.2566509140394982E-2</v>
      </c>
      <c r="AJ458" s="9"/>
    </row>
    <row r="459" spans="2:36" x14ac:dyDescent="0.3">
      <c r="B459" s="85">
        <f t="shared" si="16"/>
        <v>51226</v>
      </c>
      <c r="C459" s="3"/>
      <c r="D459" s="1"/>
      <c r="E459" s="9">
        <f t="shared" ref="E459:K459" si="129">E179+E319</f>
        <v>0.18832814308527329</v>
      </c>
      <c r="F459" s="9">
        <f t="shared" si="129"/>
        <v>0.13083796706987011</v>
      </c>
      <c r="G459" s="9">
        <f t="shared" si="129"/>
        <v>0.10751007245328385</v>
      </c>
      <c r="H459" s="9">
        <f t="shared" si="129"/>
        <v>7.0457385948716131E-2</v>
      </c>
      <c r="I459" s="9">
        <f t="shared" si="129"/>
        <v>0.23106195325068335</v>
      </c>
      <c r="J459" s="9">
        <f t="shared" si="129"/>
        <v>1.388380987959617</v>
      </c>
      <c r="K459" s="9">
        <f t="shared" si="129"/>
        <v>0.35158280218953297</v>
      </c>
      <c r="L459" s="9"/>
      <c r="M459" s="9">
        <f t="shared" ref="M459:S459" si="130">M179+M319</f>
        <v>1.7030842188672242E-2</v>
      </c>
      <c r="N459" s="9">
        <f t="shared" si="130"/>
        <v>0</v>
      </c>
      <c r="O459" s="9">
        <f t="shared" si="130"/>
        <v>0</v>
      </c>
      <c r="P459" s="9">
        <f t="shared" si="130"/>
        <v>0</v>
      </c>
      <c r="Q459" s="9">
        <f t="shared" si="130"/>
        <v>0</v>
      </c>
      <c r="R459" s="9">
        <f t="shared" si="130"/>
        <v>0</v>
      </c>
      <c r="S459" s="9">
        <f t="shared" si="130"/>
        <v>0</v>
      </c>
      <c r="T459" s="9"/>
      <c r="U459" s="9">
        <f t="shared" ref="U459:AA459" si="131">U179+U319</f>
        <v>0.19446233801896828</v>
      </c>
      <c r="V459" s="9">
        <f t="shared" si="131"/>
        <v>4.925772241817241E-2</v>
      </c>
      <c r="W459" s="9">
        <f t="shared" si="131"/>
        <v>4.0670579458446959E-2</v>
      </c>
      <c r="X459" s="9">
        <f t="shared" si="131"/>
        <v>3.2225373371258192E-2</v>
      </c>
      <c r="Y459" s="9">
        <f t="shared" si="131"/>
        <v>2.447859603218493E-2</v>
      </c>
      <c r="Z459" s="9">
        <f t="shared" si="131"/>
        <v>0.177080023827003</v>
      </c>
      <c r="AA459" s="9">
        <f t="shared" si="131"/>
        <v>3.5765369844080096E-2</v>
      </c>
      <c r="AB459" s="9"/>
      <c r="AC459" s="9">
        <f t="shared" ref="AC459:AI459" si="132">AC179+AC319</f>
        <v>3.4297817814624092E-2</v>
      </c>
      <c r="AD459" s="9">
        <f t="shared" si="132"/>
        <v>1.7861728585344544E-2</v>
      </c>
      <c r="AE459" s="9">
        <f t="shared" si="132"/>
        <v>1.356687073496482E-2</v>
      </c>
      <c r="AF459" s="9">
        <f t="shared" si="132"/>
        <v>1.0747948768030941E-2</v>
      </c>
      <c r="AG459" s="9">
        <f t="shared" si="132"/>
        <v>9.6573902619286507E-3</v>
      </c>
      <c r="AH459" s="9">
        <f t="shared" si="132"/>
        <v>4.1462283455011906E-2</v>
      </c>
      <c r="AI459" s="9">
        <f t="shared" si="132"/>
        <v>2.309988124408555E-2</v>
      </c>
      <c r="AJ459" s="9"/>
    </row>
    <row r="460" spans="2:36" x14ac:dyDescent="0.3">
      <c r="B460" s="85">
        <f t="shared" si="16"/>
        <v>51591</v>
      </c>
      <c r="E460" s="9">
        <f t="shared" ref="E460:K460" si="133">E180+E320</f>
        <v>0.15177173886310166</v>
      </c>
      <c r="F460" s="9">
        <f t="shared" si="133"/>
        <v>9.8495997681812303E-2</v>
      </c>
      <c r="G460" s="9">
        <f t="shared" si="133"/>
        <v>8.0934548925505806E-2</v>
      </c>
      <c r="H460" s="9">
        <f t="shared" si="133"/>
        <v>5.3813367785779533E-2</v>
      </c>
      <c r="I460" s="9">
        <f t="shared" si="133"/>
        <v>0.17468866240556635</v>
      </c>
      <c r="J460" s="9">
        <f t="shared" si="133"/>
        <v>1.0601070486422799</v>
      </c>
      <c r="K460" s="9">
        <f t="shared" si="133"/>
        <v>0.26829430927648434</v>
      </c>
      <c r="L460" s="9"/>
      <c r="M460" s="9">
        <f t="shared" ref="M460:S460" si="134">M180+M320</f>
        <v>1.3378404611326316E-2</v>
      </c>
      <c r="N460" s="9">
        <f t="shared" si="134"/>
        <v>0</v>
      </c>
      <c r="O460" s="9">
        <f t="shared" si="134"/>
        <v>0</v>
      </c>
      <c r="P460" s="9">
        <f t="shared" si="134"/>
        <v>0</v>
      </c>
      <c r="Q460" s="9">
        <f t="shared" si="134"/>
        <v>0</v>
      </c>
      <c r="R460" s="9">
        <f t="shared" si="134"/>
        <v>0</v>
      </c>
      <c r="S460" s="9">
        <f t="shared" si="134"/>
        <v>0</v>
      </c>
      <c r="T460" s="9"/>
      <c r="U460" s="9">
        <f t="shared" ref="U460:AA460" si="135">U180+U320</f>
        <v>0.14639299603675138</v>
      </c>
      <c r="V460" s="9">
        <f t="shared" si="135"/>
        <v>3.8220686796321464E-2</v>
      </c>
      <c r="W460" s="9">
        <f t="shared" si="135"/>
        <v>3.1353942072334551E-2</v>
      </c>
      <c r="X460" s="9">
        <f t="shared" si="135"/>
        <v>2.4923866658999906E-2</v>
      </c>
      <c r="Y460" s="9">
        <f t="shared" si="135"/>
        <v>1.8916170492491259E-2</v>
      </c>
      <c r="Z460" s="9">
        <f t="shared" si="135"/>
        <v>0.13567036167424579</v>
      </c>
      <c r="AA460" s="9">
        <f t="shared" si="135"/>
        <v>2.751531210625259E-2</v>
      </c>
      <c r="AB460" s="9"/>
      <c r="AC460" s="9">
        <f t="shared" ref="AC460:AI460" si="136">AC180+AC320</f>
        <v>2.6292374932432708E-2</v>
      </c>
      <c r="AD460" s="9">
        <f t="shared" si="136"/>
        <v>1.3692101886417606E-2</v>
      </c>
      <c r="AE460" s="9">
        <f t="shared" si="136"/>
        <v>1.0400718809005919E-2</v>
      </c>
      <c r="AF460" s="9">
        <f t="shared" si="136"/>
        <v>8.240967055072641E-3</v>
      </c>
      <c r="AG460" s="9">
        <f t="shared" si="136"/>
        <v>7.4054974658967791E-3</v>
      </c>
      <c r="AH460" s="9">
        <f t="shared" si="136"/>
        <v>3.1790265946632701E-2</v>
      </c>
      <c r="AI460" s="9">
        <f t="shared" si="136"/>
        <v>1.7712629751546204E-2</v>
      </c>
      <c r="AJ460" s="9"/>
    </row>
    <row r="461" spans="2:36" x14ac:dyDescent="0.3">
      <c r="B461" s="85"/>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row>
    <row r="462" spans="2:36" s="18" customFormat="1" x14ac:dyDescent="0.3">
      <c r="B462" s="17" t="s">
        <v>289</v>
      </c>
      <c r="C462" s="17"/>
      <c r="E462" s="17"/>
      <c r="F462" s="17"/>
    </row>
    <row r="463" spans="2:36" x14ac:dyDescent="0.3">
      <c r="B463" s="1"/>
      <c r="C463" s="1"/>
      <c r="D463" s="1"/>
      <c r="E463" s="305" t="s">
        <v>89</v>
      </c>
      <c r="F463" s="305"/>
      <c r="G463" s="305"/>
      <c r="H463" s="305"/>
      <c r="I463" s="305"/>
      <c r="J463" s="305"/>
      <c r="K463" s="305"/>
      <c r="L463" s="1"/>
      <c r="M463" s="305" t="s">
        <v>64</v>
      </c>
      <c r="N463" s="305"/>
      <c r="O463" s="305"/>
      <c r="P463" s="305"/>
      <c r="Q463" s="305"/>
      <c r="R463" s="305"/>
      <c r="S463" s="305"/>
      <c r="T463" s="1"/>
      <c r="U463" s="305" t="s">
        <v>65</v>
      </c>
      <c r="V463" s="305"/>
      <c r="W463" s="305"/>
      <c r="X463" s="305"/>
      <c r="Y463" s="305"/>
      <c r="Z463" s="305"/>
      <c r="AA463" s="305"/>
      <c r="AB463" s="1"/>
      <c r="AC463" s="305" t="s">
        <v>66</v>
      </c>
      <c r="AD463" s="305"/>
      <c r="AE463" s="305"/>
      <c r="AF463" s="305"/>
      <c r="AG463" s="305"/>
      <c r="AH463" s="305"/>
      <c r="AI463" s="305"/>
    </row>
    <row r="464" spans="2:36" x14ac:dyDescent="0.3">
      <c r="B464" s="4" t="s">
        <v>67</v>
      </c>
      <c r="C464" s="4"/>
      <c r="D464" s="3"/>
      <c r="E464" s="3" t="s">
        <v>70</v>
      </c>
      <c r="F464" s="3" t="s">
        <v>69</v>
      </c>
      <c r="G464" s="3" t="s">
        <v>61</v>
      </c>
      <c r="H464" s="3" t="s">
        <v>68</v>
      </c>
      <c r="I464" s="3" t="s">
        <v>71</v>
      </c>
      <c r="J464" s="3" t="s">
        <v>72</v>
      </c>
      <c r="K464" s="3" t="s">
        <v>62</v>
      </c>
      <c r="L464" s="3"/>
      <c r="M464" s="3" t="s">
        <v>70</v>
      </c>
      <c r="N464" s="3" t="s">
        <v>69</v>
      </c>
      <c r="O464" s="3" t="s">
        <v>61</v>
      </c>
      <c r="P464" s="3" t="s">
        <v>68</v>
      </c>
      <c r="Q464" s="3" t="s">
        <v>71</v>
      </c>
      <c r="R464" s="3" t="s">
        <v>72</v>
      </c>
      <c r="S464" s="3" t="s">
        <v>62</v>
      </c>
      <c r="T464" s="3"/>
      <c r="U464" s="3" t="s">
        <v>70</v>
      </c>
      <c r="V464" s="3" t="s">
        <v>69</v>
      </c>
      <c r="W464" s="3" t="s">
        <v>61</v>
      </c>
      <c r="X464" s="3" t="s">
        <v>68</v>
      </c>
      <c r="Y464" s="3" t="s">
        <v>71</v>
      </c>
      <c r="Z464" s="3" t="s">
        <v>72</v>
      </c>
      <c r="AA464" s="3" t="s">
        <v>62</v>
      </c>
      <c r="AB464" s="3"/>
      <c r="AC464" s="3" t="s">
        <v>70</v>
      </c>
      <c r="AD464" s="3" t="s">
        <v>69</v>
      </c>
      <c r="AE464" s="3" t="s">
        <v>61</v>
      </c>
      <c r="AF464" s="3" t="s">
        <v>68</v>
      </c>
      <c r="AG464" s="3" t="s">
        <v>71</v>
      </c>
      <c r="AH464" s="3" t="s">
        <v>72</v>
      </c>
      <c r="AI464" s="3" t="s">
        <v>62</v>
      </c>
    </row>
    <row r="465" spans="2:36" hidden="1" x14ac:dyDescent="0.3">
      <c r="B465" s="85">
        <f>B430</f>
        <v>40633</v>
      </c>
      <c r="C465" s="3"/>
      <c r="D465" s="1"/>
      <c r="E465" s="9">
        <f t="shared" ref="E465:AI465" si="137">E185+E325</f>
        <v>0</v>
      </c>
      <c r="F465" s="9">
        <f t="shared" si="137"/>
        <v>0</v>
      </c>
      <c r="G465" s="9">
        <f t="shared" si="137"/>
        <v>0</v>
      </c>
      <c r="H465" s="9">
        <f t="shared" si="137"/>
        <v>0</v>
      </c>
      <c r="I465" s="9">
        <f t="shared" si="137"/>
        <v>0</v>
      </c>
      <c r="J465" s="9">
        <f t="shared" si="137"/>
        <v>0</v>
      </c>
      <c r="K465" s="9">
        <f t="shared" si="137"/>
        <v>0</v>
      </c>
      <c r="L465" s="9"/>
      <c r="M465" s="9">
        <f t="shared" si="137"/>
        <v>0</v>
      </c>
      <c r="N465" s="9">
        <f t="shared" si="137"/>
        <v>0</v>
      </c>
      <c r="O465" s="9">
        <f t="shared" si="137"/>
        <v>0</v>
      </c>
      <c r="P465" s="9">
        <f t="shared" si="137"/>
        <v>0</v>
      </c>
      <c r="Q465" s="9">
        <f t="shared" si="137"/>
        <v>0</v>
      </c>
      <c r="R465" s="9">
        <f t="shared" si="137"/>
        <v>0</v>
      </c>
      <c r="S465" s="9">
        <f t="shared" si="137"/>
        <v>0</v>
      </c>
      <c r="T465" s="9"/>
      <c r="U465" s="9">
        <f t="shared" si="137"/>
        <v>0</v>
      </c>
      <c r="V465" s="9">
        <f t="shared" si="137"/>
        <v>0</v>
      </c>
      <c r="W465" s="9">
        <f t="shared" si="137"/>
        <v>0</v>
      </c>
      <c r="X465" s="9">
        <f t="shared" si="137"/>
        <v>0</v>
      </c>
      <c r="Y465" s="9">
        <f t="shared" si="137"/>
        <v>0</v>
      </c>
      <c r="Z465" s="9">
        <f t="shared" si="137"/>
        <v>0</v>
      </c>
      <c r="AA465" s="9">
        <f t="shared" si="137"/>
        <v>0</v>
      </c>
      <c r="AB465" s="9"/>
      <c r="AC465" s="9">
        <f t="shared" si="137"/>
        <v>0</v>
      </c>
      <c r="AD465" s="9">
        <f t="shared" si="137"/>
        <v>0</v>
      </c>
      <c r="AE465" s="9">
        <f t="shared" si="137"/>
        <v>0</v>
      </c>
      <c r="AF465" s="9">
        <f t="shared" si="137"/>
        <v>0</v>
      </c>
      <c r="AG465" s="9">
        <f t="shared" si="137"/>
        <v>0</v>
      </c>
      <c r="AH465" s="9">
        <f t="shared" si="137"/>
        <v>0</v>
      </c>
      <c r="AI465" s="9">
        <f t="shared" si="137"/>
        <v>0</v>
      </c>
      <c r="AJ465" s="9"/>
    </row>
    <row r="466" spans="2:36" hidden="1" x14ac:dyDescent="0.3">
      <c r="B466" s="85">
        <f t="shared" ref="B466:B495" si="138">B431</f>
        <v>40999</v>
      </c>
      <c r="C466" s="3"/>
      <c r="D466" s="1"/>
      <c r="E466" s="9">
        <f t="shared" ref="E466:AI466" si="139">E186+E326</f>
        <v>0</v>
      </c>
      <c r="F466" s="9">
        <f t="shared" si="139"/>
        <v>0</v>
      </c>
      <c r="G466" s="9">
        <f t="shared" si="139"/>
        <v>0</v>
      </c>
      <c r="H466" s="9">
        <f t="shared" si="139"/>
        <v>0</v>
      </c>
      <c r="I466" s="9">
        <f t="shared" si="139"/>
        <v>0</v>
      </c>
      <c r="J466" s="9">
        <f t="shared" si="139"/>
        <v>0</v>
      </c>
      <c r="K466" s="9">
        <f t="shared" si="139"/>
        <v>0</v>
      </c>
      <c r="L466" s="9"/>
      <c r="M466" s="9">
        <f t="shared" si="139"/>
        <v>0</v>
      </c>
      <c r="N466" s="9">
        <f t="shared" si="139"/>
        <v>0</v>
      </c>
      <c r="O466" s="9">
        <f t="shared" si="139"/>
        <v>0</v>
      </c>
      <c r="P466" s="9">
        <f t="shared" si="139"/>
        <v>0</v>
      </c>
      <c r="Q466" s="9">
        <f t="shared" si="139"/>
        <v>0</v>
      </c>
      <c r="R466" s="9">
        <f t="shared" si="139"/>
        <v>0</v>
      </c>
      <c r="S466" s="9">
        <f t="shared" si="139"/>
        <v>0</v>
      </c>
      <c r="T466" s="9"/>
      <c r="U466" s="9">
        <f t="shared" si="139"/>
        <v>0</v>
      </c>
      <c r="V466" s="9">
        <f t="shared" si="139"/>
        <v>0</v>
      </c>
      <c r="W466" s="9">
        <f t="shared" si="139"/>
        <v>0</v>
      </c>
      <c r="X466" s="9">
        <f t="shared" si="139"/>
        <v>0</v>
      </c>
      <c r="Y466" s="9">
        <f t="shared" si="139"/>
        <v>0</v>
      </c>
      <c r="Z466" s="9">
        <f t="shared" si="139"/>
        <v>0</v>
      </c>
      <c r="AA466" s="9">
        <f t="shared" si="139"/>
        <v>0</v>
      </c>
      <c r="AB466" s="9"/>
      <c r="AC466" s="9">
        <f t="shared" si="139"/>
        <v>0</v>
      </c>
      <c r="AD466" s="9">
        <f t="shared" si="139"/>
        <v>0</v>
      </c>
      <c r="AE466" s="9">
        <f t="shared" si="139"/>
        <v>0</v>
      </c>
      <c r="AF466" s="9">
        <f t="shared" si="139"/>
        <v>0</v>
      </c>
      <c r="AG466" s="9">
        <f t="shared" si="139"/>
        <v>0</v>
      </c>
      <c r="AH466" s="9">
        <f t="shared" si="139"/>
        <v>0</v>
      </c>
      <c r="AI466" s="9">
        <f t="shared" si="139"/>
        <v>0</v>
      </c>
      <c r="AJ466" s="9"/>
    </row>
    <row r="467" spans="2:36" hidden="1" x14ac:dyDescent="0.3">
      <c r="B467" s="85">
        <f t="shared" si="138"/>
        <v>41364</v>
      </c>
      <c r="C467" s="3"/>
      <c r="D467" s="1"/>
      <c r="E467" s="9">
        <f t="shared" ref="E467:AI467" si="140">E187+E327</f>
        <v>0.29940722133852016</v>
      </c>
      <c r="F467" s="9">
        <f t="shared" si="140"/>
        <v>0.10250262394053385</v>
      </c>
      <c r="G467" s="9">
        <f t="shared" si="140"/>
        <v>0.18018389074694879</v>
      </c>
      <c r="H467" s="9">
        <f t="shared" si="140"/>
        <v>1.3025905489556358</v>
      </c>
      <c r="I467" s="9">
        <f t="shared" si="140"/>
        <v>2.2874373478366388</v>
      </c>
      <c r="J467" s="9">
        <f t="shared" si="140"/>
        <v>2.5996394429627641</v>
      </c>
      <c r="K467" s="9">
        <f t="shared" si="140"/>
        <v>0.4248229432201962</v>
      </c>
      <c r="L467" s="9"/>
      <c r="M467" s="9">
        <f t="shared" si="140"/>
        <v>3.0696082252122232E-2</v>
      </c>
      <c r="N467" s="9">
        <f t="shared" si="140"/>
        <v>0</v>
      </c>
      <c r="O467" s="9">
        <f t="shared" si="140"/>
        <v>0</v>
      </c>
      <c r="P467" s="9">
        <f t="shared" si="140"/>
        <v>0</v>
      </c>
      <c r="Q467" s="9">
        <f t="shared" si="140"/>
        <v>0</v>
      </c>
      <c r="R467" s="9">
        <f t="shared" si="140"/>
        <v>0</v>
      </c>
      <c r="S467" s="9">
        <f t="shared" si="140"/>
        <v>0</v>
      </c>
      <c r="T467" s="9"/>
      <c r="U467" s="9">
        <f t="shared" si="140"/>
        <v>0.44402430284415695</v>
      </c>
      <c r="V467" s="9">
        <f t="shared" si="140"/>
        <v>4.1737358350803416E-2</v>
      </c>
      <c r="W467" s="9">
        <f t="shared" si="140"/>
        <v>7.4161090400787999E-2</v>
      </c>
      <c r="X467" s="9">
        <f t="shared" si="140"/>
        <v>0.2160460746703427</v>
      </c>
      <c r="Y467" s="9">
        <f t="shared" si="140"/>
        <v>0.30569205072961692</v>
      </c>
      <c r="Z467" s="9">
        <f t="shared" si="140"/>
        <v>0.32265296212752415</v>
      </c>
      <c r="AA467" s="9">
        <f t="shared" si="140"/>
        <v>4.8256416498841992E-2</v>
      </c>
      <c r="AB467" s="9"/>
      <c r="AC467" s="9">
        <f t="shared" si="140"/>
        <v>0.13609450318240404</v>
      </c>
      <c r="AD467" s="9">
        <f t="shared" si="140"/>
        <v>6.0464322963392856E-3</v>
      </c>
      <c r="AE467" s="9">
        <f t="shared" si="140"/>
        <v>1.0627016112076799E-2</v>
      </c>
      <c r="AF467" s="9">
        <f t="shared" si="140"/>
        <v>6.9208384486446006E-2</v>
      </c>
      <c r="AG467" s="9">
        <f t="shared" si="140"/>
        <v>0.18574195869980772</v>
      </c>
      <c r="AH467" s="9">
        <f t="shared" si="140"/>
        <v>1.7343540178444805E-2</v>
      </c>
      <c r="AI467" s="9">
        <f t="shared" si="140"/>
        <v>4.4233356830580002E-2</v>
      </c>
      <c r="AJ467" s="9"/>
    </row>
    <row r="468" spans="2:36" hidden="1" x14ac:dyDescent="0.3">
      <c r="B468" s="85">
        <f t="shared" si="138"/>
        <v>41729</v>
      </c>
      <c r="C468" s="3"/>
      <c r="D468" s="1"/>
      <c r="E468" s="9">
        <f t="shared" ref="E468:AI468" si="141">E188+E328</f>
        <v>0.35499295824512578</v>
      </c>
      <c r="F468" s="9">
        <f t="shared" si="141"/>
        <v>0.12243884923900045</v>
      </c>
      <c r="G468" s="9">
        <f t="shared" si="141"/>
        <v>0.217527011643776</v>
      </c>
      <c r="H468" s="9">
        <f t="shared" si="141"/>
        <v>1.5409022632085103</v>
      </c>
      <c r="I468" s="9">
        <f t="shared" si="141"/>
        <v>2.7694786054049283</v>
      </c>
      <c r="J468" s="9">
        <f t="shared" si="141"/>
        <v>3.1601720610235988</v>
      </c>
      <c r="K468" s="9">
        <f t="shared" si="141"/>
        <v>0.51493793428037371</v>
      </c>
      <c r="L468" s="9"/>
      <c r="M468" s="9">
        <f t="shared" si="141"/>
        <v>3.7594523218559994E-2</v>
      </c>
      <c r="N468" s="9">
        <f t="shared" si="141"/>
        <v>0</v>
      </c>
      <c r="O468" s="9">
        <f t="shared" si="141"/>
        <v>0</v>
      </c>
      <c r="P468" s="9">
        <f t="shared" si="141"/>
        <v>0</v>
      </c>
      <c r="Q468" s="9">
        <f t="shared" si="141"/>
        <v>0</v>
      </c>
      <c r="R468" s="9">
        <f t="shared" si="141"/>
        <v>0</v>
      </c>
      <c r="S468" s="9">
        <f t="shared" si="141"/>
        <v>0</v>
      </c>
      <c r="T468" s="9"/>
      <c r="U468" s="9">
        <f t="shared" si="141"/>
        <v>0.54835429771580602</v>
      </c>
      <c r="V468" s="9">
        <f t="shared" si="141"/>
        <v>4.9239741962865895E-2</v>
      </c>
      <c r="W468" s="9">
        <f t="shared" si="141"/>
        <v>8.8495840824833E-2</v>
      </c>
      <c r="X468" s="9">
        <f t="shared" si="141"/>
        <v>0.25400826588358449</v>
      </c>
      <c r="Y468" s="9">
        <f t="shared" si="141"/>
        <v>0.3675685582747612</v>
      </c>
      <c r="Z468" s="9">
        <f t="shared" si="141"/>
        <v>0.39069782128968389</v>
      </c>
      <c r="AA468" s="9">
        <f t="shared" si="141"/>
        <v>5.8317855987164623E-2</v>
      </c>
      <c r="AB468" s="9"/>
      <c r="AC468" s="9">
        <f t="shared" si="141"/>
        <v>0.16381312931092173</v>
      </c>
      <c r="AD468" s="9">
        <f t="shared" si="141"/>
        <v>7.1274776607961506E-3</v>
      </c>
      <c r="AE468" s="9">
        <f t="shared" si="141"/>
        <v>1.2679706910503998E-2</v>
      </c>
      <c r="AF468" s="9">
        <f t="shared" si="141"/>
        <v>8.1330962737680007E-2</v>
      </c>
      <c r="AG468" s="9">
        <f t="shared" si="141"/>
        <v>0.22320946424206126</v>
      </c>
      <c r="AH468" s="9">
        <f t="shared" si="141"/>
        <v>2.0993290535759997E-2</v>
      </c>
      <c r="AI468" s="9">
        <f t="shared" si="141"/>
        <v>5.3420368066799999E-2</v>
      </c>
      <c r="AJ468" s="9"/>
    </row>
    <row r="469" spans="2:36" hidden="1" x14ac:dyDescent="0.3">
      <c r="B469" s="85">
        <f t="shared" si="138"/>
        <v>42094</v>
      </c>
      <c r="C469" s="3"/>
      <c r="D469" s="1"/>
      <c r="E469" s="9">
        <f t="shared" ref="E469:AI469" si="142">E189+E329</f>
        <v>0.41672865333350001</v>
      </c>
      <c r="F469" s="9">
        <f t="shared" si="142"/>
        <v>0.13536487160718752</v>
      </c>
      <c r="G469" s="9">
        <f t="shared" si="142"/>
        <v>0.24334074487124999</v>
      </c>
      <c r="H469" s="9">
        <f t="shared" si="142"/>
        <v>1.665010806621817</v>
      </c>
      <c r="I469" s="9">
        <f t="shared" si="142"/>
        <v>3.0617277355286805</v>
      </c>
      <c r="J469" s="9">
        <f t="shared" si="142"/>
        <v>3.5462155237382902</v>
      </c>
      <c r="K469" s="9">
        <f t="shared" si="142"/>
        <v>0.57661235017701107</v>
      </c>
      <c r="L469" s="9"/>
      <c r="M469" s="9">
        <f t="shared" si="142"/>
        <v>4.0571878570966072E-2</v>
      </c>
      <c r="N469" s="9">
        <f t="shared" si="142"/>
        <v>0</v>
      </c>
      <c r="O469" s="9">
        <f t="shared" si="142"/>
        <v>0</v>
      </c>
      <c r="P469" s="9">
        <f t="shared" si="142"/>
        <v>0</v>
      </c>
      <c r="Q469" s="9">
        <f t="shared" si="142"/>
        <v>0</v>
      </c>
      <c r="R469" s="9">
        <f t="shared" si="142"/>
        <v>0</v>
      </c>
      <c r="S469" s="9">
        <f t="shared" si="142"/>
        <v>0</v>
      </c>
      <c r="T469" s="9"/>
      <c r="U469" s="9">
        <f t="shared" si="142"/>
        <v>0.62359941856049994</v>
      </c>
      <c r="V469" s="9">
        <f t="shared" si="142"/>
        <v>5.3889517067924823E-2</v>
      </c>
      <c r="W469" s="9">
        <f t="shared" si="142"/>
        <v>9.7531799769719971E-2</v>
      </c>
      <c r="X469" s="9">
        <f t="shared" si="142"/>
        <v>0.27770797620713245</v>
      </c>
      <c r="Y469" s="9">
        <f t="shared" si="142"/>
        <v>0.41097715928530876</v>
      </c>
      <c r="Z469" s="9">
        <f t="shared" si="142"/>
        <v>0.43873160197165917</v>
      </c>
      <c r="AA469" s="9">
        <f t="shared" si="142"/>
        <v>6.5361612543002767E-2</v>
      </c>
      <c r="AB469" s="9"/>
      <c r="AC469" s="9">
        <f t="shared" si="142"/>
        <v>0.183584850094241</v>
      </c>
      <c r="AD469" s="9">
        <f t="shared" si="142"/>
        <v>7.8213297430468516E-3</v>
      </c>
      <c r="AE469" s="9">
        <f t="shared" si="142"/>
        <v>1.3978576497095999E-2</v>
      </c>
      <c r="AF469" s="9">
        <f t="shared" si="142"/>
        <v>8.8998784956239974E-2</v>
      </c>
      <c r="AG469" s="9">
        <f t="shared" si="142"/>
        <v>0.24977290280265146</v>
      </c>
      <c r="AH469" s="9">
        <f t="shared" si="142"/>
        <v>2.362237953750481E-2</v>
      </c>
      <c r="AI469" s="9">
        <f t="shared" si="142"/>
        <v>5.9892320868480009E-2</v>
      </c>
      <c r="AJ469" s="9"/>
    </row>
    <row r="470" spans="2:36" hidden="1" x14ac:dyDescent="0.3">
      <c r="B470" s="85">
        <f t="shared" si="138"/>
        <v>42460</v>
      </c>
      <c r="C470" s="3"/>
      <c r="D470" s="1"/>
      <c r="E470" s="9">
        <f t="shared" ref="E470:AI470" si="143">E190+E330</f>
        <v>0.45191724201882438</v>
      </c>
      <c r="F470" s="9">
        <f t="shared" si="143"/>
        <v>0.14303992596074949</v>
      </c>
      <c r="G470" s="9">
        <f t="shared" si="143"/>
        <v>0.25789996452763797</v>
      </c>
      <c r="H470" s="9">
        <f t="shared" si="143"/>
        <v>1.8106391267116309</v>
      </c>
      <c r="I470" s="9">
        <f t="shared" si="143"/>
        <v>3.4008672383762297</v>
      </c>
      <c r="J470" s="9">
        <f t="shared" si="143"/>
        <v>3.9717572258483997</v>
      </c>
      <c r="K470" s="9">
        <f t="shared" si="143"/>
        <v>0.64782976257789271</v>
      </c>
      <c r="L470" s="9"/>
      <c r="M470" s="9">
        <f t="shared" si="143"/>
        <v>4.6569813383278071E-2</v>
      </c>
      <c r="N470" s="9">
        <f t="shared" si="143"/>
        <v>0</v>
      </c>
      <c r="O470" s="9">
        <f t="shared" si="143"/>
        <v>0</v>
      </c>
      <c r="P470" s="9">
        <f t="shared" si="143"/>
        <v>0</v>
      </c>
      <c r="Q470" s="9">
        <f t="shared" si="143"/>
        <v>0</v>
      </c>
      <c r="R470" s="9">
        <f t="shared" si="143"/>
        <v>0</v>
      </c>
      <c r="S470" s="9">
        <f t="shared" si="143"/>
        <v>0</v>
      </c>
      <c r="T470" s="9"/>
      <c r="U470" s="9">
        <f t="shared" si="143"/>
        <v>0.67364743647007985</v>
      </c>
      <c r="V470" s="9">
        <f t="shared" si="143"/>
        <v>5.8806519334073923E-2</v>
      </c>
      <c r="W470" s="9">
        <f t="shared" si="143"/>
        <v>0.10727168768907901</v>
      </c>
      <c r="X470" s="9">
        <f t="shared" si="143"/>
        <v>0.30338645453931984</v>
      </c>
      <c r="Y470" s="9">
        <f t="shared" si="143"/>
        <v>0.45911699942602008</v>
      </c>
      <c r="Z470" s="9">
        <f t="shared" si="143"/>
        <v>0.49538747303735509</v>
      </c>
      <c r="AA470" s="9">
        <f t="shared" si="143"/>
        <v>7.4127171324635602E-2</v>
      </c>
      <c r="AB470" s="9"/>
      <c r="AC470" s="9">
        <f t="shared" si="143"/>
        <v>0.20630854253591036</v>
      </c>
      <c r="AD470" s="9">
        <f t="shared" si="143"/>
        <v>8.5702713332217323E-3</v>
      </c>
      <c r="AE470" s="9">
        <f t="shared" si="143"/>
        <v>1.5439148279467203E-2</v>
      </c>
      <c r="AF470" s="9">
        <f t="shared" si="143"/>
        <v>9.7538337019620017E-2</v>
      </c>
      <c r="AG470" s="9">
        <f t="shared" si="143"/>
        <v>0.27988537793668494</v>
      </c>
      <c r="AH470" s="9">
        <f t="shared" si="143"/>
        <v>2.6575078515483012E-2</v>
      </c>
      <c r="AI470" s="9">
        <f t="shared" si="143"/>
        <v>6.7642084367879995E-2</v>
      </c>
      <c r="AJ470" s="9"/>
    </row>
    <row r="471" spans="2:36" hidden="1" x14ac:dyDescent="0.3">
      <c r="B471" s="85">
        <f t="shared" si="138"/>
        <v>42825</v>
      </c>
      <c r="C471" s="3"/>
      <c r="D471" s="1"/>
      <c r="E471" s="9">
        <f t="shared" ref="E471:AI471" si="144">E191+E331</f>
        <v>0.52858531515130003</v>
      </c>
      <c r="F471" s="9">
        <f t="shared" si="144"/>
        <v>0.16019362548575927</v>
      </c>
      <c r="G471" s="9">
        <f t="shared" si="144"/>
        <v>0.29108677565516394</v>
      </c>
      <c r="H471" s="9">
        <f t="shared" si="144"/>
        <v>2.0073828274563259</v>
      </c>
      <c r="I471" s="9">
        <f t="shared" si="144"/>
        <v>3.8684988023917284</v>
      </c>
      <c r="J471" s="9">
        <f t="shared" si="144"/>
        <v>4.4575702456438311</v>
      </c>
      <c r="K471" s="9">
        <f t="shared" si="144"/>
        <v>0.72759852499174493</v>
      </c>
      <c r="L471" s="9"/>
      <c r="M471" s="9">
        <f t="shared" si="144"/>
        <v>5.3023491816959992E-2</v>
      </c>
      <c r="N471" s="9">
        <f t="shared" si="144"/>
        <v>0</v>
      </c>
      <c r="O471" s="9">
        <f t="shared" si="144"/>
        <v>0</v>
      </c>
      <c r="P471" s="9">
        <f t="shared" si="144"/>
        <v>0</v>
      </c>
      <c r="Q471" s="9">
        <f t="shared" si="144"/>
        <v>0</v>
      </c>
      <c r="R471" s="9">
        <f t="shared" si="144"/>
        <v>0</v>
      </c>
      <c r="S471" s="9">
        <f t="shared" si="144"/>
        <v>0</v>
      </c>
      <c r="T471" s="9"/>
      <c r="U471" s="9">
        <f t="shared" si="144"/>
        <v>0.77260176261888536</v>
      </c>
      <c r="V471" s="9">
        <f t="shared" si="144"/>
        <v>6.4453778161190869E-2</v>
      </c>
      <c r="W471" s="9">
        <f t="shared" si="144"/>
        <v>0.11847095058886199</v>
      </c>
      <c r="X471" s="9">
        <f t="shared" si="144"/>
        <v>0.33100087767356395</v>
      </c>
      <c r="Y471" s="9">
        <f t="shared" si="144"/>
        <v>0.51333402234609582</v>
      </c>
      <c r="Z471" s="9">
        <f t="shared" si="144"/>
        <v>0.55976559489383471</v>
      </c>
      <c r="AA471" s="9">
        <f t="shared" si="144"/>
        <v>8.3664486896464191E-2</v>
      </c>
      <c r="AB471" s="9"/>
      <c r="AC471" s="9">
        <f t="shared" si="144"/>
        <v>0.23290340325255648</v>
      </c>
      <c r="AD471" s="9">
        <f t="shared" si="144"/>
        <v>9.4407808623404189E-3</v>
      </c>
      <c r="AE471" s="9">
        <f t="shared" si="144"/>
        <v>1.7136083535134395E-2</v>
      </c>
      <c r="AF471" s="9">
        <f t="shared" si="144"/>
        <v>0.10701619914218399</v>
      </c>
      <c r="AG471" s="9">
        <f t="shared" si="144"/>
        <v>0.31470813609939891</v>
      </c>
      <c r="AH471" s="9">
        <f t="shared" si="144"/>
        <v>2.9977103817732571E-2</v>
      </c>
      <c r="AI471" s="9">
        <f t="shared" si="144"/>
        <v>7.6404833821619986E-2</v>
      </c>
      <c r="AJ471" s="9"/>
    </row>
    <row r="472" spans="2:36" hidden="1" x14ac:dyDescent="0.3">
      <c r="B472" s="85">
        <f t="shared" si="138"/>
        <v>43190</v>
      </c>
      <c r="C472" s="3"/>
      <c r="D472" s="1"/>
      <c r="E472" s="9">
        <f t="shared" ref="E472:AI472" si="145">E192+E332</f>
        <v>0.57463843912415369</v>
      </c>
      <c r="F472" s="9">
        <f t="shared" si="145"/>
        <v>0.17831851907375768</v>
      </c>
      <c r="G472" s="9">
        <f t="shared" si="145"/>
        <v>0.32670531771307409</v>
      </c>
      <c r="H472" s="9">
        <f t="shared" si="145"/>
        <v>2.1789835239064494</v>
      </c>
      <c r="I472" s="9">
        <f t="shared" si="145"/>
        <v>4.2941357533264988</v>
      </c>
      <c r="J472" s="9">
        <f t="shared" si="145"/>
        <v>5.0397365276713897</v>
      </c>
      <c r="K472" s="9">
        <f t="shared" si="145"/>
        <v>0.82440087477138779</v>
      </c>
      <c r="L472" s="9"/>
      <c r="M472" s="9">
        <f t="shared" si="145"/>
        <v>5.7454260942291828E-2</v>
      </c>
      <c r="N472" s="9">
        <f t="shared" si="145"/>
        <v>0</v>
      </c>
      <c r="O472" s="9">
        <f t="shared" si="145"/>
        <v>0</v>
      </c>
      <c r="P472" s="9">
        <f t="shared" si="145"/>
        <v>0</v>
      </c>
      <c r="Q472" s="9">
        <f t="shared" si="145"/>
        <v>0</v>
      </c>
      <c r="R472" s="9">
        <f t="shared" si="145"/>
        <v>0</v>
      </c>
      <c r="S472" s="9">
        <f t="shared" si="145"/>
        <v>0</v>
      </c>
      <c r="T472" s="9"/>
      <c r="U472" s="9">
        <f t="shared" si="145"/>
        <v>0.88266023586628295</v>
      </c>
      <c r="V472" s="9">
        <f t="shared" si="145"/>
        <v>7.0361108079598889E-2</v>
      </c>
      <c r="W472" s="9">
        <f t="shared" si="145"/>
        <v>0.13038133243751701</v>
      </c>
      <c r="X472" s="9">
        <f t="shared" si="145"/>
        <v>0.36214731313092285</v>
      </c>
      <c r="Y472" s="9">
        <f t="shared" si="145"/>
        <v>0.57464330844463474</v>
      </c>
      <c r="Z472" s="9">
        <f t="shared" si="145"/>
        <v>0.63073134582822865</v>
      </c>
      <c r="AA472" s="9">
        <f t="shared" si="145"/>
        <v>9.4444050177810393E-2</v>
      </c>
      <c r="AB472" s="9"/>
      <c r="AC472" s="9">
        <f t="shared" si="145"/>
        <v>0.2630308876698485</v>
      </c>
      <c r="AD472" s="9">
        <f t="shared" si="145"/>
        <v>1.0378675048025815E-2</v>
      </c>
      <c r="AE472" s="9">
        <f t="shared" si="145"/>
        <v>1.8989215241759998E-2</v>
      </c>
      <c r="AF472" s="9">
        <f t="shared" si="145"/>
        <v>0.11743168671567601</v>
      </c>
      <c r="AG472" s="9">
        <f t="shared" si="145"/>
        <v>0.3535597846249402</v>
      </c>
      <c r="AH472" s="9">
        <f t="shared" si="145"/>
        <v>3.3791817179437175E-2</v>
      </c>
      <c r="AI472" s="9">
        <f t="shared" si="145"/>
        <v>8.6154505656119984E-2</v>
      </c>
      <c r="AJ472" s="9"/>
    </row>
    <row r="473" spans="2:36" hidden="1" x14ac:dyDescent="0.3">
      <c r="B473" s="85">
        <f t="shared" si="138"/>
        <v>43555</v>
      </c>
      <c r="C473" s="3"/>
      <c r="D473" s="1"/>
      <c r="E473" s="9">
        <f t="shared" ref="E473:AI473" si="146">E193+E333</f>
        <v>0.66716467484760011</v>
      </c>
      <c r="F473" s="9">
        <f t="shared" si="146"/>
        <v>0.19542139708623751</v>
      </c>
      <c r="G473" s="9">
        <f t="shared" si="146"/>
        <v>0.36376749118845003</v>
      </c>
      <c r="H473" s="9">
        <f t="shared" si="146"/>
        <v>2.4182610964112725</v>
      </c>
      <c r="I473" s="9">
        <f t="shared" si="146"/>
        <v>4.8782170269463867</v>
      </c>
      <c r="J473" s="9">
        <f t="shared" si="146"/>
        <v>5.6855348348447698</v>
      </c>
      <c r="K473" s="9">
        <f t="shared" si="146"/>
        <v>0.92980720039535747</v>
      </c>
      <c r="L473" s="9"/>
      <c r="M473" s="9">
        <f t="shared" si="146"/>
        <v>6.5629963450967041E-2</v>
      </c>
      <c r="N473" s="9">
        <f t="shared" si="146"/>
        <v>0</v>
      </c>
      <c r="O473" s="9">
        <f t="shared" si="146"/>
        <v>0</v>
      </c>
      <c r="P473" s="9">
        <f t="shared" si="146"/>
        <v>0</v>
      </c>
      <c r="Q473" s="9">
        <f t="shared" si="146"/>
        <v>0</v>
      </c>
      <c r="R473" s="9">
        <f t="shared" si="146"/>
        <v>0</v>
      </c>
      <c r="S473" s="9">
        <f t="shared" si="146"/>
        <v>0</v>
      </c>
      <c r="T473" s="9"/>
      <c r="U473" s="9">
        <f t="shared" si="146"/>
        <v>0.99832643091630013</v>
      </c>
      <c r="V473" s="9">
        <f t="shared" si="146"/>
        <v>7.7048964083713853E-2</v>
      </c>
      <c r="W473" s="9">
        <f t="shared" si="146"/>
        <v>0.14407846556117099</v>
      </c>
      <c r="X473" s="9">
        <f t="shared" si="146"/>
        <v>0.40033384331347344</v>
      </c>
      <c r="Y473" s="9">
        <f t="shared" si="146"/>
        <v>0.65072032070138441</v>
      </c>
      <c r="Z473" s="9">
        <f t="shared" si="146"/>
        <v>0.71417234976834709</v>
      </c>
      <c r="AA473" s="9">
        <f t="shared" si="146"/>
        <v>0.1071012185495776</v>
      </c>
      <c r="AB473" s="9"/>
      <c r="AC473" s="9">
        <f t="shared" si="146"/>
        <v>0.29643504483931055</v>
      </c>
      <c r="AD473" s="9">
        <f t="shared" si="146"/>
        <v>1.1394382037276064E-2</v>
      </c>
      <c r="AE473" s="9">
        <f t="shared" si="146"/>
        <v>2.109693555594E-2</v>
      </c>
      <c r="AF473" s="9">
        <f t="shared" si="146"/>
        <v>0.12894829764429602</v>
      </c>
      <c r="AG473" s="9">
        <f t="shared" si="146"/>
        <v>0.39735359727795005</v>
      </c>
      <c r="AH473" s="9">
        <f t="shared" si="146"/>
        <v>3.8142743042665225E-2</v>
      </c>
      <c r="AI473" s="9">
        <f t="shared" si="146"/>
        <v>9.7275205674059992E-2</v>
      </c>
      <c r="AJ473" s="9"/>
    </row>
    <row r="474" spans="2:36" hidden="1" x14ac:dyDescent="0.3">
      <c r="B474" s="85">
        <f t="shared" si="138"/>
        <v>43921</v>
      </c>
      <c r="C474" s="3"/>
      <c r="D474" s="1"/>
      <c r="E474" s="9">
        <f t="shared" ref="E474:AI474" si="147">E194+E334</f>
        <v>0.72458272464265372</v>
      </c>
      <c r="F474" s="9">
        <f t="shared" si="147"/>
        <v>0.20602276675752951</v>
      </c>
      <c r="G474" s="9">
        <f t="shared" si="147"/>
        <v>0.38717925327435987</v>
      </c>
      <c r="H474" s="9">
        <f t="shared" si="147"/>
        <v>2.6742846147528727</v>
      </c>
      <c r="I474" s="9">
        <f t="shared" si="147"/>
        <v>5.5251665068685973</v>
      </c>
      <c r="J474" s="9">
        <f t="shared" si="147"/>
        <v>6.4073705763852296</v>
      </c>
      <c r="K474" s="9">
        <f t="shared" si="147"/>
        <v>1.0470844397285222</v>
      </c>
      <c r="L474" s="9"/>
      <c r="M474" s="9">
        <f t="shared" si="147"/>
        <v>7.4715042466771187E-2</v>
      </c>
      <c r="N474" s="9">
        <f t="shared" si="147"/>
        <v>0</v>
      </c>
      <c r="O474" s="9">
        <f t="shared" si="147"/>
        <v>0</v>
      </c>
      <c r="P474" s="9">
        <f t="shared" si="147"/>
        <v>0</v>
      </c>
      <c r="Q474" s="9">
        <f t="shared" si="147"/>
        <v>0</v>
      </c>
      <c r="R474" s="9">
        <f t="shared" si="147"/>
        <v>0</v>
      </c>
      <c r="S474" s="9">
        <f t="shared" si="147"/>
        <v>0</v>
      </c>
      <c r="T474" s="9"/>
      <c r="U474" s="9">
        <f t="shared" si="147"/>
        <v>1.080771769593972</v>
      </c>
      <c r="V474" s="9">
        <f t="shared" si="147"/>
        <v>8.5971493203727448E-2</v>
      </c>
      <c r="W474" s="9">
        <f t="shared" si="147"/>
        <v>0.16342339868462999</v>
      </c>
      <c r="X474" s="9">
        <f t="shared" si="147"/>
        <v>0.43612942616483308</v>
      </c>
      <c r="Y474" s="9">
        <f t="shared" si="147"/>
        <v>0.72550824915915368</v>
      </c>
      <c r="Z474" s="9">
        <f t="shared" si="147"/>
        <v>0.80687803302886985</v>
      </c>
      <c r="AA474" s="9">
        <f t="shared" si="147"/>
        <v>0.1206638347925236</v>
      </c>
      <c r="AB474" s="9"/>
      <c r="AC474" s="9">
        <f t="shared" si="147"/>
        <v>0.33430803451497715</v>
      </c>
      <c r="AD474" s="9">
        <f t="shared" si="147"/>
        <v>1.2462033973592315E-2</v>
      </c>
      <c r="AE474" s="9">
        <f t="shared" si="147"/>
        <v>2.3372437384943996E-2</v>
      </c>
      <c r="AF474" s="9">
        <f t="shared" si="147"/>
        <v>0.14151268094957997</v>
      </c>
      <c r="AG474" s="9">
        <f t="shared" si="147"/>
        <v>0.44656703682684307</v>
      </c>
      <c r="AH474" s="9">
        <f t="shared" si="147"/>
        <v>4.3100815350678015E-2</v>
      </c>
      <c r="AI474" s="9">
        <f t="shared" si="147"/>
        <v>0.10974027894600001</v>
      </c>
      <c r="AJ474" s="9"/>
    </row>
    <row r="475" spans="2:36" hidden="1" x14ac:dyDescent="0.3">
      <c r="B475" s="85">
        <f t="shared" si="138"/>
        <v>44286</v>
      </c>
      <c r="C475" s="3"/>
      <c r="D475" s="1"/>
      <c r="E475" s="9">
        <f t="shared" ref="E475:AI475" si="148">E195+E335</f>
        <v>0.66271903541935007</v>
      </c>
      <c r="F475" s="9">
        <f t="shared" si="148"/>
        <v>0.23080554386001662</v>
      </c>
      <c r="G475" s="9">
        <f t="shared" si="148"/>
        <v>0.445666503618522</v>
      </c>
      <c r="H475" s="9">
        <f t="shared" si="148"/>
        <v>2.2985296776157118</v>
      </c>
      <c r="I475" s="9">
        <f t="shared" si="148"/>
        <v>4.8537905567102104</v>
      </c>
      <c r="J475" s="9">
        <f t="shared" si="148"/>
        <v>6.063910691981409</v>
      </c>
      <c r="K475" s="9">
        <f t="shared" si="148"/>
        <v>0.98516108553422688</v>
      </c>
      <c r="L475" s="9"/>
      <c r="M475" s="9">
        <f t="shared" si="148"/>
        <v>6.730680339497376E-2</v>
      </c>
      <c r="N475" s="9">
        <f t="shared" si="148"/>
        <v>0</v>
      </c>
      <c r="O475" s="9">
        <f t="shared" si="148"/>
        <v>0</v>
      </c>
      <c r="P475" s="9">
        <f t="shared" si="148"/>
        <v>0</v>
      </c>
      <c r="Q475" s="9">
        <f t="shared" si="148"/>
        <v>0</v>
      </c>
      <c r="R475" s="9">
        <f t="shared" si="148"/>
        <v>0</v>
      </c>
      <c r="S475" s="9">
        <f t="shared" si="148"/>
        <v>0</v>
      </c>
      <c r="T475" s="9"/>
      <c r="U475" s="9">
        <f t="shared" si="148"/>
        <v>0.97483558023762806</v>
      </c>
      <c r="V475" s="9">
        <f t="shared" si="148"/>
        <v>9.4516363764164044E-2</v>
      </c>
      <c r="W475" s="9">
        <f t="shared" si="148"/>
        <v>0.18425281967225099</v>
      </c>
      <c r="X475" s="9">
        <f t="shared" si="148"/>
        <v>0.37660536787870191</v>
      </c>
      <c r="Y475" s="9">
        <f t="shared" si="148"/>
        <v>0.6399632974643531</v>
      </c>
      <c r="Z475" s="9">
        <f t="shared" si="148"/>
        <v>0.75955234394276905</v>
      </c>
      <c r="AA475" s="9">
        <f t="shared" si="148"/>
        <v>0.11263620471401757</v>
      </c>
      <c r="AB475" s="9"/>
      <c r="AC475" s="9">
        <f t="shared" si="148"/>
        <v>0.30042519464822737</v>
      </c>
      <c r="AD475" s="9">
        <f t="shared" si="148"/>
        <v>1.3653788562252422E-2</v>
      </c>
      <c r="AE475" s="9">
        <f t="shared" si="148"/>
        <v>2.6503167970123202E-2</v>
      </c>
      <c r="AF475" s="9">
        <f t="shared" si="148"/>
        <v>0.12158618420188798</v>
      </c>
      <c r="AG475" s="9">
        <f t="shared" si="148"/>
        <v>0.39192811770379643</v>
      </c>
      <c r="AH475" s="9">
        <f t="shared" si="148"/>
        <v>4.1659999923102015E-2</v>
      </c>
      <c r="AI475" s="9">
        <f t="shared" si="148"/>
        <v>0.10221792710805</v>
      </c>
      <c r="AJ475" s="9"/>
    </row>
    <row r="476" spans="2:36" x14ac:dyDescent="0.3">
      <c r="B476" s="85">
        <f t="shared" si="138"/>
        <v>44651</v>
      </c>
      <c r="C476" s="3"/>
      <c r="D476" s="1"/>
      <c r="E476" s="9">
        <f t="shared" ref="E476:AI476" si="149">E196+E336</f>
        <v>0.1868213233113041</v>
      </c>
      <c r="F476" s="9">
        <f t="shared" si="149"/>
        <v>0.25652487528914608</v>
      </c>
      <c r="G476" s="9">
        <f t="shared" si="149"/>
        <v>0.52386007426475978</v>
      </c>
      <c r="H476" s="9">
        <f t="shared" si="149"/>
        <v>0.49582374963449316</v>
      </c>
      <c r="I476" s="9">
        <f t="shared" si="149"/>
        <v>1.1074234203470454</v>
      </c>
      <c r="J476" s="9">
        <f t="shared" si="149"/>
        <v>2.8024088401065823</v>
      </c>
      <c r="K476" s="9">
        <f t="shared" si="149"/>
        <v>0.43156473539568208</v>
      </c>
      <c r="L476" s="9"/>
      <c r="M476" s="9">
        <f t="shared" si="149"/>
        <v>1.9217325568265702E-2</v>
      </c>
      <c r="N476" s="9">
        <f t="shared" si="149"/>
        <v>0</v>
      </c>
      <c r="O476" s="9">
        <f t="shared" si="149"/>
        <v>0</v>
      </c>
      <c r="P476" s="9">
        <f t="shared" si="149"/>
        <v>0</v>
      </c>
      <c r="Q476" s="9">
        <f t="shared" si="149"/>
        <v>0</v>
      </c>
      <c r="R476" s="9">
        <f t="shared" si="149"/>
        <v>0</v>
      </c>
      <c r="S476" s="9">
        <f t="shared" si="149"/>
        <v>0</v>
      </c>
      <c r="T476" s="9"/>
      <c r="U476" s="9">
        <f t="shared" si="149"/>
        <v>0.29680741534683053</v>
      </c>
      <c r="V476" s="9">
        <f t="shared" si="149"/>
        <v>0.10356189102396064</v>
      </c>
      <c r="W476" s="9">
        <f t="shared" si="149"/>
        <v>0.2122666438303186</v>
      </c>
      <c r="X476" s="9">
        <f t="shared" si="149"/>
        <v>8.2708370096949022E-2</v>
      </c>
      <c r="Y476" s="9">
        <f t="shared" si="149"/>
        <v>0.14869571699321499</v>
      </c>
      <c r="Z476" s="9">
        <f t="shared" si="149"/>
        <v>0.35100246935413304</v>
      </c>
      <c r="AA476" s="9">
        <f t="shared" si="149"/>
        <v>4.8292314021298743E-2</v>
      </c>
      <c r="AB476" s="9"/>
      <c r="AC476" s="9">
        <f t="shared" si="149"/>
        <v>9.4843048264581176E-2</v>
      </c>
      <c r="AD476" s="9">
        <f t="shared" si="149"/>
        <v>1.4709729704415966E-2</v>
      </c>
      <c r="AE476" s="9">
        <f t="shared" si="149"/>
        <v>3.061268110025845E-2</v>
      </c>
      <c r="AF476" s="9">
        <f t="shared" si="149"/>
        <v>2.6929528267669735E-2</v>
      </c>
      <c r="AG476" s="9">
        <f t="shared" si="149"/>
        <v>9.1702569649641949E-2</v>
      </c>
      <c r="AH476" s="9">
        <f t="shared" si="149"/>
        <v>2.7713234832957203E-2</v>
      </c>
      <c r="AI476" s="9">
        <f t="shared" si="149"/>
        <v>4.5876541972499553E-2</v>
      </c>
      <c r="AJ476" s="9"/>
    </row>
    <row r="477" spans="2:36" x14ac:dyDescent="0.3">
      <c r="B477" s="85">
        <f t="shared" si="138"/>
        <v>45016</v>
      </c>
      <c r="C477" s="3"/>
      <c r="D477" s="1"/>
      <c r="E477" s="9">
        <f t="shared" ref="E477:AI477" si="150">E197+E337</f>
        <v>0.17657892034385886</v>
      </c>
      <c r="F477" s="9">
        <f t="shared" si="150"/>
        <v>0.23907901085301583</v>
      </c>
      <c r="G477" s="9">
        <f t="shared" si="150"/>
        <v>0.48219776010809007</v>
      </c>
      <c r="H477" s="9">
        <f t="shared" si="150"/>
        <v>0.47157731361212463</v>
      </c>
      <c r="I477" s="9">
        <f t="shared" si="150"/>
        <v>1.0484771273355302</v>
      </c>
      <c r="J477" s="9">
        <f t="shared" si="150"/>
        <v>2.7497000187081269</v>
      </c>
      <c r="K477" s="9">
        <f t="shared" si="150"/>
        <v>0.4320808266464754</v>
      </c>
      <c r="L477" s="9"/>
      <c r="M477" s="9">
        <f t="shared" si="150"/>
        <v>1.0254692392905961E-2</v>
      </c>
      <c r="N477" s="9">
        <f t="shared" si="150"/>
        <v>0</v>
      </c>
      <c r="O477" s="9">
        <f t="shared" si="150"/>
        <v>0</v>
      </c>
      <c r="P477" s="9">
        <f t="shared" si="150"/>
        <v>0</v>
      </c>
      <c r="Q477" s="9">
        <f t="shared" si="150"/>
        <v>0</v>
      </c>
      <c r="R477" s="9">
        <f t="shared" si="150"/>
        <v>0</v>
      </c>
      <c r="S477" s="9">
        <f t="shared" si="150"/>
        <v>0</v>
      </c>
      <c r="T477" s="9"/>
      <c r="U477" s="9">
        <f t="shared" si="150"/>
        <v>0.27339379041216905</v>
      </c>
      <c r="V477" s="9">
        <f t="shared" si="150"/>
        <v>9.6167377900727324E-2</v>
      </c>
      <c r="W477" s="9">
        <f t="shared" si="150"/>
        <v>0.19498111797995377</v>
      </c>
      <c r="X477" s="9">
        <f t="shared" si="150"/>
        <v>7.7042885528464916E-2</v>
      </c>
      <c r="Y477" s="9">
        <f t="shared" si="150"/>
        <v>0.13766813105722234</v>
      </c>
      <c r="Z477" s="9">
        <f t="shared" si="150"/>
        <v>0.34541808799141327</v>
      </c>
      <c r="AA477" s="9">
        <f t="shared" si="150"/>
        <v>4.8546994482753264E-2</v>
      </c>
      <c r="AB477" s="9"/>
      <c r="AC477" s="9">
        <f t="shared" si="150"/>
        <v>9.4394059304268182E-2</v>
      </c>
      <c r="AD477" s="9">
        <f t="shared" si="150"/>
        <v>1.4541853923346698E-2</v>
      </c>
      <c r="AE477" s="9">
        <f t="shared" si="150"/>
        <v>3.0446652115921902E-2</v>
      </c>
      <c r="AF477" s="9">
        <f t="shared" si="150"/>
        <v>2.6331270723398838E-2</v>
      </c>
      <c r="AG477" s="9">
        <f t="shared" si="150"/>
        <v>8.9590491008632603E-2</v>
      </c>
      <c r="AH477" s="9">
        <f t="shared" si="150"/>
        <v>2.7131430568352301E-2</v>
      </c>
      <c r="AI477" s="9">
        <f t="shared" si="150"/>
        <v>4.4649621000592735E-2</v>
      </c>
      <c r="AJ477" s="9"/>
    </row>
    <row r="478" spans="2:36" x14ac:dyDescent="0.3">
      <c r="B478" s="85">
        <f t="shared" si="138"/>
        <v>45382</v>
      </c>
      <c r="C478" s="3"/>
      <c r="D478" s="1"/>
      <c r="E478" s="9">
        <f t="shared" ref="E478:AI478" si="151">E198+E338</f>
        <v>0.19040113145200058</v>
      </c>
      <c r="F478" s="9">
        <f t="shared" si="151"/>
        <v>0.2509511005462704</v>
      </c>
      <c r="G478" s="9">
        <f t="shared" si="151"/>
        <v>0.50836171637864258</v>
      </c>
      <c r="H478" s="9">
        <f t="shared" si="151"/>
        <v>0.49707013675390993</v>
      </c>
      <c r="I478" s="9">
        <f t="shared" si="151"/>
        <v>1.1062487040953592</v>
      </c>
      <c r="J478" s="9">
        <f t="shared" si="151"/>
        <v>2.8598056527262976</v>
      </c>
      <c r="K478" s="9">
        <f t="shared" si="151"/>
        <v>0.4473210776631486</v>
      </c>
      <c r="L478" s="9"/>
      <c r="M478" s="9">
        <f t="shared" si="151"/>
        <v>1.0426161100135826E-2</v>
      </c>
      <c r="N478" s="9">
        <f t="shared" si="151"/>
        <v>0</v>
      </c>
      <c r="O478" s="9">
        <f t="shared" si="151"/>
        <v>0</v>
      </c>
      <c r="P478" s="9">
        <f t="shared" si="151"/>
        <v>0</v>
      </c>
      <c r="Q478" s="9">
        <f t="shared" si="151"/>
        <v>0</v>
      </c>
      <c r="R478" s="9">
        <f t="shared" si="151"/>
        <v>0</v>
      </c>
      <c r="S478" s="9">
        <f t="shared" si="151"/>
        <v>0</v>
      </c>
      <c r="T478" s="9"/>
      <c r="U478" s="9">
        <f t="shared" si="151"/>
        <v>0.28815685964051252</v>
      </c>
      <c r="V478" s="9">
        <f t="shared" si="151"/>
        <v>0.10020267193754782</v>
      </c>
      <c r="W478" s="9">
        <f t="shared" si="151"/>
        <v>0.20318361535043261</v>
      </c>
      <c r="X478" s="9">
        <f t="shared" si="151"/>
        <v>8.1109274739573495E-2</v>
      </c>
      <c r="Y478" s="9">
        <f t="shared" si="151"/>
        <v>0.14514615502064038</v>
      </c>
      <c r="Z478" s="9">
        <f t="shared" si="151"/>
        <v>0.35922120196533014</v>
      </c>
      <c r="AA478" s="9">
        <f t="shared" si="151"/>
        <v>5.0176285365885018E-2</v>
      </c>
      <c r="AB478" s="9"/>
      <c r="AC478" s="9">
        <f t="shared" si="151"/>
        <v>8.9626941562121143E-2</v>
      </c>
      <c r="AD478" s="9">
        <f t="shared" si="151"/>
        <v>1.3920991134163447E-2</v>
      </c>
      <c r="AE478" s="9">
        <f t="shared" si="151"/>
        <v>2.8907168382246412E-2</v>
      </c>
      <c r="AF478" s="9">
        <f t="shared" si="151"/>
        <v>2.6311472052388665E-2</v>
      </c>
      <c r="AG478" s="9">
        <f t="shared" si="151"/>
        <v>8.9408897529808989E-2</v>
      </c>
      <c r="AH478" s="9">
        <f t="shared" si="151"/>
        <v>2.6821899476767129E-2</v>
      </c>
      <c r="AI478" s="9">
        <f t="shared" si="151"/>
        <v>4.4488598840756968E-2</v>
      </c>
      <c r="AJ478" s="9"/>
    </row>
    <row r="479" spans="2:36" x14ac:dyDescent="0.3">
      <c r="B479" s="85">
        <f t="shared" si="138"/>
        <v>45747</v>
      </c>
      <c r="C479" s="3"/>
      <c r="D479" s="1"/>
      <c r="E479" s="9">
        <f t="shared" ref="E479:AI479" si="152">E199+E339</f>
        <v>0.19135313710926055</v>
      </c>
      <c r="F479" s="9">
        <f t="shared" si="152"/>
        <v>0.25474977036044888</v>
      </c>
      <c r="G479" s="9">
        <f t="shared" si="152"/>
        <v>0.51392145186162286</v>
      </c>
      <c r="H479" s="9">
        <f t="shared" si="152"/>
        <v>0.51005473043343696</v>
      </c>
      <c r="I479" s="9">
        <f t="shared" si="152"/>
        <v>1.1361675948240031</v>
      </c>
      <c r="J479" s="9">
        <f t="shared" si="152"/>
        <v>2.9232227337762664</v>
      </c>
      <c r="K479" s="9">
        <f t="shared" si="152"/>
        <v>0.45722373861634491</v>
      </c>
      <c r="L479" s="9"/>
      <c r="M479" s="9">
        <f t="shared" si="152"/>
        <v>1.1393245252559317E-2</v>
      </c>
      <c r="N479" s="9">
        <f t="shared" si="152"/>
        <v>0</v>
      </c>
      <c r="O479" s="9">
        <f t="shared" si="152"/>
        <v>0</v>
      </c>
      <c r="P479" s="9">
        <f t="shared" si="152"/>
        <v>0</v>
      </c>
      <c r="Q479" s="9">
        <f t="shared" si="152"/>
        <v>0</v>
      </c>
      <c r="R479" s="9">
        <f t="shared" si="152"/>
        <v>0</v>
      </c>
      <c r="S479" s="9">
        <f t="shared" si="152"/>
        <v>0</v>
      </c>
      <c r="T479" s="9"/>
      <c r="U479" s="9">
        <f t="shared" si="152"/>
        <v>0.29137654442098337</v>
      </c>
      <c r="V479" s="9">
        <f t="shared" si="152"/>
        <v>0.10359465355854919</v>
      </c>
      <c r="W479" s="9">
        <f t="shared" si="152"/>
        <v>0.21064816244497733</v>
      </c>
      <c r="X479" s="9">
        <f t="shared" si="152"/>
        <v>8.2915907019858945E-2</v>
      </c>
      <c r="Y479" s="9">
        <f t="shared" si="152"/>
        <v>0.14838085557150957</v>
      </c>
      <c r="Z479" s="9">
        <f t="shared" si="152"/>
        <v>0.36726497102823391</v>
      </c>
      <c r="AA479" s="9">
        <f t="shared" si="152"/>
        <v>5.1373355103680643E-2</v>
      </c>
      <c r="AB479" s="9"/>
      <c r="AC479" s="9">
        <f t="shared" si="152"/>
        <v>9.1739531193194918E-2</v>
      </c>
      <c r="AD479" s="9">
        <f t="shared" si="152"/>
        <v>1.4261373690155168E-2</v>
      </c>
      <c r="AE479" s="9">
        <f t="shared" si="152"/>
        <v>2.9615042960917479E-2</v>
      </c>
      <c r="AF479" s="9">
        <f t="shared" si="152"/>
        <v>2.6941123387223313E-2</v>
      </c>
      <c r="AG479" s="9">
        <f t="shared" si="152"/>
        <v>9.1549875110779194E-2</v>
      </c>
      <c r="AH479" s="9">
        <f t="shared" si="152"/>
        <v>2.7457843019000255E-2</v>
      </c>
      <c r="AI479" s="9">
        <f t="shared" si="152"/>
        <v>4.554456360222138E-2</v>
      </c>
      <c r="AJ479" s="9"/>
    </row>
    <row r="480" spans="2:36" x14ac:dyDescent="0.3">
      <c r="B480" s="85">
        <f t="shared" si="138"/>
        <v>46112</v>
      </c>
      <c r="C480" s="3"/>
      <c r="D480" s="1"/>
      <c r="E480" s="9">
        <f t="shared" ref="E480:AI480" si="153">E200+E340</f>
        <v>0.19230990279480684</v>
      </c>
      <c r="F480" s="9">
        <f t="shared" si="153"/>
        <v>0.26680724771499664</v>
      </c>
      <c r="G480" s="9">
        <f t="shared" si="153"/>
        <v>0.54048215008982969</v>
      </c>
      <c r="H480" s="9">
        <f t="shared" si="153"/>
        <v>0.51486838997700779</v>
      </c>
      <c r="I480" s="9">
        <f t="shared" si="153"/>
        <v>1.1458850581738678</v>
      </c>
      <c r="J480" s="9">
        <f t="shared" si="153"/>
        <v>2.9872024904954162</v>
      </c>
      <c r="K480" s="9">
        <f t="shared" si="153"/>
        <v>0.46721424315213145</v>
      </c>
      <c r="L480" s="9"/>
      <c r="M480" s="9">
        <f t="shared" si="153"/>
        <v>1.1571611681421241E-2</v>
      </c>
      <c r="N480" s="9">
        <f t="shared" si="153"/>
        <v>0</v>
      </c>
      <c r="O480" s="9">
        <f t="shared" si="153"/>
        <v>0</v>
      </c>
      <c r="P480" s="9">
        <f t="shared" si="153"/>
        <v>0</v>
      </c>
      <c r="Q480" s="9">
        <f t="shared" si="153"/>
        <v>0</v>
      </c>
      <c r="R480" s="9">
        <f t="shared" si="153"/>
        <v>0</v>
      </c>
      <c r="S480" s="9">
        <f t="shared" si="153"/>
        <v>0</v>
      </c>
      <c r="T480" s="9"/>
      <c r="U480" s="9">
        <f t="shared" si="153"/>
        <v>0.30636382332464068</v>
      </c>
      <c r="V480" s="9">
        <f t="shared" si="153"/>
        <v>0.1047972943039404</v>
      </c>
      <c r="W480" s="9">
        <f t="shared" si="153"/>
        <v>0.21252057948250003</v>
      </c>
      <c r="X480" s="9">
        <f t="shared" si="153"/>
        <v>8.4991675614924364E-2</v>
      </c>
      <c r="Y480" s="9">
        <f t="shared" si="153"/>
        <v>0.15199767146933135</v>
      </c>
      <c r="Z480" s="9">
        <f t="shared" si="153"/>
        <v>0.3752599582294518</v>
      </c>
      <c r="AA480" s="9">
        <f t="shared" si="153"/>
        <v>5.2414013674613721E-2</v>
      </c>
      <c r="AB480" s="9"/>
      <c r="AC480" s="9">
        <f t="shared" si="153"/>
        <v>9.3871006047040337E-2</v>
      </c>
      <c r="AD480" s="9">
        <f t="shared" si="153"/>
        <v>1.4604812046928451E-2</v>
      </c>
      <c r="AE480" s="9">
        <f t="shared" si="153"/>
        <v>3.0329273606165687E-2</v>
      </c>
      <c r="AF480" s="9">
        <f t="shared" si="153"/>
        <v>2.7576413448605008E-2</v>
      </c>
      <c r="AG480" s="9">
        <f t="shared" si="153"/>
        <v>9.3710027245120828E-2</v>
      </c>
      <c r="AH480" s="9">
        <f t="shared" si="153"/>
        <v>2.811498792245018E-2</v>
      </c>
      <c r="AI480" s="9">
        <f t="shared" si="153"/>
        <v>4.6635653610789828E-2</v>
      </c>
      <c r="AJ480" s="9"/>
    </row>
    <row r="481" spans="2:36" x14ac:dyDescent="0.3">
      <c r="B481" s="85">
        <f t="shared" si="138"/>
        <v>46477</v>
      </c>
      <c r="C481" s="3"/>
      <c r="D481" s="1"/>
      <c r="E481" s="9">
        <f t="shared" ref="E481:AI481" si="154">E201+E341</f>
        <v>0.19500410878159263</v>
      </c>
      <c r="F481" s="9">
        <f t="shared" si="154"/>
        <v>0.26814128395357156</v>
      </c>
      <c r="G481" s="9">
        <f t="shared" si="154"/>
        <v>0.54318456084027877</v>
      </c>
      <c r="H481" s="9">
        <f t="shared" si="154"/>
        <v>0.53032193265454364</v>
      </c>
      <c r="I481" s="9">
        <f t="shared" si="154"/>
        <v>1.1803034253387898</v>
      </c>
      <c r="J481" s="9">
        <f t="shared" si="154"/>
        <v>3.0517489642134139</v>
      </c>
      <c r="K481" s="9">
        <f t="shared" si="154"/>
        <v>0.4772932221398104</v>
      </c>
      <c r="L481" s="9"/>
      <c r="M481" s="9">
        <f t="shared" si="154"/>
        <v>1.2675602697666188E-2</v>
      </c>
      <c r="N481" s="9">
        <f t="shared" si="154"/>
        <v>0</v>
      </c>
      <c r="O481" s="9">
        <f t="shared" si="154"/>
        <v>0</v>
      </c>
      <c r="P481" s="9">
        <f t="shared" si="154"/>
        <v>0</v>
      </c>
      <c r="Q481" s="9">
        <f t="shared" si="154"/>
        <v>0</v>
      </c>
      <c r="R481" s="9">
        <f t="shared" si="154"/>
        <v>0</v>
      </c>
      <c r="S481" s="9">
        <f t="shared" si="154"/>
        <v>0</v>
      </c>
      <c r="T481" s="9"/>
      <c r="U481" s="9">
        <f t="shared" si="154"/>
        <v>0.30789564244126377</v>
      </c>
      <c r="V481" s="9">
        <f t="shared" si="154"/>
        <v>0.10824123099359342</v>
      </c>
      <c r="W481" s="9">
        <f t="shared" si="154"/>
        <v>0.22009645890360838</v>
      </c>
      <c r="X481" s="9">
        <f t="shared" si="154"/>
        <v>8.7992534366136466E-2</v>
      </c>
      <c r="Y481" s="9">
        <f t="shared" si="154"/>
        <v>0.15747074024191826</v>
      </c>
      <c r="Z481" s="9">
        <f t="shared" si="154"/>
        <v>0.38344655389578353</v>
      </c>
      <c r="AA481" s="9">
        <f t="shared" si="154"/>
        <v>5.3631757591770433E-2</v>
      </c>
      <c r="AB481" s="9"/>
      <c r="AC481" s="9">
        <f t="shared" si="154"/>
        <v>9.6021502161144412E-2</v>
      </c>
      <c r="AD481" s="9">
        <f t="shared" si="154"/>
        <v>1.495132825292721E-2</v>
      </c>
      <c r="AE481" s="9">
        <f t="shared" si="154"/>
        <v>3.1049906181792351E-2</v>
      </c>
      <c r="AF481" s="9">
        <f t="shared" si="154"/>
        <v>2.8221484044528115E-2</v>
      </c>
      <c r="AG481" s="9">
        <f t="shared" si="154"/>
        <v>9.5900119544653162E-2</v>
      </c>
      <c r="AH481" s="9">
        <f t="shared" si="154"/>
        <v>2.8785624074087877E-2</v>
      </c>
      <c r="AI481" s="9">
        <f t="shared" si="154"/>
        <v>4.7746242798955188E-2</v>
      </c>
      <c r="AJ481" s="9"/>
    </row>
    <row r="482" spans="2:36" x14ac:dyDescent="0.3">
      <c r="B482" s="85">
        <f t="shared" si="138"/>
        <v>46843</v>
      </c>
      <c r="C482" s="3"/>
      <c r="D482" s="1"/>
      <c r="E482" s="9">
        <f t="shared" ref="E482:AI482" si="155">E202+E342</f>
        <v>0.20917917953727283</v>
      </c>
      <c r="F482" s="9">
        <f t="shared" si="155"/>
        <v>0.2720642545110209</v>
      </c>
      <c r="G482" s="9">
        <f t="shared" si="155"/>
        <v>0.54896390617084223</v>
      </c>
      <c r="H482" s="9">
        <f t="shared" si="155"/>
        <v>0.54591713904910522</v>
      </c>
      <c r="I482" s="9">
        <f t="shared" si="155"/>
        <v>1.2150373290489067</v>
      </c>
      <c r="J482" s="9">
        <f t="shared" si="155"/>
        <v>3.1168662226063288</v>
      </c>
      <c r="K482" s="9">
        <f t="shared" si="155"/>
        <v>0.4874613105612875</v>
      </c>
      <c r="L482" s="9"/>
      <c r="M482" s="9">
        <f t="shared" si="155"/>
        <v>1.3667727094151365E-2</v>
      </c>
      <c r="N482" s="9">
        <f t="shared" si="155"/>
        <v>0</v>
      </c>
      <c r="O482" s="9">
        <f t="shared" si="155"/>
        <v>0</v>
      </c>
      <c r="P482" s="9">
        <f t="shared" si="155"/>
        <v>0</v>
      </c>
      <c r="Q482" s="9">
        <f t="shared" si="155"/>
        <v>0</v>
      </c>
      <c r="R482" s="9">
        <f t="shared" si="155"/>
        <v>0</v>
      </c>
      <c r="S482" s="9">
        <f t="shared" si="155"/>
        <v>0</v>
      </c>
      <c r="T482" s="9"/>
      <c r="U482" s="9">
        <f t="shared" si="155"/>
        <v>0.31124083828287108</v>
      </c>
      <c r="V482" s="9">
        <f t="shared" si="155"/>
        <v>0.10947396841762277</v>
      </c>
      <c r="W482" s="9">
        <f t="shared" si="155"/>
        <v>0.2220243296650829</v>
      </c>
      <c r="X482" s="9">
        <f t="shared" si="155"/>
        <v>8.9854704489732304E-2</v>
      </c>
      <c r="Y482" s="9">
        <f t="shared" si="155"/>
        <v>0.16080488675188476</v>
      </c>
      <c r="Z482" s="9">
        <f t="shared" si="155"/>
        <v>0.39373862019236672</v>
      </c>
      <c r="AA482" s="9">
        <f t="shared" si="155"/>
        <v>5.5067984063856795E-2</v>
      </c>
      <c r="AB482" s="9"/>
      <c r="AC482" s="9">
        <f t="shared" si="155"/>
        <v>9.8219362558741516E-2</v>
      </c>
      <c r="AD482" s="9">
        <f t="shared" si="155"/>
        <v>1.5300944500684784E-2</v>
      </c>
      <c r="AE482" s="9">
        <f t="shared" si="155"/>
        <v>3.1776986851335134E-2</v>
      </c>
      <c r="AF482" s="9">
        <f t="shared" si="155"/>
        <v>2.8895297881687938E-2</v>
      </c>
      <c r="AG482" s="9">
        <f t="shared" si="155"/>
        <v>9.8187927714065371E-2</v>
      </c>
      <c r="AH482" s="9">
        <f t="shared" si="155"/>
        <v>2.9470287421915077E-2</v>
      </c>
      <c r="AI482" s="9">
        <f t="shared" si="155"/>
        <v>4.8882931694142998E-2</v>
      </c>
      <c r="AJ482" s="9"/>
    </row>
    <row r="483" spans="2:36" x14ac:dyDescent="0.3">
      <c r="B483" s="85">
        <f t="shared" si="138"/>
        <v>47208</v>
      </c>
      <c r="C483" s="3"/>
      <c r="D483" s="1"/>
      <c r="E483" s="9">
        <f t="shared" ref="E483:AI483" si="156">E203+E343</f>
        <v>0.21022507543495925</v>
      </c>
      <c r="F483" s="9">
        <f t="shared" si="156"/>
        <v>0.28437087034146635</v>
      </c>
      <c r="G483" s="9">
        <f t="shared" si="156"/>
        <v>0.57606148536583768</v>
      </c>
      <c r="H483" s="9">
        <f t="shared" si="156"/>
        <v>0.55935753274265609</v>
      </c>
      <c r="I483" s="9">
        <f t="shared" si="156"/>
        <v>1.2459915862026292</v>
      </c>
      <c r="J483" s="9">
        <f t="shared" si="156"/>
        <v>3.1825583598590672</v>
      </c>
      <c r="K483" s="9">
        <f t="shared" si="156"/>
        <v>0.49771914753642593</v>
      </c>
      <c r="L483" s="9"/>
      <c r="M483" s="9">
        <f t="shared" si="156"/>
        <v>1.3859296055450453E-2</v>
      </c>
      <c r="N483" s="9">
        <f t="shared" si="156"/>
        <v>0</v>
      </c>
      <c r="O483" s="9">
        <f t="shared" si="156"/>
        <v>0</v>
      </c>
      <c r="P483" s="9">
        <f t="shared" si="156"/>
        <v>0</v>
      </c>
      <c r="Q483" s="9">
        <f t="shared" si="156"/>
        <v>0</v>
      </c>
      <c r="R483" s="9">
        <f t="shared" si="156"/>
        <v>0</v>
      </c>
      <c r="S483" s="9">
        <f t="shared" si="156"/>
        <v>0</v>
      </c>
      <c r="T483" s="9"/>
      <c r="U483" s="9">
        <f t="shared" si="156"/>
        <v>0.32653141106957423</v>
      </c>
      <c r="V483" s="9">
        <f t="shared" si="156"/>
        <v>0.11366554990418767</v>
      </c>
      <c r="W483" s="9">
        <f t="shared" si="156"/>
        <v>0.23054454884354555</v>
      </c>
      <c r="X483" s="9">
        <f t="shared" si="156"/>
        <v>9.1733296501204944E-2</v>
      </c>
      <c r="Y483" s="9">
        <f t="shared" si="156"/>
        <v>0.16416843795844493</v>
      </c>
      <c r="Z483" s="9">
        <f t="shared" si="156"/>
        <v>0.40412402098806821</v>
      </c>
      <c r="AA483" s="9">
        <f t="shared" si="156"/>
        <v>5.6517232006724198E-2</v>
      </c>
      <c r="AB483" s="9"/>
      <c r="AC483" s="9">
        <f t="shared" si="156"/>
        <v>0.10065102454094624</v>
      </c>
      <c r="AD483" s="9">
        <f t="shared" si="156"/>
        <v>1.5659048910313385E-2</v>
      </c>
      <c r="AE483" s="9">
        <f t="shared" si="156"/>
        <v>3.2516624146877844E-2</v>
      </c>
      <c r="AF483" s="9">
        <f t="shared" si="156"/>
        <v>2.9589956623137074E-2</v>
      </c>
      <c r="AG483" s="9">
        <f t="shared" si="156"/>
        <v>0.10055329708760245</v>
      </c>
      <c r="AH483" s="9">
        <f t="shared" si="156"/>
        <v>3.0168760260455802E-2</v>
      </c>
      <c r="AI483" s="9">
        <f t="shared" si="156"/>
        <v>5.0039618227922342E-2</v>
      </c>
      <c r="AJ483" s="9"/>
    </row>
    <row r="484" spans="2:36" x14ac:dyDescent="0.3">
      <c r="B484" s="85">
        <f t="shared" si="138"/>
        <v>47573</v>
      </c>
      <c r="C484" s="3"/>
      <c r="D484" s="1"/>
      <c r="E484" s="9">
        <f t="shared" ref="E484:AI484" si="157">E204+E344</f>
        <v>0.211276200812134</v>
      </c>
      <c r="F484" s="9">
        <f t="shared" si="157"/>
        <v>0.28579272469317368</v>
      </c>
      <c r="G484" s="9">
        <f t="shared" si="157"/>
        <v>0.57894179279266655</v>
      </c>
      <c r="H484" s="9">
        <f t="shared" si="157"/>
        <v>0.56446331465659272</v>
      </c>
      <c r="I484" s="9">
        <f t="shared" si="157"/>
        <v>1.2563395095315439</v>
      </c>
      <c r="J484" s="9">
        <f t="shared" si="157"/>
        <v>3.2747249027515837</v>
      </c>
      <c r="K484" s="9">
        <f t="shared" si="157"/>
        <v>0.51311823593271111</v>
      </c>
      <c r="L484" s="9"/>
      <c r="M484" s="9">
        <f t="shared" si="157"/>
        <v>1.4866649601214088E-2</v>
      </c>
      <c r="N484" s="9">
        <f t="shared" si="157"/>
        <v>0</v>
      </c>
      <c r="O484" s="9">
        <f t="shared" si="157"/>
        <v>0</v>
      </c>
      <c r="P484" s="9">
        <f t="shared" si="157"/>
        <v>0</v>
      </c>
      <c r="Q484" s="9">
        <f t="shared" si="157"/>
        <v>0</v>
      </c>
      <c r="R484" s="9">
        <f t="shared" si="157"/>
        <v>0</v>
      </c>
      <c r="S484" s="9">
        <f t="shared" si="157"/>
        <v>0</v>
      </c>
      <c r="T484" s="9"/>
      <c r="U484" s="9">
        <f t="shared" si="157"/>
        <v>0.3281640681249221</v>
      </c>
      <c r="V484" s="9">
        <f t="shared" si="157"/>
        <v>0.11719784648637402</v>
      </c>
      <c r="W484" s="9">
        <f t="shared" si="157"/>
        <v>0.23830873656921348</v>
      </c>
      <c r="X484" s="9">
        <f t="shared" si="157"/>
        <v>9.3628428065180083E-2</v>
      </c>
      <c r="Y484" s="9">
        <f t="shared" si="157"/>
        <v>0.16756160455490185</v>
      </c>
      <c r="Z484" s="9">
        <f t="shared" si="157"/>
        <v>0.41242740356853924</v>
      </c>
      <c r="AA484" s="9">
        <f t="shared" si="157"/>
        <v>5.7599403759235876E-2</v>
      </c>
      <c r="AB484" s="9"/>
      <c r="AC484" s="9">
        <f t="shared" si="157"/>
        <v>0.10310454765890903</v>
      </c>
      <c r="AD484" s="9">
        <f t="shared" si="157"/>
        <v>1.6034804351404572E-2</v>
      </c>
      <c r="AE484" s="9">
        <f t="shared" si="157"/>
        <v>3.3303184431189618E-2</v>
      </c>
      <c r="AF484" s="9">
        <f t="shared" si="157"/>
        <v>3.0280116192562014E-2</v>
      </c>
      <c r="AG484" s="9">
        <f t="shared" si="157"/>
        <v>0.10289328702810423</v>
      </c>
      <c r="AH484" s="9">
        <f t="shared" si="157"/>
        <v>3.0881585217254044E-2</v>
      </c>
      <c r="AI484" s="9">
        <f t="shared" si="157"/>
        <v>5.1222971261285666E-2</v>
      </c>
      <c r="AJ484" s="9"/>
    </row>
    <row r="485" spans="2:36" x14ac:dyDescent="0.3">
      <c r="B485" s="85">
        <f t="shared" si="138"/>
        <v>47938</v>
      </c>
      <c r="C485" s="3"/>
      <c r="D485" s="1"/>
      <c r="E485" s="9">
        <f t="shared" ref="E485:AI485" si="158">E205+E345</f>
        <v>0.21410015218434467</v>
      </c>
      <c r="F485" s="9">
        <f t="shared" si="158"/>
        <v>0.28984288040897954</v>
      </c>
      <c r="G485" s="9">
        <f t="shared" si="158"/>
        <v>0.58494610576050476</v>
      </c>
      <c r="H485" s="9">
        <f t="shared" si="158"/>
        <v>0.58042435429983841</v>
      </c>
      <c r="I485" s="9">
        <f t="shared" si="158"/>
        <v>1.2918882454944178</v>
      </c>
      <c r="J485" s="9">
        <f t="shared" si="158"/>
        <v>3.3662939181054257</v>
      </c>
      <c r="K485" s="9">
        <f t="shared" si="158"/>
        <v>0.52640557570992619</v>
      </c>
      <c r="L485" s="9"/>
      <c r="M485" s="9">
        <f t="shared" si="158"/>
        <v>1.5065448559064921E-2</v>
      </c>
      <c r="N485" s="9">
        <f t="shared" si="158"/>
        <v>0</v>
      </c>
      <c r="O485" s="9">
        <f t="shared" si="158"/>
        <v>0</v>
      </c>
      <c r="P485" s="9">
        <f t="shared" si="158"/>
        <v>0</v>
      </c>
      <c r="Q485" s="9">
        <f t="shared" si="158"/>
        <v>0</v>
      </c>
      <c r="R485" s="9">
        <f t="shared" si="158"/>
        <v>0</v>
      </c>
      <c r="S485" s="9">
        <f t="shared" si="158"/>
        <v>0</v>
      </c>
      <c r="T485" s="9"/>
      <c r="U485" s="9">
        <f t="shared" si="158"/>
        <v>0.33163782751392579</v>
      </c>
      <c r="V485" s="9">
        <f t="shared" si="158"/>
        <v>0.11848579190818978</v>
      </c>
      <c r="W485" s="9">
        <f t="shared" si="158"/>
        <v>0.24034014170357892</v>
      </c>
      <c r="X485" s="9">
        <f t="shared" si="158"/>
        <v>9.5540217612382392E-2</v>
      </c>
      <c r="Y485" s="9">
        <f t="shared" si="158"/>
        <v>0.17098459860637444</v>
      </c>
      <c r="Z485" s="9">
        <f t="shared" si="158"/>
        <v>0.42092699208254292</v>
      </c>
      <c r="AA485" s="9">
        <f t="shared" si="158"/>
        <v>5.8862331933302904E-2</v>
      </c>
      <c r="AB485" s="9"/>
      <c r="AC485" s="9">
        <f t="shared" si="158"/>
        <v>0.10558008973243795</v>
      </c>
      <c r="AD485" s="9">
        <f t="shared" si="158"/>
        <v>1.6399401097150205E-2</v>
      </c>
      <c r="AE485" s="9">
        <f t="shared" si="158"/>
        <v>3.4056274757053501E-2</v>
      </c>
      <c r="AF485" s="9">
        <f t="shared" si="158"/>
        <v>3.1010543003958779E-2</v>
      </c>
      <c r="AG485" s="9">
        <f t="shared" si="158"/>
        <v>0.10538031029093074</v>
      </c>
      <c r="AH485" s="9">
        <f t="shared" si="158"/>
        <v>3.1616688387284597E-2</v>
      </c>
      <c r="AI485" s="9">
        <f t="shared" si="158"/>
        <v>5.244323304598001E-2</v>
      </c>
      <c r="AJ485" s="9"/>
    </row>
    <row r="486" spans="2:36" x14ac:dyDescent="0.3">
      <c r="B486" s="85">
        <f t="shared" si="138"/>
        <v>48304</v>
      </c>
      <c r="C486" s="3"/>
      <c r="D486" s="1"/>
      <c r="E486" s="9">
        <f t="shared" ref="E486:AI486" si="159">E206+E346</f>
        <v>0.22863669077708093</v>
      </c>
      <c r="F486" s="9">
        <f t="shared" si="159"/>
        <v>0.30240340612766192</v>
      </c>
      <c r="G486" s="9">
        <f t="shared" si="159"/>
        <v>0.61259071684948041</v>
      </c>
      <c r="H486" s="9">
        <f t="shared" si="159"/>
        <v>0.59653089275665017</v>
      </c>
      <c r="I486" s="9">
        <f t="shared" si="159"/>
        <v>1.327761060329183</v>
      </c>
      <c r="J486" s="9">
        <f t="shared" si="159"/>
        <v>3.4339885752766905</v>
      </c>
      <c r="K486" s="9">
        <f t="shared" si="159"/>
        <v>0.53697602948449052</v>
      </c>
      <c r="L486" s="9"/>
      <c r="M486" s="9">
        <f t="shared" si="159"/>
        <v>1.6213324927822119E-2</v>
      </c>
      <c r="N486" s="9">
        <f t="shared" si="159"/>
        <v>0</v>
      </c>
      <c r="O486" s="9">
        <f t="shared" si="159"/>
        <v>0</v>
      </c>
      <c r="P486" s="9">
        <f t="shared" si="159"/>
        <v>0</v>
      </c>
      <c r="Q486" s="9">
        <f t="shared" si="159"/>
        <v>0</v>
      </c>
      <c r="R486" s="9">
        <f t="shared" si="159"/>
        <v>0</v>
      </c>
      <c r="S486" s="9">
        <f t="shared" si="159"/>
        <v>0</v>
      </c>
      <c r="T486" s="9"/>
      <c r="U486" s="9">
        <f t="shared" si="159"/>
        <v>0.34723743257015416</v>
      </c>
      <c r="V486" s="9">
        <f t="shared" si="159"/>
        <v>0.12207190348794367</v>
      </c>
      <c r="W486" s="9">
        <f t="shared" si="159"/>
        <v>0.24821958732998603</v>
      </c>
      <c r="X486" s="9">
        <f t="shared" si="159"/>
        <v>9.7729570546684352E-2</v>
      </c>
      <c r="Y486" s="9">
        <f t="shared" si="159"/>
        <v>0.17480176587411222</v>
      </c>
      <c r="Z486" s="9">
        <f t="shared" si="159"/>
        <v>0.431575217658282</v>
      </c>
      <c r="AA486" s="9">
        <f t="shared" si="159"/>
        <v>6.0348248425695965E-2</v>
      </c>
      <c r="AB486" s="9"/>
      <c r="AC486" s="9">
        <f t="shared" si="159"/>
        <v>0.10807780961301068</v>
      </c>
      <c r="AD486" s="9">
        <f t="shared" si="159"/>
        <v>1.6792733682532278E-2</v>
      </c>
      <c r="AE486" s="9">
        <f t="shared" si="159"/>
        <v>3.4869095572233437E-2</v>
      </c>
      <c r="AF486" s="9">
        <f t="shared" si="159"/>
        <v>3.1732481480226324E-2</v>
      </c>
      <c r="AG486" s="9">
        <f t="shared" si="159"/>
        <v>0.10783169033122716</v>
      </c>
      <c r="AH486" s="9">
        <f t="shared" si="159"/>
        <v>3.236616886183738E-2</v>
      </c>
      <c r="AI486" s="9">
        <f t="shared" si="159"/>
        <v>5.368438938409352E-2</v>
      </c>
      <c r="AJ486" s="9"/>
    </row>
    <row r="487" spans="2:36" x14ac:dyDescent="0.3">
      <c r="B487" s="85">
        <f t="shared" si="138"/>
        <v>48669</v>
      </c>
      <c r="C487" s="3"/>
      <c r="D487" s="1"/>
      <c r="E487" s="9">
        <f t="shared" ref="E487:AI487" si="160">E207+E347</f>
        <v>0.2297798742309663</v>
      </c>
      <c r="F487" s="9">
        <f t="shared" si="160"/>
        <v>0.30656289270136589</v>
      </c>
      <c r="G487" s="9">
        <f t="shared" si="160"/>
        <v>0.61879444821774132</v>
      </c>
      <c r="H487" s="9">
        <f t="shared" si="160"/>
        <v>0.61278398598917239</v>
      </c>
      <c r="I487" s="9">
        <f t="shared" si="160"/>
        <v>1.3639603061061574</v>
      </c>
      <c r="J487" s="9">
        <f t="shared" si="160"/>
        <v>3.502276021671717</v>
      </c>
      <c r="K487" s="9">
        <f t="shared" si="160"/>
        <v>0.54763902765740791</v>
      </c>
      <c r="L487" s="9"/>
      <c r="M487" s="9">
        <f t="shared" si="160"/>
        <v>1.7372303424052913E-2</v>
      </c>
      <c r="N487" s="9">
        <f t="shared" si="160"/>
        <v>0</v>
      </c>
      <c r="O487" s="9">
        <f t="shared" si="160"/>
        <v>0</v>
      </c>
      <c r="P487" s="9">
        <f t="shared" si="160"/>
        <v>0</v>
      </c>
      <c r="Q487" s="9">
        <f t="shared" si="160"/>
        <v>0</v>
      </c>
      <c r="R487" s="9">
        <f t="shared" si="160"/>
        <v>0</v>
      </c>
      <c r="S487" s="9">
        <f t="shared" si="160"/>
        <v>0</v>
      </c>
      <c r="T487" s="9"/>
      <c r="U487" s="9">
        <f t="shared" si="160"/>
        <v>0.35082493399534387</v>
      </c>
      <c r="V487" s="9">
        <f t="shared" si="160"/>
        <v>0.12339125630556586</v>
      </c>
      <c r="W487" s="9">
        <f t="shared" si="160"/>
        <v>0.25030896632920679</v>
      </c>
      <c r="X487" s="9">
        <f t="shared" si="160"/>
        <v>0.10087236821033771</v>
      </c>
      <c r="Y487" s="9">
        <f t="shared" si="160"/>
        <v>0.18053202676331059</v>
      </c>
      <c r="Z487" s="9">
        <f t="shared" si="160"/>
        <v>0.44231940231497674</v>
      </c>
      <c r="AA487" s="9">
        <f t="shared" si="160"/>
        <v>6.1847552524714647E-2</v>
      </c>
      <c r="AB487" s="9"/>
      <c r="AC487" s="9">
        <f t="shared" si="160"/>
        <v>0.11059786719014582</v>
      </c>
      <c r="AD487" s="9">
        <f t="shared" si="160"/>
        <v>1.7204259993129113E-2</v>
      </c>
      <c r="AE487" s="9">
        <f t="shared" si="160"/>
        <v>3.5730122073906606E-2</v>
      </c>
      <c r="AF487" s="9">
        <f t="shared" si="160"/>
        <v>3.2484426346221215E-2</v>
      </c>
      <c r="AG487" s="9">
        <f t="shared" si="160"/>
        <v>0.11038508094154005</v>
      </c>
      <c r="AH487" s="9">
        <f t="shared" si="160"/>
        <v>3.3130580042013566E-2</v>
      </c>
      <c r="AI487" s="9">
        <f t="shared" si="160"/>
        <v>5.4953213964081926E-2</v>
      </c>
      <c r="AJ487" s="9"/>
    </row>
    <row r="488" spans="2:36" x14ac:dyDescent="0.3">
      <c r="B488" s="85">
        <f t="shared" si="138"/>
        <v>49034</v>
      </c>
      <c r="C488" s="3"/>
      <c r="D488" s="1"/>
      <c r="E488" s="9">
        <f t="shared" ref="E488:AI488" si="161">E208+E348</f>
        <v>0.23092877360212111</v>
      </c>
      <c r="F488" s="9">
        <f t="shared" si="161"/>
        <v>0.31931840937745942</v>
      </c>
      <c r="G488" s="9">
        <f t="shared" si="161"/>
        <v>0.64685611782161878</v>
      </c>
      <c r="H488" s="9">
        <f t="shared" si="161"/>
        <v>0.6291846968817012</v>
      </c>
      <c r="I488" s="9">
        <f t="shared" si="161"/>
        <v>1.4004883503143939</v>
      </c>
      <c r="J488" s="9">
        <f t="shared" si="161"/>
        <v>3.5975777041323589</v>
      </c>
      <c r="K488" s="9">
        <f t="shared" si="161"/>
        <v>0.5635478683446844</v>
      </c>
      <c r="L488" s="9"/>
      <c r="M488" s="9">
        <f t="shared" si="161"/>
        <v>1.8416124326143937E-2</v>
      </c>
      <c r="N488" s="9">
        <f t="shared" si="161"/>
        <v>0</v>
      </c>
      <c r="O488" s="9">
        <f t="shared" si="161"/>
        <v>0</v>
      </c>
      <c r="P488" s="9">
        <f t="shared" si="161"/>
        <v>0</v>
      </c>
      <c r="Q488" s="9">
        <f t="shared" si="161"/>
        <v>0</v>
      </c>
      <c r="R488" s="9">
        <f t="shared" si="161"/>
        <v>0</v>
      </c>
      <c r="S488" s="9">
        <f t="shared" si="161"/>
        <v>0</v>
      </c>
      <c r="T488" s="9"/>
      <c r="U488" s="9">
        <f t="shared" si="161"/>
        <v>0.36666023727856395</v>
      </c>
      <c r="V488" s="9">
        <f t="shared" si="161"/>
        <v>0.12774444514225758</v>
      </c>
      <c r="W488" s="9">
        <f t="shared" si="161"/>
        <v>0.25915772293942768</v>
      </c>
      <c r="X488" s="9">
        <f t="shared" si="161"/>
        <v>0.1028421406233804</v>
      </c>
      <c r="Y488" s="9">
        <f t="shared" si="161"/>
        <v>0.18405884492835606</v>
      </c>
      <c r="Z488" s="9">
        <f t="shared" si="161"/>
        <v>0.4531602394377966</v>
      </c>
      <c r="AA488" s="9">
        <f t="shared" si="161"/>
        <v>6.336034095851284E-2</v>
      </c>
      <c r="AB488" s="9"/>
      <c r="AC488" s="9">
        <f t="shared" si="161"/>
        <v>0.113169486326307</v>
      </c>
      <c r="AD488" s="9">
        <f t="shared" si="161"/>
        <v>1.7604738012179526E-2</v>
      </c>
      <c r="AE488" s="9">
        <f t="shared" si="161"/>
        <v>3.6557753583570801E-2</v>
      </c>
      <c r="AF488" s="9">
        <f t="shared" si="161"/>
        <v>3.3262530554896148E-2</v>
      </c>
      <c r="AG488" s="9">
        <f t="shared" si="161"/>
        <v>0.1130308366239469</v>
      </c>
      <c r="AH488" s="9">
        <f t="shared" si="161"/>
        <v>3.3917970119982627E-2</v>
      </c>
      <c r="AI488" s="9">
        <f t="shared" si="161"/>
        <v>5.626010776251715E-2</v>
      </c>
      <c r="AJ488" s="9"/>
    </row>
    <row r="489" spans="2:36" x14ac:dyDescent="0.3">
      <c r="B489" s="85">
        <f t="shared" si="138"/>
        <v>49399</v>
      </c>
      <c r="C489" s="3"/>
      <c r="D489" s="1"/>
      <c r="E489" s="9">
        <f t="shared" ref="E489:AI489" si="162">E209+E349</f>
        <v>0.23388660526608995</v>
      </c>
      <c r="F489" s="9">
        <f t="shared" si="162"/>
        <v>0.32358901184958166</v>
      </c>
      <c r="G489" s="9">
        <f t="shared" si="162"/>
        <v>0.65326266249202525</v>
      </c>
      <c r="H489" s="9">
        <f t="shared" si="162"/>
        <v>0.64336679603499836</v>
      </c>
      <c r="I489" s="9">
        <f t="shared" si="162"/>
        <v>1.4331256267725228</v>
      </c>
      <c r="J489" s="9">
        <f t="shared" si="162"/>
        <v>3.6922762082632259</v>
      </c>
      <c r="K489" s="9">
        <f t="shared" si="162"/>
        <v>0.57730340488577503</v>
      </c>
      <c r="L489" s="9"/>
      <c r="M489" s="9">
        <f t="shared" si="162"/>
        <v>1.8635178703983436E-2</v>
      </c>
      <c r="N489" s="9">
        <f t="shared" si="162"/>
        <v>0</v>
      </c>
      <c r="O489" s="9">
        <f t="shared" si="162"/>
        <v>0</v>
      </c>
      <c r="P489" s="9">
        <f t="shared" si="162"/>
        <v>0</v>
      </c>
      <c r="Q489" s="9">
        <f t="shared" si="162"/>
        <v>0</v>
      </c>
      <c r="R489" s="9">
        <f t="shared" si="162"/>
        <v>0</v>
      </c>
      <c r="S489" s="9">
        <f t="shared" si="162"/>
        <v>0</v>
      </c>
      <c r="T489" s="9"/>
      <c r="U489" s="9">
        <f t="shared" si="162"/>
        <v>0.37036341215277579</v>
      </c>
      <c r="V489" s="9">
        <f t="shared" si="162"/>
        <v>0.1314219801278918</v>
      </c>
      <c r="W489" s="9">
        <f t="shared" si="162"/>
        <v>0.26723192431136938</v>
      </c>
      <c r="X489" s="9">
        <f t="shared" si="162"/>
        <v>0.10509380653827591</v>
      </c>
      <c r="Y489" s="9">
        <f t="shared" si="162"/>
        <v>0.18798603963042543</v>
      </c>
      <c r="Z489" s="9">
        <f t="shared" si="162"/>
        <v>0.46409842694678688</v>
      </c>
      <c r="AA489" s="9">
        <f t="shared" si="162"/>
        <v>6.4886711087835933E-2</v>
      </c>
      <c r="AB489" s="9"/>
      <c r="AC489" s="9">
        <f t="shared" si="162"/>
        <v>0.11595557955913433</v>
      </c>
      <c r="AD489" s="9">
        <f t="shared" si="162"/>
        <v>1.802913694162361E-2</v>
      </c>
      <c r="AE489" s="9">
        <f t="shared" si="162"/>
        <v>3.7440353570019416E-2</v>
      </c>
      <c r="AF489" s="9">
        <f t="shared" si="162"/>
        <v>3.4051871803193648E-2</v>
      </c>
      <c r="AG489" s="9">
        <f t="shared" si="162"/>
        <v>0.11571135023654038</v>
      </c>
      <c r="AH489" s="9">
        <f t="shared" si="162"/>
        <v>3.4720321707217644E-2</v>
      </c>
      <c r="AI489" s="9">
        <f t="shared" si="162"/>
        <v>5.7588819515274003E-2</v>
      </c>
      <c r="AJ489" s="9"/>
    </row>
    <row r="490" spans="2:36" x14ac:dyDescent="0.3">
      <c r="B490" s="85">
        <f t="shared" si="138"/>
        <v>49765</v>
      </c>
      <c r="C490" s="3"/>
      <c r="D490" s="1"/>
      <c r="E490" s="9">
        <f t="shared" ref="E490:AI490" si="163">E210+E350</f>
        <v>0.24879342352798117</v>
      </c>
      <c r="F490" s="9">
        <f t="shared" si="163"/>
        <v>0.33654216671109749</v>
      </c>
      <c r="G490" s="9">
        <f t="shared" si="163"/>
        <v>0.68174697433333631</v>
      </c>
      <c r="H490" s="9">
        <f t="shared" si="163"/>
        <v>0.64896276575992307</v>
      </c>
      <c r="I490" s="9">
        <f t="shared" si="163"/>
        <v>1.4445343138368452</v>
      </c>
      <c r="J490" s="9">
        <f t="shared" si="163"/>
        <v>3.7626256955784161</v>
      </c>
      <c r="K490" s="9">
        <f t="shared" si="163"/>
        <v>0.58828831106219792</v>
      </c>
      <c r="L490" s="9"/>
      <c r="M490" s="9">
        <f t="shared" si="163"/>
        <v>1.9822516125298263E-2</v>
      </c>
      <c r="N490" s="9">
        <f t="shared" si="163"/>
        <v>0</v>
      </c>
      <c r="O490" s="9">
        <f t="shared" si="163"/>
        <v>0</v>
      </c>
      <c r="P490" s="9">
        <f t="shared" si="163"/>
        <v>0</v>
      </c>
      <c r="Q490" s="9">
        <f t="shared" si="163"/>
        <v>0</v>
      </c>
      <c r="R490" s="9">
        <f t="shared" si="163"/>
        <v>0</v>
      </c>
      <c r="S490" s="9">
        <f t="shared" si="163"/>
        <v>0</v>
      </c>
      <c r="T490" s="9"/>
      <c r="U490" s="9">
        <f t="shared" si="163"/>
        <v>0.38643757164238063</v>
      </c>
      <c r="V490" s="9">
        <f t="shared" si="163"/>
        <v>0.13279877149133817</v>
      </c>
      <c r="W490" s="9">
        <f t="shared" si="163"/>
        <v>0.26942915293855041</v>
      </c>
      <c r="X490" s="9">
        <f t="shared" si="163"/>
        <v>0.10831343702205552</v>
      </c>
      <c r="Y490" s="9">
        <f t="shared" si="163"/>
        <v>0.19385543049523871</v>
      </c>
      <c r="Z490" s="9">
        <f t="shared" si="163"/>
        <v>0.47513466732488119</v>
      </c>
      <c r="AA490" s="9">
        <f t="shared" si="163"/>
        <v>6.6426760909928273E-2</v>
      </c>
      <c r="AB490" s="9"/>
      <c r="AC490" s="9">
        <f t="shared" si="163"/>
        <v>0.11857422402088758</v>
      </c>
      <c r="AD490" s="9">
        <f t="shared" si="163"/>
        <v>1.845733974191183E-2</v>
      </c>
      <c r="AE490" s="9">
        <f t="shared" si="163"/>
        <v>3.8330865612492916E-2</v>
      </c>
      <c r="AF490" s="9">
        <f t="shared" si="163"/>
        <v>3.4867902924658079E-2</v>
      </c>
      <c r="AG490" s="9">
        <f t="shared" si="163"/>
        <v>0.11848606718034975</v>
      </c>
      <c r="AH490" s="9">
        <f t="shared" si="163"/>
        <v>3.5546549522794034E-2</v>
      </c>
      <c r="AI490" s="9">
        <f t="shared" si="163"/>
        <v>5.8963046923589543E-2</v>
      </c>
      <c r="AJ490" s="9"/>
    </row>
    <row r="491" spans="2:36" x14ac:dyDescent="0.3">
      <c r="B491" s="85">
        <f t="shared" si="138"/>
        <v>50130</v>
      </c>
      <c r="C491" s="3"/>
      <c r="D491" s="1"/>
      <c r="E491" s="9">
        <f t="shared" ref="E491:AI491" si="164">E211+E351</f>
        <v>0.25003739064562103</v>
      </c>
      <c r="F491" s="9">
        <f t="shared" si="164"/>
        <v>0.33822487754465291</v>
      </c>
      <c r="G491" s="9">
        <f t="shared" si="164"/>
        <v>0.68515570920500268</v>
      </c>
      <c r="H491" s="9">
        <f t="shared" si="164"/>
        <v>0.66574542434216522</v>
      </c>
      <c r="I491" s="9">
        <f t="shared" si="164"/>
        <v>1.4819130835556316</v>
      </c>
      <c r="J491" s="9">
        <f t="shared" si="164"/>
        <v>3.86040182494034</v>
      </c>
      <c r="K491" s="9">
        <f t="shared" si="164"/>
        <v>0.60459894729448016</v>
      </c>
      <c r="L491" s="9"/>
      <c r="M491" s="9">
        <f t="shared" si="164"/>
        <v>2.1021261041358638E-2</v>
      </c>
      <c r="N491" s="9">
        <f t="shared" si="164"/>
        <v>0</v>
      </c>
      <c r="O491" s="9">
        <f t="shared" si="164"/>
        <v>0</v>
      </c>
      <c r="P491" s="9">
        <f t="shared" si="164"/>
        <v>0</v>
      </c>
      <c r="Q491" s="9">
        <f t="shared" si="164"/>
        <v>0</v>
      </c>
      <c r="R491" s="9">
        <f t="shared" si="164"/>
        <v>0</v>
      </c>
      <c r="S491" s="9">
        <f t="shared" si="164"/>
        <v>0</v>
      </c>
      <c r="T491" s="9"/>
      <c r="U491" s="9">
        <f t="shared" si="164"/>
        <v>0.38836975950059249</v>
      </c>
      <c r="V491" s="9">
        <f t="shared" si="164"/>
        <v>0.13725532207675695</v>
      </c>
      <c r="W491" s="9">
        <f t="shared" si="164"/>
        <v>0.27848803939903144</v>
      </c>
      <c r="X491" s="9">
        <f t="shared" si="164"/>
        <v>0.11034250602670594</v>
      </c>
      <c r="Y491" s="9">
        <f t="shared" si="164"/>
        <v>0.19748842518928439</v>
      </c>
      <c r="Z491" s="9">
        <f t="shared" si="164"/>
        <v>0.48626966764608259</v>
      </c>
      <c r="AA491" s="9">
        <f t="shared" si="164"/>
        <v>6.7980589062464333E-2</v>
      </c>
      <c r="AB491" s="9"/>
      <c r="AC491" s="9">
        <f t="shared" si="164"/>
        <v>0.1214390999621197</v>
      </c>
      <c r="AD491" s="9">
        <f t="shared" si="164"/>
        <v>1.8889373841779387E-2</v>
      </c>
      <c r="AE491" s="9">
        <f t="shared" si="164"/>
        <v>3.9229346766551917E-2</v>
      </c>
      <c r="AF491" s="9">
        <f t="shared" si="164"/>
        <v>3.5691243060542097E-2</v>
      </c>
      <c r="AG491" s="9">
        <f t="shared" si="164"/>
        <v>0.12128563850984132</v>
      </c>
      <c r="AH491" s="9">
        <f t="shared" si="164"/>
        <v>3.6396162067711631E-2</v>
      </c>
      <c r="AI491" s="9">
        <f t="shared" si="164"/>
        <v>6.0370025541949202E-2</v>
      </c>
      <c r="AJ491" s="9"/>
    </row>
    <row r="492" spans="2:36" x14ac:dyDescent="0.3">
      <c r="B492" s="85">
        <f t="shared" si="138"/>
        <v>50495</v>
      </c>
      <c r="C492" s="3"/>
      <c r="D492" s="1"/>
      <c r="E492" s="9">
        <f t="shared" ref="E492:AI492" si="165">E212+E352</f>
        <v>0.25311794867622989</v>
      </c>
      <c r="F492" s="9">
        <f t="shared" si="165"/>
        <v>0.34263032339902272</v>
      </c>
      <c r="G492" s="9">
        <f t="shared" si="165"/>
        <v>0.69180157410988452</v>
      </c>
      <c r="H492" s="9">
        <f t="shared" si="165"/>
        <v>0.68267968544108593</v>
      </c>
      <c r="I492" s="9">
        <f t="shared" si="165"/>
        <v>1.5196295276137606</v>
      </c>
      <c r="J492" s="9">
        <f t="shared" si="165"/>
        <v>3.9575708717943954</v>
      </c>
      <c r="K492" s="9">
        <f t="shared" si="165"/>
        <v>0.6187246278903249</v>
      </c>
      <c r="L492" s="9"/>
      <c r="M492" s="9">
        <f t="shared" si="165"/>
        <v>2.2231497843676489E-2</v>
      </c>
      <c r="N492" s="9">
        <f t="shared" si="165"/>
        <v>0</v>
      </c>
      <c r="O492" s="9">
        <f t="shared" si="165"/>
        <v>0</v>
      </c>
      <c r="P492" s="9">
        <f t="shared" si="165"/>
        <v>0</v>
      </c>
      <c r="Q492" s="9">
        <f t="shared" si="165"/>
        <v>0</v>
      </c>
      <c r="R492" s="9">
        <f t="shared" si="165"/>
        <v>0</v>
      </c>
      <c r="S492" s="9">
        <f t="shared" si="165"/>
        <v>0</v>
      </c>
      <c r="T492" s="9"/>
      <c r="U492" s="9">
        <f t="shared" si="165"/>
        <v>0.3922096705654925</v>
      </c>
      <c r="V492" s="9">
        <f t="shared" si="165"/>
        <v>0.14102622192927114</v>
      </c>
      <c r="W492" s="9">
        <f t="shared" si="165"/>
        <v>0.28676107777288817</v>
      </c>
      <c r="X492" s="9">
        <f t="shared" si="165"/>
        <v>0.11265786612311754</v>
      </c>
      <c r="Y492" s="9">
        <f t="shared" si="165"/>
        <v>0.20152809719321821</v>
      </c>
      <c r="Z492" s="9">
        <f t="shared" si="165"/>
        <v>0.49750413960381301</v>
      </c>
      <c r="AA492" s="9">
        <f t="shared" si="165"/>
        <v>6.9548294827503021E-2</v>
      </c>
      <c r="AB492" s="9"/>
      <c r="AC492" s="9">
        <f t="shared" si="165"/>
        <v>0.12432966030716364</v>
      </c>
      <c r="AD492" s="9">
        <f t="shared" si="165"/>
        <v>1.9330878977938577E-2</v>
      </c>
      <c r="AE492" s="9">
        <f t="shared" si="165"/>
        <v>4.014219484047514E-2</v>
      </c>
      <c r="AF492" s="9">
        <f t="shared" si="165"/>
        <v>3.6526277350670829E-2</v>
      </c>
      <c r="AG492" s="9">
        <f t="shared" si="165"/>
        <v>0.1241214701322227</v>
      </c>
      <c r="AH492" s="9">
        <f t="shared" si="165"/>
        <v>3.7253382074340341E-2</v>
      </c>
      <c r="AI492" s="9">
        <f t="shared" si="165"/>
        <v>6.1789599870319324E-2</v>
      </c>
      <c r="AJ492" s="9"/>
    </row>
    <row r="493" spans="2:36" x14ac:dyDescent="0.3">
      <c r="B493" s="85">
        <f t="shared" si="138"/>
        <v>50860</v>
      </c>
      <c r="C493" s="3"/>
      <c r="D493" s="1"/>
      <c r="E493" s="9">
        <f t="shared" ref="E493:AI493" si="166">E213+E353</f>
        <v>0.26832801645477106</v>
      </c>
      <c r="F493" s="9">
        <f t="shared" si="166"/>
        <v>0.35584956452295624</v>
      </c>
      <c r="G493" s="9">
        <f t="shared" si="166"/>
        <v>0.72085874498935676</v>
      </c>
      <c r="H493" s="9">
        <f t="shared" si="166"/>
        <v>0.69976664551538714</v>
      </c>
      <c r="I493" s="9">
        <f t="shared" si="166"/>
        <v>1.5576860882853809</v>
      </c>
      <c r="J493" s="9">
        <f t="shared" si="166"/>
        <v>4.0300290521153332</v>
      </c>
      <c r="K493" s="9">
        <f t="shared" si="166"/>
        <v>0.63003872441053521</v>
      </c>
      <c r="L493" s="9"/>
      <c r="M493" s="9">
        <f t="shared" si="166"/>
        <v>2.3453311482491478E-2</v>
      </c>
      <c r="N493" s="9">
        <f t="shared" si="166"/>
        <v>0</v>
      </c>
      <c r="O493" s="9">
        <f t="shared" si="166"/>
        <v>0</v>
      </c>
      <c r="P493" s="9">
        <f t="shared" si="166"/>
        <v>0</v>
      </c>
      <c r="Q493" s="9">
        <f t="shared" si="166"/>
        <v>0</v>
      </c>
      <c r="R493" s="9">
        <f t="shared" si="166"/>
        <v>0</v>
      </c>
      <c r="S493" s="9">
        <f t="shared" si="166"/>
        <v>0</v>
      </c>
      <c r="T493" s="9"/>
      <c r="U493" s="9">
        <f t="shared" si="166"/>
        <v>0.40860746493706868</v>
      </c>
      <c r="V493" s="9">
        <f t="shared" si="166"/>
        <v>0.14246188378973643</v>
      </c>
      <c r="W493" s="9">
        <f t="shared" si="166"/>
        <v>0.28906893289027019</v>
      </c>
      <c r="X493" s="9">
        <f t="shared" si="166"/>
        <v>0.1159559317254667</v>
      </c>
      <c r="Y493" s="9">
        <f t="shared" si="166"/>
        <v>0.20753951058157799</v>
      </c>
      <c r="Z493" s="9">
        <f t="shared" si="166"/>
        <v>0.50883879953942968</v>
      </c>
      <c r="AA493" s="9">
        <f t="shared" si="166"/>
        <v>7.1129978135465538E-2</v>
      </c>
      <c r="AB493" s="9"/>
      <c r="AC493" s="9">
        <f t="shared" si="166"/>
        <v>0.127246090278159</v>
      </c>
      <c r="AD493" s="9">
        <f t="shared" si="166"/>
        <v>1.9797083154671696E-2</v>
      </c>
      <c r="AE493" s="9">
        <f t="shared" si="166"/>
        <v>4.1111734946137513E-2</v>
      </c>
      <c r="AF493" s="9">
        <f t="shared" si="166"/>
        <v>3.7393047734198021E-2</v>
      </c>
      <c r="AG493" s="9">
        <f t="shared" si="166"/>
        <v>0.127065193395867</v>
      </c>
      <c r="AH493" s="9">
        <f t="shared" si="166"/>
        <v>3.8135216803268618E-2</v>
      </c>
      <c r="AI493" s="9">
        <f t="shared" si="166"/>
        <v>6.3256002784503149E-2</v>
      </c>
      <c r="AJ493" s="9"/>
    </row>
    <row r="494" spans="2:36" x14ac:dyDescent="0.3">
      <c r="B494" s="85">
        <f t="shared" si="138"/>
        <v>51226</v>
      </c>
      <c r="C494" s="3"/>
      <c r="D494" s="1"/>
      <c r="E494" s="9">
        <f t="shared" ref="E494:AI494" si="167">E214+E354</f>
        <v>0.26966965653704494</v>
      </c>
      <c r="F494" s="9">
        <f t="shared" si="167"/>
        <v>0.36037034488492087</v>
      </c>
      <c r="G494" s="9">
        <f t="shared" si="167"/>
        <v>0.7277154064389082</v>
      </c>
      <c r="H494" s="9">
        <f t="shared" si="167"/>
        <v>0.71700740819829545</v>
      </c>
      <c r="I494" s="9">
        <f t="shared" si="167"/>
        <v>1.5960852238255281</v>
      </c>
      <c r="J494" s="9">
        <f t="shared" si="167"/>
        <v>4.1303325753686453</v>
      </c>
      <c r="K494" s="9">
        <f t="shared" si="167"/>
        <v>0.64675965499046384</v>
      </c>
      <c r="L494" s="9"/>
      <c r="M494" s="9">
        <f t="shared" si="167"/>
        <v>2.4686787470248533E-2</v>
      </c>
      <c r="N494" s="9">
        <f t="shared" si="167"/>
        <v>0</v>
      </c>
      <c r="O494" s="9">
        <f t="shared" si="167"/>
        <v>0</v>
      </c>
      <c r="P494" s="9">
        <f t="shared" si="167"/>
        <v>0</v>
      </c>
      <c r="Q494" s="9">
        <f t="shared" si="167"/>
        <v>0</v>
      </c>
      <c r="R494" s="9">
        <f t="shared" si="167"/>
        <v>0</v>
      </c>
      <c r="S494" s="9">
        <f t="shared" si="167"/>
        <v>0</v>
      </c>
      <c r="T494" s="9"/>
      <c r="U494" s="9">
        <f t="shared" si="167"/>
        <v>0.41256759260338161</v>
      </c>
      <c r="V494" s="9">
        <f t="shared" si="167"/>
        <v>0.14702392320339081</v>
      </c>
      <c r="W494" s="9">
        <f t="shared" si="167"/>
        <v>0.29834227370546645</v>
      </c>
      <c r="X494" s="9">
        <f t="shared" si="167"/>
        <v>0.11831703951722403</v>
      </c>
      <c r="Y494" s="9">
        <f t="shared" si="167"/>
        <v>0.21166003661700017</v>
      </c>
      <c r="Z494" s="9">
        <f t="shared" si="167"/>
        <v>0.52027436847091224</v>
      </c>
      <c r="AA494" s="9">
        <f t="shared" si="167"/>
        <v>7.2725739569136971E-2</v>
      </c>
      <c r="AB494" s="9"/>
      <c r="AC494" s="9">
        <f t="shared" si="167"/>
        <v>0.13021852209523502</v>
      </c>
      <c r="AD494" s="9">
        <f t="shared" si="167"/>
        <v>2.0267466101197694E-2</v>
      </c>
      <c r="AE494" s="9">
        <f t="shared" si="167"/>
        <v>4.2089966897985519E-2</v>
      </c>
      <c r="AF494" s="9">
        <f t="shared" si="167"/>
        <v>3.8287596203083349E-2</v>
      </c>
      <c r="AG494" s="9">
        <f t="shared" si="167"/>
        <v>0.13010688986947092</v>
      </c>
      <c r="AH494" s="9">
        <f t="shared" si="167"/>
        <v>3.9041170062334138E-2</v>
      </c>
      <c r="AI494" s="9">
        <f t="shared" si="167"/>
        <v>6.4756281910332891E-2</v>
      </c>
      <c r="AJ494" s="9"/>
    </row>
    <row r="495" spans="2:36" x14ac:dyDescent="0.3">
      <c r="B495" s="85">
        <f t="shared" si="138"/>
        <v>51591</v>
      </c>
      <c r="E495" s="9">
        <f t="shared" ref="E495:AI495" si="168">E215+E355</f>
        <v>0.20440147488381938</v>
      </c>
      <c r="F495" s="9">
        <f t="shared" si="168"/>
        <v>0.27999523195774589</v>
      </c>
      <c r="G495" s="9">
        <f t="shared" si="168"/>
        <v>0.56719757907429968</v>
      </c>
      <c r="H495" s="9">
        <f t="shared" si="168"/>
        <v>0.55011466991902247</v>
      </c>
      <c r="I495" s="9">
        <f t="shared" si="168"/>
        <v>1.2245913172800518</v>
      </c>
      <c r="J495" s="9">
        <f t="shared" si="168"/>
        <v>3.1685581507880087</v>
      </c>
      <c r="K495" s="9">
        <f t="shared" si="168"/>
        <v>0.4953284745332992</v>
      </c>
      <c r="L495" s="9"/>
      <c r="M495" s="9">
        <f t="shared" si="168"/>
        <v>1.9424728003817296E-2</v>
      </c>
      <c r="N495" s="9">
        <f t="shared" si="168"/>
        <v>0</v>
      </c>
      <c r="O495" s="9">
        <f t="shared" si="168"/>
        <v>0</v>
      </c>
      <c r="P495" s="9">
        <f t="shared" si="168"/>
        <v>0</v>
      </c>
      <c r="Q495" s="9">
        <f t="shared" si="168"/>
        <v>0</v>
      </c>
      <c r="R495" s="9">
        <f t="shared" si="168"/>
        <v>0</v>
      </c>
      <c r="S495" s="9">
        <f t="shared" si="168"/>
        <v>0</v>
      </c>
      <c r="T495" s="9"/>
      <c r="U495" s="9">
        <f t="shared" si="168"/>
        <v>0.3215070449168429</v>
      </c>
      <c r="V495" s="9">
        <f t="shared" si="168"/>
        <v>0.11302634242883229</v>
      </c>
      <c r="W495" s="9">
        <f t="shared" si="168"/>
        <v>0.22982644878535308</v>
      </c>
      <c r="X495" s="9">
        <f t="shared" si="168"/>
        <v>9.1139188852934719E-2</v>
      </c>
      <c r="Y495" s="9">
        <f t="shared" si="168"/>
        <v>0.16312529777215384</v>
      </c>
      <c r="Z495" s="9">
        <f t="shared" si="168"/>
        <v>0.4000826365791571</v>
      </c>
      <c r="AA495" s="9">
        <f t="shared" si="168"/>
        <v>5.5983006427430169E-2</v>
      </c>
      <c r="AB495" s="9"/>
      <c r="AC495" s="9">
        <f t="shared" si="168"/>
        <v>9.9936208177860947E-2</v>
      </c>
      <c r="AD495" s="9">
        <f t="shared" si="168"/>
        <v>1.5541389275235622E-2</v>
      </c>
      <c r="AE495" s="9">
        <f t="shared" si="168"/>
        <v>3.2272201751282988E-2</v>
      </c>
      <c r="AF495" s="9">
        <f t="shared" si="168"/>
        <v>2.9359215800116436E-2</v>
      </c>
      <c r="AG495" s="9">
        <f t="shared" si="168"/>
        <v>9.976570985290463E-2</v>
      </c>
      <c r="AH495" s="9">
        <f t="shared" si="168"/>
        <v>2.9935423715917245E-2</v>
      </c>
      <c r="AI495" s="9">
        <f t="shared" si="168"/>
        <v>4.9653351768672374E-2</v>
      </c>
      <c r="AJ495" s="9"/>
    </row>
    <row r="496" spans="2:36" x14ac:dyDescent="0.3">
      <c r="B496" s="85"/>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row>
    <row r="497" spans="2:36" s="18" customFormat="1" x14ac:dyDescent="0.3">
      <c r="B497" s="17" t="s">
        <v>288</v>
      </c>
      <c r="C497" s="17"/>
      <c r="E497" s="17"/>
      <c r="F497" s="17"/>
    </row>
    <row r="498" spans="2:36" x14ac:dyDescent="0.3">
      <c r="B498" s="1"/>
      <c r="C498" s="1"/>
      <c r="D498" s="1"/>
      <c r="E498" s="305" t="s">
        <v>89</v>
      </c>
      <c r="F498" s="305"/>
      <c r="G498" s="305"/>
      <c r="H498" s="305"/>
      <c r="I498" s="305"/>
      <c r="J498" s="305"/>
      <c r="K498" s="305"/>
      <c r="L498" s="1"/>
      <c r="M498" s="305" t="s">
        <v>64</v>
      </c>
      <c r="N498" s="305"/>
      <c r="O498" s="305"/>
      <c r="P498" s="305"/>
      <c r="Q498" s="305"/>
      <c r="R498" s="305"/>
      <c r="S498" s="305"/>
      <c r="T498" s="1"/>
      <c r="U498" s="305" t="s">
        <v>65</v>
      </c>
      <c r="V498" s="305"/>
      <c r="W498" s="305"/>
      <c r="X498" s="305"/>
      <c r="Y498" s="305"/>
      <c r="Z498" s="305"/>
      <c r="AA498" s="305"/>
      <c r="AB498" s="1"/>
      <c r="AC498" s="305" t="s">
        <v>66</v>
      </c>
      <c r="AD498" s="305"/>
      <c r="AE498" s="305"/>
      <c r="AF498" s="305"/>
      <c r="AG498" s="305"/>
      <c r="AH498" s="305"/>
      <c r="AI498" s="305"/>
    </row>
    <row r="499" spans="2:36" x14ac:dyDescent="0.3">
      <c r="B499" s="4" t="s">
        <v>67</v>
      </c>
      <c r="C499" s="4"/>
      <c r="D499" s="3"/>
      <c r="E499" s="3" t="s">
        <v>70</v>
      </c>
      <c r="F499" s="3" t="s">
        <v>69</v>
      </c>
      <c r="G499" s="3" t="s">
        <v>61</v>
      </c>
      <c r="H499" s="3" t="s">
        <v>68</v>
      </c>
      <c r="I499" s="3" t="s">
        <v>71</v>
      </c>
      <c r="J499" s="3" t="s">
        <v>72</v>
      </c>
      <c r="K499" s="3" t="s">
        <v>62</v>
      </c>
      <c r="L499" s="3"/>
      <c r="M499" s="3" t="s">
        <v>70</v>
      </c>
      <c r="N499" s="3" t="s">
        <v>69</v>
      </c>
      <c r="O499" s="3" t="s">
        <v>61</v>
      </c>
      <c r="P499" s="3" t="s">
        <v>68</v>
      </c>
      <c r="Q499" s="3" t="s">
        <v>71</v>
      </c>
      <c r="R499" s="3" t="s">
        <v>72</v>
      </c>
      <c r="S499" s="3" t="s">
        <v>62</v>
      </c>
      <c r="T499" s="3"/>
      <c r="U499" s="3" t="s">
        <v>70</v>
      </c>
      <c r="V499" s="3" t="s">
        <v>69</v>
      </c>
      <c r="W499" s="3" t="s">
        <v>61</v>
      </c>
      <c r="X499" s="3" t="s">
        <v>68</v>
      </c>
      <c r="Y499" s="3" t="s">
        <v>71</v>
      </c>
      <c r="Z499" s="3" t="s">
        <v>72</v>
      </c>
      <c r="AA499" s="3" t="s">
        <v>62</v>
      </c>
      <c r="AB499" s="3"/>
      <c r="AC499" s="3" t="s">
        <v>70</v>
      </c>
      <c r="AD499" s="3" t="s">
        <v>69</v>
      </c>
      <c r="AE499" s="3" t="s">
        <v>61</v>
      </c>
      <c r="AF499" s="3" t="s">
        <v>68</v>
      </c>
      <c r="AG499" s="3" t="s">
        <v>71</v>
      </c>
      <c r="AH499" s="3" t="s">
        <v>72</v>
      </c>
      <c r="AI499" s="3" t="s">
        <v>62</v>
      </c>
    </row>
    <row r="500" spans="2:36" hidden="1" x14ac:dyDescent="0.3">
      <c r="B500" s="85">
        <f>B465</f>
        <v>40633</v>
      </c>
      <c r="C500" s="3"/>
      <c r="D500" s="1"/>
      <c r="E500" s="9">
        <f t="shared" ref="E500:AI500" si="169">E220+E360</f>
        <v>0</v>
      </c>
      <c r="F500" s="9">
        <f t="shared" si="169"/>
        <v>0</v>
      </c>
      <c r="G500" s="9">
        <f t="shared" si="169"/>
        <v>0</v>
      </c>
      <c r="H500" s="9">
        <f t="shared" si="169"/>
        <v>0</v>
      </c>
      <c r="I500" s="9">
        <f t="shared" si="169"/>
        <v>0</v>
      </c>
      <c r="J500" s="9">
        <f t="shared" si="169"/>
        <v>0</v>
      </c>
      <c r="K500" s="9">
        <f t="shared" si="169"/>
        <v>0</v>
      </c>
      <c r="L500" s="9"/>
      <c r="M500" s="9">
        <f t="shared" si="169"/>
        <v>0</v>
      </c>
      <c r="N500" s="9">
        <f t="shared" si="169"/>
        <v>0</v>
      </c>
      <c r="O500" s="9">
        <f t="shared" si="169"/>
        <v>0</v>
      </c>
      <c r="P500" s="9">
        <f t="shared" si="169"/>
        <v>0</v>
      </c>
      <c r="Q500" s="9">
        <f t="shared" si="169"/>
        <v>0</v>
      </c>
      <c r="R500" s="9">
        <f t="shared" si="169"/>
        <v>0</v>
      </c>
      <c r="S500" s="9">
        <f t="shared" si="169"/>
        <v>0</v>
      </c>
      <c r="T500" s="9"/>
      <c r="U500" s="9">
        <f t="shared" si="169"/>
        <v>0</v>
      </c>
      <c r="V500" s="9">
        <f t="shared" si="169"/>
        <v>0</v>
      </c>
      <c r="W500" s="9">
        <f t="shared" si="169"/>
        <v>0</v>
      </c>
      <c r="X500" s="9">
        <f t="shared" si="169"/>
        <v>0</v>
      </c>
      <c r="Y500" s="9">
        <f t="shared" si="169"/>
        <v>0</v>
      </c>
      <c r="Z500" s="9">
        <f t="shared" si="169"/>
        <v>0</v>
      </c>
      <c r="AA500" s="9">
        <f t="shared" si="169"/>
        <v>0</v>
      </c>
      <c r="AB500" s="9"/>
      <c r="AC500" s="9">
        <f t="shared" si="169"/>
        <v>0</v>
      </c>
      <c r="AD500" s="9">
        <f t="shared" si="169"/>
        <v>0</v>
      </c>
      <c r="AE500" s="9">
        <f t="shared" si="169"/>
        <v>0</v>
      </c>
      <c r="AF500" s="9">
        <f t="shared" si="169"/>
        <v>0</v>
      </c>
      <c r="AG500" s="9">
        <f t="shared" si="169"/>
        <v>0</v>
      </c>
      <c r="AH500" s="9">
        <f t="shared" si="169"/>
        <v>0</v>
      </c>
      <c r="AI500" s="9">
        <f t="shared" si="169"/>
        <v>0</v>
      </c>
      <c r="AJ500" s="9"/>
    </row>
    <row r="501" spans="2:36" hidden="1" x14ac:dyDescent="0.3">
      <c r="B501" s="85">
        <f t="shared" ref="B501:B530" si="170">B466</f>
        <v>40999</v>
      </c>
      <c r="C501" s="3"/>
      <c r="D501" s="1"/>
      <c r="E501" s="9">
        <f t="shared" ref="E501:AI501" si="171">E221+E361</f>
        <v>0</v>
      </c>
      <c r="F501" s="9">
        <f t="shared" si="171"/>
        <v>0</v>
      </c>
      <c r="G501" s="9">
        <f t="shared" si="171"/>
        <v>0</v>
      </c>
      <c r="H501" s="9">
        <f t="shared" si="171"/>
        <v>0</v>
      </c>
      <c r="I501" s="9">
        <f t="shared" si="171"/>
        <v>0</v>
      </c>
      <c r="J501" s="9">
        <f t="shared" si="171"/>
        <v>0</v>
      </c>
      <c r="K501" s="9">
        <f t="shared" si="171"/>
        <v>0</v>
      </c>
      <c r="L501" s="9"/>
      <c r="M501" s="9">
        <f t="shared" si="171"/>
        <v>0</v>
      </c>
      <c r="N501" s="9">
        <f t="shared" si="171"/>
        <v>0</v>
      </c>
      <c r="O501" s="9">
        <f t="shared" si="171"/>
        <v>0</v>
      </c>
      <c r="P501" s="9">
        <f t="shared" si="171"/>
        <v>0</v>
      </c>
      <c r="Q501" s="9">
        <f t="shared" si="171"/>
        <v>0</v>
      </c>
      <c r="R501" s="9">
        <f t="shared" si="171"/>
        <v>0</v>
      </c>
      <c r="S501" s="9">
        <f t="shared" si="171"/>
        <v>0</v>
      </c>
      <c r="T501" s="9"/>
      <c r="U501" s="9">
        <f t="shared" si="171"/>
        <v>0</v>
      </c>
      <c r="V501" s="9">
        <f t="shared" si="171"/>
        <v>0</v>
      </c>
      <c r="W501" s="9">
        <f t="shared" si="171"/>
        <v>0</v>
      </c>
      <c r="X501" s="9">
        <f t="shared" si="171"/>
        <v>0</v>
      </c>
      <c r="Y501" s="9">
        <f t="shared" si="171"/>
        <v>0</v>
      </c>
      <c r="Z501" s="9">
        <f t="shared" si="171"/>
        <v>0</v>
      </c>
      <c r="AA501" s="9">
        <f t="shared" si="171"/>
        <v>0</v>
      </c>
      <c r="AB501" s="9"/>
      <c r="AC501" s="9">
        <f t="shared" si="171"/>
        <v>0</v>
      </c>
      <c r="AD501" s="9">
        <f t="shared" si="171"/>
        <v>0</v>
      </c>
      <c r="AE501" s="9">
        <f t="shared" si="171"/>
        <v>0</v>
      </c>
      <c r="AF501" s="9">
        <f t="shared" si="171"/>
        <v>0</v>
      </c>
      <c r="AG501" s="9">
        <f t="shared" si="171"/>
        <v>0</v>
      </c>
      <c r="AH501" s="9">
        <f t="shared" si="171"/>
        <v>0</v>
      </c>
      <c r="AI501" s="9">
        <f t="shared" si="171"/>
        <v>0</v>
      </c>
      <c r="AJ501" s="9"/>
    </row>
    <row r="502" spans="2:36" hidden="1" x14ac:dyDescent="0.3">
      <c r="B502" s="85">
        <f t="shared" si="170"/>
        <v>41364</v>
      </c>
      <c r="C502" s="3"/>
      <c r="D502" s="1"/>
      <c r="E502" s="9">
        <f t="shared" ref="E502:AI502" si="172">E222+E362</f>
        <v>0.36953209376848384</v>
      </c>
      <c r="F502" s="9">
        <f t="shared" si="172"/>
        <v>0.14025350835590422</v>
      </c>
      <c r="G502" s="9">
        <f t="shared" si="172"/>
        <v>0.15426245775732006</v>
      </c>
      <c r="H502" s="9">
        <f t="shared" si="172"/>
        <v>1.2832666856364501</v>
      </c>
      <c r="I502" s="9">
        <f t="shared" si="172"/>
        <v>1.6596413579598739</v>
      </c>
      <c r="J502" s="9">
        <f t="shared" si="172"/>
        <v>2.6150559615602278</v>
      </c>
      <c r="K502" s="9">
        <f t="shared" si="172"/>
        <v>0.35515755408989796</v>
      </c>
      <c r="L502" s="9"/>
      <c r="M502" s="9">
        <f t="shared" si="172"/>
        <v>2.8834078291200001E-2</v>
      </c>
      <c r="N502" s="9">
        <f t="shared" si="172"/>
        <v>0</v>
      </c>
      <c r="O502" s="9">
        <f t="shared" si="172"/>
        <v>0</v>
      </c>
      <c r="P502" s="9">
        <f t="shared" si="172"/>
        <v>0</v>
      </c>
      <c r="Q502" s="9">
        <f t="shared" si="172"/>
        <v>0</v>
      </c>
      <c r="R502" s="9">
        <f t="shared" si="172"/>
        <v>0</v>
      </c>
      <c r="S502" s="9">
        <f t="shared" si="172"/>
        <v>0</v>
      </c>
      <c r="T502" s="9"/>
      <c r="U502" s="9">
        <f t="shared" si="172"/>
        <v>0.33528763846053855</v>
      </c>
      <c r="V502" s="9">
        <f t="shared" si="172"/>
        <v>4.742521972208312E-2</v>
      </c>
      <c r="W502" s="9">
        <f t="shared" si="172"/>
        <v>5.1556422113012493E-2</v>
      </c>
      <c r="X502" s="9">
        <f t="shared" si="172"/>
        <v>0.2632555681882125</v>
      </c>
      <c r="Y502" s="9">
        <f t="shared" si="172"/>
        <v>0.21029810615594424</v>
      </c>
      <c r="Z502" s="9">
        <f t="shared" si="172"/>
        <v>0.32413410923319097</v>
      </c>
      <c r="AA502" s="9">
        <f t="shared" si="172"/>
        <v>3.4673493075238655E-2</v>
      </c>
      <c r="AB502" s="9"/>
      <c r="AC502" s="9">
        <f t="shared" si="172"/>
        <v>0.1164812827758229</v>
      </c>
      <c r="AD502" s="9">
        <f t="shared" si="172"/>
        <v>1.1291253782990401E-2</v>
      </c>
      <c r="AE502" s="9">
        <f t="shared" si="172"/>
        <v>1.2396380321106E-2</v>
      </c>
      <c r="AF502" s="9">
        <f t="shared" si="172"/>
        <v>0.1149975173403</v>
      </c>
      <c r="AG502" s="9">
        <f t="shared" si="172"/>
        <v>0.18558796014812678</v>
      </c>
      <c r="AH502" s="9">
        <f t="shared" si="172"/>
        <v>0.15106700079072</v>
      </c>
      <c r="AI502" s="9">
        <f t="shared" si="172"/>
        <v>0</v>
      </c>
      <c r="AJ502" s="9"/>
    </row>
    <row r="503" spans="2:36" hidden="1" x14ac:dyDescent="0.3">
      <c r="B503" s="85">
        <f t="shared" si="170"/>
        <v>41729</v>
      </c>
      <c r="C503" s="3"/>
      <c r="D503" s="1"/>
      <c r="E503" s="9">
        <f t="shared" ref="E503:AI503" si="173">E223+E363</f>
        <v>0.47913849452450286</v>
      </c>
      <c r="F503" s="9">
        <f t="shared" si="173"/>
        <v>0.15851907846091598</v>
      </c>
      <c r="G503" s="9">
        <f t="shared" si="173"/>
        <v>0.17839720007307497</v>
      </c>
      <c r="H503" s="9">
        <f t="shared" si="173"/>
        <v>1.4955526228703002</v>
      </c>
      <c r="I503" s="9">
        <f t="shared" si="173"/>
        <v>1.9794547446478272</v>
      </c>
      <c r="J503" s="9">
        <f t="shared" si="173"/>
        <v>3.1792412600540905</v>
      </c>
      <c r="K503" s="9">
        <f t="shared" si="173"/>
        <v>0.42977794233073574</v>
      </c>
      <c r="L503" s="9"/>
      <c r="M503" s="9">
        <f t="shared" si="173"/>
        <v>3.3077887987200003E-2</v>
      </c>
      <c r="N503" s="9">
        <f t="shared" si="173"/>
        <v>0</v>
      </c>
      <c r="O503" s="9">
        <f t="shared" si="173"/>
        <v>0</v>
      </c>
      <c r="P503" s="9">
        <f t="shared" si="173"/>
        <v>0</v>
      </c>
      <c r="Q503" s="9">
        <f t="shared" si="173"/>
        <v>0</v>
      </c>
      <c r="R503" s="9">
        <f t="shared" si="173"/>
        <v>0</v>
      </c>
      <c r="S503" s="9">
        <f t="shared" si="173"/>
        <v>0</v>
      </c>
      <c r="T503" s="9"/>
      <c r="U503" s="9">
        <f t="shared" si="173"/>
        <v>0.41688380072876852</v>
      </c>
      <c r="V503" s="9">
        <f t="shared" si="173"/>
        <v>5.6618800953516887E-2</v>
      </c>
      <c r="W503" s="9">
        <f t="shared" si="173"/>
        <v>6.1541497295781254E-2</v>
      </c>
      <c r="X503" s="9">
        <f t="shared" si="173"/>
        <v>0.31078742576822505</v>
      </c>
      <c r="Y503" s="9">
        <f t="shared" si="173"/>
        <v>0.25422033523232956</v>
      </c>
      <c r="Z503" s="9">
        <f t="shared" si="173"/>
        <v>0.39026733587419671</v>
      </c>
      <c r="AA503" s="9">
        <f t="shared" si="173"/>
        <v>4.1812595685018099E-2</v>
      </c>
      <c r="AB503" s="9"/>
      <c r="AC503" s="9">
        <f t="shared" si="173"/>
        <v>0.14015503500393023</v>
      </c>
      <c r="AD503" s="9">
        <f t="shared" si="173"/>
        <v>1.3321015066928402E-2</v>
      </c>
      <c r="AE503" s="9">
        <f t="shared" si="173"/>
        <v>1.4677209809909999E-2</v>
      </c>
      <c r="AF503" s="9">
        <f t="shared" si="173"/>
        <v>0.13483982923338</v>
      </c>
      <c r="AG503" s="9">
        <f t="shared" si="173"/>
        <v>0.2226795415308736</v>
      </c>
      <c r="AH503" s="9">
        <f t="shared" si="173"/>
        <v>0.1826233003704</v>
      </c>
      <c r="AI503" s="9">
        <f t="shared" si="173"/>
        <v>0</v>
      </c>
      <c r="AJ503" s="9"/>
    </row>
    <row r="504" spans="2:36" hidden="1" x14ac:dyDescent="0.3">
      <c r="B504" s="85">
        <f t="shared" si="170"/>
        <v>42094</v>
      </c>
      <c r="C504" s="3"/>
      <c r="D504" s="1"/>
      <c r="E504" s="9">
        <f t="shared" ref="E504:AI504" si="174">E224+E364</f>
        <v>0.51299962468041549</v>
      </c>
      <c r="F504" s="9">
        <f t="shared" si="174"/>
        <v>0.17939137891415705</v>
      </c>
      <c r="G504" s="9">
        <f t="shared" si="174"/>
        <v>0.19866741289404755</v>
      </c>
      <c r="H504" s="9">
        <f t="shared" si="174"/>
        <v>1.6248859951807497</v>
      </c>
      <c r="I504" s="9">
        <f t="shared" si="174"/>
        <v>2.1992118615487719</v>
      </c>
      <c r="J504" s="9">
        <f t="shared" si="174"/>
        <v>3.5313400560344208</v>
      </c>
      <c r="K504" s="9">
        <f t="shared" si="174"/>
        <v>0.47859271062681108</v>
      </c>
      <c r="L504" s="9"/>
      <c r="M504" s="9">
        <f t="shared" si="174"/>
        <v>3.7945160496000011E-2</v>
      </c>
      <c r="N504" s="9">
        <f t="shared" si="174"/>
        <v>0</v>
      </c>
      <c r="O504" s="9">
        <f t="shared" si="174"/>
        <v>0</v>
      </c>
      <c r="P504" s="9">
        <f t="shared" si="174"/>
        <v>0</v>
      </c>
      <c r="Q504" s="9">
        <f t="shared" si="174"/>
        <v>0</v>
      </c>
      <c r="R504" s="9">
        <f t="shared" si="174"/>
        <v>0</v>
      </c>
      <c r="S504" s="9">
        <f t="shared" si="174"/>
        <v>0</v>
      </c>
      <c r="T504" s="9"/>
      <c r="U504" s="9">
        <f t="shared" si="174"/>
        <v>0.44634144974877688</v>
      </c>
      <c r="V504" s="9">
        <f t="shared" si="174"/>
        <v>6.252443175932626E-2</v>
      </c>
      <c r="W504" s="9">
        <f t="shared" si="174"/>
        <v>6.8250267043631255E-2</v>
      </c>
      <c r="X504" s="9">
        <f t="shared" si="174"/>
        <v>0.33594549821624997</v>
      </c>
      <c r="Y504" s="9">
        <f t="shared" si="174"/>
        <v>0.28078199784444413</v>
      </c>
      <c r="Z504" s="9">
        <f t="shared" si="174"/>
        <v>0.43987140574846872</v>
      </c>
      <c r="AA504" s="9">
        <f t="shared" si="174"/>
        <v>4.6843959814880723E-2</v>
      </c>
      <c r="AB504" s="9"/>
      <c r="AC504" s="9">
        <f t="shared" si="174"/>
        <v>0.15724042480523376</v>
      </c>
      <c r="AD504" s="9">
        <f t="shared" si="174"/>
        <v>1.45926826273134E-2</v>
      </c>
      <c r="AE504" s="9">
        <f t="shared" si="174"/>
        <v>1.6211340233082003E-2</v>
      </c>
      <c r="AF504" s="9">
        <f t="shared" si="174"/>
        <v>0.14754260812004996</v>
      </c>
      <c r="AG504" s="9">
        <f t="shared" si="174"/>
        <v>0.24917627029708317</v>
      </c>
      <c r="AH504" s="9">
        <f t="shared" si="174"/>
        <v>0.20525990076459003</v>
      </c>
      <c r="AI504" s="9">
        <f t="shared" si="174"/>
        <v>0</v>
      </c>
      <c r="AJ504" s="9"/>
    </row>
    <row r="505" spans="2:36" hidden="1" x14ac:dyDescent="0.3">
      <c r="B505" s="85">
        <f t="shared" si="170"/>
        <v>42460</v>
      </c>
      <c r="C505" s="3"/>
      <c r="D505" s="1"/>
      <c r="E505" s="9">
        <f t="shared" ref="E505:AI505" si="175">E225+E365</f>
        <v>0.57136261698778257</v>
      </c>
      <c r="F505" s="9">
        <f t="shared" si="175"/>
        <v>0.20280398482268902</v>
      </c>
      <c r="G505" s="9">
        <f t="shared" si="175"/>
        <v>0.2261567449407075</v>
      </c>
      <c r="H505" s="9">
        <f t="shared" si="175"/>
        <v>1.7839657028838749</v>
      </c>
      <c r="I505" s="9">
        <f t="shared" si="175"/>
        <v>2.4681941604797037</v>
      </c>
      <c r="J505" s="9">
        <f t="shared" si="175"/>
        <v>3.9782618422092302</v>
      </c>
      <c r="K505" s="9">
        <f t="shared" si="175"/>
        <v>0.53816944780459497</v>
      </c>
      <c r="L505" s="9"/>
      <c r="M505" s="9">
        <f t="shared" si="175"/>
        <v>4.3386270950399992E-2</v>
      </c>
      <c r="N505" s="9">
        <f t="shared" si="175"/>
        <v>0</v>
      </c>
      <c r="O505" s="9">
        <f t="shared" si="175"/>
        <v>0</v>
      </c>
      <c r="P505" s="9">
        <f t="shared" si="175"/>
        <v>0</v>
      </c>
      <c r="Q505" s="9">
        <f t="shared" si="175"/>
        <v>0</v>
      </c>
      <c r="R505" s="9">
        <f t="shared" si="175"/>
        <v>0</v>
      </c>
      <c r="S505" s="9">
        <f t="shared" si="175"/>
        <v>0</v>
      </c>
      <c r="T505" s="9"/>
      <c r="U505" s="9">
        <f t="shared" si="175"/>
        <v>0.51545345509959295</v>
      </c>
      <c r="V505" s="9">
        <f t="shared" si="175"/>
        <v>6.8875738453496246E-2</v>
      </c>
      <c r="W505" s="9">
        <f t="shared" si="175"/>
        <v>7.5802293471856255E-2</v>
      </c>
      <c r="X505" s="9">
        <f t="shared" si="175"/>
        <v>0.36897419605687504</v>
      </c>
      <c r="Y505" s="9">
        <f t="shared" si="175"/>
        <v>0.31549969962045388</v>
      </c>
      <c r="Z505" s="9">
        <f t="shared" si="175"/>
        <v>0.4944216153906732</v>
      </c>
      <c r="AA505" s="9">
        <f t="shared" si="175"/>
        <v>5.3091815143870125E-2</v>
      </c>
      <c r="AB505" s="9"/>
      <c r="AC505" s="9">
        <f t="shared" si="175"/>
        <v>0.1768933482996552</v>
      </c>
      <c r="AD505" s="9">
        <f t="shared" si="175"/>
        <v>1.59628298676588E-2</v>
      </c>
      <c r="AE505" s="9">
        <f t="shared" si="175"/>
        <v>1.7937112383924002E-2</v>
      </c>
      <c r="AF505" s="9">
        <f t="shared" si="175"/>
        <v>0.16184454076530003</v>
      </c>
      <c r="AG505" s="9">
        <f t="shared" si="175"/>
        <v>0.27947358734188821</v>
      </c>
      <c r="AH505" s="9">
        <f t="shared" si="175"/>
        <v>0.23099306561415001</v>
      </c>
      <c r="AI505" s="9">
        <f t="shared" si="175"/>
        <v>0</v>
      </c>
      <c r="AJ505" s="9"/>
    </row>
    <row r="506" spans="2:36" hidden="1" x14ac:dyDescent="0.3">
      <c r="B506" s="85">
        <f t="shared" si="170"/>
        <v>42825</v>
      </c>
      <c r="C506" s="3"/>
      <c r="D506" s="1"/>
      <c r="E506" s="9">
        <f t="shared" ref="E506:AI506" si="176">E226+E366</f>
        <v>0.65958514668125723</v>
      </c>
      <c r="F506" s="9">
        <f t="shared" si="176"/>
        <v>0.213335607512353</v>
      </c>
      <c r="G506" s="9">
        <f t="shared" si="176"/>
        <v>0.24423565160881494</v>
      </c>
      <c r="H506" s="9">
        <f t="shared" si="176"/>
        <v>1.9853317570798501</v>
      </c>
      <c r="I506" s="9">
        <f t="shared" si="176"/>
        <v>2.8125698057192188</v>
      </c>
      <c r="J506" s="9">
        <f t="shared" si="176"/>
        <v>4.484115159864082</v>
      </c>
      <c r="K506" s="9">
        <f t="shared" si="176"/>
        <v>0.60434577062930805</v>
      </c>
      <c r="L506" s="9"/>
      <c r="M506" s="9">
        <f t="shared" si="176"/>
        <v>4.6662766003200011E-2</v>
      </c>
      <c r="N506" s="9">
        <f t="shared" si="176"/>
        <v>0</v>
      </c>
      <c r="O506" s="9">
        <f t="shared" si="176"/>
        <v>0</v>
      </c>
      <c r="P506" s="9">
        <f t="shared" si="176"/>
        <v>0</v>
      </c>
      <c r="Q506" s="9">
        <f t="shared" si="176"/>
        <v>0</v>
      </c>
      <c r="R506" s="9">
        <f t="shared" si="176"/>
        <v>0</v>
      </c>
      <c r="S506" s="9">
        <f t="shared" si="176"/>
        <v>0</v>
      </c>
      <c r="T506" s="9"/>
      <c r="U506" s="9">
        <f t="shared" si="176"/>
        <v>0.566695703183417</v>
      </c>
      <c r="V506" s="9">
        <f t="shared" si="176"/>
        <v>7.589416735276E-2</v>
      </c>
      <c r="W506" s="9">
        <f t="shared" si="176"/>
        <v>8.4117924190831278E-2</v>
      </c>
      <c r="X506" s="9">
        <f t="shared" si="176"/>
        <v>0.40521666020550007</v>
      </c>
      <c r="Y506" s="9">
        <f t="shared" si="176"/>
        <v>0.35472785780959615</v>
      </c>
      <c r="Z506" s="9">
        <f t="shared" si="176"/>
        <v>0.55728514770935622</v>
      </c>
      <c r="AA506" s="9">
        <f t="shared" si="176"/>
        <v>5.9630289355128388E-2</v>
      </c>
      <c r="AB506" s="9"/>
      <c r="AC506" s="9">
        <f t="shared" si="176"/>
        <v>0.19944653745974916</v>
      </c>
      <c r="AD506" s="9">
        <f t="shared" si="176"/>
        <v>1.7563458632664602E-2</v>
      </c>
      <c r="AE506" s="9">
        <f t="shared" si="176"/>
        <v>1.9917342234468002E-2</v>
      </c>
      <c r="AF506" s="9">
        <f t="shared" si="176"/>
        <v>0.1777368889656</v>
      </c>
      <c r="AG506" s="9">
        <f t="shared" si="176"/>
        <v>0.31404263892297102</v>
      </c>
      <c r="AH506" s="9">
        <f t="shared" si="176"/>
        <v>0.26068246563096009</v>
      </c>
      <c r="AI506" s="9">
        <f t="shared" si="176"/>
        <v>0</v>
      </c>
      <c r="AJ506" s="9"/>
    </row>
    <row r="507" spans="2:36" hidden="1" x14ac:dyDescent="0.3">
      <c r="B507" s="85">
        <f t="shared" si="170"/>
        <v>43190</v>
      </c>
      <c r="C507" s="3"/>
      <c r="D507" s="1"/>
      <c r="E507" s="9">
        <f t="shared" ref="E507:AI507" si="177">E227+E367</f>
        <v>0.73448222373357752</v>
      </c>
      <c r="F507" s="9">
        <f t="shared" si="177"/>
        <v>0.239734245401379</v>
      </c>
      <c r="G507" s="9">
        <f t="shared" si="177"/>
        <v>0.27614484650012</v>
      </c>
      <c r="H507" s="9">
        <f t="shared" si="177"/>
        <v>2.1717984104792505</v>
      </c>
      <c r="I507" s="9">
        <f t="shared" si="177"/>
        <v>3.1495094983604366</v>
      </c>
      <c r="J507" s="9">
        <f t="shared" si="177"/>
        <v>5.0925279068083222</v>
      </c>
      <c r="K507" s="9">
        <f t="shared" si="177"/>
        <v>0.68788993514225028</v>
      </c>
      <c r="L507" s="9"/>
      <c r="M507" s="9">
        <f t="shared" si="177"/>
        <v>5.334209136000001E-2</v>
      </c>
      <c r="N507" s="9">
        <f t="shared" si="177"/>
        <v>0</v>
      </c>
      <c r="O507" s="9">
        <f t="shared" si="177"/>
        <v>0</v>
      </c>
      <c r="P507" s="9">
        <f t="shared" si="177"/>
        <v>0</v>
      </c>
      <c r="Q507" s="9">
        <f t="shared" si="177"/>
        <v>0</v>
      </c>
      <c r="R507" s="9">
        <f t="shared" si="177"/>
        <v>0</v>
      </c>
      <c r="S507" s="9">
        <f t="shared" si="177"/>
        <v>0</v>
      </c>
      <c r="T507" s="9"/>
      <c r="U507" s="9">
        <f t="shared" si="177"/>
        <v>0.6525241245484501</v>
      </c>
      <c r="V507" s="9">
        <f t="shared" si="177"/>
        <v>8.3214866688179984E-2</v>
      </c>
      <c r="W507" s="9">
        <f t="shared" si="177"/>
        <v>9.2984852287681261E-2</v>
      </c>
      <c r="X507" s="9">
        <f t="shared" si="177"/>
        <v>0.44698885302900004</v>
      </c>
      <c r="Y507" s="9">
        <f t="shared" si="177"/>
        <v>0.40041705065953859</v>
      </c>
      <c r="Z507" s="9">
        <f t="shared" si="177"/>
        <v>0.63095496652364613</v>
      </c>
      <c r="AA507" s="9">
        <f t="shared" si="177"/>
        <v>6.7515396471801617E-2</v>
      </c>
      <c r="AB507" s="9"/>
      <c r="AC507" s="9">
        <f t="shared" si="177"/>
        <v>0.224981314155864</v>
      </c>
      <c r="AD507" s="9">
        <f t="shared" si="177"/>
        <v>1.9233110704365602E-2</v>
      </c>
      <c r="AE507" s="9">
        <f t="shared" si="177"/>
        <v>2.2056519630738E-2</v>
      </c>
      <c r="AF507" s="9">
        <f t="shared" si="177"/>
        <v>0.19510994119800001</v>
      </c>
      <c r="AG507" s="9">
        <f t="shared" si="177"/>
        <v>0.35297986581630042</v>
      </c>
      <c r="AH507" s="9">
        <f t="shared" si="177"/>
        <v>0.29437139943717006</v>
      </c>
      <c r="AI507" s="9">
        <f t="shared" si="177"/>
        <v>0</v>
      </c>
      <c r="AJ507" s="9"/>
    </row>
    <row r="508" spans="2:36" hidden="1" x14ac:dyDescent="0.3">
      <c r="B508" s="85">
        <f t="shared" si="170"/>
        <v>43555</v>
      </c>
      <c r="C508" s="3"/>
      <c r="D508" s="1"/>
      <c r="E508" s="9">
        <f t="shared" ref="E508:AI508" si="178">E228+E368</f>
        <v>0.84211826000079815</v>
      </c>
      <c r="F508" s="9">
        <f t="shared" si="178"/>
        <v>0.26707629078349132</v>
      </c>
      <c r="G508" s="9">
        <f t="shared" si="178"/>
        <v>0.30577585501682625</v>
      </c>
      <c r="H508" s="9">
        <f t="shared" si="178"/>
        <v>2.3706009991262</v>
      </c>
      <c r="I508" s="9">
        <f t="shared" si="178"/>
        <v>3.5216558163195444</v>
      </c>
      <c r="J508" s="9">
        <f t="shared" si="178"/>
        <v>5.7145914768877333</v>
      </c>
      <c r="K508" s="9">
        <f t="shared" si="178"/>
        <v>0.76570095126663684</v>
      </c>
      <c r="L508" s="9"/>
      <c r="M508" s="9">
        <f t="shared" si="178"/>
        <v>6.074614496160001E-2</v>
      </c>
      <c r="N508" s="9">
        <f t="shared" si="178"/>
        <v>0</v>
      </c>
      <c r="O508" s="9">
        <f t="shared" si="178"/>
        <v>0</v>
      </c>
      <c r="P508" s="9">
        <f t="shared" si="178"/>
        <v>0</v>
      </c>
      <c r="Q508" s="9">
        <f t="shared" si="178"/>
        <v>0</v>
      </c>
      <c r="R508" s="9">
        <f t="shared" si="178"/>
        <v>0</v>
      </c>
      <c r="S508" s="9">
        <f t="shared" si="178"/>
        <v>0</v>
      </c>
      <c r="T508" s="9"/>
      <c r="U508" s="9">
        <f t="shared" si="178"/>
        <v>0.73364250570360157</v>
      </c>
      <c r="V508" s="9">
        <f t="shared" si="178"/>
        <v>9.1231127002669998E-2</v>
      </c>
      <c r="W508" s="9">
        <f t="shared" si="178"/>
        <v>0.10398401262147128</v>
      </c>
      <c r="X508" s="9">
        <f t="shared" si="178"/>
        <v>0.48809751778370003</v>
      </c>
      <c r="Y508" s="9">
        <f t="shared" si="178"/>
        <v>0.44825405354847325</v>
      </c>
      <c r="Z508" s="9">
        <f t="shared" si="178"/>
        <v>0.71230337944030309</v>
      </c>
      <c r="AA508" s="9">
        <f t="shared" si="178"/>
        <v>7.5849331578702078E-2</v>
      </c>
      <c r="AB508" s="9"/>
      <c r="AC508" s="9">
        <f t="shared" si="178"/>
        <v>0.25396409131483799</v>
      </c>
      <c r="AD508" s="9">
        <f t="shared" si="178"/>
        <v>2.1056697012829497E-2</v>
      </c>
      <c r="AE508" s="9">
        <f t="shared" si="178"/>
        <v>2.4445449652599004E-2</v>
      </c>
      <c r="AF508" s="9">
        <f t="shared" si="178"/>
        <v>0.21392757927887995</v>
      </c>
      <c r="AG508" s="9">
        <f t="shared" si="178"/>
        <v>0.39651810744654492</v>
      </c>
      <c r="AH508" s="9">
        <f t="shared" si="178"/>
        <v>0.33217303202010001</v>
      </c>
      <c r="AI508" s="9">
        <f t="shared" si="178"/>
        <v>0</v>
      </c>
      <c r="AJ508" s="9"/>
    </row>
    <row r="509" spans="2:36" hidden="1" x14ac:dyDescent="0.3">
      <c r="B509" s="85">
        <f t="shared" si="170"/>
        <v>43921</v>
      </c>
      <c r="C509" s="3"/>
      <c r="D509" s="1"/>
      <c r="E509" s="9">
        <f t="shared" ref="E509:AI509" si="179">E229+E369</f>
        <v>0.93461713699927351</v>
      </c>
      <c r="F509" s="9">
        <f t="shared" si="179"/>
        <v>0.28069891239818101</v>
      </c>
      <c r="G509" s="9">
        <f t="shared" si="179"/>
        <v>0.32875145737972</v>
      </c>
      <c r="H509" s="9">
        <f t="shared" si="179"/>
        <v>2.6392102663452004</v>
      </c>
      <c r="I509" s="9">
        <f t="shared" si="179"/>
        <v>4.0133871254120272</v>
      </c>
      <c r="J509" s="9">
        <f t="shared" si="179"/>
        <v>6.4523152478609322</v>
      </c>
      <c r="K509" s="9">
        <f t="shared" si="179"/>
        <v>0.87055989106721043</v>
      </c>
      <c r="L509" s="9"/>
      <c r="M509" s="9">
        <f t="shared" si="179"/>
        <v>6.8976641548800011E-2</v>
      </c>
      <c r="N509" s="9">
        <f t="shared" si="179"/>
        <v>0</v>
      </c>
      <c r="O509" s="9">
        <f t="shared" si="179"/>
        <v>0</v>
      </c>
      <c r="P509" s="9">
        <f t="shared" si="179"/>
        <v>0</v>
      </c>
      <c r="Q509" s="9">
        <f t="shared" si="179"/>
        <v>0</v>
      </c>
      <c r="R509" s="9">
        <f t="shared" si="179"/>
        <v>0</v>
      </c>
      <c r="S509" s="9">
        <f t="shared" si="179"/>
        <v>0</v>
      </c>
      <c r="T509" s="9"/>
      <c r="U509" s="9">
        <f t="shared" si="179"/>
        <v>0.80451824631339219</v>
      </c>
      <c r="V509" s="9">
        <f t="shared" si="179"/>
        <v>9.9835538627723999E-2</v>
      </c>
      <c r="W509" s="9">
        <f t="shared" si="179"/>
        <v>0.11442155386694253</v>
      </c>
      <c r="X509" s="9">
        <f t="shared" si="179"/>
        <v>0.53589101079927504</v>
      </c>
      <c r="Y509" s="9">
        <f t="shared" si="179"/>
        <v>0.50350966702509115</v>
      </c>
      <c r="Z509" s="9">
        <f t="shared" si="179"/>
        <v>0.80189512362293547</v>
      </c>
      <c r="AA509" s="9">
        <f t="shared" si="179"/>
        <v>8.5884781882583236E-2</v>
      </c>
      <c r="AB509" s="9"/>
      <c r="AC509" s="9">
        <f t="shared" si="179"/>
        <v>0.28636304770175552</v>
      </c>
      <c r="AD509" s="9">
        <f t="shared" si="179"/>
        <v>2.3119210900106095E-2</v>
      </c>
      <c r="AE509" s="9">
        <f t="shared" si="179"/>
        <v>2.7065442589181997E-2</v>
      </c>
      <c r="AF509" s="9">
        <f t="shared" si="179"/>
        <v>0.23486593322106003</v>
      </c>
      <c r="AG509" s="9">
        <f t="shared" si="179"/>
        <v>0.44561325470821866</v>
      </c>
      <c r="AH509" s="9">
        <f t="shared" si="179"/>
        <v>0.37457393843511</v>
      </c>
      <c r="AI509" s="9">
        <f t="shared" si="179"/>
        <v>0</v>
      </c>
      <c r="AJ509" s="9"/>
    </row>
    <row r="510" spans="2:36" hidden="1" x14ac:dyDescent="0.3">
      <c r="B510" s="85">
        <f t="shared" si="170"/>
        <v>44286</v>
      </c>
      <c r="C510" s="3"/>
      <c r="D510" s="1"/>
      <c r="E510" s="9">
        <f t="shared" ref="E510:AI510" si="180">E230+E370</f>
        <v>0.83695792264677782</v>
      </c>
      <c r="F510" s="9">
        <f t="shared" si="180"/>
        <v>0.27764052894910296</v>
      </c>
      <c r="G510" s="9">
        <f t="shared" si="180"/>
        <v>0.32788844308035003</v>
      </c>
      <c r="H510" s="9">
        <f t="shared" si="180"/>
        <v>2.2265754509604001</v>
      </c>
      <c r="I510" s="9">
        <f t="shared" si="180"/>
        <v>3.4632537886573096</v>
      </c>
      <c r="J510" s="9">
        <f t="shared" si="180"/>
        <v>5.8900847269526082</v>
      </c>
      <c r="K510" s="9">
        <f t="shared" si="180"/>
        <v>0.79072063143488425</v>
      </c>
      <c r="L510" s="9"/>
      <c r="M510" s="9">
        <f t="shared" si="180"/>
        <v>6.1286637695999985E-2</v>
      </c>
      <c r="N510" s="9">
        <f t="shared" si="180"/>
        <v>0</v>
      </c>
      <c r="O510" s="9">
        <f t="shared" si="180"/>
        <v>0</v>
      </c>
      <c r="P510" s="9">
        <f t="shared" si="180"/>
        <v>0</v>
      </c>
      <c r="Q510" s="9">
        <f t="shared" si="180"/>
        <v>0</v>
      </c>
      <c r="R510" s="9">
        <f t="shared" si="180"/>
        <v>0</v>
      </c>
      <c r="S510" s="9">
        <f t="shared" si="180"/>
        <v>0</v>
      </c>
      <c r="T510" s="9"/>
      <c r="U510" s="9">
        <f t="shared" si="180"/>
        <v>0.7203355212123328</v>
      </c>
      <c r="V510" s="9">
        <f t="shared" si="180"/>
        <v>9.699321665020573E-2</v>
      </c>
      <c r="W510" s="9">
        <f t="shared" si="180"/>
        <v>0.11193654075836253</v>
      </c>
      <c r="X510" s="9">
        <f t="shared" si="180"/>
        <v>0.46059880711094991</v>
      </c>
      <c r="Y510" s="9">
        <f t="shared" si="180"/>
        <v>0.44102654294048049</v>
      </c>
      <c r="Z510" s="9">
        <f t="shared" si="180"/>
        <v>0.73504137573037598</v>
      </c>
      <c r="AA510" s="9">
        <f t="shared" si="180"/>
        <v>7.7883456565894446E-2</v>
      </c>
      <c r="AB510" s="9"/>
      <c r="AC510" s="9">
        <f t="shared" si="180"/>
        <v>0.25336990236321283</v>
      </c>
      <c r="AD510" s="9">
        <f t="shared" si="180"/>
        <v>2.2569291760526401E-2</v>
      </c>
      <c r="AE510" s="9">
        <f t="shared" si="180"/>
        <v>2.674984167615E-2</v>
      </c>
      <c r="AF510" s="9">
        <f t="shared" si="180"/>
        <v>0.20217942496188002</v>
      </c>
      <c r="AG510" s="9">
        <f t="shared" si="180"/>
        <v>0.3906604660225198</v>
      </c>
      <c r="AH510" s="9">
        <f t="shared" si="180"/>
        <v>0.34450964976775678</v>
      </c>
      <c r="AI510" s="9">
        <f t="shared" si="180"/>
        <v>0</v>
      </c>
      <c r="AJ510" s="9"/>
    </row>
    <row r="511" spans="2:36" x14ac:dyDescent="0.3">
      <c r="B511" s="85">
        <f t="shared" si="170"/>
        <v>44651</v>
      </c>
      <c r="C511" s="3"/>
      <c r="D511" s="1"/>
      <c r="E511" s="9">
        <f t="shared" ref="E511:AI511" si="181">E231+E371</f>
        <v>0.19249637149421545</v>
      </c>
      <c r="F511" s="9">
        <f t="shared" si="181"/>
        <v>0.16032904552977828</v>
      </c>
      <c r="G511" s="9">
        <f t="shared" si="181"/>
        <v>0.19446789264573083</v>
      </c>
      <c r="H511" s="9">
        <f t="shared" si="181"/>
        <v>0.43236983132881768</v>
      </c>
      <c r="I511" s="9">
        <f t="shared" si="181"/>
        <v>0.72507231755107948</v>
      </c>
      <c r="J511" s="9">
        <f t="shared" si="181"/>
        <v>1.9547167080480712</v>
      </c>
      <c r="K511" s="9">
        <f t="shared" si="181"/>
        <v>0.24937415357565171</v>
      </c>
      <c r="L511" s="9"/>
      <c r="M511" s="9">
        <f t="shared" si="181"/>
        <v>7.614441849600001E-3</v>
      </c>
      <c r="N511" s="9">
        <f t="shared" si="181"/>
        <v>0</v>
      </c>
      <c r="O511" s="9">
        <f t="shared" si="181"/>
        <v>0</v>
      </c>
      <c r="P511" s="9">
        <f t="shared" si="181"/>
        <v>0</v>
      </c>
      <c r="Q511" s="9">
        <f t="shared" si="181"/>
        <v>0</v>
      </c>
      <c r="R511" s="9">
        <f t="shared" si="181"/>
        <v>0</v>
      </c>
      <c r="S511" s="9">
        <f t="shared" si="181"/>
        <v>0</v>
      </c>
      <c r="T511" s="9"/>
      <c r="U511" s="9">
        <f t="shared" si="181"/>
        <v>0.15630667878798471</v>
      </c>
      <c r="V511" s="9">
        <f t="shared" si="181"/>
        <v>5.9608646903806774E-2</v>
      </c>
      <c r="W511" s="9">
        <f t="shared" si="181"/>
        <v>6.8809416288385661E-2</v>
      </c>
      <c r="X511" s="9">
        <f t="shared" si="181"/>
        <v>9.3274951931852618E-2</v>
      </c>
      <c r="Y511" s="9">
        <f t="shared" si="181"/>
        <v>9.1131096583635537E-2</v>
      </c>
      <c r="Z511" s="9">
        <f t="shared" si="181"/>
        <v>0.23965414518336003</v>
      </c>
      <c r="AA511" s="9">
        <f t="shared" si="181"/>
        <v>2.4451596140555469E-2</v>
      </c>
      <c r="AB511" s="9"/>
      <c r="AC511" s="9">
        <f t="shared" si="181"/>
        <v>6.2199369022010106E-2</v>
      </c>
      <c r="AD511" s="9">
        <f t="shared" si="181"/>
        <v>1.5241748862065663E-2</v>
      </c>
      <c r="AE511" s="9">
        <f t="shared" si="181"/>
        <v>1.8378887681557397E-2</v>
      </c>
      <c r="AF511" s="9">
        <f t="shared" si="181"/>
        <v>4.430507029069633E-2</v>
      </c>
      <c r="AG511" s="9">
        <f t="shared" si="181"/>
        <v>8.5809678909696069E-2</v>
      </c>
      <c r="AH511" s="9">
        <f t="shared" si="181"/>
        <v>0.13174632121507773</v>
      </c>
      <c r="AI511" s="9">
        <f t="shared" si="181"/>
        <v>0</v>
      </c>
      <c r="AJ511" s="9"/>
    </row>
    <row r="512" spans="2:36" x14ac:dyDescent="0.3">
      <c r="B512" s="85">
        <f t="shared" si="170"/>
        <v>45016</v>
      </c>
      <c r="C512" s="3"/>
      <c r="D512" s="1"/>
      <c r="E512" s="9">
        <f t="shared" ref="E512:AI512" si="182">E232+E372</f>
        <v>0.19943808747398847</v>
      </c>
      <c r="F512" s="9">
        <f t="shared" si="182"/>
        <v>0.1724705164552022</v>
      </c>
      <c r="G512" s="9">
        <f t="shared" si="182"/>
        <v>0.20833873426097582</v>
      </c>
      <c r="H512" s="9">
        <f t="shared" si="182"/>
        <v>0.45248742691900179</v>
      </c>
      <c r="I512" s="9">
        <f t="shared" si="182"/>
        <v>0.75858666850572509</v>
      </c>
      <c r="J512" s="9">
        <f t="shared" si="182"/>
        <v>2.0625121638792105</v>
      </c>
      <c r="K512" s="9">
        <f t="shared" si="182"/>
        <v>0.26379476455848816</v>
      </c>
      <c r="L512" s="9"/>
      <c r="M512" s="9">
        <f t="shared" si="182"/>
        <v>7.6525140588480003E-3</v>
      </c>
      <c r="N512" s="9">
        <f t="shared" si="182"/>
        <v>0</v>
      </c>
      <c r="O512" s="9">
        <f t="shared" si="182"/>
        <v>0</v>
      </c>
      <c r="P512" s="9">
        <f t="shared" si="182"/>
        <v>0</v>
      </c>
      <c r="Q512" s="9">
        <f t="shared" si="182"/>
        <v>0</v>
      </c>
      <c r="R512" s="9">
        <f t="shared" si="182"/>
        <v>0</v>
      </c>
      <c r="S512" s="9">
        <f t="shared" si="182"/>
        <v>0</v>
      </c>
      <c r="T512" s="9"/>
      <c r="U512" s="9">
        <f t="shared" si="182"/>
        <v>0.1746032009786421</v>
      </c>
      <c r="V512" s="9">
        <f t="shared" si="182"/>
        <v>6.0049150269889599E-2</v>
      </c>
      <c r="W512" s="9">
        <f t="shared" si="182"/>
        <v>6.9999410429756367E-2</v>
      </c>
      <c r="X512" s="9">
        <f t="shared" si="182"/>
        <v>9.831568960013426E-2</v>
      </c>
      <c r="Y512" s="9">
        <f t="shared" si="182"/>
        <v>9.6020714681265662E-2</v>
      </c>
      <c r="Z512" s="9">
        <f t="shared" si="182"/>
        <v>0.2556075158755553</v>
      </c>
      <c r="AA512" s="9">
        <f t="shared" si="182"/>
        <v>2.6075256490892294E-2</v>
      </c>
      <c r="AB512" s="9"/>
      <c r="AC512" s="9">
        <f t="shared" si="182"/>
        <v>6.0193379353937676E-2</v>
      </c>
      <c r="AD512" s="9">
        <f t="shared" si="182"/>
        <v>1.4005785182044234E-2</v>
      </c>
      <c r="AE512" s="9">
        <f t="shared" si="182"/>
        <v>1.7002558115582045E-2</v>
      </c>
      <c r="AF512" s="9">
        <f t="shared" si="182"/>
        <v>4.2647795794669291E-2</v>
      </c>
      <c r="AG512" s="9">
        <f t="shared" si="182"/>
        <v>8.2400055986872847E-2</v>
      </c>
      <c r="AH512" s="9">
        <f t="shared" si="182"/>
        <v>0.12588907599571941</v>
      </c>
      <c r="AI512" s="9">
        <f t="shared" si="182"/>
        <v>0</v>
      </c>
      <c r="AJ512" s="9"/>
    </row>
    <row r="513" spans="2:36" x14ac:dyDescent="0.3">
      <c r="B513" s="85">
        <f t="shared" si="170"/>
        <v>45382</v>
      </c>
      <c r="C513" s="3"/>
      <c r="D513" s="1"/>
      <c r="E513" s="9">
        <f t="shared" ref="E513:AI513" si="183">E233+E373</f>
        <v>0.21266693632170663</v>
      </c>
      <c r="F513" s="9">
        <f t="shared" si="183"/>
        <v>0.17333286903747819</v>
      </c>
      <c r="G513" s="9">
        <f t="shared" si="183"/>
        <v>0.20938042793228073</v>
      </c>
      <c r="H513" s="9">
        <f t="shared" si="183"/>
        <v>0.4686708229851313</v>
      </c>
      <c r="I513" s="9">
        <f t="shared" si="183"/>
        <v>0.78580977770657434</v>
      </c>
      <c r="J513" s="9">
        <f t="shared" si="183"/>
        <v>2.1133102221927142</v>
      </c>
      <c r="K513" s="9">
        <f t="shared" si="183"/>
        <v>0.26994275798986633</v>
      </c>
      <c r="L513" s="9"/>
      <c r="M513" s="9">
        <f t="shared" si="183"/>
        <v>8.4598542920564634E-3</v>
      </c>
      <c r="N513" s="9">
        <f t="shared" si="183"/>
        <v>0</v>
      </c>
      <c r="O513" s="9">
        <f t="shared" si="183"/>
        <v>0</v>
      </c>
      <c r="P513" s="9">
        <f t="shared" si="183"/>
        <v>0</v>
      </c>
      <c r="Q513" s="9">
        <f t="shared" si="183"/>
        <v>0</v>
      </c>
      <c r="R513" s="9">
        <f t="shared" si="183"/>
        <v>0</v>
      </c>
      <c r="S513" s="9">
        <f t="shared" si="183"/>
        <v>0</v>
      </c>
      <c r="T513" s="9"/>
      <c r="U513" s="9">
        <f t="shared" si="183"/>
        <v>0.17547621698353527</v>
      </c>
      <c r="V513" s="9">
        <f t="shared" si="183"/>
        <v>6.0492568453460661E-2</v>
      </c>
      <c r="W513" s="9">
        <f t="shared" si="183"/>
        <v>7.1199584277133632E-2</v>
      </c>
      <c r="X513" s="9">
        <f t="shared" si="183"/>
        <v>9.9437189010377763E-2</v>
      </c>
      <c r="Y513" s="9">
        <f t="shared" si="183"/>
        <v>9.7045384398707871E-2</v>
      </c>
      <c r="Z513" s="9">
        <f t="shared" si="183"/>
        <v>0.26023028843328122</v>
      </c>
      <c r="AA513" s="9">
        <f t="shared" si="183"/>
        <v>2.6523878137791106E-2</v>
      </c>
      <c r="AB513" s="9"/>
      <c r="AC513" s="9">
        <f t="shared" si="183"/>
        <v>6.1510497414437149E-2</v>
      </c>
      <c r="AD513" s="9">
        <f t="shared" si="183"/>
        <v>1.4362773215749688E-2</v>
      </c>
      <c r="AE513" s="9">
        <f t="shared" si="183"/>
        <v>1.7431115055007905E-2</v>
      </c>
      <c r="AF513" s="9">
        <f t="shared" si="183"/>
        <v>4.3664133274873382E-2</v>
      </c>
      <c r="AG513" s="9">
        <f t="shared" si="183"/>
        <v>8.4362687801798356E-2</v>
      </c>
      <c r="AH513" s="9">
        <f t="shared" si="183"/>
        <v>0.12887746895072266</v>
      </c>
      <c r="AI513" s="9">
        <f t="shared" si="183"/>
        <v>0</v>
      </c>
      <c r="AJ513" s="9"/>
    </row>
    <row r="514" spans="2:36" x14ac:dyDescent="0.3">
      <c r="B514" s="85">
        <f t="shared" si="170"/>
        <v>45747</v>
      </c>
      <c r="C514" s="3"/>
      <c r="D514" s="1"/>
      <c r="E514" s="9">
        <f t="shared" ref="E514:AI514" si="184">E234+E374</f>
        <v>0.21373027100331521</v>
      </c>
      <c r="F514" s="9">
        <f t="shared" si="184"/>
        <v>0.17479876378934991</v>
      </c>
      <c r="G514" s="9">
        <f t="shared" si="184"/>
        <v>0.21417987645458891</v>
      </c>
      <c r="H514" s="9">
        <f t="shared" si="184"/>
        <v>0.48085955176090506</v>
      </c>
      <c r="I514" s="9">
        <f t="shared" si="184"/>
        <v>0.80664485358503768</v>
      </c>
      <c r="J514" s="9">
        <f t="shared" si="184"/>
        <v>2.1645646982852549</v>
      </c>
      <c r="K514" s="9">
        <f t="shared" si="184"/>
        <v>0.2761456364864443</v>
      </c>
      <c r="L514" s="9"/>
      <c r="M514" s="9">
        <f t="shared" si="184"/>
        <v>8.5021535635167421E-3</v>
      </c>
      <c r="N514" s="9">
        <f t="shared" si="184"/>
        <v>0</v>
      </c>
      <c r="O514" s="9">
        <f t="shared" si="184"/>
        <v>0</v>
      </c>
      <c r="P514" s="9">
        <f t="shared" si="184"/>
        <v>0</v>
      </c>
      <c r="Q514" s="9">
        <f t="shared" si="184"/>
        <v>0</v>
      </c>
      <c r="R514" s="9">
        <f t="shared" si="184"/>
        <v>0</v>
      </c>
      <c r="S514" s="9">
        <f t="shared" si="184"/>
        <v>0</v>
      </c>
      <c r="T514" s="9"/>
      <c r="U514" s="9">
        <f t="shared" si="184"/>
        <v>0.17951986948601809</v>
      </c>
      <c r="V514" s="9">
        <f t="shared" si="184"/>
        <v>6.3368770875665642E-2</v>
      </c>
      <c r="W514" s="9">
        <f t="shared" si="184"/>
        <v>7.3681817630409541E-2</v>
      </c>
      <c r="X514" s="9">
        <f t="shared" si="184"/>
        <v>0.10192795012029326</v>
      </c>
      <c r="Y514" s="9">
        <f t="shared" si="184"/>
        <v>9.9496173378285577E-2</v>
      </c>
      <c r="Z514" s="9">
        <f t="shared" si="184"/>
        <v>0.26825435718192769</v>
      </c>
      <c r="AA514" s="9">
        <f t="shared" si="184"/>
        <v>2.7296170711013153E-2</v>
      </c>
      <c r="AB514" s="9"/>
      <c r="AC514" s="9">
        <f t="shared" si="184"/>
        <v>6.2964843917198754E-2</v>
      </c>
      <c r="AD514" s="9">
        <f t="shared" si="184"/>
        <v>1.4692969865777896E-2</v>
      </c>
      <c r="AE514" s="9">
        <f t="shared" si="184"/>
        <v>1.7837882413963394E-2</v>
      </c>
      <c r="AF514" s="9">
        <f t="shared" si="184"/>
        <v>4.4719193986200154E-2</v>
      </c>
      <c r="AG514" s="9">
        <f t="shared" si="184"/>
        <v>8.6404533693602931E-2</v>
      </c>
      <c r="AH514" s="9">
        <f t="shared" si="184"/>
        <v>0.13192846797614152</v>
      </c>
      <c r="AI514" s="9">
        <f t="shared" si="184"/>
        <v>0</v>
      </c>
      <c r="AJ514" s="9"/>
    </row>
    <row r="515" spans="2:36" x14ac:dyDescent="0.3">
      <c r="B515" s="85">
        <f t="shared" si="170"/>
        <v>46112</v>
      </c>
      <c r="C515" s="3"/>
      <c r="D515" s="1"/>
      <c r="E515" s="9">
        <f t="shared" ref="E515:AI515" si="185">E235+E375</f>
        <v>0.2147989223583317</v>
      </c>
      <c r="F515" s="9">
        <f t="shared" si="185"/>
        <v>0.18658130603722603</v>
      </c>
      <c r="G515" s="9">
        <f t="shared" si="185"/>
        <v>0.22457241540657252</v>
      </c>
      <c r="H515" s="9">
        <f t="shared" si="185"/>
        <v>0.48742976453038039</v>
      </c>
      <c r="I515" s="9">
        <f t="shared" si="185"/>
        <v>0.81735258409938272</v>
      </c>
      <c r="J515" s="9">
        <f t="shared" si="185"/>
        <v>2.2162788863831659</v>
      </c>
      <c r="K515" s="9">
        <f t="shared" si="185"/>
        <v>0.2824037951990383</v>
      </c>
      <c r="L515" s="9"/>
      <c r="M515" s="9">
        <f t="shared" si="185"/>
        <v>9.3214519978192627E-3</v>
      </c>
      <c r="N515" s="9">
        <f t="shared" si="185"/>
        <v>0</v>
      </c>
      <c r="O515" s="9">
        <f t="shared" si="185"/>
        <v>0</v>
      </c>
      <c r="P515" s="9">
        <f t="shared" si="185"/>
        <v>0</v>
      </c>
      <c r="Q515" s="9">
        <f t="shared" si="185"/>
        <v>0</v>
      </c>
      <c r="R515" s="9">
        <f t="shared" si="185"/>
        <v>0</v>
      </c>
      <c r="S515" s="9">
        <f t="shared" si="185"/>
        <v>0</v>
      </c>
      <c r="T515" s="9"/>
      <c r="U515" s="9">
        <f t="shared" si="185"/>
        <v>0.18771593216722238</v>
      </c>
      <c r="V515" s="9">
        <f t="shared" si="185"/>
        <v>6.3830222465898603E-2</v>
      </c>
      <c r="W515" s="9">
        <f t="shared" si="185"/>
        <v>7.4908926536162213E-2</v>
      </c>
      <c r="X515" s="9">
        <f t="shared" si="185"/>
        <v>0.10507736883147199</v>
      </c>
      <c r="Y515" s="9">
        <f t="shared" si="185"/>
        <v>0.10251906953267893</v>
      </c>
      <c r="Z515" s="9">
        <f t="shared" si="185"/>
        <v>0.27297389491434348</v>
      </c>
      <c r="AA515" s="9">
        <f t="shared" si="185"/>
        <v>2.7754087338791103E-2</v>
      </c>
      <c r="AB515" s="9"/>
      <c r="AC515" s="9">
        <f t="shared" si="185"/>
        <v>6.4558386029174353E-2</v>
      </c>
      <c r="AD515" s="9">
        <f t="shared" si="185"/>
        <v>1.5056270587957665E-2</v>
      </c>
      <c r="AE515" s="9">
        <f t="shared" si="185"/>
        <v>1.8274060004973357E-2</v>
      </c>
      <c r="AF515" s="9">
        <f t="shared" si="185"/>
        <v>4.5753939519836744E-2</v>
      </c>
      <c r="AG515" s="9">
        <f t="shared" si="185"/>
        <v>8.840273297820038E-2</v>
      </c>
      <c r="AH515" s="9">
        <f t="shared" si="185"/>
        <v>0.13509007442958454</v>
      </c>
      <c r="AI515" s="9">
        <f t="shared" si="185"/>
        <v>0</v>
      </c>
      <c r="AJ515" s="9"/>
    </row>
    <row r="516" spans="2:36" x14ac:dyDescent="0.3">
      <c r="B516" s="85">
        <f t="shared" si="170"/>
        <v>46477</v>
      </c>
      <c r="C516" s="3"/>
      <c r="D516" s="1"/>
      <c r="E516" s="9">
        <f t="shared" ref="E516:AI516" si="186">E236+E376</f>
        <v>0.2219726356533438</v>
      </c>
      <c r="F516" s="9">
        <f t="shared" si="186"/>
        <v>0.1875142125674121</v>
      </c>
      <c r="G516" s="9">
        <f t="shared" si="186"/>
        <v>0.22569527748360524</v>
      </c>
      <c r="H516" s="9">
        <f t="shared" si="186"/>
        <v>0.50399773248057944</v>
      </c>
      <c r="I516" s="9">
        <f t="shared" si="186"/>
        <v>0.84522273570803619</v>
      </c>
      <c r="J516" s="9">
        <f t="shared" si="186"/>
        <v>2.2684561022446004</v>
      </c>
      <c r="K516" s="9">
        <f t="shared" si="186"/>
        <v>0.28871763185784616</v>
      </c>
      <c r="L516" s="9"/>
      <c r="M516" s="9">
        <f t="shared" si="186"/>
        <v>1.0148730862625726E-2</v>
      </c>
      <c r="N516" s="9">
        <f t="shared" si="186"/>
        <v>0</v>
      </c>
      <c r="O516" s="9">
        <f t="shared" si="186"/>
        <v>0</v>
      </c>
      <c r="P516" s="9">
        <f t="shared" si="186"/>
        <v>0</v>
      </c>
      <c r="Q516" s="9">
        <f t="shared" si="186"/>
        <v>0</v>
      </c>
      <c r="R516" s="9">
        <f t="shared" si="186"/>
        <v>0</v>
      </c>
      <c r="S516" s="9">
        <f t="shared" si="186"/>
        <v>0</v>
      </c>
      <c r="T516" s="9"/>
      <c r="U516" s="9">
        <f t="shared" si="186"/>
        <v>0.18865451182805848</v>
      </c>
      <c r="V516" s="9">
        <f t="shared" si="186"/>
        <v>6.6748914897454631E-2</v>
      </c>
      <c r="W516" s="9">
        <f t="shared" si="186"/>
        <v>7.7431022110937969E-2</v>
      </c>
      <c r="X516" s="9">
        <f t="shared" si="186"/>
        <v>0.10761631643152074</v>
      </c>
      <c r="Y516" s="9">
        <f t="shared" si="186"/>
        <v>0.10501693169755377</v>
      </c>
      <c r="Z516" s="9">
        <f t="shared" si="186"/>
        <v>0.28112907894139261</v>
      </c>
      <c r="AA516" s="9">
        <f t="shared" si="186"/>
        <v>2.8538943681673062E-2</v>
      </c>
      <c r="AB516" s="9"/>
      <c r="AC516" s="9">
        <f t="shared" si="186"/>
        <v>6.6039468585016914E-2</v>
      </c>
      <c r="AD516" s="9">
        <f t="shared" si="186"/>
        <v>1.5392525012255999E-2</v>
      </c>
      <c r="AE516" s="9">
        <f t="shared" si="186"/>
        <v>1.8688246196810067E-2</v>
      </c>
      <c r="AF516" s="9">
        <f t="shared" si="186"/>
        <v>4.6841770009569968E-2</v>
      </c>
      <c r="AG516" s="9">
        <f t="shared" si="186"/>
        <v>9.0504451251112131E-2</v>
      </c>
      <c r="AH516" s="9">
        <f t="shared" si="186"/>
        <v>0.13827999873586264</v>
      </c>
      <c r="AI516" s="9">
        <f t="shared" si="186"/>
        <v>0</v>
      </c>
      <c r="AJ516" s="9"/>
    </row>
    <row r="517" spans="2:36" x14ac:dyDescent="0.3">
      <c r="B517" s="85">
        <f t="shared" si="170"/>
        <v>46843</v>
      </c>
      <c r="C517" s="3"/>
      <c r="D517" s="1"/>
      <c r="E517" s="9">
        <f t="shared" ref="E517:AI517" si="187">E237+E377</f>
        <v>0.23556063128240129</v>
      </c>
      <c r="F517" s="9">
        <f t="shared" si="187"/>
        <v>0.18906004751021815</v>
      </c>
      <c r="G517" s="9">
        <f t="shared" si="187"/>
        <v>0.23063287035945684</v>
      </c>
      <c r="H517" s="9">
        <f t="shared" si="187"/>
        <v>0.5107253994516352</v>
      </c>
      <c r="I517" s="9">
        <f t="shared" si="187"/>
        <v>0.85619026755811634</v>
      </c>
      <c r="J517" s="9">
        <f t="shared" si="187"/>
        <v>2.3210996832924882</v>
      </c>
      <c r="K517" s="9">
        <f t="shared" si="187"/>
        <v>0.29508754678836208</v>
      </c>
      <c r="L517" s="9"/>
      <c r="M517" s="9">
        <f t="shared" si="187"/>
        <v>1.0199474516938853E-2</v>
      </c>
      <c r="N517" s="9">
        <f t="shared" si="187"/>
        <v>0</v>
      </c>
      <c r="O517" s="9">
        <f t="shared" si="187"/>
        <v>0</v>
      </c>
      <c r="P517" s="9">
        <f t="shared" si="187"/>
        <v>0</v>
      </c>
      <c r="Q517" s="9">
        <f t="shared" si="187"/>
        <v>0</v>
      </c>
      <c r="R517" s="9">
        <f t="shared" si="187"/>
        <v>0</v>
      </c>
      <c r="S517" s="9">
        <f t="shared" si="187"/>
        <v>0</v>
      </c>
      <c r="T517" s="9"/>
      <c r="U517" s="9">
        <f t="shared" si="187"/>
        <v>0.19281178774216762</v>
      </c>
      <c r="V517" s="9">
        <f t="shared" si="187"/>
        <v>6.7228716900348484E-2</v>
      </c>
      <c r="W517" s="9">
        <f t="shared" si="187"/>
        <v>7.8685485504764729E-2</v>
      </c>
      <c r="X517" s="9">
        <f t="shared" si="187"/>
        <v>0.11017802657334916</v>
      </c>
      <c r="Y517" s="9">
        <f t="shared" si="187"/>
        <v>0.10753720950733905</v>
      </c>
      <c r="Z517" s="9">
        <f t="shared" si="187"/>
        <v>0.28742600987869743</v>
      </c>
      <c r="AA517" s="9">
        <f t="shared" si="187"/>
        <v>2.9246978557419832E-2</v>
      </c>
      <c r="AB517" s="9"/>
      <c r="AC517" s="9">
        <f t="shared" si="187"/>
        <v>6.7590798337654606E-2</v>
      </c>
      <c r="AD517" s="9">
        <f t="shared" si="187"/>
        <v>1.5762229114793497E-2</v>
      </c>
      <c r="AE517" s="9">
        <f t="shared" si="187"/>
        <v>1.9132154163228141E-2</v>
      </c>
      <c r="AF517" s="9">
        <f t="shared" si="187"/>
        <v>4.7983409713725542E-2</v>
      </c>
      <c r="AG517" s="9">
        <f t="shared" si="187"/>
        <v>9.2711102232783185E-2</v>
      </c>
      <c r="AH517" s="9">
        <f t="shared" si="187"/>
        <v>0.14158259968456582</v>
      </c>
      <c r="AI517" s="9">
        <f t="shared" si="187"/>
        <v>0</v>
      </c>
      <c r="AJ517" s="9"/>
    </row>
    <row r="518" spans="2:36" x14ac:dyDescent="0.3">
      <c r="B518" s="85">
        <f t="shared" si="170"/>
        <v>47208</v>
      </c>
      <c r="C518" s="3"/>
      <c r="D518" s="1"/>
      <c r="E518" s="9">
        <f t="shared" ref="E518:AI518" si="188">E238+E378</f>
        <v>0.23673843443881323</v>
      </c>
      <c r="F518" s="9">
        <f t="shared" si="188"/>
        <v>0.1900053477477692</v>
      </c>
      <c r="G518" s="9">
        <f t="shared" si="188"/>
        <v>0.23178603471125409</v>
      </c>
      <c r="H518" s="9">
        <f t="shared" si="188"/>
        <v>0.52332279033799811</v>
      </c>
      <c r="I518" s="9">
        <f t="shared" si="188"/>
        <v>0.87771791079326422</v>
      </c>
      <c r="J518" s="9">
        <f t="shared" si="188"/>
        <v>2.3742129887482992</v>
      </c>
      <c r="K518" s="9">
        <f t="shared" si="188"/>
        <v>0.30151394292738648</v>
      </c>
      <c r="L518" s="9"/>
      <c r="M518" s="9">
        <f t="shared" si="188"/>
        <v>1.1038969727179201E-2</v>
      </c>
      <c r="N518" s="9">
        <f t="shared" si="188"/>
        <v>0</v>
      </c>
      <c r="O518" s="9">
        <f t="shared" si="188"/>
        <v>0</v>
      </c>
      <c r="P518" s="9">
        <f t="shared" si="188"/>
        <v>0</v>
      </c>
      <c r="Q518" s="9">
        <f t="shared" si="188"/>
        <v>0</v>
      </c>
      <c r="R518" s="9">
        <f t="shared" si="188"/>
        <v>0</v>
      </c>
      <c r="S518" s="9">
        <f t="shared" si="188"/>
        <v>0</v>
      </c>
      <c r="T518" s="9"/>
      <c r="U518" s="9">
        <f t="shared" si="188"/>
        <v>0.20118433526171731</v>
      </c>
      <c r="V518" s="9">
        <f t="shared" si="188"/>
        <v>7.0337249921350625E-2</v>
      </c>
      <c r="W518" s="9">
        <f t="shared" si="188"/>
        <v>8.2119637897266409E-2</v>
      </c>
      <c r="X518" s="9">
        <f t="shared" si="188"/>
        <v>0.1127626634086851</v>
      </c>
      <c r="Y518" s="9">
        <f t="shared" si="188"/>
        <v>0.11008006467192975</v>
      </c>
      <c r="Z518" s="9">
        <f t="shared" si="188"/>
        <v>0.2937788818984019</v>
      </c>
      <c r="AA518" s="9">
        <f t="shared" si="188"/>
        <v>2.9961380308332064E-2</v>
      </c>
      <c r="AB518" s="9"/>
      <c r="AC518" s="9">
        <f t="shared" si="188"/>
        <v>6.9155990401104039E-2</v>
      </c>
      <c r="AD518" s="9">
        <f t="shared" si="188"/>
        <v>1.6136942032383923E-2</v>
      </c>
      <c r="AE518" s="9">
        <f t="shared" si="188"/>
        <v>1.9590644597451454E-2</v>
      </c>
      <c r="AF518" s="9">
        <f t="shared" si="188"/>
        <v>4.909099963886937E-2</v>
      </c>
      <c r="AG518" s="9">
        <f t="shared" si="188"/>
        <v>9.4851000890663228E-2</v>
      </c>
      <c r="AH518" s="9">
        <f t="shared" si="188"/>
        <v>0.14491476964278763</v>
      </c>
      <c r="AI518" s="9">
        <f t="shared" si="188"/>
        <v>0</v>
      </c>
      <c r="AJ518" s="9"/>
    </row>
    <row r="519" spans="2:36" x14ac:dyDescent="0.3">
      <c r="B519" s="85">
        <f t="shared" si="170"/>
        <v>47573</v>
      </c>
      <c r="C519" s="3"/>
      <c r="D519" s="1"/>
      <c r="E519" s="9">
        <f t="shared" ref="E519:AI519" si="189">E239+E379</f>
        <v>0.23792212661100723</v>
      </c>
      <c r="F519" s="9">
        <f t="shared" si="189"/>
        <v>0.20208373562737242</v>
      </c>
      <c r="G519" s="9">
        <f t="shared" si="189"/>
        <v>0.24245444015849643</v>
      </c>
      <c r="H519" s="9">
        <f t="shared" si="189"/>
        <v>0.54028324728193555</v>
      </c>
      <c r="I519" s="9">
        <f t="shared" si="189"/>
        <v>0.90624842659278448</v>
      </c>
      <c r="J519" s="9">
        <f t="shared" si="189"/>
        <v>2.4458732379178922</v>
      </c>
      <c r="K519" s="9">
        <f t="shared" si="189"/>
        <v>0.31168759470516466</v>
      </c>
      <c r="L519" s="9"/>
      <c r="M519" s="9">
        <f t="shared" si="189"/>
        <v>1.1094164575815095E-2</v>
      </c>
      <c r="N519" s="9">
        <f t="shared" si="189"/>
        <v>0</v>
      </c>
      <c r="O519" s="9">
        <f t="shared" si="189"/>
        <v>0</v>
      </c>
      <c r="P519" s="9">
        <f t="shared" si="189"/>
        <v>0</v>
      </c>
      <c r="Q519" s="9">
        <f t="shared" si="189"/>
        <v>0</v>
      </c>
      <c r="R519" s="9">
        <f t="shared" si="189"/>
        <v>0</v>
      </c>
      <c r="S519" s="9">
        <f t="shared" si="189"/>
        <v>0</v>
      </c>
      <c r="T519" s="9"/>
      <c r="U519" s="9">
        <f t="shared" si="189"/>
        <v>0.20219025693802584</v>
      </c>
      <c r="V519" s="9">
        <f t="shared" si="189"/>
        <v>7.0688936170957367E-2</v>
      </c>
      <c r="W519" s="9">
        <f t="shared" si="189"/>
        <v>8.2530236086752723E-2</v>
      </c>
      <c r="X519" s="9">
        <f t="shared" si="189"/>
        <v>0.11537039216171002</v>
      </c>
      <c r="Y519" s="9">
        <f t="shared" si="189"/>
        <v>0.11264565995792866</v>
      </c>
      <c r="Z519" s="9">
        <f t="shared" si="189"/>
        <v>0.30064647471744954</v>
      </c>
      <c r="AA519" s="9">
        <f t="shared" si="189"/>
        <v>3.0523918115434749E-2</v>
      </c>
      <c r="AB519" s="9"/>
      <c r="AC519" s="9">
        <f t="shared" si="189"/>
        <v>7.0863877311643467E-2</v>
      </c>
      <c r="AD519" s="9">
        <f t="shared" si="189"/>
        <v>1.6513302953333749E-2</v>
      </c>
      <c r="AE519" s="9">
        <f t="shared" si="189"/>
        <v>2.0042577984895463E-2</v>
      </c>
      <c r="AF519" s="9">
        <f t="shared" si="189"/>
        <v>5.0267124946812014E-2</v>
      </c>
      <c r="AG519" s="9">
        <f t="shared" si="189"/>
        <v>9.7120754321117164E-2</v>
      </c>
      <c r="AH519" s="9">
        <f t="shared" si="189"/>
        <v>0.14836172003720122</v>
      </c>
      <c r="AI519" s="9">
        <f t="shared" si="189"/>
        <v>0</v>
      </c>
      <c r="AJ519" s="9"/>
    </row>
    <row r="520" spans="2:36" x14ac:dyDescent="0.3">
      <c r="B520" s="85">
        <f t="shared" si="170"/>
        <v>47938</v>
      </c>
      <c r="C520" s="3"/>
      <c r="D520" s="1"/>
      <c r="E520" s="9">
        <f t="shared" ref="E520:AI520" si="190">E240+E380</f>
        <v>0.24533436831242128</v>
      </c>
      <c r="F520" s="9">
        <f t="shared" si="190"/>
        <v>0.20371158783950172</v>
      </c>
      <c r="G520" s="9">
        <f t="shared" si="190"/>
        <v>0.24753325175492508</v>
      </c>
      <c r="H520" s="9">
        <f t="shared" si="190"/>
        <v>0.54725577310346063</v>
      </c>
      <c r="I520" s="9">
        <f t="shared" si="190"/>
        <v>0.91762271461890199</v>
      </c>
      <c r="J520" s="9">
        <f t="shared" si="190"/>
        <v>2.476266811449543</v>
      </c>
      <c r="K520" s="9">
        <f t="shared" si="190"/>
        <v>0.3169548533890536</v>
      </c>
      <c r="L520" s="9"/>
      <c r="M520" s="9">
        <f t="shared" si="190"/>
        <v>1.1946037927172323E-2</v>
      </c>
      <c r="N520" s="9">
        <f t="shared" si="190"/>
        <v>0</v>
      </c>
      <c r="O520" s="9">
        <f t="shared" si="190"/>
        <v>0</v>
      </c>
      <c r="P520" s="9">
        <f t="shared" si="190"/>
        <v>0</v>
      </c>
      <c r="Q520" s="9">
        <f t="shared" si="190"/>
        <v>0</v>
      </c>
      <c r="R520" s="9">
        <f t="shared" si="190"/>
        <v>0</v>
      </c>
      <c r="S520" s="9">
        <f t="shared" si="190"/>
        <v>0</v>
      </c>
      <c r="T520" s="9"/>
      <c r="U520" s="9">
        <f t="shared" si="190"/>
        <v>0.20646366308001141</v>
      </c>
      <c r="V520" s="9">
        <f t="shared" si="190"/>
        <v>7.3842563492413471E-2</v>
      </c>
      <c r="W520" s="9">
        <f t="shared" si="190"/>
        <v>8.6014095499938298E-2</v>
      </c>
      <c r="X520" s="9">
        <f t="shared" si="190"/>
        <v>0.11800137913568</v>
      </c>
      <c r="Y520" s="9">
        <f t="shared" si="190"/>
        <v>0.1152341591951708</v>
      </c>
      <c r="Z520" s="9">
        <f t="shared" si="190"/>
        <v>0.30711472937460016</v>
      </c>
      <c r="AA520" s="9">
        <f t="shared" si="190"/>
        <v>3.125040043688973E-2</v>
      </c>
      <c r="AB520" s="9"/>
      <c r="AC520" s="9">
        <f t="shared" si="190"/>
        <v>7.258711419152826E-2</v>
      </c>
      <c r="AD520" s="9">
        <f t="shared" si="190"/>
        <v>1.6925660437827131E-2</v>
      </c>
      <c r="AE520" s="9">
        <f t="shared" si="190"/>
        <v>2.0535687177240237E-2</v>
      </c>
      <c r="AF520" s="9">
        <f t="shared" si="190"/>
        <v>5.1470097076072932E-2</v>
      </c>
      <c r="AG520" s="9">
        <f t="shared" si="190"/>
        <v>9.9450450993481904E-2</v>
      </c>
      <c r="AH520" s="9">
        <f t="shared" si="190"/>
        <v>0.15192494035942744</v>
      </c>
      <c r="AI520" s="9">
        <f t="shared" si="190"/>
        <v>0</v>
      </c>
      <c r="AJ520" s="9"/>
    </row>
    <row r="521" spans="2:36" x14ac:dyDescent="0.3">
      <c r="B521" s="85">
        <f t="shared" si="170"/>
        <v>48304</v>
      </c>
      <c r="C521" s="3"/>
      <c r="D521" s="1"/>
      <c r="E521" s="9">
        <f t="shared" ref="E521:AI521" si="191">E241+E381</f>
        <v>0.24656104015398334</v>
      </c>
      <c r="F521" s="9">
        <f t="shared" si="191"/>
        <v>0.20473014577869916</v>
      </c>
      <c r="G521" s="9">
        <f t="shared" si="191"/>
        <v>0.24877091801369972</v>
      </c>
      <c r="H521" s="9">
        <f t="shared" si="191"/>
        <v>0.56447969198722259</v>
      </c>
      <c r="I521" s="9">
        <f t="shared" si="191"/>
        <v>0.94659477724816199</v>
      </c>
      <c r="J521" s="9">
        <f t="shared" si="191"/>
        <v>2.5307816879257339</v>
      </c>
      <c r="K521" s="9">
        <f t="shared" si="191"/>
        <v>0.32356522237790808</v>
      </c>
      <c r="L521" s="9"/>
      <c r="M521" s="9">
        <f t="shared" si="191"/>
        <v>1.280615265792873E-2</v>
      </c>
      <c r="N521" s="9">
        <f t="shared" si="191"/>
        <v>0</v>
      </c>
      <c r="O521" s="9">
        <f t="shared" si="191"/>
        <v>0</v>
      </c>
      <c r="P521" s="9">
        <f t="shared" si="191"/>
        <v>0</v>
      </c>
      <c r="Q521" s="9">
        <f t="shared" si="191"/>
        <v>0</v>
      </c>
      <c r="R521" s="9">
        <f t="shared" si="191"/>
        <v>0</v>
      </c>
      <c r="S521" s="9">
        <f t="shared" si="191"/>
        <v>0</v>
      </c>
      <c r="T521" s="9"/>
      <c r="U521" s="9">
        <f t="shared" si="191"/>
        <v>0.21501615386766754</v>
      </c>
      <c r="V521" s="9">
        <f t="shared" si="191"/>
        <v>7.4211776309875521E-2</v>
      </c>
      <c r="W521" s="9">
        <f t="shared" si="191"/>
        <v>8.6444165977437967E-2</v>
      </c>
      <c r="X521" s="9">
        <f t="shared" si="191"/>
        <v>0.12131135490210807</v>
      </c>
      <c r="Y521" s="9">
        <f t="shared" si="191"/>
        <v>0.1184124611052678</v>
      </c>
      <c r="Z521" s="9">
        <f t="shared" si="191"/>
        <v>0.31561208152553477</v>
      </c>
      <c r="AA521" s="9">
        <f t="shared" si="191"/>
        <v>3.2069052824021851E-2</v>
      </c>
      <c r="AB521" s="9"/>
      <c r="AC521" s="9">
        <f t="shared" si="191"/>
        <v>7.4195788601583629E-2</v>
      </c>
      <c r="AD521" s="9">
        <f t="shared" si="191"/>
        <v>1.7312373431649854E-2</v>
      </c>
      <c r="AE521" s="9">
        <f t="shared" si="191"/>
        <v>2.1017435529394508E-2</v>
      </c>
      <c r="AF521" s="9">
        <f t="shared" si="191"/>
        <v>5.2667447841056828E-2</v>
      </c>
      <c r="AG521" s="9">
        <f t="shared" si="191"/>
        <v>0.10176120154617059</v>
      </c>
      <c r="AH521" s="9">
        <f t="shared" si="191"/>
        <v>0.15547137721707063</v>
      </c>
      <c r="AI521" s="9">
        <f t="shared" si="191"/>
        <v>0</v>
      </c>
      <c r="AJ521" s="9"/>
    </row>
    <row r="522" spans="2:36" x14ac:dyDescent="0.3">
      <c r="B522" s="85">
        <f t="shared" si="170"/>
        <v>48669</v>
      </c>
      <c r="C522" s="3"/>
      <c r="D522" s="1"/>
      <c r="E522" s="9">
        <f t="shared" ref="E522:AI522" si="192">E242+E382</f>
        <v>0.26058706628662526</v>
      </c>
      <c r="F522" s="9">
        <f t="shared" si="192"/>
        <v>0.21767354238887143</v>
      </c>
      <c r="G522" s="9">
        <f t="shared" si="192"/>
        <v>0.26357290585896709</v>
      </c>
      <c r="H522" s="9">
        <f t="shared" si="192"/>
        <v>0.58186216866549456</v>
      </c>
      <c r="I522" s="9">
        <f t="shared" si="192"/>
        <v>0.97583361993584949</v>
      </c>
      <c r="J522" s="9">
        <f t="shared" si="192"/>
        <v>2.5857798064963995</v>
      </c>
      <c r="K522" s="9">
        <f t="shared" si="192"/>
        <v>0.33023377118531649</v>
      </c>
      <c r="L522" s="9"/>
      <c r="M522" s="9">
        <f t="shared" si="192"/>
        <v>1.3674569885044518E-2</v>
      </c>
      <c r="N522" s="9">
        <f t="shared" si="192"/>
        <v>0</v>
      </c>
      <c r="O522" s="9">
        <f t="shared" si="192"/>
        <v>0</v>
      </c>
      <c r="P522" s="9">
        <f t="shared" si="192"/>
        <v>0</v>
      </c>
      <c r="Q522" s="9">
        <f t="shared" si="192"/>
        <v>0</v>
      </c>
      <c r="R522" s="9">
        <f t="shared" si="192"/>
        <v>0</v>
      </c>
      <c r="S522" s="9">
        <f t="shared" si="192"/>
        <v>0</v>
      </c>
      <c r="T522" s="9"/>
      <c r="U522" s="9">
        <f t="shared" si="192"/>
        <v>0.21938639560424567</v>
      </c>
      <c r="V522" s="9">
        <f t="shared" si="192"/>
        <v>7.4732580752927449E-2</v>
      </c>
      <c r="W522" s="9">
        <f t="shared" si="192"/>
        <v>8.7765595711598254E-2</v>
      </c>
      <c r="X522" s="9">
        <f t="shared" si="192"/>
        <v>0.12399263939328699</v>
      </c>
      <c r="Y522" s="9">
        <f t="shared" si="192"/>
        <v>0.12105009768939456</v>
      </c>
      <c r="Z522" s="9">
        <f t="shared" si="192"/>
        <v>0.32220493856511839</v>
      </c>
      <c r="AA522" s="9">
        <f t="shared" si="192"/>
        <v>3.2809013792896823E-2</v>
      </c>
      <c r="AB522" s="9"/>
      <c r="AC522" s="9">
        <f t="shared" si="192"/>
        <v>7.5949408435788707E-2</v>
      </c>
      <c r="AD522" s="9">
        <f t="shared" si="192"/>
        <v>1.7732032423006326E-2</v>
      </c>
      <c r="AE522" s="9">
        <f t="shared" si="192"/>
        <v>2.1519357794893543E-2</v>
      </c>
      <c r="AF522" s="9">
        <f t="shared" si="192"/>
        <v>5.3920673062147789E-2</v>
      </c>
      <c r="AG522" s="9">
        <f t="shared" si="192"/>
        <v>0.10418087371664991</v>
      </c>
      <c r="AH522" s="9">
        <f t="shared" si="192"/>
        <v>0.15918471013933272</v>
      </c>
      <c r="AI522" s="9">
        <f t="shared" si="192"/>
        <v>0</v>
      </c>
      <c r="AJ522" s="9"/>
    </row>
    <row r="523" spans="2:36" x14ac:dyDescent="0.3">
      <c r="B523" s="85">
        <f t="shared" si="170"/>
        <v>49034</v>
      </c>
      <c r="C523" s="3"/>
      <c r="D523" s="1"/>
      <c r="E523" s="9">
        <f t="shared" ref="E523:AI523" si="193">E243+E383</f>
        <v>0.26189000161805831</v>
      </c>
      <c r="F523" s="9">
        <f t="shared" si="193"/>
        <v>0.21876191010081578</v>
      </c>
      <c r="G523" s="9">
        <f t="shared" si="193"/>
        <v>0.26489077038826186</v>
      </c>
      <c r="H523" s="9">
        <f t="shared" si="193"/>
        <v>0.58910697660482203</v>
      </c>
      <c r="I523" s="9">
        <f t="shared" si="193"/>
        <v>0.98765899370090193</v>
      </c>
      <c r="J523" s="9">
        <f t="shared" si="193"/>
        <v>2.6838205678922673</v>
      </c>
      <c r="K523" s="9">
        <f t="shared" si="193"/>
        <v>0.34203689265923565</v>
      </c>
      <c r="L523" s="9"/>
      <c r="M523" s="9">
        <f t="shared" si="193"/>
        <v>1.3742942734469743E-2</v>
      </c>
      <c r="N523" s="9">
        <f t="shared" si="193"/>
        <v>0</v>
      </c>
      <c r="O523" s="9">
        <f t="shared" si="193"/>
        <v>0</v>
      </c>
      <c r="P523" s="9">
        <f t="shared" si="193"/>
        <v>0</v>
      </c>
      <c r="Q523" s="9">
        <f t="shared" si="193"/>
        <v>0</v>
      </c>
      <c r="R523" s="9">
        <f t="shared" si="193"/>
        <v>0</v>
      </c>
      <c r="S523" s="9">
        <f t="shared" si="193"/>
        <v>0</v>
      </c>
      <c r="T523" s="9"/>
      <c r="U523" s="9">
        <f t="shared" si="193"/>
        <v>0.22048332758226688</v>
      </c>
      <c r="V523" s="9">
        <f t="shared" si="193"/>
        <v>7.7948639400623299E-2</v>
      </c>
      <c r="W523" s="9">
        <f t="shared" si="193"/>
        <v>9.132193077091777E-2</v>
      </c>
      <c r="X523" s="9">
        <f t="shared" si="193"/>
        <v>0.12669770394550514</v>
      </c>
      <c r="Y523" s="9">
        <f t="shared" si="193"/>
        <v>0.12371115032783497</v>
      </c>
      <c r="Z523" s="9">
        <f t="shared" si="193"/>
        <v>0.33084753359150887</v>
      </c>
      <c r="AA523" s="9">
        <f t="shared" si="193"/>
        <v>3.3642099810668083E-2</v>
      </c>
      <c r="AB523" s="9"/>
      <c r="AC523" s="9">
        <f t="shared" si="193"/>
        <v>7.777749295147067E-2</v>
      </c>
      <c r="AD523" s="9">
        <f t="shared" si="193"/>
        <v>1.8157194623045082E-2</v>
      </c>
      <c r="AE523" s="9">
        <f t="shared" si="193"/>
        <v>2.2036652372257732E-2</v>
      </c>
      <c r="AF523" s="9">
        <f t="shared" si="193"/>
        <v>5.5216100049638228E-2</v>
      </c>
      <c r="AG523" s="9">
        <f t="shared" si="193"/>
        <v>0.10668667662329531</v>
      </c>
      <c r="AH523" s="9">
        <f t="shared" si="193"/>
        <v>0.16296880575760009</v>
      </c>
      <c r="AI523" s="9">
        <f t="shared" si="193"/>
        <v>0</v>
      </c>
      <c r="AJ523" s="9"/>
    </row>
    <row r="524" spans="2:36" x14ac:dyDescent="0.3">
      <c r="B524" s="85">
        <f t="shared" si="170"/>
        <v>49399</v>
      </c>
      <c r="C524" s="3"/>
      <c r="D524" s="1"/>
      <c r="E524" s="9">
        <f t="shared" ref="E524:AI524" si="194">E244+E384</f>
        <v>0.26954747182573968</v>
      </c>
      <c r="F524" s="9">
        <f t="shared" si="194"/>
        <v>0.22048559478012486</v>
      </c>
      <c r="G524" s="9">
        <f t="shared" si="194"/>
        <v>0.27015967634034771</v>
      </c>
      <c r="H524" s="9">
        <f t="shared" si="194"/>
        <v>0.60240137990884102</v>
      </c>
      <c r="I524" s="9">
        <f t="shared" si="194"/>
        <v>1.0103678921118875</v>
      </c>
      <c r="J524" s="9">
        <f t="shared" si="194"/>
        <v>2.7400083815693304</v>
      </c>
      <c r="K524" s="9">
        <f t="shared" si="194"/>
        <v>0.34884843331307303</v>
      </c>
      <c r="L524" s="9"/>
      <c r="M524" s="9">
        <f t="shared" si="194"/>
        <v>1.4624107886268091E-2</v>
      </c>
      <c r="N524" s="9">
        <f t="shared" si="194"/>
        <v>0</v>
      </c>
      <c r="O524" s="9">
        <f t="shared" si="194"/>
        <v>0</v>
      </c>
      <c r="P524" s="9">
        <f t="shared" si="194"/>
        <v>0</v>
      </c>
      <c r="Q524" s="9">
        <f t="shared" si="194"/>
        <v>0</v>
      </c>
      <c r="R524" s="9">
        <f t="shared" si="194"/>
        <v>0</v>
      </c>
      <c r="S524" s="9">
        <f t="shared" si="194"/>
        <v>0</v>
      </c>
      <c r="T524" s="9"/>
      <c r="U524" s="9">
        <f t="shared" si="194"/>
        <v>0.23254747918841143</v>
      </c>
      <c r="V524" s="9">
        <f t="shared" si="194"/>
        <v>7.8338382597626391E-2</v>
      </c>
      <c r="W524" s="9">
        <f t="shared" si="194"/>
        <v>9.1778540424772334E-2</v>
      </c>
      <c r="X524" s="9">
        <f t="shared" si="194"/>
        <v>0.130092165206705</v>
      </c>
      <c r="Y524" s="9">
        <f t="shared" si="194"/>
        <v>0.12697106464540706</v>
      </c>
      <c r="Z524" s="9">
        <f t="shared" si="194"/>
        <v>0.33756684122765779</v>
      </c>
      <c r="AA524" s="9">
        <f t="shared" si="194"/>
        <v>3.4395736661916441E-2</v>
      </c>
      <c r="AB524" s="9"/>
      <c r="AC524" s="9">
        <f t="shared" si="194"/>
        <v>7.9694865640676418E-2</v>
      </c>
      <c r="AD524" s="9">
        <f t="shared" si="194"/>
        <v>1.858616514427365E-2</v>
      </c>
      <c r="AE524" s="9">
        <f t="shared" si="194"/>
        <v>2.255858191145068E-2</v>
      </c>
      <c r="AF524" s="9">
        <f t="shared" si="194"/>
        <v>5.6537632866376017E-2</v>
      </c>
      <c r="AG524" s="9">
        <f t="shared" si="194"/>
        <v>0.10923931818722502</v>
      </c>
      <c r="AH524" s="9">
        <f t="shared" si="194"/>
        <v>0.16683620359755835</v>
      </c>
      <c r="AI524" s="9">
        <f t="shared" si="194"/>
        <v>0</v>
      </c>
      <c r="AJ524" s="9"/>
    </row>
    <row r="525" spans="2:36" x14ac:dyDescent="0.3">
      <c r="B525" s="85">
        <f t="shared" si="170"/>
        <v>49765</v>
      </c>
      <c r="C525" s="3"/>
      <c r="D525" s="1"/>
      <c r="E525" s="9">
        <f t="shared" ref="E525:AI525" si="195">E245+E385</f>
        <v>0.27089520918486842</v>
      </c>
      <c r="F525" s="9">
        <f t="shared" si="195"/>
        <v>0.23305443578998369</v>
      </c>
      <c r="G525" s="9">
        <f t="shared" si="195"/>
        <v>0.28130882417019176</v>
      </c>
      <c r="H525" s="9">
        <f t="shared" si="195"/>
        <v>0.62019296002587221</v>
      </c>
      <c r="I525" s="9">
        <f t="shared" si="195"/>
        <v>1.0402950294093083</v>
      </c>
      <c r="J525" s="9">
        <f t="shared" si="195"/>
        <v>2.7966909778689653</v>
      </c>
      <c r="K525" s="9">
        <f t="shared" si="195"/>
        <v>0.35571953845113241</v>
      </c>
      <c r="L525" s="9"/>
      <c r="M525" s="9">
        <f t="shared" si="195"/>
        <v>1.5513741116016066E-2</v>
      </c>
      <c r="N525" s="9">
        <f t="shared" si="195"/>
        <v>0</v>
      </c>
      <c r="O525" s="9">
        <f t="shared" si="195"/>
        <v>0</v>
      </c>
      <c r="P525" s="9">
        <f t="shared" si="195"/>
        <v>0</v>
      </c>
      <c r="Q525" s="9">
        <f t="shared" si="195"/>
        <v>0</v>
      </c>
      <c r="R525" s="9">
        <f t="shared" si="195"/>
        <v>0</v>
      </c>
      <c r="S525" s="9">
        <f t="shared" si="195"/>
        <v>0</v>
      </c>
      <c r="T525" s="9"/>
      <c r="U525" s="9">
        <f t="shared" si="195"/>
        <v>0.23371021658435359</v>
      </c>
      <c r="V525" s="9">
        <f t="shared" si="195"/>
        <v>8.1600965271878642E-2</v>
      </c>
      <c r="W525" s="9">
        <f t="shared" si="195"/>
        <v>9.5386193216142404E-2</v>
      </c>
      <c r="X525" s="9">
        <f t="shared" si="195"/>
        <v>0.13284863052907664</v>
      </c>
      <c r="Y525" s="9">
        <f t="shared" si="195"/>
        <v>0.12968233153518122</v>
      </c>
      <c r="Z525" s="9">
        <f t="shared" si="195"/>
        <v>0.34635673725995475</v>
      </c>
      <c r="AA525" s="9">
        <f t="shared" si="195"/>
        <v>3.5243463429544583E-2</v>
      </c>
      <c r="AB525" s="9"/>
      <c r="AC525" s="9">
        <f t="shared" si="195"/>
        <v>8.1556197025554666E-2</v>
      </c>
      <c r="AD525" s="9">
        <f t="shared" si="195"/>
        <v>1.9018971440848922E-2</v>
      </c>
      <c r="AE525" s="9">
        <f t="shared" si="195"/>
        <v>2.3085179829726264E-2</v>
      </c>
      <c r="AF525" s="9">
        <f t="shared" si="195"/>
        <v>5.7871000608779942E-2</v>
      </c>
      <c r="AG525" s="9">
        <f t="shared" si="195"/>
        <v>0.11181481899987847</v>
      </c>
      <c r="AH525" s="9">
        <f t="shared" si="195"/>
        <v>0.17081398569703021</v>
      </c>
      <c r="AI525" s="9">
        <f t="shared" si="195"/>
        <v>0</v>
      </c>
      <c r="AJ525" s="9"/>
    </row>
    <row r="526" spans="2:36" x14ac:dyDescent="0.3">
      <c r="B526" s="85">
        <f t="shared" si="170"/>
        <v>50130</v>
      </c>
      <c r="C526" s="3"/>
      <c r="D526" s="1"/>
      <c r="E526" s="9">
        <f t="shared" ref="E526:AI526" si="196">E246+E386</f>
        <v>0.28530069596904806</v>
      </c>
      <c r="F526" s="9">
        <f t="shared" si="196"/>
        <v>0.23421970796893354</v>
      </c>
      <c r="G526" s="9">
        <f t="shared" si="196"/>
        <v>0.28271536829104271</v>
      </c>
      <c r="H526" s="9">
        <f t="shared" si="196"/>
        <v>0.62769478008266077</v>
      </c>
      <c r="I526" s="9">
        <f t="shared" si="196"/>
        <v>1.0525474251404094</v>
      </c>
      <c r="J526" s="9">
        <f t="shared" si="196"/>
        <v>2.8725878906432838</v>
      </c>
      <c r="K526" s="9">
        <f t="shared" si="196"/>
        <v>0.36647211887607156</v>
      </c>
      <c r="L526" s="9"/>
      <c r="M526" s="9">
        <f t="shared" si="196"/>
        <v>1.6411905075364365E-2</v>
      </c>
      <c r="N526" s="9">
        <f t="shared" si="196"/>
        <v>0</v>
      </c>
      <c r="O526" s="9">
        <f t="shared" si="196"/>
        <v>0</v>
      </c>
      <c r="P526" s="9">
        <f t="shared" si="196"/>
        <v>0</v>
      </c>
      <c r="Q526" s="9">
        <f t="shared" si="196"/>
        <v>0</v>
      </c>
      <c r="R526" s="9">
        <f t="shared" si="196"/>
        <v>0</v>
      </c>
      <c r="S526" s="9">
        <f t="shared" si="196"/>
        <v>0</v>
      </c>
      <c r="T526" s="9"/>
      <c r="U526" s="9">
        <f t="shared" si="196"/>
        <v>0.2348787676672752</v>
      </c>
      <c r="V526" s="9">
        <f t="shared" si="196"/>
        <v>8.4894215313308485E-2</v>
      </c>
      <c r="W526" s="9">
        <f t="shared" si="196"/>
        <v>9.9027628071915508E-2</v>
      </c>
      <c r="X526" s="9">
        <f t="shared" si="196"/>
        <v>0.13562940820054181</v>
      </c>
      <c r="Y526" s="9">
        <f t="shared" si="196"/>
        <v>0.13241753681723695</v>
      </c>
      <c r="Z526" s="9">
        <f t="shared" si="196"/>
        <v>0.35522609308154429</v>
      </c>
      <c r="AA526" s="9">
        <f t="shared" si="196"/>
        <v>3.6098807571432447E-2</v>
      </c>
      <c r="AB526" s="9"/>
      <c r="AC526" s="9">
        <f t="shared" si="196"/>
        <v>8.3434149352640638E-2</v>
      </c>
      <c r="AD526" s="9">
        <f t="shared" si="196"/>
        <v>1.9455641146261353E-2</v>
      </c>
      <c r="AE526" s="9">
        <f t="shared" si="196"/>
        <v>2.3616479762636804E-2</v>
      </c>
      <c r="AF526" s="9">
        <f t="shared" si="196"/>
        <v>5.9216288587786256E-2</v>
      </c>
      <c r="AG526" s="9">
        <f t="shared" si="196"/>
        <v>0.11441334383770374</v>
      </c>
      <c r="AH526" s="9">
        <f t="shared" si="196"/>
        <v>0.17487731124052322</v>
      </c>
      <c r="AI526" s="9">
        <f t="shared" si="196"/>
        <v>0</v>
      </c>
      <c r="AJ526" s="9"/>
    </row>
    <row r="527" spans="2:36" x14ac:dyDescent="0.3">
      <c r="B527" s="85">
        <f t="shared" si="170"/>
        <v>50495</v>
      </c>
      <c r="C527" s="3"/>
      <c r="D527" s="1"/>
      <c r="E527" s="9">
        <f t="shared" ref="E527:AI527" si="197">E247+E387</f>
        <v>0.29317091684649577</v>
      </c>
      <c r="F527" s="9">
        <f t="shared" si="197"/>
        <v>0.23603017708388441</v>
      </c>
      <c r="G527" s="9">
        <f t="shared" si="197"/>
        <v>0.28813286034110863</v>
      </c>
      <c r="H527" s="9">
        <f t="shared" si="197"/>
        <v>0.64576099242206664</v>
      </c>
      <c r="I527" s="9">
        <f t="shared" si="197"/>
        <v>1.0829348349637882</v>
      </c>
      <c r="J527" s="9">
        <f t="shared" si="197"/>
        <v>2.9303642845960667</v>
      </c>
      <c r="K527" s="9">
        <f t="shared" si="197"/>
        <v>0.37348273924323522</v>
      </c>
      <c r="L527" s="9"/>
      <c r="M527" s="9">
        <f t="shared" si="197"/>
        <v>1.7318662830778243E-2</v>
      </c>
      <c r="N527" s="9">
        <f t="shared" si="197"/>
        <v>0</v>
      </c>
      <c r="O527" s="9">
        <f t="shared" si="197"/>
        <v>0</v>
      </c>
      <c r="P527" s="9">
        <f t="shared" si="197"/>
        <v>0</v>
      </c>
      <c r="Q527" s="9">
        <f t="shared" si="197"/>
        <v>0</v>
      </c>
      <c r="R527" s="9">
        <f t="shared" si="197"/>
        <v>0</v>
      </c>
      <c r="S527" s="9">
        <f t="shared" si="197"/>
        <v>0</v>
      </c>
      <c r="T527" s="9"/>
      <c r="U527" s="9">
        <f t="shared" si="197"/>
        <v>0.24718014599870783</v>
      </c>
      <c r="V527" s="9">
        <f t="shared" si="197"/>
        <v>8.5318686389874998E-2</v>
      </c>
      <c r="W527" s="9">
        <f t="shared" si="197"/>
        <v>9.9522766212275071E-2</v>
      </c>
      <c r="X527" s="9">
        <f t="shared" si="197"/>
        <v>0.13911014999221616</v>
      </c>
      <c r="Y527" s="9">
        <f t="shared" si="197"/>
        <v>0.13576080187780737</v>
      </c>
      <c r="Z527" s="9">
        <f t="shared" si="197"/>
        <v>0.36214365007804761</v>
      </c>
      <c r="AA527" s="9">
        <f t="shared" si="197"/>
        <v>3.6873553336922285E-2</v>
      </c>
      <c r="AB527" s="9"/>
      <c r="AC527" s="9">
        <f t="shared" si="197"/>
        <v>8.5462815322013386E-2</v>
      </c>
      <c r="AD527" s="9">
        <f t="shared" si="197"/>
        <v>1.9929998003151313E-2</v>
      </c>
      <c r="AE527" s="9">
        <f t="shared" si="197"/>
        <v>2.4190981585926231E-2</v>
      </c>
      <c r="AF527" s="9">
        <f t="shared" si="197"/>
        <v>6.0619911418524859E-2</v>
      </c>
      <c r="AG527" s="9">
        <f t="shared" si="197"/>
        <v>0.11712558862205441</v>
      </c>
      <c r="AH527" s="9">
        <f t="shared" si="197"/>
        <v>0.17897699968980862</v>
      </c>
      <c r="AI527" s="9">
        <f t="shared" si="197"/>
        <v>0</v>
      </c>
      <c r="AJ527" s="9"/>
    </row>
    <row r="528" spans="2:36" x14ac:dyDescent="0.3">
      <c r="B528" s="85">
        <f t="shared" si="170"/>
        <v>50860</v>
      </c>
      <c r="C528" s="3"/>
      <c r="D528" s="1"/>
      <c r="E528" s="9">
        <f t="shared" ref="E528:AI528" si="198">E248+E388</f>
        <v>0.29463677143072819</v>
      </c>
      <c r="F528" s="9">
        <f t="shared" si="198"/>
        <v>0.24884959861508069</v>
      </c>
      <c r="G528" s="9">
        <f t="shared" si="198"/>
        <v>0.29951958543368096</v>
      </c>
      <c r="H528" s="9">
        <f t="shared" si="198"/>
        <v>0.66399217451536419</v>
      </c>
      <c r="I528" s="9">
        <f t="shared" si="198"/>
        <v>1.113599805199772</v>
      </c>
      <c r="J528" s="9">
        <f t="shared" si="198"/>
        <v>2.9886466277911117</v>
      </c>
      <c r="K528" s="9">
        <f t="shared" si="198"/>
        <v>0.38055430401109847</v>
      </c>
      <c r="L528" s="9"/>
      <c r="M528" s="9">
        <f t="shared" si="198"/>
        <v>1.8234077866119372E-2</v>
      </c>
      <c r="N528" s="9">
        <f t="shared" si="198"/>
        <v>0</v>
      </c>
      <c r="O528" s="9">
        <f t="shared" si="198"/>
        <v>0</v>
      </c>
      <c r="P528" s="9">
        <f t="shared" si="198"/>
        <v>0</v>
      </c>
      <c r="Q528" s="9">
        <f t="shared" si="198"/>
        <v>0</v>
      </c>
      <c r="R528" s="9">
        <f t="shared" si="198"/>
        <v>0</v>
      </c>
      <c r="S528" s="9">
        <f t="shared" si="198"/>
        <v>0</v>
      </c>
      <c r="T528" s="9"/>
      <c r="U528" s="9">
        <f t="shared" si="198"/>
        <v>0.24841604672870127</v>
      </c>
      <c r="V528" s="9">
        <f t="shared" si="198"/>
        <v>8.8659449620175912E-2</v>
      </c>
      <c r="W528" s="9">
        <f t="shared" si="198"/>
        <v>0.10321660808452303</v>
      </c>
      <c r="X528" s="9">
        <f t="shared" si="198"/>
        <v>0.14194345351954821</v>
      </c>
      <c r="Y528" s="9">
        <f t="shared" si="198"/>
        <v>0.13854731961766065</v>
      </c>
      <c r="Z528" s="9">
        <f t="shared" si="198"/>
        <v>0.37116349462438375</v>
      </c>
      <c r="AA528" s="9">
        <f t="shared" si="198"/>
        <v>3.7743856174765056E-2</v>
      </c>
      <c r="AB528" s="9"/>
      <c r="AC528" s="9">
        <f t="shared" si="198"/>
        <v>8.7509682097346039E-2</v>
      </c>
      <c r="AD528" s="9">
        <f t="shared" si="198"/>
        <v>2.0408612037581517E-2</v>
      </c>
      <c r="AE528" s="9">
        <f t="shared" si="198"/>
        <v>2.4770638015454483E-2</v>
      </c>
      <c r="AF528" s="9">
        <f t="shared" si="198"/>
        <v>6.2082650461048369E-2</v>
      </c>
      <c r="AG528" s="9">
        <f t="shared" si="198"/>
        <v>0.11995307823961776</v>
      </c>
      <c r="AH528" s="9">
        <f t="shared" si="198"/>
        <v>0.18324067719470427</v>
      </c>
      <c r="AI528" s="9">
        <f t="shared" si="198"/>
        <v>0</v>
      </c>
      <c r="AJ528" s="9"/>
    </row>
    <row r="529" spans="2:36" x14ac:dyDescent="0.3">
      <c r="B529" s="85">
        <f t="shared" si="170"/>
        <v>51226</v>
      </c>
      <c r="C529" s="3"/>
      <c r="D529" s="1"/>
      <c r="E529" s="9">
        <f t="shared" ref="E529:AI529" si="199">E249+E389</f>
        <v>0.29610995528788181</v>
      </c>
      <c r="F529" s="9">
        <f t="shared" si="199"/>
        <v>0.25073962687327767</v>
      </c>
      <c r="G529" s="9">
        <f t="shared" si="199"/>
        <v>0.30506123781942635</v>
      </c>
      <c r="H529" s="9">
        <f t="shared" si="199"/>
        <v>0.68238952440478429</v>
      </c>
      <c r="I529" s="9">
        <f t="shared" si="199"/>
        <v>1.1445443517672413</v>
      </c>
      <c r="J529" s="9">
        <f t="shared" si="199"/>
        <v>3.0664366719318394</v>
      </c>
      <c r="K529" s="9">
        <f t="shared" si="199"/>
        <v>0.39156634217528047</v>
      </c>
      <c r="L529" s="9"/>
      <c r="M529" s="9">
        <f t="shared" si="199"/>
        <v>1.9158214085243149E-2</v>
      </c>
      <c r="N529" s="9">
        <f t="shared" si="199"/>
        <v>0</v>
      </c>
      <c r="O529" s="9">
        <f t="shared" si="199"/>
        <v>0</v>
      </c>
      <c r="P529" s="9">
        <f t="shared" si="199"/>
        <v>0</v>
      </c>
      <c r="Q529" s="9">
        <f t="shared" si="199"/>
        <v>0</v>
      </c>
      <c r="R529" s="9">
        <f t="shared" si="199"/>
        <v>0</v>
      </c>
      <c r="S529" s="9">
        <f t="shared" si="199"/>
        <v>0</v>
      </c>
      <c r="T529" s="9"/>
      <c r="U529" s="9">
        <f t="shared" si="199"/>
        <v>0.2608966594749843</v>
      </c>
      <c r="V529" s="9">
        <f t="shared" si="199"/>
        <v>8.9257812799274069E-2</v>
      </c>
      <c r="W529" s="9">
        <f t="shared" si="199"/>
        <v>0.10465349308534186</v>
      </c>
      <c r="X529" s="9">
        <f t="shared" si="199"/>
        <v>0.14548386155019305</v>
      </c>
      <c r="Y529" s="9">
        <f t="shared" si="199"/>
        <v>0.1419481123954324</v>
      </c>
      <c r="Z529" s="9">
        <f t="shared" si="199"/>
        <v>0.3802644840249314</v>
      </c>
      <c r="AA529" s="9">
        <f t="shared" si="199"/>
        <v>3.862194020215283E-2</v>
      </c>
      <c r="AB529" s="9"/>
      <c r="AC529" s="9">
        <f t="shared" si="199"/>
        <v>8.9635450040511655E-2</v>
      </c>
      <c r="AD529" s="9">
        <f t="shared" si="199"/>
        <v>2.0891513962405951E-2</v>
      </c>
      <c r="AE529" s="9">
        <f t="shared" si="199"/>
        <v>2.5355486234738371E-2</v>
      </c>
      <c r="AF529" s="9">
        <f t="shared" si="199"/>
        <v>6.3558501396211636E-2</v>
      </c>
      <c r="AG529" s="9">
        <f t="shared" si="199"/>
        <v>0.12280591461364125</v>
      </c>
      <c r="AH529" s="9">
        <f t="shared" si="199"/>
        <v>0.18759320637717641</v>
      </c>
      <c r="AI529" s="9">
        <f t="shared" si="199"/>
        <v>0</v>
      </c>
      <c r="AJ529" s="9"/>
    </row>
    <row r="530" spans="2:36" x14ac:dyDescent="0.3">
      <c r="B530" s="85">
        <f t="shared" si="170"/>
        <v>51591</v>
      </c>
      <c r="E530" s="9">
        <f t="shared" ref="E530:AI530" si="200">E250+E390</f>
        <v>0.2377867846033338</v>
      </c>
      <c r="F530" s="9">
        <f t="shared" si="200"/>
        <v>0.18875904494954612</v>
      </c>
      <c r="G530" s="9">
        <f t="shared" si="200"/>
        <v>0.22965284195395014</v>
      </c>
      <c r="H530" s="9">
        <f t="shared" si="200"/>
        <v>0.51707191514611806</v>
      </c>
      <c r="I530" s="9">
        <f t="shared" si="200"/>
        <v>0.86701129115338416</v>
      </c>
      <c r="J530" s="9">
        <f t="shared" si="200"/>
        <v>2.3414507663253397</v>
      </c>
      <c r="K530" s="9">
        <f t="shared" si="200"/>
        <v>0.29871198245115904</v>
      </c>
      <c r="L530" s="9"/>
      <c r="M530" s="9">
        <f t="shared" si="200"/>
        <v>1.5049539936038584E-2</v>
      </c>
      <c r="N530" s="9">
        <f t="shared" si="200"/>
        <v>0</v>
      </c>
      <c r="O530" s="9">
        <f t="shared" si="200"/>
        <v>0</v>
      </c>
      <c r="P530" s="9">
        <f t="shared" si="200"/>
        <v>0</v>
      </c>
      <c r="Q530" s="9">
        <f t="shared" si="200"/>
        <v>0</v>
      </c>
      <c r="R530" s="9">
        <f t="shared" si="200"/>
        <v>0</v>
      </c>
      <c r="S530" s="9">
        <f t="shared" si="200"/>
        <v>0</v>
      </c>
      <c r="T530" s="9"/>
      <c r="U530" s="9">
        <f t="shared" si="200"/>
        <v>0.19640535039128038</v>
      </c>
      <c r="V530" s="9">
        <f t="shared" si="200"/>
        <v>6.9282131051084786E-2</v>
      </c>
      <c r="W530" s="9">
        <f t="shared" si="200"/>
        <v>8.050908225308602E-2</v>
      </c>
      <c r="X530" s="9">
        <f t="shared" si="200"/>
        <v>0.11224268755653485</v>
      </c>
      <c r="Y530" s="9">
        <f t="shared" si="200"/>
        <v>0.10960508402896191</v>
      </c>
      <c r="Z530" s="9">
        <f t="shared" si="200"/>
        <v>0.29135803438875296</v>
      </c>
      <c r="AA530" s="9">
        <f t="shared" si="200"/>
        <v>2.9719149371877703E-2</v>
      </c>
      <c r="AB530" s="9"/>
      <c r="AC530" s="9">
        <f t="shared" si="200"/>
        <v>6.8703682400929944E-2</v>
      </c>
      <c r="AD530" s="9">
        <f t="shared" si="200"/>
        <v>1.6015382711695707E-2</v>
      </c>
      <c r="AE530" s="9">
        <f t="shared" si="200"/>
        <v>1.9443317380374126E-2</v>
      </c>
      <c r="AF530" s="9">
        <f t="shared" si="200"/>
        <v>4.8735954166049616E-2</v>
      </c>
      <c r="AG530" s="9">
        <f t="shared" si="200"/>
        <v>9.4164349389239538E-2</v>
      </c>
      <c r="AH530" s="9">
        <f t="shared" si="200"/>
        <v>0.14383784937227306</v>
      </c>
      <c r="AI530" s="9">
        <f t="shared" si="200"/>
        <v>0</v>
      </c>
      <c r="AJ530" s="9"/>
    </row>
    <row r="531" spans="2:36" x14ac:dyDescent="0.3">
      <c r="B531" s="85"/>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row>
    <row r="532" spans="2:36" s="18" customFormat="1" x14ac:dyDescent="0.3">
      <c r="B532" s="17" t="s">
        <v>287</v>
      </c>
      <c r="C532" s="17"/>
      <c r="E532" s="17"/>
      <c r="F532" s="17"/>
    </row>
    <row r="533" spans="2:36" x14ac:dyDescent="0.3">
      <c r="B533" s="1"/>
      <c r="C533" s="1"/>
      <c r="D533" s="1"/>
      <c r="E533" s="305" t="s">
        <v>89</v>
      </c>
      <c r="F533" s="305"/>
      <c r="G533" s="305"/>
      <c r="H533" s="305"/>
      <c r="I533" s="305"/>
      <c r="J533" s="305"/>
      <c r="K533" s="305"/>
      <c r="L533" s="1"/>
      <c r="M533" s="305" t="s">
        <v>64</v>
      </c>
      <c r="N533" s="305"/>
      <c r="O533" s="305"/>
      <c r="P533" s="305"/>
      <c r="Q533" s="305"/>
      <c r="R533" s="305"/>
      <c r="S533" s="305"/>
      <c r="T533" s="1"/>
      <c r="U533" s="305" t="s">
        <v>65</v>
      </c>
      <c r="V533" s="305"/>
      <c r="W533" s="305"/>
      <c r="X533" s="305"/>
      <c r="Y533" s="305"/>
      <c r="Z533" s="305"/>
      <c r="AA533" s="305"/>
      <c r="AB533" s="1"/>
      <c r="AC533" s="305" t="s">
        <v>66</v>
      </c>
      <c r="AD533" s="305"/>
      <c r="AE533" s="305"/>
      <c r="AF533" s="305"/>
      <c r="AG533" s="305"/>
      <c r="AH533" s="305"/>
      <c r="AI533" s="305"/>
    </row>
    <row r="534" spans="2:36" x14ac:dyDescent="0.3">
      <c r="B534" s="4" t="s">
        <v>67</v>
      </c>
      <c r="C534" s="4"/>
      <c r="D534" s="3"/>
      <c r="E534" s="3" t="s">
        <v>70</v>
      </c>
      <c r="F534" s="3" t="s">
        <v>69</v>
      </c>
      <c r="G534" s="3" t="s">
        <v>61</v>
      </c>
      <c r="H534" s="3" t="s">
        <v>68</v>
      </c>
      <c r="I534" s="3" t="s">
        <v>71</v>
      </c>
      <c r="J534" s="3" t="s">
        <v>72</v>
      </c>
      <c r="K534" s="3" t="s">
        <v>62</v>
      </c>
      <c r="L534" s="3"/>
      <c r="M534" s="3" t="s">
        <v>70</v>
      </c>
      <c r="N534" s="3" t="s">
        <v>69</v>
      </c>
      <c r="O534" s="3" t="s">
        <v>61</v>
      </c>
      <c r="P534" s="3" t="s">
        <v>68</v>
      </c>
      <c r="Q534" s="3" t="s">
        <v>71</v>
      </c>
      <c r="R534" s="3" t="s">
        <v>72</v>
      </c>
      <c r="S534" s="3" t="s">
        <v>62</v>
      </c>
      <c r="T534" s="3"/>
      <c r="U534" s="3" t="s">
        <v>70</v>
      </c>
      <c r="V534" s="3" t="s">
        <v>69</v>
      </c>
      <c r="W534" s="3" t="s">
        <v>61</v>
      </c>
      <c r="X534" s="3" t="s">
        <v>68</v>
      </c>
      <c r="Y534" s="3" t="s">
        <v>71</v>
      </c>
      <c r="Z534" s="3" t="s">
        <v>72</v>
      </c>
      <c r="AA534" s="3" t="s">
        <v>62</v>
      </c>
      <c r="AB534" s="3"/>
      <c r="AC534" s="3" t="s">
        <v>70</v>
      </c>
      <c r="AD534" s="3" t="s">
        <v>69</v>
      </c>
      <c r="AE534" s="3" t="s">
        <v>61</v>
      </c>
      <c r="AF534" s="3" t="s">
        <v>68</v>
      </c>
      <c r="AG534" s="3" t="s">
        <v>71</v>
      </c>
      <c r="AH534" s="3" t="s">
        <v>72</v>
      </c>
      <c r="AI534" s="3" t="s">
        <v>62</v>
      </c>
    </row>
    <row r="535" spans="2:36" hidden="1" x14ac:dyDescent="0.3">
      <c r="B535" s="85">
        <f>B500</f>
        <v>40633</v>
      </c>
      <c r="C535" s="3"/>
      <c r="D535" s="1"/>
      <c r="E535" s="9">
        <f t="shared" ref="E535:AI535" si="201">E255+E395</f>
        <v>0</v>
      </c>
      <c r="F535" s="9">
        <f t="shared" si="201"/>
        <v>0</v>
      </c>
      <c r="G535" s="9">
        <f t="shared" si="201"/>
        <v>0</v>
      </c>
      <c r="H535" s="9">
        <f t="shared" si="201"/>
        <v>0</v>
      </c>
      <c r="I535" s="9">
        <f t="shared" si="201"/>
        <v>0</v>
      </c>
      <c r="J535" s="9">
        <f t="shared" si="201"/>
        <v>0</v>
      </c>
      <c r="K535" s="9">
        <f t="shared" si="201"/>
        <v>0</v>
      </c>
      <c r="L535" s="9">
        <f t="shared" si="201"/>
        <v>0</v>
      </c>
      <c r="M535" s="9">
        <f t="shared" si="201"/>
        <v>0</v>
      </c>
      <c r="N535" s="9">
        <f t="shared" si="201"/>
        <v>0</v>
      </c>
      <c r="O535" s="9">
        <f t="shared" si="201"/>
        <v>0</v>
      </c>
      <c r="P535" s="9">
        <f t="shared" si="201"/>
        <v>0</v>
      </c>
      <c r="Q535" s="9">
        <f t="shared" si="201"/>
        <v>0</v>
      </c>
      <c r="R535" s="9">
        <f t="shared" si="201"/>
        <v>0</v>
      </c>
      <c r="S535" s="9">
        <f t="shared" si="201"/>
        <v>0</v>
      </c>
      <c r="T535" s="9">
        <f t="shared" si="201"/>
        <v>0</v>
      </c>
      <c r="U535" s="9">
        <f t="shared" si="201"/>
        <v>0</v>
      </c>
      <c r="V535" s="9">
        <f t="shared" si="201"/>
        <v>0</v>
      </c>
      <c r="W535" s="9">
        <f t="shared" si="201"/>
        <v>0</v>
      </c>
      <c r="X535" s="9">
        <f t="shared" si="201"/>
        <v>0</v>
      </c>
      <c r="Y535" s="9">
        <f t="shared" si="201"/>
        <v>0</v>
      </c>
      <c r="Z535" s="9">
        <f t="shared" si="201"/>
        <v>0</v>
      </c>
      <c r="AA535" s="9">
        <f t="shared" si="201"/>
        <v>0</v>
      </c>
      <c r="AB535" s="9">
        <f t="shared" si="201"/>
        <v>0</v>
      </c>
      <c r="AC535" s="9">
        <f t="shared" si="201"/>
        <v>0</v>
      </c>
      <c r="AD535" s="9">
        <f t="shared" si="201"/>
        <v>0</v>
      </c>
      <c r="AE535" s="9">
        <f t="shared" si="201"/>
        <v>0</v>
      </c>
      <c r="AF535" s="9">
        <f t="shared" si="201"/>
        <v>0</v>
      </c>
      <c r="AG535" s="9">
        <f t="shared" si="201"/>
        <v>0</v>
      </c>
      <c r="AH535" s="9">
        <f t="shared" si="201"/>
        <v>0</v>
      </c>
      <c r="AI535" s="9">
        <f t="shared" si="201"/>
        <v>0</v>
      </c>
      <c r="AJ535" s="9"/>
    </row>
    <row r="536" spans="2:36" hidden="1" x14ac:dyDescent="0.3">
      <c r="B536" s="85">
        <f t="shared" ref="B536:B565" si="202">B501</f>
        <v>40999</v>
      </c>
      <c r="C536" s="3"/>
      <c r="D536" s="1"/>
      <c r="E536" s="9">
        <f t="shared" ref="E536:AI536" si="203">E256+E396</f>
        <v>0</v>
      </c>
      <c r="F536" s="9">
        <f t="shared" si="203"/>
        <v>0</v>
      </c>
      <c r="G536" s="9">
        <f t="shared" si="203"/>
        <v>0</v>
      </c>
      <c r="H536" s="9">
        <f t="shared" si="203"/>
        <v>0</v>
      </c>
      <c r="I536" s="9">
        <f t="shared" si="203"/>
        <v>0</v>
      </c>
      <c r="J536" s="9">
        <f t="shared" si="203"/>
        <v>0</v>
      </c>
      <c r="K536" s="9">
        <f t="shared" si="203"/>
        <v>0</v>
      </c>
      <c r="L536" s="9">
        <f t="shared" si="203"/>
        <v>0</v>
      </c>
      <c r="M536" s="9">
        <f t="shared" si="203"/>
        <v>0</v>
      </c>
      <c r="N536" s="9">
        <f t="shared" si="203"/>
        <v>0</v>
      </c>
      <c r="O536" s="9">
        <f t="shared" si="203"/>
        <v>0</v>
      </c>
      <c r="P536" s="9">
        <f t="shared" si="203"/>
        <v>0</v>
      </c>
      <c r="Q536" s="9">
        <f t="shared" si="203"/>
        <v>0</v>
      </c>
      <c r="R536" s="9">
        <f t="shared" si="203"/>
        <v>0</v>
      </c>
      <c r="S536" s="9">
        <f t="shared" si="203"/>
        <v>0</v>
      </c>
      <c r="T536" s="9">
        <f t="shared" si="203"/>
        <v>0</v>
      </c>
      <c r="U536" s="9">
        <f t="shared" si="203"/>
        <v>0</v>
      </c>
      <c r="V536" s="9">
        <f t="shared" si="203"/>
        <v>0</v>
      </c>
      <c r="W536" s="9">
        <f t="shared" si="203"/>
        <v>0</v>
      </c>
      <c r="X536" s="9">
        <f t="shared" si="203"/>
        <v>0</v>
      </c>
      <c r="Y536" s="9">
        <f t="shared" si="203"/>
        <v>0</v>
      </c>
      <c r="Z536" s="9">
        <f t="shared" si="203"/>
        <v>0</v>
      </c>
      <c r="AA536" s="9">
        <f t="shared" si="203"/>
        <v>0</v>
      </c>
      <c r="AB536" s="9">
        <f t="shared" si="203"/>
        <v>0</v>
      </c>
      <c r="AC536" s="9">
        <f t="shared" si="203"/>
        <v>0</v>
      </c>
      <c r="AD536" s="9">
        <f t="shared" si="203"/>
        <v>0</v>
      </c>
      <c r="AE536" s="9">
        <f t="shared" si="203"/>
        <v>0</v>
      </c>
      <c r="AF536" s="9">
        <f t="shared" si="203"/>
        <v>0</v>
      </c>
      <c r="AG536" s="9">
        <f t="shared" si="203"/>
        <v>0</v>
      </c>
      <c r="AH536" s="9">
        <f t="shared" si="203"/>
        <v>0</v>
      </c>
      <c r="AI536" s="9">
        <f t="shared" si="203"/>
        <v>0</v>
      </c>
      <c r="AJ536" s="9"/>
    </row>
    <row r="537" spans="2:36" hidden="1" x14ac:dyDescent="0.3">
      <c r="B537" s="85">
        <f t="shared" si="202"/>
        <v>41364</v>
      </c>
      <c r="C537" s="3"/>
      <c r="D537" s="1"/>
      <c r="E537" s="9">
        <f t="shared" ref="E537:AI537" si="204">E257+E397</f>
        <v>0.47270150347383139</v>
      </c>
      <c r="F537" s="9">
        <f t="shared" si="204"/>
        <v>7.5144899919136282E-2</v>
      </c>
      <c r="G537" s="9">
        <f t="shared" si="204"/>
        <v>7.7262919175861991E-2</v>
      </c>
      <c r="H537" s="9">
        <f t="shared" si="204"/>
        <v>0.31961091081500004</v>
      </c>
      <c r="I537" s="9">
        <f t="shared" si="204"/>
        <v>1.5827106649831495</v>
      </c>
      <c r="J537" s="9">
        <f t="shared" si="204"/>
        <v>4.6156932995876883</v>
      </c>
      <c r="K537" s="9">
        <f t="shared" si="204"/>
        <v>0.22828801568529933</v>
      </c>
      <c r="L537" s="9">
        <f t="shared" si="204"/>
        <v>0</v>
      </c>
      <c r="M537" s="9">
        <f t="shared" si="204"/>
        <v>1.6982651145827518E-2</v>
      </c>
      <c r="N537" s="9">
        <f t="shared" si="204"/>
        <v>0</v>
      </c>
      <c r="O537" s="9">
        <f t="shared" si="204"/>
        <v>0</v>
      </c>
      <c r="P537" s="9">
        <f t="shared" si="204"/>
        <v>0</v>
      </c>
      <c r="Q537" s="9">
        <f t="shared" si="204"/>
        <v>0</v>
      </c>
      <c r="R537" s="9">
        <f t="shared" si="204"/>
        <v>0</v>
      </c>
      <c r="S537" s="9">
        <f t="shared" si="204"/>
        <v>0</v>
      </c>
      <c r="T537" s="9">
        <f t="shared" si="204"/>
        <v>0</v>
      </c>
      <c r="U537" s="9">
        <f t="shared" si="204"/>
        <v>0.1016087209875</v>
      </c>
      <c r="V537" s="9">
        <f t="shared" si="204"/>
        <v>1.34344481789175E-2</v>
      </c>
      <c r="W537" s="9">
        <f t="shared" si="204"/>
        <v>1.0338301283325003E-2</v>
      </c>
      <c r="X537" s="9">
        <f t="shared" si="204"/>
        <v>0.24613441901912503</v>
      </c>
      <c r="Y537" s="9">
        <f t="shared" si="204"/>
        <v>0.15066560939246298</v>
      </c>
      <c r="Z537" s="9">
        <f t="shared" si="204"/>
        <v>0.55583901046271922</v>
      </c>
      <c r="AA537" s="9">
        <f t="shared" si="204"/>
        <v>2.8978409265539132E-2</v>
      </c>
      <c r="AB537" s="9">
        <f t="shared" si="204"/>
        <v>0</v>
      </c>
      <c r="AC537" s="9">
        <f t="shared" si="204"/>
        <v>6.4526868546740168E-2</v>
      </c>
      <c r="AD537" s="9">
        <f t="shared" si="204"/>
        <v>4.4858811587832007E-3</v>
      </c>
      <c r="AE537" s="9">
        <f t="shared" si="204"/>
        <v>4.1267198853180004E-3</v>
      </c>
      <c r="AF537" s="9">
        <f t="shared" si="204"/>
        <v>9.3833150290919987E-2</v>
      </c>
      <c r="AG537" s="9">
        <f t="shared" si="204"/>
        <v>4.2959137488750014E-2</v>
      </c>
      <c r="AH537" s="9">
        <f t="shared" si="204"/>
        <v>0.18741981192000001</v>
      </c>
      <c r="AI537" s="9">
        <f t="shared" si="204"/>
        <v>2.5438645980000001E-2</v>
      </c>
      <c r="AJ537" s="9"/>
    </row>
    <row r="538" spans="2:36" hidden="1" x14ac:dyDescent="0.3">
      <c r="B538" s="85">
        <f t="shared" si="202"/>
        <v>41729</v>
      </c>
      <c r="C538" s="3"/>
      <c r="D538" s="1"/>
      <c r="E538" s="9">
        <f t="shared" ref="E538:AI538" si="205">E258+E398</f>
        <v>0.56023848977443735</v>
      </c>
      <c r="F538" s="9">
        <f t="shared" si="205"/>
        <v>8.921936999675649E-2</v>
      </c>
      <c r="G538" s="9">
        <f t="shared" si="205"/>
        <v>9.2335227646949986E-2</v>
      </c>
      <c r="H538" s="9">
        <f t="shared" si="205"/>
        <v>0.37563546535624992</v>
      </c>
      <c r="I538" s="9">
        <f t="shared" si="205"/>
        <v>1.9113368701366145</v>
      </c>
      <c r="J538" s="9">
        <f t="shared" si="205"/>
        <v>5.6278868082790829</v>
      </c>
      <c r="K538" s="9">
        <f t="shared" si="205"/>
        <v>0.27728593026903647</v>
      </c>
      <c r="L538" s="9">
        <f t="shared" si="205"/>
        <v>0</v>
      </c>
      <c r="M538" s="9">
        <f t="shared" si="205"/>
        <v>2.0777754379119363E-2</v>
      </c>
      <c r="N538" s="9">
        <f t="shared" si="205"/>
        <v>0</v>
      </c>
      <c r="O538" s="9">
        <f t="shared" si="205"/>
        <v>0</v>
      </c>
      <c r="P538" s="9">
        <f t="shared" si="205"/>
        <v>0</v>
      </c>
      <c r="Q538" s="9">
        <f t="shared" si="205"/>
        <v>0</v>
      </c>
      <c r="R538" s="9">
        <f t="shared" si="205"/>
        <v>0</v>
      </c>
      <c r="S538" s="9">
        <f t="shared" si="205"/>
        <v>0</v>
      </c>
      <c r="T538" s="9">
        <f t="shared" si="205"/>
        <v>0</v>
      </c>
      <c r="U538" s="9">
        <f t="shared" si="205"/>
        <v>0.12542842844999999</v>
      </c>
      <c r="V538" s="9">
        <f t="shared" si="205"/>
        <v>1.5755761931160378E-2</v>
      </c>
      <c r="W538" s="9">
        <f t="shared" si="205"/>
        <v>1.2208263537768747E-2</v>
      </c>
      <c r="X538" s="9">
        <f t="shared" si="205"/>
        <v>0.28898025919845</v>
      </c>
      <c r="Y538" s="9">
        <f t="shared" si="205"/>
        <v>0.18098610018479644</v>
      </c>
      <c r="Z538" s="9">
        <f t="shared" si="205"/>
        <v>0.67347628559908723</v>
      </c>
      <c r="AA538" s="9">
        <f t="shared" si="205"/>
        <v>3.5077861806365934E-2</v>
      </c>
      <c r="AB538" s="9">
        <f t="shared" si="205"/>
        <v>0</v>
      </c>
      <c r="AC538" s="9">
        <f t="shared" si="205"/>
        <v>7.7662241346113284E-2</v>
      </c>
      <c r="AD538" s="9">
        <f t="shared" si="205"/>
        <v>5.2538480020169996E-3</v>
      </c>
      <c r="AE538" s="9">
        <f t="shared" si="205"/>
        <v>4.8674523523499994E-3</v>
      </c>
      <c r="AF538" s="9">
        <f t="shared" si="205"/>
        <v>0.11012369713373998</v>
      </c>
      <c r="AG538" s="9">
        <f t="shared" si="205"/>
        <v>5.1574231800000009E-2</v>
      </c>
      <c r="AH538" s="9">
        <f t="shared" si="205"/>
        <v>0.22676252969999999</v>
      </c>
      <c r="AI538" s="9">
        <f t="shared" si="205"/>
        <v>3.0753787679999998E-2</v>
      </c>
      <c r="AJ538" s="9"/>
    </row>
    <row r="539" spans="2:36" hidden="1" x14ac:dyDescent="0.3">
      <c r="B539" s="85">
        <f t="shared" si="202"/>
        <v>42094</v>
      </c>
      <c r="C539" s="3"/>
      <c r="D539" s="1"/>
      <c r="E539" s="9">
        <f t="shared" ref="E539:AI539" si="206">E259+E399</f>
        <v>0.65794495185442292</v>
      </c>
      <c r="F539" s="9">
        <f t="shared" si="206"/>
        <v>9.9858139762027509E-2</v>
      </c>
      <c r="G539" s="9">
        <f t="shared" si="206"/>
        <v>0.10307990713976249</v>
      </c>
      <c r="H539" s="9">
        <f t="shared" si="206"/>
        <v>0.40651335028125002</v>
      </c>
      <c r="I539" s="9">
        <f t="shared" si="206"/>
        <v>2.1145090298027318</v>
      </c>
      <c r="J539" s="9">
        <f t="shared" si="206"/>
        <v>6.3165695550270708</v>
      </c>
      <c r="K539" s="9">
        <f t="shared" si="206"/>
        <v>0.31375261169247076</v>
      </c>
      <c r="L539" s="9">
        <f t="shared" si="206"/>
        <v>0</v>
      </c>
      <c r="M539" s="9">
        <f t="shared" si="206"/>
        <v>2.2442516150916473E-2</v>
      </c>
      <c r="N539" s="9">
        <f t="shared" si="206"/>
        <v>0</v>
      </c>
      <c r="O539" s="9">
        <f t="shared" si="206"/>
        <v>0</v>
      </c>
      <c r="P539" s="9">
        <f t="shared" si="206"/>
        <v>0</v>
      </c>
      <c r="Q539" s="9">
        <f t="shared" si="206"/>
        <v>0</v>
      </c>
      <c r="R539" s="9">
        <f t="shared" si="206"/>
        <v>0</v>
      </c>
      <c r="S539" s="9">
        <f t="shared" si="206"/>
        <v>0</v>
      </c>
      <c r="T539" s="9">
        <f t="shared" si="206"/>
        <v>0</v>
      </c>
      <c r="U539" s="9">
        <f t="shared" si="206"/>
        <v>0.14205571875</v>
      </c>
      <c r="V539" s="9">
        <f t="shared" si="206"/>
        <v>1.7430209807389498E-2</v>
      </c>
      <c r="W539" s="9">
        <f t="shared" si="206"/>
        <v>1.3372488216022499E-2</v>
      </c>
      <c r="X539" s="9">
        <f t="shared" si="206"/>
        <v>0.31640746373225004</v>
      </c>
      <c r="Y539" s="9">
        <f t="shared" si="206"/>
        <v>0.2024856592933883</v>
      </c>
      <c r="Z539" s="9">
        <f t="shared" si="206"/>
        <v>0.75642938646196978</v>
      </c>
      <c r="AA539" s="9">
        <f t="shared" si="206"/>
        <v>3.969320293219649E-2</v>
      </c>
      <c r="AB539" s="9">
        <f t="shared" si="206"/>
        <v>0</v>
      </c>
      <c r="AC539" s="9">
        <f t="shared" si="206"/>
        <v>8.7028018292080789E-2</v>
      </c>
      <c r="AD539" s="9">
        <f t="shared" si="206"/>
        <v>5.8177379934179997E-3</v>
      </c>
      <c r="AE539" s="9">
        <f t="shared" si="206"/>
        <v>5.3423770878899997E-3</v>
      </c>
      <c r="AF539" s="9">
        <f t="shared" si="206"/>
        <v>0.12071159324085001</v>
      </c>
      <c r="AG539" s="9">
        <f t="shared" si="206"/>
        <v>5.7751973894999989E-2</v>
      </c>
      <c r="AH539" s="9">
        <f t="shared" si="206"/>
        <v>0.25485812142000003</v>
      </c>
      <c r="AI539" s="9">
        <f t="shared" si="206"/>
        <v>3.4767091655999997E-2</v>
      </c>
      <c r="AJ539" s="9"/>
    </row>
    <row r="540" spans="2:36" hidden="1" x14ac:dyDescent="0.3">
      <c r="B540" s="85">
        <f t="shared" si="202"/>
        <v>42460</v>
      </c>
      <c r="C540" s="3"/>
      <c r="D540" s="1"/>
      <c r="E540" s="9">
        <f t="shared" ref="E540:AI540" si="207">E260+E400</f>
        <v>0.71303368338805806</v>
      </c>
      <c r="F540" s="9">
        <f t="shared" si="207"/>
        <v>0.10466971149736751</v>
      </c>
      <c r="G540" s="9">
        <f t="shared" si="207"/>
        <v>0.1095420879209625</v>
      </c>
      <c r="H540" s="9">
        <f t="shared" si="207"/>
        <v>0.44456489866874999</v>
      </c>
      <c r="I540" s="9">
        <f t="shared" si="207"/>
        <v>2.3550381685112507</v>
      </c>
      <c r="J540" s="9">
        <f t="shared" si="207"/>
        <v>7.0830947513501012</v>
      </c>
      <c r="K540" s="9">
        <f t="shared" si="207"/>
        <v>0.34851968314726356</v>
      </c>
      <c r="L540" s="9">
        <f t="shared" si="207"/>
        <v>0</v>
      </c>
      <c r="M540" s="9">
        <f t="shared" si="207"/>
        <v>2.5750117263400804E-2</v>
      </c>
      <c r="N540" s="9">
        <f t="shared" si="207"/>
        <v>0</v>
      </c>
      <c r="O540" s="9">
        <f t="shared" si="207"/>
        <v>0</v>
      </c>
      <c r="P540" s="9">
        <f t="shared" si="207"/>
        <v>0</v>
      </c>
      <c r="Q540" s="9">
        <f t="shared" si="207"/>
        <v>0</v>
      </c>
      <c r="R540" s="9">
        <f t="shared" si="207"/>
        <v>0</v>
      </c>
      <c r="S540" s="9">
        <f t="shared" si="207"/>
        <v>0</v>
      </c>
      <c r="T540" s="9">
        <f t="shared" si="207"/>
        <v>0</v>
      </c>
      <c r="U540" s="9">
        <f t="shared" si="207"/>
        <v>0.15402203022500002</v>
      </c>
      <c r="V540" s="9">
        <f t="shared" si="207"/>
        <v>1.8900251403729751E-2</v>
      </c>
      <c r="W540" s="9">
        <f t="shared" si="207"/>
        <v>1.4783704743911247E-2</v>
      </c>
      <c r="X540" s="9">
        <f t="shared" si="207"/>
        <v>0.34512299190487494</v>
      </c>
      <c r="Y540" s="9">
        <f t="shared" si="207"/>
        <v>0.22627075958915099</v>
      </c>
      <c r="Z540" s="9">
        <f t="shared" si="207"/>
        <v>0.85228658513317868</v>
      </c>
      <c r="AA540" s="9">
        <f t="shared" si="207"/>
        <v>4.4494628338202086E-2</v>
      </c>
      <c r="AB540" s="9">
        <f t="shared" si="207"/>
        <v>0</v>
      </c>
      <c r="AC540" s="9">
        <f t="shared" si="207"/>
        <v>9.7768056203335715E-2</v>
      </c>
      <c r="AD540" s="9">
        <f t="shared" si="207"/>
        <v>6.3399347462592005E-3</v>
      </c>
      <c r="AE540" s="9">
        <f t="shared" si="207"/>
        <v>5.9342497951859995E-3</v>
      </c>
      <c r="AF540" s="9">
        <f t="shared" si="207"/>
        <v>0.13211709299685004</v>
      </c>
      <c r="AG540" s="9">
        <f t="shared" si="207"/>
        <v>6.4747833412500011E-2</v>
      </c>
      <c r="AH540" s="9">
        <f t="shared" si="207"/>
        <v>0.28692205432500012</v>
      </c>
      <c r="AI540" s="9">
        <f t="shared" si="207"/>
        <v>3.8885498652E-2</v>
      </c>
      <c r="AJ540" s="9"/>
    </row>
    <row r="541" spans="2:36" hidden="1" x14ac:dyDescent="0.3">
      <c r="B541" s="85">
        <f t="shared" si="202"/>
        <v>42825</v>
      </c>
      <c r="C541" s="3"/>
      <c r="D541" s="1"/>
      <c r="E541" s="9">
        <f t="shared" ref="E541:AI541" si="208">E261+E401</f>
        <v>0.83463538611278532</v>
      </c>
      <c r="F541" s="9">
        <f t="shared" si="208"/>
        <v>0.11615125563613803</v>
      </c>
      <c r="G541" s="9">
        <f t="shared" si="208"/>
        <v>0.12349791859751499</v>
      </c>
      <c r="H541" s="9">
        <f t="shared" si="208"/>
        <v>0.4889874924</v>
      </c>
      <c r="I541" s="9">
        <f t="shared" si="208"/>
        <v>2.6700766316609821</v>
      </c>
      <c r="J541" s="9">
        <f t="shared" si="208"/>
        <v>7.9485812977884098</v>
      </c>
      <c r="K541" s="9">
        <f t="shared" si="208"/>
        <v>0.39028688573108133</v>
      </c>
      <c r="L541" s="9">
        <f t="shared" si="208"/>
        <v>0</v>
      </c>
      <c r="M541" s="9">
        <f t="shared" si="208"/>
        <v>2.9308082856860148E-2</v>
      </c>
      <c r="N541" s="9">
        <f t="shared" si="208"/>
        <v>0</v>
      </c>
      <c r="O541" s="9">
        <f t="shared" si="208"/>
        <v>0</v>
      </c>
      <c r="P541" s="9">
        <f t="shared" si="208"/>
        <v>0</v>
      </c>
      <c r="Q541" s="9">
        <f t="shared" si="208"/>
        <v>0</v>
      </c>
      <c r="R541" s="9">
        <f t="shared" si="208"/>
        <v>0</v>
      </c>
      <c r="S541" s="9">
        <f t="shared" si="208"/>
        <v>0</v>
      </c>
      <c r="T541" s="9">
        <f t="shared" si="208"/>
        <v>0</v>
      </c>
      <c r="U541" s="9">
        <f t="shared" si="208"/>
        <v>0.17665486080000001</v>
      </c>
      <c r="V541" s="9">
        <f t="shared" si="208"/>
        <v>2.0519127782352001E-2</v>
      </c>
      <c r="W541" s="9">
        <f t="shared" si="208"/>
        <v>1.6303176566684997E-2</v>
      </c>
      <c r="X541" s="9">
        <f t="shared" si="208"/>
        <v>0.37600171898160006</v>
      </c>
      <c r="Y541" s="9">
        <f t="shared" si="208"/>
        <v>0.25273444435078862</v>
      </c>
      <c r="Z541" s="9">
        <f t="shared" si="208"/>
        <v>0.96631833442524018</v>
      </c>
      <c r="AA541" s="9">
        <f t="shared" si="208"/>
        <v>5.0159253746503797E-2</v>
      </c>
      <c r="AB541" s="9">
        <f t="shared" si="208"/>
        <v>0</v>
      </c>
      <c r="AC541" s="9">
        <f t="shared" si="208"/>
        <v>0.11043583142016083</v>
      </c>
      <c r="AD541" s="9">
        <f t="shared" si="208"/>
        <v>6.9166380816935991E-3</v>
      </c>
      <c r="AE541" s="9">
        <f t="shared" si="208"/>
        <v>6.5755833625079987E-3</v>
      </c>
      <c r="AF541" s="9">
        <f t="shared" si="208"/>
        <v>0.14474678013684003</v>
      </c>
      <c r="AG541" s="9">
        <f t="shared" si="208"/>
        <v>7.2739704082500009E-2</v>
      </c>
      <c r="AH541" s="9">
        <f t="shared" si="208"/>
        <v>0.32371923361500005</v>
      </c>
      <c r="AI541" s="9">
        <f t="shared" si="208"/>
        <v>4.3790025114000014E-2</v>
      </c>
      <c r="AJ541" s="9"/>
    </row>
    <row r="542" spans="2:36" hidden="1" x14ac:dyDescent="0.3">
      <c r="B542" s="85">
        <f t="shared" si="202"/>
        <v>43190</v>
      </c>
      <c r="C542" s="3"/>
      <c r="D542" s="1"/>
      <c r="E542" s="9">
        <f t="shared" ref="E542:AI542" si="209">E262+E402</f>
        <v>0.9067623155993324</v>
      </c>
      <c r="F542" s="9">
        <f t="shared" si="209"/>
        <v>0.12991194659337052</v>
      </c>
      <c r="G542" s="9">
        <f t="shared" si="209"/>
        <v>0.13991896615760249</v>
      </c>
      <c r="H542" s="9">
        <f t="shared" si="209"/>
        <v>0.53352999958124991</v>
      </c>
      <c r="I542" s="9">
        <f t="shared" si="209"/>
        <v>2.9716858068977241</v>
      </c>
      <c r="J542" s="9">
        <f t="shared" si="209"/>
        <v>8.9570743874362613</v>
      </c>
      <c r="K542" s="9">
        <f t="shared" si="209"/>
        <v>0.44389260525695229</v>
      </c>
      <c r="L542" s="9">
        <f t="shared" si="209"/>
        <v>0</v>
      </c>
      <c r="M542" s="9">
        <f t="shared" si="209"/>
        <v>3.1769785099007991E-2</v>
      </c>
      <c r="N542" s="9">
        <f t="shared" si="209"/>
        <v>0</v>
      </c>
      <c r="O542" s="9">
        <f t="shared" si="209"/>
        <v>0</v>
      </c>
      <c r="P542" s="9">
        <f t="shared" si="209"/>
        <v>0</v>
      </c>
      <c r="Q542" s="9">
        <f t="shared" si="209"/>
        <v>0</v>
      </c>
      <c r="R542" s="9">
        <f t="shared" si="209"/>
        <v>0</v>
      </c>
      <c r="S542" s="9">
        <f t="shared" si="209"/>
        <v>0</v>
      </c>
      <c r="T542" s="9">
        <f t="shared" si="209"/>
        <v>0</v>
      </c>
      <c r="U542" s="9">
        <f t="shared" si="209"/>
        <v>0.20173042923750001</v>
      </c>
      <c r="V542" s="9">
        <f t="shared" si="209"/>
        <v>2.2514185088006254E-2</v>
      </c>
      <c r="W542" s="9">
        <f t="shared" si="209"/>
        <v>1.8180994347843749E-2</v>
      </c>
      <c r="X542" s="9">
        <f t="shared" si="209"/>
        <v>0.41167606369531246</v>
      </c>
      <c r="Y542" s="9">
        <f t="shared" si="209"/>
        <v>0.2835462930272894</v>
      </c>
      <c r="Z542" s="9">
        <f t="shared" si="209"/>
        <v>1.0868990647986123</v>
      </c>
      <c r="AA542" s="9">
        <f t="shared" si="209"/>
        <v>5.6794436674867485E-2</v>
      </c>
      <c r="AB542" s="9">
        <f t="shared" si="209"/>
        <v>0</v>
      </c>
      <c r="AC542" s="9">
        <f t="shared" si="209"/>
        <v>0.12465670074115498</v>
      </c>
      <c r="AD542" s="9">
        <f t="shared" si="209"/>
        <v>7.6378367258424021E-3</v>
      </c>
      <c r="AE542" s="9">
        <f t="shared" si="209"/>
        <v>7.3615130182619996E-3</v>
      </c>
      <c r="AF542" s="9">
        <f t="shared" si="209"/>
        <v>0.1587079271922</v>
      </c>
      <c r="AG542" s="9">
        <f t="shared" si="209"/>
        <v>8.1769479776250001E-2</v>
      </c>
      <c r="AH542" s="9">
        <f t="shared" si="209"/>
        <v>0.36527572112999995</v>
      </c>
      <c r="AI542" s="9">
        <f t="shared" si="209"/>
        <v>4.9578979296000004E-2</v>
      </c>
      <c r="AJ542" s="9"/>
    </row>
    <row r="543" spans="2:36" hidden="1" x14ac:dyDescent="0.3">
      <c r="B543" s="85">
        <f t="shared" si="202"/>
        <v>43555</v>
      </c>
      <c r="C543" s="3"/>
      <c r="D543" s="1"/>
      <c r="E543" s="9">
        <f t="shared" ref="E543:AI543" si="210">E263+E403</f>
        <v>1.0535798574276107</v>
      </c>
      <c r="F543" s="9">
        <f t="shared" si="210"/>
        <v>0.14323217895031501</v>
      </c>
      <c r="G543" s="9">
        <f t="shared" si="210"/>
        <v>0.15588712327934251</v>
      </c>
      <c r="H543" s="9">
        <f t="shared" si="210"/>
        <v>0.59158850238749983</v>
      </c>
      <c r="I543" s="9">
        <f t="shared" si="210"/>
        <v>3.3726216242164471</v>
      </c>
      <c r="J543" s="9">
        <f t="shared" si="210"/>
        <v>10.149078467815734</v>
      </c>
      <c r="K543" s="9">
        <f t="shared" si="210"/>
        <v>0.50357387885787641</v>
      </c>
      <c r="L543" s="9">
        <f t="shared" si="210"/>
        <v>0</v>
      </c>
      <c r="M543" s="9">
        <f t="shared" si="210"/>
        <v>3.6307824183101522E-2</v>
      </c>
      <c r="N543" s="9">
        <f t="shared" si="210"/>
        <v>0</v>
      </c>
      <c r="O543" s="9">
        <f t="shared" si="210"/>
        <v>0</v>
      </c>
      <c r="P543" s="9">
        <f t="shared" si="210"/>
        <v>0</v>
      </c>
      <c r="Q543" s="9">
        <f t="shared" si="210"/>
        <v>0</v>
      </c>
      <c r="R543" s="9">
        <f t="shared" si="210"/>
        <v>0</v>
      </c>
      <c r="S543" s="9">
        <f t="shared" si="210"/>
        <v>0</v>
      </c>
      <c r="T543" s="9">
        <f t="shared" si="210"/>
        <v>0</v>
      </c>
      <c r="U543" s="9">
        <f t="shared" si="210"/>
        <v>0.22746366562500003</v>
      </c>
      <c r="V543" s="9">
        <f t="shared" si="210"/>
        <v>2.4744103989442504E-2</v>
      </c>
      <c r="W543" s="9">
        <f t="shared" si="210"/>
        <v>2.0055845365841245E-2</v>
      </c>
      <c r="X543" s="9">
        <f t="shared" si="210"/>
        <v>0.45422752425439994</v>
      </c>
      <c r="Y543" s="9">
        <f t="shared" si="210"/>
        <v>0.32022085441789372</v>
      </c>
      <c r="Z543" s="9">
        <f t="shared" si="210"/>
        <v>1.2305279665293283</v>
      </c>
      <c r="AA543" s="9">
        <f t="shared" si="210"/>
        <v>6.4690668135524473E-2</v>
      </c>
      <c r="AB543" s="9">
        <f t="shared" si="210"/>
        <v>0</v>
      </c>
      <c r="AC543" s="9">
        <f t="shared" si="210"/>
        <v>0.14057190442820616</v>
      </c>
      <c r="AD543" s="9">
        <f t="shared" si="210"/>
        <v>8.4207320933579986E-3</v>
      </c>
      <c r="AE543" s="9">
        <f t="shared" si="210"/>
        <v>8.1653498839709994E-3</v>
      </c>
      <c r="AF543" s="9">
        <f t="shared" si="210"/>
        <v>0.17427016574586005</v>
      </c>
      <c r="AG543" s="9">
        <f t="shared" si="210"/>
        <v>9.18446657625E-2</v>
      </c>
      <c r="AH543" s="9">
        <f t="shared" si="210"/>
        <v>0.4121413959300001</v>
      </c>
      <c r="AI543" s="9">
        <f t="shared" si="210"/>
        <v>5.6120456501999996E-2</v>
      </c>
      <c r="AJ543" s="9"/>
    </row>
    <row r="544" spans="2:36" hidden="1" x14ac:dyDescent="0.3">
      <c r="B544" s="85">
        <f t="shared" si="202"/>
        <v>43921</v>
      </c>
      <c r="C544" s="3"/>
      <c r="D544" s="1"/>
      <c r="E544" s="9">
        <f t="shared" ref="E544:AI544" si="211">E264+E404</f>
        <v>1.1439535343699068</v>
      </c>
      <c r="F544" s="9">
        <f t="shared" si="211"/>
        <v>0.15133519016647298</v>
      </c>
      <c r="G544" s="9">
        <f t="shared" si="211"/>
        <v>0.16428876413113497</v>
      </c>
      <c r="H544" s="9">
        <f t="shared" si="211"/>
        <v>0.65422661821874994</v>
      </c>
      <c r="I544" s="9">
        <f t="shared" si="211"/>
        <v>3.8209363976220012</v>
      </c>
      <c r="J544" s="9">
        <f t="shared" si="211"/>
        <v>11.389969577238396</v>
      </c>
      <c r="K544" s="9">
        <f t="shared" si="211"/>
        <v>0.56299501097046889</v>
      </c>
      <c r="L544" s="9">
        <f t="shared" si="211"/>
        <v>0</v>
      </c>
      <c r="M544" s="9">
        <f t="shared" si="211"/>
        <v>4.1332841915527677E-2</v>
      </c>
      <c r="N544" s="9">
        <f t="shared" si="211"/>
        <v>0</v>
      </c>
      <c r="O544" s="9">
        <f t="shared" si="211"/>
        <v>0</v>
      </c>
      <c r="P544" s="9">
        <f t="shared" si="211"/>
        <v>0</v>
      </c>
      <c r="Q544" s="9">
        <f t="shared" si="211"/>
        <v>0</v>
      </c>
      <c r="R544" s="9">
        <f t="shared" si="211"/>
        <v>0</v>
      </c>
      <c r="S544" s="9">
        <f t="shared" si="211"/>
        <v>0</v>
      </c>
      <c r="T544" s="9">
        <f t="shared" si="211"/>
        <v>0</v>
      </c>
      <c r="U544" s="9">
        <f t="shared" si="211"/>
        <v>0.24706324400000002</v>
      </c>
      <c r="V544" s="9">
        <f t="shared" si="211"/>
        <v>2.7744155976213006E-2</v>
      </c>
      <c r="W544" s="9">
        <f t="shared" si="211"/>
        <v>2.2518707108685001E-2</v>
      </c>
      <c r="X544" s="9">
        <f t="shared" si="211"/>
        <v>0.49598051742181254</v>
      </c>
      <c r="Y544" s="9">
        <f t="shared" si="211"/>
        <v>0.3577360836239733</v>
      </c>
      <c r="Z544" s="9">
        <f t="shared" si="211"/>
        <v>1.3906129060063182</v>
      </c>
      <c r="AA544" s="9">
        <f t="shared" si="211"/>
        <v>7.2481886186071126E-2</v>
      </c>
      <c r="AB544" s="9">
        <f t="shared" si="211"/>
        <v>0</v>
      </c>
      <c r="AC544" s="9">
        <f t="shared" si="211"/>
        <v>0.15853301659040445</v>
      </c>
      <c r="AD544" s="9">
        <f t="shared" si="211"/>
        <v>9.2441913200136012E-3</v>
      </c>
      <c r="AE544" s="9">
        <f t="shared" si="211"/>
        <v>8.9695292251320002E-3</v>
      </c>
      <c r="AF544" s="9">
        <f t="shared" si="211"/>
        <v>0.19142922042647997</v>
      </c>
      <c r="AG544" s="9">
        <f t="shared" si="211"/>
        <v>0.103258808415</v>
      </c>
      <c r="AH544" s="9">
        <f t="shared" si="211"/>
        <v>0.4651708182</v>
      </c>
      <c r="AI544" s="9">
        <f t="shared" si="211"/>
        <v>6.3019303380000002E-2</v>
      </c>
      <c r="AJ544" s="9"/>
    </row>
    <row r="545" spans="2:36" hidden="1" x14ac:dyDescent="0.3">
      <c r="B545" s="85">
        <f t="shared" si="202"/>
        <v>44286</v>
      </c>
      <c r="C545" s="3"/>
      <c r="D545" s="1"/>
      <c r="E545" s="9">
        <f>E265+E405</f>
        <v>1.0153898502495944</v>
      </c>
      <c r="F545" s="9">
        <f t="shared" ref="F545:AI545" si="212">F265+F405</f>
        <v>0.16975994645124823</v>
      </c>
      <c r="G545" s="9">
        <f t="shared" si="212"/>
        <v>0.19554902765276247</v>
      </c>
      <c r="H545" s="9">
        <f t="shared" si="212"/>
        <v>0.54735961005</v>
      </c>
      <c r="I545" s="9">
        <f t="shared" si="212"/>
        <v>3.2543694989857617</v>
      </c>
      <c r="J545" s="9">
        <f t="shared" si="212"/>
        <v>10.525521149398758</v>
      </c>
      <c r="K545" s="9">
        <f t="shared" si="212"/>
        <v>0.52900407936287652</v>
      </c>
      <c r="L545" s="9">
        <f t="shared" si="212"/>
        <v>0</v>
      </c>
      <c r="M545" s="9">
        <f t="shared" si="212"/>
        <v>3.5978095840690567E-2</v>
      </c>
      <c r="N545" s="9">
        <f t="shared" si="212"/>
        <v>0</v>
      </c>
      <c r="O545" s="9">
        <f t="shared" si="212"/>
        <v>0</v>
      </c>
      <c r="P545" s="9">
        <f t="shared" si="212"/>
        <v>0</v>
      </c>
      <c r="Q545" s="9">
        <f t="shared" si="212"/>
        <v>0</v>
      </c>
      <c r="R545" s="9">
        <f t="shared" si="212"/>
        <v>0</v>
      </c>
      <c r="S545" s="9">
        <f t="shared" si="212"/>
        <v>0</v>
      </c>
      <c r="T545" s="9">
        <f t="shared" si="212"/>
        <v>0</v>
      </c>
      <c r="U545" s="9">
        <f t="shared" si="212"/>
        <v>0.21651930213750001</v>
      </c>
      <c r="V545" s="9">
        <f t="shared" si="212"/>
        <v>3.0705649038051373E-2</v>
      </c>
      <c r="W545" s="9">
        <f t="shared" si="212"/>
        <v>2.8101917396606248E-2</v>
      </c>
      <c r="X545" s="9">
        <f t="shared" si="212"/>
        <v>0.41649168055830005</v>
      </c>
      <c r="Y545" s="9">
        <f t="shared" si="212"/>
        <v>0.30595759085027308</v>
      </c>
      <c r="Z545" s="9">
        <f t="shared" si="212"/>
        <v>1.2776756089581911</v>
      </c>
      <c r="AA545" s="9">
        <f t="shared" si="212"/>
        <v>6.7489444331826104E-2</v>
      </c>
      <c r="AB545" s="9">
        <f t="shared" si="212"/>
        <v>0</v>
      </c>
      <c r="AC545" s="9">
        <f t="shared" si="212"/>
        <v>0.13701513230739501</v>
      </c>
      <c r="AD545" s="9">
        <f t="shared" si="212"/>
        <v>1.0327129794138601E-2</v>
      </c>
      <c r="AE545" s="9">
        <f t="shared" si="212"/>
        <v>1.0830644504010004E-2</v>
      </c>
      <c r="AF545" s="9">
        <f t="shared" si="212"/>
        <v>0.15983593014852004</v>
      </c>
      <c r="AG545" s="9">
        <f t="shared" si="212"/>
        <v>8.8553057669999991E-2</v>
      </c>
      <c r="AH545" s="9">
        <f t="shared" si="212"/>
        <v>0.42705943908725141</v>
      </c>
      <c r="AI545" s="9">
        <f t="shared" si="212"/>
        <v>5.8054775460000013E-2</v>
      </c>
      <c r="AJ545" s="9"/>
    </row>
    <row r="546" spans="2:36" x14ac:dyDescent="0.3">
      <c r="B546" s="85">
        <f t="shared" si="202"/>
        <v>44651</v>
      </c>
      <c r="C546" s="3"/>
      <c r="D546" s="1"/>
      <c r="E546" s="9">
        <f t="shared" ref="E546:AI546" si="213">E266+E406</f>
        <v>0.17209561690049682</v>
      </c>
      <c r="F546" s="9">
        <f t="shared" si="213"/>
        <v>0.1892191587243372</v>
      </c>
      <c r="G546" s="9">
        <f t="shared" si="213"/>
        <v>0.2459099558288734</v>
      </c>
      <c r="H546" s="9">
        <f t="shared" si="213"/>
        <v>7.002552705553125E-2</v>
      </c>
      <c r="I546" s="9">
        <f t="shared" si="213"/>
        <v>0.37072530217936844</v>
      </c>
      <c r="J546" s="9">
        <f t="shared" si="213"/>
        <v>4.1102758112760469</v>
      </c>
      <c r="K546" s="9">
        <f t="shared" si="213"/>
        <v>0.22226492768278239</v>
      </c>
      <c r="L546" s="9">
        <f t="shared" si="213"/>
        <v>0</v>
      </c>
      <c r="M546" s="9">
        <f t="shared" si="213"/>
        <v>5.5955470861785601E-3</v>
      </c>
      <c r="N546" s="9">
        <f t="shared" si="213"/>
        <v>0</v>
      </c>
      <c r="O546" s="9">
        <f t="shared" si="213"/>
        <v>0</v>
      </c>
      <c r="P546" s="9">
        <f t="shared" si="213"/>
        <v>0</v>
      </c>
      <c r="Q546" s="9">
        <f t="shared" si="213"/>
        <v>0</v>
      </c>
      <c r="R546" s="9">
        <f t="shared" si="213"/>
        <v>0</v>
      </c>
      <c r="S546" s="9">
        <f t="shared" si="213"/>
        <v>0</v>
      </c>
      <c r="T546" s="9">
        <f t="shared" si="213"/>
        <v>0</v>
      </c>
      <c r="U546" s="9">
        <f t="shared" si="213"/>
        <v>4.1655785125500007E-2</v>
      </c>
      <c r="V546" s="9">
        <f t="shared" si="213"/>
        <v>3.4185665060950048E-2</v>
      </c>
      <c r="W546" s="9">
        <f t="shared" si="213"/>
        <v>3.9650862954491155E-2</v>
      </c>
      <c r="X546" s="9">
        <f t="shared" si="213"/>
        <v>4.2125180736398621E-2</v>
      </c>
      <c r="Y546" s="9">
        <f t="shared" si="213"/>
        <v>3.3047887257991022E-2</v>
      </c>
      <c r="Z546" s="9">
        <f t="shared" si="213"/>
        <v>0.49736712302733432</v>
      </c>
      <c r="AA546" s="9">
        <f t="shared" si="213"/>
        <v>2.7676444813533915E-2</v>
      </c>
      <c r="AB546" s="9">
        <f t="shared" si="213"/>
        <v>0</v>
      </c>
      <c r="AC546" s="9">
        <f t="shared" si="213"/>
        <v>2.2297855716634361E-2</v>
      </c>
      <c r="AD546" s="9">
        <f t="shared" si="213"/>
        <v>1.1693889150007622E-2</v>
      </c>
      <c r="AE546" s="9">
        <f t="shared" si="213"/>
        <v>1.4258150116094744E-2</v>
      </c>
      <c r="AF546" s="9">
        <f t="shared" si="213"/>
        <v>1.5861292513152308E-2</v>
      </c>
      <c r="AG546" s="9">
        <f t="shared" si="213"/>
        <v>1.2380733506137498E-2</v>
      </c>
      <c r="AH546" s="9">
        <f t="shared" si="213"/>
        <v>0.16920763063248484</v>
      </c>
      <c r="AI546" s="9">
        <f t="shared" si="213"/>
        <v>2.2881030204780002E-2</v>
      </c>
      <c r="AJ546" s="9"/>
    </row>
    <row r="547" spans="2:36" x14ac:dyDescent="0.3">
      <c r="B547" s="85">
        <f t="shared" si="202"/>
        <v>45016</v>
      </c>
      <c r="C547" s="3"/>
      <c r="D547" s="1"/>
      <c r="E547" s="9">
        <f t="shared" ref="E547:AI547" si="214">E267+E407</f>
        <v>0.16287579482346562</v>
      </c>
      <c r="F547" s="9">
        <f t="shared" si="214"/>
        <v>0.1751208284690596</v>
      </c>
      <c r="G547" s="9">
        <f t="shared" si="214"/>
        <v>0.22467548547822735</v>
      </c>
      <c r="H547" s="9">
        <f t="shared" si="214"/>
        <v>6.8481545973887809E-2</v>
      </c>
      <c r="I547" s="9">
        <f t="shared" si="214"/>
        <v>0.3563682370100279</v>
      </c>
      <c r="J547" s="9">
        <f t="shared" si="214"/>
        <v>3.8880667411521723</v>
      </c>
      <c r="K547" s="9">
        <f t="shared" si="214"/>
        <v>0.21792593815789557</v>
      </c>
      <c r="L547" s="9">
        <f t="shared" si="214"/>
        <v>0</v>
      </c>
      <c r="M547" s="9">
        <f t="shared" si="214"/>
        <v>3.043835692244725E-3</v>
      </c>
      <c r="N547" s="9">
        <f t="shared" si="214"/>
        <v>0</v>
      </c>
      <c r="O547" s="9">
        <f t="shared" si="214"/>
        <v>0</v>
      </c>
      <c r="P547" s="9">
        <f t="shared" si="214"/>
        <v>0</v>
      </c>
      <c r="Q547" s="9">
        <f t="shared" si="214"/>
        <v>0</v>
      </c>
      <c r="R547" s="9">
        <f t="shared" si="214"/>
        <v>0</v>
      </c>
      <c r="S547" s="9">
        <f t="shared" si="214"/>
        <v>0</v>
      </c>
      <c r="T547" s="9">
        <f t="shared" si="214"/>
        <v>0</v>
      </c>
      <c r="U547" s="9">
        <f t="shared" si="214"/>
        <v>3.8727668373030003E-2</v>
      </c>
      <c r="V547" s="9">
        <f t="shared" si="214"/>
        <v>3.1568052003189281E-2</v>
      </c>
      <c r="W547" s="9">
        <f t="shared" si="214"/>
        <v>3.623075487380828E-2</v>
      </c>
      <c r="X547" s="9">
        <f t="shared" si="214"/>
        <v>4.0264001354017843E-2</v>
      </c>
      <c r="Y547" s="9">
        <f t="shared" si="214"/>
        <v>3.1332257824187332E-2</v>
      </c>
      <c r="Z547" s="9">
        <f t="shared" si="214"/>
        <v>0.47113293022397507</v>
      </c>
      <c r="AA547" s="9">
        <f t="shared" si="214"/>
        <v>2.7070744515763853E-2</v>
      </c>
      <c r="AB547" s="9">
        <f t="shared" si="214"/>
        <v>0</v>
      </c>
      <c r="AC547" s="9">
        <f t="shared" si="214"/>
        <v>2.2118290573761752E-2</v>
      </c>
      <c r="AD547" s="9">
        <f t="shared" si="214"/>
        <v>1.1607241332602818E-2</v>
      </c>
      <c r="AE547" s="9">
        <f t="shared" si="214"/>
        <v>1.4221961477349165E-2</v>
      </c>
      <c r="AF547" s="9">
        <f t="shared" si="214"/>
        <v>1.5568152991960082E-2</v>
      </c>
      <c r="AG547" s="9">
        <f t="shared" si="214"/>
        <v>1.2142277411091189E-2</v>
      </c>
      <c r="AH547" s="9">
        <f t="shared" si="214"/>
        <v>0.16751757621659086</v>
      </c>
      <c r="AI547" s="9">
        <f t="shared" si="214"/>
        <v>2.2574402993112294E-2</v>
      </c>
      <c r="AJ547" s="9"/>
    </row>
    <row r="548" spans="2:36" x14ac:dyDescent="0.3">
      <c r="B548" s="85">
        <f t="shared" si="202"/>
        <v>45382</v>
      </c>
      <c r="C548" s="3"/>
      <c r="D548" s="1"/>
      <c r="E548" s="9">
        <f t="shared" ref="E548:AI548" si="215">E268+E408</f>
        <v>0.17550574561390378</v>
      </c>
      <c r="F548" s="9">
        <f t="shared" si="215"/>
        <v>0.18426910668310373</v>
      </c>
      <c r="G548" s="9">
        <f t="shared" si="215"/>
        <v>0.23749081517854634</v>
      </c>
      <c r="H548" s="9">
        <f t="shared" si="215"/>
        <v>7.1754919282851645E-2</v>
      </c>
      <c r="I548" s="9">
        <f t="shared" si="215"/>
        <v>0.37477317818486722</v>
      </c>
      <c r="J548" s="9">
        <f t="shared" si="215"/>
        <v>4.0783560846875266</v>
      </c>
      <c r="K548" s="9">
        <f t="shared" si="215"/>
        <v>0.22669015623092709</v>
      </c>
      <c r="L548" s="9">
        <f t="shared" si="215"/>
        <v>0</v>
      </c>
      <c r="M548" s="9">
        <f t="shared" si="215"/>
        <v>3.1057016002753891E-3</v>
      </c>
      <c r="N548" s="9">
        <f t="shared" si="215"/>
        <v>0</v>
      </c>
      <c r="O548" s="9">
        <f t="shared" si="215"/>
        <v>0</v>
      </c>
      <c r="P548" s="9">
        <f t="shared" si="215"/>
        <v>0</v>
      </c>
      <c r="Q548" s="9">
        <f t="shared" si="215"/>
        <v>0</v>
      </c>
      <c r="R548" s="9">
        <f t="shared" si="215"/>
        <v>0</v>
      </c>
      <c r="S548" s="9">
        <f t="shared" si="215"/>
        <v>0</v>
      </c>
      <c r="T548" s="9">
        <f t="shared" si="215"/>
        <v>0</v>
      </c>
      <c r="U548" s="9">
        <f t="shared" si="215"/>
        <v>4.0685784968255242E-2</v>
      </c>
      <c r="V548" s="9">
        <f t="shared" si="215"/>
        <v>3.289441526449173E-2</v>
      </c>
      <c r="W548" s="9">
        <f t="shared" si="215"/>
        <v>3.7756810349079496E-2</v>
      </c>
      <c r="X548" s="9">
        <f t="shared" si="215"/>
        <v>4.213151507150624E-2</v>
      </c>
      <c r="Y548" s="9">
        <f t="shared" si="215"/>
        <v>3.2848132172213669E-2</v>
      </c>
      <c r="Z548" s="9">
        <f t="shared" si="215"/>
        <v>0.49552365595861625</v>
      </c>
      <c r="AA548" s="9">
        <f t="shared" si="215"/>
        <v>2.8202730070667391E-2</v>
      </c>
      <c r="AB548" s="9">
        <f t="shared" si="215"/>
        <v>0</v>
      </c>
      <c r="AC548" s="9">
        <f t="shared" si="215"/>
        <v>2.1095134866601459E-2</v>
      </c>
      <c r="AD548" s="9">
        <f t="shared" si="215"/>
        <v>1.1050506403591797E-2</v>
      </c>
      <c r="AE548" s="9">
        <f t="shared" si="215"/>
        <v>1.3449417510105643E-2</v>
      </c>
      <c r="AF548" s="9">
        <f t="shared" si="215"/>
        <v>1.5646845238489707E-2</v>
      </c>
      <c r="AG548" s="9">
        <f t="shared" si="215"/>
        <v>1.2188992528149766E-2</v>
      </c>
      <c r="AH548" s="9">
        <f t="shared" si="215"/>
        <v>0.16314722143240459</v>
      </c>
      <c r="AI548" s="9">
        <f t="shared" si="215"/>
        <v>2.2087437899217167E-2</v>
      </c>
      <c r="AJ548" s="9"/>
    </row>
    <row r="549" spans="2:36" x14ac:dyDescent="0.3">
      <c r="B549" s="85">
        <f t="shared" si="202"/>
        <v>45747</v>
      </c>
      <c r="C549" s="3"/>
      <c r="D549" s="1"/>
      <c r="E549" s="9">
        <f t="shared" ref="E549:AI549" si="216">E269+E409</f>
        <v>0.17638327434197323</v>
      </c>
      <c r="F549" s="9">
        <f t="shared" si="216"/>
        <v>0.18662328068059447</v>
      </c>
      <c r="G549" s="9">
        <f t="shared" si="216"/>
        <v>0.2394898713914328</v>
      </c>
      <c r="H549" s="9">
        <f t="shared" si="216"/>
        <v>7.3228599303664182E-2</v>
      </c>
      <c r="I549" s="9">
        <f t="shared" si="216"/>
        <v>0.38375927762490686</v>
      </c>
      <c r="J549" s="9">
        <f t="shared" si="216"/>
        <v>4.1690772683471042</v>
      </c>
      <c r="K549" s="9">
        <f t="shared" si="216"/>
        <v>0.23171738999820202</v>
      </c>
      <c r="L549" s="9">
        <f t="shared" si="216"/>
        <v>0</v>
      </c>
      <c r="M549" s="9">
        <f t="shared" si="216"/>
        <v>3.3817851595654255E-3</v>
      </c>
      <c r="N549" s="9">
        <f t="shared" si="216"/>
        <v>0</v>
      </c>
      <c r="O549" s="9">
        <f t="shared" si="216"/>
        <v>0</v>
      </c>
      <c r="P549" s="9">
        <f t="shared" si="216"/>
        <v>0</v>
      </c>
      <c r="Q549" s="9">
        <f t="shared" si="216"/>
        <v>0</v>
      </c>
      <c r="R549" s="9">
        <f t="shared" si="216"/>
        <v>0</v>
      </c>
      <c r="S549" s="9">
        <f t="shared" si="216"/>
        <v>0</v>
      </c>
      <c r="T549" s="9">
        <f t="shared" si="216"/>
        <v>0</v>
      </c>
      <c r="U549" s="9">
        <f t="shared" si="216"/>
        <v>4.1267977137579938E-2</v>
      </c>
      <c r="V549" s="9">
        <f t="shared" si="216"/>
        <v>3.4056602872495102E-2</v>
      </c>
      <c r="W549" s="9">
        <f t="shared" si="216"/>
        <v>3.9197160072794002E-2</v>
      </c>
      <c r="X549" s="9">
        <f t="shared" si="216"/>
        <v>4.3067877436552854E-2</v>
      </c>
      <c r="Y549" s="9">
        <f t="shared" si="216"/>
        <v>3.3578681696859167E-2</v>
      </c>
      <c r="Z549" s="9">
        <f t="shared" si="216"/>
        <v>0.50530303383811714</v>
      </c>
      <c r="AA549" s="9">
        <f t="shared" si="216"/>
        <v>2.8822369228729973E-2</v>
      </c>
      <c r="AB549" s="9">
        <f t="shared" si="216"/>
        <v>0</v>
      </c>
      <c r="AC549" s="9">
        <f t="shared" si="216"/>
        <v>2.1591980042661038E-2</v>
      </c>
      <c r="AD549" s="9">
        <f t="shared" si="216"/>
        <v>1.1320974455068805E-2</v>
      </c>
      <c r="AE549" s="9">
        <f t="shared" si="216"/>
        <v>1.3779004325665319E-2</v>
      </c>
      <c r="AF549" s="9">
        <f t="shared" si="216"/>
        <v>1.6020206871939505E-2</v>
      </c>
      <c r="AG549" s="9">
        <f t="shared" si="216"/>
        <v>1.2480017438471509E-2</v>
      </c>
      <c r="AH549" s="9">
        <f t="shared" si="216"/>
        <v>0.16700732816006852</v>
      </c>
      <c r="AI549" s="9">
        <f t="shared" si="216"/>
        <v>2.2610373151508059E-2</v>
      </c>
      <c r="AJ549" s="9"/>
    </row>
    <row r="550" spans="2:36" x14ac:dyDescent="0.3">
      <c r="B550" s="85">
        <f t="shared" si="202"/>
        <v>46112</v>
      </c>
      <c r="C550" s="3"/>
      <c r="D550" s="1"/>
      <c r="E550" s="9">
        <f t="shared" ref="E550:AI550" si="217">E270+E410</f>
        <v>0.17726519071368307</v>
      </c>
      <c r="F550" s="9">
        <f t="shared" si="217"/>
        <v>0.19591200471326506</v>
      </c>
      <c r="G550" s="9">
        <f t="shared" si="217"/>
        <v>0.25249648484285386</v>
      </c>
      <c r="H550" s="9">
        <f t="shared" si="217"/>
        <v>7.4314130906166787E-2</v>
      </c>
      <c r="I550" s="9">
        <f t="shared" si="217"/>
        <v>0.38817223114649618</v>
      </c>
      <c r="J550" s="9">
        <f t="shared" si="217"/>
        <v>4.2606037049411611</v>
      </c>
      <c r="K550" s="9">
        <f t="shared" si="217"/>
        <v>0.23678922884924394</v>
      </c>
      <c r="L550" s="9">
        <f t="shared" si="217"/>
        <v>0</v>
      </c>
      <c r="M550" s="9">
        <f t="shared" si="217"/>
        <v>3.4458084483966257E-3</v>
      </c>
      <c r="N550" s="9">
        <f t="shared" si="217"/>
        <v>0</v>
      </c>
      <c r="O550" s="9">
        <f t="shared" si="217"/>
        <v>0</v>
      </c>
      <c r="P550" s="9">
        <f t="shared" si="217"/>
        <v>0</v>
      </c>
      <c r="Q550" s="9">
        <f t="shared" si="217"/>
        <v>0</v>
      </c>
      <c r="R550" s="9">
        <f t="shared" si="217"/>
        <v>0</v>
      </c>
      <c r="S550" s="9">
        <f t="shared" si="217"/>
        <v>0</v>
      </c>
      <c r="T550" s="9">
        <f t="shared" si="217"/>
        <v>0</v>
      </c>
      <c r="U550" s="9">
        <f t="shared" si="217"/>
        <v>4.3256484171117909E-2</v>
      </c>
      <c r="V550" s="9">
        <f t="shared" si="217"/>
        <v>3.4404419221892649E-2</v>
      </c>
      <c r="W550" s="9">
        <f t="shared" si="217"/>
        <v>3.9493706713282728E-2</v>
      </c>
      <c r="X550" s="9">
        <f t="shared" si="217"/>
        <v>4.4265101456495273E-2</v>
      </c>
      <c r="Y550" s="9">
        <f t="shared" si="217"/>
        <v>3.448300654069144E-2</v>
      </c>
      <c r="Z550" s="9">
        <f t="shared" si="217"/>
        <v>0.51769429266350453</v>
      </c>
      <c r="AA550" s="9">
        <f t="shared" si="217"/>
        <v>2.946236164210414E-2</v>
      </c>
      <c r="AB550" s="9">
        <f t="shared" si="217"/>
        <v>0</v>
      </c>
      <c r="AC550" s="9">
        <f t="shared" si="217"/>
        <v>2.2093266292109549E-2</v>
      </c>
      <c r="AD550" s="9">
        <f t="shared" si="217"/>
        <v>1.1593870924400489E-2</v>
      </c>
      <c r="AE550" s="9">
        <f t="shared" si="217"/>
        <v>1.4111550773942837E-2</v>
      </c>
      <c r="AF550" s="9">
        <f t="shared" si="217"/>
        <v>1.6396910950592838E-2</v>
      </c>
      <c r="AG550" s="9">
        <f t="shared" si="217"/>
        <v>1.2773647873083268E-2</v>
      </c>
      <c r="AH550" s="9">
        <f t="shared" si="217"/>
        <v>0.1709966822223089</v>
      </c>
      <c r="AI550" s="9">
        <f t="shared" si="217"/>
        <v>2.3150794248511304E-2</v>
      </c>
      <c r="AJ550" s="9"/>
    </row>
    <row r="551" spans="2:36" x14ac:dyDescent="0.3">
      <c r="B551" s="85">
        <f t="shared" si="202"/>
        <v>46477</v>
      </c>
      <c r="C551" s="3"/>
      <c r="D551" s="1"/>
      <c r="E551" s="9">
        <f t="shared" ref="E551:AI551" si="218">E271+E411</f>
        <v>0.17986178644941103</v>
      </c>
      <c r="F551" s="9">
        <f t="shared" si="218"/>
        <v>0.19689156473683134</v>
      </c>
      <c r="G551" s="9">
        <f t="shared" si="218"/>
        <v>0.25375896726706826</v>
      </c>
      <c r="H551" s="9">
        <f t="shared" si="218"/>
        <v>7.6534769460989679E-2</v>
      </c>
      <c r="I551" s="9">
        <f t="shared" si="218"/>
        <v>0.39980325391180604</v>
      </c>
      <c r="J551" s="9">
        <f t="shared" si="218"/>
        <v>4.3529411789694477</v>
      </c>
      <c r="K551" s="9">
        <f t="shared" si="218"/>
        <v>0.24190599315404626</v>
      </c>
      <c r="L551" s="9">
        <f t="shared" si="218"/>
        <v>0</v>
      </c>
      <c r="M551" s="9">
        <f t="shared" si="218"/>
        <v>3.7735545411649789E-3</v>
      </c>
      <c r="N551" s="9">
        <f t="shared" si="218"/>
        <v>0</v>
      </c>
      <c r="O551" s="9">
        <f t="shared" si="218"/>
        <v>0</v>
      </c>
      <c r="P551" s="9">
        <f t="shared" si="218"/>
        <v>0</v>
      </c>
      <c r="Q551" s="9">
        <f t="shared" si="218"/>
        <v>0</v>
      </c>
      <c r="R551" s="9">
        <f t="shared" si="218"/>
        <v>0</v>
      </c>
      <c r="S551" s="9">
        <f t="shared" si="218"/>
        <v>0</v>
      </c>
      <c r="T551" s="9">
        <f t="shared" si="218"/>
        <v>0</v>
      </c>
      <c r="U551" s="9">
        <f t="shared" si="218"/>
        <v>4.3472766591973487E-2</v>
      </c>
      <c r="V551" s="9">
        <f t="shared" si="218"/>
        <v>3.5584158947888127E-2</v>
      </c>
      <c r="W551" s="9">
        <f t="shared" si="218"/>
        <v>4.0955287864679751E-2</v>
      </c>
      <c r="X551" s="9">
        <f t="shared" si="218"/>
        <v>4.569857284847139E-2</v>
      </c>
      <c r="Y551" s="9">
        <f t="shared" si="218"/>
        <v>3.5631266311301854E-2</v>
      </c>
      <c r="Z551" s="9">
        <f t="shared" si="218"/>
        <v>0.5276577238665171</v>
      </c>
      <c r="AA551" s="9">
        <f t="shared" si="218"/>
        <v>3.0093097178738669E-2</v>
      </c>
      <c r="AB551" s="9">
        <f t="shared" si="218"/>
        <v>0</v>
      </c>
      <c r="AC551" s="9">
        <f t="shared" si="218"/>
        <v>2.2599025604551477E-2</v>
      </c>
      <c r="AD551" s="9">
        <f t="shared" si="218"/>
        <v>1.1869213334064115E-2</v>
      </c>
      <c r="AE551" s="9">
        <f t="shared" si="218"/>
        <v>1.4447078211594992E-2</v>
      </c>
      <c r="AF551" s="9">
        <f t="shared" si="218"/>
        <v>1.6782038881438102E-2</v>
      </c>
      <c r="AG551" s="9">
        <f t="shared" si="218"/>
        <v>1.3073420098160598E-2</v>
      </c>
      <c r="AH551" s="9">
        <f t="shared" si="218"/>
        <v>0.17508841710096232</v>
      </c>
      <c r="AI551" s="9">
        <f t="shared" si="218"/>
        <v>2.3704220751692921E-2</v>
      </c>
      <c r="AJ551" s="9"/>
    </row>
    <row r="552" spans="2:36" x14ac:dyDescent="0.3">
      <c r="B552" s="85">
        <f t="shared" si="202"/>
        <v>46843</v>
      </c>
      <c r="C552" s="3"/>
      <c r="D552" s="1"/>
      <c r="E552" s="9">
        <f t="shared" ref="E552:AI552" si="219">E272+E412</f>
        <v>0.19281475688524835</v>
      </c>
      <c r="F552" s="9">
        <f t="shared" si="219"/>
        <v>0.19933045109279018</v>
      </c>
      <c r="G552" s="9">
        <f t="shared" si="219"/>
        <v>0.25585159924406264</v>
      </c>
      <c r="H552" s="9">
        <f t="shared" si="219"/>
        <v>7.8775756548088161E-2</v>
      </c>
      <c r="I552" s="9">
        <f t="shared" si="219"/>
        <v>0.4115408825989903</v>
      </c>
      <c r="J552" s="9">
        <f t="shared" si="219"/>
        <v>4.4460955126453952</v>
      </c>
      <c r="K552" s="9">
        <f t="shared" si="219"/>
        <v>0.24706800537117538</v>
      </c>
      <c r="L552" s="9">
        <f t="shared" si="219"/>
        <v>0</v>
      </c>
      <c r="M552" s="9">
        <f t="shared" si="219"/>
        <v>4.0569052651270223E-3</v>
      </c>
      <c r="N552" s="9">
        <f t="shared" si="219"/>
        <v>0</v>
      </c>
      <c r="O552" s="9">
        <f t="shared" si="219"/>
        <v>0</v>
      </c>
      <c r="P552" s="9">
        <f t="shared" si="219"/>
        <v>0</v>
      </c>
      <c r="Q552" s="9">
        <f t="shared" si="219"/>
        <v>0</v>
      </c>
      <c r="R552" s="9">
        <f t="shared" si="219"/>
        <v>0</v>
      </c>
      <c r="S552" s="9">
        <f t="shared" si="219"/>
        <v>0</v>
      </c>
      <c r="T552" s="9">
        <f t="shared" si="219"/>
        <v>0</v>
      </c>
      <c r="U552" s="9">
        <f t="shared" si="219"/>
        <v>4.4074603572672767E-2</v>
      </c>
      <c r="V552" s="9">
        <f t="shared" si="219"/>
        <v>3.5941392849346367E-2</v>
      </c>
      <c r="W552" s="9">
        <f t="shared" si="219"/>
        <v>4.1261633266550163E-2</v>
      </c>
      <c r="X552" s="9">
        <f t="shared" si="219"/>
        <v>4.666371059282047E-2</v>
      </c>
      <c r="Y552" s="9">
        <f t="shared" si="219"/>
        <v>3.6384268683552975E-2</v>
      </c>
      <c r="Z552" s="9">
        <f t="shared" si="219"/>
        <v>0.5418796606523455</v>
      </c>
      <c r="AA552" s="9">
        <f t="shared" si="219"/>
        <v>3.0901357742621132E-2</v>
      </c>
      <c r="AB552" s="9">
        <f t="shared" si="219"/>
        <v>0</v>
      </c>
      <c r="AC552" s="9">
        <f t="shared" si="219"/>
        <v>2.3118956223754209E-2</v>
      </c>
      <c r="AD552" s="9">
        <f t="shared" si="219"/>
        <v>1.2147019321051269E-2</v>
      </c>
      <c r="AE552" s="9">
        <f t="shared" si="219"/>
        <v>1.4785608134854319E-2</v>
      </c>
      <c r="AF552" s="9">
        <f t="shared" si="219"/>
        <v>1.7184225281991344E-2</v>
      </c>
      <c r="AG552" s="9">
        <f t="shared" si="219"/>
        <v>1.3386486542094247E-2</v>
      </c>
      <c r="AH552" s="9">
        <f t="shared" si="219"/>
        <v>0.17924547320549472</v>
      </c>
      <c r="AI552" s="9">
        <f t="shared" si="219"/>
        <v>2.4267332548375591E-2</v>
      </c>
      <c r="AJ552" s="9"/>
    </row>
    <row r="553" spans="2:36" x14ac:dyDescent="0.3">
      <c r="B553" s="85">
        <f t="shared" si="202"/>
        <v>47208</v>
      </c>
      <c r="C553" s="3"/>
      <c r="D553" s="1"/>
      <c r="E553" s="9">
        <f t="shared" ref="E553:AI553" si="220">E273+E413</f>
        <v>0.19377883066967461</v>
      </c>
      <c r="F553" s="9">
        <f t="shared" si="220"/>
        <v>0.20880867280698392</v>
      </c>
      <c r="G553" s="9">
        <f t="shared" si="220"/>
        <v>0.26911804595961641</v>
      </c>
      <c r="H553" s="9">
        <f t="shared" si="220"/>
        <v>8.0307006657678051E-2</v>
      </c>
      <c r="I553" s="9">
        <f t="shared" si="220"/>
        <v>0.42085413562767726</v>
      </c>
      <c r="J553" s="9">
        <f t="shared" si="220"/>
        <v>4.540072566128627</v>
      </c>
      <c r="K553" s="9">
        <f t="shared" si="220"/>
        <v>0.25227559006064704</v>
      </c>
      <c r="L553" s="9">
        <f t="shared" si="220"/>
        <v>0</v>
      </c>
      <c r="M553" s="9">
        <f t="shared" si="220"/>
        <v>4.1250144093980525E-3</v>
      </c>
      <c r="N553" s="9">
        <f t="shared" si="220"/>
        <v>0</v>
      </c>
      <c r="O553" s="9">
        <f t="shared" si="220"/>
        <v>0</v>
      </c>
      <c r="P553" s="9">
        <f t="shared" si="220"/>
        <v>0</v>
      </c>
      <c r="Q553" s="9">
        <f t="shared" si="220"/>
        <v>0</v>
      </c>
      <c r="R553" s="9">
        <f t="shared" si="220"/>
        <v>0</v>
      </c>
      <c r="S553" s="9">
        <f t="shared" si="220"/>
        <v>0</v>
      </c>
      <c r="T553" s="9">
        <f t="shared" si="220"/>
        <v>0</v>
      </c>
      <c r="U553" s="9">
        <f t="shared" si="220"/>
        <v>4.6104010130910929E-2</v>
      </c>
      <c r="V553" s="9">
        <f t="shared" si="220"/>
        <v>3.7319129484971104E-2</v>
      </c>
      <c r="W553" s="9">
        <f t="shared" si="220"/>
        <v>4.2846803587067002E-2</v>
      </c>
      <c r="X553" s="9">
        <f t="shared" si="220"/>
        <v>4.7637357250291834E-2</v>
      </c>
      <c r="Y553" s="9">
        <f t="shared" si="220"/>
        <v>3.7143910297868815E-2</v>
      </c>
      <c r="Z553" s="9">
        <f t="shared" si="220"/>
        <v>0.55623062536293533</v>
      </c>
      <c r="AA553" s="9">
        <f t="shared" si="220"/>
        <v>3.1716948584712933E-2</v>
      </c>
      <c r="AB553" s="9">
        <f t="shared" si="220"/>
        <v>0</v>
      </c>
      <c r="AC553" s="9">
        <f t="shared" si="220"/>
        <v>2.3690843339862381E-2</v>
      </c>
      <c r="AD553" s="9">
        <f t="shared" si="220"/>
        <v>1.243026898835169E-2</v>
      </c>
      <c r="AE553" s="9">
        <f t="shared" si="220"/>
        <v>1.5128840155306446E-2</v>
      </c>
      <c r="AF553" s="9">
        <f t="shared" si="220"/>
        <v>1.7593483161965507E-2</v>
      </c>
      <c r="AG553" s="9">
        <f t="shared" si="220"/>
        <v>1.3705920233239903E-2</v>
      </c>
      <c r="AH553" s="9">
        <f t="shared" si="220"/>
        <v>0.18350705341079096</v>
      </c>
      <c r="AI553" s="9">
        <f t="shared" si="220"/>
        <v>2.4843731180750152E-2</v>
      </c>
      <c r="AJ553" s="9"/>
    </row>
    <row r="554" spans="2:36" x14ac:dyDescent="0.3">
      <c r="B554" s="85">
        <f t="shared" si="202"/>
        <v>47573</v>
      </c>
      <c r="C554" s="3"/>
      <c r="D554" s="1"/>
      <c r="E554" s="9">
        <f t="shared" ref="E554:AI554" si="221">E274+E414</f>
        <v>0.19474772482302297</v>
      </c>
      <c r="F554" s="9">
        <f t="shared" si="221"/>
        <v>0.20985271617101878</v>
      </c>
      <c r="G554" s="9">
        <f t="shared" si="221"/>
        <v>0.27046363618941449</v>
      </c>
      <c r="H554" s="9">
        <f t="shared" si="221"/>
        <v>8.1442426337505217E-2</v>
      </c>
      <c r="I554" s="9">
        <f t="shared" si="221"/>
        <v>0.42550282195415712</v>
      </c>
      <c r="J554" s="9">
        <f t="shared" si="221"/>
        <v>4.6550167123429809</v>
      </c>
      <c r="K554" s="9">
        <f t="shared" si="221"/>
        <v>0.25956337109431382</v>
      </c>
      <c r="L554" s="9">
        <f t="shared" si="221"/>
        <v>0</v>
      </c>
      <c r="M554" s="9">
        <f t="shared" si="221"/>
        <v>4.4127738742876076E-3</v>
      </c>
      <c r="N554" s="9">
        <f t="shared" si="221"/>
        <v>0</v>
      </c>
      <c r="O554" s="9">
        <f t="shared" si="221"/>
        <v>0</v>
      </c>
      <c r="P554" s="9">
        <f t="shared" si="221"/>
        <v>0</v>
      </c>
      <c r="Q554" s="9">
        <f t="shared" si="221"/>
        <v>0</v>
      </c>
      <c r="R554" s="9">
        <f t="shared" si="221"/>
        <v>0</v>
      </c>
      <c r="S554" s="9">
        <f t="shared" si="221"/>
        <v>0</v>
      </c>
      <c r="T554" s="9">
        <f t="shared" si="221"/>
        <v>0</v>
      </c>
      <c r="U554" s="9">
        <f t="shared" si="221"/>
        <v>4.633453018156547E-2</v>
      </c>
      <c r="V554" s="9">
        <f t="shared" si="221"/>
        <v>3.8528634231517214E-2</v>
      </c>
      <c r="W554" s="9">
        <f t="shared" si="221"/>
        <v>4.4344206878560812E-2</v>
      </c>
      <c r="X554" s="9">
        <f t="shared" si="221"/>
        <v>4.861957378157309E-2</v>
      </c>
      <c r="Y554" s="9">
        <f t="shared" si="221"/>
        <v>3.7910238721610721E-2</v>
      </c>
      <c r="Z554" s="9">
        <f t="shared" si="221"/>
        <v>0.56907530166915632</v>
      </c>
      <c r="AA554" s="9">
        <f t="shared" si="221"/>
        <v>3.2381406136546935E-2</v>
      </c>
      <c r="AB554" s="9">
        <f t="shared" si="221"/>
        <v>0</v>
      </c>
      <c r="AC554" s="9">
        <f t="shared" si="221"/>
        <v>2.4267871353226025E-2</v>
      </c>
      <c r="AD554" s="9">
        <f t="shared" si="221"/>
        <v>1.2730152240964278E-2</v>
      </c>
      <c r="AE554" s="9">
        <f t="shared" si="221"/>
        <v>1.5496213411169265E-2</v>
      </c>
      <c r="AF554" s="9">
        <f t="shared" si="221"/>
        <v>1.800805105914477E-2</v>
      </c>
      <c r="AG554" s="9">
        <f t="shared" si="221"/>
        <v>1.4028202876871886E-2</v>
      </c>
      <c r="AH554" s="9">
        <f t="shared" si="221"/>
        <v>0.18783573458036942</v>
      </c>
      <c r="AI554" s="9">
        <f t="shared" si="221"/>
        <v>2.5430064330688409E-2</v>
      </c>
      <c r="AJ554" s="9"/>
    </row>
    <row r="555" spans="2:36" x14ac:dyDescent="0.3">
      <c r="B555" s="85">
        <f t="shared" si="202"/>
        <v>47938</v>
      </c>
      <c r="C555" s="3"/>
      <c r="D555" s="1"/>
      <c r="E555" s="9">
        <f t="shared" ref="E555:AI555" si="222">E275+E415</f>
        <v>0.19746619602161189</v>
      </c>
      <c r="F555" s="9">
        <f t="shared" si="222"/>
        <v>0.21237833397607619</v>
      </c>
      <c r="G555" s="9">
        <f t="shared" si="222"/>
        <v>0.2726522109588958</v>
      </c>
      <c r="H555" s="9">
        <f t="shared" si="222"/>
        <v>8.3735966013365332E-2</v>
      </c>
      <c r="I555" s="9">
        <f t="shared" si="222"/>
        <v>0.43751575928107544</v>
      </c>
      <c r="J555" s="9">
        <f t="shared" si="222"/>
        <v>4.8029842996348791</v>
      </c>
      <c r="K555" s="9">
        <f t="shared" si="222"/>
        <v>0.26684085209708042</v>
      </c>
      <c r="L555" s="9">
        <f t="shared" si="222"/>
        <v>0</v>
      </c>
      <c r="M555" s="9">
        <f t="shared" si="222"/>
        <v>4.4831418033993448E-3</v>
      </c>
      <c r="N555" s="9">
        <f t="shared" si="222"/>
        <v>0</v>
      </c>
      <c r="O555" s="9">
        <f t="shared" si="222"/>
        <v>0</v>
      </c>
      <c r="P555" s="9">
        <f t="shared" si="222"/>
        <v>0</v>
      </c>
      <c r="Q555" s="9">
        <f t="shared" si="222"/>
        <v>0</v>
      </c>
      <c r="R555" s="9">
        <f t="shared" si="222"/>
        <v>0</v>
      </c>
      <c r="S555" s="9">
        <f t="shared" si="222"/>
        <v>0</v>
      </c>
      <c r="T555" s="9">
        <f t="shared" si="222"/>
        <v>0</v>
      </c>
      <c r="U555" s="9">
        <f t="shared" si="222"/>
        <v>4.6956471960974022E-2</v>
      </c>
      <c r="V555" s="9">
        <f t="shared" si="222"/>
        <v>3.8903293676891527E-2</v>
      </c>
      <c r="W555" s="9">
        <f t="shared" si="222"/>
        <v>4.4669028040307139E-2</v>
      </c>
      <c r="X555" s="9">
        <f t="shared" si="222"/>
        <v>4.9610421544235908E-2</v>
      </c>
      <c r="Y555" s="9">
        <f t="shared" si="222"/>
        <v>3.8683301831832606E-2</v>
      </c>
      <c r="Z555" s="9">
        <f t="shared" si="222"/>
        <v>0.57944424704804121</v>
      </c>
      <c r="AA555" s="9">
        <f t="shared" si="222"/>
        <v>3.3036478125795452E-2</v>
      </c>
      <c r="AB555" s="9">
        <f t="shared" si="222"/>
        <v>0</v>
      </c>
      <c r="AC555" s="9">
        <f t="shared" si="222"/>
        <v>2.4850077375639813E-2</v>
      </c>
      <c r="AD555" s="9">
        <f t="shared" si="222"/>
        <v>1.3018548281435487E-2</v>
      </c>
      <c r="AE555" s="9">
        <f t="shared" si="222"/>
        <v>1.5845698230400242E-2</v>
      </c>
      <c r="AF555" s="9">
        <f t="shared" si="222"/>
        <v>1.8438491911815715E-2</v>
      </c>
      <c r="AG555" s="9">
        <f t="shared" si="222"/>
        <v>1.4364152347691474E-2</v>
      </c>
      <c r="AH555" s="9">
        <f t="shared" si="222"/>
        <v>0.19230023175677929</v>
      </c>
      <c r="AI555" s="9">
        <f t="shared" si="222"/>
        <v>2.6034771832157341E-2</v>
      </c>
      <c r="AJ555" s="9"/>
    </row>
    <row r="556" spans="2:36" x14ac:dyDescent="0.3">
      <c r="B556" s="85">
        <f t="shared" si="202"/>
        <v>48304</v>
      </c>
      <c r="C556" s="3"/>
      <c r="D556" s="1"/>
      <c r="E556" s="9">
        <f t="shared" ref="E556:AI556" si="223">E276+E416</f>
        <v>0.21075007581897187</v>
      </c>
      <c r="F556" s="9">
        <f t="shared" si="223"/>
        <v>0.22204965582447289</v>
      </c>
      <c r="G556" s="9">
        <f t="shared" si="223"/>
        <v>0.28618336910136638</v>
      </c>
      <c r="H556" s="9">
        <f t="shared" si="223"/>
        <v>8.6050405025325571E-2</v>
      </c>
      <c r="I556" s="9">
        <f t="shared" si="223"/>
        <v>0.4496381884107139</v>
      </c>
      <c r="J556" s="9">
        <f t="shared" si="223"/>
        <v>4.8998273856533725</v>
      </c>
      <c r="K556" s="9">
        <f t="shared" si="223"/>
        <v>0.27220718310500103</v>
      </c>
      <c r="L556" s="9">
        <f t="shared" si="223"/>
        <v>0</v>
      </c>
      <c r="M556" s="9">
        <f t="shared" si="223"/>
        <v>4.82391550758615E-3</v>
      </c>
      <c r="N556" s="9">
        <f t="shared" si="223"/>
        <v>0</v>
      </c>
      <c r="O556" s="9">
        <f t="shared" si="223"/>
        <v>0</v>
      </c>
      <c r="P556" s="9">
        <f t="shared" si="223"/>
        <v>0</v>
      </c>
      <c r="Q556" s="9">
        <f t="shared" si="223"/>
        <v>0</v>
      </c>
      <c r="R556" s="9">
        <f t="shared" si="223"/>
        <v>0</v>
      </c>
      <c r="S556" s="9">
        <f t="shared" si="223"/>
        <v>0</v>
      </c>
      <c r="T556" s="9">
        <f t="shared" si="223"/>
        <v>0</v>
      </c>
      <c r="U556" s="9">
        <f t="shared" si="223"/>
        <v>4.9027559267904024E-2</v>
      </c>
      <c r="V556" s="9">
        <f t="shared" si="223"/>
        <v>4.0130973908115923E-2</v>
      </c>
      <c r="W556" s="9">
        <f t="shared" si="223"/>
        <v>4.6188406226034567E-2</v>
      </c>
      <c r="X556" s="9">
        <f t="shared" si="223"/>
        <v>5.0870185494372E-2</v>
      </c>
      <c r="Y556" s="9">
        <f t="shared" si="223"/>
        <v>3.9635520729184866E-2</v>
      </c>
      <c r="Z556" s="9">
        <f t="shared" si="223"/>
        <v>0.59415853275939612</v>
      </c>
      <c r="AA556" s="9">
        <f t="shared" si="223"/>
        <v>3.3872710494543309E-2</v>
      </c>
      <c r="AB556" s="9">
        <f t="shared" si="223"/>
        <v>0</v>
      </c>
      <c r="AC556" s="9">
        <f t="shared" si="223"/>
        <v>2.5437498761493909E-2</v>
      </c>
      <c r="AD556" s="9">
        <f t="shared" si="223"/>
        <v>1.3329770210057901E-2</v>
      </c>
      <c r="AE556" s="9">
        <f t="shared" si="223"/>
        <v>1.6222986901609972E-2</v>
      </c>
      <c r="AF556" s="9">
        <f t="shared" si="223"/>
        <v>1.8869265507232537E-2</v>
      </c>
      <c r="AG556" s="9">
        <f t="shared" si="223"/>
        <v>1.4699493470896281E-2</v>
      </c>
      <c r="AH556" s="9">
        <f t="shared" si="223"/>
        <v>0.19687302378120969</v>
      </c>
      <c r="AI556" s="9">
        <f t="shared" si="223"/>
        <v>2.6653263324780498E-2</v>
      </c>
      <c r="AJ556" s="9"/>
    </row>
    <row r="557" spans="2:36" x14ac:dyDescent="0.3">
      <c r="B557" s="85">
        <f t="shared" si="202"/>
        <v>48669</v>
      </c>
      <c r="C557" s="3"/>
      <c r="D557" s="1"/>
      <c r="E557" s="9">
        <f t="shared" ref="E557:AI557" si="224">E277+E417</f>
        <v>0.21180382619806665</v>
      </c>
      <c r="F557" s="9">
        <f t="shared" si="224"/>
        <v>0.22465105877889521</v>
      </c>
      <c r="G557" s="9">
        <f t="shared" si="224"/>
        <v>0.28845892600770751</v>
      </c>
      <c r="H557" s="9">
        <f t="shared" si="224"/>
        <v>8.8385895028255113E-2</v>
      </c>
      <c r="I557" s="9">
        <f t="shared" si="224"/>
        <v>0.46187090393766694</v>
      </c>
      <c r="J557" s="9">
        <f t="shared" si="224"/>
        <v>4.9975188279245639</v>
      </c>
      <c r="K557" s="9">
        <f t="shared" si="224"/>
        <v>0.27762050640169844</v>
      </c>
      <c r="L557" s="9">
        <f t="shared" si="224"/>
        <v>0</v>
      </c>
      <c r="M557" s="9">
        <f t="shared" si="224"/>
        <v>5.1679848702697404E-3</v>
      </c>
      <c r="N557" s="9">
        <f t="shared" si="224"/>
        <v>0</v>
      </c>
      <c r="O557" s="9">
        <f t="shared" si="224"/>
        <v>0</v>
      </c>
      <c r="P557" s="9">
        <f t="shared" si="224"/>
        <v>0</v>
      </c>
      <c r="Q557" s="9">
        <f t="shared" si="224"/>
        <v>0</v>
      </c>
      <c r="R557" s="9">
        <f t="shared" si="224"/>
        <v>0</v>
      </c>
      <c r="S557" s="9">
        <f t="shared" si="224"/>
        <v>0</v>
      </c>
      <c r="T557" s="9">
        <f t="shared" si="224"/>
        <v>0</v>
      </c>
      <c r="U557" s="9">
        <f t="shared" si="224"/>
        <v>4.9666878640757479E-2</v>
      </c>
      <c r="V557" s="9">
        <f t="shared" si="224"/>
        <v>4.0515469765022238E-2</v>
      </c>
      <c r="W557" s="9">
        <f t="shared" si="224"/>
        <v>4.6523481963294991E-2</v>
      </c>
      <c r="X557" s="9">
        <f t="shared" si="224"/>
        <v>5.2373504279536395E-2</v>
      </c>
      <c r="Y557" s="9">
        <f t="shared" si="224"/>
        <v>4.0839186803430363E-2</v>
      </c>
      <c r="Z557" s="9">
        <f t="shared" si="224"/>
        <v>0.60900547522168791</v>
      </c>
      <c r="AA557" s="9">
        <f t="shared" si="224"/>
        <v>3.4716479275025511E-2</v>
      </c>
      <c r="AB557" s="9">
        <f t="shared" si="224"/>
        <v>0</v>
      </c>
      <c r="AC557" s="9">
        <f t="shared" si="224"/>
        <v>2.6030173109272157E-2</v>
      </c>
      <c r="AD557" s="9">
        <f t="shared" si="224"/>
        <v>1.3658096289463928E-2</v>
      </c>
      <c r="AE557" s="9">
        <f t="shared" si="224"/>
        <v>1.6625048634343189E-2</v>
      </c>
      <c r="AF557" s="9">
        <f t="shared" si="224"/>
        <v>1.9317846838650649E-2</v>
      </c>
      <c r="AG557" s="9">
        <f t="shared" si="224"/>
        <v>1.504871280253434E-2</v>
      </c>
      <c r="AH557" s="9">
        <f t="shared" si="224"/>
        <v>0.20151613918972883</v>
      </c>
      <c r="AI557" s="9">
        <f t="shared" si="224"/>
        <v>2.7282138094694285E-2</v>
      </c>
      <c r="AJ557" s="9"/>
    </row>
    <row r="558" spans="2:36" x14ac:dyDescent="0.3">
      <c r="B558" s="85">
        <f t="shared" si="202"/>
        <v>49034</v>
      </c>
      <c r="C558" s="3"/>
      <c r="D558" s="1"/>
      <c r="E558" s="9">
        <f t="shared" ref="E558:AI558" si="225">E278+E418</f>
        <v>0.21286284532905692</v>
      </c>
      <c r="F558" s="9">
        <f t="shared" si="225"/>
        <v>0.23447005378884561</v>
      </c>
      <c r="G558" s="9">
        <f t="shared" si="225"/>
        <v>0.30219110089372608</v>
      </c>
      <c r="H558" s="9">
        <f t="shared" si="225"/>
        <v>9.0742588671088309E-2</v>
      </c>
      <c r="I558" s="9">
        <f t="shared" si="225"/>
        <v>0.47421470566517915</v>
      </c>
      <c r="J558" s="9">
        <f t="shared" si="225"/>
        <v>5.1166089638626211</v>
      </c>
      <c r="K558" s="9">
        <f t="shared" si="225"/>
        <v>0.28515644705616827</v>
      </c>
      <c r="L558" s="9">
        <f t="shared" si="225"/>
        <v>0</v>
      </c>
      <c r="M558" s="9">
        <f t="shared" si="225"/>
        <v>5.4663420792135826E-3</v>
      </c>
      <c r="N558" s="9">
        <f t="shared" si="225"/>
        <v>0</v>
      </c>
      <c r="O558" s="9">
        <f t="shared" si="225"/>
        <v>0</v>
      </c>
      <c r="P558" s="9">
        <f t="shared" si="225"/>
        <v>0</v>
      </c>
      <c r="Q558" s="9">
        <f t="shared" si="225"/>
        <v>0</v>
      </c>
      <c r="R558" s="9">
        <f t="shared" si="225"/>
        <v>0</v>
      </c>
      <c r="S558" s="9">
        <f t="shared" si="225"/>
        <v>0</v>
      </c>
      <c r="T558" s="9">
        <f t="shared" si="225"/>
        <v>0</v>
      </c>
      <c r="U558" s="9">
        <f t="shared" si="225"/>
        <v>5.1769926938181318E-2</v>
      </c>
      <c r="V558" s="9">
        <f t="shared" si="225"/>
        <v>4.1946328535712341E-2</v>
      </c>
      <c r="W558" s="9">
        <f t="shared" si="225"/>
        <v>4.8169779524579646E-2</v>
      </c>
      <c r="X558" s="9">
        <f t="shared" si="225"/>
        <v>5.339439411780611E-2</v>
      </c>
      <c r="Y558" s="9">
        <f t="shared" si="225"/>
        <v>4.1635691169143306E-2</v>
      </c>
      <c r="Z558" s="9">
        <f t="shared" si="225"/>
        <v>0.62398603314528389</v>
      </c>
      <c r="AA558" s="9">
        <f t="shared" si="225"/>
        <v>3.5567838925550183E-2</v>
      </c>
      <c r="AB558" s="9">
        <f t="shared" si="225"/>
        <v>0</v>
      </c>
      <c r="AC558" s="9">
        <f t="shared" si="225"/>
        <v>2.6638097938734541E-2</v>
      </c>
      <c r="AD558" s="9">
        <f t="shared" si="225"/>
        <v>1.3974983403228317E-2</v>
      </c>
      <c r="AE558" s="9">
        <f t="shared" si="225"/>
        <v>1.7009222110877707E-2</v>
      </c>
      <c r="AF558" s="9">
        <f t="shared" si="225"/>
        <v>1.9779236018916575E-2</v>
      </c>
      <c r="AG558" s="9">
        <f t="shared" si="225"/>
        <v>1.5408352699935471E-2</v>
      </c>
      <c r="AH558" s="9">
        <f t="shared" si="225"/>
        <v>0.20629934484718665</v>
      </c>
      <c r="AI558" s="9">
        <f t="shared" si="225"/>
        <v>2.7929965362284565E-2</v>
      </c>
      <c r="AJ558" s="9"/>
    </row>
    <row r="559" spans="2:36" x14ac:dyDescent="0.3">
      <c r="B559" s="85">
        <f t="shared" si="202"/>
        <v>49399</v>
      </c>
      <c r="C559" s="3"/>
      <c r="D559" s="1"/>
      <c r="E559" s="9">
        <f t="shared" ref="E559:AI559" si="226">E279+E419</f>
        <v>0.21570704936500845</v>
      </c>
      <c r="F559" s="9">
        <f t="shared" si="226"/>
        <v>0.2371485075587097</v>
      </c>
      <c r="G559" s="9">
        <f t="shared" si="226"/>
        <v>0.30455516397563875</v>
      </c>
      <c r="H559" s="9">
        <f t="shared" si="226"/>
        <v>9.2368223449458747E-2</v>
      </c>
      <c r="I559" s="9">
        <f t="shared" si="226"/>
        <v>0.48406173330542718</v>
      </c>
      <c r="J559" s="9">
        <f t="shared" si="226"/>
        <v>5.2693971287864638</v>
      </c>
      <c r="K559" s="9">
        <f t="shared" si="226"/>
        <v>0.29268238666488144</v>
      </c>
      <c r="L559" s="9">
        <f t="shared" si="226"/>
        <v>0</v>
      </c>
      <c r="M559" s="9">
        <f t="shared" si="226"/>
        <v>5.542951200335937E-3</v>
      </c>
      <c r="N559" s="9">
        <f t="shared" si="226"/>
        <v>0</v>
      </c>
      <c r="O559" s="9">
        <f t="shared" si="226"/>
        <v>0</v>
      </c>
      <c r="P559" s="9">
        <f t="shared" si="226"/>
        <v>0</v>
      </c>
      <c r="Q559" s="9">
        <f t="shared" si="226"/>
        <v>0</v>
      </c>
      <c r="R559" s="9">
        <f t="shared" si="226"/>
        <v>0</v>
      </c>
      <c r="S559" s="9">
        <f t="shared" si="226"/>
        <v>0</v>
      </c>
      <c r="T559" s="9">
        <f t="shared" si="226"/>
        <v>0</v>
      </c>
      <c r="U559" s="9">
        <f t="shared" si="226"/>
        <v>5.2426909819690719E-2</v>
      </c>
      <c r="V559" s="9">
        <f t="shared" si="226"/>
        <v>4.3204799014101125E-2</v>
      </c>
      <c r="W559" s="9">
        <f t="shared" si="226"/>
        <v>4.9726199327893891E-2</v>
      </c>
      <c r="X559" s="9">
        <f t="shared" si="226"/>
        <v>5.4688329613298434E-2</v>
      </c>
      <c r="Y559" s="9">
        <f t="shared" si="226"/>
        <v>4.261411105403444E-2</v>
      </c>
      <c r="Z559" s="9">
        <f t="shared" si="226"/>
        <v>0.63910117151123536</v>
      </c>
      <c r="AA559" s="9">
        <f t="shared" si="226"/>
        <v>3.6426844260598217E-2</v>
      </c>
      <c r="AB559" s="9">
        <f t="shared" si="226"/>
        <v>0</v>
      </c>
      <c r="AC559" s="9">
        <f t="shared" si="226"/>
        <v>2.7290201484016497E-2</v>
      </c>
      <c r="AD559" s="9">
        <f t="shared" si="226"/>
        <v>1.4312211202429762E-2</v>
      </c>
      <c r="AE559" s="9">
        <f t="shared" si="226"/>
        <v>1.7420161458923743E-2</v>
      </c>
      <c r="AF559" s="9">
        <f t="shared" si="226"/>
        <v>2.0250019329799453E-2</v>
      </c>
      <c r="AG559" s="9">
        <f t="shared" si="226"/>
        <v>1.5774873451525683E-2</v>
      </c>
      <c r="AH559" s="9">
        <f t="shared" si="226"/>
        <v>0.21119472074838042</v>
      </c>
      <c r="AI559" s="9">
        <f t="shared" si="226"/>
        <v>2.859208773585907E-2</v>
      </c>
      <c r="AJ559" s="9"/>
    </row>
    <row r="560" spans="2:36" x14ac:dyDescent="0.3">
      <c r="B560" s="85">
        <f t="shared" si="202"/>
        <v>49765</v>
      </c>
      <c r="C560" s="3"/>
      <c r="D560" s="1"/>
      <c r="E560" s="9">
        <f t="shared" ref="E560:AI560" si="227">E280+E420</f>
        <v>0.2293299150437127</v>
      </c>
      <c r="F560" s="9">
        <f t="shared" si="227"/>
        <v>0.24711716460321262</v>
      </c>
      <c r="G560" s="9">
        <f t="shared" si="227"/>
        <v>0.31849102610106317</v>
      </c>
      <c r="H560" s="9">
        <f t="shared" si="227"/>
        <v>9.3586242800988997E-2</v>
      </c>
      <c r="I560" s="9">
        <f t="shared" si="227"/>
        <v>0.489103750630555</v>
      </c>
      <c r="J560" s="9">
        <f t="shared" si="227"/>
        <v>5.3700398029254037</v>
      </c>
      <c r="K560" s="9">
        <f t="shared" si="227"/>
        <v>0.2982591747181853</v>
      </c>
      <c r="L560" s="9">
        <f t="shared" si="227"/>
        <v>0</v>
      </c>
      <c r="M560" s="9">
        <f t="shared" si="227"/>
        <v>5.8954390244880684E-3</v>
      </c>
      <c r="N560" s="9">
        <f t="shared" si="227"/>
        <v>0</v>
      </c>
      <c r="O560" s="9">
        <f t="shared" si="227"/>
        <v>0</v>
      </c>
      <c r="P560" s="9">
        <f t="shared" si="227"/>
        <v>0</v>
      </c>
      <c r="Q560" s="9">
        <f t="shared" si="227"/>
        <v>0</v>
      </c>
      <c r="R560" s="9">
        <f t="shared" si="227"/>
        <v>0</v>
      </c>
      <c r="S560" s="9">
        <f t="shared" si="227"/>
        <v>0</v>
      </c>
      <c r="T560" s="9">
        <f t="shared" si="227"/>
        <v>0</v>
      </c>
      <c r="U560" s="9">
        <f t="shared" si="227"/>
        <v>5.4562351779899043E-2</v>
      </c>
      <c r="V560" s="9">
        <f t="shared" si="227"/>
        <v>4.3607435422402037E-2</v>
      </c>
      <c r="W560" s="9">
        <f t="shared" si="227"/>
        <v>5.0080533859300225E-2</v>
      </c>
      <c r="X560" s="9">
        <f t="shared" si="227"/>
        <v>5.6229567465633151E-2</v>
      </c>
      <c r="Y560" s="9">
        <f t="shared" si="227"/>
        <v>4.3847827944284545E-2</v>
      </c>
      <c r="Z560" s="9">
        <f t="shared" si="227"/>
        <v>0.65435186161001768</v>
      </c>
      <c r="AA560" s="9">
        <f t="shared" si="227"/>
        <v>3.7293550453023586E-2</v>
      </c>
      <c r="AB560" s="9">
        <f t="shared" si="227"/>
        <v>0</v>
      </c>
      <c r="AC560" s="9">
        <f t="shared" si="227"/>
        <v>2.790921613934088E-2</v>
      </c>
      <c r="AD560" s="9">
        <f t="shared" si="227"/>
        <v>1.465246190503814E-2</v>
      </c>
      <c r="AE560" s="9">
        <f t="shared" si="227"/>
        <v>1.7834784969897453E-2</v>
      </c>
      <c r="AF560" s="9">
        <f t="shared" si="227"/>
        <v>2.0733897917577897E-2</v>
      </c>
      <c r="AG560" s="9">
        <f t="shared" si="227"/>
        <v>1.6152043202592094E-2</v>
      </c>
      <c r="AH560" s="9">
        <f t="shared" si="227"/>
        <v>0.21619358537112718</v>
      </c>
      <c r="AI560" s="9">
        <f t="shared" si="227"/>
        <v>2.9269977752902548E-2</v>
      </c>
      <c r="AJ560" s="9"/>
    </row>
    <row r="561" spans="2:36" x14ac:dyDescent="0.3">
      <c r="B561" s="85">
        <f t="shared" si="202"/>
        <v>50130</v>
      </c>
      <c r="C561" s="3"/>
      <c r="D561" s="1"/>
      <c r="E561" s="9">
        <f t="shared" ref="E561:AI561" si="228">E281+E421</f>
        <v>0.23047656461893126</v>
      </c>
      <c r="F561" s="9">
        <f t="shared" si="228"/>
        <v>0.24835275042622862</v>
      </c>
      <c r="G561" s="9">
        <f t="shared" si="228"/>
        <v>0.32008348123156849</v>
      </c>
      <c r="H561" s="9">
        <f t="shared" si="228"/>
        <v>9.5997803491859351E-2</v>
      </c>
      <c r="I561" s="9">
        <f t="shared" si="228"/>
        <v>0.50173498713749543</v>
      </c>
      <c r="J561" s="9">
        <f t="shared" si="228"/>
        <v>5.4924111513188949</v>
      </c>
      <c r="K561" s="9">
        <f t="shared" si="228"/>
        <v>0.30599098814241354</v>
      </c>
      <c r="L561" s="9">
        <f t="shared" si="228"/>
        <v>0</v>
      </c>
      <c r="M561" s="9">
        <f t="shared" si="228"/>
        <v>6.2513131531017124E-3</v>
      </c>
      <c r="N561" s="9">
        <f t="shared" si="228"/>
        <v>0</v>
      </c>
      <c r="O561" s="9">
        <f t="shared" si="228"/>
        <v>0</v>
      </c>
      <c r="P561" s="9">
        <f t="shared" si="228"/>
        <v>0</v>
      </c>
      <c r="Q561" s="9">
        <f t="shared" si="228"/>
        <v>0</v>
      </c>
      <c r="R561" s="9">
        <f t="shared" si="228"/>
        <v>0</v>
      </c>
      <c r="S561" s="9">
        <f t="shared" si="228"/>
        <v>0</v>
      </c>
      <c r="T561" s="9">
        <f t="shared" si="228"/>
        <v>0</v>
      </c>
      <c r="U561" s="9">
        <f t="shared" si="228"/>
        <v>5.4835163538798526E-2</v>
      </c>
      <c r="V561" s="9">
        <f t="shared" si="228"/>
        <v>4.5072270517348835E-2</v>
      </c>
      <c r="W561" s="9">
        <f t="shared" si="228"/>
        <v>5.1765928085058324E-2</v>
      </c>
      <c r="X561" s="9">
        <f t="shared" si="228"/>
        <v>5.7281179976138012E-2</v>
      </c>
      <c r="Y561" s="9">
        <f t="shared" si="228"/>
        <v>4.4668304639348094E-2</v>
      </c>
      <c r="Z561" s="9">
        <f t="shared" si="228"/>
        <v>0.66973908108049984</v>
      </c>
      <c r="AA561" s="9">
        <f t="shared" si="228"/>
        <v>3.8168013036266712E-2</v>
      </c>
      <c r="AB561" s="9">
        <f t="shared" si="228"/>
        <v>0</v>
      </c>
      <c r="AC561" s="9">
        <f t="shared" si="228"/>
        <v>2.8582987198039308E-2</v>
      </c>
      <c r="AD561" s="9">
        <f t="shared" si="228"/>
        <v>1.4995757309392545E-2</v>
      </c>
      <c r="AE561" s="9">
        <f t="shared" si="228"/>
        <v>1.8253119211944429E-2</v>
      </c>
      <c r="AF561" s="9">
        <f t="shared" si="228"/>
        <v>2.1222109040750878E-2</v>
      </c>
      <c r="AG561" s="9">
        <f t="shared" si="228"/>
        <v>1.653259027933288E-2</v>
      </c>
      <c r="AH561" s="9">
        <f t="shared" si="228"/>
        <v>0.22137730194398231</v>
      </c>
      <c r="AI561" s="9">
        <f t="shared" si="228"/>
        <v>2.9971100044123972E-2</v>
      </c>
      <c r="AJ561" s="9"/>
    </row>
    <row r="562" spans="2:36" x14ac:dyDescent="0.3">
      <c r="B562" s="85">
        <f t="shared" si="202"/>
        <v>50495</v>
      </c>
      <c r="C562" s="3"/>
      <c r="D562" s="1"/>
      <c r="E562" s="9">
        <f t="shared" ref="E562:AI562" si="229">E282+E422</f>
        <v>0.23343566931269369</v>
      </c>
      <c r="F562" s="9">
        <f t="shared" si="229"/>
        <v>0.25112332237781887</v>
      </c>
      <c r="G562" s="9">
        <f t="shared" si="229"/>
        <v>0.32254986691853887</v>
      </c>
      <c r="H562" s="9">
        <f t="shared" si="229"/>
        <v>9.8431140133568379E-2</v>
      </c>
      <c r="I562" s="9">
        <f t="shared" si="229"/>
        <v>0.51448030841573966</v>
      </c>
      <c r="J562" s="9">
        <f t="shared" si="229"/>
        <v>5.6489959602662339</v>
      </c>
      <c r="K562" s="9">
        <f t="shared" si="229"/>
        <v>0.313713061091482</v>
      </c>
      <c r="L562" s="9">
        <f t="shared" si="229"/>
        <v>0</v>
      </c>
      <c r="M562" s="9">
        <f t="shared" si="229"/>
        <v>6.6105986370258805E-3</v>
      </c>
      <c r="N562" s="9">
        <f t="shared" si="229"/>
        <v>0</v>
      </c>
      <c r="O562" s="9">
        <f t="shared" si="229"/>
        <v>0</v>
      </c>
      <c r="P562" s="9">
        <f t="shared" si="229"/>
        <v>0</v>
      </c>
      <c r="Q562" s="9">
        <f t="shared" si="229"/>
        <v>0</v>
      </c>
      <c r="R562" s="9">
        <f t="shared" si="229"/>
        <v>0</v>
      </c>
      <c r="S562" s="9">
        <f t="shared" si="229"/>
        <v>0</v>
      </c>
      <c r="T562" s="9">
        <f t="shared" si="229"/>
        <v>0</v>
      </c>
      <c r="U562" s="9">
        <f t="shared" si="229"/>
        <v>5.5513474511773464E-2</v>
      </c>
      <c r="V562" s="9">
        <f t="shared" si="229"/>
        <v>4.6362180574686482E-2</v>
      </c>
      <c r="W562" s="9">
        <f t="shared" si="229"/>
        <v>5.3360161027024601E-2</v>
      </c>
      <c r="X562" s="9">
        <f t="shared" si="229"/>
        <v>5.8610031004430345E-2</v>
      </c>
      <c r="Y562" s="9">
        <f t="shared" si="229"/>
        <v>4.5673499077413304E-2</v>
      </c>
      <c r="Z562" s="9">
        <f t="shared" si="229"/>
        <v>0.68526381394914682</v>
      </c>
      <c r="AA562" s="9">
        <f t="shared" si="229"/>
        <v>3.9050287906580931E-2</v>
      </c>
      <c r="AB562" s="9">
        <f t="shared" si="229"/>
        <v>0</v>
      </c>
      <c r="AC562" s="9">
        <f t="shared" si="229"/>
        <v>2.9262798236921239E-2</v>
      </c>
      <c r="AD562" s="9">
        <f t="shared" si="229"/>
        <v>1.5345217710259403E-2</v>
      </c>
      <c r="AE562" s="9">
        <f t="shared" si="229"/>
        <v>1.8676945938503303E-2</v>
      </c>
      <c r="AF562" s="9">
        <f t="shared" si="229"/>
        <v>2.1720026455864436E-2</v>
      </c>
      <c r="AG562" s="9">
        <f t="shared" si="229"/>
        <v>1.6920254883899727E-2</v>
      </c>
      <c r="AH562" s="9">
        <f t="shared" si="229"/>
        <v>0.2266074508429318</v>
      </c>
      <c r="AI562" s="9">
        <f t="shared" si="229"/>
        <v>3.0678501808813784E-2</v>
      </c>
      <c r="AJ562" s="9"/>
    </row>
    <row r="563" spans="2:36" x14ac:dyDescent="0.3">
      <c r="B563" s="85">
        <f t="shared" si="202"/>
        <v>50860</v>
      </c>
      <c r="C563" s="3"/>
      <c r="D563" s="1"/>
      <c r="E563" s="9">
        <f t="shared" ref="E563:AI563" si="230">E283+E423</f>
        <v>0.24733628544043831</v>
      </c>
      <c r="F563" s="9">
        <f t="shared" si="230"/>
        <v>0.26129425703047032</v>
      </c>
      <c r="G563" s="9">
        <f t="shared" si="230"/>
        <v>0.33676283138636964</v>
      </c>
      <c r="H563" s="9">
        <f t="shared" si="230"/>
        <v>0.10088641019660716</v>
      </c>
      <c r="I563" s="9">
        <f t="shared" si="230"/>
        <v>0.52734053953208782</v>
      </c>
      <c r="J563" s="9">
        <f t="shared" si="230"/>
        <v>5.7526566453535946</v>
      </c>
      <c r="K563" s="9">
        <f t="shared" si="230"/>
        <v>0.31945701217609956</v>
      </c>
      <c r="L563" s="9">
        <f t="shared" si="230"/>
        <v>0</v>
      </c>
      <c r="M563" s="9">
        <f t="shared" si="230"/>
        <v>6.9733206929604667E-3</v>
      </c>
      <c r="N563" s="9">
        <f t="shared" si="230"/>
        <v>0</v>
      </c>
      <c r="O563" s="9">
        <f t="shared" si="230"/>
        <v>0</v>
      </c>
      <c r="P563" s="9">
        <f t="shared" si="230"/>
        <v>0</v>
      </c>
      <c r="Q563" s="9">
        <f t="shared" si="230"/>
        <v>0</v>
      </c>
      <c r="R563" s="9">
        <f t="shared" si="230"/>
        <v>0</v>
      </c>
      <c r="S563" s="9">
        <f t="shared" si="230"/>
        <v>0</v>
      </c>
      <c r="T563" s="9">
        <f t="shared" si="230"/>
        <v>0</v>
      </c>
      <c r="U563" s="9">
        <f t="shared" si="230"/>
        <v>5.7692589638828097E-2</v>
      </c>
      <c r="V563" s="9">
        <f t="shared" si="230"/>
        <v>4.6783417096246324E-2</v>
      </c>
      <c r="W563" s="9">
        <f t="shared" si="230"/>
        <v>5.3734258860926143E-2</v>
      </c>
      <c r="X563" s="9">
        <f t="shared" si="230"/>
        <v>6.0189989549974593E-2</v>
      </c>
      <c r="Y563" s="9">
        <f t="shared" si="230"/>
        <v>4.6937899278860898E-2</v>
      </c>
      <c r="Z563" s="9">
        <f t="shared" si="230"/>
        <v>0.70092705066945293</v>
      </c>
      <c r="AA563" s="9">
        <f t="shared" si="230"/>
        <v>3.9940431325272391E-2</v>
      </c>
      <c r="AB563" s="9">
        <f t="shared" si="230"/>
        <v>0</v>
      </c>
      <c r="AC563" s="9">
        <f t="shared" si="230"/>
        <v>2.9948692811512048E-2</v>
      </c>
      <c r="AD563" s="9">
        <f t="shared" si="230"/>
        <v>1.5715663989000567E-2</v>
      </c>
      <c r="AE563" s="9">
        <f t="shared" si="230"/>
        <v>1.9128364675217634E-2</v>
      </c>
      <c r="AF563" s="9">
        <f t="shared" si="230"/>
        <v>2.2236777554012821E-2</v>
      </c>
      <c r="AG563" s="9">
        <f t="shared" si="230"/>
        <v>1.7322597346570323E-2</v>
      </c>
      <c r="AH563" s="9">
        <f t="shared" si="230"/>
        <v>0.23194495911557167</v>
      </c>
      <c r="AI563" s="9">
        <f t="shared" si="230"/>
        <v>3.1402221392130447E-2</v>
      </c>
      <c r="AJ563" s="9"/>
    </row>
    <row r="564" spans="2:36" x14ac:dyDescent="0.3">
      <c r="B564" s="85">
        <f t="shared" si="202"/>
        <v>51226</v>
      </c>
      <c r="C564" s="3"/>
      <c r="D564" s="1"/>
      <c r="E564" s="9">
        <f t="shared" ref="E564:AI564" si="231">E284+E424</f>
        <v>0.24857296686764041</v>
      </c>
      <c r="F564" s="9">
        <f t="shared" si="231"/>
        <v>0.26414486281728133</v>
      </c>
      <c r="G564" s="9">
        <f t="shared" si="231"/>
        <v>0.33932129515612919</v>
      </c>
      <c r="H564" s="9">
        <f t="shared" si="231"/>
        <v>0.10336377218177305</v>
      </c>
      <c r="I564" s="9">
        <f t="shared" si="231"/>
        <v>0.54031651095188904</v>
      </c>
      <c r="J564" s="9">
        <f t="shared" si="231"/>
        <v>5.878381071226257</v>
      </c>
      <c r="K564" s="9">
        <f t="shared" si="231"/>
        <v>0.32738889136975802</v>
      </c>
      <c r="L564" s="9">
        <f t="shared" si="231"/>
        <v>0</v>
      </c>
      <c r="M564" s="9">
        <f t="shared" si="231"/>
        <v>7.3395047044884703E-3</v>
      </c>
      <c r="N564" s="9">
        <f t="shared" si="231"/>
        <v>0</v>
      </c>
      <c r="O564" s="9">
        <f t="shared" si="231"/>
        <v>0</v>
      </c>
      <c r="P564" s="9">
        <f t="shared" si="231"/>
        <v>0</v>
      </c>
      <c r="Q564" s="9">
        <f t="shared" si="231"/>
        <v>0</v>
      </c>
      <c r="R564" s="9">
        <f t="shared" si="231"/>
        <v>0</v>
      </c>
      <c r="S564" s="9">
        <f t="shared" si="231"/>
        <v>0</v>
      </c>
      <c r="T564" s="9">
        <f t="shared" si="231"/>
        <v>0</v>
      </c>
      <c r="U564" s="9">
        <f t="shared" si="231"/>
        <v>5.838923919723487E-2</v>
      </c>
      <c r="V564" s="9">
        <f t="shared" si="231"/>
        <v>4.8282927734023429E-2</v>
      </c>
      <c r="W564" s="9">
        <f t="shared" si="231"/>
        <v>5.5459554388779975E-2</v>
      </c>
      <c r="X564" s="9">
        <f t="shared" si="231"/>
        <v>6.1543835138548442E-2</v>
      </c>
      <c r="Y564" s="9">
        <f t="shared" si="231"/>
        <v>4.7962279765595216E-2</v>
      </c>
      <c r="Z564" s="9">
        <f t="shared" si="231"/>
        <v>0.71672978816161359</v>
      </c>
      <c r="AA564" s="9">
        <f t="shared" si="231"/>
        <v>4.0838499920953106E-2</v>
      </c>
      <c r="AB564" s="9">
        <f t="shared" si="231"/>
        <v>0</v>
      </c>
      <c r="AC564" s="9">
        <f t="shared" si="231"/>
        <v>3.0650976987709619E-2</v>
      </c>
      <c r="AD564" s="9">
        <f t="shared" si="231"/>
        <v>1.6089431100086381E-2</v>
      </c>
      <c r="AE564" s="9">
        <f t="shared" si="231"/>
        <v>1.9583830675650636E-2</v>
      </c>
      <c r="AF564" s="9">
        <f t="shared" si="231"/>
        <v>2.276721406239747E-2</v>
      </c>
      <c r="AG564" s="9">
        <f t="shared" si="231"/>
        <v>1.7736057717328096E-2</v>
      </c>
      <c r="AH564" s="9">
        <f t="shared" si="231"/>
        <v>0.2374724331324008</v>
      </c>
      <c r="AI564" s="9">
        <f t="shared" si="231"/>
        <v>3.2149838197338215E-2</v>
      </c>
      <c r="AJ564" s="9"/>
    </row>
    <row r="565" spans="2:36" x14ac:dyDescent="0.3">
      <c r="B565" s="85">
        <f t="shared" si="202"/>
        <v>51591</v>
      </c>
      <c r="E565" s="9">
        <f t="shared" ref="E565:AI565" si="232">E285+E425</f>
        <v>0.18850171545369809</v>
      </c>
      <c r="F565" s="9">
        <f t="shared" si="232"/>
        <v>0.205595716281265</v>
      </c>
      <c r="G565" s="9">
        <f t="shared" si="232"/>
        <v>0.26497710406131741</v>
      </c>
      <c r="H565" s="9">
        <f t="shared" si="232"/>
        <v>7.9298416199652166E-2</v>
      </c>
      <c r="I565" s="9">
        <f t="shared" si="232"/>
        <v>0.41453862065348318</v>
      </c>
      <c r="J565" s="9">
        <f t="shared" si="232"/>
        <v>4.5234773568672866</v>
      </c>
      <c r="K565" s="9">
        <f t="shared" si="232"/>
        <v>0.251169513698842</v>
      </c>
      <c r="L565" s="9">
        <f t="shared" si="232"/>
        <v>0</v>
      </c>
      <c r="M565" s="9">
        <f t="shared" si="232"/>
        <v>5.7746638375388987E-3</v>
      </c>
      <c r="N565" s="9">
        <f t="shared" si="232"/>
        <v>0</v>
      </c>
      <c r="O565" s="9">
        <f t="shared" si="232"/>
        <v>0</v>
      </c>
      <c r="P565" s="9">
        <f t="shared" si="232"/>
        <v>0</v>
      </c>
      <c r="Q565" s="9">
        <f t="shared" si="232"/>
        <v>0</v>
      </c>
      <c r="R565" s="9">
        <f t="shared" si="232"/>
        <v>0</v>
      </c>
      <c r="S565" s="9">
        <f t="shared" si="232"/>
        <v>0</v>
      </c>
      <c r="T565" s="9">
        <f t="shared" si="232"/>
        <v>0</v>
      </c>
      <c r="U565" s="9">
        <f t="shared" si="232"/>
        <v>4.5394603868131572E-2</v>
      </c>
      <c r="V565" s="9">
        <f t="shared" si="232"/>
        <v>3.7157257889316238E-2</v>
      </c>
      <c r="W565" s="9">
        <f t="shared" si="232"/>
        <v>4.2765832834427725E-2</v>
      </c>
      <c r="X565" s="9">
        <f t="shared" si="232"/>
        <v>4.7304392480433145E-2</v>
      </c>
      <c r="Y565" s="9">
        <f t="shared" si="232"/>
        <v>3.6890269736600742E-2</v>
      </c>
      <c r="Z565" s="9">
        <f t="shared" si="232"/>
        <v>0.55011352708121497</v>
      </c>
      <c r="AA565" s="9">
        <f t="shared" si="232"/>
        <v>3.1394761824604774E-2</v>
      </c>
      <c r="AB565" s="9">
        <f t="shared" si="232"/>
        <v>0</v>
      </c>
      <c r="AC565" s="9">
        <f t="shared" si="232"/>
        <v>2.3520196738149736E-2</v>
      </c>
      <c r="AD565" s="9">
        <f t="shared" si="232"/>
        <v>1.2336844983351287E-2</v>
      </c>
      <c r="AE565" s="9">
        <f t="shared" si="232"/>
        <v>1.501509707543652E-2</v>
      </c>
      <c r="AF565" s="9">
        <f t="shared" si="232"/>
        <v>1.7459042759448453E-2</v>
      </c>
      <c r="AG565" s="9">
        <f t="shared" si="232"/>
        <v>1.3600742698145644E-2</v>
      </c>
      <c r="AH565" s="9">
        <f t="shared" si="232"/>
        <v>0.18208238437680563</v>
      </c>
      <c r="AI565" s="9">
        <f t="shared" si="232"/>
        <v>2.4651080707572777E-2</v>
      </c>
      <c r="AJ565" s="9"/>
    </row>
    <row r="566" spans="2:36" x14ac:dyDescent="0.3">
      <c r="B566" s="85"/>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row>
    <row r="567" spans="2:36" s="18" customFormat="1" x14ac:dyDescent="0.3">
      <c r="B567" s="17" t="s">
        <v>139</v>
      </c>
      <c r="C567" s="17"/>
    </row>
    <row r="568" spans="2:36" x14ac:dyDescent="0.3">
      <c r="B568" s="1"/>
      <c r="C568" s="1"/>
      <c r="D568" s="1"/>
      <c r="E568" s="305" t="s">
        <v>89</v>
      </c>
      <c r="F568" s="305"/>
      <c r="G568" s="305"/>
      <c r="H568" s="305"/>
      <c r="I568" s="305"/>
      <c r="J568" s="305"/>
      <c r="K568" s="305"/>
      <c r="L568" s="1"/>
      <c r="M568" s="305" t="s">
        <v>64</v>
      </c>
      <c r="N568" s="305"/>
      <c r="O568" s="305"/>
      <c r="P568" s="305"/>
      <c r="Q568" s="305"/>
      <c r="R568" s="305"/>
      <c r="S568" s="305"/>
      <c r="T568" s="1"/>
      <c r="U568" s="305" t="s">
        <v>65</v>
      </c>
      <c r="V568" s="305"/>
      <c r="W568" s="305"/>
      <c r="X568" s="305"/>
      <c r="Y568" s="305"/>
      <c r="Z568" s="305"/>
      <c r="AA568" s="305"/>
      <c r="AB568" s="1"/>
      <c r="AC568" s="305" t="s">
        <v>66</v>
      </c>
      <c r="AD568" s="305"/>
      <c r="AE568" s="305"/>
      <c r="AF568" s="305"/>
      <c r="AG568" s="305"/>
      <c r="AH568" s="305"/>
      <c r="AI568" s="305"/>
    </row>
    <row r="569" spans="2:36" x14ac:dyDescent="0.3">
      <c r="B569" s="4" t="s">
        <v>67</v>
      </c>
      <c r="C569" s="4"/>
      <c r="D569" s="3"/>
      <c r="E569" s="3" t="s">
        <v>70</v>
      </c>
      <c r="F569" s="3" t="s">
        <v>69</v>
      </c>
      <c r="G569" s="3" t="s">
        <v>61</v>
      </c>
      <c r="H569" s="3" t="s">
        <v>68</v>
      </c>
      <c r="I569" s="3" t="s">
        <v>71</v>
      </c>
      <c r="J569" s="3" t="s">
        <v>72</v>
      </c>
      <c r="K569" s="3" t="s">
        <v>62</v>
      </c>
      <c r="L569" s="3"/>
      <c r="M569" s="3" t="s">
        <v>70</v>
      </c>
      <c r="N569" s="3" t="s">
        <v>69</v>
      </c>
      <c r="O569" s="3" t="s">
        <v>61</v>
      </c>
      <c r="P569" s="3" t="s">
        <v>68</v>
      </c>
      <c r="Q569" s="3" t="s">
        <v>71</v>
      </c>
      <c r="R569" s="3" t="s">
        <v>72</v>
      </c>
      <c r="S569" s="3" t="s">
        <v>62</v>
      </c>
      <c r="T569" s="3"/>
      <c r="U569" s="3" t="s">
        <v>70</v>
      </c>
      <c r="V569" s="3" t="s">
        <v>69</v>
      </c>
      <c r="W569" s="3" t="s">
        <v>61</v>
      </c>
      <c r="X569" s="3" t="s">
        <v>68</v>
      </c>
      <c r="Y569" s="3" t="s">
        <v>71</v>
      </c>
      <c r="Z569" s="3" t="s">
        <v>72</v>
      </c>
      <c r="AA569" s="3" t="s">
        <v>62</v>
      </c>
      <c r="AB569" s="3"/>
      <c r="AC569" s="3" t="s">
        <v>70</v>
      </c>
      <c r="AD569" s="3" t="s">
        <v>69</v>
      </c>
      <c r="AE569" s="3" t="s">
        <v>61</v>
      </c>
      <c r="AF569" s="3" t="s">
        <v>68</v>
      </c>
      <c r="AG569" s="3" t="s">
        <v>71</v>
      </c>
      <c r="AH569" s="3" t="s">
        <v>72</v>
      </c>
      <c r="AI569" s="3" t="s">
        <v>62</v>
      </c>
    </row>
    <row r="570" spans="2:36" hidden="1" x14ac:dyDescent="0.3">
      <c r="B570" s="85">
        <f>B535</f>
        <v>40633</v>
      </c>
      <c r="C570" s="3"/>
      <c r="D570" s="1"/>
      <c r="E570" s="9">
        <f t="shared" ref="E570:K570" si="233">E430+E465+E500+E535</f>
        <v>0</v>
      </c>
      <c r="F570" s="9">
        <f t="shared" si="233"/>
        <v>0</v>
      </c>
      <c r="G570" s="9">
        <f t="shared" si="233"/>
        <v>0</v>
      </c>
      <c r="H570" s="9">
        <f t="shared" si="233"/>
        <v>0</v>
      </c>
      <c r="I570" s="9">
        <f t="shared" si="233"/>
        <v>0</v>
      </c>
      <c r="J570" s="9">
        <f t="shared" si="233"/>
        <v>0</v>
      </c>
      <c r="K570" s="9">
        <f t="shared" si="233"/>
        <v>0</v>
      </c>
      <c r="L570" s="83">
        <f t="shared" ref="L570:L599" si="234">SUM(E570:K570)</f>
        <v>0</v>
      </c>
      <c r="M570" s="9">
        <f t="shared" ref="M570:S570" si="235">M430+M465+M500+M535</f>
        <v>0</v>
      </c>
      <c r="N570" s="9">
        <f t="shared" si="235"/>
        <v>0</v>
      </c>
      <c r="O570" s="9">
        <f t="shared" si="235"/>
        <v>0</v>
      </c>
      <c r="P570" s="9">
        <f t="shared" si="235"/>
        <v>0</v>
      </c>
      <c r="Q570" s="9">
        <f t="shared" si="235"/>
        <v>0</v>
      </c>
      <c r="R570" s="9">
        <f t="shared" si="235"/>
        <v>0</v>
      </c>
      <c r="S570" s="9">
        <f t="shared" si="235"/>
        <v>0</v>
      </c>
      <c r="T570" s="83">
        <f t="shared" ref="T570:T599" si="236">SUM(M570:S570)</f>
        <v>0</v>
      </c>
      <c r="U570" s="9">
        <f t="shared" ref="U570:AA570" si="237">U430+U465+U500+U535</f>
        <v>0</v>
      </c>
      <c r="V570" s="9">
        <f t="shared" si="237"/>
        <v>0</v>
      </c>
      <c r="W570" s="9">
        <f t="shared" si="237"/>
        <v>0</v>
      </c>
      <c r="X570" s="9">
        <f t="shared" si="237"/>
        <v>0</v>
      </c>
      <c r="Y570" s="9">
        <f t="shared" si="237"/>
        <v>0</v>
      </c>
      <c r="Z570" s="9">
        <f t="shared" si="237"/>
        <v>0</v>
      </c>
      <c r="AA570" s="9">
        <f t="shared" si="237"/>
        <v>0</v>
      </c>
      <c r="AB570" s="83">
        <f t="shared" ref="AB570:AB599" si="238">SUM(U570:AA570)</f>
        <v>0</v>
      </c>
      <c r="AC570" s="9">
        <f t="shared" ref="AC570:AI570" si="239">AC430+AC465+AC500+AC535</f>
        <v>0</v>
      </c>
      <c r="AD570" s="9">
        <f t="shared" si="239"/>
        <v>0</v>
      </c>
      <c r="AE570" s="9">
        <f t="shared" si="239"/>
        <v>0</v>
      </c>
      <c r="AF570" s="9">
        <f t="shared" si="239"/>
        <v>0</v>
      </c>
      <c r="AG570" s="9">
        <f t="shared" si="239"/>
        <v>0</v>
      </c>
      <c r="AH570" s="9">
        <f t="shared" si="239"/>
        <v>0</v>
      </c>
      <c r="AI570" s="9">
        <f t="shared" si="239"/>
        <v>0</v>
      </c>
      <c r="AJ570" s="83">
        <f t="shared" ref="AJ570:AJ599" si="240">SUM(AC570:AI570)</f>
        <v>0</v>
      </c>
    </row>
    <row r="571" spans="2:36" hidden="1" x14ac:dyDescent="0.3">
      <c r="B571" s="85">
        <f t="shared" ref="B571:B600" si="241">B536</f>
        <v>40999</v>
      </c>
      <c r="C571" s="3"/>
      <c r="D571" s="1"/>
      <c r="E571" s="9">
        <f t="shared" ref="E571:K571" si="242">E431+E466+E501+E536</f>
        <v>0</v>
      </c>
      <c r="F571" s="9">
        <f t="shared" si="242"/>
        <v>0</v>
      </c>
      <c r="G571" s="9">
        <f t="shared" si="242"/>
        <v>0</v>
      </c>
      <c r="H571" s="9">
        <f t="shared" si="242"/>
        <v>0</v>
      </c>
      <c r="I571" s="9">
        <f t="shared" si="242"/>
        <v>0</v>
      </c>
      <c r="J571" s="9">
        <f t="shared" si="242"/>
        <v>0</v>
      </c>
      <c r="K571" s="9">
        <f t="shared" si="242"/>
        <v>0</v>
      </c>
      <c r="L571" s="83">
        <f t="shared" si="234"/>
        <v>0</v>
      </c>
      <c r="M571" s="9">
        <f t="shared" ref="M571:S571" si="243">M431+M466+M501+M536</f>
        <v>0</v>
      </c>
      <c r="N571" s="9">
        <f t="shared" si="243"/>
        <v>0</v>
      </c>
      <c r="O571" s="9">
        <f t="shared" si="243"/>
        <v>0</v>
      </c>
      <c r="P571" s="9">
        <f t="shared" si="243"/>
        <v>0</v>
      </c>
      <c r="Q571" s="9">
        <f t="shared" si="243"/>
        <v>0</v>
      </c>
      <c r="R571" s="9">
        <f t="shared" si="243"/>
        <v>0</v>
      </c>
      <c r="S571" s="9">
        <f t="shared" si="243"/>
        <v>0</v>
      </c>
      <c r="T571" s="83">
        <f t="shared" si="236"/>
        <v>0</v>
      </c>
      <c r="U571" s="9">
        <f t="shared" ref="U571:AA571" si="244">U431+U466+U501+U536</f>
        <v>0</v>
      </c>
      <c r="V571" s="9">
        <f t="shared" si="244"/>
        <v>0</v>
      </c>
      <c r="W571" s="9">
        <f t="shared" si="244"/>
        <v>0</v>
      </c>
      <c r="X571" s="9">
        <f t="shared" si="244"/>
        <v>0</v>
      </c>
      <c r="Y571" s="9">
        <f t="shared" si="244"/>
        <v>0</v>
      </c>
      <c r="Z571" s="9">
        <f t="shared" si="244"/>
        <v>0</v>
      </c>
      <c r="AA571" s="9">
        <f t="shared" si="244"/>
        <v>0</v>
      </c>
      <c r="AB571" s="83">
        <f t="shared" si="238"/>
        <v>0</v>
      </c>
      <c r="AC571" s="9">
        <f t="shared" ref="AC571:AI571" si="245">AC431+AC466+AC501+AC536</f>
        <v>0</v>
      </c>
      <c r="AD571" s="9">
        <f t="shared" si="245"/>
        <v>0</v>
      </c>
      <c r="AE571" s="9">
        <f t="shared" si="245"/>
        <v>0</v>
      </c>
      <c r="AF571" s="9">
        <f t="shared" si="245"/>
        <v>0</v>
      </c>
      <c r="AG571" s="9">
        <f t="shared" si="245"/>
        <v>0</v>
      </c>
      <c r="AH571" s="9">
        <f t="shared" si="245"/>
        <v>0</v>
      </c>
      <c r="AI571" s="9">
        <f t="shared" si="245"/>
        <v>0</v>
      </c>
      <c r="AJ571" s="83">
        <f t="shared" si="240"/>
        <v>0</v>
      </c>
    </row>
    <row r="572" spans="2:36" hidden="1" x14ac:dyDescent="0.3">
      <c r="B572" s="85">
        <f t="shared" si="241"/>
        <v>41364</v>
      </c>
      <c r="C572" s="3"/>
      <c r="D572" s="1"/>
      <c r="E572" s="9">
        <f t="shared" ref="E572:K572" si="246">E432+E467+E502+E537</f>
        <v>1.2112692182960305</v>
      </c>
      <c r="F572" s="9">
        <f t="shared" si="246"/>
        <v>0.33829712460840322</v>
      </c>
      <c r="G572" s="9">
        <f t="shared" si="246"/>
        <v>0.42968055193893478</v>
      </c>
      <c r="H572" s="9">
        <f t="shared" si="246"/>
        <v>3.0389799160520861</v>
      </c>
      <c r="I572" s="9">
        <f t="shared" si="246"/>
        <v>5.9063434440606954</v>
      </c>
      <c r="J572" s="9">
        <f t="shared" si="246"/>
        <v>11.14890510907755</v>
      </c>
      <c r="K572" s="9">
        <f t="shared" si="246"/>
        <v>1.3041711448971707</v>
      </c>
      <c r="L572" s="83">
        <f t="shared" si="234"/>
        <v>23.377646508930869</v>
      </c>
      <c r="M572" s="9">
        <f t="shared" ref="M572:S572" si="247">M432+M467+M502+M537</f>
        <v>8.3839917438158398E-2</v>
      </c>
      <c r="N572" s="9">
        <f t="shared" si="247"/>
        <v>0</v>
      </c>
      <c r="O572" s="9">
        <f t="shared" si="247"/>
        <v>0</v>
      </c>
      <c r="P572" s="9">
        <f t="shared" si="247"/>
        <v>0</v>
      </c>
      <c r="Q572" s="9">
        <f t="shared" si="247"/>
        <v>0</v>
      </c>
      <c r="R572" s="9">
        <f t="shared" si="247"/>
        <v>0</v>
      </c>
      <c r="S572" s="9">
        <f t="shared" si="247"/>
        <v>0</v>
      </c>
      <c r="T572" s="83">
        <f t="shared" si="236"/>
        <v>8.3839917438158398E-2</v>
      </c>
      <c r="U572" s="9">
        <f t="shared" ref="U572:AA572" si="248">U432+U467+U502+U537</f>
        <v>0.95459221162301955</v>
      </c>
      <c r="V572" s="9">
        <f t="shared" si="248"/>
        <v>0.10997149969619943</v>
      </c>
      <c r="W572" s="9">
        <f t="shared" si="248"/>
        <v>0.1426582139860175</v>
      </c>
      <c r="X572" s="9">
        <f t="shared" si="248"/>
        <v>0.78993166245077484</v>
      </c>
      <c r="Y572" s="9">
        <f t="shared" si="248"/>
        <v>0.70718079488281438</v>
      </c>
      <c r="Z572" s="9">
        <f t="shared" si="248"/>
        <v>1.3716167945626343</v>
      </c>
      <c r="AA572" s="9">
        <f t="shared" si="248"/>
        <v>0.14174137645291979</v>
      </c>
      <c r="AB572" s="83">
        <f t="shared" si="238"/>
        <v>4.2176925536543806</v>
      </c>
      <c r="AC572" s="9">
        <f t="shared" ref="AC572:AI572" si="249">AC432+AC467+AC502+AC537</f>
        <v>0.3309916000797295</v>
      </c>
      <c r="AD572" s="9">
        <f t="shared" si="249"/>
        <v>2.4794150123800984E-2</v>
      </c>
      <c r="AE572" s="9">
        <f t="shared" si="249"/>
        <v>2.93916872987664E-2</v>
      </c>
      <c r="AF572" s="9">
        <f t="shared" si="249"/>
        <v>0.29940167150431196</v>
      </c>
      <c r="AG572" s="9">
        <f t="shared" si="249"/>
        <v>0.43037348058636726</v>
      </c>
      <c r="AH572" s="9">
        <f t="shared" si="249"/>
        <v>0.3939585924441984</v>
      </c>
      <c r="AI572" s="9">
        <f t="shared" si="249"/>
        <v>8.6974478888039997E-2</v>
      </c>
      <c r="AJ572" s="83">
        <f t="shared" si="240"/>
        <v>1.5958856609252146</v>
      </c>
    </row>
    <row r="573" spans="2:36" hidden="1" x14ac:dyDescent="0.3">
      <c r="B573" s="85">
        <f t="shared" si="241"/>
        <v>41729</v>
      </c>
      <c r="C573" s="3"/>
      <c r="D573" s="1"/>
      <c r="E573" s="9">
        <f t="shared" ref="E573:K573" si="250">E433+E468+E503+E538</f>
        <v>1.4850622779454596</v>
      </c>
      <c r="F573" s="9">
        <f t="shared" si="250"/>
        <v>0.39314104882620554</v>
      </c>
      <c r="G573" s="9">
        <f t="shared" si="250"/>
        <v>0.50901257771961494</v>
      </c>
      <c r="H573" s="9">
        <f t="shared" si="250"/>
        <v>3.5673418767688108</v>
      </c>
      <c r="I573" s="9">
        <f t="shared" si="250"/>
        <v>7.1094090335420841</v>
      </c>
      <c r="J573" s="9">
        <f t="shared" si="250"/>
        <v>13.576030436363823</v>
      </c>
      <c r="K573" s="9">
        <f t="shared" si="250"/>
        <v>1.5808976132838293</v>
      </c>
      <c r="L573" s="83">
        <f t="shared" si="234"/>
        <v>28.220894864449825</v>
      </c>
      <c r="M573" s="9">
        <f t="shared" ref="M573:S573" si="251">M433+M468+M503+M538</f>
        <v>9.9860675226923518E-2</v>
      </c>
      <c r="N573" s="9">
        <f t="shared" si="251"/>
        <v>0</v>
      </c>
      <c r="O573" s="9">
        <f t="shared" si="251"/>
        <v>0</v>
      </c>
      <c r="P573" s="9">
        <f t="shared" si="251"/>
        <v>0</v>
      </c>
      <c r="Q573" s="9">
        <f t="shared" si="251"/>
        <v>0</v>
      </c>
      <c r="R573" s="9">
        <f t="shared" si="251"/>
        <v>0</v>
      </c>
      <c r="S573" s="9">
        <f t="shared" si="251"/>
        <v>0</v>
      </c>
      <c r="T573" s="83">
        <f t="shared" si="236"/>
        <v>9.9860675226923518E-2</v>
      </c>
      <c r="U573" s="9">
        <f t="shared" ref="U573:AA573" si="252">U433+U468+U503+U538</f>
        <v>1.1822932326031015</v>
      </c>
      <c r="V573" s="9">
        <f t="shared" si="252"/>
        <v>0.1303196194006917</v>
      </c>
      <c r="W573" s="9">
        <f t="shared" si="252"/>
        <v>0.170043039444122</v>
      </c>
      <c r="X573" s="9">
        <f t="shared" si="252"/>
        <v>0.93020417584003079</v>
      </c>
      <c r="Y573" s="9">
        <f t="shared" si="252"/>
        <v>0.85174639263511376</v>
      </c>
      <c r="Z573" s="9">
        <f t="shared" si="252"/>
        <v>1.6575121915358078</v>
      </c>
      <c r="AA573" s="9">
        <f t="shared" si="252"/>
        <v>0.17105823355064725</v>
      </c>
      <c r="AB573" s="83">
        <f t="shared" si="238"/>
        <v>5.0931768850095152</v>
      </c>
      <c r="AC573" s="9">
        <f t="shared" ref="AC573:AI573" si="253">AC433+AC468+AC503+AC538</f>
        <v>0.39833931131426009</v>
      </c>
      <c r="AD573" s="9">
        <f t="shared" si="253"/>
        <v>2.9178167978508206E-2</v>
      </c>
      <c r="AE573" s="9">
        <f t="shared" si="253"/>
        <v>3.4857522097850396E-2</v>
      </c>
      <c r="AF573" s="9">
        <f t="shared" si="253"/>
        <v>0.35138555378129399</v>
      </c>
      <c r="AG573" s="9">
        <f t="shared" si="253"/>
        <v>0.51672983566223407</v>
      </c>
      <c r="AH573" s="9">
        <f t="shared" si="253"/>
        <v>0.47648163016795797</v>
      </c>
      <c r="AI573" s="9">
        <f t="shared" si="253"/>
        <v>0.10502679924198</v>
      </c>
      <c r="AJ573" s="83">
        <f t="shared" si="240"/>
        <v>1.9119988202440847</v>
      </c>
    </row>
    <row r="574" spans="2:36" hidden="1" x14ac:dyDescent="0.3">
      <c r="B574" s="85">
        <f t="shared" si="241"/>
        <v>42094</v>
      </c>
      <c r="C574" s="3"/>
      <c r="D574" s="1"/>
      <c r="E574" s="9">
        <f t="shared" ref="E574:K574" si="254">E434+E469+E504+E539</f>
        <v>1.6848554185547231</v>
      </c>
      <c r="F574" s="9">
        <f t="shared" si="254"/>
        <v>0.44001059508059032</v>
      </c>
      <c r="G574" s="9">
        <f t="shared" si="254"/>
        <v>0.56820399893448004</v>
      </c>
      <c r="H574" s="9">
        <f t="shared" si="254"/>
        <v>3.8642345263650668</v>
      </c>
      <c r="I574" s="9">
        <f t="shared" si="254"/>
        <v>7.8752146506175142</v>
      </c>
      <c r="J574" s="9">
        <f t="shared" si="254"/>
        <v>15.173726685456961</v>
      </c>
      <c r="K574" s="9">
        <f t="shared" si="254"/>
        <v>1.7668686403735367</v>
      </c>
      <c r="L574" s="83">
        <f t="shared" si="234"/>
        <v>31.373114515382873</v>
      </c>
      <c r="M574" s="9">
        <f t="shared" ref="M574:S574" si="255">M434+M469+M504+M539</f>
        <v>0.11061629557259135</v>
      </c>
      <c r="N574" s="9">
        <f t="shared" si="255"/>
        <v>0</v>
      </c>
      <c r="O574" s="9">
        <f t="shared" si="255"/>
        <v>0</v>
      </c>
      <c r="P574" s="9">
        <f t="shared" si="255"/>
        <v>0</v>
      </c>
      <c r="Q574" s="9">
        <f t="shared" si="255"/>
        <v>0</v>
      </c>
      <c r="R574" s="9">
        <f t="shared" si="255"/>
        <v>0</v>
      </c>
      <c r="S574" s="9">
        <f t="shared" si="255"/>
        <v>0</v>
      </c>
      <c r="T574" s="83">
        <f t="shared" si="236"/>
        <v>0.11061629557259135</v>
      </c>
      <c r="U574" s="9">
        <f t="shared" ref="U574:AA574" si="256">U434+U469+U504+U539</f>
        <v>1.3101763818445593</v>
      </c>
      <c r="V574" s="9">
        <f t="shared" si="256"/>
        <v>0.14329122170724395</v>
      </c>
      <c r="W574" s="9">
        <f t="shared" si="256"/>
        <v>0.18786912176241372</v>
      </c>
      <c r="X574" s="9">
        <f t="shared" si="256"/>
        <v>1.0120960749734975</v>
      </c>
      <c r="Y574" s="9">
        <f t="shared" si="256"/>
        <v>0.94827645192763366</v>
      </c>
      <c r="Z574" s="9">
        <f t="shared" si="256"/>
        <v>1.864677237561549</v>
      </c>
      <c r="AA574" s="9">
        <f t="shared" si="256"/>
        <v>0.19220150089936197</v>
      </c>
      <c r="AB574" s="83">
        <f t="shared" si="238"/>
        <v>5.6585879906762599</v>
      </c>
      <c r="AC574" s="9">
        <f t="shared" ref="AC574:AI574" si="257">AC434+AC469+AC504+AC539</f>
        <v>0.4466154529893604</v>
      </c>
      <c r="AD574" s="9">
        <f t="shared" si="257"/>
        <v>3.1991091976475247E-2</v>
      </c>
      <c r="AE574" s="9">
        <f t="shared" si="257"/>
        <v>3.8466593763588006E-2</v>
      </c>
      <c r="AF574" s="9">
        <f t="shared" si="257"/>
        <v>0.38458782448766993</v>
      </c>
      <c r="AG574" s="9">
        <f t="shared" si="257"/>
        <v>0.57826927834843767</v>
      </c>
      <c r="AH574" s="9">
        <f t="shared" si="257"/>
        <v>0.53555230725638225</v>
      </c>
      <c r="AI574" s="9">
        <f t="shared" si="257"/>
        <v>0.11808082026288</v>
      </c>
      <c r="AJ574" s="83">
        <f t="shared" si="240"/>
        <v>2.133563369084793</v>
      </c>
    </row>
    <row r="575" spans="2:36" hidden="1" x14ac:dyDescent="0.3">
      <c r="B575" s="85">
        <f t="shared" si="241"/>
        <v>42460</v>
      </c>
      <c r="C575" s="3"/>
      <c r="D575" s="1"/>
      <c r="E575" s="9">
        <f t="shared" ref="E575:K575" si="258">E435+E470+E505+E540</f>
        <v>1.8430348346580696</v>
      </c>
      <c r="F575" s="9">
        <f t="shared" si="258"/>
        <v>0.47942851031849987</v>
      </c>
      <c r="G575" s="9">
        <f t="shared" si="258"/>
        <v>0.61993432135151405</v>
      </c>
      <c r="H575" s="9">
        <f t="shared" si="258"/>
        <v>4.2252192538017557</v>
      </c>
      <c r="I575" s="9">
        <f t="shared" si="258"/>
        <v>8.7830994268412468</v>
      </c>
      <c r="J575" s="9">
        <f t="shared" si="258"/>
        <v>17.044182165578931</v>
      </c>
      <c r="K575" s="9">
        <f t="shared" si="258"/>
        <v>1.9839958059385121</v>
      </c>
      <c r="L575" s="83">
        <f t="shared" si="234"/>
        <v>34.978894318488528</v>
      </c>
      <c r="M575" s="9">
        <f t="shared" ref="M575:S575" si="259">M435+M470+M505+M540</f>
        <v>0.12674205325662957</v>
      </c>
      <c r="N575" s="9">
        <f t="shared" si="259"/>
        <v>0</v>
      </c>
      <c r="O575" s="9">
        <f t="shared" si="259"/>
        <v>0</v>
      </c>
      <c r="P575" s="9">
        <f t="shared" si="259"/>
        <v>0</v>
      </c>
      <c r="Q575" s="9">
        <f t="shared" si="259"/>
        <v>0</v>
      </c>
      <c r="R575" s="9">
        <f t="shared" si="259"/>
        <v>0</v>
      </c>
      <c r="S575" s="9">
        <f t="shared" si="259"/>
        <v>0</v>
      </c>
      <c r="T575" s="83">
        <f t="shared" si="236"/>
        <v>0.12674205325662957</v>
      </c>
      <c r="U575" s="9">
        <f t="shared" ref="U575:AA575" si="260">U435+U470+U505+U540</f>
        <v>1.4564265493001354</v>
      </c>
      <c r="V575" s="9">
        <f t="shared" si="260"/>
        <v>0.1570688230202581</v>
      </c>
      <c r="W575" s="9">
        <f t="shared" si="260"/>
        <v>0.20754385201679551</v>
      </c>
      <c r="X575" s="9">
        <f t="shared" si="260"/>
        <v>1.1077346706204945</v>
      </c>
      <c r="Y575" s="9">
        <f t="shared" si="260"/>
        <v>1.0616573999223888</v>
      </c>
      <c r="Z575" s="9">
        <f t="shared" si="260"/>
        <v>2.0986896373199109</v>
      </c>
      <c r="AA575" s="9">
        <f t="shared" si="260"/>
        <v>0.21720769514816052</v>
      </c>
      <c r="AB575" s="83">
        <f t="shared" si="238"/>
        <v>6.3063286273481438</v>
      </c>
      <c r="AC575" s="9">
        <f t="shared" ref="AC575:AI575" si="261">AC435+AC470+AC505+AC540</f>
        <v>0.50206676725400778</v>
      </c>
      <c r="AD575" s="9">
        <f t="shared" si="261"/>
        <v>3.5014062772131677E-2</v>
      </c>
      <c r="AE575" s="9">
        <f t="shared" si="261"/>
        <v>4.2563080916742005E-2</v>
      </c>
      <c r="AF575" s="9">
        <f t="shared" si="261"/>
        <v>0.4214781179611381</v>
      </c>
      <c r="AG575" s="9">
        <f t="shared" si="261"/>
        <v>0.64829510391093614</v>
      </c>
      <c r="AH575" s="9">
        <f t="shared" si="261"/>
        <v>0.60281332645587904</v>
      </c>
      <c r="AI575" s="9">
        <f t="shared" si="261"/>
        <v>0.13293852802955999</v>
      </c>
      <c r="AJ575" s="83">
        <f t="shared" si="240"/>
        <v>2.3851689873003945</v>
      </c>
    </row>
    <row r="576" spans="2:36" hidden="1" x14ac:dyDescent="0.3">
      <c r="B576" s="85">
        <f t="shared" si="241"/>
        <v>42825</v>
      </c>
      <c r="C576" s="3"/>
      <c r="D576" s="1"/>
      <c r="E576" s="9">
        <f t="shared" ref="E576:K576" si="262">E436+E471+E506+E541</f>
        <v>2.1480399118524667</v>
      </c>
      <c r="F576" s="9">
        <f t="shared" si="262"/>
        <v>0.52023629755047984</v>
      </c>
      <c r="G576" s="9">
        <f t="shared" si="262"/>
        <v>0.68734094809391189</v>
      </c>
      <c r="H576" s="9">
        <f t="shared" si="262"/>
        <v>4.6845953707149262</v>
      </c>
      <c r="I576" s="9">
        <f t="shared" si="262"/>
        <v>9.9924562354264523</v>
      </c>
      <c r="J576" s="9">
        <f t="shared" si="262"/>
        <v>19.162891464730972</v>
      </c>
      <c r="K576" s="9">
        <f t="shared" si="262"/>
        <v>2.2285908522945324</v>
      </c>
      <c r="L576" s="83">
        <f t="shared" si="234"/>
        <v>39.424151080663741</v>
      </c>
      <c r="M576" s="9">
        <f t="shared" ref="M576:S576" si="263">M436+M471+M506+M541</f>
        <v>0.14085842032764673</v>
      </c>
      <c r="N576" s="9">
        <f t="shared" si="263"/>
        <v>0</v>
      </c>
      <c r="O576" s="9">
        <f t="shared" si="263"/>
        <v>0</v>
      </c>
      <c r="P576" s="9">
        <f t="shared" si="263"/>
        <v>0</v>
      </c>
      <c r="Q576" s="9">
        <f t="shared" si="263"/>
        <v>0</v>
      </c>
      <c r="R576" s="9">
        <f t="shared" si="263"/>
        <v>0</v>
      </c>
      <c r="S576" s="9">
        <f t="shared" si="263"/>
        <v>0</v>
      </c>
      <c r="T576" s="83">
        <f t="shared" si="236"/>
        <v>0.14085842032764673</v>
      </c>
      <c r="U576" s="9">
        <f t="shared" ref="U576:AA576" si="264">U436+U471+U506+U541</f>
        <v>1.6405844181055922</v>
      </c>
      <c r="V576" s="9">
        <f t="shared" si="264"/>
        <v>0.17240363262298547</v>
      </c>
      <c r="W576" s="9">
        <f t="shared" si="264"/>
        <v>0.22959063075938826</v>
      </c>
      <c r="X576" s="9">
        <f t="shared" si="264"/>
        <v>1.2112842555918841</v>
      </c>
      <c r="Y576" s="9">
        <f t="shared" si="264"/>
        <v>1.189196759503818</v>
      </c>
      <c r="Z576" s="9">
        <f t="shared" si="264"/>
        <v>2.3733639422674861</v>
      </c>
      <c r="AA576" s="9">
        <f t="shared" si="264"/>
        <v>0.24466366089016237</v>
      </c>
      <c r="AB576" s="83">
        <f t="shared" si="238"/>
        <v>7.0610872997413159</v>
      </c>
      <c r="AC576" s="9">
        <f t="shared" ref="AC576:AI576" si="265">AC436+AC471+AC506+AC541</f>
        <v>0.56657995668477001</v>
      </c>
      <c r="AD576" s="9">
        <f t="shared" si="265"/>
        <v>3.847743948872491E-2</v>
      </c>
      <c r="AE576" s="9">
        <f t="shared" si="265"/>
        <v>4.7230909171521597E-2</v>
      </c>
      <c r="AF576" s="9">
        <f t="shared" si="265"/>
        <v>0.46235201784892799</v>
      </c>
      <c r="AG576" s="9">
        <f t="shared" si="265"/>
        <v>0.72867754555443764</v>
      </c>
      <c r="AH576" s="9">
        <f t="shared" si="265"/>
        <v>0.680193138450782</v>
      </c>
      <c r="AI576" s="9">
        <f t="shared" si="265"/>
        <v>0.14995915512749999</v>
      </c>
      <c r="AJ576" s="83">
        <f t="shared" si="240"/>
        <v>2.6734701623266641</v>
      </c>
    </row>
    <row r="577" spans="2:36" hidden="1" x14ac:dyDescent="0.3">
      <c r="B577" s="85">
        <f t="shared" si="241"/>
        <v>43190</v>
      </c>
      <c r="C577" s="3"/>
      <c r="D577" s="1"/>
      <c r="E577" s="9">
        <f t="shared" ref="E577:K577" si="266">E437+E472+E507+E542</f>
        <v>2.3536773191876303</v>
      </c>
      <c r="F577" s="9">
        <f t="shared" si="266"/>
        <v>0.58225645059891207</v>
      </c>
      <c r="G577" s="9">
        <f t="shared" si="266"/>
        <v>0.7748287359135605</v>
      </c>
      <c r="H577" s="9">
        <f t="shared" si="266"/>
        <v>5.10851672902945</v>
      </c>
      <c r="I577" s="9">
        <f t="shared" si="266"/>
        <v>11.130464663262391</v>
      </c>
      <c r="J577" s="9">
        <f t="shared" si="266"/>
        <v>21.663246866489764</v>
      </c>
      <c r="K577" s="9">
        <f t="shared" si="266"/>
        <v>2.5315007406274139</v>
      </c>
      <c r="L577" s="83">
        <f t="shared" si="234"/>
        <v>44.144491505109123</v>
      </c>
      <c r="M577" s="9">
        <f t="shared" ref="M577:S577" si="267">M437+M472+M507+M542</f>
        <v>0.15613363915865855</v>
      </c>
      <c r="N577" s="9">
        <f t="shared" si="267"/>
        <v>0</v>
      </c>
      <c r="O577" s="9">
        <f t="shared" si="267"/>
        <v>0</v>
      </c>
      <c r="P577" s="9">
        <f t="shared" si="267"/>
        <v>0</v>
      </c>
      <c r="Q577" s="9">
        <f t="shared" si="267"/>
        <v>0</v>
      </c>
      <c r="R577" s="9">
        <f t="shared" si="267"/>
        <v>0</v>
      </c>
      <c r="S577" s="9">
        <f t="shared" si="267"/>
        <v>0</v>
      </c>
      <c r="T577" s="83">
        <f t="shared" si="236"/>
        <v>0.15613363915865855</v>
      </c>
      <c r="U577" s="9">
        <f t="shared" ref="U577:AA577" si="268">U437+U472+U507+U542</f>
        <v>1.8804350526885725</v>
      </c>
      <c r="V577" s="9">
        <f t="shared" si="268"/>
        <v>0.18872618920017711</v>
      </c>
      <c r="W577" s="9">
        <f t="shared" si="268"/>
        <v>0.253306593845185</v>
      </c>
      <c r="X577" s="9">
        <f t="shared" si="268"/>
        <v>1.3301968748848152</v>
      </c>
      <c r="Y577" s="9">
        <f t="shared" si="268"/>
        <v>1.3356725300572958</v>
      </c>
      <c r="Z577" s="9">
        <f t="shared" si="268"/>
        <v>2.6765609168443536</v>
      </c>
      <c r="AA577" s="9">
        <f t="shared" si="268"/>
        <v>0.27677112945871568</v>
      </c>
      <c r="AB577" s="83">
        <f t="shared" si="238"/>
        <v>7.9416692869791152</v>
      </c>
      <c r="AC577" s="9">
        <f t="shared" ref="AC577:AI577" si="269">AC437+AC472+AC507+AC542</f>
        <v>0.63951081109665331</v>
      </c>
      <c r="AD577" s="9">
        <f t="shared" si="269"/>
        <v>4.2242397827546331E-2</v>
      </c>
      <c r="AE577" s="9">
        <f t="shared" si="269"/>
        <v>5.2379133243167994E-2</v>
      </c>
      <c r="AF577" s="9">
        <f t="shared" si="269"/>
        <v>0.5074054662107641</v>
      </c>
      <c r="AG577" s="9">
        <f t="shared" si="269"/>
        <v>0.81882836404847514</v>
      </c>
      <c r="AH577" s="9">
        <f t="shared" si="269"/>
        <v>0.76778250662311143</v>
      </c>
      <c r="AI577" s="9">
        <f t="shared" si="269"/>
        <v>0.16939966614251997</v>
      </c>
      <c r="AJ577" s="83">
        <f t="shared" si="240"/>
        <v>2.9975483451922385</v>
      </c>
    </row>
    <row r="578" spans="2:36" hidden="1" x14ac:dyDescent="0.3">
      <c r="B578" s="85">
        <f t="shared" si="241"/>
        <v>43555</v>
      </c>
      <c r="C578" s="3"/>
      <c r="D578" s="1"/>
      <c r="E578" s="9">
        <f t="shared" ref="E578:K578" si="270">E438+E473+E508+E543</f>
        <v>2.7230819287909869</v>
      </c>
      <c r="F578" s="9">
        <f t="shared" si="270"/>
        <v>0.6436561830063583</v>
      </c>
      <c r="G578" s="9">
        <f t="shared" si="270"/>
        <v>0.86060506190565378</v>
      </c>
      <c r="H578" s="9">
        <f t="shared" si="270"/>
        <v>5.6273917367412221</v>
      </c>
      <c r="I578" s="9">
        <f t="shared" si="270"/>
        <v>12.569423273973914</v>
      </c>
      <c r="J578" s="9">
        <f t="shared" si="270"/>
        <v>24.444952206401673</v>
      </c>
      <c r="K578" s="9">
        <f t="shared" si="270"/>
        <v>2.8436153593869449</v>
      </c>
      <c r="L578" s="83">
        <f t="shared" si="234"/>
        <v>49.712725750206758</v>
      </c>
      <c r="M578" s="9">
        <f t="shared" ref="M578:S578" si="271">M438+M473+M508+M543</f>
        <v>0.17812073971922185</v>
      </c>
      <c r="N578" s="9">
        <f t="shared" si="271"/>
        <v>0</v>
      </c>
      <c r="O578" s="9">
        <f t="shared" si="271"/>
        <v>0</v>
      </c>
      <c r="P578" s="9">
        <f t="shared" si="271"/>
        <v>0</v>
      </c>
      <c r="Q578" s="9">
        <f t="shared" si="271"/>
        <v>0</v>
      </c>
      <c r="R578" s="9">
        <f t="shared" si="271"/>
        <v>0</v>
      </c>
      <c r="S578" s="9">
        <f t="shared" si="271"/>
        <v>0</v>
      </c>
      <c r="T578" s="83">
        <f t="shared" si="236"/>
        <v>0.17812073971922185</v>
      </c>
      <c r="U578" s="9">
        <f t="shared" ref="U578:AA578" si="272">U438+U473+U508+U543</f>
        <v>2.1204910127241035</v>
      </c>
      <c r="V578" s="9">
        <f t="shared" si="272"/>
        <v>0.20689369528383666</v>
      </c>
      <c r="W578" s="9">
        <f t="shared" si="272"/>
        <v>0.28129033296830253</v>
      </c>
      <c r="X578" s="9">
        <f t="shared" si="272"/>
        <v>1.4623892219049064</v>
      </c>
      <c r="Y578" s="9">
        <f t="shared" si="272"/>
        <v>1.5054967642850263</v>
      </c>
      <c r="Z578" s="9">
        <f t="shared" si="272"/>
        <v>3.0269772574746403</v>
      </c>
      <c r="AA578" s="9">
        <f t="shared" si="272"/>
        <v>0.31303135944271376</v>
      </c>
      <c r="AB578" s="83">
        <f t="shared" si="238"/>
        <v>8.9165696440835305</v>
      </c>
      <c r="AC578" s="9">
        <f t="shared" ref="AC578:AI578" si="273">AC438+AC473+AC508+AC543</f>
        <v>0.72123517007516447</v>
      </c>
      <c r="AD578" s="9">
        <f t="shared" si="273"/>
        <v>4.6332877695388575E-2</v>
      </c>
      <c r="AE578" s="9">
        <f t="shared" si="273"/>
        <v>5.8101460267338007E-2</v>
      </c>
      <c r="AF578" s="9">
        <f t="shared" si="273"/>
        <v>0.55681512988654802</v>
      </c>
      <c r="AG578" s="9">
        <f t="shared" si="273"/>
        <v>0.91998870805678989</v>
      </c>
      <c r="AH578" s="9">
        <f t="shared" si="273"/>
        <v>0.86632239280303813</v>
      </c>
      <c r="AI578" s="9">
        <f t="shared" si="273"/>
        <v>0.19135537065251995</v>
      </c>
      <c r="AJ578" s="83">
        <f t="shared" si="240"/>
        <v>3.3601511094367869</v>
      </c>
    </row>
    <row r="579" spans="2:36" hidden="1" x14ac:dyDescent="0.3">
      <c r="B579" s="85">
        <f t="shared" si="241"/>
        <v>43921</v>
      </c>
      <c r="C579" s="3"/>
      <c r="D579" s="1"/>
      <c r="E579" s="9">
        <f t="shared" ref="E579:K579" si="274">E439+E474+E509+E544</f>
        <v>2.9790456401712988</v>
      </c>
      <c r="F579" s="9">
        <f t="shared" si="274"/>
        <v>0.67787941111705285</v>
      </c>
      <c r="G579" s="9">
        <f t="shared" si="274"/>
        <v>0.91854944546106476</v>
      </c>
      <c r="H579" s="9">
        <f t="shared" si="274"/>
        <v>6.2410820661711988</v>
      </c>
      <c r="I579" s="9">
        <f t="shared" si="274"/>
        <v>14.269910423329733</v>
      </c>
      <c r="J579" s="9">
        <f t="shared" si="274"/>
        <v>27.512988863659096</v>
      </c>
      <c r="K579" s="9">
        <f t="shared" si="274"/>
        <v>3.2084806011134952</v>
      </c>
      <c r="L579" s="83">
        <f t="shared" si="234"/>
        <v>55.80793645102294</v>
      </c>
      <c r="M579" s="9">
        <f t="shared" ref="M579:S579" si="275">M439+M474+M509+M544</f>
        <v>0.20255943891844608</v>
      </c>
      <c r="N579" s="9">
        <f t="shared" si="275"/>
        <v>0</v>
      </c>
      <c r="O579" s="9">
        <f t="shared" si="275"/>
        <v>0</v>
      </c>
      <c r="P579" s="9">
        <f t="shared" si="275"/>
        <v>0</v>
      </c>
      <c r="Q579" s="9">
        <f t="shared" si="275"/>
        <v>0</v>
      </c>
      <c r="R579" s="9">
        <f t="shared" si="275"/>
        <v>0</v>
      </c>
      <c r="S579" s="9">
        <f t="shared" si="275"/>
        <v>0</v>
      </c>
      <c r="T579" s="83">
        <f t="shared" si="236"/>
        <v>0.20255943891844608</v>
      </c>
      <c r="U579" s="9">
        <f t="shared" ref="U579:AA579" si="276">U439+U474+U509+U544</f>
        <v>2.3091757715977841</v>
      </c>
      <c r="V579" s="9">
        <f t="shared" si="276"/>
        <v>0.22862888965790823</v>
      </c>
      <c r="W579" s="9">
        <f t="shared" si="276"/>
        <v>0.31495724633614247</v>
      </c>
      <c r="X579" s="9">
        <f t="shared" si="276"/>
        <v>1.5992857944622296</v>
      </c>
      <c r="Y579" s="9">
        <f t="shared" si="276"/>
        <v>1.6836636392304418</v>
      </c>
      <c r="Z579" s="9">
        <f t="shared" si="276"/>
        <v>3.41576402208959</v>
      </c>
      <c r="AA579" s="9">
        <f t="shared" si="276"/>
        <v>0.35269295140176582</v>
      </c>
      <c r="AB579" s="83">
        <f t="shared" si="238"/>
        <v>9.9041683147758608</v>
      </c>
      <c r="AC579" s="9">
        <f t="shared" ref="AC579:AI579" si="277">AC439+AC474+AC509+AC544</f>
        <v>0.81334846799395932</v>
      </c>
      <c r="AD579" s="9">
        <f t="shared" si="277"/>
        <v>5.0790162057912869E-2</v>
      </c>
      <c r="AE579" s="9">
        <f t="shared" si="277"/>
        <v>6.4309454441225988E-2</v>
      </c>
      <c r="AF579" s="9">
        <f t="shared" si="277"/>
        <v>0.61136692208369992</v>
      </c>
      <c r="AG579" s="9">
        <f t="shared" si="277"/>
        <v>1.0339668293500373</v>
      </c>
      <c r="AH579" s="9">
        <f t="shared" si="277"/>
        <v>0.97742261291717636</v>
      </c>
      <c r="AI579" s="9">
        <f t="shared" si="277"/>
        <v>0.21550219401540002</v>
      </c>
      <c r="AJ579" s="83">
        <f t="shared" si="240"/>
        <v>3.766706642859412</v>
      </c>
    </row>
    <row r="580" spans="2:36" hidden="1" x14ac:dyDescent="0.3">
      <c r="B580" s="85">
        <f t="shared" si="241"/>
        <v>44286</v>
      </c>
      <c r="C580" s="3"/>
      <c r="D580" s="1"/>
      <c r="E580" s="9">
        <f t="shared" ref="E580:K580" si="278">E440+E475+E510+E545</f>
        <v>2.6985099259005247</v>
      </c>
      <c r="F580" s="9">
        <f t="shared" si="278"/>
        <v>0.73477511435830167</v>
      </c>
      <c r="G580" s="9">
        <f t="shared" si="278"/>
        <v>1.0200202684044826</v>
      </c>
      <c r="H580" s="9">
        <f t="shared" si="278"/>
        <v>5.3025843285761116</v>
      </c>
      <c r="I580" s="9">
        <f t="shared" si="278"/>
        <v>12.352673361336961</v>
      </c>
      <c r="J580" s="9">
        <f t="shared" si="278"/>
        <v>25.423735719540765</v>
      </c>
      <c r="K580" s="9">
        <f t="shared" si="278"/>
        <v>2.9698588493780225</v>
      </c>
      <c r="L580" s="83">
        <f t="shared" si="234"/>
        <v>50.502157567495168</v>
      </c>
      <c r="M580" s="9">
        <f t="shared" ref="M580:S580" si="279">M440+M475+M510+M545</f>
        <v>0.18257845621938912</v>
      </c>
      <c r="N580" s="9">
        <f t="shared" si="279"/>
        <v>0</v>
      </c>
      <c r="O580" s="9">
        <f t="shared" si="279"/>
        <v>0</v>
      </c>
      <c r="P580" s="9">
        <f t="shared" si="279"/>
        <v>0</v>
      </c>
      <c r="Q580" s="9">
        <f t="shared" si="279"/>
        <v>0</v>
      </c>
      <c r="R580" s="9">
        <f t="shared" si="279"/>
        <v>0</v>
      </c>
      <c r="S580" s="9">
        <f t="shared" si="279"/>
        <v>0</v>
      </c>
      <c r="T580" s="83">
        <f t="shared" si="236"/>
        <v>0.18257845621938912</v>
      </c>
      <c r="U580" s="9">
        <f t="shared" ref="U580:AA580" si="280">U440+U475+U510+U545</f>
        <v>2.092906129217011</v>
      </c>
      <c r="V580" s="9">
        <f t="shared" si="280"/>
        <v>0.24331735087288425</v>
      </c>
      <c r="W580" s="9">
        <f t="shared" si="280"/>
        <v>0.34338159126709572</v>
      </c>
      <c r="X580" s="9">
        <f t="shared" si="280"/>
        <v>1.3661586046739698</v>
      </c>
      <c r="Y580" s="9">
        <f t="shared" si="280"/>
        <v>1.4712681617768242</v>
      </c>
      <c r="Z580" s="9">
        <f t="shared" si="280"/>
        <v>3.1513774440884204</v>
      </c>
      <c r="AA580" s="9">
        <f t="shared" si="280"/>
        <v>0.32556631246918943</v>
      </c>
      <c r="AB580" s="83">
        <f t="shared" si="238"/>
        <v>8.993975594365395</v>
      </c>
      <c r="AC580" s="9">
        <f t="shared" ref="AC580:AI580" si="281">AC440+AC475+AC510+AC545</f>
        <v>0.72510425150399904</v>
      </c>
      <c r="AD580" s="9">
        <f t="shared" si="281"/>
        <v>5.4611931625335751E-2</v>
      </c>
      <c r="AE580" s="9">
        <f t="shared" si="281"/>
        <v>7.0516515446520003E-2</v>
      </c>
      <c r="AF580" s="9">
        <f t="shared" si="281"/>
        <v>0.52103945419272002</v>
      </c>
      <c r="AG580" s="9">
        <f t="shared" si="281"/>
        <v>0.9047392225079397</v>
      </c>
      <c r="AH580" s="9">
        <f t="shared" si="281"/>
        <v>0.89862674863686942</v>
      </c>
      <c r="AI580" s="9">
        <f t="shared" si="281"/>
        <v>0.19936639883331</v>
      </c>
      <c r="AJ580" s="83">
        <f t="shared" si="240"/>
        <v>3.3740045227466942</v>
      </c>
    </row>
    <row r="581" spans="2:36" x14ac:dyDescent="0.3">
      <c r="B581" s="85">
        <f t="shared" si="241"/>
        <v>44651</v>
      </c>
      <c r="C581" s="3"/>
      <c r="D581" s="1"/>
      <c r="E581" s="9">
        <f t="shared" ref="E581:K581" si="282">E441+E476+E511+E546</f>
        <v>0.67427762090322751</v>
      </c>
      <c r="F581" s="9">
        <f t="shared" si="282"/>
        <v>0.68972896979720577</v>
      </c>
      <c r="G581" s="9">
        <f t="shared" si="282"/>
        <v>1.0328369708661811</v>
      </c>
      <c r="H581" s="9">
        <f t="shared" si="282"/>
        <v>1.0430706964037078</v>
      </c>
      <c r="I581" s="9">
        <f t="shared" si="282"/>
        <v>2.3494301204246573</v>
      </c>
      <c r="J581" s="9">
        <f t="shared" si="282"/>
        <v>9.7524120502822988</v>
      </c>
      <c r="K581" s="9">
        <f t="shared" si="282"/>
        <v>1.1271843404214441</v>
      </c>
      <c r="L581" s="83">
        <f t="shared" si="234"/>
        <v>16.668940769098722</v>
      </c>
      <c r="M581" s="9">
        <f t="shared" ref="M581:S581" si="283">M441+M476+M511+M546</f>
        <v>3.9196231320525979E-2</v>
      </c>
      <c r="N581" s="9">
        <f t="shared" si="283"/>
        <v>0</v>
      </c>
      <c r="O581" s="9">
        <f t="shared" si="283"/>
        <v>0</v>
      </c>
      <c r="P581" s="9">
        <f t="shared" si="283"/>
        <v>0</v>
      </c>
      <c r="Q581" s="9">
        <f t="shared" si="283"/>
        <v>0</v>
      </c>
      <c r="R581" s="9">
        <f t="shared" si="283"/>
        <v>0</v>
      </c>
      <c r="S581" s="9">
        <f t="shared" si="283"/>
        <v>0</v>
      </c>
      <c r="T581" s="83">
        <f t="shared" si="236"/>
        <v>3.9196231320525979E-2</v>
      </c>
      <c r="U581" s="9">
        <f t="shared" ref="U581:AA581" si="284">U441+U476+U511+U546</f>
        <v>0.60907712643497391</v>
      </c>
      <c r="V581" s="9">
        <f t="shared" si="284"/>
        <v>0.23023192525823866</v>
      </c>
      <c r="W581" s="9">
        <f t="shared" si="284"/>
        <v>0.34756695960736655</v>
      </c>
      <c r="X581" s="9">
        <f t="shared" si="284"/>
        <v>0.23885327529945954</v>
      </c>
      <c r="Y581" s="9">
        <f t="shared" si="284"/>
        <v>0.28861054101019618</v>
      </c>
      <c r="Z581" s="9">
        <f t="shared" si="284"/>
        <v>1.1996178697835593</v>
      </c>
      <c r="AA581" s="9">
        <f t="shared" si="284"/>
        <v>0.12305844594738179</v>
      </c>
      <c r="AB581" s="83">
        <f t="shared" si="238"/>
        <v>3.0370161433411758</v>
      </c>
      <c r="AC581" s="9">
        <f t="shared" ref="AC581:AI581" si="285">AC441+AC476+AC511+AC546</f>
        <v>0.20300193365103816</v>
      </c>
      <c r="AD581" s="9">
        <f t="shared" si="285"/>
        <v>5.469004484461111E-2</v>
      </c>
      <c r="AE581" s="9">
        <f t="shared" si="285"/>
        <v>7.3139710401175825E-2</v>
      </c>
      <c r="AF581" s="9">
        <f t="shared" si="285"/>
        <v>9.4636429559766519E-2</v>
      </c>
      <c r="AG581" s="9">
        <f t="shared" si="285"/>
        <v>0.19659003122030361</v>
      </c>
      <c r="AH581" s="9">
        <f t="shared" si="285"/>
        <v>0.35774872689407233</v>
      </c>
      <c r="AI581" s="9">
        <f t="shared" si="285"/>
        <v>8.50042506693717E-2</v>
      </c>
      <c r="AJ581" s="83">
        <f t="shared" si="240"/>
        <v>1.0648111272403393</v>
      </c>
    </row>
    <row r="582" spans="2:36" x14ac:dyDescent="0.3">
      <c r="B582" s="85">
        <f t="shared" si="241"/>
        <v>45016</v>
      </c>
      <c r="C582" s="3"/>
      <c r="D582" s="1"/>
      <c r="E582" s="9">
        <f t="shared" ref="E582:K582" si="286">E442+E477+E512+E547</f>
        <v>0.66311278490839942</v>
      </c>
      <c r="F582" s="9">
        <f t="shared" si="286"/>
        <v>0.67665404467238355</v>
      </c>
      <c r="G582" s="9">
        <f t="shared" si="286"/>
        <v>0.98879684926094313</v>
      </c>
      <c r="H582" s="9">
        <f t="shared" si="286"/>
        <v>1.0398590684041964</v>
      </c>
      <c r="I582" s="9">
        <f t="shared" si="286"/>
        <v>2.3160957915232077</v>
      </c>
      <c r="J582" s="9">
        <f t="shared" si="286"/>
        <v>9.634153247222411</v>
      </c>
      <c r="K582" s="9">
        <f t="shared" si="286"/>
        <v>1.1505310777174338</v>
      </c>
      <c r="L582" s="83">
        <f t="shared" si="234"/>
        <v>16.469202863708976</v>
      </c>
      <c r="M582" s="9">
        <f t="shared" ref="M582:S582" si="287">M442+M477+M512+M547</f>
        <v>2.7753803544562809E-2</v>
      </c>
      <c r="N582" s="9">
        <f t="shared" si="287"/>
        <v>0</v>
      </c>
      <c r="O582" s="9">
        <f t="shared" si="287"/>
        <v>0</v>
      </c>
      <c r="P582" s="9">
        <f t="shared" si="287"/>
        <v>0</v>
      </c>
      <c r="Q582" s="9">
        <f t="shared" si="287"/>
        <v>0</v>
      </c>
      <c r="R582" s="9">
        <f t="shared" si="287"/>
        <v>0</v>
      </c>
      <c r="S582" s="9">
        <f t="shared" si="287"/>
        <v>0</v>
      </c>
      <c r="T582" s="83">
        <f t="shared" si="236"/>
        <v>2.7753803544562809E-2</v>
      </c>
      <c r="U582" s="9">
        <f t="shared" ref="U582:AA582" si="288">U442+U477+U512+U547</f>
        <v>0.61672912635962662</v>
      </c>
      <c r="V582" s="9">
        <f t="shared" si="288"/>
        <v>0.22091576266919583</v>
      </c>
      <c r="W582" s="9">
        <f t="shared" si="288"/>
        <v>0.32845194435201913</v>
      </c>
      <c r="X582" s="9">
        <f t="shared" si="288"/>
        <v>0.23746438065039191</v>
      </c>
      <c r="Y582" s="9">
        <f t="shared" si="288"/>
        <v>0.2815953763568062</v>
      </c>
      <c r="Z582" s="9">
        <f t="shared" si="288"/>
        <v>1.1911815552737119</v>
      </c>
      <c r="AA582" s="9">
        <f t="shared" si="288"/>
        <v>0.12583450620031575</v>
      </c>
      <c r="AB582" s="83">
        <f t="shared" si="238"/>
        <v>3.0021726518620673</v>
      </c>
      <c r="AC582" s="9">
        <f t="shared" ref="AC582:AI582" si="289">AC442+AC477+AC512+AC547</f>
        <v>0.19973678561814118</v>
      </c>
      <c r="AD582" s="9">
        <f t="shared" si="289"/>
        <v>5.2129022936322052E-2</v>
      </c>
      <c r="AE582" s="9">
        <f t="shared" si="289"/>
        <v>7.0766748359536336E-2</v>
      </c>
      <c r="AF582" s="9">
        <f t="shared" si="289"/>
        <v>9.1758439701455738E-2</v>
      </c>
      <c r="AG582" s="9">
        <f t="shared" si="289"/>
        <v>0.19061341543257901</v>
      </c>
      <c r="AH582" s="9">
        <f t="shared" si="289"/>
        <v>0.34835957104775284</v>
      </c>
      <c r="AI582" s="9">
        <f t="shared" si="289"/>
        <v>8.2727552072869887E-2</v>
      </c>
      <c r="AJ582" s="83">
        <f t="shared" si="240"/>
        <v>1.036091535168657</v>
      </c>
    </row>
    <row r="583" spans="2:36" x14ac:dyDescent="0.3">
      <c r="B583" s="85">
        <f t="shared" si="241"/>
        <v>45382</v>
      </c>
      <c r="C583" s="3"/>
      <c r="D583" s="1"/>
      <c r="E583" s="9">
        <f t="shared" ref="E583:K583" si="290">E443+E478+E513+E548</f>
        <v>0.71493042801791373</v>
      </c>
      <c r="F583" s="9">
        <f t="shared" si="290"/>
        <v>0.69898668360643379</v>
      </c>
      <c r="G583" s="9">
        <f t="shared" si="290"/>
        <v>1.0291857532501878</v>
      </c>
      <c r="H583" s="9">
        <f t="shared" si="290"/>
        <v>1.0863459992856372</v>
      </c>
      <c r="I583" s="9">
        <f t="shared" si="290"/>
        <v>2.4250995382938241</v>
      </c>
      <c r="J583" s="9">
        <f t="shared" si="290"/>
        <v>10.008316310626178</v>
      </c>
      <c r="K583" s="9">
        <f t="shared" si="290"/>
        <v>1.1863065509419859</v>
      </c>
      <c r="L583" s="83">
        <f t="shared" si="234"/>
        <v>17.149171264022161</v>
      </c>
      <c r="M583" s="9">
        <f t="shared" ref="M583:S583" si="291">M443+M478+M513+M548</f>
        <v>2.9512169720791313E-2</v>
      </c>
      <c r="N583" s="9">
        <f t="shared" si="291"/>
        <v>0</v>
      </c>
      <c r="O583" s="9">
        <f t="shared" si="291"/>
        <v>0</v>
      </c>
      <c r="P583" s="9">
        <f t="shared" si="291"/>
        <v>0</v>
      </c>
      <c r="Q583" s="9">
        <f t="shared" si="291"/>
        <v>0</v>
      </c>
      <c r="R583" s="9">
        <f t="shared" si="291"/>
        <v>0</v>
      </c>
      <c r="S583" s="9">
        <f t="shared" si="291"/>
        <v>0</v>
      </c>
      <c r="T583" s="83">
        <f t="shared" si="236"/>
        <v>2.9512169720791313E-2</v>
      </c>
      <c r="U583" s="9">
        <f t="shared" ref="U583:AA583" si="292">U443+U478+U513+U548</f>
        <v>0.6349733505210674</v>
      </c>
      <c r="V583" s="9">
        <f t="shared" si="292"/>
        <v>0.22697803108596015</v>
      </c>
      <c r="W583" s="9">
        <f t="shared" si="292"/>
        <v>0.33978463082390598</v>
      </c>
      <c r="X583" s="9">
        <f t="shared" si="292"/>
        <v>0.24472074618593065</v>
      </c>
      <c r="Y583" s="9">
        <f t="shared" si="292"/>
        <v>0.29177904812208555</v>
      </c>
      <c r="Z583" s="9">
        <f t="shared" si="292"/>
        <v>1.2361522079164267</v>
      </c>
      <c r="AA583" s="9">
        <f t="shared" si="292"/>
        <v>0.12946078833348854</v>
      </c>
      <c r="AB583" s="83">
        <f t="shared" si="238"/>
        <v>3.1038488029888653</v>
      </c>
      <c r="AC583" s="9">
        <f t="shared" ref="AC583:AI583" si="293">AC443+AC478+AC513+AC548</f>
        <v>0.19575972529126828</v>
      </c>
      <c r="AD583" s="9">
        <f t="shared" si="293"/>
        <v>5.1614155170465359E-2</v>
      </c>
      <c r="AE583" s="9">
        <f t="shared" si="293"/>
        <v>6.9114791540483028E-2</v>
      </c>
      <c r="AF583" s="9">
        <f t="shared" si="293"/>
        <v>9.3005275086655612E-2</v>
      </c>
      <c r="AG583" s="9">
        <f t="shared" si="293"/>
        <v>0.19259578470842761</v>
      </c>
      <c r="AH583" s="9">
        <f t="shared" si="293"/>
        <v>0.34733108667432511</v>
      </c>
      <c r="AI583" s="9">
        <f t="shared" si="293"/>
        <v>8.2445959963261289E-2</v>
      </c>
      <c r="AJ583" s="83">
        <f t="shared" si="240"/>
        <v>1.0318667784348863</v>
      </c>
    </row>
    <row r="584" spans="2:36" x14ac:dyDescent="0.3">
      <c r="B584" s="85">
        <f t="shared" si="241"/>
        <v>45747</v>
      </c>
      <c r="C584" s="3"/>
      <c r="D584" s="1"/>
      <c r="E584" s="9">
        <f t="shared" ref="E584:K584" si="294">E444+E479+E514+E549</f>
        <v>0.71850508015800318</v>
      </c>
      <c r="F584" s="9">
        <f t="shared" si="294"/>
        <v>0.70739617610160255</v>
      </c>
      <c r="G584" s="9">
        <f t="shared" si="294"/>
        <v>1.0429092579546271</v>
      </c>
      <c r="H584" s="9">
        <f t="shared" si="294"/>
        <v>1.1135924481662467</v>
      </c>
      <c r="I584" s="9">
        <f t="shared" si="294"/>
        <v>2.4895799410813244</v>
      </c>
      <c r="J584" s="9">
        <f t="shared" si="294"/>
        <v>10.236885432382287</v>
      </c>
      <c r="K584" s="9">
        <f t="shared" si="294"/>
        <v>1.21311264673083</v>
      </c>
      <c r="L584" s="83">
        <f t="shared" si="234"/>
        <v>17.52198098257492</v>
      </c>
      <c r="M584" s="9">
        <f t="shared" ref="M584:S584" si="295">M444+M479+M514+M549</f>
        <v>3.0835238967606739E-2</v>
      </c>
      <c r="N584" s="9">
        <f t="shared" si="295"/>
        <v>0</v>
      </c>
      <c r="O584" s="9">
        <f t="shared" si="295"/>
        <v>0</v>
      </c>
      <c r="P584" s="9">
        <f t="shared" si="295"/>
        <v>0</v>
      </c>
      <c r="Q584" s="9">
        <f t="shared" si="295"/>
        <v>0</v>
      </c>
      <c r="R584" s="9">
        <f t="shared" si="295"/>
        <v>0</v>
      </c>
      <c r="S584" s="9">
        <f t="shared" si="295"/>
        <v>0</v>
      </c>
      <c r="T584" s="83">
        <f t="shared" si="236"/>
        <v>3.0835238967606739E-2</v>
      </c>
      <c r="U584" s="9">
        <f t="shared" ref="U584:AA584" si="296">U444+U479+U514+U549</f>
        <v>0.64429844479070975</v>
      </c>
      <c r="V584" s="9">
        <f t="shared" si="296"/>
        <v>0.23597932055905524</v>
      </c>
      <c r="W584" s="9">
        <f t="shared" si="296"/>
        <v>0.35221812416939363</v>
      </c>
      <c r="X584" s="9">
        <f t="shared" si="296"/>
        <v>0.25052024214525476</v>
      </c>
      <c r="Y584" s="9">
        <f t="shared" si="296"/>
        <v>0.29862114726564537</v>
      </c>
      <c r="Z584" s="9">
        <f t="shared" si="296"/>
        <v>1.2657387487090128</v>
      </c>
      <c r="AA584" s="9">
        <f t="shared" si="296"/>
        <v>0.13276688903067965</v>
      </c>
      <c r="AB584" s="83">
        <f t="shared" si="238"/>
        <v>3.1801429166697512</v>
      </c>
      <c r="AC584" s="9">
        <f t="shared" ref="AC584:AI584" si="297">AC444+AC479+AC514+AC549</f>
        <v>0.20038150552321066</v>
      </c>
      <c r="AD584" s="9">
        <f t="shared" si="297"/>
        <v>5.2836840592756562E-2</v>
      </c>
      <c r="AE584" s="9">
        <f t="shared" si="297"/>
        <v>7.0773848231493797E-2</v>
      </c>
      <c r="AF584" s="9">
        <f t="shared" si="297"/>
        <v>9.5242540489469008E-2</v>
      </c>
      <c r="AG584" s="9">
        <f t="shared" si="297"/>
        <v>0.19722938392793679</v>
      </c>
      <c r="AH584" s="9">
        <f t="shared" si="297"/>
        <v>0.35554983316856714</v>
      </c>
      <c r="AI584" s="9">
        <f t="shared" si="297"/>
        <v>8.4402229789535488E-2</v>
      </c>
      <c r="AJ584" s="83">
        <f t="shared" si="240"/>
        <v>1.0564161817229696</v>
      </c>
    </row>
    <row r="585" spans="2:36" x14ac:dyDescent="0.3">
      <c r="B585" s="85">
        <f t="shared" si="241"/>
        <v>46112</v>
      </c>
      <c r="C585" s="3"/>
      <c r="D585" s="1"/>
      <c r="E585" s="9">
        <f t="shared" ref="E585:K585" si="298">E445+E480+E515+E550</f>
        <v>0.7220976055587931</v>
      </c>
      <c r="F585" s="9">
        <f t="shared" si="298"/>
        <v>0.74663936864901803</v>
      </c>
      <c r="G585" s="9">
        <f t="shared" si="298"/>
        <v>1.096958038086624</v>
      </c>
      <c r="H585" s="9">
        <f t="shared" si="298"/>
        <v>1.1272659428519216</v>
      </c>
      <c r="I585" s="9">
        <f t="shared" si="298"/>
        <v>2.5161537170769757</v>
      </c>
      <c r="J585" s="9">
        <f t="shared" si="298"/>
        <v>10.46749003744819</v>
      </c>
      <c r="K585" s="9">
        <f t="shared" si="298"/>
        <v>1.240157145813789</v>
      </c>
      <c r="L585" s="83">
        <f t="shared" si="234"/>
        <v>17.916761855485312</v>
      </c>
      <c r="M585" s="9">
        <f t="shared" ref="M585:S585" si="299">M445+M480+M515+M550</f>
        <v>3.2625248782464485E-2</v>
      </c>
      <c r="N585" s="9">
        <f t="shared" si="299"/>
        <v>0</v>
      </c>
      <c r="O585" s="9">
        <f t="shared" si="299"/>
        <v>0</v>
      </c>
      <c r="P585" s="9">
        <f t="shared" si="299"/>
        <v>0</v>
      </c>
      <c r="Q585" s="9">
        <f t="shared" si="299"/>
        <v>0</v>
      </c>
      <c r="R585" s="9">
        <f t="shared" si="299"/>
        <v>0</v>
      </c>
      <c r="S585" s="9">
        <f t="shared" si="299"/>
        <v>0</v>
      </c>
      <c r="T585" s="83">
        <f t="shared" si="236"/>
        <v>3.2625248782464485E-2</v>
      </c>
      <c r="U585" s="9">
        <f t="shared" ref="U585:AA585" si="300">U445+U480+U515+U550</f>
        <v>0.67739260413553892</v>
      </c>
      <c r="V585" s="9">
        <f t="shared" si="300"/>
        <v>0.23825848039158354</v>
      </c>
      <c r="W585" s="9">
        <f t="shared" si="300"/>
        <v>0.35602809240532685</v>
      </c>
      <c r="X585" s="9">
        <f t="shared" si="300"/>
        <v>0.25760617401984687</v>
      </c>
      <c r="Y585" s="9">
        <f t="shared" si="300"/>
        <v>0.30667814311858727</v>
      </c>
      <c r="Z585" s="9">
        <f t="shared" si="300"/>
        <v>1.2930436678976913</v>
      </c>
      <c r="AA585" s="9">
        <f t="shared" si="300"/>
        <v>0.13533047226424449</v>
      </c>
      <c r="AB585" s="83">
        <f t="shared" si="238"/>
        <v>3.2643376342328194</v>
      </c>
      <c r="AC585" s="9">
        <f t="shared" ref="AC585:AI585" si="301">AC445+AC480+AC515+AC550</f>
        <v>0.20522860575029409</v>
      </c>
      <c r="AD585" s="9">
        <f t="shared" si="301"/>
        <v>5.4127619818932105E-2</v>
      </c>
      <c r="AE585" s="9">
        <f t="shared" si="301"/>
        <v>7.2492413579364021E-2</v>
      </c>
      <c r="AF585" s="9">
        <f t="shared" si="301"/>
        <v>9.7463997343871261E-2</v>
      </c>
      <c r="AG585" s="9">
        <f t="shared" si="301"/>
        <v>0.20183877862146854</v>
      </c>
      <c r="AH585" s="9">
        <f t="shared" si="301"/>
        <v>0.3640553539527947</v>
      </c>
      <c r="AI585" s="9">
        <f t="shared" si="301"/>
        <v>8.6423924300770782E-2</v>
      </c>
      <c r="AJ585" s="83">
        <f t="shared" si="240"/>
        <v>1.0816306933674955</v>
      </c>
    </row>
    <row r="586" spans="2:36" x14ac:dyDescent="0.3">
      <c r="B586" s="85">
        <f t="shared" si="241"/>
        <v>46477</v>
      </c>
      <c r="C586" s="3"/>
      <c r="D586" s="1"/>
      <c r="E586" s="9">
        <f t="shared" ref="E586:K586" si="302">E446+E481+E516+E551</f>
        <v>0.7360070286530136</v>
      </c>
      <c r="F586" s="9">
        <f t="shared" si="302"/>
        <v>0.75037256549226283</v>
      </c>
      <c r="G586" s="9">
        <f t="shared" si="302"/>
        <v>1.1024428282770571</v>
      </c>
      <c r="H586" s="9">
        <f t="shared" si="302"/>
        <v>1.1630817441142443</v>
      </c>
      <c r="I586" s="9">
        <f t="shared" si="302"/>
        <v>2.5958107543536761</v>
      </c>
      <c r="J586" s="9">
        <f t="shared" si="302"/>
        <v>10.700144766428942</v>
      </c>
      <c r="K586" s="9">
        <f t="shared" si="302"/>
        <v>1.2674417620714094</v>
      </c>
      <c r="L586" s="83">
        <f t="shared" si="234"/>
        <v>18.315301449390606</v>
      </c>
      <c r="M586" s="9">
        <f t="shared" ref="M586:S586" si="303">M446+M481+M516+M551</f>
        <v>3.5619680684400183E-2</v>
      </c>
      <c r="N586" s="9">
        <f t="shared" si="303"/>
        <v>0</v>
      </c>
      <c r="O586" s="9">
        <f t="shared" si="303"/>
        <v>0</v>
      </c>
      <c r="P586" s="9">
        <f t="shared" si="303"/>
        <v>0</v>
      </c>
      <c r="Q586" s="9">
        <f t="shared" si="303"/>
        <v>0</v>
      </c>
      <c r="R586" s="9">
        <f t="shared" si="303"/>
        <v>0</v>
      </c>
      <c r="S586" s="9">
        <f t="shared" si="303"/>
        <v>0</v>
      </c>
      <c r="T586" s="83">
        <f t="shared" si="236"/>
        <v>3.5619680684400183E-2</v>
      </c>
      <c r="U586" s="9">
        <f t="shared" ref="U586:AA586" si="304">U446+U481+U516+U551</f>
        <v>0.68077956715621646</v>
      </c>
      <c r="V586" s="9">
        <f t="shared" si="304"/>
        <v>0.24739503276436639</v>
      </c>
      <c r="W586" s="9">
        <f t="shared" si="304"/>
        <v>0.36865041712489</v>
      </c>
      <c r="X586" s="9">
        <f t="shared" si="304"/>
        <v>0.26515590492275454</v>
      </c>
      <c r="Y586" s="9">
        <f t="shared" si="304"/>
        <v>0.31623152120149195</v>
      </c>
      <c r="Z586" s="9">
        <f t="shared" si="304"/>
        <v>1.3231493089322082</v>
      </c>
      <c r="AA586" s="9">
        <f t="shared" si="304"/>
        <v>0.13869257581856353</v>
      </c>
      <c r="AB586" s="83">
        <f t="shared" si="238"/>
        <v>3.3400543279204911</v>
      </c>
      <c r="AC586" s="9">
        <f t="shared" ref="AC586:AI586" si="305">AC446+AC481+AC516+AC551</f>
        <v>0.20993425127512652</v>
      </c>
      <c r="AD586" s="9">
        <f t="shared" si="305"/>
        <v>5.5372542826296181E-2</v>
      </c>
      <c r="AE586" s="9">
        <f t="shared" si="305"/>
        <v>7.4181526044970594E-2</v>
      </c>
      <c r="AF586" s="9">
        <f t="shared" si="305"/>
        <v>9.9765944986490482E-2</v>
      </c>
      <c r="AG586" s="9">
        <f t="shared" si="305"/>
        <v>0.20659567840458998</v>
      </c>
      <c r="AH586" s="9">
        <f t="shared" si="305"/>
        <v>0.37271130990325874</v>
      </c>
      <c r="AI586" s="9">
        <f t="shared" si="305"/>
        <v>8.84816190495121E-2</v>
      </c>
      <c r="AJ586" s="83">
        <f t="shared" si="240"/>
        <v>1.1070428724902446</v>
      </c>
    </row>
    <row r="587" spans="2:36" x14ac:dyDescent="0.3">
      <c r="B587" s="85">
        <f t="shared" si="241"/>
        <v>46843</v>
      </c>
      <c r="C587" s="3"/>
      <c r="D587" s="1"/>
      <c r="E587" s="9">
        <f t="shared" ref="E587:K587" si="306">E447+E482+E517+E552</f>
        <v>0.78916648415818158</v>
      </c>
      <c r="F587" s="9">
        <f t="shared" si="306"/>
        <v>0.7591130749892685</v>
      </c>
      <c r="G587" s="9">
        <f t="shared" si="306"/>
        <v>1.116661926386096</v>
      </c>
      <c r="H587" s="9">
        <f t="shared" si="306"/>
        <v>1.1888731764017768</v>
      </c>
      <c r="I587" s="9">
        <f t="shared" si="306"/>
        <v>2.6550320417226829</v>
      </c>
      <c r="J587" s="9">
        <f t="shared" si="306"/>
        <v>10.934864355448564</v>
      </c>
      <c r="K587" s="9">
        <f t="shared" si="306"/>
        <v>1.2949682205629607</v>
      </c>
      <c r="L587" s="83">
        <f t="shared" si="234"/>
        <v>18.73867927966953</v>
      </c>
      <c r="M587" s="9">
        <f t="shared" ref="M587:S587" si="307">M447+M482+M517+M552</f>
        <v>3.6991008422075242E-2</v>
      </c>
      <c r="N587" s="9">
        <f t="shared" si="307"/>
        <v>0</v>
      </c>
      <c r="O587" s="9">
        <f t="shared" si="307"/>
        <v>0</v>
      </c>
      <c r="P587" s="9">
        <f t="shared" si="307"/>
        <v>0</v>
      </c>
      <c r="Q587" s="9">
        <f t="shared" si="307"/>
        <v>0</v>
      </c>
      <c r="R587" s="9">
        <f t="shared" si="307"/>
        <v>0</v>
      </c>
      <c r="S587" s="9">
        <f t="shared" si="307"/>
        <v>0</v>
      </c>
      <c r="T587" s="83">
        <f t="shared" si="236"/>
        <v>3.6991008422075242E-2</v>
      </c>
      <c r="U587" s="9">
        <f t="shared" ref="U587:AA587" si="308">U447+U482+U517+U552</f>
        <v>0.69042640795763244</v>
      </c>
      <c r="V587" s="9">
        <f t="shared" si="308"/>
        <v>0.24974229127179934</v>
      </c>
      <c r="W587" s="9">
        <f t="shared" si="308"/>
        <v>0.37256308682369199</v>
      </c>
      <c r="X587" s="9">
        <f t="shared" si="308"/>
        <v>0.27112655882309233</v>
      </c>
      <c r="Y587" s="9">
        <f t="shared" si="308"/>
        <v>0.32327703518218631</v>
      </c>
      <c r="Z587" s="9">
        <f t="shared" si="308"/>
        <v>1.3568882251278356</v>
      </c>
      <c r="AA587" s="9">
        <f t="shared" si="308"/>
        <v>0.1422976723604962</v>
      </c>
      <c r="AB587" s="83">
        <f t="shared" si="238"/>
        <v>3.4063212775467342</v>
      </c>
      <c r="AC587" s="9">
        <f t="shared" ref="AC587:AI587" si="309">AC447+AC482+AC517+AC552</f>
        <v>0.21479055743815728</v>
      </c>
      <c r="AD587" s="9">
        <f t="shared" si="309"/>
        <v>5.6686292178747141E-2</v>
      </c>
      <c r="AE587" s="9">
        <f t="shared" si="309"/>
        <v>7.5930810860377992E-2</v>
      </c>
      <c r="AF587" s="9">
        <f t="shared" si="309"/>
        <v>0.10217683086300805</v>
      </c>
      <c r="AG587" s="9">
        <f t="shared" si="309"/>
        <v>0.21157653273641708</v>
      </c>
      <c r="AH587" s="9">
        <f t="shared" si="309"/>
        <v>0.38158549211661874</v>
      </c>
      <c r="AI587" s="9">
        <f t="shared" si="309"/>
        <v>9.0588150897886993E-2</v>
      </c>
      <c r="AJ587" s="83">
        <f t="shared" si="240"/>
        <v>1.1333346670912134</v>
      </c>
    </row>
    <row r="588" spans="2:36" x14ac:dyDescent="0.3">
      <c r="B588" s="85">
        <f t="shared" si="241"/>
        <v>47208</v>
      </c>
      <c r="C588" s="3"/>
      <c r="D588" s="1"/>
      <c r="E588" s="9">
        <f t="shared" ref="E588:K588" si="310">E448+E483+E518+E553</f>
        <v>0.79311231657897252</v>
      </c>
      <c r="F588" s="9">
        <f t="shared" si="310"/>
        <v>0.78233650438083502</v>
      </c>
      <c r="G588" s="9">
        <f t="shared" si="310"/>
        <v>1.1585851844015012</v>
      </c>
      <c r="H588" s="9">
        <f t="shared" si="310"/>
        <v>1.2170718386744768</v>
      </c>
      <c r="I588" s="9">
        <f t="shared" si="310"/>
        <v>2.7217170845751868</v>
      </c>
      <c r="J588" s="9">
        <f t="shared" si="310"/>
        <v>11.171663636739224</v>
      </c>
      <c r="K588" s="9">
        <f t="shared" si="310"/>
        <v>1.3227382575953757</v>
      </c>
      <c r="L588" s="83">
        <f t="shared" si="234"/>
        <v>19.16722482294557</v>
      </c>
      <c r="M588" s="9">
        <f t="shared" ref="M588:S588" si="311">M448+M483+M518+M553</f>
        <v>3.8836457480506327E-2</v>
      </c>
      <c r="N588" s="9">
        <f t="shared" si="311"/>
        <v>0</v>
      </c>
      <c r="O588" s="9">
        <f t="shared" si="311"/>
        <v>0</v>
      </c>
      <c r="P588" s="9">
        <f t="shared" si="311"/>
        <v>0</v>
      </c>
      <c r="Q588" s="9">
        <f t="shared" si="311"/>
        <v>0</v>
      </c>
      <c r="R588" s="9">
        <f t="shared" si="311"/>
        <v>0</v>
      </c>
      <c r="S588" s="9">
        <f t="shared" si="311"/>
        <v>0</v>
      </c>
      <c r="T588" s="83">
        <f t="shared" si="236"/>
        <v>3.8836457480506327E-2</v>
      </c>
      <c r="U588" s="9">
        <f t="shared" ref="U588:AA588" si="312">U448+U483+U518+U553</f>
        <v>0.72420154130922665</v>
      </c>
      <c r="V588" s="9">
        <f t="shared" si="312"/>
        <v>0.26013174869051997</v>
      </c>
      <c r="W588" s="9">
        <f t="shared" si="312"/>
        <v>0.38745654411377223</v>
      </c>
      <c r="X588" s="9">
        <f t="shared" si="312"/>
        <v>0.27715029036481054</v>
      </c>
      <c r="Y588" s="9">
        <f t="shared" si="312"/>
        <v>0.33038509851465758</v>
      </c>
      <c r="Z588" s="9">
        <f t="shared" si="312"/>
        <v>1.3909314517526958</v>
      </c>
      <c r="AA588" s="9">
        <f t="shared" si="312"/>
        <v>0.14593535255345275</v>
      </c>
      <c r="AB588" s="83">
        <f t="shared" si="238"/>
        <v>3.5161920272991356</v>
      </c>
      <c r="AC588" s="9">
        <f t="shared" ref="AC588:AI588" si="313">AC448+AC483+AC518+AC553</f>
        <v>0.21995172399107571</v>
      </c>
      <c r="AD588" s="9">
        <f t="shared" si="313"/>
        <v>5.8022315056686743E-2</v>
      </c>
      <c r="AE588" s="9">
        <f t="shared" si="313"/>
        <v>7.7715754186159641E-2</v>
      </c>
      <c r="AF588" s="9">
        <f t="shared" si="313"/>
        <v>0.10457559783896055</v>
      </c>
      <c r="AG588" s="9">
        <f t="shared" si="313"/>
        <v>0.21656955348840007</v>
      </c>
      <c r="AH588" s="9">
        <f t="shared" si="313"/>
        <v>0.39061411161734783</v>
      </c>
      <c r="AI588" s="9">
        <f t="shared" si="313"/>
        <v>9.2731608753222894E-2</v>
      </c>
      <c r="AJ588" s="83">
        <f t="shared" si="240"/>
        <v>1.1601806649318533</v>
      </c>
    </row>
    <row r="589" spans="2:36" x14ac:dyDescent="0.3">
      <c r="B589" s="85">
        <f t="shared" si="241"/>
        <v>47573</v>
      </c>
      <c r="C589" s="3"/>
      <c r="D589" s="1"/>
      <c r="E589" s="9">
        <f t="shared" ref="E589:K589" si="314">E449+E484+E519+E554</f>
        <v>0.79707787816186715</v>
      </c>
      <c r="F589" s="9">
        <f t="shared" si="314"/>
        <v>0.80314889327345351</v>
      </c>
      <c r="G589" s="9">
        <f t="shared" si="314"/>
        <v>1.1776747302998989</v>
      </c>
      <c r="H589" s="9">
        <f t="shared" si="314"/>
        <v>1.2418842085001529</v>
      </c>
      <c r="I589" s="9">
        <f t="shared" si="314"/>
        <v>2.7711178296046421</v>
      </c>
      <c r="J589" s="9">
        <f t="shared" si="314"/>
        <v>11.482969544455383</v>
      </c>
      <c r="K589" s="9">
        <f t="shared" si="314"/>
        <v>1.364423004595591</v>
      </c>
      <c r="L589" s="83">
        <f t="shared" si="234"/>
        <v>19.638296088890986</v>
      </c>
      <c r="M589" s="9">
        <f t="shared" ref="M589:S589" si="315">M449+M484+M519+M554</f>
        <v>4.0235831226237806E-2</v>
      </c>
      <c r="N589" s="9">
        <f t="shared" si="315"/>
        <v>0</v>
      </c>
      <c r="O589" s="9">
        <f t="shared" si="315"/>
        <v>0</v>
      </c>
      <c r="P589" s="9">
        <f t="shared" si="315"/>
        <v>0</v>
      </c>
      <c r="Q589" s="9">
        <f t="shared" si="315"/>
        <v>0</v>
      </c>
      <c r="R589" s="9">
        <f t="shared" si="315"/>
        <v>0</v>
      </c>
      <c r="S589" s="9">
        <f t="shared" si="315"/>
        <v>0</v>
      </c>
      <c r="T589" s="83">
        <f t="shared" si="236"/>
        <v>4.0235831226237806E-2</v>
      </c>
      <c r="U589" s="9">
        <f t="shared" ref="U589:AA589" si="316">U449+U484+U519+U554</f>
        <v>0.72782254901577259</v>
      </c>
      <c r="V589" s="9">
        <f t="shared" si="316"/>
        <v>0.26541928536575915</v>
      </c>
      <c r="W589" s="9">
        <f t="shared" si="316"/>
        <v>0.39728846108934973</v>
      </c>
      <c r="X589" s="9">
        <f t="shared" si="316"/>
        <v>0.28322748105797524</v>
      </c>
      <c r="Y589" s="9">
        <f t="shared" si="316"/>
        <v>0.33755616055457394</v>
      </c>
      <c r="Z589" s="9">
        <f t="shared" si="316"/>
        <v>1.4221537444146741</v>
      </c>
      <c r="AA589" s="9">
        <f t="shared" si="316"/>
        <v>0.14877154579211874</v>
      </c>
      <c r="AB589" s="83">
        <f t="shared" si="238"/>
        <v>3.582239227290223</v>
      </c>
      <c r="AC589" s="9">
        <f t="shared" ref="AC589:AI589" si="317">AC449+AC484+AC519+AC554</f>
        <v>0.22534683624680132</v>
      </c>
      <c r="AD589" s="9">
        <f t="shared" si="317"/>
        <v>5.9396635107983202E-2</v>
      </c>
      <c r="AE589" s="9">
        <f t="shared" si="317"/>
        <v>7.9565706711532819E-2</v>
      </c>
      <c r="AF589" s="9">
        <f t="shared" si="317"/>
        <v>0.10705469345363713</v>
      </c>
      <c r="AG589" s="9">
        <f t="shared" si="317"/>
        <v>0.22168074961851442</v>
      </c>
      <c r="AH589" s="9">
        <f t="shared" si="317"/>
        <v>0.39986565696309617</v>
      </c>
      <c r="AI589" s="9">
        <f t="shared" si="317"/>
        <v>9.4924962201614685E-2</v>
      </c>
      <c r="AJ589" s="83">
        <f t="shared" si="240"/>
        <v>1.1878352403031798</v>
      </c>
    </row>
    <row r="590" spans="2:36" x14ac:dyDescent="0.3">
      <c r="B590" s="85">
        <f t="shared" si="241"/>
        <v>47938</v>
      </c>
      <c r="C590" s="3"/>
      <c r="D590" s="1"/>
      <c r="E590" s="9">
        <f t="shared" ref="E590:K590" si="318">E450+E485+E520+E555</f>
        <v>0.81156973131659571</v>
      </c>
      <c r="F590" s="9">
        <f t="shared" si="318"/>
        <v>0.81222848888148935</v>
      </c>
      <c r="G590" s="9">
        <f t="shared" si="318"/>
        <v>1.1924012452832251</v>
      </c>
      <c r="H590" s="9">
        <f t="shared" si="318"/>
        <v>1.2683707941618898</v>
      </c>
      <c r="I590" s="9">
        <f t="shared" si="318"/>
        <v>2.8319127598016616</v>
      </c>
      <c r="J590" s="9">
        <f t="shared" si="318"/>
        <v>11.766782302086058</v>
      </c>
      <c r="K590" s="9">
        <f t="shared" si="318"/>
        <v>1.394563680519918</v>
      </c>
      <c r="L590" s="83">
        <f t="shared" si="234"/>
        <v>20.077829002050837</v>
      </c>
      <c r="M590" s="9">
        <f t="shared" ref="M590:S590" si="319">M450+M485+M520+M555</f>
        <v>4.2114150851203319E-2</v>
      </c>
      <c r="N590" s="9">
        <f t="shared" si="319"/>
        <v>0</v>
      </c>
      <c r="O590" s="9">
        <f t="shared" si="319"/>
        <v>0</v>
      </c>
      <c r="P590" s="9">
        <f t="shared" si="319"/>
        <v>0</v>
      </c>
      <c r="Q590" s="9">
        <f t="shared" si="319"/>
        <v>0</v>
      </c>
      <c r="R590" s="9">
        <f t="shared" si="319"/>
        <v>0</v>
      </c>
      <c r="S590" s="9">
        <f t="shared" si="319"/>
        <v>0</v>
      </c>
      <c r="T590" s="83">
        <f t="shared" si="236"/>
        <v>4.2114150851203319E-2</v>
      </c>
      <c r="U590" s="9">
        <f t="shared" ref="U590:AA590" si="320">U450+U485+U520+U555</f>
        <v>0.7377987178720613</v>
      </c>
      <c r="V590" s="9">
        <f t="shared" si="320"/>
        <v>0.2719719514117766</v>
      </c>
      <c r="W590" s="9">
        <f t="shared" si="320"/>
        <v>0.40450207000908067</v>
      </c>
      <c r="X590" s="9">
        <f t="shared" si="320"/>
        <v>0.28935851490081244</v>
      </c>
      <c r="Y590" s="9">
        <f t="shared" si="320"/>
        <v>0.34479067358742677</v>
      </c>
      <c r="Z590" s="9">
        <f t="shared" si="320"/>
        <v>1.4504982300273574</v>
      </c>
      <c r="AA590" s="9">
        <f t="shared" si="320"/>
        <v>0.15208563866768932</v>
      </c>
      <c r="AB590" s="83">
        <f t="shared" si="238"/>
        <v>3.651005796476205</v>
      </c>
      <c r="AC590" s="9">
        <f t="shared" ref="AC590:AI590" si="321">AC450+AC485+AC520+AC555</f>
        <v>0.23079040083198443</v>
      </c>
      <c r="AD590" s="9">
        <f t="shared" si="321"/>
        <v>6.0815362526605424E-2</v>
      </c>
      <c r="AE590" s="9">
        <f t="shared" si="321"/>
        <v>8.1428685867685174E-2</v>
      </c>
      <c r="AF590" s="9">
        <f t="shared" si="321"/>
        <v>0.1096232245745688</v>
      </c>
      <c r="AG590" s="9">
        <f t="shared" si="321"/>
        <v>0.22701529311534324</v>
      </c>
      <c r="AH590" s="9">
        <f t="shared" si="321"/>
        <v>0.40941860784905704</v>
      </c>
      <c r="AI590" s="9">
        <f t="shared" si="321"/>
        <v>9.7187064149199157E-2</v>
      </c>
      <c r="AJ590" s="83">
        <f t="shared" si="240"/>
        <v>1.2162786389144433</v>
      </c>
    </row>
    <row r="591" spans="2:36" x14ac:dyDescent="0.3">
      <c r="B591" s="85">
        <f t="shared" si="241"/>
        <v>48304</v>
      </c>
      <c r="C591" s="3"/>
      <c r="D591" s="1"/>
      <c r="E591" s="9">
        <f t="shared" ref="E591:K591" si="322">E451+E486+E521+E556</f>
        <v>0.84139016662224508</v>
      </c>
      <c r="F591" s="9">
        <f t="shared" si="322"/>
        <v>0.83601037282105051</v>
      </c>
      <c r="G591" s="9">
        <f t="shared" si="322"/>
        <v>1.2352510291574905</v>
      </c>
      <c r="H591" s="9">
        <f t="shared" si="322"/>
        <v>1.3056541891560953</v>
      </c>
      <c r="I591" s="9">
        <f t="shared" si="322"/>
        <v>2.9148423521315996</v>
      </c>
      <c r="J591" s="9">
        <f t="shared" si="322"/>
        <v>12.010486729640187</v>
      </c>
      <c r="K591" s="9">
        <f t="shared" si="322"/>
        <v>1.4231527225926557</v>
      </c>
      <c r="L591" s="83">
        <f t="shared" si="234"/>
        <v>20.566787562121323</v>
      </c>
      <c r="M591" s="9">
        <f t="shared" ref="M591:S591" si="323">M451+M486+M521+M556</f>
        <v>4.5227521279336533E-2</v>
      </c>
      <c r="N591" s="9">
        <f t="shared" si="323"/>
        <v>0</v>
      </c>
      <c r="O591" s="9">
        <f t="shared" si="323"/>
        <v>0</v>
      </c>
      <c r="P591" s="9">
        <f t="shared" si="323"/>
        <v>0</v>
      </c>
      <c r="Q591" s="9">
        <f t="shared" si="323"/>
        <v>0</v>
      </c>
      <c r="R591" s="9">
        <f t="shared" si="323"/>
        <v>0</v>
      </c>
      <c r="S591" s="9">
        <f t="shared" si="323"/>
        <v>0</v>
      </c>
      <c r="T591" s="83">
        <f t="shared" si="236"/>
        <v>4.5227521279336533E-2</v>
      </c>
      <c r="U591" s="9">
        <f t="shared" ref="U591:AA591" si="324">U451+U486+U521+U556</f>
        <v>0.77226783580837843</v>
      </c>
      <c r="V591" s="9">
        <f t="shared" si="324"/>
        <v>0.27735865755188838</v>
      </c>
      <c r="W591" s="9">
        <f t="shared" si="324"/>
        <v>0.41449835832254112</v>
      </c>
      <c r="X591" s="9">
        <f t="shared" si="324"/>
        <v>0.29681584019622087</v>
      </c>
      <c r="Y591" s="9">
        <f t="shared" si="324"/>
        <v>0.35327791170565459</v>
      </c>
      <c r="Z591" s="9">
        <f t="shared" si="324"/>
        <v>1.4883179237929576</v>
      </c>
      <c r="AA591" s="9">
        <f t="shared" si="324"/>
        <v>0.1559865472783028</v>
      </c>
      <c r="AB591" s="83">
        <f t="shared" si="238"/>
        <v>3.7585230746559435</v>
      </c>
      <c r="AC591" s="9">
        <f t="shared" ref="AC591:AI591" si="325">AC451+AC486+AC521+AC556</f>
        <v>0.23609318186029202</v>
      </c>
      <c r="AD591" s="9">
        <f t="shared" si="325"/>
        <v>6.2235874887341065E-2</v>
      </c>
      <c r="AE591" s="9">
        <f t="shared" si="325"/>
        <v>8.3352497338143108E-2</v>
      </c>
      <c r="AF591" s="9">
        <f t="shared" si="325"/>
        <v>0.1121751162111122</v>
      </c>
      <c r="AG591" s="9">
        <f t="shared" si="325"/>
        <v>0.23229516244931891</v>
      </c>
      <c r="AH591" s="9">
        <f t="shared" si="325"/>
        <v>0.4190670688669158</v>
      </c>
      <c r="AI591" s="9">
        <f t="shared" si="325"/>
        <v>9.9486007686288541E-2</v>
      </c>
      <c r="AJ591" s="83">
        <f t="shared" si="240"/>
        <v>1.2447049092994116</v>
      </c>
    </row>
    <row r="592" spans="2:36" x14ac:dyDescent="0.3">
      <c r="B592" s="85">
        <f t="shared" si="241"/>
        <v>48669</v>
      </c>
      <c r="C592" s="3"/>
      <c r="D592" s="1"/>
      <c r="E592" s="9">
        <f t="shared" ref="E592:K592" si="326">E452+E487+E522+E557</f>
        <v>0.87043455560313854</v>
      </c>
      <c r="F592" s="9">
        <f t="shared" si="326"/>
        <v>0.86246052756636082</v>
      </c>
      <c r="G592" s="9">
        <f t="shared" si="326"/>
        <v>1.2638510961865683</v>
      </c>
      <c r="H592" s="9">
        <f t="shared" si="326"/>
        <v>1.3432787088303892</v>
      </c>
      <c r="I592" s="9">
        <f t="shared" si="326"/>
        <v>2.9985304425658414</v>
      </c>
      <c r="J592" s="9">
        <f t="shared" si="326"/>
        <v>12.256334031912308</v>
      </c>
      <c r="K592" s="9">
        <f t="shared" si="326"/>
        <v>1.4519927909941082</v>
      </c>
      <c r="L592" s="83">
        <f t="shared" si="234"/>
        <v>21.046882153658714</v>
      </c>
      <c r="M592" s="9">
        <f t="shared" ref="M592:S592" si="327">M452+M487+M522+M557</f>
        <v>4.8370972557979793E-2</v>
      </c>
      <c r="N592" s="9">
        <f t="shared" si="327"/>
        <v>0</v>
      </c>
      <c r="O592" s="9">
        <f t="shared" si="327"/>
        <v>0</v>
      </c>
      <c r="P592" s="9">
        <f t="shared" si="327"/>
        <v>0</v>
      </c>
      <c r="Q592" s="9">
        <f t="shared" si="327"/>
        <v>0</v>
      </c>
      <c r="R592" s="9">
        <f t="shared" si="327"/>
        <v>0</v>
      </c>
      <c r="S592" s="9">
        <f t="shared" si="327"/>
        <v>0</v>
      </c>
      <c r="T592" s="83">
        <f t="shared" si="236"/>
        <v>4.8370972557979793E-2</v>
      </c>
      <c r="U592" s="9">
        <f t="shared" ref="U592:AA592" si="328">U452+U487+U522+U557</f>
        <v>0.78252976008614461</v>
      </c>
      <c r="V592" s="9">
        <f t="shared" si="328"/>
        <v>0.27988377022901245</v>
      </c>
      <c r="W592" s="9">
        <f t="shared" si="328"/>
        <v>0.41869252311530941</v>
      </c>
      <c r="X592" s="9">
        <f t="shared" si="328"/>
        <v>0.30475183428157804</v>
      </c>
      <c r="Y592" s="9">
        <f t="shared" si="328"/>
        <v>0.36330791587308298</v>
      </c>
      <c r="Z592" s="9">
        <f t="shared" si="328"/>
        <v>1.5235675770853825</v>
      </c>
      <c r="AA592" s="9">
        <f t="shared" si="328"/>
        <v>0.15975163607617093</v>
      </c>
      <c r="AB592" s="83">
        <f t="shared" si="238"/>
        <v>3.8324850167466806</v>
      </c>
      <c r="AC592" s="9">
        <f t="shared" ref="AC592:AI592" si="329">AC452+AC487+AC522+AC557</f>
        <v>0.24163375439834217</v>
      </c>
      <c r="AD592" s="9">
        <f t="shared" si="329"/>
        <v>6.3755011448949253E-2</v>
      </c>
      <c r="AE592" s="9">
        <f t="shared" si="329"/>
        <v>8.5389541002561409E-2</v>
      </c>
      <c r="AF592" s="9">
        <f t="shared" si="329"/>
        <v>0.11484037262430748</v>
      </c>
      <c r="AG592" s="9">
        <f t="shared" si="329"/>
        <v>0.23780816798789198</v>
      </c>
      <c r="AH592" s="9">
        <f t="shared" si="329"/>
        <v>0.42901259933929919</v>
      </c>
      <c r="AI592" s="9">
        <f t="shared" si="329"/>
        <v>0.10183846013539882</v>
      </c>
      <c r="AJ592" s="83">
        <f t="shared" si="240"/>
        <v>1.2742779069367502</v>
      </c>
    </row>
    <row r="593" spans="2:36" x14ac:dyDescent="0.3">
      <c r="B593" s="85">
        <f t="shared" si="241"/>
        <v>49034</v>
      </c>
      <c r="C593" s="3"/>
      <c r="D593" s="1"/>
      <c r="E593" s="9">
        <f t="shared" ref="E593:K593" si="330">E453+E488+E523+E558</f>
        <v>0.87478672838115434</v>
      </c>
      <c r="F593" s="9">
        <f t="shared" si="330"/>
        <v>0.88669127213283527</v>
      </c>
      <c r="G593" s="9">
        <f t="shared" si="330"/>
        <v>1.3074279292862701</v>
      </c>
      <c r="H593" s="9">
        <f t="shared" si="330"/>
        <v>1.3705779477850579</v>
      </c>
      <c r="I593" s="9">
        <f t="shared" si="330"/>
        <v>3.061170052261398</v>
      </c>
      <c r="J593" s="9">
        <f t="shared" si="330"/>
        <v>12.613093516344918</v>
      </c>
      <c r="K593" s="9">
        <f t="shared" si="330"/>
        <v>1.498055976377991</v>
      </c>
      <c r="L593" s="83">
        <f t="shared" si="234"/>
        <v>21.611803422569622</v>
      </c>
      <c r="M593" s="9">
        <f t="shared" ref="M593:S593" si="331">M453+M488+M523+M558</f>
        <v>4.9842304090332953E-2</v>
      </c>
      <c r="N593" s="9">
        <f t="shared" si="331"/>
        <v>0</v>
      </c>
      <c r="O593" s="9">
        <f t="shared" si="331"/>
        <v>0</v>
      </c>
      <c r="P593" s="9">
        <f t="shared" si="331"/>
        <v>0</v>
      </c>
      <c r="Q593" s="9">
        <f t="shared" si="331"/>
        <v>0</v>
      </c>
      <c r="R593" s="9">
        <f t="shared" si="331"/>
        <v>0</v>
      </c>
      <c r="S593" s="9">
        <f t="shared" si="331"/>
        <v>0</v>
      </c>
      <c r="T593" s="83">
        <f t="shared" si="236"/>
        <v>4.9842304090332953E-2</v>
      </c>
      <c r="U593" s="9">
        <f t="shared" ref="U593:AA593" si="332">U453+U488+U523+U558</f>
        <v>0.80237830140403876</v>
      </c>
      <c r="V593" s="9">
        <f t="shared" si="332"/>
        <v>0.29065475033259458</v>
      </c>
      <c r="W593" s="9">
        <f t="shared" si="332"/>
        <v>0.43414566762277462</v>
      </c>
      <c r="X593" s="9">
        <f t="shared" si="332"/>
        <v>0.31106156754369141</v>
      </c>
      <c r="Y593" s="9">
        <f t="shared" si="332"/>
        <v>0.37075480536423827</v>
      </c>
      <c r="Z593" s="9">
        <f t="shared" si="332"/>
        <v>1.5620590537924923</v>
      </c>
      <c r="AA593" s="9">
        <f t="shared" si="332"/>
        <v>0.16372235799001006</v>
      </c>
      <c r="AB593" s="83">
        <f t="shared" si="238"/>
        <v>3.9347765040498399</v>
      </c>
      <c r="AC593" s="9">
        <f t="shared" ref="AC593:AI593" si="333">AC453+AC488+AC523+AC558</f>
        <v>0.24733586832570828</v>
      </c>
      <c r="AD593" s="9">
        <f t="shared" si="333"/>
        <v>6.5260898329072947E-2</v>
      </c>
      <c r="AE593" s="9">
        <f t="shared" si="333"/>
        <v>8.7394824710587932E-2</v>
      </c>
      <c r="AF593" s="9">
        <f t="shared" si="333"/>
        <v>0.11759501986215934</v>
      </c>
      <c r="AG593" s="9">
        <f t="shared" si="333"/>
        <v>0.24351572014022183</v>
      </c>
      <c r="AH593" s="9">
        <f t="shared" si="333"/>
        <v>0.43920222999735592</v>
      </c>
      <c r="AI593" s="9">
        <f t="shared" si="333"/>
        <v>0.10426005486155564</v>
      </c>
      <c r="AJ593" s="83">
        <f t="shared" si="240"/>
        <v>1.3045646162266618</v>
      </c>
    </row>
    <row r="594" spans="2:36" x14ac:dyDescent="0.3">
      <c r="B594" s="85">
        <f t="shared" si="241"/>
        <v>49399</v>
      </c>
      <c r="C594" s="3"/>
      <c r="D594" s="1"/>
      <c r="E594" s="9">
        <f t="shared" ref="E594:K594" si="334">E454+E489+E524+E559</f>
        <v>0.88987883629162079</v>
      </c>
      <c r="F594" s="9">
        <f t="shared" si="334"/>
        <v>0.89629061877076288</v>
      </c>
      <c r="G594" s="9">
        <f t="shared" si="334"/>
        <v>1.3229813032369586</v>
      </c>
      <c r="H594" s="9">
        <f t="shared" si="334"/>
        <v>1.4003611640123343</v>
      </c>
      <c r="I594" s="9">
        <f t="shared" si="334"/>
        <v>3.1315082443783306</v>
      </c>
      <c r="J594" s="9">
        <f t="shared" si="334"/>
        <v>12.942176167127851</v>
      </c>
      <c r="K594" s="9">
        <f t="shared" si="334"/>
        <v>1.5323752915558049</v>
      </c>
      <c r="L594" s="83">
        <f t="shared" si="234"/>
        <v>22.115571625373665</v>
      </c>
      <c r="M594" s="9">
        <f t="shared" ref="M594:S594" si="335">M454+M489+M524+M559</f>
        <v>5.1802451299684402E-2</v>
      </c>
      <c r="N594" s="9">
        <f t="shared" si="335"/>
        <v>0</v>
      </c>
      <c r="O594" s="9">
        <f t="shared" si="335"/>
        <v>0</v>
      </c>
      <c r="P594" s="9">
        <f t="shared" si="335"/>
        <v>0</v>
      </c>
      <c r="Q594" s="9">
        <f t="shared" si="335"/>
        <v>0</v>
      </c>
      <c r="R594" s="9">
        <f t="shared" si="335"/>
        <v>0</v>
      </c>
      <c r="S594" s="9">
        <f t="shared" si="335"/>
        <v>0</v>
      </c>
      <c r="T594" s="83">
        <f t="shared" si="236"/>
        <v>5.1802451299684402E-2</v>
      </c>
      <c r="U594" s="9">
        <f t="shared" ref="U594:AA594" si="336">U454+U489+U524+U559</f>
        <v>0.82808351046435014</v>
      </c>
      <c r="V594" s="9">
        <f t="shared" si="336"/>
        <v>0.29619557567989063</v>
      </c>
      <c r="W594" s="9">
        <f t="shared" si="336"/>
        <v>0.4444103796238244</v>
      </c>
      <c r="X594" s="9">
        <f t="shared" si="336"/>
        <v>0.31871801763439839</v>
      </c>
      <c r="Y594" s="9">
        <f t="shared" si="336"/>
        <v>0.37947382150437137</v>
      </c>
      <c r="Z594" s="9">
        <f t="shared" si="336"/>
        <v>1.5979561885732414</v>
      </c>
      <c r="AA594" s="9">
        <f t="shared" si="336"/>
        <v>0.16755605203095303</v>
      </c>
      <c r="AB594" s="83">
        <f t="shared" si="238"/>
        <v>4.0323935455110291</v>
      </c>
      <c r="AC594" s="9">
        <f t="shared" ref="AC594:AI594" si="337">AC454+AC489+AC524+AC559</f>
        <v>0.25343829871347856</v>
      </c>
      <c r="AD594" s="9">
        <f t="shared" si="337"/>
        <v>6.6818109706121301E-2</v>
      </c>
      <c r="AE594" s="9">
        <f t="shared" si="337"/>
        <v>8.9488951694871338E-2</v>
      </c>
      <c r="AF594" s="9">
        <f t="shared" si="337"/>
        <v>0.12039996678142287</v>
      </c>
      <c r="AG594" s="9">
        <f t="shared" si="337"/>
        <v>0.24931633022559946</v>
      </c>
      <c r="AH594" s="9">
        <f t="shared" si="337"/>
        <v>0.44962748790129553</v>
      </c>
      <c r="AI594" s="9">
        <f t="shared" si="337"/>
        <v>0.10672371919426811</v>
      </c>
      <c r="AJ594" s="83">
        <f t="shared" si="240"/>
        <v>1.335812864217057</v>
      </c>
    </row>
    <row r="595" spans="2:36" x14ac:dyDescent="0.3">
      <c r="B595" s="85">
        <f t="shared" si="241"/>
        <v>49765</v>
      </c>
      <c r="C595" s="3"/>
      <c r="D595" s="1"/>
      <c r="E595" s="9">
        <f t="shared" ref="E595:K595" si="338">E455+E490+E525+E560</f>
        <v>0.92060994614051883</v>
      </c>
      <c r="F595" s="9">
        <f t="shared" si="338"/>
        <v>0.93830430391084629</v>
      </c>
      <c r="G595" s="9">
        <f t="shared" si="338"/>
        <v>1.3809278327621695</v>
      </c>
      <c r="H595" s="9">
        <f t="shared" si="338"/>
        <v>1.4266588604060997</v>
      </c>
      <c r="I595" s="9">
        <f t="shared" si="338"/>
        <v>3.1840452218714734</v>
      </c>
      <c r="J595" s="9">
        <f t="shared" si="338"/>
        <v>13.195482797456274</v>
      </c>
      <c r="K595" s="9">
        <f t="shared" si="338"/>
        <v>1.5620889694122975</v>
      </c>
      <c r="L595" s="83">
        <f t="shared" si="234"/>
        <v>22.608117931959679</v>
      </c>
      <c r="M595" s="9">
        <f t="shared" ref="M595:S595" si="339">M455+M490+M525+M560</f>
        <v>5.5022756096702721E-2</v>
      </c>
      <c r="N595" s="9">
        <f t="shared" si="339"/>
        <v>0</v>
      </c>
      <c r="O595" s="9">
        <f t="shared" si="339"/>
        <v>0</v>
      </c>
      <c r="P595" s="9">
        <f t="shared" si="339"/>
        <v>0</v>
      </c>
      <c r="Q595" s="9">
        <f t="shared" si="339"/>
        <v>0</v>
      </c>
      <c r="R595" s="9">
        <f t="shared" si="339"/>
        <v>0</v>
      </c>
      <c r="S595" s="9">
        <f t="shared" si="339"/>
        <v>0</v>
      </c>
      <c r="T595" s="83">
        <f t="shared" si="236"/>
        <v>5.5022756096702721E-2</v>
      </c>
      <c r="U595" s="9">
        <f t="shared" ref="U595:AA595" si="340">U455+U490+U525+U560</f>
        <v>0.84831957785662282</v>
      </c>
      <c r="V595" s="9">
        <f t="shared" si="340"/>
        <v>0.30303407535867155</v>
      </c>
      <c r="W595" s="9">
        <f t="shared" si="340"/>
        <v>0.45199159064354771</v>
      </c>
      <c r="X595" s="9">
        <f t="shared" si="340"/>
        <v>0.32686078603031776</v>
      </c>
      <c r="Y595" s="9">
        <f t="shared" si="340"/>
        <v>0.38975938024397433</v>
      </c>
      <c r="Z595" s="9">
        <f t="shared" si="340"/>
        <v>1.6371291165669781</v>
      </c>
      <c r="AA595" s="9">
        <f t="shared" si="340"/>
        <v>0.17159759496099397</v>
      </c>
      <c r="AB595" s="83">
        <f t="shared" si="238"/>
        <v>4.1286921216611061</v>
      </c>
      <c r="AC595" s="9">
        <f t="shared" ref="AC595:AI595" si="341">AC455+AC490+AC525+AC560</f>
        <v>0.25924448716260301</v>
      </c>
      <c r="AD595" s="9">
        <f t="shared" si="341"/>
        <v>6.8389261674481894E-2</v>
      </c>
      <c r="AE595" s="9">
        <f t="shared" si="341"/>
        <v>9.1601835078379795E-2</v>
      </c>
      <c r="AF595" s="9">
        <f t="shared" si="341"/>
        <v>0.12325853324301755</v>
      </c>
      <c r="AG595" s="9">
        <f t="shared" si="341"/>
        <v>0.25524645148561081</v>
      </c>
      <c r="AH595" s="9">
        <f t="shared" si="341"/>
        <v>0.46030401478420491</v>
      </c>
      <c r="AI595" s="9">
        <f t="shared" si="341"/>
        <v>0.10926915829350281</v>
      </c>
      <c r="AJ595" s="83">
        <f t="shared" si="240"/>
        <v>1.3673137417218009</v>
      </c>
    </row>
    <row r="596" spans="2:36" x14ac:dyDescent="0.3">
      <c r="B596" s="85">
        <f t="shared" si="241"/>
        <v>50130</v>
      </c>
      <c r="C596" s="3"/>
      <c r="D596" s="1"/>
      <c r="E596" s="9">
        <f t="shared" ref="E596:K596" si="342">E456+E491+E526+E561</f>
        <v>0.95055092083192394</v>
      </c>
      <c r="F596" s="9">
        <f t="shared" si="342"/>
        <v>0.94299582543040017</v>
      </c>
      <c r="G596" s="9">
        <f t="shared" si="342"/>
        <v>1.3878324719259798</v>
      </c>
      <c r="H596" s="9">
        <f t="shared" si="342"/>
        <v>1.454685289086066</v>
      </c>
      <c r="I596" s="9">
        <f t="shared" si="342"/>
        <v>3.2483306893034793</v>
      </c>
      <c r="J596" s="9">
        <f t="shared" si="342"/>
        <v>13.525983699782067</v>
      </c>
      <c r="K596" s="9">
        <f t="shared" si="342"/>
        <v>1.6062165234311281</v>
      </c>
      <c r="L596" s="83">
        <f t="shared" si="234"/>
        <v>23.116595419791047</v>
      </c>
      <c r="M596" s="9">
        <f t="shared" ref="M596:S596" si="343">M456+M491+M526+M561</f>
        <v>5.8273968880408741E-2</v>
      </c>
      <c r="N596" s="9">
        <f t="shared" si="343"/>
        <v>0</v>
      </c>
      <c r="O596" s="9">
        <f t="shared" si="343"/>
        <v>0</v>
      </c>
      <c r="P596" s="9">
        <f t="shared" si="343"/>
        <v>0</v>
      </c>
      <c r="Q596" s="9">
        <f t="shared" si="343"/>
        <v>0</v>
      </c>
      <c r="R596" s="9">
        <f t="shared" si="343"/>
        <v>0</v>
      </c>
      <c r="S596" s="9">
        <f t="shared" si="343"/>
        <v>0</v>
      </c>
      <c r="T596" s="83">
        <f t="shared" si="236"/>
        <v>5.8273968880408741E-2</v>
      </c>
      <c r="U596" s="9">
        <f t="shared" ref="U596:AA596" si="344">U456+U491+U526+U561</f>
        <v>0.85256117574590573</v>
      </c>
      <c r="V596" s="9">
        <f t="shared" si="344"/>
        <v>0.31406208444522765</v>
      </c>
      <c r="W596" s="9">
        <f t="shared" si="344"/>
        <v>0.46781262936313456</v>
      </c>
      <c r="X596" s="9">
        <f t="shared" si="344"/>
        <v>0.33335321320883898</v>
      </c>
      <c r="Y596" s="9">
        <f t="shared" si="344"/>
        <v>0.39742340528569797</v>
      </c>
      <c r="Z596" s="9">
        <f t="shared" si="344"/>
        <v>1.6766538249359382</v>
      </c>
      <c r="AA596" s="9">
        <f t="shared" si="344"/>
        <v>0.1756753644190345</v>
      </c>
      <c r="AB596" s="83">
        <f t="shared" si="238"/>
        <v>4.217541697403778</v>
      </c>
      <c r="AC596" s="9">
        <f t="shared" ref="AC596:AI596" si="345">AC456+AC491+AC526+AC561</f>
        <v>0.26537459397495905</v>
      </c>
      <c r="AD596" s="9">
        <f t="shared" si="345"/>
        <v>6.9974454709783473E-2</v>
      </c>
      <c r="AE596" s="9">
        <f t="shared" si="345"/>
        <v>9.3733610071930942E-2</v>
      </c>
      <c r="AF596" s="9">
        <f t="shared" si="345"/>
        <v>0.12614267537005863</v>
      </c>
      <c r="AG596" s="9">
        <f t="shared" si="345"/>
        <v>0.26122964104996654</v>
      </c>
      <c r="AH596" s="9">
        <f t="shared" si="345"/>
        <v>0.47130003749254468</v>
      </c>
      <c r="AI596" s="9">
        <f t="shared" si="345"/>
        <v>0.11187679623407086</v>
      </c>
      <c r="AJ596" s="83">
        <f t="shared" si="240"/>
        <v>1.3996318089033142</v>
      </c>
    </row>
    <row r="597" spans="2:36" x14ac:dyDescent="0.3">
      <c r="B597" s="85">
        <f t="shared" si="241"/>
        <v>50495</v>
      </c>
      <c r="C597" s="3"/>
      <c r="D597" s="1"/>
      <c r="E597" s="9">
        <f t="shared" ref="E597:K597" si="346">E457+E492+E527+E562</f>
        <v>0.96618342752151454</v>
      </c>
      <c r="F597" s="9">
        <f t="shared" si="346"/>
        <v>0.95295457127648175</v>
      </c>
      <c r="G597" s="9">
        <f t="shared" si="346"/>
        <v>1.4039237894490331</v>
      </c>
      <c r="H597" s="9">
        <f t="shared" si="346"/>
        <v>1.4938401835079889</v>
      </c>
      <c r="I597" s="9">
        <f t="shared" si="346"/>
        <v>3.3354314334686359</v>
      </c>
      <c r="J597" s="9">
        <f t="shared" si="346"/>
        <v>13.863641043771088</v>
      </c>
      <c r="K597" s="9">
        <f t="shared" si="346"/>
        <v>1.6414810924049232</v>
      </c>
      <c r="L597" s="83">
        <f t="shared" si="234"/>
        <v>23.657455541399663</v>
      </c>
      <c r="M597" s="9">
        <f t="shared" ref="M597:S597" si="347">M457+M492+M527+M562</f>
        <v>6.1556318223049404E-2</v>
      </c>
      <c r="N597" s="9">
        <f t="shared" si="347"/>
        <v>0</v>
      </c>
      <c r="O597" s="9">
        <f t="shared" si="347"/>
        <v>0</v>
      </c>
      <c r="P597" s="9">
        <f t="shared" si="347"/>
        <v>0</v>
      </c>
      <c r="Q597" s="9">
        <f t="shared" si="347"/>
        <v>0</v>
      </c>
      <c r="R597" s="9">
        <f t="shared" si="347"/>
        <v>0</v>
      </c>
      <c r="S597" s="9">
        <f t="shared" si="347"/>
        <v>0</v>
      </c>
      <c r="T597" s="83">
        <f t="shared" si="236"/>
        <v>6.1556318223049404E-2</v>
      </c>
      <c r="U597" s="9">
        <f t="shared" ref="U597:AA597" si="348">U457+U492+U527+U562</f>
        <v>0.87884432865170714</v>
      </c>
      <c r="V597" s="9">
        <f t="shared" si="348"/>
        <v>0.31978156681433506</v>
      </c>
      <c r="W597" s="9">
        <f t="shared" si="348"/>
        <v>0.47836769398835277</v>
      </c>
      <c r="X597" s="9">
        <f t="shared" si="348"/>
        <v>0.34121309700997837</v>
      </c>
      <c r="Y597" s="9">
        <f t="shared" si="348"/>
        <v>0.40637925880845188</v>
      </c>
      <c r="Z597" s="9">
        <f t="shared" si="348"/>
        <v>1.713547346188899</v>
      </c>
      <c r="AA597" s="9">
        <f t="shared" si="348"/>
        <v>0.17961427623394161</v>
      </c>
      <c r="AB597" s="83">
        <f t="shared" si="238"/>
        <v>4.3177475676956654</v>
      </c>
      <c r="AC597" s="9">
        <f t="shared" ref="AC597:AI597" si="349">AC457+AC492+AC527+AC562</f>
        <v>0.27175486541135463</v>
      </c>
      <c r="AD597" s="9">
        <f t="shared" si="349"/>
        <v>7.1645475925542462E-2</v>
      </c>
      <c r="AE597" s="9">
        <f t="shared" si="349"/>
        <v>9.5952751733748703E-2</v>
      </c>
      <c r="AF597" s="9">
        <f t="shared" si="349"/>
        <v>0.12911665555621887</v>
      </c>
      <c r="AG597" s="9">
        <f t="shared" si="349"/>
        <v>0.26737862046465</v>
      </c>
      <c r="AH597" s="9">
        <f t="shared" si="349"/>
        <v>0.48239451282759815</v>
      </c>
      <c r="AI597" s="9">
        <f t="shared" si="349"/>
        <v>0.1145077788250872</v>
      </c>
      <c r="AJ597" s="83">
        <f t="shared" si="240"/>
        <v>1.4327506607442002</v>
      </c>
    </row>
    <row r="598" spans="2:36" x14ac:dyDescent="0.3">
      <c r="B598" s="85">
        <f t="shared" si="241"/>
        <v>50860</v>
      </c>
      <c r="C598" s="3"/>
      <c r="D598" s="1"/>
      <c r="E598" s="9">
        <f t="shared" ref="E598:K598" si="350">E458+E493+E528+E563</f>
        <v>0.99769226047546333</v>
      </c>
      <c r="F598" s="9">
        <f t="shared" si="350"/>
        <v>0.99581737926871949</v>
      </c>
      <c r="G598" s="9">
        <f t="shared" si="350"/>
        <v>1.4630488620386175</v>
      </c>
      <c r="H598" s="9">
        <f t="shared" si="350"/>
        <v>1.5333502597419029</v>
      </c>
      <c r="I598" s="9">
        <f t="shared" si="350"/>
        <v>3.423321976808209</v>
      </c>
      <c r="J598" s="9">
        <f t="shared" si="350"/>
        <v>14.1243981029808</v>
      </c>
      <c r="K598" s="9">
        <f t="shared" si="350"/>
        <v>1.6720727329282217</v>
      </c>
      <c r="L598" s="83">
        <f t="shared" si="234"/>
        <v>24.209701574241933</v>
      </c>
      <c r="M598" s="9">
        <f t="shared" ref="M598:S598" si="351">M458+M493+M528+M563</f>
        <v>6.4870034209894456E-2</v>
      </c>
      <c r="N598" s="9">
        <f t="shared" si="351"/>
        <v>0</v>
      </c>
      <c r="O598" s="9">
        <f t="shared" si="351"/>
        <v>0</v>
      </c>
      <c r="P598" s="9">
        <f t="shared" si="351"/>
        <v>0</v>
      </c>
      <c r="Q598" s="9">
        <f t="shared" si="351"/>
        <v>0</v>
      </c>
      <c r="R598" s="9">
        <f t="shared" si="351"/>
        <v>0</v>
      </c>
      <c r="S598" s="9">
        <f t="shared" si="351"/>
        <v>0</v>
      </c>
      <c r="T598" s="83">
        <f t="shared" si="236"/>
        <v>6.4870034209894456E-2</v>
      </c>
      <c r="U598" s="9">
        <f t="shared" ref="U598:AA598" si="352">U458+U493+U528+U563</f>
        <v>0.89957684406820992</v>
      </c>
      <c r="V598" s="9">
        <f t="shared" si="352"/>
        <v>0.32681876175961921</v>
      </c>
      <c r="W598" s="9">
        <f t="shared" si="352"/>
        <v>0.48619948157355181</v>
      </c>
      <c r="X598" s="9">
        <f t="shared" si="352"/>
        <v>0.34956707048441216</v>
      </c>
      <c r="Y598" s="9">
        <f t="shared" si="352"/>
        <v>0.41692579774180261</v>
      </c>
      <c r="Z598" s="9">
        <f t="shared" si="352"/>
        <v>1.7537683198103995</v>
      </c>
      <c r="AA598" s="9">
        <f t="shared" si="352"/>
        <v>0.18376440740771635</v>
      </c>
      <c r="AB598" s="83">
        <f t="shared" si="238"/>
        <v>4.4166206828457115</v>
      </c>
      <c r="AC598" s="9">
        <f t="shared" ref="AC598:AI598" si="353">AC458+AC493+AC528+AC563</f>
        <v>0.27819230519726484</v>
      </c>
      <c r="AD598" s="9">
        <f t="shared" si="353"/>
        <v>7.3370080383448055E-2</v>
      </c>
      <c r="AE598" s="9">
        <f t="shared" si="353"/>
        <v>9.8264095827472059E-2</v>
      </c>
      <c r="AF598" s="9">
        <f t="shared" si="353"/>
        <v>0.13221056020871669</v>
      </c>
      <c r="AG598" s="9">
        <f t="shared" si="353"/>
        <v>0.27377422243446164</v>
      </c>
      <c r="AH598" s="9">
        <f t="shared" si="353"/>
        <v>0.49381704637180224</v>
      </c>
      <c r="AI598" s="9">
        <f t="shared" si="353"/>
        <v>0.11722473331702858</v>
      </c>
      <c r="AJ598" s="83">
        <f t="shared" si="240"/>
        <v>1.4668530437401941</v>
      </c>
    </row>
    <row r="599" spans="2:36" x14ac:dyDescent="0.3">
      <c r="B599" s="85">
        <f t="shared" si="241"/>
        <v>51226</v>
      </c>
      <c r="C599" s="3"/>
      <c r="D599" s="1"/>
      <c r="E599" s="9">
        <f t="shared" ref="E599:K600" si="354">E459+E494+E529+E564</f>
        <v>1.0026807217778404</v>
      </c>
      <c r="F599" s="9">
        <f t="shared" si="354"/>
        <v>1.0060928016453499</v>
      </c>
      <c r="G599" s="9">
        <f t="shared" si="354"/>
        <v>1.4796080118677475</v>
      </c>
      <c r="H599" s="9">
        <f t="shared" si="354"/>
        <v>1.5732180907335689</v>
      </c>
      <c r="I599" s="9">
        <f t="shared" si="354"/>
        <v>3.5120080397953419</v>
      </c>
      <c r="J599" s="9">
        <f t="shared" si="354"/>
        <v>14.46353130648636</v>
      </c>
      <c r="K599" s="9">
        <f t="shared" si="354"/>
        <v>1.7172976907250352</v>
      </c>
      <c r="L599" s="83">
        <f t="shared" si="234"/>
        <v>24.754436663031246</v>
      </c>
      <c r="M599" s="9">
        <f t="shared" ref="M599:S600" si="355">M459+M494+M529+M564</f>
        <v>6.8215348448652388E-2</v>
      </c>
      <c r="N599" s="9">
        <f t="shared" si="355"/>
        <v>0</v>
      </c>
      <c r="O599" s="9">
        <f t="shared" si="355"/>
        <v>0</v>
      </c>
      <c r="P599" s="9">
        <f t="shared" si="355"/>
        <v>0</v>
      </c>
      <c r="Q599" s="9">
        <f t="shared" si="355"/>
        <v>0</v>
      </c>
      <c r="R599" s="9">
        <f t="shared" si="355"/>
        <v>0</v>
      </c>
      <c r="S599" s="9">
        <f t="shared" si="355"/>
        <v>0</v>
      </c>
      <c r="T599" s="83">
        <f t="shared" si="236"/>
        <v>6.8215348448652388E-2</v>
      </c>
      <c r="U599" s="9">
        <f t="shared" ref="U599:AA600" si="356">U459+U494+U529+U564</f>
        <v>0.92631582929456902</v>
      </c>
      <c r="V599" s="9">
        <f t="shared" si="356"/>
        <v>0.33382238615486071</v>
      </c>
      <c r="W599" s="9">
        <f t="shared" si="356"/>
        <v>0.49912590063803525</v>
      </c>
      <c r="X599" s="9">
        <f t="shared" si="356"/>
        <v>0.35757010957722368</v>
      </c>
      <c r="Y599" s="9">
        <f t="shared" si="356"/>
        <v>0.42604902481021267</v>
      </c>
      <c r="Z599" s="9">
        <f t="shared" si="356"/>
        <v>1.7943486644844602</v>
      </c>
      <c r="AA599" s="9">
        <f t="shared" si="356"/>
        <v>0.18795154953632304</v>
      </c>
      <c r="AB599" s="83">
        <f t="shared" si="238"/>
        <v>4.5251834644956839</v>
      </c>
      <c r="AC599" s="9">
        <f t="shared" ref="AC599:AI600" si="357">AC459+AC494+AC529+AC564</f>
        <v>0.28480276693808043</v>
      </c>
      <c r="AD599" s="9">
        <f t="shared" si="357"/>
        <v>7.5110139749034577E-2</v>
      </c>
      <c r="AE599" s="9">
        <f t="shared" si="357"/>
        <v>0.10059615454333934</v>
      </c>
      <c r="AF599" s="9">
        <f t="shared" si="357"/>
        <v>0.13536126042972341</v>
      </c>
      <c r="AG599" s="9">
        <f t="shared" si="357"/>
        <v>0.28030625246236895</v>
      </c>
      <c r="AH599" s="9">
        <f t="shared" si="357"/>
        <v>0.50556909302692321</v>
      </c>
      <c r="AI599" s="9">
        <f t="shared" si="357"/>
        <v>0.12000600135175665</v>
      </c>
      <c r="AJ599" s="83">
        <f t="shared" si="240"/>
        <v>1.5017516685012264</v>
      </c>
    </row>
    <row r="600" spans="2:36" x14ac:dyDescent="0.3">
      <c r="B600" s="85">
        <f t="shared" si="241"/>
        <v>51591</v>
      </c>
      <c r="C600" s="3"/>
      <c r="D600" s="1"/>
      <c r="E600" s="9">
        <f t="shared" si="354"/>
        <v>0.78246171380395291</v>
      </c>
      <c r="F600" s="9">
        <f t="shared" si="354"/>
        <v>0.77284599087036931</v>
      </c>
      <c r="G600" s="9">
        <f t="shared" si="354"/>
        <v>1.142762074015073</v>
      </c>
      <c r="H600" s="9">
        <f t="shared" si="354"/>
        <v>1.2002983690505722</v>
      </c>
      <c r="I600" s="9">
        <f t="shared" si="354"/>
        <v>2.6808298914924853</v>
      </c>
      <c r="J600" s="9">
        <f t="shared" si="354"/>
        <v>11.093593322622915</v>
      </c>
      <c r="K600" s="9">
        <f t="shared" si="354"/>
        <v>1.3135042799597847</v>
      </c>
      <c r="L600" s="83">
        <f t="shared" ref="L600" si="358">SUM(E600:K600)</f>
        <v>18.986295641815151</v>
      </c>
      <c r="M600" s="9">
        <f t="shared" si="355"/>
        <v>5.3627336388721095E-2</v>
      </c>
      <c r="N600" s="9">
        <f t="shared" si="355"/>
        <v>0</v>
      </c>
      <c r="O600" s="9">
        <f t="shared" si="355"/>
        <v>0</v>
      </c>
      <c r="P600" s="9">
        <f t="shared" si="355"/>
        <v>0</v>
      </c>
      <c r="Q600" s="9">
        <f t="shared" si="355"/>
        <v>0</v>
      </c>
      <c r="R600" s="9">
        <f t="shared" si="355"/>
        <v>0</v>
      </c>
      <c r="S600" s="9">
        <f t="shared" si="355"/>
        <v>0</v>
      </c>
      <c r="T600" s="83">
        <f t="shared" ref="T600" si="359">SUM(M600:S600)</f>
        <v>5.3627336388721095E-2</v>
      </c>
      <c r="U600" s="9">
        <f t="shared" si="356"/>
        <v>0.7096999952130062</v>
      </c>
      <c r="V600" s="9">
        <f t="shared" si="356"/>
        <v>0.25768641816555476</v>
      </c>
      <c r="W600" s="9">
        <f t="shared" si="356"/>
        <v>0.38445530594520139</v>
      </c>
      <c r="X600" s="9">
        <f t="shared" si="356"/>
        <v>0.27561013554890262</v>
      </c>
      <c r="Y600" s="9">
        <f t="shared" si="356"/>
        <v>0.32853682203020779</v>
      </c>
      <c r="Z600" s="9">
        <f t="shared" si="356"/>
        <v>1.3772245597233708</v>
      </c>
      <c r="AA600" s="9">
        <f t="shared" si="356"/>
        <v>0.14461222973016521</v>
      </c>
      <c r="AB600" s="83">
        <f t="shared" ref="AB600" si="360">SUM(U600:AA600)</f>
        <v>3.4778254663564088</v>
      </c>
      <c r="AC600" s="9">
        <f t="shared" si="357"/>
        <v>0.21845246224937334</v>
      </c>
      <c r="AD600" s="9">
        <f t="shared" si="357"/>
        <v>5.7585718856700219E-2</v>
      </c>
      <c r="AE600" s="9">
        <f t="shared" si="357"/>
        <v>7.7131335016099561E-2</v>
      </c>
      <c r="AF600" s="9">
        <f t="shared" si="357"/>
        <v>0.10379517978068714</v>
      </c>
      <c r="AG600" s="9">
        <f t="shared" si="357"/>
        <v>0.21493629940618658</v>
      </c>
      <c r="AH600" s="9">
        <f t="shared" si="357"/>
        <v>0.38764592341162862</v>
      </c>
      <c r="AI600" s="9">
        <f t="shared" si="357"/>
        <v>9.2017062227791352E-2</v>
      </c>
      <c r="AJ600" s="83">
        <f t="shared" ref="AJ600" si="361">SUM(AC600:AI600)</f>
        <v>1.151563980948467</v>
      </c>
    </row>
    <row r="601" spans="2:36" s="18" customFormat="1" x14ac:dyDescent="0.3">
      <c r="B601" s="17" t="s">
        <v>200</v>
      </c>
      <c r="C601" s="17"/>
    </row>
    <row r="602" spans="2:36" x14ac:dyDescent="0.3">
      <c r="B602" s="4" t="s">
        <v>67</v>
      </c>
      <c r="C602" s="4"/>
      <c r="D602" s="3"/>
      <c r="E602" s="3" t="s">
        <v>70</v>
      </c>
      <c r="F602" s="3" t="s">
        <v>69</v>
      </c>
      <c r="G602" s="3" t="s">
        <v>61</v>
      </c>
      <c r="H602" s="3" t="s">
        <v>68</v>
      </c>
      <c r="I602" s="3" t="s">
        <v>71</v>
      </c>
      <c r="J602" s="3" t="s">
        <v>72</v>
      </c>
      <c r="K602" s="3" t="s">
        <v>62</v>
      </c>
      <c r="L602" s="3" t="s">
        <v>88</v>
      </c>
      <c r="M602" s="3"/>
      <c r="N602" s="3"/>
      <c r="O602" s="3"/>
      <c r="P602" s="3"/>
      <c r="Q602" s="3"/>
      <c r="R602" s="3"/>
      <c r="S602" s="3"/>
      <c r="T602" s="3"/>
      <c r="U602" s="3"/>
      <c r="V602" s="3"/>
      <c r="W602" s="3"/>
      <c r="X602" s="3"/>
      <c r="Y602" s="3"/>
      <c r="Z602" s="3"/>
      <c r="AA602" s="3"/>
      <c r="AB602" s="3"/>
      <c r="AC602" s="3"/>
      <c r="AD602" s="3"/>
      <c r="AE602" s="3"/>
      <c r="AF602" s="3"/>
      <c r="AG602" s="3"/>
      <c r="AH602" s="3"/>
      <c r="AI602" s="3"/>
    </row>
    <row r="603" spans="2:36" hidden="1" x14ac:dyDescent="0.3">
      <c r="B603" s="85">
        <f>B570</f>
        <v>40633</v>
      </c>
      <c r="C603" s="3"/>
      <c r="E603" s="9">
        <f>E570+M570+U570+AC570</f>
        <v>0</v>
      </c>
      <c r="F603" s="9">
        <f t="shared" ref="F603:K603" si="362">F570+N570+V570+AD570</f>
        <v>0</v>
      </c>
      <c r="G603" s="9">
        <f t="shared" si="362"/>
        <v>0</v>
      </c>
      <c r="H603" s="9">
        <f t="shared" si="362"/>
        <v>0</v>
      </c>
      <c r="I603" s="9">
        <f t="shared" si="362"/>
        <v>0</v>
      </c>
      <c r="J603" s="9">
        <f t="shared" si="362"/>
        <v>0</v>
      </c>
      <c r="K603" s="9">
        <f t="shared" si="362"/>
        <v>0</v>
      </c>
      <c r="L603" s="83">
        <f t="shared" ref="L603:L632" si="363">SUM(E603:K603)</f>
        <v>0</v>
      </c>
      <c r="M603" s="9"/>
      <c r="N603" s="9"/>
      <c r="O603" s="9"/>
      <c r="P603" s="9"/>
      <c r="Q603" s="9"/>
      <c r="R603" s="9"/>
      <c r="S603" s="9"/>
      <c r="T603" s="1"/>
      <c r="U603" s="9"/>
      <c r="V603" s="9"/>
      <c r="W603" s="9"/>
      <c r="X603" s="9"/>
      <c r="Y603" s="9"/>
      <c r="Z603" s="9"/>
      <c r="AA603" s="9"/>
      <c r="AB603" s="6"/>
      <c r="AC603" s="9"/>
      <c r="AD603" s="9"/>
      <c r="AE603" s="9"/>
      <c r="AF603" s="9"/>
      <c r="AG603" s="9"/>
      <c r="AH603" s="9"/>
      <c r="AI603" s="9"/>
    </row>
    <row r="604" spans="2:36" hidden="1" x14ac:dyDescent="0.3">
      <c r="B604" s="85">
        <f t="shared" ref="B604:B633" si="364">B571</f>
        <v>40999</v>
      </c>
      <c r="C604" s="3"/>
      <c r="E604" s="9">
        <f t="shared" ref="E604:K604" si="365">E571+M571+U571+AC571</f>
        <v>0</v>
      </c>
      <c r="F604" s="9">
        <f t="shared" si="365"/>
        <v>0</v>
      </c>
      <c r="G604" s="9">
        <f t="shared" si="365"/>
        <v>0</v>
      </c>
      <c r="H604" s="9">
        <f t="shared" si="365"/>
        <v>0</v>
      </c>
      <c r="I604" s="9">
        <f t="shared" si="365"/>
        <v>0</v>
      </c>
      <c r="J604" s="9">
        <f t="shared" si="365"/>
        <v>0</v>
      </c>
      <c r="K604" s="9">
        <f t="shared" si="365"/>
        <v>0</v>
      </c>
      <c r="L604" s="83">
        <f t="shared" si="363"/>
        <v>0</v>
      </c>
      <c r="M604" s="9"/>
      <c r="N604" s="9"/>
      <c r="O604" s="9"/>
      <c r="P604" s="9"/>
      <c r="Q604" s="9"/>
      <c r="R604" s="9"/>
      <c r="S604" s="9"/>
      <c r="T604" s="1"/>
      <c r="U604" s="9"/>
      <c r="V604" s="9"/>
      <c r="W604" s="9"/>
      <c r="X604" s="9"/>
      <c r="Y604" s="9"/>
      <c r="Z604" s="9"/>
      <c r="AA604" s="9"/>
      <c r="AB604" s="6"/>
      <c r="AC604" s="9"/>
      <c r="AD604" s="9"/>
      <c r="AE604" s="9"/>
      <c r="AF604" s="9"/>
      <c r="AG604" s="9"/>
      <c r="AH604" s="9"/>
      <c r="AI604" s="9"/>
    </row>
    <row r="605" spans="2:36" hidden="1" x14ac:dyDescent="0.3">
      <c r="B605" s="85">
        <f t="shared" si="364"/>
        <v>41364</v>
      </c>
      <c r="C605" s="3"/>
      <c r="E605" s="9">
        <f t="shared" ref="E605:K605" si="366">E572+M572+U572+AC572</f>
        <v>2.5806929474369378</v>
      </c>
      <c r="F605" s="9">
        <f t="shared" si="366"/>
        <v>0.47306277442840367</v>
      </c>
      <c r="G605" s="9">
        <f t="shared" si="366"/>
        <v>0.60173045322371865</v>
      </c>
      <c r="H605" s="9">
        <f t="shared" si="366"/>
        <v>4.1283132500071726</v>
      </c>
      <c r="I605" s="9">
        <f t="shared" si="366"/>
        <v>7.0438977195298778</v>
      </c>
      <c r="J605" s="9">
        <f t="shared" si="366"/>
        <v>12.914480496084382</v>
      </c>
      <c r="K605" s="9">
        <f t="shared" si="366"/>
        <v>1.5328870002381305</v>
      </c>
      <c r="L605" s="83">
        <f t="shared" si="363"/>
        <v>29.275064640948624</v>
      </c>
      <c r="M605" s="9"/>
      <c r="N605" s="9"/>
      <c r="O605" s="9"/>
      <c r="P605" s="9"/>
      <c r="Q605" s="9"/>
      <c r="R605" s="9"/>
      <c r="S605" s="9"/>
      <c r="T605" s="1"/>
      <c r="U605" s="9"/>
      <c r="V605" s="9"/>
      <c r="W605" s="9"/>
      <c r="X605" s="9"/>
      <c r="Y605" s="9"/>
      <c r="Z605" s="9"/>
      <c r="AA605" s="9"/>
      <c r="AB605" s="6"/>
      <c r="AC605" s="9"/>
      <c r="AD605" s="9"/>
      <c r="AE605" s="9"/>
      <c r="AF605" s="9"/>
      <c r="AG605" s="9"/>
      <c r="AH605" s="9"/>
      <c r="AI605" s="9"/>
    </row>
    <row r="606" spans="2:36" hidden="1" x14ac:dyDescent="0.3">
      <c r="B606" s="85">
        <f t="shared" si="364"/>
        <v>41729</v>
      </c>
      <c r="C606" s="3"/>
      <c r="E606" s="9">
        <f t="shared" ref="E606:K606" si="367">E573+M573+U573+AC573</f>
        <v>3.1655554970897448</v>
      </c>
      <c r="F606" s="9">
        <f t="shared" si="367"/>
        <v>0.55263883620540544</v>
      </c>
      <c r="G606" s="9">
        <f t="shared" si="367"/>
        <v>0.71391313926158739</v>
      </c>
      <c r="H606" s="9">
        <f t="shared" si="367"/>
        <v>4.8489316063901358</v>
      </c>
      <c r="I606" s="9">
        <f t="shared" si="367"/>
        <v>8.4778852618394325</v>
      </c>
      <c r="J606" s="9">
        <f t="shared" si="367"/>
        <v>15.710024258067589</v>
      </c>
      <c r="K606" s="9">
        <f t="shared" si="367"/>
        <v>1.8569826460764565</v>
      </c>
      <c r="L606" s="83">
        <f t="shared" si="363"/>
        <v>35.325931244930345</v>
      </c>
      <c r="M606" s="9"/>
      <c r="N606" s="9"/>
      <c r="O606" s="9"/>
      <c r="P606" s="9"/>
      <c r="Q606" s="9"/>
      <c r="R606" s="9"/>
      <c r="S606" s="9"/>
      <c r="T606" s="1"/>
      <c r="U606" s="9"/>
      <c r="V606" s="9"/>
      <c r="W606" s="9"/>
      <c r="X606" s="9"/>
      <c r="Y606" s="9"/>
      <c r="Z606" s="9"/>
      <c r="AA606" s="9"/>
      <c r="AB606" s="6"/>
      <c r="AC606" s="9"/>
      <c r="AD606" s="9"/>
      <c r="AE606" s="9"/>
      <c r="AF606" s="9"/>
      <c r="AG606" s="9"/>
      <c r="AH606" s="9"/>
      <c r="AI606" s="9"/>
    </row>
    <row r="607" spans="2:36" hidden="1" x14ac:dyDescent="0.3">
      <c r="B607" s="85">
        <f t="shared" si="364"/>
        <v>42094</v>
      </c>
      <c r="C607" s="3"/>
      <c r="E607" s="9">
        <f t="shared" ref="E607:K607" si="368">E574+M574+U574+AC574</f>
        <v>3.5522635489612338</v>
      </c>
      <c r="F607" s="9">
        <f t="shared" si="368"/>
        <v>0.61529290876430953</v>
      </c>
      <c r="G607" s="9">
        <f t="shared" si="368"/>
        <v>0.79453971446048177</v>
      </c>
      <c r="H607" s="9">
        <f t="shared" si="368"/>
        <v>5.260918425826234</v>
      </c>
      <c r="I607" s="9">
        <f t="shared" si="368"/>
        <v>9.4017603808935863</v>
      </c>
      <c r="J607" s="9">
        <f t="shared" si="368"/>
        <v>17.573956230274892</v>
      </c>
      <c r="K607" s="9">
        <f t="shared" si="368"/>
        <v>2.0771509615357786</v>
      </c>
      <c r="L607" s="83">
        <f t="shared" si="363"/>
        <v>39.275882170716514</v>
      </c>
      <c r="M607" s="9"/>
      <c r="N607" s="9"/>
      <c r="O607" s="9"/>
      <c r="P607" s="9"/>
      <c r="Q607" s="9"/>
      <c r="R607" s="9"/>
      <c r="S607" s="9"/>
      <c r="T607" s="1"/>
      <c r="U607" s="9"/>
      <c r="V607" s="9"/>
      <c r="W607" s="9"/>
      <c r="X607" s="9"/>
      <c r="Y607" s="9"/>
      <c r="Z607" s="9"/>
      <c r="AA607" s="9"/>
      <c r="AB607" s="6"/>
      <c r="AC607" s="9"/>
      <c r="AD607" s="9"/>
      <c r="AE607" s="9"/>
      <c r="AF607" s="9"/>
      <c r="AG607" s="9"/>
      <c r="AH607" s="9"/>
      <c r="AI607" s="9"/>
    </row>
    <row r="608" spans="2:36" hidden="1" x14ac:dyDescent="0.3">
      <c r="B608" s="85">
        <f t="shared" si="364"/>
        <v>42460</v>
      </c>
      <c r="C608" s="3"/>
      <c r="E608" s="9">
        <f t="shared" ref="E608:K608" si="369">E575+M575+U575+AC575</f>
        <v>3.9282702044688422</v>
      </c>
      <c r="F608" s="9">
        <f t="shared" si="369"/>
        <v>0.67151139611088972</v>
      </c>
      <c r="G608" s="9">
        <f t="shared" si="369"/>
        <v>0.87004125428505152</v>
      </c>
      <c r="H608" s="9">
        <f t="shared" si="369"/>
        <v>5.7544320423833888</v>
      </c>
      <c r="I608" s="9">
        <f t="shared" si="369"/>
        <v>10.493051930674572</v>
      </c>
      <c r="J608" s="9">
        <f t="shared" si="369"/>
        <v>19.745685129354722</v>
      </c>
      <c r="K608" s="9">
        <f t="shared" si="369"/>
        <v>2.3341420291162325</v>
      </c>
      <c r="L608" s="83">
        <f t="shared" si="363"/>
        <v>43.797133986393696</v>
      </c>
      <c r="M608" s="9"/>
      <c r="N608" s="9"/>
      <c r="O608" s="9"/>
      <c r="P608" s="9"/>
      <c r="Q608" s="9"/>
      <c r="R608" s="9"/>
      <c r="S608" s="9"/>
      <c r="T608" s="1"/>
      <c r="U608" s="9"/>
      <c r="V608" s="9"/>
      <c r="W608" s="9"/>
      <c r="X608" s="9"/>
      <c r="Y608" s="9"/>
      <c r="Z608" s="9"/>
      <c r="AA608" s="9"/>
      <c r="AB608" s="6"/>
      <c r="AC608" s="9"/>
      <c r="AD608" s="9"/>
      <c r="AE608" s="9"/>
      <c r="AF608" s="9"/>
      <c r="AG608" s="9"/>
      <c r="AH608" s="9"/>
      <c r="AI608" s="9"/>
    </row>
    <row r="609" spans="2:35" hidden="1" x14ac:dyDescent="0.3">
      <c r="B609" s="85">
        <f t="shared" si="364"/>
        <v>42825</v>
      </c>
      <c r="C609" s="3"/>
      <c r="E609" s="9">
        <f t="shared" ref="E609:K609" si="370">E576+M576+U576+AC576</f>
        <v>4.4960627069704753</v>
      </c>
      <c r="F609" s="9">
        <f t="shared" si="370"/>
        <v>0.73111736966219032</v>
      </c>
      <c r="G609" s="9">
        <f t="shared" si="370"/>
        <v>0.96416248802482174</v>
      </c>
      <c r="H609" s="9">
        <f t="shared" si="370"/>
        <v>6.3582316441557376</v>
      </c>
      <c r="I609" s="9">
        <f t="shared" si="370"/>
        <v>11.91033054048471</v>
      </c>
      <c r="J609" s="9">
        <f t="shared" si="370"/>
        <v>22.216448545449239</v>
      </c>
      <c r="K609" s="9">
        <f t="shared" si="370"/>
        <v>2.6232136683121947</v>
      </c>
      <c r="L609" s="83">
        <f t="shared" si="363"/>
        <v>49.29956696305937</v>
      </c>
      <c r="M609" s="9"/>
      <c r="N609" s="9"/>
      <c r="O609" s="9"/>
      <c r="P609" s="9"/>
      <c r="Q609" s="9"/>
      <c r="R609" s="9"/>
      <c r="S609" s="9"/>
      <c r="T609" s="1"/>
      <c r="U609" s="9"/>
      <c r="V609" s="9"/>
      <c r="W609" s="9"/>
      <c r="X609" s="9"/>
      <c r="Y609" s="9"/>
      <c r="Z609" s="9"/>
      <c r="AA609" s="9"/>
      <c r="AB609" s="6"/>
      <c r="AC609" s="9"/>
      <c r="AD609" s="9"/>
      <c r="AE609" s="9"/>
      <c r="AF609" s="9"/>
      <c r="AG609" s="9"/>
      <c r="AH609" s="9"/>
      <c r="AI609" s="9"/>
    </row>
    <row r="610" spans="2:35" hidden="1" x14ac:dyDescent="0.3">
      <c r="B610" s="85">
        <f t="shared" si="364"/>
        <v>43190</v>
      </c>
      <c r="C610" s="3"/>
      <c r="E610" s="9">
        <f t="shared" ref="E610:K610" si="371">E577+M577+U577+AC577</f>
        <v>5.0297568221315148</v>
      </c>
      <c r="F610" s="9">
        <f t="shared" si="371"/>
        <v>0.81322503762663556</v>
      </c>
      <c r="G610" s="9">
        <f t="shared" si="371"/>
        <v>1.0805144630019134</v>
      </c>
      <c r="H610" s="9">
        <f t="shared" si="371"/>
        <v>6.9461190701250288</v>
      </c>
      <c r="I610" s="9">
        <f t="shared" si="371"/>
        <v>13.284965557368162</v>
      </c>
      <c r="J610" s="9">
        <f t="shared" si="371"/>
        <v>25.107590289957226</v>
      </c>
      <c r="K610" s="9">
        <f t="shared" si="371"/>
        <v>2.9776715362286499</v>
      </c>
      <c r="L610" s="83">
        <f t="shared" si="363"/>
        <v>55.239842776439126</v>
      </c>
      <c r="M610" s="9"/>
      <c r="N610" s="9"/>
      <c r="O610" s="9"/>
      <c r="P610" s="9"/>
      <c r="Q610" s="9"/>
      <c r="R610" s="9"/>
      <c r="S610" s="9"/>
      <c r="T610" s="1"/>
      <c r="U610" s="9"/>
      <c r="V610" s="9"/>
      <c r="W610" s="9"/>
      <c r="X610" s="9"/>
      <c r="Y610" s="9"/>
      <c r="Z610" s="9"/>
      <c r="AA610" s="9"/>
      <c r="AB610" s="6"/>
      <c r="AC610" s="9"/>
      <c r="AD610" s="9"/>
      <c r="AE610" s="9"/>
      <c r="AF610" s="9"/>
      <c r="AG610" s="9"/>
      <c r="AH610" s="9"/>
      <c r="AI610" s="9"/>
    </row>
    <row r="611" spans="2:35" hidden="1" x14ac:dyDescent="0.3">
      <c r="B611" s="85">
        <f t="shared" si="364"/>
        <v>43555</v>
      </c>
      <c r="C611" s="3"/>
      <c r="E611" s="9">
        <f t="shared" ref="E611:K611" si="372">E578+M578+U578+AC578</f>
        <v>5.7429288513094772</v>
      </c>
      <c r="F611" s="9">
        <f t="shared" si="372"/>
        <v>0.89688275598558365</v>
      </c>
      <c r="G611" s="9">
        <f t="shared" si="372"/>
        <v>1.1999968551412943</v>
      </c>
      <c r="H611" s="9">
        <f t="shared" si="372"/>
        <v>7.6465960885326769</v>
      </c>
      <c r="I611" s="9">
        <f t="shared" si="372"/>
        <v>14.994908746315732</v>
      </c>
      <c r="J611" s="9">
        <f t="shared" si="372"/>
        <v>28.338251856679353</v>
      </c>
      <c r="K611" s="9">
        <f t="shared" si="372"/>
        <v>3.3480020894821787</v>
      </c>
      <c r="L611" s="83">
        <f t="shared" si="363"/>
        <v>62.1675672434463</v>
      </c>
      <c r="M611" s="9"/>
      <c r="N611" s="9"/>
      <c r="O611" s="9"/>
      <c r="P611" s="9"/>
      <c r="Q611" s="9"/>
      <c r="R611" s="9"/>
      <c r="S611" s="9"/>
      <c r="T611" s="1"/>
      <c r="U611" s="9"/>
      <c r="V611" s="9"/>
      <c r="W611" s="9"/>
      <c r="X611" s="9"/>
      <c r="Y611" s="9"/>
      <c r="Z611" s="9"/>
      <c r="AA611" s="9"/>
      <c r="AB611" s="6"/>
      <c r="AC611" s="9"/>
      <c r="AD611" s="9"/>
      <c r="AE611" s="9"/>
      <c r="AF611" s="9"/>
      <c r="AG611" s="9"/>
      <c r="AH611" s="9"/>
      <c r="AI611" s="9"/>
    </row>
    <row r="612" spans="2:35" hidden="1" x14ac:dyDescent="0.3">
      <c r="B612" s="85">
        <f t="shared" si="364"/>
        <v>43921</v>
      </c>
      <c r="C612" s="3"/>
      <c r="E612" s="9">
        <f t="shared" ref="E612:K612" si="373">E579+M579+U579+AC579</f>
        <v>6.304129318681488</v>
      </c>
      <c r="F612" s="9">
        <f t="shared" si="373"/>
        <v>0.9572984628328739</v>
      </c>
      <c r="G612" s="9">
        <f t="shared" si="373"/>
        <v>1.2978161462384332</v>
      </c>
      <c r="H612" s="9">
        <f t="shared" si="373"/>
        <v>8.4517347827171285</v>
      </c>
      <c r="I612" s="9">
        <f t="shared" si="373"/>
        <v>16.987540891910214</v>
      </c>
      <c r="J612" s="9">
        <f t="shared" si="373"/>
        <v>31.906175498665863</v>
      </c>
      <c r="K612" s="9">
        <f t="shared" si="373"/>
        <v>3.7766757465306613</v>
      </c>
      <c r="L612" s="83">
        <f t="shared" si="363"/>
        <v>69.681370847576659</v>
      </c>
      <c r="M612" s="9"/>
      <c r="N612" s="9"/>
      <c r="O612" s="9"/>
      <c r="P612" s="9"/>
      <c r="Q612" s="9"/>
      <c r="R612" s="9"/>
      <c r="S612" s="9"/>
      <c r="T612" s="1"/>
      <c r="U612" s="9"/>
      <c r="V612" s="9"/>
      <c r="W612" s="9"/>
      <c r="X612" s="9"/>
      <c r="Y612" s="9"/>
      <c r="Z612" s="9"/>
      <c r="AA612" s="9"/>
      <c r="AB612" s="6"/>
      <c r="AC612" s="9"/>
      <c r="AD612" s="9"/>
      <c r="AE612" s="9"/>
      <c r="AF612" s="9"/>
      <c r="AG612" s="9"/>
      <c r="AH612" s="9"/>
      <c r="AI612" s="9"/>
    </row>
    <row r="613" spans="2:35" hidden="1" x14ac:dyDescent="0.3">
      <c r="B613" s="85">
        <f t="shared" si="364"/>
        <v>44286</v>
      </c>
      <c r="C613" s="3"/>
      <c r="E613" s="9">
        <f t="shared" ref="E613:K613" si="374">E580+M580+U580+AC580</f>
        <v>5.699098762840924</v>
      </c>
      <c r="F613" s="9">
        <f t="shared" si="374"/>
        <v>1.0327043968565217</v>
      </c>
      <c r="G613" s="9">
        <f t="shared" si="374"/>
        <v>1.4339183751180982</v>
      </c>
      <c r="H613" s="9">
        <f t="shared" si="374"/>
        <v>7.1897823874428015</v>
      </c>
      <c r="I613" s="9">
        <f t="shared" si="374"/>
        <v>14.728680745621725</v>
      </c>
      <c r="J613" s="9">
        <f t="shared" si="374"/>
        <v>29.473739912266055</v>
      </c>
      <c r="K613" s="9">
        <f t="shared" si="374"/>
        <v>3.4947915606805218</v>
      </c>
      <c r="L613" s="83">
        <f t="shared" si="363"/>
        <v>63.052716140826647</v>
      </c>
      <c r="M613" s="9"/>
      <c r="N613" s="9"/>
      <c r="O613" s="9"/>
      <c r="P613" s="9"/>
      <c r="Q613" s="9"/>
      <c r="R613" s="9"/>
      <c r="S613" s="9"/>
      <c r="T613" s="1"/>
      <c r="U613" s="9"/>
      <c r="V613" s="9"/>
      <c r="W613" s="9"/>
      <c r="X613" s="9"/>
      <c r="Y613" s="9"/>
      <c r="Z613" s="9"/>
      <c r="AA613" s="9"/>
      <c r="AB613" s="6"/>
      <c r="AC613" s="9"/>
      <c r="AD613" s="9"/>
      <c r="AE613" s="9"/>
      <c r="AF613" s="9"/>
      <c r="AG613" s="9"/>
      <c r="AH613" s="9"/>
      <c r="AI613" s="9"/>
    </row>
    <row r="614" spans="2:35" x14ac:dyDescent="0.3">
      <c r="B614" s="85">
        <f t="shared" si="364"/>
        <v>44651</v>
      </c>
      <c r="C614" s="3"/>
      <c r="E614" s="9">
        <f t="shared" ref="E614:K614" si="375">E581+M581+U581+AC581</f>
        <v>1.5255529123097658</v>
      </c>
      <c r="F614" s="9">
        <f t="shared" si="375"/>
        <v>0.97465093990005558</v>
      </c>
      <c r="G614" s="9">
        <f t="shared" si="375"/>
        <v>1.4535436408747233</v>
      </c>
      <c r="H614" s="9">
        <f t="shared" si="375"/>
        <v>1.3765604012629338</v>
      </c>
      <c r="I614" s="9">
        <f t="shared" si="375"/>
        <v>2.834630692655157</v>
      </c>
      <c r="J614" s="9">
        <f t="shared" si="375"/>
        <v>11.309778646959931</v>
      </c>
      <c r="K614" s="9">
        <f t="shared" si="375"/>
        <v>1.3352470370381977</v>
      </c>
      <c r="L614" s="83">
        <f t="shared" si="363"/>
        <v>20.809964271000762</v>
      </c>
      <c r="M614" s="9"/>
      <c r="N614" s="9"/>
      <c r="O614" s="9"/>
      <c r="P614" s="9"/>
      <c r="Q614" s="9"/>
      <c r="R614" s="9"/>
      <c r="S614" s="9"/>
      <c r="T614" s="1"/>
      <c r="U614" s="9"/>
      <c r="V614" s="9"/>
      <c r="W614" s="9"/>
      <c r="X614" s="9"/>
      <c r="Y614" s="9"/>
      <c r="Z614" s="9"/>
      <c r="AA614" s="9"/>
      <c r="AB614" s="6"/>
      <c r="AC614" s="9"/>
      <c r="AD614" s="9"/>
      <c r="AE614" s="9"/>
      <c r="AF614" s="9"/>
      <c r="AG614" s="9"/>
      <c r="AH614" s="9"/>
      <c r="AI614" s="9"/>
    </row>
    <row r="615" spans="2:35" x14ac:dyDescent="0.3">
      <c r="B615" s="85">
        <f t="shared" si="364"/>
        <v>45016</v>
      </c>
      <c r="C615" s="3"/>
      <c r="E615" s="9">
        <f t="shared" ref="E615:K615" si="376">E582+M582+U582+AC582</f>
        <v>1.5073325004307299</v>
      </c>
      <c r="F615" s="9">
        <f t="shared" si="376"/>
        <v>0.94969883027790147</v>
      </c>
      <c r="G615" s="9">
        <f t="shared" si="376"/>
        <v>1.3880155419724987</v>
      </c>
      <c r="H615" s="9">
        <f t="shared" si="376"/>
        <v>1.3690818887560441</v>
      </c>
      <c r="I615" s="9">
        <f t="shared" si="376"/>
        <v>2.788304583312593</v>
      </c>
      <c r="J615" s="9">
        <f t="shared" si="376"/>
        <v>11.173694373543876</v>
      </c>
      <c r="K615" s="9">
        <f t="shared" si="376"/>
        <v>1.3590931359906193</v>
      </c>
      <c r="L615" s="83">
        <f t="shared" si="363"/>
        <v>20.535220854284262</v>
      </c>
      <c r="M615" s="9"/>
      <c r="N615" s="9"/>
      <c r="O615" s="9"/>
      <c r="P615" s="9"/>
      <c r="Q615" s="9"/>
      <c r="R615" s="9"/>
      <c r="S615" s="9"/>
      <c r="T615" s="1"/>
      <c r="U615" s="9"/>
      <c r="V615" s="9"/>
      <c r="W615" s="9"/>
      <c r="X615" s="9"/>
      <c r="Y615" s="9"/>
      <c r="Z615" s="9"/>
      <c r="AA615" s="9"/>
      <c r="AB615" s="6"/>
      <c r="AC615" s="9"/>
      <c r="AD615" s="9"/>
      <c r="AE615" s="9"/>
      <c r="AF615" s="9"/>
      <c r="AG615" s="9"/>
      <c r="AH615" s="9"/>
      <c r="AI615" s="9"/>
    </row>
    <row r="616" spans="2:35" x14ac:dyDescent="0.3">
      <c r="B616" s="85">
        <f t="shared" si="364"/>
        <v>45382</v>
      </c>
      <c r="C616" s="3"/>
      <c r="E616" s="9">
        <f t="shared" ref="E616:K616" si="377">E583+M583+U583+AC583</f>
        <v>1.5751756735510405</v>
      </c>
      <c r="F616" s="9">
        <f t="shared" si="377"/>
        <v>0.97757886986285936</v>
      </c>
      <c r="G616" s="9">
        <f t="shared" si="377"/>
        <v>1.4380851756145769</v>
      </c>
      <c r="H616" s="9">
        <f t="shared" si="377"/>
        <v>1.4240720205582236</v>
      </c>
      <c r="I616" s="9">
        <f t="shared" si="377"/>
        <v>2.9094743711243369</v>
      </c>
      <c r="J616" s="9">
        <f t="shared" si="377"/>
        <v>11.591799605216929</v>
      </c>
      <c r="K616" s="9">
        <f t="shared" si="377"/>
        <v>1.3982132992387357</v>
      </c>
      <c r="L616" s="83">
        <f t="shared" si="363"/>
        <v>21.314399015166703</v>
      </c>
      <c r="M616" s="9"/>
      <c r="N616" s="9"/>
      <c r="O616" s="9"/>
      <c r="P616" s="9"/>
      <c r="Q616" s="9"/>
      <c r="R616" s="9"/>
      <c r="S616" s="9"/>
      <c r="T616" s="1"/>
      <c r="U616" s="9"/>
      <c r="V616" s="9"/>
      <c r="W616" s="9"/>
      <c r="X616" s="9"/>
      <c r="Y616" s="9"/>
      <c r="Z616" s="9"/>
      <c r="AA616" s="9"/>
      <c r="AB616" s="6"/>
      <c r="AC616" s="9"/>
      <c r="AD616" s="9"/>
      <c r="AE616" s="9"/>
      <c r="AF616" s="9"/>
      <c r="AG616" s="9"/>
      <c r="AH616" s="9"/>
      <c r="AI616" s="9"/>
    </row>
    <row r="617" spans="2:35" x14ac:dyDescent="0.3">
      <c r="B617" s="85">
        <f t="shared" si="364"/>
        <v>45747</v>
      </c>
      <c r="C617" s="3"/>
      <c r="E617" s="9">
        <f t="shared" ref="E617:K617" si="378">E584+M584+U584+AC584</f>
        <v>1.5940202694395302</v>
      </c>
      <c r="F617" s="9">
        <f t="shared" si="378"/>
        <v>0.9962123372534144</v>
      </c>
      <c r="G617" s="9">
        <f t="shared" si="378"/>
        <v>1.4659012303555143</v>
      </c>
      <c r="H617" s="9">
        <f t="shared" si="378"/>
        <v>1.4593552308009705</v>
      </c>
      <c r="I617" s="9">
        <f t="shared" si="378"/>
        <v>2.9854304722749063</v>
      </c>
      <c r="J617" s="9">
        <f t="shared" si="378"/>
        <v>11.858174014259866</v>
      </c>
      <c r="K617" s="9">
        <f t="shared" si="378"/>
        <v>1.4302817655510451</v>
      </c>
      <c r="L617" s="83">
        <f t="shared" si="363"/>
        <v>21.789375319935246</v>
      </c>
      <c r="M617" s="9"/>
      <c r="N617" s="9"/>
      <c r="O617" s="9"/>
      <c r="P617" s="9"/>
      <c r="Q617" s="9"/>
      <c r="R617" s="9"/>
      <c r="S617" s="9"/>
      <c r="T617" s="1"/>
      <c r="U617" s="9"/>
      <c r="V617" s="9"/>
      <c r="W617" s="9"/>
      <c r="X617" s="9"/>
      <c r="Y617" s="9"/>
      <c r="Z617" s="9"/>
      <c r="AA617" s="9"/>
      <c r="AB617" s="6"/>
      <c r="AC617" s="9"/>
      <c r="AD617" s="9"/>
      <c r="AE617" s="9"/>
      <c r="AF617" s="9"/>
      <c r="AG617" s="9"/>
      <c r="AH617" s="9"/>
      <c r="AI617" s="9"/>
    </row>
    <row r="618" spans="2:35" x14ac:dyDescent="0.3">
      <c r="B618" s="85">
        <f t="shared" si="364"/>
        <v>46112</v>
      </c>
      <c r="C618" s="3"/>
      <c r="E618" s="9">
        <f t="shared" ref="E618:K618" si="379">E585+M585+U585+AC585</f>
        <v>1.6373440642270907</v>
      </c>
      <c r="F618" s="9">
        <f t="shared" si="379"/>
        <v>1.0390254688595335</v>
      </c>
      <c r="G618" s="9">
        <f t="shared" si="379"/>
        <v>1.5254785440713148</v>
      </c>
      <c r="H618" s="9">
        <f t="shared" si="379"/>
        <v>1.4823361142156397</v>
      </c>
      <c r="I618" s="9">
        <f t="shared" si="379"/>
        <v>3.0246706388170317</v>
      </c>
      <c r="J618" s="9">
        <f t="shared" si="379"/>
        <v>12.124589059298676</v>
      </c>
      <c r="K618" s="9">
        <f t="shared" si="379"/>
        <v>1.4619115423788043</v>
      </c>
      <c r="L618" s="83">
        <f t="shared" si="363"/>
        <v>22.295355431868092</v>
      </c>
      <c r="M618" s="9"/>
      <c r="N618" s="9"/>
      <c r="O618" s="9"/>
      <c r="P618" s="9"/>
      <c r="Q618" s="9"/>
      <c r="R618" s="9"/>
      <c r="S618" s="9"/>
      <c r="T618" s="1"/>
      <c r="U618" s="9"/>
      <c r="V618" s="9"/>
      <c r="W618" s="9"/>
      <c r="X618" s="9"/>
      <c r="Y618" s="9"/>
      <c r="Z618" s="9"/>
      <c r="AA618" s="9"/>
      <c r="AB618" s="6"/>
      <c r="AC618" s="9"/>
      <c r="AD618" s="9"/>
      <c r="AE618" s="9"/>
      <c r="AF618" s="9"/>
      <c r="AG618" s="9"/>
      <c r="AH618" s="9"/>
      <c r="AI618" s="9"/>
    </row>
    <row r="619" spans="2:35" x14ac:dyDescent="0.3">
      <c r="B619" s="85">
        <f t="shared" si="364"/>
        <v>46477</v>
      </c>
      <c r="C619" s="3"/>
      <c r="E619" s="9">
        <f t="shared" ref="E619:K619" si="380">E586+M586+U586+AC586</f>
        <v>1.6623405277687566</v>
      </c>
      <c r="F619" s="9">
        <f t="shared" si="380"/>
        <v>1.0531401410829253</v>
      </c>
      <c r="G619" s="9">
        <f t="shared" si="380"/>
        <v>1.5452747714469175</v>
      </c>
      <c r="H619" s="9">
        <f t="shared" si="380"/>
        <v>1.5280035940234893</v>
      </c>
      <c r="I619" s="9">
        <f t="shared" si="380"/>
        <v>3.118637953959758</v>
      </c>
      <c r="J619" s="9">
        <f t="shared" si="380"/>
        <v>12.396005385264409</v>
      </c>
      <c r="K619" s="9">
        <f t="shared" si="380"/>
        <v>1.494615956939485</v>
      </c>
      <c r="L619" s="83">
        <f t="shared" si="363"/>
        <v>22.798018330485739</v>
      </c>
      <c r="M619" s="9"/>
      <c r="N619" s="9"/>
      <c r="O619" s="9"/>
      <c r="P619" s="9"/>
      <c r="Q619" s="9"/>
      <c r="R619" s="9"/>
      <c r="S619" s="9"/>
      <c r="T619" s="1"/>
      <c r="U619" s="9"/>
      <c r="V619" s="9"/>
      <c r="W619" s="9"/>
      <c r="X619" s="9"/>
      <c r="Y619" s="9"/>
      <c r="Z619" s="9"/>
      <c r="AA619" s="9"/>
      <c r="AB619" s="6"/>
      <c r="AC619" s="9"/>
      <c r="AD619" s="9"/>
      <c r="AE619" s="9"/>
      <c r="AF619" s="9"/>
      <c r="AG619" s="9"/>
      <c r="AH619" s="9"/>
      <c r="AI619" s="9"/>
    </row>
    <row r="620" spans="2:35" x14ac:dyDescent="0.3">
      <c r="B620" s="85">
        <f t="shared" si="364"/>
        <v>46843</v>
      </c>
      <c r="C620" s="3"/>
      <c r="E620" s="9">
        <f t="shared" ref="E620:K620" si="381">E587+M587+U587+AC587</f>
        <v>1.7313744579760466</v>
      </c>
      <c r="F620" s="9">
        <f t="shared" si="381"/>
        <v>1.065541658439815</v>
      </c>
      <c r="G620" s="9">
        <f t="shared" si="381"/>
        <v>1.565155824070166</v>
      </c>
      <c r="H620" s="9">
        <f t="shared" si="381"/>
        <v>1.5621765660878772</v>
      </c>
      <c r="I620" s="9">
        <f t="shared" si="381"/>
        <v>3.1898856096412866</v>
      </c>
      <c r="J620" s="9">
        <f t="shared" si="381"/>
        <v>12.673338072693019</v>
      </c>
      <c r="K620" s="9">
        <f t="shared" si="381"/>
        <v>1.5278540438213439</v>
      </c>
      <c r="L620" s="83">
        <f t="shared" si="363"/>
        <v>23.315326232729554</v>
      </c>
      <c r="M620" s="9"/>
      <c r="N620" s="9"/>
      <c r="O620" s="9"/>
      <c r="P620" s="9"/>
      <c r="Q620" s="9"/>
      <c r="R620" s="9"/>
      <c r="S620" s="9"/>
      <c r="T620" s="1"/>
      <c r="U620" s="9"/>
      <c r="V620" s="9"/>
      <c r="W620" s="9"/>
      <c r="X620" s="9"/>
      <c r="Y620" s="9"/>
      <c r="Z620" s="9"/>
      <c r="AA620" s="9"/>
      <c r="AB620" s="6"/>
      <c r="AC620" s="9"/>
      <c r="AD620" s="9"/>
      <c r="AE620" s="9"/>
      <c r="AF620" s="9"/>
      <c r="AG620" s="9"/>
      <c r="AH620" s="9"/>
      <c r="AI620" s="9"/>
    </row>
    <row r="621" spans="2:35" x14ac:dyDescent="0.3">
      <c r="B621" s="85">
        <f t="shared" si="364"/>
        <v>47208</v>
      </c>
      <c r="C621" s="3"/>
      <c r="E621" s="9">
        <f t="shared" ref="E621:K621" si="382">E588+M588+U588+AC588</f>
        <v>1.7761020393597813</v>
      </c>
      <c r="F621" s="9">
        <f t="shared" si="382"/>
        <v>1.1004905681280417</v>
      </c>
      <c r="G621" s="9">
        <f t="shared" si="382"/>
        <v>1.6237574827014332</v>
      </c>
      <c r="H621" s="9">
        <f t="shared" si="382"/>
        <v>1.5987977268782481</v>
      </c>
      <c r="I621" s="9">
        <f t="shared" si="382"/>
        <v>3.2686717365782445</v>
      </c>
      <c r="J621" s="9">
        <f t="shared" si="382"/>
        <v>12.953209200109267</v>
      </c>
      <c r="K621" s="9">
        <f t="shared" si="382"/>
        <v>1.5614052189020513</v>
      </c>
      <c r="L621" s="83">
        <f t="shared" si="363"/>
        <v>23.882433972657068</v>
      </c>
      <c r="M621" s="9"/>
      <c r="N621" s="9"/>
      <c r="O621" s="9"/>
      <c r="P621" s="9"/>
      <c r="Q621" s="9"/>
      <c r="R621" s="9"/>
      <c r="S621" s="9"/>
      <c r="T621" s="1"/>
      <c r="U621" s="9"/>
      <c r="V621" s="9"/>
      <c r="W621" s="9"/>
      <c r="X621" s="9"/>
      <c r="Y621" s="9"/>
      <c r="Z621" s="9"/>
      <c r="AA621" s="9"/>
      <c r="AB621" s="6"/>
      <c r="AC621" s="9"/>
      <c r="AD621" s="9"/>
      <c r="AE621" s="9"/>
      <c r="AF621" s="9"/>
      <c r="AG621" s="9"/>
      <c r="AH621" s="9"/>
      <c r="AI621" s="9"/>
    </row>
    <row r="622" spans="2:35" x14ac:dyDescent="0.3">
      <c r="B622" s="85">
        <f t="shared" si="364"/>
        <v>47573</v>
      </c>
      <c r="C622" s="3"/>
      <c r="E622" s="9">
        <f t="shared" ref="E622:K622" si="383">E589+M589+U589+AC589</f>
        <v>1.7904830946506789</v>
      </c>
      <c r="F622" s="9">
        <f t="shared" si="383"/>
        <v>1.1279648137471958</v>
      </c>
      <c r="G622" s="9">
        <f t="shared" si="383"/>
        <v>1.6545288981007813</v>
      </c>
      <c r="H622" s="9">
        <f t="shared" si="383"/>
        <v>1.6321663830117654</v>
      </c>
      <c r="I622" s="9">
        <f t="shared" si="383"/>
        <v>3.3303547397777304</v>
      </c>
      <c r="J622" s="9">
        <f t="shared" si="383"/>
        <v>13.304988945833152</v>
      </c>
      <c r="K622" s="9">
        <f t="shared" si="383"/>
        <v>1.6081195125893244</v>
      </c>
      <c r="L622" s="83">
        <f t="shared" si="363"/>
        <v>24.44860638771063</v>
      </c>
      <c r="M622" s="9"/>
      <c r="N622" s="9"/>
      <c r="O622" s="9"/>
      <c r="P622" s="9"/>
      <c r="Q622" s="9"/>
      <c r="R622" s="9"/>
      <c r="S622" s="9"/>
      <c r="T622" s="1"/>
      <c r="U622" s="9"/>
      <c r="V622" s="9"/>
      <c r="W622" s="9"/>
      <c r="X622" s="9"/>
      <c r="Y622" s="9"/>
      <c r="Z622" s="9"/>
      <c r="AA622" s="9"/>
      <c r="AB622" s="6"/>
      <c r="AC622" s="9"/>
      <c r="AD622" s="9"/>
      <c r="AE622" s="9"/>
      <c r="AF622" s="9"/>
      <c r="AG622" s="9"/>
      <c r="AH622" s="9"/>
      <c r="AI622" s="9"/>
    </row>
    <row r="623" spans="2:35" x14ac:dyDescent="0.3">
      <c r="B623" s="85">
        <f t="shared" si="364"/>
        <v>47938</v>
      </c>
      <c r="C623" s="3"/>
      <c r="E623" s="9">
        <f t="shared" ref="E623:K623" si="384">E590+M590+U590+AC590</f>
        <v>1.8222730008718449</v>
      </c>
      <c r="F623" s="9">
        <f t="shared" si="384"/>
        <v>1.1450158028198714</v>
      </c>
      <c r="G623" s="9">
        <f t="shared" si="384"/>
        <v>1.6783320011599909</v>
      </c>
      <c r="H623" s="9">
        <f t="shared" si="384"/>
        <v>1.667352533637271</v>
      </c>
      <c r="I623" s="9">
        <f t="shared" si="384"/>
        <v>3.4037187265044317</v>
      </c>
      <c r="J623" s="9">
        <f t="shared" si="384"/>
        <v>13.626699139962472</v>
      </c>
      <c r="K623" s="9">
        <f t="shared" si="384"/>
        <v>1.6438363833368066</v>
      </c>
      <c r="L623" s="83">
        <f t="shared" si="363"/>
        <v>24.98722758829269</v>
      </c>
      <c r="M623" s="9"/>
      <c r="N623" s="9"/>
      <c r="O623" s="9"/>
      <c r="P623" s="9"/>
      <c r="Q623" s="9"/>
      <c r="R623" s="9"/>
      <c r="S623" s="9"/>
      <c r="T623" s="1"/>
      <c r="U623" s="9"/>
      <c r="V623" s="9"/>
      <c r="W623" s="9"/>
      <c r="X623" s="9"/>
      <c r="Y623" s="9"/>
      <c r="Z623" s="9"/>
      <c r="AA623" s="9"/>
      <c r="AB623" s="6"/>
      <c r="AC623" s="9"/>
      <c r="AD623" s="9"/>
      <c r="AE623" s="9"/>
      <c r="AF623" s="9"/>
      <c r="AG623" s="9"/>
      <c r="AH623" s="9"/>
      <c r="AI623" s="9"/>
    </row>
    <row r="624" spans="2:35" x14ac:dyDescent="0.3">
      <c r="B624" s="85">
        <f t="shared" si="364"/>
        <v>48304</v>
      </c>
      <c r="C624" s="3"/>
      <c r="E624" s="9">
        <f t="shared" ref="E624:K624" si="385">E591+M591+U591+AC591</f>
        <v>1.8949787055702521</v>
      </c>
      <c r="F624" s="9">
        <f t="shared" si="385"/>
        <v>1.1756049052602799</v>
      </c>
      <c r="G624" s="9">
        <f t="shared" si="385"/>
        <v>1.7331018848181747</v>
      </c>
      <c r="H624" s="9">
        <f t="shared" si="385"/>
        <v>1.7146451455634284</v>
      </c>
      <c r="I624" s="9">
        <f t="shared" si="385"/>
        <v>3.500415426286573</v>
      </c>
      <c r="J624" s="9">
        <f t="shared" si="385"/>
        <v>13.91787172230006</v>
      </c>
      <c r="K624" s="9">
        <f t="shared" si="385"/>
        <v>1.678625277557247</v>
      </c>
      <c r="L624" s="83">
        <f t="shared" si="363"/>
        <v>25.615243067356015</v>
      </c>
      <c r="M624" s="9"/>
      <c r="N624" s="9"/>
      <c r="O624" s="9"/>
      <c r="P624" s="9"/>
      <c r="Q624" s="9"/>
      <c r="R624" s="9"/>
      <c r="S624" s="9"/>
      <c r="T624" s="1"/>
      <c r="U624" s="9"/>
      <c r="V624" s="9"/>
      <c r="W624" s="9"/>
      <c r="X624" s="9"/>
      <c r="Y624" s="9"/>
      <c r="Z624" s="9"/>
      <c r="AA624" s="9"/>
      <c r="AB624" s="6"/>
      <c r="AC624" s="9"/>
      <c r="AD624" s="9"/>
      <c r="AE624" s="9"/>
      <c r="AF624" s="9"/>
      <c r="AG624" s="9"/>
      <c r="AH624" s="9"/>
      <c r="AI624" s="9"/>
    </row>
    <row r="625" spans="2:35" x14ac:dyDescent="0.3">
      <c r="B625" s="85">
        <f t="shared" si="364"/>
        <v>48669</v>
      </c>
      <c r="C625" s="3"/>
      <c r="E625" s="9">
        <f t="shared" ref="E625:K625" si="386">E592+M592+U592+AC592</f>
        <v>1.9429690426456052</v>
      </c>
      <c r="F625" s="9">
        <f t="shared" si="386"/>
        <v>1.2060993092443226</v>
      </c>
      <c r="G625" s="9">
        <f t="shared" si="386"/>
        <v>1.767933160304439</v>
      </c>
      <c r="H625" s="9">
        <f t="shared" si="386"/>
        <v>1.7628709157362747</v>
      </c>
      <c r="I625" s="9">
        <f t="shared" si="386"/>
        <v>3.5996465264268163</v>
      </c>
      <c r="J625" s="9">
        <f t="shared" si="386"/>
        <v>14.208914208336989</v>
      </c>
      <c r="K625" s="9">
        <f t="shared" si="386"/>
        <v>1.7135828872056778</v>
      </c>
      <c r="L625" s="83">
        <f t="shared" si="363"/>
        <v>26.202016049900127</v>
      </c>
      <c r="M625" s="9"/>
      <c r="N625" s="9"/>
      <c r="O625" s="9"/>
      <c r="P625" s="9"/>
      <c r="Q625" s="9"/>
      <c r="R625" s="9"/>
      <c r="S625" s="9"/>
      <c r="T625" s="1"/>
      <c r="U625" s="9"/>
      <c r="V625" s="9"/>
      <c r="W625" s="9"/>
      <c r="X625" s="9"/>
      <c r="Y625" s="9"/>
      <c r="Z625" s="9"/>
      <c r="AA625" s="9"/>
      <c r="AB625" s="6"/>
      <c r="AC625" s="9"/>
      <c r="AD625" s="9"/>
      <c r="AE625" s="9"/>
      <c r="AF625" s="9"/>
      <c r="AG625" s="9"/>
      <c r="AH625" s="9"/>
      <c r="AI625" s="9"/>
    </row>
    <row r="626" spans="2:35" x14ac:dyDescent="0.3">
      <c r="B626" s="85">
        <f t="shared" si="364"/>
        <v>49034</v>
      </c>
      <c r="C626" s="3"/>
      <c r="E626" s="9">
        <f t="shared" ref="E626:K626" si="387">E593+M593+U593+AC593</f>
        <v>1.9743432022012344</v>
      </c>
      <c r="F626" s="9">
        <f t="shared" si="387"/>
        <v>1.242606920794503</v>
      </c>
      <c r="G626" s="9">
        <f t="shared" si="387"/>
        <v>1.8289684216196327</v>
      </c>
      <c r="H626" s="9">
        <f t="shared" si="387"/>
        <v>1.7992345351909087</v>
      </c>
      <c r="I626" s="9">
        <f t="shared" si="387"/>
        <v>3.6754405777658583</v>
      </c>
      <c r="J626" s="9">
        <f t="shared" si="387"/>
        <v>14.614354800134766</v>
      </c>
      <c r="K626" s="9">
        <f t="shared" si="387"/>
        <v>1.7660383892295566</v>
      </c>
      <c r="L626" s="83">
        <f t="shared" si="363"/>
        <v>26.900986846936462</v>
      </c>
      <c r="M626" s="9"/>
      <c r="N626" s="9"/>
      <c r="O626" s="9"/>
      <c r="P626" s="9"/>
      <c r="Q626" s="9"/>
      <c r="R626" s="9"/>
      <c r="S626" s="9"/>
      <c r="T626" s="1"/>
      <c r="U626" s="9"/>
      <c r="V626" s="9"/>
      <c r="W626" s="9"/>
      <c r="X626" s="9"/>
      <c r="Y626" s="9"/>
      <c r="Z626" s="9"/>
      <c r="AA626" s="9"/>
      <c r="AB626" s="6"/>
      <c r="AC626" s="9"/>
      <c r="AD626" s="9"/>
      <c r="AE626" s="9"/>
      <c r="AF626" s="9"/>
      <c r="AG626" s="9"/>
      <c r="AH626" s="9"/>
      <c r="AI626" s="9"/>
    </row>
    <row r="627" spans="2:35" x14ac:dyDescent="0.3">
      <c r="B627" s="85">
        <f t="shared" si="364"/>
        <v>49399</v>
      </c>
      <c r="C627" s="3"/>
      <c r="E627" s="9">
        <f t="shared" ref="E627:K627" si="388">E594+M594+U594+AC594</f>
        <v>2.0232030967691337</v>
      </c>
      <c r="F627" s="9">
        <f t="shared" si="388"/>
        <v>1.2593043041567749</v>
      </c>
      <c r="G627" s="9">
        <f t="shared" si="388"/>
        <v>1.8568806345556543</v>
      </c>
      <c r="H627" s="9">
        <f t="shared" si="388"/>
        <v>1.8394791484281556</v>
      </c>
      <c r="I627" s="9">
        <f t="shared" si="388"/>
        <v>3.7602983961083019</v>
      </c>
      <c r="J627" s="9">
        <f t="shared" si="388"/>
        <v>14.989759843602389</v>
      </c>
      <c r="K627" s="9">
        <f t="shared" si="388"/>
        <v>1.8066550627810261</v>
      </c>
      <c r="L627" s="83">
        <f t="shared" si="363"/>
        <v>27.535580486401436</v>
      </c>
      <c r="M627" s="9"/>
      <c r="N627" s="9"/>
      <c r="O627" s="9"/>
      <c r="P627" s="9"/>
      <c r="Q627" s="9"/>
      <c r="R627" s="9"/>
      <c r="S627" s="9"/>
      <c r="T627" s="1"/>
      <c r="U627" s="9"/>
      <c r="V627" s="9"/>
      <c r="W627" s="9"/>
      <c r="X627" s="9"/>
      <c r="Y627" s="9"/>
      <c r="Z627" s="9"/>
      <c r="AA627" s="9"/>
      <c r="AB627" s="6"/>
      <c r="AC627" s="9"/>
      <c r="AD627" s="9"/>
      <c r="AE627" s="9"/>
      <c r="AF627" s="9"/>
      <c r="AG627" s="9"/>
      <c r="AH627" s="9"/>
      <c r="AI627" s="9"/>
    </row>
    <row r="628" spans="2:35" x14ac:dyDescent="0.3">
      <c r="B628" s="85">
        <f t="shared" si="364"/>
        <v>49765</v>
      </c>
      <c r="C628" s="3"/>
      <c r="E628" s="9">
        <f t="shared" ref="E628:K628" si="389">E595+M595+U595+AC595</f>
        <v>2.0831967672564473</v>
      </c>
      <c r="F628" s="9">
        <f t="shared" si="389"/>
        <v>1.3097276409439997</v>
      </c>
      <c r="G628" s="9">
        <f t="shared" si="389"/>
        <v>1.9245212584840969</v>
      </c>
      <c r="H628" s="9">
        <f t="shared" si="389"/>
        <v>1.8767781796794352</v>
      </c>
      <c r="I628" s="9">
        <f t="shared" si="389"/>
        <v>3.8290510536010585</v>
      </c>
      <c r="J628" s="9">
        <f t="shared" si="389"/>
        <v>15.292915928807457</v>
      </c>
      <c r="K628" s="9">
        <f t="shared" si="389"/>
        <v>1.8429557226667943</v>
      </c>
      <c r="L628" s="83">
        <f t="shared" si="363"/>
        <v>28.159146551439289</v>
      </c>
      <c r="M628" s="9"/>
      <c r="N628" s="9"/>
      <c r="O628" s="9"/>
      <c r="P628" s="9"/>
      <c r="Q628" s="9"/>
      <c r="R628" s="9"/>
      <c r="S628" s="9"/>
      <c r="T628" s="1"/>
      <c r="U628" s="9"/>
      <c r="V628" s="9"/>
      <c r="W628" s="9"/>
      <c r="X628" s="9"/>
      <c r="Y628" s="9"/>
      <c r="Z628" s="9"/>
      <c r="AA628" s="9"/>
      <c r="AB628" s="6"/>
      <c r="AC628" s="9"/>
      <c r="AD628" s="9"/>
      <c r="AE628" s="9"/>
      <c r="AF628" s="9"/>
      <c r="AG628" s="9"/>
      <c r="AH628" s="9"/>
      <c r="AI628" s="9"/>
    </row>
    <row r="629" spans="2:35" x14ac:dyDescent="0.3">
      <c r="B629" s="85">
        <f t="shared" si="364"/>
        <v>50130</v>
      </c>
      <c r="C629" s="3"/>
      <c r="E629" s="9">
        <f t="shared" ref="E629:K629" si="390">E596+M596+U596+AC596</f>
        <v>2.1267606594331974</v>
      </c>
      <c r="F629" s="9">
        <f t="shared" si="390"/>
        <v>1.3270323645854112</v>
      </c>
      <c r="G629" s="9">
        <f t="shared" si="390"/>
        <v>1.9493787113610455</v>
      </c>
      <c r="H629" s="9">
        <f t="shared" si="390"/>
        <v>1.9141811776649638</v>
      </c>
      <c r="I629" s="9">
        <f t="shared" si="390"/>
        <v>3.9069837356391441</v>
      </c>
      <c r="J629" s="9">
        <f t="shared" si="390"/>
        <v>15.673937562210551</v>
      </c>
      <c r="K629" s="9">
        <f t="shared" si="390"/>
        <v>1.8937686840842334</v>
      </c>
      <c r="L629" s="83">
        <f t="shared" si="363"/>
        <v>28.792042894978547</v>
      </c>
      <c r="M629" s="9"/>
      <c r="N629" s="9"/>
      <c r="O629" s="9"/>
      <c r="P629" s="9"/>
      <c r="Q629" s="9"/>
      <c r="R629" s="9"/>
      <c r="S629" s="9"/>
      <c r="T629" s="1"/>
      <c r="U629" s="9"/>
      <c r="V629" s="9"/>
      <c r="W629" s="9"/>
      <c r="X629" s="9"/>
      <c r="Y629" s="9"/>
      <c r="Z629" s="9"/>
      <c r="AA629" s="9"/>
      <c r="AB629" s="6"/>
      <c r="AC629" s="9"/>
      <c r="AD629" s="9"/>
      <c r="AE629" s="9"/>
      <c r="AF629" s="9"/>
      <c r="AG629" s="9"/>
      <c r="AH629" s="9"/>
      <c r="AI629" s="9"/>
    </row>
    <row r="630" spans="2:35" x14ac:dyDescent="0.3">
      <c r="B630" s="85">
        <f t="shared" si="364"/>
        <v>50495</v>
      </c>
      <c r="C630" s="3"/>
      <c r="E630" s="9">
        <f t="shared" ref="E630:K630" si="391">E597+M597+U597+AC597</f>
        <v>2.1783389398076256</v>
      </c>
      <c r="F630" s="9">
        <f t="shared" si="391"/>
        <v>1.3443816140163594</v>
      </c>
      <c r="G630" s="9">
        <f t="shared" si="391"/>
        <v>1.9782442351711345</v>
      </c>
      <c r="H630" s="9">
        <f t="shared" si="391"/>
        <v>1.9641699360741862</v>
      </c>
      <c r="I630" s="9">
        <f t="shared" si="391"/>
        <v>4.0091893127417375</v>
      </c>
      <c r="J630" s="9">
        <f t="shared" si="391"/>
        <v>16.059582902787582</v>
      </c>
      <c r="K630" s="9">
        <f t="shared" si="391"/>
        <v>1.9356031474639521</v>
      </c>
      <c r="L630" s="83">
        <f t="shared" si="363"/>
        <v>29.469510088062577</v>
      </c>
      <c r="M630" s="9"/>
      <c r="N630" s="9"/>
      <c r="O630" s="9"/>
      <c r="P630" s="9"/>
      <c r="Q630" s="9"/>
      <c r="R630" s="9"/>
      <c r="S630" s="9"/>
      <c r="T630" s="1"/>
      <c r="U630" s="9"/>
      <c r="V630" s="9"/>
      <c r="W630" s="9"/>
      <c r="X630" s="9"/>
      <c r="Y630" s="9"/>
      <c r="Z630" s="9"/>
      <c r="AA630" s="9"/>
      <c r="AB630" s="6"/>
      <c r="AC630" s="9"/>
      <c r="AD630" s="9"/>
      <c r="AE630" s="9"/>
      <c r="AF630" s="9"/>
      <c r="AG630" s="9"/>
      <c r="AH630" s="9"/>
      <c r="AI630" s="9"/>
    </row>
    <row r="631" spans="2:35" x14ac:dyDescent="0.3">
      <c r="B631" s="85">
        <f t="shared" si="364"/>
        <v>50860</v>
      </c>
      <c r="C631" s="3"/>
      <c r="E631" s="9">
        <f t="shared" ref="E631:K631" si="392">E598+M598+U598+AC598</f>
        <v>2.2403314439508324</v>
      </c>
      <c r="F631" s="9">
        <f t="shared" si="392"/>
        <v>1.3960062214117868</v>
      </c>
      <c r="G631" s="9">
        <f t="shared" si="392"/>
        <v>2.0475124394396413</v>
      </c>
      <c r="H631" s="9">
        <f t="shared" si="392"/>
        <v>2.015127890435032</v>
      </c>
      <c r="I631" s="9">
        <f t="shared" si="392"/>
        <v>4.1140219969844729</v>
      </c>
      <c r="J631" s="9">
        <f t="shared" si="392"/>
        <v>16.371983469163002</v>
      </c>
      <c r="K631" s="9">
        <f t="shared" si="392"/>
        <v>1.9730618736529666</v>
      </c>
      <c r="L631" s="83">
        <f t="shared" si="363"/>
        <v>30.158045335037734</v>
      </c>
      <c r="M631" s="9"/>
      <c r="N631" s="9"/>
      <c r="O631" s="9"/>
      <c r="P631" s="9"/>
      <c r="Q631" s="9"/>
      <c r="R631" s="9"/>
      <c r="S631" s="9"/>
      <c r="T631" s="1"/>
      <c r="U631" s="9"/>
      <c r="V631" s="9"/>
      <c r="W631" s="9"/>
      <c r="X631" s="9"/>
      <c r="Y631" s="9"/>
      <c r="Z631" s="9"/>
      <c r="AA631" s="9"/>
      <c r="AB631" s="6"/>
      <c r="AC631" s="9"/>
      <c r="AD631" s="9"/>
      <c r="AE631" s="9"/>
      <c r="AF631" s="9"/>
      <c r="AG631" s="9"/>
      <c r="AH631" s="9"/>
      <c r="AI631" s="9"/>
    </row>
    <row r="632" spans="2:35" x14ac:dyDescent="0.3">
      <c r="B632" s="85">
        <f t="shared" si="364"/>
        <v>51226</v>
      </c>
      <c r="C632" s="3"/>
      <c r="E632" s="9">
        <f t="shared" ref="E632:K632" si="393">E599+M599+U599+AC599</f>
        <v>2.2820146664591423</v>
      </c>
      <c r="F632" s="9">
        <f t="shared" si="393"/>
        <v>1.415025327549245</v>
      </c>
      <c r="G632" s="9">
        <f t="shared" si="393"/>
        <v>2.0793300670491219</v>
      </c>
      <c r="H632" s="9">
        <f t="shared" si="393"/>
        <v>2.0661494607405162</v>
      </c>
      <c r="I632" s="9">
        <f t="shared" si="393"/>
        <v>4.2183633170679231</v>
      </c>
      <c r="J632" s="9">
        <f t="shared" si="393"/>
        <v>16.763449063997744</v>
      </c>
      <c r="K632" s="9">
        <f t="shared" si="393"/>
        <v>2.0252552416131149</v>
      </c>
      <c r="L632" s="83">
        <f t="shared" si="363"/>
        <v>30.849587144476807</v>
      </c>
      <c r="M632" s="9"/>
      <c r="N632" s="9"/>
      <c r="O632" s="9"/>
      <c r="P632" s="9"/>
      <c r="Q632" s="9"/>
      <c r="R632" s="9"/>
      <c r="S632" s="9"/>
      <c r="T632" s="1"/>
      <c r="U632" s="9"/>
      <c r="V632" s="9"/>
      <c r="W632" s="9"/>
      <c r="X632" s="9"/>
      <c r="Y632" s="9"/>
      <c r="Z632" s="9"/>
      <c r="AA632" s="9"/>
      <c r="AB632" s="6"/>
      <c r="AC632" s="9"/>
      <c r="AD632" s="9"/>
      <c r="AE632" s="9"/>
      <c r="AF632" s="9"/>
      <c r="AG632" s="9"/>
      <c r="AH632" s="9"/>
      <c r="AI632" s="9"/>
    </row>
    <row r="633" spans="2:35" x14ac:dyDescent="0.3">
      <c r="B633" s="85">
        <f t="shared" si="364"/>
        <v>51591</v>
      </c>
      <c r="C633" s="3"/>
      <c r="E633" s="9">
        <f t="shared" ref="E633" si="394">E600+M600+U600+AC600</f>
        <v>1.7642415076550535</v>
      </c>
      <c r="F633" s="9">
        <f t="shared" ref="F633" si="395">F600+N600+V600+AD600</f>
        <v>1.0881181278926242</v>
      </c>
      <c r="G633" s="9">
        <f t="shared" ref="G633" si="396">G600+O600+W600+AE600</f>
        <v>1.604348714976374</v>
      </c>
      <c r="H633" s="9">
        <f t="shared" ref="H633" si="397">H600+P600+X600+AF600</f>
        <v>1.579703684380162</v>
      </c>
      <c r="I633" s="9">
        <f t="shared" ref="I633" si="398">I600+Q600+Y600+AG600</f>
        <v>3.2243030129288797</v>
      </c>
      <c r="J633" s="9">
        <f t="shared" ref="J633" si="399">J600+R600+Z600+AH600</f>
        <v>12.858463805757914</v>
      </c>
      <c r="K633" s="9">
        <f t="shared" ref="K633" si="400">K600+S600+AA600+AI600</f>
        <v>1.5501335719177414</v>
      </c>
      <c r="L633" s="83">
        <f t="shared" ref="L633" si="401">SUM(E633:K633)</f>
        <v>23.66931242550875</v>
      </c>
    </row>
    <row r="635" spans="2:35" x14ac:dyDescent="0.3">
      <c r="F635" s="29" t="s">
        <v>86</v>
      </c>
      <c r="L635" s="48">
        <f>SUM(L603:L634)</f>
        <v>950.64247430856597</v>
      </c>
    </row>
  </sheetData>
  <mergeCells count="68">
    <mergeCell ref="E533:K533"/>
    <mergeCell ref="M533:S533"/>
    <mergeCell ref="U533:AA533"/>
    <mergeCell ref="AC533:AI533"/>
    <mergeCell ref="E463:K463"/>
    <mergeCell ref="M463:S463"/>
    <mergeCell ref="U463:AA463"/>
    <mergeCell ref="AC463:AI463"/>
    <mergeCell ref="E498:K498"/>
    <mergeCell ref="M498:S498"/>
    <mergeCell ref="U498:AA498"/>
    <mergeCell ref="AC498:AI498"/>
    <mergeCell ref="E393:K393"/>
    <mergeCell ref="M393:S393"/>
    <mergeCell ref="U393:AA393"/>
    <mergeCell ref="AC393:AI393"/>
    <mergeCell ref="E428:K428"/>
    <mergeCell ref="M428:S428"/>
    <mergeCell ref="U428:AA428"/>
    <mergeCell ref="AC428:AI428"/>
    <mergeCell ref="E288:K288"/>
    <mergeCell ref="M288:S288"/>
    <mergeCell ref="U288:AA288"/>
    <mergeCell ref="AC288:AI288"/>
    <mergeCell ref="E323:K323"/>
    <mergeCell ref="M323:S323"/>
    <mergeCell ref="U323:AA323"/>
    <mergeCell ref="AC323:AI323"/>
    <mergeCell ref="E358:K358"/>
    <mergeCell ref="M358:S358"/>
    <mergeCell ref="U358:AA358"/>
    <mergeCell ref="AC358:AI358"/>
    <mergeCell ref="E111:K111"/>
    <mergeCell ref="M111:S111"/>
    <mergeCell ref="U111:AA111"/>
    <mergeCell ref="AC111:AI111"/>
    <mergeCell ref="E218:K218"/>
    <mergeCell ref="M218:S218"/>
    <mergeCell ref="U218:AA218"/>
    <mergeCell ref="AC218:AI218"/>
    <mergeCell ref="E253:K253"/>
    <mergeCell ref="M253:S253"/>
    <mergeCell ref="U253:AA253"/>
    <mergeCell ref="AC253:AI253"/>
    <mergeCell ref="E568:K568"/>
    <mergeCell ref="M568:S568"/>
    <mergeCell ref="U568:AA568"/>
    <mergeCell ref="AC568:AI568"/>
    <mergeCell ref="E75:K75"/>
    <mergeCell ref="M75:S75"/>
    <mergeCell ref="U75:AA75"/>
    <mergeCell ref="AC75:AI75"/>
    <mergeCell ref="E148:K148"/>
    <mergeCell ref="M148:S148"/>
    <mergeCell ref="U148:AA148"/>
    <mergeCell ref="AC148:AI148"/>
    <mergeCell ref="E183:K183"/>
    <mergeCell ref="M183:S183"/>
    <mergeCell ref="U183:AA183"/>
    <mergeCell ref="AC183:AI183"/>
    <mergeCell ref="E3:K3"/>
    <mergeCell ref="M3:S3"/>
    <mergeCell ref="U3:AA3"/>
    <mergeCell ref="AC3:AI3"/>
    <mergeCell ref="E39:K39"/>
    <mergeCell ref="M39:S39"/>
    <mergeCell ref="U39:AA39"/>
    <mergeCell ref="AC39:AI3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L65"/>
  <sheetViews>
    <sheetView topLeftCell="B52" zoomScale="90" zoomScaleNormal="90" workbookViewId="0">
      <selection activeCell="B80" sqref="B80"/>
    </sheetView>
  </sheetViews>
  <sheetFormatPr defaultColWidth="9.109375" defaultRowHeight="14.4" x14ac:dyDescent="0.3"/>
  <cols>
    <col min="1" max="1" width="0" style="13" hidden="1" customWidth="1"/>
    <col min="2" max="2" width="19.5546875" style="13" bestFit="1" customWidth="1"/>
    <col min="3" max="3" width="9.44140625" style="13" bestFit="1" customWidth="1"/>
    <col min="4" max="4" width="9.109375" style="13"/>
    <col min="5" max="12" width="11.44140625" style="13" bestFit="1" customWidth="1"/>
    <col min="13" max="13" width="12.6640625" style="13" customWidth="1"/>
    <col min="14" max="14" width="10.5546875" style="13" bestFit="1" customWidth="1"/>
    <col min="15" max="15" width="10" style="13" bestFit="1" customWidth="1"/>
    <col min="16" max="16" width="10.33203125" style="13" bestFit="1" customWidth="1"/>
    <col min="17" max="17" width="10.6640625" style="13" bestFit="1" customWidth="1"/>
    <col min="18" max="18" width="11" style="13" bestFit="1" customWidth="1"/>
    <col min="19" max="19" width="10.6640625" style="13" bestFit="1" customWidth="1"/>
    <col min="20" max="22" width="10.5546875" style="13" bestFit="1" customWidth="1"/>
    <col min="23" max="23" width="10.44140625" style="13" bestFit="1" customWidth="1"/>
    <col min="24" max="24" width="10.88671875" style="13" bestFit="1" customWidth="1"/>
    <col min="25" max="25" width="10" style="13" bestFit="1" customWidth="1"/>
    <col min="26" max="26" width="10.33203125" style="13" bestFit="1" customWidth="1"/>
    <col min="27" max="27" width="10.6640625" style="13" bestFit="1" customWidth="1"/>
    <col min="28" max="28" width="10.33203125" style="13" bestFit="1" customWidth="1"/>
    <col min="29" max="29" width="10.6640625" style="13" bestFit="1" customWidth="1"/>
    <col min="30" max="30" width="11" style="13" bestFit="1" customWidth="1"/>
    <col min="31" max="31" width="10.6640625" style="13" bestFit="1" customWidth="1"/>
    <col min="32" max="34" width="10.5546875" style="13" bestFit="1" customWidth="1"/>
    <col min="35" max="35" width="10.44140625" style="13" bestFit="1" customWidth="1"/>
    <col min="36" max="36" width="10.88671875" style="13" bestFit="1" customWidth="1"/>
    <col min="37" max="37" width="10" style="13" bestFit="1" customWidth="1"/>
    <col min="38" max="38" width="10.33203125" style="13" bestFit="1" customWidth="1"/>
    <col min="39" max="16384" width="9.109375" style="13"/>
  </cols>
  <sheetData>
    <row r="2" spans="2:38" x14ac:dyDescent="0.3">
      <c r="B2" s="13" t="s">
        <v>99</v>
      </c>
      <c r="E2" s="13">
        <v>1</v>
      </c>
      <c r="F2" s="13">
        <f>E2+1</f>
        <v>2</v>
      </c>
      <c r="G2" s="13">
        <f t="shared" ref="G2:AL2" si="0">F2+1</f>
        <v>3</v>
      </c>
      <c r="H2" s="13">
        <f t="shared" si="0"/>
        <v>4</v>
      </c>
      <c r="I2" s="13">
        <f t="shared" si="0"/>
        <v>5</v>
      </c>
      <c r="J2" s="13">
        <f t="shared" si="0"/>
        <v>6</v>
      </c>
      <c r="K2" s="13">
        <f t="shared" si="0"/>
        <v>7</v>
      </c>
      <c r="L2" s="13">
        <f t="shared" si="0"/>
        <v>8</v>
      </c>
      <c r="M2" s="13">
        <f t="shared" si="0"/>
        <v>9</v>
      </c>
      <c r="N2" s="13">
        <f t="shared" si="0"/>
        <v>10</v>
      </c>
      <c r="O2" s="13">
        <f t="shared" si="0"/>
        <v>11</v>
      </c>
      <c r="P2" s="13">
        <f t="shared" si="0"/>
        <v>12</v>
      </c>
      <c r="Q2" s="13">
        <f t="shared" si="0"/>
        <v>13</v>
      </c>
      <c r="R2" s="13">
        <f t="shared" si="0"/>
        <v>14</v>
      </c>
      <c r="S2" s="13">
        <f t="shared" si="0"/>
        <v>15</v>
      </c>
      <c r="T2" s="13">
        <f t="shared" si="0"/>
        <v>16</v>
      </c>
      <c r="U2" s="13">
        <f t="shared" si="0"/>
        <v>17</v>
      </c>
      <c r="V2" s="13">
        <f t="shared" si="0"/>
        <v>18</v>
      </c>
      <c r="W2" s="13">
        <f t="shared" si="0"/>
        <v>19</v>
      </c>
      <c r="X2" s="13">
        <f t="shared" si="0"/>
        <v>20</v>
      </c>
      <c r="Y2" s="13">
        <f t="shared" si="0"/>
        <v>21</v>
      </c>
      <c r="Z2" s="13">
        <f t="shared" si="0"/>
        <v>22</v>
      </c>
      <c r="AA2" s="13">
        <f t="shared" si="0"/>
        <v>23</v>
      </c>
      <c r="AB2" s="13">
        <f t="shared" si="0"/>
        <v>24</v>
      </c>
      <c r="AC2" s="13">
        <f t="shared" si="0"/>
        <v>25</v>
      </c>
      <c r="AD2" s="13">
        <f t="shared" si="0"/>
        <v>26</v>
      </c>
      <c r="AE2" s="13">
        <f t="shared" si="0"/>
        <v>27</v>
      </c>
      <c r="AF2" s="13">
        <f t="shared" si="0"/>
        <v>28</v>
      </c>
      <c r="AG2" s="13">
        <f t="shared" si="0"/>
        <v>29</v>
      </c>
      <c r="AH2" s="13">
        <f t="shared" si="0"/>
        <v>30</v>
      </c>
      <c r="AI2" s="13">
        <f t="shared" si="0"/>
        <v>31</v>
      </c>
      <c r="AJ2" s="13">
        <f t="shared" si="0"/>
        <v>32</v>
      </c>
      <c r="AK2" s="13">
        <f t="shared" si="0"/>
        <v>33</v>
      </c>
      <c r="AL2" s="13">
        <f t="shared" si="0"/>
        <v>34</v>
      </c>
    </row>
    <row r="3" spans="2:38" x14ac:dyDescent="0.3">
      <c r="B3" s="13" t="s">
        <v>97</v>
      </c>
      <c r="E3" s="20">
        <f>EOMONTH(Inputs!E10,0)</f>
        <v>40543</v>
      </c>
      <c r="F3" s="20">
        <f>EOMONTH(E3,1)</f>
        <v>40574</v>
      </c>
      <c r="G3" s="20">
        <f t="shared" ref="G3:AL3" si="1">EOMONTH(F3,1)</f>
        <v>40602</v>
      </c>
      <c r="H3" s="20">
        <f t="shared" si="1"/>
        <v>40633</v>
      </c>
      <c r="I3" s="20">
        <f t="shared" si="1"/>
        <v>40663</v>
      </c>
      <c r="J3" s="20">
        <f t="shared" si="1"/>
        <v>40694</v>
      </c>
      <c r="K3" s="20">
        <f t="shared" si="1"/>
        <v>40724</v>
      </c>
      <c r="L3" s="20">
        <f t="shared" si="1"/>
        <v>40755</v>
      </c>
      <c r="M3" s="20">
        <f t="shared" si="1"/>
        <v>40786</v>
      </c>
      <c r="N3" s="20">
        <f t="shared" si="1"/>
        <v>40816</v>
      </c>
      <c r="O3" s="20">
        <f t="shared" si="1"/>
        <v>40847</v>
      </c>
      <c r="P3" s="20">
        <f t="shared" si="1"/>
        <v>40877</v>
      </c>
      <c r="Q3" s="20">
        <f t="shared" si="1"/>
        <v>40908</v>
      </c>
      <c r="R3" s="20">
        <f t="shared" si="1"/>
        <v>40939</v>
      </c>
      <c r="S3" s="20">
        <f t="shared" si="1"/>
        <v>40968</v>
      </c>
      <c r="T3" s="20">
        <f t="shared" si="1"/>
        <v>40999</v>
      </c>
      <c r="U3" s="20">
        <f t="shared" si="1"/>
        <v>41029</v>
      </c>
      <c r="V3" s="20">
        <f t="shared" si="1"/>
        <v>41060</v>
      </c>
      <c r="W3" s="20">
        <f t="shared" si="1"/>
        <v>41090</v>
      </c>
      <c r="X3" s="20">
        <f t="shared" si="1"/>
        <v>41121</v>
      </c>
      <c r="Y3" s="20">
        <f t="shared" si="1"/>
        <v>41152</v>
      </c>
      <c r="Z3" s="20">
        <f t="shared" si="1"/>
        <v>41182</v>
      </c>
      <c r="AA3" s="20">
        <f t="shared" si="1"/>
        <v>41213</v>
      </c>
      <c r="AB3" s="20">
        <f t="shared" si="1"/>
        <v>41243</v>
      </c>
      <c r="AC3" s="20">
        <f t="shared" si="1"/>
        <v>41274</v>
      </c>
      <c r="AD3" s="20">
        <f t="shared" si="1"/>
        <v>41305</v>
      </c>
      <c r="AE3" s="20">
        <f t="shared" si="1"/>
        <v>41333</v>
      </c>
      <c r="AF3" s="20">
        <f t="shared" si="1"/>
        <v>41364</v>
      </c>
      <c r="AG3" s="20">
        <f t="shared" si="1"/>
        <v>41394</v>
      </c>
      <c r="AH3" s="20">
        <f t="shared" si="1"/>
        <v>41425</v>
      </c>
      <c r="AI3" s="20">
        <f t="shared" si="1"/>
        <v>41455</v>
      </c>
      <c r="AJ3" s="20">
        <f t="shared" si="1"/>
        <v>41486</v>
      </c>
      <c r="AK3" s="20">
        <f t="shared" si="1"/>
        <v>41517</v>
      </c>
      <c r="AL3" s="20">
        <f t="shared" si="1"/>
        <v>41547</v>
      </c>
    </row>
    <row r="4" spans="2:38" x14ac:dyDescent="0.3">
      <c r="B4" s="13" t="s">
        <v>98</v>
      </c>
      <c r="E4" s="20">
        <f>EOMONTH(E3,(CEILING(MONTH(E3),3)-MONTH(E3)))</f>
        <v>40543</v>
      </c>
      <c r="F4" s="20">
        <f t="shared" ref="F4:AL4" si="2">EOMONTH(F3,(CEILING(MONTH(F3),3)-MONTH(F3)))</f>
        <v>40633</v>
      </c>
      <c r="G4" s="20">
        <f t="shared" si="2"/>
        <v>40633</v>
      </c>
      <c r="H4" s="20">
        <f t="shared" si="2"/>
        <v>40633</v>
      </c>
      <c r="I4" s="20">
        <f t="shared" si="2"/>
        <v>40724</v>
      </c>
      <c r="J4" s="20">
        <f t="shared" si="2"/>
        <v>40724</v>
      </c>
      <c r="K4" s="20">
        <f t="shared" si="2"/>
        <v>40724</v>
      </c>
      <c r="L4" s="20">
        <f t="shared" si="2"/>
        <v>40816</v>
      </c>
      <c r="M4" s="20">
        <f t="shared" si="2"/>
        <v>40816</v>
      </c>
      <c r="N4" s="20">
        <f t="shared" si="2"/>
        <v>40816</v>
      </c>
      <c r="O4" s="20">
        <f t="shared" si="2"/>
        <v>40908</v>
      </c>
      <c r="P4" s="20">
        <f t="shared" si="2"/>
        <v>40908</v>
      </c>
      <c r="Q4" s="20">
        <f t="shared" si="2"/>
        <v>40908</v>
      </c>
      <c r="R4" s="20">
        <f t="shared" si="2"/>
        <v>40999</v>
      </c>
      <c r="S4" s="20">
        <f t="shared" si="2"/>
        <v>40999</v>
      </c>
      <c r="T4" s="20">
        <f t="shared" si="2"/>
        <v>40999</v>
      </c>
      <c r="U4" s="20">
        <f t="shared" si="2"/>
        <v>41090</v>
      </c>
      <c r="V4" s="20">
        <f t="shared" si="2"/>
        <v>41090</v>
      </c>
      <c r="W4" s="20">
        <f t="shared" si="2"/>
        <v>41090</v>
      </c>
      <c r="X4" s="20">
        <f t="shared" si="2"/>
        <v>41182</v>
      </c>
      <c r="Y4" s="20">
        <f t="shared" si="2"/>
        <v>41182</v>
      </c>
      <c r="Z4" s="20">
        <f t="shared" si="2"/>
        <v>41182</v>
      </c>
      <c r="AA4" s="20">
        <f t="shared" si="2"/>
        <v>41274</v>
      </c>
      <c r="AB4" s="20">
        <f t="shared" si="2"/>
        <v>41274</v>
      </c>
      <c r="AC4" s="20">
        <f t="shared" si="2"/>
        <v>41274</v>
      </c>
      <c r="AD4" s="20">
        <f t="shared" si="2"/>
        <v>41364</v>
      </c>
      <c r="AE4" s="20">
        <f t="shared" si="2"/>
        <v>41364</v>
      </c>
      <c r="AF4" s="20">
        <f t="shared" si="2"/>
        <v>41364</v>
      </c>
      <c r="AG4" s="20">
        <f t="shared" si="2"/>
        <v>41455</v>
      </c>
      <c r="AH4" s="20">
        <f t="shared" si="2"/>
        <v>41455</v>
      </c>
      <c r="AI4" s="20">
        <f t="shared" si="2"/>
        <v>41455</v>
      </c>
      <c r="AJ4" s="20">
        <f t="shared" si="2"/>
        <v>41547</v>
      </c>
      <c r="AK4" s="20">
        <f t="shared" si="2"/>
        <v>41547</v>
      </c>
      <c r="AL4" s="20">
        <f t="shared" si="2"/>
        <v>41547</v>
      </c>
    </row>
    <row r="5" spans="2:38" x14ac:dyDescent="0.3">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row>
    <row r="6" spans="2:38" x14ac:dyDescent="0.3">
      <c r="B6" s="13" t="s">
        <v>96</v>
      </c>
      <c r="C6" s="15">
        <f>SUM(E6:AH6)</f>
        <v>1.0000000000000002</v>
      </c>
      <c r="D6" s="15"/>
      <c r="E6" s="24">
        <f>10%/3</f>
        <v>3.3333333333333333E-2</v>
      </c>
      <c r="F6" s="24">
        <f t="shared" ref="F6:M6" si="3">10%/3</f>
        <v>3.3333333333333333E-2</v>
      </c>
      <c r="G6" s="24">
        <f t="shared" si="3"/>
        <v>3.3333333333333333E-2</v>
      </c>
      <c r="H6" s="24">
        <f>10%/3</f>
        <v>3.3333333333333333E-2</v>
      </c>
      <c r="I6" s="24">
        <f>10%/3</f>
        <v>3.3333333333333333E-2</v>
      </c>
      <c r="J6" s="24">
        <f t="shared" si="3"/>
        <v>3.3333333333333333E-2</v>
      </c>
      <c r="K6" s="24">
        <f t="shared" si="3"/>
        <v>3.3333333333333333E-2</v>
      </c>
      <c r="L6" s="24">
        <f t="shared" si="3"/>
        <v>3.3333333333333333E-2</v>
      </c>
      <c r="M6" s="24">
        <f t="shared" si="3"/>
        <v>3.3333333333333333E-2</v>
      </c>
      <c r="N6" s="24">
        <v>0.05</v>
      </c>
      <c r="O6" s="24">
        <v>0.05</v>
      </c>
      <c r="P6" s="24">
        <v>0.05</v>
      </c>
      <c r="Q6" s="24">
        <v>0.05</v>
      </c>
      <c r="R6" s="24">
        <v>0.05</v>
      </c>
      <c r="S6" s="24">
        <v>0.05</v>
      </c>
      <c r="T6" s="24">
        <v>0.05</v>
      </c>
      <c r="U6" s="24">
        <v>0.05</v>
      </c>
      <c r="V6" s="24">
        <v>0.05</v>
      </c>
      <c r="W6" s="24">
        <f>10%/3</f>
        <v>3.3333333333333333E-2</v>
      </c>
      <c r="X6" s="24">
        <f t="shared" ref="X6:Y6" si="4">10%/3</f>
        <v>3.3333333333333333E-2</v>
      </c>
      <c r="Y6" s="24">
        <f t="shared" si="4"/>
        <v>3.3333333333333333E-2</v>
      </c>
      <c r="Z6" s="24">
        <v>0.05</v>
      </c>
      <c r="AA6" s="24">
        <v>0.05</v>
      </c>
      <c r="AB6" s="24">
        <v>0.05</v>
      </c>
      <c r="AC6" s="24"/>
      <c r="AD6" s="24"/>
      <c r="AE6" s="24"/>
      <c r="AF6" s="24"/>
      <c r="AG6" s="24"/>
      <c r="AH6" s="24"/>
    </row>
    <row r="7" spans="2:38" x14ac:dyDescent="0.3">
      <c r="B7" s="13" t="s">
        <v>293</v>
      </c>
      <c r="C7" s="15">
        <f>SUM(E7:AH7)</f>
        <v>1</v>
      </c>
      <c r="D7" s="15"/>
      <c r="E7" s="24">
        <v>1</v>
      </c>
      <c r="F7" s="24">
        <v>0</v>
      </c>
      <c r="G7" s="24">
        <v>0</v>
      </c>
      <c r="H7" s="24">
        <v>0</v>
      </c>
      <c r="I7" s="24">
        <v>0</v>
      </c>
      <c r="J7" s="24">
        <v>0</v>
      </c>
      <c r="K7" s="24">
        <v>0</v>
      </c>
      <c r="L7" s="24">
        <v>0</v>
      </c>
      <c r="M7" s="24">
        <v>0</v>
      </c>
      <c r="N7" s="24">
        <v>0</v>
      </c>
      <c r="O7" s="24">
        <v>0</v>
      </c>
      <c r="P7" s="24">
        <v>0</v>
      </c>
      <c r="Q7" s="24">
        <v>0</v>
      </c>
      <c r="R7" s="24">
        <v>0</v>
      </c>
      <c r="S7" s="24">
        <v>0</v>
      </c>
      <c r="T7" s="24">
        <v>0</v>
      </c>
      <c r="U7" s="24">
        <v>0</v>
      </c>
      <c r="V7" s="24">
        <v>0</v>
      </c>
      <c r="W7" s="24">
        <v>0</v>
      </c>
      <c r="X7" s="24">
        <v>0</v>
      </c>
      <c r="Y7" s="24">
        <v>0</v>
      </c>
      <c r="Z7" s="24">
        <v>0</v>
      </c>
      <c r="AA7" s="24">
        <v>0</v>
      </c>
      <c r="AB7" s="24">
        <v>0</v>
      </c>
      <c r="AC7" s="24">
        <v>0</v>
      </c>
      <c r="AD7" s="24">
        <v>0</v>
      </c>
      <c r="AE7" s="24">
        <v>0</v>
      </c>
      <c r="AF7" s="24">
        <v>0</v>
      </c>
      <c r="AG7" s="24">
        <v>0</v>
      </c>
      <c r="AH7" s="24">
        <v>0</v>
      </c>
    </row>
    <row r="8" spans="2:38" x14ac:dyDescent="0.3">
      <c r="B8" s="13" t="s">
        <v>12</v>
      </c>
      <c r="C8" s="15">
        <f>SUM(E8:AH8)</f>
        <v>1</v>
      </c>
      <c r="D8" s="15"/>
      <c r="E8" s="24">
        <v>1</v>
      </c>
      <c r="F8" s="24">
        <v>0</v>
      </c>
      <c r="G8" s="24">
        <v>0</v>
      </c>
      <c r="H8" s="24">
        <v>0</v>
      </c>
      <c r="I8" s="24">
        <v>0</v>
      </c>
      <c r="J8" s="24">
        <v>0</v>
      </c>
      <c r="K8" s="24">
        <v>0</v>
      </c>
      <c r="L8" s="24">
        <v>0</v>
      </c>
      <c r="M8" s="24">
        <v>0</v>
      </c>
      <c r="N8" s="24">
        <v>0</v>
      </c>
      <c r="O8" s="24">
        <v>0</v>
      </c>
      <c r="P8" s="24">
        <v>0</v>
      </c>
      <c r="Q8" s="24">
        <v>0</v>
      </c>
      <c r="R8" s="24">
        <v>0</v>
      </c>
      <c r="S8" s="24">
        <v>0</v>
      </c>
      <c r="T8" s="24">
        <v>0</v>
      </c>
      <c r="U8" s="24">
        <v>0</v>
      </c>
      <c r="V8" s="24">
        <v>0</v>
      </c>
      <c r="W8" s="24">
        <v>0</v>
      </c>
      <c r="X8" s="24">
        <v>0</v>
      </c>
      <c r="Y8" s="24">
        <v>0</v>
      </c>
      <c r="Z8" s="24">
        <v>0</v>
      </c>
      <c r="AA8" s="24">
        <v>0</v>
      </c>
      <c r="AB8" s="24">
        <v>0</v>
      </c>
      <c r="AC8" s="24">
        <v>0</v>
      </c>
      <c r="AD8" s="24">
        <v>0</v>
      </c>
      <c r="AE8" s="24">
        <v>0</v>
      </c>
      <c r="AF8" s="24">
        <v>0</v>
      </c>
      <c r="AG8" s="24">
        <v>0</v>
      </c>
      <c r="AH8" s="24">
        <v>0</v>
      </c>
    </row>
    <row r="9" spans="2:38" x14ac:dyDescent="0.3">
      <c r="C9" s="15"/>
      <c r="D9" s="15"/>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row>
    <row r="10" spans="2:38" x14ac:dyDescent="0.3">
      <c r="C10" s="15"/>
      <c r="D10" s="15"/>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row>
    <row r="11" spans="2:38" x14ac:dyDescent="0.3">
      <c r="B11" s="13" t="s">
        <v>96</v>
      </c>
      <c r="C11" s="14">
        <f>Inputs!E32</f>
        <v>290.00000000258382</v>
      </c>
      <c r="D11" s="14"/>
      <c r="E11" s="14">
        <f>$C$11*E6</f>
        <v>9.6666666667527945</v>
      </c>
      <c r="F11" s="14">
        <f t="shared" ref="F11:AH11" si="5">$C$11*F6</f>
        <v>9.6666666667527945</v>
      </c>
      <c r="G11" s="14">
        <f t="shared" si="5"/>
        <v>9.6666666667527945</v>
      </c>
      <c r="H11" s="14">
        <f t="shared" si="5"/>
        <v>9.6666666667527945</v>
      </c>
      <c r="I11" s="14">
        <f t="shared" si="5"/>
        <v>9.6666666667527945</v>
      </c>
      <c r="J11" s="14">
        <f t="shared" si="5"/>
        <v>9.6666666667527945</v>
      </c>
      <c r="K11" s="14">
        <f t="shared" si="5"/>
        <v>9.6666666667527945</v>
      </c>
      <c r="L11" s="14">
        <f t="shared" si="5"/>
        <v>9.6666666667527945</v>
      </c>
      <c r="M11" s="14">
        <f t="shared" si="5"/>
        <v>9.6666666667527945</v>
      </c>
      <c r="N11" s="14">
        <f t="shared" si="5"/>
        <v>14.500000000129191</v>
      </c>
      <c r="O11" s="14">
        <f t="shared" si="5"/>
        <v>14.500000000129191</v>
      </c>
      <c r="P11" s="14">
        <f t="shared" si="5"/>
        <v>14.500000000129191</v>
      </c>
      <c r="Q11" s="14">
        <f t="shared" si="5"/>
        <v>14.500000000129191</v>
      </c>
      <c r="R11" s="14">
        <f t="shared" si="5"/>
        <v>14.500000000129191</v>
      </c>
      <c r="S11" s="14">
        <f t="shared" si="5"/>
        <v>14.500000000129191</v>
      </c>
      <c r="T11" s="14">
        <f t="shared" si="5"/>
        <v>14.500000000129191</v>
      </c>
      <c r="U11" s="14">
        <f t="shared" si="5"/>
        <v>14.500000000129191</v>
      </c>
      <c r="V11" s="14">
        <f t="shared" si="5"/>
        <v>14.500000000129191</v>
      </c>
      <c r="W11" s="14">
        <f t="shared" si="5"/>
        <v>9.6666666667527945</v>
      </c>
      <c r="X11" s="14">
        <f t="shared" si="5"/>
        <v>9.6666666667527945</v>
      </c>
      <c r="Y11" s="14">
        <f t="shared" si="5"/>
        <v>9.6666666667527945</v>
      </c>
      <c r="Z11" s="14">
        <f t="shared" si="5"/>
        <v>14.500000000129191</v>
      </c>
      <c r="AA11" s="14">
        <f t="shared" si="5"/>
        <v>14.500000000129191</v>
      </c>
      <c r="AB11" s="14">
        <f t="shared" si="5"/>
        <v>14.500000000129191</v>
      </c>
      <c r="AC11" s="14">
        <f t="shared" si="5"/>
        <v>0</v>
      </c>
      <c r="AD11" s="14">
        <f t="shared" si="5"/>
        <v>0</v>
      </c>
      <c r="AE11" s="14">
        <f t="shared" si="5"/>
        <v>0</v>
      </c>
      <c r="AF11" s="14">
        <f t="shared" si="5"/>
        <v>0</v>
      </c>
      <c r="AG11" s="14">
        <f t="shared" si="5"/>
        <v>0</v>
      </c>
      <c r="AH11" s="14">
        <f t="shared" si="5"/>
        <v>0</v>
      </c>
    </row>
    <row r="12" spans="2:38" x14ac:dyDescent="0.3">
      <c r="B12" s="13" t="s">
        <v>293</v>
      </c>
      <c r="C12" s="14">
        <f>Inputs!E33</f>
        <v>1.4500000000129192</v>
      </c>
      <c r="D12" s="14"/>
      <c r="E12" s="14">
        <f t="shared" ref="E12:AH12" si="6">$C$12*E7</f>
        <v>1.4500000000129192</v>
      </c>
      <c r="F12" s="14">
        <f t="shared" si="6"/>
        <v>0</v>
      </c>
      <c r="G12" s="14">
        <f t="shared" si="6"/>
        <v>0</v>
      </c>
      <c r="H12" s="14">
        <f t="shared" si="6"/>
        <v>0</v>
      </c>
      <c r="I12" s="14">
        <f t="shared" si="6"/>
        <v>0</v>
      </c>
      <c r="J12" s="14">
        <f t="shared" si="6"/>
        <v>0</v>
      </c>
      <c r="K12" s="14">
        <f t="shared" si="6"/>
        <v>0</v>
      </c>
      <c r="L12" s="14">
        <f t="shared" si="6"/>
        <v>0</v>
      </c>
      <c r="M12" s="14">
        <f t="shared" si="6"/>
        <v>0</v>
      </c>
      <c r="N12" s="14">
        <f t="shared" si="6"/>
        <v>0</v>
      </c>
      <c r="O12" s="14">
        <f t="shared" si="6"/>
        <v>0</v>
      </c>
      <c r="P12" s="14">
        <f t="shared" si="6"/>
        <v>0</v>
      </c>
      <c r="Q12" s="14">
        <f t="shared" si="6"/>
        <v>0</v>
      </c>
      <c r="R12" s="14">
        <f t="shared" si="6"/>
        <v>0</v>
      </c>
      <c r="S12" s="14">
        <f t="shared" si="6"/>
        <v>0</v>
      </c>
      <c r="T12" s="14">
        <f t="shared" si="6"/>
        <v>0</v>
      </c>
      <c r="U12" s="14">
        <f t="shared" si="6"/>
        <v>0</v>
      </c>
      <c r="V12" s="14">
        <f t="shared" si="6"/>
        <v>0</v>
      </c>
      <c r="W12" s="14">
        <f t="shared" si="6"/>
        <v>0</v>
      </c>
      <c r="X12" s="14">
        <f t="shared" si="6"/>
        <v>0</v>
      </c>
      <c r="Y12" s="14">
        <f t="shared" si="6"/>
        <v>0</v>
      </c>
      <c r="Z12" s="14">
        <f t="shared" si="6"/>
        <v>0</v>
      </c>
      <c r="AA12" s="14">
        <f t="shared" si="6"/>
        <v>0</v>
      </c>
      <c r="AB12" s="14">
        <f t="shared" si="6"/>
        <v>0</v>
      </c>
      <c r="AC12" s="14">
        <f t="shared" si="6"/>
        <v>0</v>
      </c>
      <c r="AD12" s="14">
        <f t="shared" si="6"/>
        <v>0</v>
      </c>
      <c r="AE12" s="14">
        <f t="shared" si="6"/>
        <v>0</v>
      </c>
      <c r="AF12" s="14">
        <f t="shared" si="6"/>
        <v>0</v>
      </c>
      <c r="AG12" s="14">
        <f t="shared" si="6"/>
        <v>0</v>
      </c>
      <c r="AH12" s="14">
        <f t="shared" si="6"/>
        <v>0</v>
      </c>
    </row>
    <row r="13" spans="2:38" x14ac:dyDescent="0.3">
      <c r="B13" s="13" t="s">
        <v>12</v>
      </c>
      <c r="C13" s="14">
        <f ca="1">Inputs!E34</f>
        <v>2.6271682737076301</v>
      </c>
      <c r="D13" s="14"/>
      <c r="E13" s="14">
        <f ca="1">$C$13*E8</f>
        <v>2.6271682737076301</v>
      </c>
      <c r="F13" s="14">
        <f t="shared" ref="F13:AH13" ca="1" si="7">$C$13*F8</f>
        <v>0</v>
      </c>
      <c r="G13" s="14">
        <f t="shared" ca="1" si="7"/>
        <v>0</v>
      </c>
      <c r="H13" s="14">
        <f t="shared" ca="1" si="7"/>
        <v>0</v>
      </c>
      <c r="I13" s="14">
        <f t="shared" ca="1" si="7"/>
        <v>0</v>
      </c>
      <c r="J13" s="14">
        <f t="shared" ca="1" si="7"/>
        <v>0</v>
      </c>
      <c r="K13" s="14">
        <f t="shared" ca="1" si="7"/>
        <v>0</v>
      </c>
      <c r="L13" s="14">
        <f t="shared" ca="1" si="7"/>
        <v>0</v>
      </c>
      <c r="M13" s="14">
        <f t="shared" ca="1" si="7"/>
        <v>0</v>
      </c>
      <c r="N13" s="14">
        <f t="shared" ca="1" si="7"/>
        <v>0</v>
      </c>
      <c r="O13" s="14">
        <f t="shared" ca="1" si="7"/>
        <v>0</v>
      </c>
      <c r="P13" s="14">
        <f t="shared" ca="1" si="7"/>
        <v>0</v>
      </c>
      <c r="Q13" s="14">
        <f t="shared" ca="1" si="7"/>
        <v>0</v>
      </c>
      <c r="R13" s="14">
        <f t="shared" ca="1" si="7"/>
        <v>0</v>
      </c>
      <c r="S13" s="14">
        <f t="shared" ca="1" si="7"/>
        <v>0</v>
      </c>
      <c r="T13" s="14">
        <f t="shared" ca="1" si="7"/>
        <v>0</v>
      </c>
      <c r="U13" s="14">
        <f t="shared" ca="1" si="7"/>
        <v>0</v>
      </c>
      <c r="V13" s="14">
        <f t="shared" ca="1" si="7"/>
        <v>0</v>
      </c>
      <c r="W13" s="14">
        <f t="shared" ca="1" si="7"/>
        <v>0</v>
      </c>
      <c r="X13" s="14">
        <f t="shared" ca="1" si="7"/>
        <v>0</v>
      </c>
      <c r="Y13" s="14">
        <f t="shared" ca="1" si="7"/>
        <v>0</v>
      </c>
      <c r="Z13" s="14">
        <f t="shared" ca="1" si="7"/>
        <v>0</v>
      </c>
      <c r="AA13" s="14">
        <f t="shared" ca="1" si="7"/>
        <v>0</v>
      </c>
      <c r="AB13" s="14">
        <f t="shared" ca="1" si="7"/>
        <v>0</v>
      </c>
      <c r="AC13" s="14">
        <f t="shared" ca="1" si="7"/>
        <v>0</v>
      </c>
      <c r="AD13" s="14">
        <f t="shared" ca="1" si="7"/>
        <v>0</v>
      </c>
      <c r="AE13" s="14">
        <f t="shared" ca="1" si="7"/>
        <v>0</v>
      </c>
      <c r="AF13" s="14">
        <f t="shared" ca="1" si="7"/>
        <v>0</v>
      </c>
      <c r="AG13" s="14">
        <f t="shared" ca="1" si="7"/>
        <v>0</v>
      </c>
      <c r="AH13" s="14">
        <f t="shared" ca="1" si="7"/>
        <v>0</v>
      </c>
    </row>
    <row r="16" spans="2:38" x14ac:dyDescent="0.3">
      <c r="B16" s="13" t="s">
        <v>100</v>
      </c>
      <c r="E16" s="20">
        <f>E4</f>
        <v>40543</v>
      </c>
      <c r="F16" s="20">
        <f>EOMONTH(E16,3)</f>
        <v>40633</v>
      </c>
      <c r="G16" s="20">
        <f t="shared" ref="G16:P16" si="8">EOMONTH(F16,3)</f>
        <v>40724</v>
      </c>
      <c r="H16" s="20">
        <f t="shared" si="8"/>
        <v>40816</v>
      </c>
      <c r="I16" s="20">
        <f t="shared" si="8"/>
        <v>40908</v>
      </c>
      <c r="J16" s="20">
        <f t="shared" si="8"/>
        <v>40999</v>
      </c>
      <c r="K16" s="20">
        <f t="shared" si="8"/>
        <v>41090</v>
      </c>
      <c r="L16" s="20">
        <f t="shared" si="8"/>
        <v>41182</v>
      </c>
      <c r="M16" s="20">
        <f t="shared" si="8"/>
        <v>41274</v>
      </c>
      <c r="N16" s="20">
        <f t="shared" si="8"/>
        <v>41364</v>
      </c>
      <c r="O16" s="20">
        <f t="shared" si="8"/>
        <v>41455</v>
      </c>
      <c r="P16" s="20">
        <f t="shared" si="8"/>
        <v>41547</v>
      </c>
    </row>
    <row r="17" spans="2:16" x14ac:dyDescent="0.3">
      <c r="E17" s="20">
        <f>DATE(IF(MONTH(E16)&lt;=3,YEAR(E16),YEAR(E16)+1), 3, 31)</f>
        <v>40633</v>
      </c>
      <c r="F17" s="20">
        <f t="shared" ref="F17:P17" si="9">DATE(IF(MONTH(F16)&lt;=3,YEAR(F16),YEAR(F16)+1), 3, 31)</f>
        <v>40633</v>
      </c>
      <c r="G17" s="20">
        <f t="shared" si="9"/>
        <v>40999</v>
      </c>
      <c r="H17" s="20">
        <f t="shared" si="9"/>
        <v>40999</v>
      </c>
      <c r="I17" s="20">
        <f t="shared" si="9"/>
        <v>40999</v>
      </c>
      <c r="J17" s="20">
        <f t="shared" si="9"/>
        <v>40999</v>
      </c>
      <c r="K17" s="20">
        <f t="shared" si="9"/>
        <v>41364</v>
      </c>
      <c r="L17" s="20">
        <f t="shared" si="9"/>
        <v>41364</v>
      </c>
      <c r="M17" s="20">
        <f t="shared" si="9"/>
        <v>41364</v>
      </c>
      <c r="N17" s="20">
        <f t="shared" si="9"/>
        <v>41364</v>
      </c>
      <c r="O17" s="20">
        <f t="shared" si="9"/>
        <v>41729</v>
      </c>
      <c r="P17" s="20">
        <f t="shared" si="9"/>
        <v>41729</v>
      </c>
    </row>
    <row r="18" spans="2:16" x14ac:dyDescent="0.3">
      <c r="B18" s="13" t="s">
        <v>96</v>
      </c>
      <c r="E18" s="23">
        <f ca="1">SUMIF($E$4:$AL$4,E$16,$E11:$AH11)</f>
        <v>9.6666666667527945</v>
      </c>
      <c r="F18" s="23">
        <f t="shared" ref="F18:P18" ca="1" si="10">SUMIF($E$4:$AL$4,F$16,$E11:$AH11)</f>
        <v>29.000000000258382</v>
      </c>
      <c r="G18" s="23">
        <f t="shared" ca="1" si="10"/>
        <v>29.000000000258382</v>
      </c>
      <c r="H18" s="23">
        <f t="shared" ca="1" si="10"/>
        <v>33.833333333634783</v>
      </c>
      <c r="I18" s="23">
        <f t="shared" ca="1" si="10"/>
        <v>43.500000000387573</v>
      </c>
      <c r="J18" s="23">
        <f t="shared" ca="1" si="10"/>
        <v>43.500000000387573</v>
      </c>
      <c r="K18" s="23">
        <f t="shared" ca="1" si="10"/>
        <v>38.666666667011178</v>
      </c>
      <c r="L18" s="23">
        <f t="shared" ca="1" si="10"/>
        <v>33.833333333634783</v>
      </c>
      <c r="M18" s="23">
        <f t="shared" ca="1" si="10"/>
        <v>29.000000000258382</v>
      </c>
      <c r="N18" s="23">
        <f t="shared" ca="1" si="10"/>
        <v>0</v>
      </c>
      <c r="O18" s="23">
        <f t="shared" ca="1" si="10"/>
        <v>0</v>
      </c>
      <c r="P18" s="23">
        <f t="shared" ca="1" si="10"/>
        <v>0</v>
      </c>
    </row>
    <row r="19" spans="2:16" x14ac:dyDescent="0.3">
      <c r="B19" s="13" t="s">
        <v>293</v>
      </c>
      <c r="E19" s="23">
        <f t="shared" ref="E19:P19" ca="1" si="11">SUMIF($E$4:$AL$4,E$16,$E12:$AH12)</f>
        <v>1.4500000000129192</v>
      </c>
      <c r="F19" s="23">
        <f t="shared" ca="1" si="11"/>
        <v>0</v>
      </c>
      <c r="G19" s="23">
        <f t="shared" ca="1" si="11"/>
        <v>0</v>
      </c>
      <c r="H19" s="23">
        <f t="shared" ca="1" si="11"/>
        <v>0</v>
      </c>
      <c r="I19" s="23">
        <f t="shared" ca="1" si="11"/>
        <v>0</v>
      </c>
      <c r="J19" s="23">
        <f t="shared" ca="1" si="11"/>
        <v>0</v>
      </c>
      <c r="K19" s="23">
        <f t="shared" ca="1" si="11"/>
        <v>0</v>
      </c>
      <c r="L19" s="23">
        <f t="shared" ca="1" si="11"/>
        <v>0</v>
      </c>
      <c r="M19" s="23">
        <f t="shared" ca="1" si="11"/>
        <v>0</v>
      </c>
      <c r="N19" s="23">
        <f t="shared" ca="1" si="11"/>
        <v>0</v>
      </c>
      <c r="O19" s="23">
        <f t="shared" ca="1" si="11"/>
        <v>0</v>
      </c>
      <c r="P19" s="23">
        <f t="shared" ca="1" si="11"/>
        <v>0</v>
      </c>
    </row>
    <row r="20" spans="2:16" x14ac:dyDescent="0.3">
      <c r="B20" s="13" t="s">
        <v>12</v>
      </c>
      <c r="E20" s="23">
        <f t="shared" ref="E20:P20" ca="1" si="12">SUMIF($E$4:$AL$4,E$16,$E13:$AH13)</f>
        <v>2.6271682737076301</v>
      </c>
      <c r="F20" s="23">
        <f t="shared" ca="1" si="12"/>
        <v>0</v>
      </c>
      <c r="G20" s="23">
        <f t="shared" ca="1" si="12"/>
        <v>0</v>
      </c>
      <c r="H20" s="23">
        <f t="shared" ca="1" si="12"/>
        <v>0</v>
      </c>
      <c r="I20" s="23">
        <f t="shared" ca="1" si="12"/>
        <v>0</v>
      </c>
      <c r="J20" s="23">
        <f t="shared" ca="1" si="12"/>
        <v>0</v>
      </c>
      <c r="K20" s="23">
        <f t="shared" ca="1" si="12"/>
        <v>0</v>
      </c>
      <c r="L20" s="23">
        <f t="shared" ca="1" si="12"/>
        <v>0</v>
      </c>
      <c r="M20" s="23">
        <f t="shared" ca="1" si="12"/>
        <v>0</v>
      </c>
      <c r="N20" s="23">
        <f t="shared" ca="1" si="12"/>
        <v>0</v>
      </c>
      <c r="O20" s="23">
        <f t="shared" ca="1" si="12"/>
        <v>0</v>
      </c>
      <c r="P20" s="23">
        <f t="shared" ca="1" si="12"/>
        <v>0</v>
      </c>
    </row>
    <row r="21" spans="2:16" x14ac:dyDescent="0.3">
      <c r="B21" s="13" t="s">
        <v>101</v>
      </c>
      <c r="E21" s="14">
        <f ca="1">Debt!E18</f>
        <v>4.3212494768195085E-3</v>
      </c>
      <c r="F21" s="14">
        <f ca="1">Debt!F18</f>
        <v>0.25698413831894501</v>
      </c>
      <c r="G21" s="14">
        <f ca="1">Debt!G18</f>
        <v>0.72568857740971504</v>
      </c>
      <c r="H21" s="14">
        <f ca="1">Debt!H18</f>
        <v>1.2767015424973496</v>
      </c>
      <c r="I21" s="14">
        <f ca="1">Debt!I18</f>
        <v>2.0791804846969772</v>
      </c>
      <c r="J21" s="14">
        <f ca="1">Debt!J18</f>
        <v>3.0680193418246411</v>
      </c>
      <c r="K21" s="14">
        <f ca="1">Debt!K18</f>
        <v>4.0258815204698353</v>
      </c>
      <c r="L21" s="14">
        <f ca="1">Debt!L18</f>
        <v>3.2546753051930719</v>
      </c>
      <c r="M21" s="14">
        <f ca="1">Debt!M18</f>
        <v>0</v>
      </c>
      <c r="N21" s="14">
        <f ca="1">Debt!N18</f>
        <v>0</v>
      </c>
      <c r="O21" s="14">
        <f ca="1">Debt!O18</f>
        <v>0</v>
      </c>
      <c r="P21" s="14">
        <f ca="1">Debt!P18</f>
        <v>0</v>
      </c>
    </row>
    <row r="22" spans="2:16" s="29" customFormat="1" x14ac:dyDescent="0.3">
      <c r="B22" s="29" t="s">
        <v>88</v>
      </c>
      <c r="E22" s="48">
        <f ca="1">SUM(E18:E21)</f>
        <v>13.748156189950162</v>
      </c>
      <c r="F22" s="48">
        <f t="shared" ref="F22:P22" ca="1" si="13">SUM(F18:F21)</f>
        <v>29.256984138577327</v>
      </c>
      <c r="G22" s="48">
        <f t="shared" ca="1" si="13"/>
        <v>29.725688577668098</v>
      </c>
      <c r="H22" s="48">
        <f t="shared" ca="1" si="13"/>
        <v>35.110034876132133</v>
      </c>
      <c r="I22" s="48">
        <f t="shared" ca="1" si="13"/>
        <v>45.579180485084549</v>
      </c>
      <c r="J22" s="48">
        <f t="shared" ca="1" si="13"/>
        <v>46.56801934221221</v>
      </c>
      <c r="K22" s="48">
        <f t="shared" ca="1" si="13"/>
        <v>42.692548187481016</v>
      </c>
      <c r="L22" s="48">
        <f t="shared" ca="1" si="13"/>
        <v>37.088008638827858</v>
      </c>
      <c r="M22" s="48">
        <f t="shared" ca="1" si="13"/>
        <v>29.000000000258382</v>
      </c>
      <c r="N22" s="48">
        <f t="shared" ca="1" si="13"/>
        <v>0</v>
      </c>
      <c r="O22" s="48">
        <f t="shared" ca="1" si="13"/>
        <v>0</v>
      </c>
      <c r="P22" s="48">
        <f t="shared" ca="1" si="13"/>
        <v>0</v>
      </c>
    </row>
    <row r="24" spans="2:16" x14ac:dyDescent="0.3">
      <c r="B24" s="13" t="s">
        <v>47</v>
      </c>
      <c r="C24" s="14">
        <f t="shared" ref="C24:C26" ca="1" si="14">SUM(E24:P24)</f>
        <v>47.6</v>
      </c>
      <c r="E24" s="14">
        <f ca="1">IF(OR(E25&gt;0,E28&gt;0),0,Inputs!$E$42*E22/(Inputs!$E$42+$C$27-SUM($E$27:$H$27)))</f>
        <v>0</v>
      </c>
      <c r="F24" s="14">
        <f ca="1">IF(OR(F25&gt;0,F28&gt;0),0,Inputs!$E$42*F22/(Inputs!$E$42+$C$27-SUM($E$27:$H$27)))</f>
        <v>0</v>
      </c>
      <c r="G24" s="14">
        <f ca="1">IF(OR(G25&gt;0,G28&gt;0),0,Inputs!$E$42*G22/(Inputs!$E$42+$C$27-SUM($E$27:$H$27)))</f>
        <v>0</v>
      </c>
      <c r="H24" s="14">
        <f ca="1">IF(OR(H25&gt;0,H28&gt;0),0,Inputs!$E$42*H22/(Inputs!$E$42+$C$27-SUM($E$27:$H$27)))</f>
        <v>0</v>
      </c>
      <c r="I24" s="14">
        <f ca="1">IF(OR(I25&gt;0,I28&gt;0),0,Inputs!$E$42*I22/(Inputs!$E$42+$C$27-SUM($E$27:$H$27)))</f>
        <v>10.797756503236716</v>
      </c>
      <c r="J24" s="14">
        <f ca="1">IF(OR(J25&gt;0,J28&gt;0),0,Inputs!$E$42*J22/(Inputs!$E$42+$C$27-SUM($E$27:$H$27)))</f>
        <v>11.032013483870614</v>
      </c>
      <c r="K24" s="14">
        <f ca="1">IF(OR(K25&gt;0,K28&gt;0),0,Inputs!$E$42*K22/(Inputs!$E$42+$C$27-SUM($E$27:$H$27)))</f>
        <v>10.113910231053268</v>
      </c>
      <c r="L24" s="14">
        <f ca="1">IF(OR(L25&gt;0,L28&gt;0),0,Inputs!$E$42*L22/(Inputs!$E$42+$C$27-SUM($E$27:$H$27)))</f>
        <v>8.786188830293975</v>
      </c>
      <c r="M24" s="14">
        <f ca="1">IF(OR(M25&gt;0,M28&gt;0),0,Inputs!$E$42*M22/(Inputs!$E$42+$C$27-SUM($E$27:$H$27)))</f>
        <v>6.8701309515454279</v>
      </c>
      <c r="N24" s="14">
        <f ca="1">IF(OR(N25&gt;0,N28&gt;0),0,Inputs!$E$42*N22/(Inputs!$E$42+$C$27-SUM($E$27:$H$27)))</f>
        <v>0</v>
      </c>
      <c r="O24" s="14">
        <f ca="1">IF(OR(O25&gt;0,O28&gt;0),0,Inputs!$E$42*O22/(Inputs!$E$42+$C$27-SUM($E$27:$H$27)))</f>
        <v>0</v>
      </c>
      <c r="P24" s="14">
        <f ca="1">IF(OR(P25&gt;0,P28&gt;0),0,Inputs!$E$42*P22/(Inputs!$E$42+$C$27-SUM($E$27:$H$27)))</f>
        <v>0</v>
      </c>
    </row>
    <row r="25" spans="2:16" x14ac:dyDescent="0.3">
      <c r="B25" s="13" t="s">
        <v>18</v>
      </c>
      <c r="C25" s="14">
        <f t="shared" ca="1" si="14"/>
        <v>12.826289634895334</v>
      </c>
      <c r="D25" s="15"/>
      <c r="E25" s="14">
        <f ca="1">MIN(E22-E24, Inputs!$E$46-SUM($D$25:D25))</f>
        <v>12.826289634895334</v>
      </c>
      <c r="F25" s="14">
        <f ca="1">MIN(F22-F24, Inputs!$E$46-SUM($D$25:E25))</f>
        <v>0</v>
      </c>
      <c r="G25" s="14">
        <f ca="1">MIN(G22-G24, Inputs!$E$46-SUM($D$25:F25))</f>
        <v>0</v>
      </c>
      <c r="H25" s="14">
        <f ca="1">MIN(H22-H24, Inputs!$E$46-SUM($D$25:G25))</f>
        <v>0</v>
      </c>
      <c r="I25" s="14">
        <f ca="1">MIN(I22-I24, Inputs!$E$46-SUM($D$25:H25))</f>
        <v>0</v>
      </c>
      <c r="J25" s="14">
        <f ca="1">MIN(J22-J24, Inputs!$E$46-SUM($D$25:I25))</f>
        <v>0</v>
      </c>
      <c r="K25" s="14">
        <f ca="1">MIN(K22-K24, Inputs!$E$46-SUM($D$25:J25))</f>
        <v>0</v>
      </c>
      <c r="L25" s="14">
        <f ca="1">MIN(L22-L24, Inputs!$E$46-SUM($D$25:K25))</f>
        <v>0</v>
      </c>
      <c r="M25" s="14">
        <f ca="1">MIN(M22-M24, Inputs!$E$46-SUM($D$25:L25))</f>
        <v>0</v>
      </c>
      <c r="N25" s="14"/>
      <c r="O25" s="14"/>
      <c r="P25" s="14"/>
    </row>
    <row r="26" spans="2:16" x14ac:dyDescent="0.3">
      <c r="B26" s="13" t="s">
        <v>124</v>
      </c>
      <c r="C26" s="14">
        <f t="shared" ca="1" si="14"/>
        <v>248.34233080129638</v>
      </c>
      <c r="E26" s="14">
        <f ca="1">E22-SUM(E24:E25)</f>
        <v>0.9218665550548284</v>
      </c>
      <c r="F26" s="14">
        <f t="shared" ref="F26:P26" ca="1" si="15">F22-SUM(F24:F25)</f>
        <v>29.256984138577327</v>
      </c>
      <c r="G26" s="14">
        <f t="shared" ca="1" si="15"/>
        <v>29.725688577668098</v>
      </c>
      <c r="H26" s="14">
        <f t="shared" ca="1" si="15"/>
        <v>35.110034876132133</v>
      </c>
      <c r="I26" s="14">
        <f t="shared" ca="1" si="15"/>
        <v>34.781423981847837</v>
      </c>
      <c r="J26" s="14">
        <f t="shared" ca="1" si="15"/>
        <v>35.536005858341596</v>
      </c>
      <c r="K26" s="14">
        <f t="shared" ca="1" si="15"/>
        <v>32.578637956427748</v>
      </c>
      <c r="L26" s="14">
        <f t="shared" ca="1" si="15"/>
        <v>28.301819808533885</v>
      </c>
      <c r="M26" s="14">
        <f t="shared" ca="1" si="15"/>
        <v>22.129869048712955</v>
      </c>
      <c r="N26" s="14">
        <f t="shared" ca="1" si="15"/>
        <v>0</v>
      </c>
      <c r="O26" s="14">
        <f t="shared" ca="1" si="15"/>
        <v>0</v>
      </c>
      <c r="P26" s="14">
        <f t="shared" ca="1" si="15"/>
        <v>0</v>
      </c>
    </row>
    <row r="27" spans="2:16" x14ac:dyDescent="0.3">
      <c r="B27" s="13" t="s">
        <v>16</v>
      </c>
      <c r="C27" s="14">
        <f ca="1">SUM(E27:P27)</f>
        <v>209.8634618966104</v>
      </c>
      <c r="E27" s="14">
        <f ca="1">E26-E28</f>
        <v>0.9218665550548284</v>
      </c>
      <c r="F27" s="14">
        <f t="shared" ref="F27:P27" ca="1" si="16">F26-F28</f>
        <v>16.430694503681991</v>
      </c>
      <c r="G27" s="14">
        <f t="shared" ca="1" si="16"/>
        <v>16.899398942772763</v>
      </c>
      <c r="H27" s="14">
        <f t="shared" ca="1" si="16"/>
        <v>22.283745241236801</v>
      </c>
      <c r="I27" s="14">
        <f t="shared" ca="1" si="16"/>
        <v>34.781423981847837</v>
      </c>
      <c r="J27" s="14">
        <f t="shared" ca="1" si="16"/>
        <v>35.536005858341596</v>
      </c>
      <c r="K27" s="14">
        <f t="shared" ca="1" si="16"/>
        <v>32.578637956427748</v>
      </c>
      <c r="L27" s="14">
        <f t="shared" ca="1" si="16"/>
        <v>28.301819808533885</v>
      </c>
      <c r="M27" s="14">
        <f t="shared" ca="1" si="16"/>
        <v>22.129869048712955</v>
      </c>
      <c r="N27" s="14">
        <f t="shared" ca="1" si="16"/>
        <v>0</v>
      </c>
      <c r="O27" s="14">
        <f t="shared" ca="1" si="16"/>
        <v>0</v>
      </c>
      <c r="P27" s="14">
        <f t="shared" ca="1" si="16"/>
        <v>0</v>
      </c>
    </row>
    <row r="28" spans="2:16" x14ac:dyDescent="0.3">
      <c r="B28" s="13" t="s">
        <v>125</v>
      </c>
      <c r="C28" s="14">
        <f t="shared" ref="C28" ca="1" si="17">SUM(E28:P28)</f>
        <v>38.478868904686003</v>
      </c>
      <c r="E28" s="14"/>
      <c r="F28" s="14">
        <f ca="1">IF(F16&lt;Inputs!$D$61, (Inputs!$E$43-$C$25)/3, 0)</f>
        <v>12.826289634895334</v>
      </c>
      <c r="G28" s="14">
        <f ca="1">IF(G16&lt;Inputs!$D$61, (Inputs!$E$43-$C$25)/3, 0)</f>
        <v>12.826289634895334</v>
      </c>
      <c r="H28" s="14">
        <f ca="1">IF(H16&lt;Inputs!$D$61, (Inputs!$E$43-$C$25)/3, 0)</f>
        <v>12.826289634895334</v>
      </c>
      <c r="I28" s="14">
        <f>IF(I16&lt;Inputs!$D$61, (Inputs!$E$43-$C$25)/3, 0)</f>
        <v>0</v>
      </c>
      <c r="J28" s="14">
        <f>IF(J16&lt;Inputs!$D$61, (Inputs!$E$43-$C$25)/3, 0)</f>
        <v>0</v>
      </c>
      <c r="K28" s="14">
        <f>IF(K16&lt;Inputs!$D$61, (Inputs!$E$43-$C$25)/3, 0)</f>
        <v>0</v>
      </c>
      <c r="L28" s="14">
        <f>IF(L16&lt;Inputs!$D$61, (Inputs!$E$43-$C$25)/3, 0)</f>
        <v>0</v>
      </c>
      <c r="M28" s="14">
        <f>IF(M16&lt;Inputs!$D$61, (Inputs!$E$43-$C$25)/3, 0)</f>
        <v>0</v>
      </c>
      <c r="N28" s="14">
        <f>IF(N16&lt;Inputs!$D$61, (Inputs!$E$43-$C$25)/3, 0)</f>
        <v>0</v>
      </c>
      <c r="O28" s="14">
        <f>IF(O16&lt;Inputs!$D$61, (Inputs!$E$43-$C$25)/3, 0)</f>
        <v>0</v>
      </c>
      <c r="P28" s="14">
        <f>IF(P16&lt;Inputs!$D$61, (Inputs!$E$43-$C$25)/3, 0)</f>
        <v>0</v>
      </c>
    </row>
    <row r="29" spans="2:16" x14ac:dyDescent="0.3">
      <c r="B29" s="13" t="s">
        <v>348</v>
      </c>
      <c r="E29" s="14">
        <f ca="1">E27+D29</f>
        <v>0.9218665550548284</v>
      </c>
      <c r="F29" s="14">
        <f t="shared" ref="F29:P29" ca="1" si="18">F27+E29</f>
        <v>17.352561058736818</v>
      </c>
      <c r="G29" s="14">
        <f t="shared" ca="1" si="18"/>
        <v>34.25196000150958</v>
      </c>
      <c r="H29" s="14">
        <f t="shared" ca="1" si="18"/>
        <v>56.535705242746381</v>
      </c>
      <c r="I29" s="14">
        <f t="shared" ca="1" si="18"/>
        <v>91.317129224594225</v>
      </c>
      <c r="J29" s="14">
        <f t="shared" ca="1" si="18"/>
        <v>126.85313508293582</v>
      </c>
      <c r="K29" s="14">
        <f t="shared" ca="1" si="18"/>
        <v>159.43177303936358</v>
      </c>
      <c r="L29" s="14">
        <f t="shared" ca="1" si="18"/>
        <v>187.73359284789746</v>
      </c>
      <c r="M29" s="14">
        <f t="shared" ca="1" si="18"/>
        <v>209.8634618966104</v>
      </c>
      <c r="N29" s="14">
        <f t="shared" ca="1" si="18"/>
        <v>209.8634618966104</v>
      </c>
      <c r="O29" s="14">
        <f t="shared" ca="1" si="18"/>
        <v>209.8634618966104</v>
      </c>
      <c r="P29" s="14">
        <f t="shared" ca="1" si="18"/>
        <v>209.8634618966104</v>
      </c>
    </row>
    <row r="30" spans="2:16" x14ac:dyDescent="0.3">
      <c r="E30" s="13" t="s">
        <v>363</v>
      </c>
      <c r="F30" s="13" t="s">
        <v>363</v>
      </c>
      <c r="G30" s="13" t="s">
        <v>363</v>
      </c>
      <c r="H30" s="13" t="s">
        <v>363</v>
      </c>
      <c r="I30" s="13" t="s">
        <v>363</v>
      </c>
    </row>
    <row r="31" spans="2:16" x14ac:dyDescent="0.3">
      <c r="B31" s="13" t="s">
        <v>142</v>
      </c>
      <c r="E31" s="20">
        <f>E17</f>
        <v>40633</v>
      </c>
      <c r="F31" s="20">
        <f>EOMONTH(E31,12)</f>
        <v>40999</v>
      </c>
      <c r="G31" s="20">
        <f t="shared" ref="G31:I31" si="19">EOMONTH(F31,12)</f>
        <v>41364</v>
      </c>
      <c r="H31" s="20">
        <f t="shared" si="19"/>
        <v>41729</v>
      </c>
      <c r="I31" s="20">
        <f t="shared" si="19"/>
        <v>42094</v>
      </c>
    </row>
    <row r="32" spans="2:16" x14ac:dyDescent="0.3">
      <c r="B32" s="13" t="s">
        <v>96</v>
      </c>
      <c r="C32" s="14">
        <f ca="1">SUM(E32:I32)</f>
        <v>290.00000000258387</v>
      </c>
      <c r="E32" s="23">
        <f ca="1">SUMIF($E$17:$P$17,E$31,$E18:$P18)</f>
        <v>38.666666667011178</v>
      </c>
      <c r="F32" s="23">
        <f t="shared" ref="F32:I32" ca="1" si="20">SUMIF($E$17:$P$17,F$31,$E18:$P18)</f>
        <v>149.83333333466831</v>
      </c>
      <c r="G32" s="23">
        <f t="shared" ca="1" si="20"/>
        <v>101.50000000090435</v>
      </c>
      <c r="H32" s="23">
        <f t="shared" ca="1" si="20"/>
        <v>0</v>
      </c>
      <c r="I32" s="23">
        <f t="shared" si="20"/>
        <v>0</v>
      </c>
    </row>
    <row r="33" spans="2:9" x14ac:dyDescent="0.3">
      <c r="B33" s="13" t="s">
        <v>293</v>
      </c>
      <c r="C33" s="14">
        <f t="shared" ref="C33:C35" ca="1" si="21">SUM(E33:I33)</f>
        <v>1.4500000000129192</v>
      </c>
      <c r="E33" s="23">
        <f t="shared" ref="E33:I33" ca="1" si="22">SUMIF($E$17:$P$17,E$31,$E19:$P19)</f>
        <v>1.4500000000129192</v>
      </c>
      <c r="F33" s="23">
        <f t="shared" ca="1" si="22"/>
        <v>0</v>
      </c>
      <c r="G33" s="23">
        <f t="shared" ca="1" si="22"/>
        <v>0</v>
      </c>
      <c r="H33" s="23">
        <f t="shared" ca="1" si="22"/>
        <v>0</v>
      </c>
      <c r="I33" s="23">
        <f t="shared" si="22"/>
        <v>0</v>
      </c>
    </row>
    <row r="34" spans="2:9" x14ac:dyDescent="0.3">
      <c r="B34" s="13" t="s">
        <v>12</v>
      </c>
      <c r="C34" s="14">
        <f t="shared" ca="1" si="21"/>
        <v>2.6271682737076301</v>
      </c>
      <c r="E34" s="23">
        <f t="shared" ref="E34:I34" ca="1" si="23">SUMIF($E$17:$P$17,E$31,$E20:$P20)</f>
        <v>2.6271682737076301</v>
      </c>
      <c r="F34" s="23">
        <f t="shared" ca="1" si="23"/>
        <v>0</v>
      </c>
      <c r="G34" s="23">
        <f t="shared" ca="1" si="23"/>
        <v>0</v>
      </c>
      <c r="H34" s="23">
        <f t="shared" ca="1" si="23"/>
        <v>0</v>
      </c>
      <c r="I34" s="23">
        <f t="shared" si="23"/>
        <v>0</v>
      </c>
    </row>
    <row r="35" spans="2:9" x14ac:dyDescent="0.3">
      <c r="B35" s="13" t="s">
        <v>101</v>
      </c>
      <c r="C35" s="14">
        <f t="shared" ca="1" si="21"/>
        <v>14.691452159887355</v>
      </c>
      <c r="E35" s="23">
        <f t="shared" ref="E35:I35" ca="1" si="24">SUMIF($E$17:$P$17,E$31,$E21:$P21)</f>
        <v>0.26130538779576451</v>
      </c>
      <c r="F35" s="23">
        <f t="shared" ca="1" si="24"/>
        <v>7.1495899464286836</v>
      </c>
      <c r="G35" s="23">
        <f t="shared" ca="1" si="24"/>
        <v>7.2805568256629076</v>
      </c>
      <c r="H35" s="23">
        <f t="shared" ca="1" si="24"/>
        <v>0</v>
      </c>
      <c r="I35" s="23">
        <f t="shared" si="24"/>
        <v>0</v>
      </c>
    </row>
    <row r="36" spans="2:9" x14ac:dyDescent="0.3">
      <c r="B36" s="13" t="s">
        <v>11</v>
      </c>
      <c r="E36" s="14">
        <f ca="1">SUM(E32:E35)</f>
        <v>43.005140328527496</v>
      </c>
      <c r="F36" s="14">
        <f t="shared" ref="F36:I36" ca="1" si="25">SUM(F32:F35)</f>
        <v>156.98292328109699</v>
      </c>
      <c r="G36" s="14">
        <f t="shared" ca="1" si="25"/>
        <v>108.78055682656726</v>
      </c>
      <c r="H36" s="14">
        <f t="shared" ca="1" si="25"/>
        <v>0</v>
      </c>
      <c r="I36" s="14">
        <f t="shared" si="25"/>
        <v>0</v>
      </c>
    </row>
    <row r="38" spans="2:9" x14ac:dyDescent="0.3">
      <c r="B38" s="13" t="s">
        <v>47</v>
      </c>
      <c r="E38" s="23">
        <f ca="1">SUMIF($E$17:$P$17,E$31,$E24:$P24)</f>
        <v>0</v>
      </c>
      <c r="F38" s="23">
        <f t="shared" ref="F38:I39" ca="1" si="26">SUMIF($E$17:$P$17,F$31,$E24:$P24)</f>
        <v>21.82976998710733</v>
      </c>
      <c r="G38" s="23">
        <f t="shared" ca="1" si="26"/>
        <v>25.770230012892668</v>
      </c>
      <c r="H38" s="23">
        <f t="shared" ca="1" si="26"/>
        <v>0</v>
      </c>
      <c r="I38" s="23">
        <f t="shared" si="26"/>
        <v>0</v>
      </c>
    </row>
    <row r="39" spans="2:9" x14ac:dyDescent="0.3">
      <c r="B39" s="13" t="s">
        <v>18</v>
      </c>
      <c r="E39" s="23">
        <f ca="1">SUMIF($E$17:$P$17,E$31,$E25:$P25)</f>
        <v>12.826289634895334</v>
      </c>
      <c r="F39" s="23">
        <f t="shared" ca="1" si="26"/>
        <v>0</v>
      </c>
      <c r="G39" s="23">
        <f t="shared" ca="1" si="26"/>
        <v>0</v>
      </c>
      <c r="H39" s="23">
        <f t="shared" si="26"/>
        <v>0</v>
      </c>
      <c r="I39" s="23">
        <f t="shared" si="26"/>
        <v>0</v>
      </c>
    </row>
    <row r="40" spans="2:9" x14ac:dyDescent="0.3">
      <c r="B40" s="13" t="s">
        <v>124</v>
      </c>
      <c r="E40" s="23">
        <f t="shared" ref="E40:I40" ca="1" si="27">SUMIF($E$17:$P$17,E$31,$E26:$P26)</f>
        <v>30.178850693632157</v>
      </c>
      <c r="F40" s="23">
        <f t="shared" ca="1" si="27"/>
        <v>135.15315329398965</v>
      </c>
      <c r="G40" s="23">
        <f t="shared" ca="1" si="27"/>
        <v>83.010326813674595</v>
      </c>
      <c r="H40" s="23">
        <f t="shared" ca="1" si="27"/>
        <v>0</v>
      </c>
      <c r="I40" s="23">
        <f t="shared" si="27"/>
        <v>0</v>
      </c>
    </row>
    <row r="41" spans="2:9" x14ac:dyDescent="0.3">
      <c r="B41" s="13" t="s">
        <v>16</v>
      </c>
      <c r="E41" s="23">
        <f t="shared" ref="E41:I41" ca="1" si="28">SUMIF($E$17:$P$17,E$31,$E27:$P27)</f>
        <v>17.352561058736818</v>
      </c>
      <c r="F41" s="23">
        <f t="shared" ca="1" si="28"/>
        <v>109.500574024199</v>
      </c>
      <c r="G41" s="23">
        <f t="shared" ca="1" si="28"/>
        <v>83.010326813674595</v>
      </c>
      <c r="H41" s="23">
        <f t="shared" ca="1" si="28"/>
        <v>0</v>
      </c>
      <c r="I41" s="23">
        <f t="shared" si="28"/>
        <v>0</v>
      </c>
    </row>
    <row r="42" spans="2:9" x14ac:dyDescent="0.3">
      <c r="B42" s="13" t="s">
        <v>125</v>
      </c>
      <c r="E42" s="23">
        <f t="shared" ref="E42:I42" ca="1" si="29">SUMIF($E$17:$P$17,E$31,$E28:$P28)</f>
        <v>12.826289634895334</v>
      </c>
      <c r="F42" s="23">
        <f t="shared" ca="1" si="29"/>
        <v>25.652579269790667</v>
      </c>
      <c r="G42" s="23">
        <f t="shared" si="29"/>
        <v>0</v>
      </c>
      <c r="H42" s="23">
        <f t="shared" si="29"/>
        <v>0</v>
      </c>
      <c r="I42" s="23">
        <f t="shared" si="29"/>
        <v>0</v>
      </c>
    </row>
    <row r="43" spans="2:9" x14ac:dyDescent="0.3">
      <c r="B43" s="13" t="s">
        <v>185</v>
      </c>
      <c r="E43" s="14">
        <f ca="1">E39+E42</f>
        <v>25.652579269790667</v>
      </c>
      <c r="F43" s="14">
        <f t="shared" ref="F43:I43" ca="1" si="30">F39+F42</f>
        <v>25.652579269790667</v>
      </c>
      <c r="G43" s="14">
        <f t="shared" ca="1" si="30"/>
        <v>0</v>
      </c>
      <c r="H43" s="14">
        <f t="shared" si="30"/>
        <v>0</v>
      </c>
      <c r="I43" s="14">
        <f t="shared" si="30"/>
        <v>0</v>
      </c>
    </row>
    <row r="45" spans="2:9" x14ac:dyDescent="0.3">
      <c r="B45" s="13" t="s">
        <v>186</v>
      </c>
    </row>
    <row r="46" spans="2:9" x14ac:dyDescent="0.3">
      <c r="B46" s="13" t="s">
        <v>142</v>
      </c>
      <c r="E46" s="20">
        <f>E31</f>
        <v>40633</v>
      </c>
      <c r="F46" s="20">
        <f>EOMONTH(E46,12)</f>
        <v>40999</v>
      </c>
      <c r="G46" s="20">
        <f t="shared" ref="G46:I46" si="31">EOMONTH(F46,12)</f>
        <v>41364</v>
      </c>
      <c r="H46" s="20">
        <f t="shared" si="31"/>
        <v>41729</v>
      </c>
      <c r="I46" s="20">
        <f t="shared" si="31"/>
        <v>42094</v>
      </c>
    </row>
    <row r="47" spans="2:9" x14ac:dyDescent="0.3">
      <c r="B47" s="13" t="s">
        <v>96</v>
      </c>
      <c r="C47" s="14">
        <f ca="1">SUM(E47:I47)</f>
        <v>307.31862043617883</v>
      </c>
      <c r="E47" s="23">
        <f ca="1">E32+E34+E35</f>
        <v>41.555140328514575</v>
      </c>
      <c r="F47" s="23">
        <f t="shared" ref="F47:I47" ca="1" si="32">F32+F34+F35</f>
        <v>156.98292328109699</v>
      </c>
      <c r="G47" s="23">
        <f t="shared" ca="1" si="32"/>
        <v>108.78055682656726</v>
      </c>
      <c r="H47" s="23">
        <f t="shared" ca="1" si="32"/>
        <v>0</v>
      </c>
      <c r="I47" s="23">
        <f t="shared" si="32"/>
        <v>0</v>
      </c>
    </row>
    <row r="48" spans="2:9" x14ac:dyDescent="0.3">
      <c r="B48" s="13" t="s">
        <v>293</v>
      </c>
      <c r="C48" s="14">
        <f t="shared" ref="C48" ca="1" si="33">SUM(E48:I48)</f>
        <v>1.4500000000129192</v>
      </c>
      <c r="E48" s="23">
        <f ca="1">E33</f>
        <v>1.4500000000129192</v>
      </c>
      <c r="F48" s="23">
        <f t="shared" ref="F48:I48" ca="1" si="34">F33</f>
        <v>0</v>
      </c>
      <c r="G48" s="23">
        <f t="shared" ca="1" si="34"/>
        <v>0</v>
      </c>
      <c r="H48" s="23">
        <f t="shared" ca="1" si="34"/>
        <v>0</v>
      </c>
      <c r="I48" s="23">
        <f t="shared" si="34"/>
        <v>0</v>
      </c>
    </row>
    <row r="49" spans="2:14" x14ac:dyDescent="0.3">
      <c r="C49" s="14"/>
      <c r="E49" s="23"/>
      <c r="F49" s="23"/>
      <c r="G49" s="23"/>
      <c r="H49" s="23"/>
      <c r="I49" s="23"/>
    </row>
    <row r="50" spans="2:14" x14ac:dyDescent="0.3">
      <c r="B50" s="130" t="s">
        <v>367</v>
      </c>
      <c r="C50" s="131"/>
      <c r="D50" s="130"/>
      <c r="E50" s="132">
        <f>E16</f>
        <v>40543</v>
      </c>
      <c r="F50" s="132">
        <f>EOMONTH(E50,3)</f>
        <v>40633</v>
      </c>
      <c r="G50" s="132">
        <f t="shared" ref="G50" si="35">EOMONTH(F50,3)</f>
        <v>40724</v>
      </c>
      <c r="H50" s="132">
        <f t="shared" ref="H50" si="36">EOMONTH(G50,3)</f>
        <v>40816</v>
      </c>
      <c r="I50" s="132">
        <f t="shared" ref="I50" si="37">EOMONTH(H50,3)</f>
        <v>40908</v>
      </c>
      <c r="J50" s="132">
        <f t="shared" ref="J50" si="38">EOMONTH(I50,3)</f>
        <v>40999</v>
      </c>
      <c r="K50" s="132">
        <f t="shared" ref="K50" si="39">EOMONTH(J50,3)</f>
        <v>41090</v>
      </c>
      <c r="L50" s="132">
        <f t="shared" ref="L50" si="40">EOMONTH(K50,3)</f>
        <v>41182</v>
      </c>
      <c r="M50" s="132">
        <f t="shared" ref="M50" si="41">EOMONTH(L50,3)</f>
        <v>41274</v>
      </c>
    </row>
    <row r="51" spans="2:14" x14ac:dyDescent="0.3">
      <c r="B51" s="130"/>
      <c r="C51" s="130"/>
      <c r="D51" s="130"/>
      <c r="E51" s="130"/>
      <c r="F51" s="130"/>
      <c r="G51" s="130"/>
      <c r="H51" s="130"/>
      <c r="I51" s="130"/>
      <c r="J51" s="130"/>
      <c r="K51" s="130"/>
      <c r="L51" s="130"/>
      <c r="M51" s="130"/>
    </row>
    <row r="52" spans="2:14" x14ac:dyDescent="0.3">
      <c r="B52" s="130" t="s">
        <v>372</v>
      </c>
      <c r="C52" s="130"/>
      <c r="D52" s="131">
        <f ca="1">SUM(E52:M52)</f>
        <v>98.90515853958135</v>
      </c>
      <c r="E52" s="131">
        <f ca="1">E25</f>
        <v>12.826289634895334</v>
      </c>
      <c r="F52" s="131">
        <f ca="1">F28</f>
        <v>12.826289634895334</v>
      </c>
      <c r="G52" s="131">
        <f t="shared" ref="G52:H52" ca="1" si="42">G28</f>
        <v>12.826289634895334</v>
      </c>
      <c r="H52" s="131">
        <f t="shared" ca="1" si="42"/>
        <v>12.826289634895334</v>
      </c>
      <c r="I52" s="131">
        <f ca="1">I24</f>
        <v>10.797756503236716</v>
      </c>
      <c r="J52" s="131">
        <f t="shared" ref="J52:N52" ca="1" si="43">J24</f>
        <v>11.032013483870614</v>
      </c>
      <c r="K52" s="131">
        <f t="shared" ca="1" si="43"/>
        <v>10.113910231053268</v>
      </c>
      <c r="L52" s="131">
        <f t="shared" ca="1" si="43"/>
        <v>8.786188830293975</v>
      </c>
      <c r="M52" s="131">
        <f t="shared" ca="1" si="43"/>
        <v>6.8701309515454279</v>
      </c>
      <c r="N52" s="14">
        <f t="shared" ca="1" si="43"/>
        <v>0</v>
      </c>
    </row>
    <row r="53" spans="2:14" x14ac:dyDescent="0.3">
      <c r="B53" s="130" t="s">
        <v>365</v>
      </c>
      <c r="C53" s="130"/>
      <c r="D53" s="130"/>
      <c r="E53" s="131">
        <f ca="1">E52+D53</f>
        <v>12.826289634895334</v>
      </c>
      <c r="F53" s="131">
        <f t="shared" ref="F53:H53" ca="1" si="44">F52+E53</f>
        <v>25.652579269790667</v>
      </c>
      <c r="G53" s="131">
        <f t="shared" ca="1" si="44"/>
        <v>38.478868904686003</v>
      </c>
      <c r="H53" s="131">
        <f t="shared" ca="1" si="44"/>
        <v>51.305158539581335</v>
      </c>
      <c r="I53" s="131">
        <f t="shared" ref="I53" ca="1" si="45">I52+H53</f>
        <v>62.102915042818054</v>
      </c>
      <c r="J53" s="131">
        <f t="shared" ref="J53" ca="1" si="46">J52+I53</f>
        <v>73.134928526688668</v>
      </c>
      <c r="K53" s="131">
        <f t="shared" ref="K53" ca="1" si="47">K52+J53</f>
        <v>83.248838757741936</v>
      </c>
      <c r="L53" s="131">
        <f t="shared" ref="L53" ca="1" si="48">L52+K53</f>
        <v>92.035027588035916</v>
      </c>
      <c r="M53" s="131">
        <f t="shared" ref="M53" ca="1" si="49">M52+L53</f>
        <v>98.90515853958135</v>
      </c>
    </row>
    <row r="54" spans="2:14" x14ac:dyDescent="0.3">
      <c r="B54" s="130"/>
      <c r="C54" s="130"/>
      <c r="D54" s="130"/>
      <c r="E54" s="130"/>
      <c r="F54" s="130"/>
      <c r="G54" s="130"/>
      <c r="H54" s="130"/>
      <c r="I54" s="130"/>
      <c r="J54" s="130"/>
      <c r="K54" s="130"/>
      <c r="L54" s="130"/>
      <c r="M54" s="130"/>
    </row>
    <row r="55" spans="2:14" x14ac:dyDescent="0.3">
      <c r="B55" s="130" t="s">
        <v>366</v>
      </c>
      <c r="C55" s="130"/>
      <c r="D55" s="131">
        <f ca="1">SUM(E55:M55)</f>
        <v>209.8634618966104</v>
      </c>
      <c r="E55" s="131">
        <f ca="1">E27</f>
        <v>0.9218665550548284</v>
      </c>
      <c r="F55" s="131">
        <f t="shared" ref="F55:M55" ca="1" si="50">F27</f>
        <v>16.430694503681991</v>
      </c>
      <c r="G55" s="131">
        <f t="shared" ca="1" si="50"/>
        <v>16.899398942772763</v>
      </c>
      <c r="H55" s="131">
        <f t="shared" ca="1" si="50"/>
        <v>22.283745241236801</v>
      </c>
      <c r="I55" s="131">
        <f t="shared" ca="1" si="50"/>
        <v>34.781423981847837</v>
      </c>
      <c r="J55" s="131">
        <f t="shared" ca="1" si="50"/>
        <v>35.536005858341596</v>
      </c>
      <c r="K55" s="131">
        <f t="shared" ca="1" si="50"/>
        <v>32.578637956427748</v>
      </c>
      <c r="L55" s="131">
        <f t="shared" ca="1" si="50"/>
        <v>28.301819808533885</v>
      </c>
      <c r="M55" s="131">
        <f t="shared" ca="1" si="50"/>
        <v>22.129869048712955</v>
      </c>
    </row>
    <row r="56" spans="2:14" x14ac:dyDescent="0.3">
      <c r="B56" s="130" t="s">
        <v>369</v>
      </c>
      <c r="C56" s="130"/>
      <c r="D56" s="130"/>
      <c r="E56" s="131">
        <f ca="1">E55+D56</f>
        <v>0.9218665550548284</v>
      </c>
      <c r="F56" s="131">
        <f t="shared" ref="F56:M56" ca="1" si="51">F55+E56</f>
        <v>17.352561058736818</v>
      </c>
      <c r="G56" s="131">
        <f t="shared" ca="1" si="51"/>
        <v>34.25196000150958</v>
      </c>
      <c r="H56" s="131">
        <f t="shared" ca="1" si="51"/>
        <v>56.535705242746381</v>
      </c>
      <c r="I56" s="131">
        <f t="shared" ca="1" si="51"/>
        <v>91.317129224594225</v>
      </c>
      <c r="J56" s="131">
        <f t="shared" ca="1" si="51"/>
        <v>126.85313508293582</v>
      </c>
      <c r="K56" s="131">
        <f t="shared" ca="1" si="51"/>
        <v>159.43177303936358</v>
      </c>
      <c r="L56" s="131">
        <f t="shared" ca="1" si="51"/>
        <v>187.73359284789746</v>
      </c>
      <c r="M56" s="131">
        <f t="shared" ca="1" si="51"/>
        <v>209.8634618966104</v>
      </c>
    </row>
    <row r="57" spans="2:14" x14ac:dyDescent="0.3">
      <c r="B57" s="130"/>
      <c r="C57" s="130"/>
      <c r="D57" s="130"/>
      <c r="E57" s="130"/>
      <c r="F57" s="130"/>
      <c r="G57" s="130"/>
      <c r="H57" s="130"/>
      <c r="I57" s="130"/>
      <c r="J57" s="130"/>
      <c r="K57" s="130"/>
      <c r="L57" s="130"/>
      <c r="M57" s="130"/>
    </row>
    <row r="58" spans="2:14" x14ac:dyDescent="0.3">
      <c r="B58" s="130" t="s">
        <v>368</v>
      </c>
      <c r="C58" s="130"/>
      <c r="D58" s="130"/>
      <c r="E58" s="133">
        <f ca="1">E56/E53</f>
        <v>7.1873205837079249E-2</v>
      </c>
      <c r="F58" s="133">
        <f t="shared" ref="F58:M58" ca="1" si="52">F56/F53</f>
        <v>0.67644508087230715</v>
      </c>
      <c r="G58" s="133">
        <f t="shared" ca="1" si="52"/>
        <v>0.89014986605644053</v>
      </c>
      <c r="H58" s="133">
        <f t="shared" ca="1" si="52"/>
        <v>1.1019497230308672</v>
      </c>
      <c r="I58" s="133">
        <f t="shared" ca="1" si="52"/>
        <v>1.4704161497352237</v>
      </c>
      <c r="J58" s="133">
        <f t="shared" ca="1" si="52"/>
        <v>1.7345082252544228</v>
      </c>
      <c r="K58" s="133">
        <f t="shared" ca="1" si="52"/>
        <v>1.9151230866212752</v>
      </c>
      <c r="L58" s="133">
        <f t="shared" ca="1" si="52"/>
        <v>2.0398059061624259</v>
      </c>
      <c r="M58" s="133">
        <f t="shared" ca="1" si="52"/>
        <v>2.1218656842112447</v>
      </c>
    </row>
    <row r="59" spans="2:14" x14ac:dyDescent="0.3">
      <c r="B59" s="130"/>
      <c r="C59" s="130"/>
      <c r="D59" s="130"/>
      <c r="E59" s="130"/>
      <c r="F59" s="130"/>
      <c r="G59" s="130"/>
      <c r="H59" s="130"/>
      <c r="I59" s="130"/>
      <c r="J59" s="130"/>
      <c r="K59" s="130"/>
      <c r="L59" s="130"/>
      <c r="M59" s="130"/>
    </row>
    <row r="60" spans="2:14" x14ac:dyDescent="0.3">
      <c r="B60" s="130" t="s">
        <v>364</v>
      </c>
      <c r="C60" s="130"/>
      <c r="D60" s="131">
        <f ca="1">SUM(E60:M60)</f>
        <v>51.305158539581335</v>
      </c>
      <c r="E60" s="131">
        <f ca="1">E52</f>
        <v>12.826289634895334</v>
      </c>
      <c r="F60" s="131">
        <f t="shared" ref="F60:H60" ca="1" si="53">F52</f>
        <v>12.826289634895334</v>
      </c>
      <c r="G60" s="131">
        <f t="shared" ca="1" si="53"/>
        <v>12.826289634895334</v>
      </c>
      <c r="H60" s="131">
        <f t="shared" ca="1" si="53"/>
        <v>12.826289634895334</v>
      </c>
      <c r="I60" s="131"/>
      <c r="J60" s="131"/>
      <c r="K60" s="131"/>
      <c r="L60" s="131"/>
      <c r="M60" s="131"/>
    </row>
    <row r="61" spans="2:14" x14ac:dyDescent="0.3">
      <c r="B61" s="130" t="s">
        <v>371</v>
      </c>
      <c r="C61" s="130"/>
      <c r="D61" s="131">
        <f ca="1">SUM(E61:M61)</f>
        <v>47.6</v>
      </c>
      <c r="E61" s="131"/>
      <c r="F61" s="131"/>
      <c r="G61" s="131"/>
      <c r="H61" s="131"/>
      <c r="I61" s="131">
        <f ca="1">I52</f>
        <v>10.797756503236716</v>
      </c>
      <c r="J61" s="131">
        <f t="shared" ref="J61:M61" ca="1" si="54">J52</f>
        <v>11.032013483870614</v>
      </c>
      <c r="K61" s="131">
        <f t="shared" ca="1" si="54"/>
        <v>10.113910231053268</v>
      </c>
      <c r="L61" s="131">
        <f t="shared" ca="1" si="54"/>
        <v>8.786188830293975</v>
      </c>
      <c r="M61" s="131">
        <f t="shared" ca="1" si="54"/>
        <v>6.8701309515454279</v>
      </c>
    </row>
    <row r="62" spans="2:14" x14ac:dyDescent="0.3">
      <c r="B62" s="130" t="s">
        <v>365</v>
      </c>
      <c r="C62" s="130" t="s">
        <v>363</v>
      </c>
      <c r="D62" s="130"/>
      <c r="E62" s="131">
        <f ca="1">E53</f>
        <v>12.826289634895334</v>
      </c>
      <c r="F62" s="131">
        <f t="shared" ref="F62:M62" ca="1" si="55">F53</f>
        <v>25.652579269790667</v>
      </c>
      <c r="G62" s="131">
        <f t="shared" ca="1" si="55"/>
        <v>38.478868904686003</v>
      </c>
      <c r="H62" s="131">
        <f t="shared" ca="1" si="55"/>
        <v>51.305158539581335</v>
      </c>
      <c r="I62" s="131">
        <f t="shared" ca="1" si="55"/>
        <v>62.102915042818054</v>
      </c>
      <c r="J62" s="131">
        <f t="shared" ca="1" si="55"/>
        <v>73.134928526688668</v>
      </c>
      <c r="K62" s="131">
        <f t="shared" ca="1" si="55"/>
        <v>83.248838757741936</v>
      </c>
      <c r="L62" s="131">
        <f t="shared" ca="1" si="55"/>
        <v>92.035027588035916</v>
      </c>
      <c r="M62" s="131">
        <f t="shared" ca="1" si="55"/>
        <v>98.90515853958135</v>
      </c>
    </row>
    <row r="63" spans="2:14" x14ac:dyDescent="0.3">
      <c r="B63" s="130" t="s">
        <v>369</v>
      </c>
      <c r="C63" s="130" t="s">
        <v>363</v>
      </c>
      <c r="D63" s="130"/>
      <c r="E63" s="131">
        <f ca="1">E62*2.13</f>
        <v>27.319996922327061</v>
      </c>
      <c r="F63" s="131">
        <f t="shared" ref="F63:M63" ca="1" si="56">F62*2.13</f>
        <v>54.639993844654121</v>
      </c>
      <c r="G63" s="131">
        <f t="shared" ca="1" si="56"/>
        <v>81.959990766981178</v>
      </c>
      <c r="H63" s="131">
        <f t="shared" ca="1" si="56"/>
        <v>109.27998768930824</v>
      </c>
      <c r="I63" s="131">
        <f t="shared" ca="1" si="56"/>
        <v>132.27920904120245</v>
      </c>
      <c r="J63" s="131">
        <f t="shared" ca="1" si="56"/>
        <v>155.77739776184686</v>
      </c>
      <c r="K63" s="131">
        <f t="shared" ca="1" si="56"/>
        <v>177.32002655399032</v>
      </c>
      <c r="L63" s="131">
        <f t="shared" ca="1" si="56"/>
        <v>196.03460876251648</v>
      </c>
      <c r="M63" s="131">
        <f t="shared" ca="1" si="56"/>
        <v>210.66798768930826</v>
      </c>
    </row>
    <row r="64" spans="2:14" x14ac:dyDescent="0.3">
      <c r="B64" s="130" t="s">
        <v>86</v>
      </c>
      <c r="C64" s="130" t="s">
        <v>363</v>
      </c>
      <c r="D64" s="130"/>
      <c r="E64" s="131">
        <f ca="1">E62+E63</f>
        <v>40.146286557222396</v>
      </c>
      <c r="F64" s="131">
        <f t="shared" ref="F64:M64" ca="1" si="57">F62+F63</f>
        <v>80.292573114444792</v>
      </c>
      <c r="G64" s="131">
        <f t="shared" ca="1" si="57"/>
        <v>120.43885967166719</v>
      </c>
      <c r="H64" s="131">
        <f t="shared" ca="1" si="57"/>
        <v>160.58514622888958</v>
      </c>
      <c r="I64" s="131">
        <f t="shared" ca="1" si="57"/>
        <v>194.38212408402052</v>
      </c>
      <c r="J64" s="131">
        <f t="shared" ca="1" si="57"/>
        <v>228.91232628853552</v>
      </c>
      <c r="K64" s="131">
        <f t="shared" ca="1" si="57"/>
        <v>260.56886531173222</v>
      </c>
      <c r="L64" s="131">
        <f t="shared" ca="1" si="57"/>
        <v>288.0696363505524</v>
      </c>
      <c r="M64" s="131">
        <f t="shared" ca="1" si="57"/>
        <v>309.57314622888964</v>
      </c>
    </row>
    <row r="65" spans="2:13" x14ac:dyDescent="0.3">
      <c r="B65" s="130" t="s">
        <v>370</v>
      </c>
      <c r="C65" s="130" t="s">
        <v>363</v>
      </c>
      <c r="D65" s="131">
        <v>0</v>
      </c>
      <c r="E65" s="131">
        <f ca="1">E63-D63</f>
        <v>27.319996922327061</v>
      </c>
      <c r="F65" s="131">
        <f t="shared" ref="F65:M65" ca="1" si="58">F63-E63</f>
        <v>27.319996922327061</v>
      </c>
      <c r="G65" s="131">
        <f t="shared" ca="1" si="58"/>
        <v>27.319996922327057</v>
      </c>
      <c r="H65" s="131">
        <f t="shared" ca="1" si="58"/>
        <v>27.319996922327064</v>
      </c>
      <c r="I65" s="131">
        <f t="shared" ca="1" si="58"/>
        <v>22.999221351894207</v>
      </c>
      <c r="J65" s="131">
        <f t="shared" ca="1" si="58"/>
        <v>23.498188720644407</v>
      </c>
      <c r="K65" s="131">
        <f t="shared" ca="1" si="58"/>
        <v>21.542628792143461</v>
      </c>
      <c r="L65" s="131">
        <f t="shared" ca="1" si="58"/>
        <v>18.714582208526167</v>
      </c>
      <c r="M65" s="131">
        <f t="shared" ca="1" si="58"/>
        <v>14.633378926791778</v>
      </c>
    </row>
  </sheetData>
  <pageMargins left="0.7" right="0.7" top="0.39" bottom="0.75" header="0.3" footer="0.3"/>
  <pageSetup scale="3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6"/>
  <sheetViews>
    <sheetView zoomScale="90" zoomScaleNormal="90" workbookViewId="0">
      <selection activeCell="P24" sqref="P24"/>
    </sheetView>
  </sheetViews>
  <sheetFormatPr defaultColWidth="9.109375" defaultRowHeight="14.4" x14ac:dyDescent="0.3"/>
  <cols>
    <col min="1" max="1" width="9.109375" style="13"/>
    <col min="2" max="2" width="26.5546875" style="13" bestFit="1" customWidth="1"/>
    <col min="3" max="4" width="9.109375" style="13"/>
    <col min="5" max="5" width="10.6640625" style="13" bestFit="1" customWidth="1"/>
    <col min="6" max="6" width="11" style="13" bestFit="1" customWidth="1"/>
    <col min="7" max="13" width="10.6640625" style="13" bestFit="1" customWidth="1"/>
    <col min="14" max="14" width="11" style="13" bestFit="1" customWidth="1"/>
    <col min="15" max="43" width="10.6640625" style="13" bestFit="1" customWidth="1"/>
    <col min="44" max="64" width="9.88671875" style="13" bestFit="1" customWidth="1"/>
    <col min="65" max="16384" width="9.109375" style="13"/>
  </cols>
  <sheetData>
    <row r="1" spans="1:64" x14ac:dyDescent="0.3">
      <c r="A1" s="36"/>
      <c r="E1" s="13">
        <v>1</v>
      </c>
      <c r="F1" s="13">
        <f>E1+1</f>
        <v>2</v>
      </c>
      <c r="G1" s="13">
        <f t="shared" ref="G1:AZ1" si="0">F1+1</f>
        <v>3</v>
      </c>
      <c r="H1" s="13">
        <f t="shared" si="0"/>
        <v>4</v>
      </c>
      <c r="I1" s="13">
        <f t="shared" si="0"/>
        <v>5</v>
      </c>
      <c r="J1" s="13">
        <f t="shared" si="0"/>
        <v>6</v>
      </c>
      <c r="K1" s="13">
        <f t="shared" si="0"/>
        <v>7</v>
      </c>
      <c r="L1" s="13">
        <f t="shared" si="0"/>
        <v>8</v>
      </c>
      <c r="M1" s="13">
        <f t="shared" si="0"/>
        <v>9</v>
      </c>
      <c r="N1" s="13">
        <f t="shared" si="0"/>
        <v>10</v>
      </c>
      <c r="O1" s="13">
        <f t="shared" si="0"/>
        <v>11</v>
      </c>
      <c r="P1" s="13">
        <f t="shared" si="0"/>
        <v>12</v>
      </c>
      <c r="Q1" s="13">
        <f t="shared" si="0"/>
        <v>13</v>
      </c>
      <c r="R1" s="13">
        <f t="shared" si="0"/>
        <v>14</v>
      </c>
      <c r="S1" s="13">
        <f t="shared" si="0"/>
        <v>15</v>
      </c>
      <c r="T1" s="13">
        <f t="shared" si="0"/>
        <v>16</v>
      </c>
      <c r="U1" s="13">
        <f t="shared" si="0"/>
        <v>17</v>
      </c>
      <c r="V1" s="13">
        <f t="shared" si="0"/>
        <v>18</v>
      </c>
      <c r="W1" s="13">
        <f t="shared" si="0"/>
        <v>19</v>
      </c>
      <c r="X1" s="13">
        <f t="shared" si="0"/>
        <v>20</v>
      </c>
      <c r="Y1" s="13">
        <f t="shared" si="0"/>
        <v>21</v>
      </c>
      <c r="Z1" s="13">
        <f t="shared" si="0"/>
        <v>22</v>
      </c>
      <c r="AA1" s="13">
        <f t="shared" si="0"/>
        <v>23</v>
      </c>
      <c r="AB1" s="13">
        <f t="shared" si="0"/>
        <v>24</v>
      </c>
      <c r="AC1" s="13">
        <f t="shared" si="0"/>
        <v>25</v>
      </c>
      <c r="AD1" s="13">
        <f t="shared" si="0"/>
        <v>26</v>
      </c>
      <c r="AE1" s="13">
        <f t="shared" si="0"/>
        <v>27</v>
      </c>
      <c r="AF1" s="13">
        <f t="shared" si="0"/>
        <v>28</v>
      </c>
      <c r="AG1" s="13">
        <f t="shared" si="0"/>
        <v>29</v>
      </c>
      <c r="AH1" s="13">
        <f t="shared" si="0"/>
        <v>30</v>
      </c>
      <c r="AI1" s="13">
        <f t="shared" si="0"/>
        <v>31</v>
      </c>
      <c r="AJ1" s="13">
        <f t="shared" si="0"/>
        <v>32</v>
      </c>
      <c r="AK1" s="13">
        <f t="shared" si="0"/>
        <v>33</v>
      </c>
      <c r="AL1" s="13">
        <f t="shared" si="0"/>
        <v>34</v>
      </c>
      <c r="AM1" s="13">
        <f t="shared" si="0"/>
        <v>35</v>
      </c>
      <c r="AN1" s="13">
        <f t="shared" si="0"/>
        <v>36</v>
      </c>
      <c r="AO1" s="13">
        <f t="shared" si="0"/>
        <v>37</v>
      </c>
      <c r="AP1" s="13">
        <f t="shared" si="0"/>
        <v>38</v>
      </c>
      <c r="AQ1" s="13">
        <f t="shared" si="0"/>
        <v>39</v>
      </c>
      <c r="AR1" s="13">
        <f t="shared" si="0"/>
        <v>40</v>
      </c>
      <c r="AS1" s="13">
        <f t="shared" si="0"/>
        <v>41</v>
      </c>
      <c r="AT1" s="13">
        <f t="shared" si="0"/>
        <v>42</v>
      </c>
      <c r="AU1" s="13">
        <f t="shared" si="0"/>
        <v>43</v>
      </c>
      <c r="AV1" s="13">
        <f t="shared" si="0"/>
        <v>44</v>
      </c>
      <c r="AW1" s="13">
        <f t="shared" si="0"/>
        <v>45</v>
      </c>
      <c r="AX1" s="13">
        <f t="shared" si="0"/>
        <v>46</v>
      </c>
      <c r="AY1" s="13">
        <f t="shared" si="0"/>
        <v>47</v>
      </c>
      <c r="AZ1" s="13">
        <f t="shared" si="0"/>
        <v>48</v>
      </c>
    </row>
    <row r="2" spans="1:64" x14ac:dyDescent="0.3">
      <c r="E2" s="20">
        <f>Inputs!G52</f>
        <v>41455</v>
      </c>
      <c r="F2" s="20">
        <f>EOMONTH(E2,3)</f>
        <v>41547</v>
      </c>
      <c r="G2" s="20">
        <f t="shared" ref="G2:AZ2" si="1">EOMONTH(F2,3)</f>
        <v>41639</v>
      </c>
      <c r="H2" s="20">
        <f t="shared" si="1"/>
        <v>41729</v>
      </c>
      <c r="I2" s="20">
        <f t="shared" si="1"/>
        <v>41820</v>
      </c>
      <c r="J2" s="20">
        <f t="shared" si="1"/>
        <v>41912</v>
      </c>
      <c r="K2" s="20">
        <f t="shared" si="1"/>
        <v>42004</v>
      </c>
      <c r="L2" s="20">
        <f t="shared" si="1"/>
        <v>42094</v>
      </c>
      <c r="M2" s="20">
        <f t="shared" si="1"/>
        <v>42185</v>
      </c>
      <c r="N2" s="20">
        <f t="shared" si="1"/>
        <v>42277</v>
      </c>
      <c r="O2" s="20">
        <f t="shared" si="1"/>
        <v>42369</v>
      </c>
      <c r="P2" s="20">
        <f t="shared" si="1"/>
        <v>42460</v>
      </c>
      <c r="Q2" s="20">
        <f t="shared" si="1"/>
        <v>42551</v>
      </c>
      <c r="R2" s="20">
        <f t="shared" si="1"/>
        <v>42643</v>
      </c>
      <c r="S2" s="20">
        <f t="shared" si="1"/>
        <v>42735</v>
      </c>
      <c r="T2" s="20">
        <f t="shared" si="1"/>
        <v>42825</v>
      </c>
      <c r="U2" s="20">
        <f t="shared" si="1"/>
        <v>42916</v>
      </c>
      <c r="V2" s="20">
        <f t="shared" si="1"/>
        <v>43008</v>
      </c>
      <c r="W2" s="20">
        <f t="shared" si="1"/>
        <v>43100</v>
      </c>
      <c r="X2" s="20">
        <f t="shared" si="1"/>
        <v>43190</v>
      </c>
      <c r="Y2" s="20">
        <f t="shared" si="1"/>
        <v>43281</v>
      </c>
      <c r="Z2" s="20">
        <f t="shared" si="1"/>
        <v>43373</v>
      </c>
      <c r="AA2" s="20">
        <f t="shared" si="1"/>
        <v>43465</v>
      </c>
      <c r="AB2" s="20">
        <f t="shared" si="1"/>
        <v>43555</v>
      </c>
      <c r="AC2" s="20">
        <f t="shared" si="1"/>
        <v>43646</v>
      </c>
      <c r="AD2" s="20">
        <f t="shared" si="1"/>
        <v>43738</v>
      </c>
      <c r="AE2" s="20">
        <f t="shared" si="1"/>
        <v>43830</v>
      </c>
      <c r="AF2" s="20">
        <f t="shared" si="1"/>
        <v>43921</v>
      </c>
      <c r="AG2" s="20">
        <f t="shared" si="1"/>
        <v>44012</v>
      </c>
      <c r="AH2" s="20">
        <f t="shared" si="1"/>
        <v>44104</v>
      </c>
      <c r="AI2" s="20">
        <f t="shared" si="1"/>
        <v>44196</v>
      </c>
      <c r="AJ2" s="20">
        <f t="shared" si="1"/>
        <v>44286</v>
      </c>
      <c r="AK2" s="20">
        <f t="shared" si="1"/>
        <v>44377</v>
      </c>
      <c r="AL2" s="20">
        <f t="shared" si="1"/>
        <v>44469</v>
      </c>
      <c r="AM2" s="20">
        <f t="shared" si="1"/>
        <v>44561</v>
      </c>
      <c r="AN2" s="20">
        <f t="shared" si="1"/>
        <v>44651</v>
      </c>
      <c r="AO2" s="20">
        <f t="shared" si="1"/>
        <v>44742</v>
      </c>
      <c r="AP2" s="20">
        <f t="shared" si="1"/>
        <v>44834</v>
      </c>
      <c r="AQ2" s="20">
        <f t="shared" si="1"/>
        <v>44926</v>
      </c>
      <c r="AR2" s="20">
        <f t="shared" si="1"/>
        <v>45016</v>
      </c>
      <c r="AS2" s="20">
        <f t="shared" si="1"/>
        <v>45107</v>
      </c>
      <c r="AT2" s="20">
        <f t="shared" si="1"/>
        <v>45199</v>
      </c>
      <c r="AU2" s="20">
        <f t="shared" si="1"/>
        <v>45291</v>
      </c>
      <c r="AV2" s="20">
        <f t="shared" si="1"/>
        <v>45382</v>
      </c>
      <c r="AW2" s="20">
        <f t="shared" si="1"/>
        <v>45473</v>
      </c>
      <c r="AX2" s="20">
        <f t="shared" si="1"/>
        <v>45565</v>
      </c>
      <c r="AY2" s="20">
        <f t="shared" si="1"/>
        <v>45657</v>
      </c>
      <c r="AZ2" s="20">
        <f t="shared" si="1"/>
        <v>45747</v>
      </c>
    </row>
    <row r="3" spans="1:64" x14ac:dyDescent="0.3">
      <c r="E3" s="32">
        <f t="shared" ref="E3:AZ3" si="2">DATE(IF(MONTH(E2)&lt;=3,YEAR(E2), YEAR(E2)+1), 3,31)</f>
        <v>41729</v>
      </c>
      <c r="F3" s="32">
        <f t="shared" si="2"/>
        <v>41729</v>
      </c>
      <c r="G3" s="32">
        <f t="shared" si="2"/>
        <v>41729</v>
      </c>
      <c r="H3" s="32">
        <f t="shared" si="2"/>
        <v>41729</v>
      </c>
      <c r="I3" s="32">
        <f t="shared" si="2"/>
        <v>42094</v>
      </c>
      <c r="J3" s="32">
        <f t="shared" si="2"/>
        <v>42094</v>
      </c>
      <c r="K3" s="32">
        <f t="shared" si="2"/>
        <v>42094</v>
      </c>
      <c r="L3" s="32">
        <f t="shared" si="2"/>
        <v>42094</v>
      </c>
      <c r="M3" s="32">
        <f t="shared" si="2"/>
        <v>42460</v>
      </c>
      <c r="N3" s="32">
        <f t="shared" si="2"/>
        <v>42460</v>
      </c>
      <c r="O3" s="32">
        <f t="shared" si="2"/>
        <v>42460</v>
      </c>
      <c r="P3" s="32">
        <f t="shared" si="2"/>
        <v>42460</v>
      </c>
      <c r="Q3" s="32">
        <f t="shared" si="2"/>
        <v>42825</v>
      </c>
      <c r="R3" s="32">
        <f t="shared" si="2"/>
        <v>42825</v>
      </c>
      <c r="S3" s="32">
        <f t="shared" si="2"/>
        <v>42825</v>
      </c>
      <c r="T3" s="32">
        <f t="shared" si="2"/>
        <v>42825</v>
      </c>
      <c r="U3" s="32">
        <f t="shared" si="2"/>
        <v>43190</v>
      </c>
      <c r="V3" s="32">
        <f t="shared" si="2"/>
        <v>43190</v>
      </c>
      <c r="W3" s="32">
        <f t="shared" si="2"/>
        <v>43190</v>
      </c>
      <c r="X3" s="32">
        <f t="shared" si="2"/>
        <v>43190</v>
      </c>
      <c r="Y3" s="32">
        <f t="shared" si="2"/>
        <v>43555</v>
      </c>
      <c r="Z3" s="32">
        <f t="shared" si="2"/>
        <v>43555</v>
      </c>
      <c r="AA3" s="32">
        <f t="shared" si="2"/>
        <v>43555</v>
      </c>
      <c r="AB3" s="32">
        <f t="shared" si="2"/>
        <v>43555</v>
      </c>
      <c r="AC3" s="32">
        <f t="shared" si="2"/>
        <v>43921</v>
      </c>
      <c r="AD3" s="32">
        <f t="shared" si="2"/>
        <v>43921</v>
      </c>
      <c r="AE3" s="32">
        <f t="shared" si="2"/>
        <v>43921</v>
      </c>
      <c r="AF3" s="32">
        <f t="shared" si="2"/>
        <v>43921</v>
      </c>
      <c r="AG3" s="32">
        <f t="shared" si="2"/>
        <v>44286</v>
      </c>
      <c r="AH3" s="32">
        <f t="shared" si="2"/>
        <v>44286</v>
      </c>
      <c r="AI3" s="32">
        <f t="shared" si="2"/>
        <v>44286</v>
      </c>
      <c r="AJ3" s="32">
        <f t="shared" si="2"/>
        <v>44286</v>
      </c>
      <c r="AK3" s="32">
        <f t="shared" si="2"/>
        <v>44651</v>
      </c>
      <c r="AL3" s="32">
        <f t="shared" si="2"/>
        <v>44651</v>
      </c>
      <c r="AM3" s="32">
        <f t="shared" si="2"/>
        <v>44651</v>
      </c>
      <c r="AN3" s="32">
        <f t="shared" si="2"/>
        <v>44651</v>
      </c>
      <c r="AO3" s="32">
        <f t="shared" si="2"/>
        <v>45016</v>
      </c>
      <c r="AP3" s="32">
        <f t="shared" si="2"/>
        <v>45016</v>
      </c>
      <c r="AQ3" s="32">
        <f t="shared" si="2"/>
        <v>45016</v>
      </c>
      <c r="AR3" s="32">
        <f t="shared" si="2"/>
        <v>45016</v>
      </c>
      <c r="AS3" s="32">
        <f t="shared" si="2"/>
        <v>45382</v>
      </c>
      <c r="AT3" s="32">
        <f t="shared" si="2"/>
        <v>45382</v>
      </c>
      <c r="AU3" s="32">
        <f t="shared" si="2"/>
        <v>45382</v>
      </c>
      <c r="AV3" s="32">
        <f t="shared" si="2"/>
        <v>45382</v>
      </c>
      <c r="AW3" s="32">
        <f t="shared" si="2"/>
        <v>45747</v>
      </c>
      <c r="AX3" s="32">
        <f t="shared" si="2"/>
        <v>45747</v>
      </c>
      <c r="AY3" s="32">
        <f t="shared" si="2"/>
        <v>45747</v>
      </c>
      <c r="AZ3" s="32">
        <f t="shared" si="2"/>
        <v>45747</v>
      </c>
    </row>
    <row r="4" spans="1:64" x14ac:dyDescent="0.3">
      <c r="A4" s="13">
        <v>11.5</v>
      </c>
      <c r="B4" s="13" t="s">
        <v>102</v>
      </c>
      <c r="C4" s="26">
        <f>SUM(E4:AZ4)</f>
        <v>1</v>
      </c>
      <c r="D4" s="26"/>
      <c r="E4" s="22">
        <v>2.5000000000000001E-3</v>
      </c>
      <c r="F4" s="22">
        <v>2.5000000000000001E-3</v>
      </c>
      <c r="G4" s="22">
        <v>5.0000000000000001E-3</v>
      </c>
      <c r="H4" s="22">
        <v>5.0000000000000001E-3</v>
      </c>
      <c r="I4" s="22">
        <v>5.0000000000000001E-3</v>
      </c>
      <c r="J4" s="22">
        <v>0.01</v>
      </c>
      <c r="K4" s="22">
        <v>0.01</v>
      </c>
      <c r="L4" s="22">
        <v>0.01</v>
      </c>
      <c r="M4" s="22">
        <v>0.01</v>
      </c>
      <c r="N4" s="22">
        <v>1.2500000000000001E-2</v>
      </c>
      <c r="O4" s="22">
        <v>1.2500000000000001E-2</v>
      </c>
      <c r="P4" s="22">
        <v>1.2500000000000001E-2</v>
      </c>
      <c r="Q4" s="22">
        <v>1.2500000000000001E-2</v>
      </c>
      <c r="R4" s="22">
        <v>1.2500000000000001E-2</v>
      </c>
      <c r="S4" s="22">
        <v>1.7500000000000002E-2</v>
      </c>
      <c r="T4" s="22">
        <v>1.2500000000000001E-2</v>
      </c>
      <c r="U4" s="22">
        <v>1.2500000000000001E-2</v>
      </c>
      <c r="V4" s="22">
        <v>1.4999999999999999E-2</v>
      </c>
      <c r="W4" s="22">
        <v>1.4999999999999999E-2</v>
      </c>
      <c r="X4" s="22">
        <v>1.2500000000000001E-2</v>
      </c>
      <c r="Y4" s="22">
        <v>1.4999999999999999E-2</v>
      </c>
      <c r="Z4" s="22">
        <v>1.4999999999999999E-2</v>
      </c>
      <c r="AA4" s="22">
        <v>1.4999999999999999E-2</v>
      </c>
      <c r="AB4" s="22">
        <v>1.7500000000000002E-2</v>
      </c>
      <c r="AC4" s="22">
        <v>0.02</v>
      </c>
      <c r="AD4" s="22">
        <v>2.5000000000000001E-2</v>
      </c>
      <c r="AE4" s="22">
        <v>2.5000000000000001E-2</v>
      </c>
      <c r="AF4" s="22">
        <v>2.5000000000000001E-2</v>
      </c>
      <c r="AG4" s="22">
        <v>2.5000000000000001E-2</v>
      </c>
      <c r="AH4" s="22">
        <v>3.5000000000000003E-2</v>
      </c>
      <c r="AI4" s="22">
        <v>3.5000000000000003E-2</v>
      </c>
      <c r="AJ4" s="22">
        <v>3.5000000000000003E-2</v>
      </c>
      <c r="AK4" s="22">
        <v>3.5000000000000003E-2</v>
      </c>
      <c r="AL4" s="22">
        <v>3.5000000000000003E-2</v>
      </c>
      <c r="AM4" s="22">
        <v>3.5000000000000003E-2</v>
      </c>
      <c r="AN4" s="22">
        <v>3.5000000000000003E-2</v>
      </c>
      <c r="AO4" s="22">
        <v>3.5000000000000003E-2</v>
      </c>
      <c r="AP4" s="22">
        <v>3.5000000000000003E-2</v>
      </c>
      <c r="AQ4" s="22">
        <v>3.5000000000000003E-2</v>
      </c>
      <c r="AR4" s="22">
        <v>3.5000000000000003E-2</v>
      </c>
      <c r="AS4" s="22">
        <v>3.5000000000000003E-2</v>
      </c>
      <c r="AT4" s="22">
        <v>3.5000000000000003E-2</v>
      </c>
      <c r="AU4" s="22">
        <v>3.5000000000000003E-2</v>
      </c>
      <c r="AV4" s="22">
        <v>3.5000000000000003E-2</v>
      </c>
      <c r="AW4" s="22">
        <v>3.5000000000000003E-2</v>
      </c>
      <c r="AX4" s="22">
        <f>1-SUM(E4:AW4)</f>
        <v>4.9999999999999267E-2</v>
      </c>
    </row>
    <row r="5" spans="1:64" s="49" customFormat="1" hidden="1" x14ac:dyDescent="0.3">
      <c r="A5" s="49">
        <v>12</v>
      </c>
      <c r="C5" s="50">
        <f>SUM(E5:AVV5)</f>
        <v>1</v>
      </c>
      <c r="D5" s="50"/>
      <c r="E5" s="12">
        <v>2.5000000000000001E-3</v>
      </c>
      <c r="F5" s="12">
        <v>2.5000000000000001E-3</v>
      </c>
      <c r="G5" s="12">
        <v>1.4999999999999999E-2</v>
      </c>
      <c r="H5" s="12">
        <v>0.02</v>
      </c>
      <c r="I5" s="12">
        <v>0.02</v>
      </c>
      <c r="J5" s="12">
        <v>0.02</v>
      </c>
      <c r="K5" s="12">
        <v>0.02</v>
      </c>
      <c r="L5" s="12">
        <v>0.02</v>
      </c>
      <c r="M5" s="12">
        <v>0.02</v>
      </c>
      <c r="N5" s="12">
        <v>0.02</v>
      </c>
      <c r="O5" s="12">
        <v>0.02</v>
      </c>
      <c r="P5" s="12">
        <v>0.02</v>
      </c>
      <c r="Q5" s="12">
        <v>0.02</v>
      </c>
      <c r="R5" s="12">
        <v>0.02</v>
      </c>
      <c r="S5" s="12">
        <v>0.02</v>
      </c>
      <c r="T5" s="12">
        <v>0.02</v>
      </c>
      <c r="U5" s="12">
        <v>0.02</v>
      </c>
      <c r="V5" s="12">
        <v>0.02</v>
      </c>
      <c r="W5" s="12">
        <v>0.02</v>
      </c>
      <c r="X5" s="12">
        <v>2.2499999999999999E-2</v>
      </c>
      <c r="Y5" s="12">
        <v>2.2499999999999999E-2</v>
      </c>
      <c r="Z5" s="12">
        <v>2.2499999999999999E-2</v>
      </c>
      <c r="AA5" s="12">
        <v>2.2499999999999999E-2</v>
      </c>
      <c r="AB5" s="12">
        <v>2.2499999999999999E-2</v>
      </c>
      <c r="AC5" s="12">
        <v>2.2499999999999999E-2</v>
      </c>
      <c r="AD5" s="12">
        <v>2.2499999999999999E-2</v>
      </c>
      <c r="AE5" s="12">
        <v>2.2499999999999999E-2</v>
      </c>
      <c r="AF5" s="12">
        <v>2.2499999999999999E-2</v>
      </c>
      <c r="AG5" s="12">
        <v>2.2499999999999999E-2</v>
      </c>
      <c r="AH5" s="12">
        <v>2.2499999999999999E-2</v>
      </c>
      <c r="AI5" s="12">
        <v>2.2499999999999999E-2</v>
      </c>
      <c r="AJ5" s="12">
        <v>2.2499999999999999E-2</v>
      </c>
      <c r="AK5" s="12">
        <v>2.2499999999999999E-2</v>
      </c>
      <c r="AL5" s="12">
        <v>2.2499999999999999E-2</v>
      </c>
      <c r="AM5" s="12">
        <v>2.2499999999999999E-2</v>
      </c>
      <c r="AN5" s="12">
        <v>2.2499999999999999E-2</v>
      </c>
      <c r="AO5" s="12">
        <v>2.2499999999999999E-2</v>
      </c>
      <c r="AP5" s="12">
        <v>2.2499999999999999E-2</v>
      </c>
      <c r="AQ5" s="12">
        <v>2.2499999999999999E-2</v>
      </c>
      <c r="AR5" s="12">
        <v>2.2499999999999999E-2</v>
      </c>
      <c r="AS5" s="12">
        <v>2.2499999999999999E-2</v>
      </c>
      <c r="AT5" s="12">
        <v>2.2499999999999999E-2</v>
      </c>
      <c r="AU5" s="12">
        <v>2.2499999999999999E-2</v>
      </c>
      <c r="AV5" s="12">
        <v>2.2499999999999999E-2</v>
      </c>
      <c r="AW5" s="12">
        <v>2.2499999999999999E-2</v>
      </c>
      <c r="AX5" s="12">
        <v>2.2499999999999999E-2</v>
      </c>
      <c r="AY5" s="12">
        <v>2.2499999999999999E-2</v>
      </c>
      <c r="AZ5" s="51">
        <f>1-SUM(E5:AY5)</f>
        <v>3.0000000000000582E-2</v>
      </c>
    </row>
    <row r="8" spans="1:64" x14ac:dyDescent="0.3">
      <c r="B8" s="13" t="s">
        <v>103</v>
      </c>
      <c r="E8" s="13">
        <f>IF(E12&lt;Inputs!$H$13,1,0)</f>
        <v>1</v>
      </c>
      <c r="F8" s="13">
        <f>IF(F12&lt;Inputs!$H$13,1,0)</f>
        <v>1</v>
      </c>
      <c r="G8" s="13">
        <f>IF(G12&lt;Inputs!$H$13,1,0)</f>
        <v>1</v>
      </c>
      <c r="H8" s="13">
        <f>IF(H12&lt;Inputs!$H$13,1,0)</f>
        <v>1</v>
      </c>
      <c r="I8" s="13">
        <f>IF(I12&lt;Inputs!$H$13,1,0)</f>
        <v>1</v>
      </c>
      <c r="J8" s="13">
        <f>IF(J12&lt;Inputs!$H$13,1,0)</f>
        <v>1</v>
      </c>
      <c r="K8" s="13">
        <f>IF(K12&lt;Inputs!$H$13,1,0)</f>
        <v>1</v>
      </c>
      <c r="L8" s="13">
        <f>IF(L12&lt;Inputs!$H$13,1,0)</f>
        <v>1</v>
      </c>
      <c r="M8" s="13">
        <f>IF(M12&lt;Inputs!$H$13,1,0)</f>
        <v>1</v>
      </c>
      <c r="N8" s="13">
        <f>IF(N12&lt;Inputs!$H$13,1,0)</f>
        <v>0</v>
      </c>
      <c r="O8" s="13">
        <f>IF(O12&lt;Inputs!$H$13,1,0)</f>
        <v>0</v>
      </c>
      <c r="P8" s="13">
        <f>IF(P12&lt;Inputs!$H$13,1,0)</f>
        <v>0</v>
      </c>
      <c r="Q8" s="13">
        <f>IF(Q12&lt;Inputs!$H$13,1,0)</f>
        <v>0</v>
      </c>
      <c r="R8" s="13">
        <f>IF(R12&lt;Inputs!$H$13,1,0)</f>
        <v>0</v>
      </c>
      <c r="S8" s="13">
        <f>IF(S12&lt;Inputs!$H$13,1,0)</f>
        <v>0</v>
      </c>
      <c r="T8" s="13">
        <f>IF(T12&lt;Inputs!$H$13,1,0)</f>
        <v>0</v>
      </c>
      <c r="U8" s="13">
        <f>IF(U12&lt;Inputs!$H$13,1,0)</f>
        <v>0</v>
      </c>
      <c r="V8" s="13">
        <f>IF(V12&lt;Inputs!$H$13,1,0)</f>
        <v>0</v>
      </c>
      <c r="W8" s="13">
        <f>IF(W12&lt;Inputs!$H$13,1,0)</f>
        <v>0</v>
      </c>
      <c r="X8" s="13">
        <f>IF(X12&lt;Inputs!$H$13,1,0)</f>
        <v>0</v>
      </c>
      <c r="Y8" s="13">
        <f>IF(Y12&lt;Inputs!$H$13,1,0)</f>
        <v>0</v>
      </c>
      <c r="Z8" s="13">
        <f>IF(Z12&lt;Inputs!$H$13,1,0)</f>
        <v>0</v>
      </c>
      <c r="AA8" s="13">
        <f>IF(AA12&lt;Inputs!$H$13,1,0)</f>
        <v>0</v>
      </c>
      <c r="AB8" s="13">
        <f>IF(AB12&lt;Inputs!$H$13,1,0)</f>
        <v>0</v>
      </c>
      <c r="AC8" s="13">
        <f>IF(AC12&lt;Inputs!$H$13,1,0)</f>
        <v>0</v>
      </c>
      <c r="AD8" s="13">
        <f>IF(AD12&lt;Inputs!$H$13,1,0)</f>
        <v>0</v>
      </c>
      <c r="AE8" s="13">
        <f>IF(AE12&lt;Inputs!$H$13,1,0)</f>
        <v>0</v>
      </c>
      <c r="AF8" s="13">
        <f>IF(AF12&lt;Inputs!$H$13,1,0)</f>
        <v>0</v>
      </c>
      <c r="AG8" s="13">
        <f>IF(AG12&lt;Inputs!$H$13,1,0)</f>
        <v>0</v>
      </c>
      <c r="AH8" s="13">
        <f>IF(AH12&lt;Inputs!$H$13,1,0)</f>
        <v>0</v>
      </c>
      <c r="AI8" s="13">
        <f>IF(AI12&lt;Inputs!$H$13,1,0)</f>
        <v>0</v>
      </c>
      <c r="AJ8" s="13">
        <f>IF(AJ12&lt;Inputs!$H$13,1,0)</f>
        <v>0</v>
      </c>
      <c r="AK8" s="13">
        <f>IF(AK12&lt;Inputs!$H$13,1,0)</f>
        <v>0</v>
      </c>
      <c r="AL8" s="13">
        <f>IF(AL12&lt;Inputs!$H$13,1,0)</f>
        <v>0</v>
      </c>
      <c r="AM8" s="13">
        <f>IF(AM12&lt;Inputs!$H$13,1,0)</f>
        <v>0</v>
      </c>
      <c r="AN8" s="13">
        <f>IF(AN12&lt;Inputs!$H$13,1,0)</f>
        <v>0</v>
      </c>
      <c r="AO8" s="13">
        <f>IF(AO12&lt;Inputs!$H$13,1,0)</f>
        <v>0</v>
      </c>
      <c r="AP8" s="13">
        <f>IF(AP12&lt;Inputs!$H$13,1,0)</f>
        <v>0</v>
      </c>
      <c r="AQ8" s="13">
        <f>IF(AQ12&lt;Inputs!$H$13,1,0)</f>
        <v>0</v>
      </c>
      <c r="AR8" s="13">
        <f>IF(AR12&lt;Inputs!$H$13,1,0)</f>
        <v>0</v>
      </c>
      <c r="AS8" s="13">
        <f>IF(AS12&lt;Inputs!$H$13,1,0)</f>
        <v>0</v>
      </c>
      <c r="AT8" s="13">
        <f>IF(AT12&lt;Inputs!$H$13,1,0)</f>
        <v>0</v>
      </c>
      <c r="AU8" s="13">
        <f>IF(AU12&lt;Inputs!$H$13,1,0)</f>
        <v>0</v>
      </c>
      <c r="AV8" s="13">
        <f>IF(AV12&lt;Inputs!$H$13,1,0)</f>
        <v>0</v>
      </c>
      <c r="AW8" s="13">
        <f>IF(AW12&lt;Inputs!$H$13,1,0)</f>
        <v>0</v>
      </c>
      <c r="AX8" s="13">
        <f>IF(AX12&lt;Inputs!$H$13,1,0)</f>
        <v>0</v>
      </c>
      <c r="AY8" s="13">
        <f>IF(AY12&lt;Inputs!$H$13,1,0)</f>
        <v>0</v>
      </c>
      <c r="AZ8" s="13">
        <f>IF(AZ12&lt;Inputs!$H$13,1,0)</f>
        <v>0</v>
      </c>
      <c r="BA8" s="13">
        <f>IF(BA12&lt;Inputs!$H$13,1,0)</f>
        <v>0</v>
      </c>
      <c r="BB8" s="13">
        <f>IF(BB12&lt;Inputs!$H$13,1,0)</f>
        <v>0</v>
      </c>
      <c r="BC8" s="13">
        <f>IF(BC12&lt;Inputs!$H$13,1,0)</f>
        <v>0</v>
      </c>
      <c r="BD8" s="13">
        <f>IF(BD12&lt;Inputs!$H$13,1,0)</f>
        <v>0</v>
      </c>
      <c r="BE8" s="13">
        <f>IF(BE12&lt;Inputs!$H$13,1,0)</f>
        <v>0</v>
      </c>
      <c r="BF8" s="13">
        <f>IF(BF12&lt;Inputs!$H$13,1,0)</f>
        <v>0</v>
      </c>
      <c r="BG8" s="13">
        <f>IF(BG12&lt;Inputs!$H$13,1,0)</f>
        <v>0</v>
      </c>
      <c r="BH8" s="13">
        <f>IF(BH12&lt;Inputs!$H$13,1,0)</f>
        <v>0</v>
      </c>
      <c r="BI8" s="13">
        <f>IF(BI12&lt;Inputs!$H$13,1,0)</f>
        <v>0</v>
      </c>
      <c r="BJ8" s="13">
        <f>IF(BJ12&lt;Inputs!$H$13,1,0)</f>
        <v>0</v>
      </c>
      <c r="BK8" s="13">
        <f>IF(BK12&lt;Inputs!$H$13,1,0)</f>
        <v>0</v>
      </c>
      <c r="BL8" s="13">
        <f>IF(BL12&lt;Inputs!$H$13,1,0)</f>
        <v>0</v>
      </c>
    </row>
    <row r="9" spans="1:64" x14ac:dyDescent="0.3">
      <c r="B9" s="13" t="s">
        <v>336</v>
      </c>
      <c r="E9" s="123">
        <f>ROUND(MAX(0,MIN(3,(E12-Inputs!$E$10)/30.4,(Inputs!$E$12-D12)/30.4)),0)</f>
        <v>1</v>
      </c>
      <c r="F9" s="123">
        <f>ROUND(MAX(0,MIN(3,(F12-Inputs!$E$10)/30.4,(Inputs!$E$12-E12)/30.4)),0)</f>
        <v>3</v>
      </c>
      <c r="G9" s="123">
        <f>ROUND(MAX(0,MIN(3,(G12-Inputs!$E$10)/30.4,(Inputs!$E$12-F12)/30.4)),0)</f>
        <v>3</v>
      </c>
      <c r="H9" s="123">
        <f>ROUND(MAX(0,MIN(3,(H12-Inputs!$E$10)/30.4,(Inputs!$E$12-G12)/30.4)),0)</f>
        <v>3</v>
      </c>
      <c r="I9" s="123">
        <f>ROUND(MAX(0,MIN(3,(I12-Inputs!$E$10)/30.4,(Inputs!$E$12-H12)/30.4)),0)</f>
        <v>3</v>
      </c>
      <c r="J9" s="123">
        <f>ROUND(MAX(0,MIN(3,(J12-Inputs!$E$10)/30.4,(Inputs!$E$12-I12)/30.4)),0)</f>
        <v>3</v>
      </c>
      <c r="K9" s="123">
        <f>ROUND(MAX(0,MIN(3,(K12-Inputs!$E$10)/30.4,(Inputs!$E$12-J12)/30.4)),0)</f>
        <v>3</v>
      </c>
      <c r="L9" s="123">
        <f>ROUND(MAX(0,MIN(3,(L12-Inputs!$E$10)/30.4,(Inputs!$E$12-K12)/30.4)),0)</f>
        <v>2</v>
      </c>
      <c r="M9" s="123">
        <f>ROUND(MAX(0,MIN(3,(M12-Inputs!$E$10)/30.4,(Inputs!$E$12-L12)/30.4)),0)</f>
        <v>0</v>
      </c>
      <c r="N9" s="123">
        <f>ROUND(MAX(0,MIN(3,(N12-Inputs!$E$10)/30.4,(Inputs!$E$12-M12)/30.4)),0)</f>
        <v>0</v>
      </c>
      <c r="O9" s="123">
        <f>ROUND(MAX(0,MIN(3,(O12-Inputs!$E$10)/30.4,(Inputs!$E$12-N12)/30.4)),0)</f>
        <v>0</v>
      </c>
      <c r="P9" s="123">
        <f>ROUND(MAX(0,MIN(3,(P12-Inputs!$E$10)/30.4,(Inputs!$E$12-O12)/30.4)),0)</f>
        <v>0</v>
      </c>
      <c r="Q9" s="123">
        <f>ROUND(MAX(0,MIN(3,(Q12-Inputs!$E$10)/30.4,(Inputs!$E$12-P12)/30.4)),0)</f>
        <v>0</v>
      </c>
      <c r="R9" s="123">
        <f>ROUND(MAX(0,MIN(3,(R12-Inputs!$E$10)/30.4,(Inputs!$E$12-Q12)/30.4)),0)</f>
        <v>0</v>
      </c>
      <c r="S9" s="123">
        <f>ROUND(MAX(0,MIN(3,(S12-Inputs!$E$10)/30.4,(Inputs!$E$12-R12)/30.4)),0)</f>
        <v>0</v>
      </c>
      <c r="T9" s="123">
        <f>ROUND(MAX(0,MIN(3,(T12-Inputs!$E$10)/30.4,(Inputs!$E$12-S12)/30.4)),0)</f>
        <v>0</v>
      </c>
      <c r="U9" s="123">
        <f>ROUND(MAX(0,MIN(3,(U12-Inputs!$E$10)/30.4,(Inputs!$E$12-T12)/30.4)),0)</f>
        <v>0</v>
      </c>
      <c r="V9" s="123">
        <f>ROUND(MAX(0,MIN(3,(V12-Inputs!$E$10)/30.4,(Inputs!$E$12-U12)/30.4)),0)</f>
        <v>0</v>
      </c>
      <c r="W9" s="123">
        <f>ROUND(MAX(0,MIN(3,(W12-Inputs!$E$10)/30.4,(Inputs!$E$12-V12)/30.4)),0)</f>
        <v>0</v>
      </c>
      <c r="X9" s="123">
        <f>ROUND(MAX(0,MIN(3,(X12-Inputs!$E$10)/30.4,(Inputs!$E$12-W12)/30.4)),0)</f>
        <v>0</v>
      </c>
      <c r="Y9" s="123">
        <f>ROUND(MAX(0,MIN(3,(Y12-Inputs!$E$10)/30.4,(Inputs!$E$12-X12)/30.4)),0)</f>
        <v>0</v>
      </c>
      <c r="Z9" s="123">
        <f>ROUND(MAX(0,MIN(3,(Z12-Inputs!$E$10)/30.4,(Inputs!$E$12-Y12)/30.4)),0)</f>
        <v>0</v>
      </c>
      <c r="AA9" s="123">
        <f>ROUND(MAX(0,MIN(3,(AA12-Inputs!$E$10)/30.4,(Inputs!$E$12-Z12)/30.4)),0)</f>
        <v>0</v>
      </c>
      <c r="AB9" s="123">
        <f>ROUND(MAX(0,MIN(3,(AB12-Inputs!$E$10)/30.4,(Inputs!$E$12-AA12)/30.4)),0)</f>
        <v>0</v>
      </c>
      <c r="AC9" s="123">
        <f>ROUND(MAX(0,MIN(3,(AC12-Inputs!$E$10)/30.4,(Inputs!$E$12-AB12)/30.4)),0)</f>
        <v>0</v>
      </c>
      <c r="AD9" s="123">
        <f>ROUND(MAX(0,MIN(3,(AD12-Inputs!$E$10)/30.4,(Inputs!$E$12-AC12)/30.4)),0)</f>
        <v>0</v>
      </c>
      <c r="AE9" s="123">
        <f>ROUND(MAX(0,MIN(3,(AE12-Inputs!$E$10)/30.4,(Inputs!$E$12-AD12)/30.4)),0)</f>
        <v>0</v>
      </c>
      <c r="AF9" s="123">
        <f>ROUND(MAX(0,MIN(3,(AF12-Inputs!$E$10)/30.4,(Inputs!$E$12-AE12)/30.4)),0)</f>
        <v>0</v>
      </c>
      <c r="AG9" s="123">
        <f>ROUND(MAX(0,MIN(3,(AG12-Inputs!$E$10)/30.4,(Inputs!$E$12-AF12)/30.4)),0)</f>
        <v>0</v>
      </c>
      <c r="AH9" s="123">
        <f>ROUND(MAX(0,MIN(3,(AH12-Inputs!$E$10)/30.4,(Inputs!$E$12-AG12)/30.4)),0)</f>
        <v>0</v>
      </c>
      <c r="AI9" s="123">
        <f>ROUND(MAX(0,MIN(3,(AI12-Inputs!$E$10)/30.4,(Inputs!$E$12-AH12)/30.4)),0)</f>
        <v>0</v>
      </c>
      <c r="AJ9" s="123">
        <f>ROUND(MAX(0,MIN(3,(AJ12-Inputs!$E$10)/30.4,(Inputs!$E$12-AI12)/30.4)),0)</f>
        <v>0</v>
      </c>
      <c r="AK9" s="123">
        <f>ROUND(MAX(0,MIN(3,(AK12-Inputs!$E$10)/30.4,(Inputs!$E$12-AJ12)/30.4)),0)</f>
        <v>0</v>
      </c>
      <c r="AL9" s="123">
        <f>ROUND(MAX(0,MIN(3,(AL12-Inputs!$E$10)/30.4,(Inputs!$E$12-AK12)/30.4)),0)</f>
        <v>0</v>
      </c>
      <c r="AM9" s="123">
        <f>ROUND(MAX(0,MIN(3,(AM12-Inputs!$E$10)/30.4,(Inputs!$E$12-AL12)/30.4)),0)</f>
        <v>0</v>
      </c>
      <c r="AN9" s="123">
        <f>ROUND(MAX(0,MIN(3,(AN12-Inputs!$E$10)/30.4,(Inputs!$E$12-AM12)/30.4)),0)</f>
        <v>0</v>
      </c>
      <c r="AO9" s="123">
        <f>ROUND(MAX(0,MIN(3,(AO12-Inputs!$E$10)/30.4,(Inputs!$E$12-AN12)/30.4)),0)</f>
        <v>0</v>
      </c>
      <c r="AP9" s="123">
        <f>ROUND(MAX(0,MIN(3,(AP12-Inputs!$E$10)/30.4,(Inputs!$E$12-AO12)/30.4)),0)</f>
        <v>0</v>
      </c>
      <c r="AQ9" s="123">
        <f>ROUND(MAX(0,MIN(3,(AQ12-Inputs!$E$10)/30.4,(Inputs!$E$12-AP12)/30.4)),0)</f>
        <v>0</v>
      </c>
      <c r="AR9" s="123">
        <f>ROUND(MAX(0,MIN(3,(AR12-Inputs!$E$10)/30.4,(Inputs!$E$12-AQ12)/30.4)),0)</f>
        <v>0</v>
      </c>
      <c r="AS9" s="123">
        <f>ROUND(MAX(0,MIN(3,(AS12-Inputs!$E$10)/30.4,(Inputs!$E$12-AR12)/30.4)),0)</f>
        <v>0</v>
      </c>
      <c r="AT9" s="123">
        <f>ROUND(MAX(0,MIN(3,(AT12-Inputs!$E$10)/30.4,(Inputs!$E$12-AS12)/30.4)),0)</f>
        <v>0</v>
      </c>
      <c r="AU9" s="123">
        <f>ROUND(MAX(0,MIN(3,(AU12-Inputs!$E$10)/30.4,(Inputs!$E$12-AT12)/30.4)),0)</f>
        <v>0</v>
      </c>
      <c r="AV9" s="123">
        <f>ROUND(MAX(0,MIN(3,(AV12-Inputs!$E$10)/30.4,(Inputs!$E$12-AU12)/30.4)),0)</f>
        <v>0</v>
      </c>
      <c r="AW9" s="123">
        <f>ROUND(MAX(0,MIN(3,(AW12-Inputs!$E$10)/30.4,(Inputs!$E$12-AV12)/30.4)),0)</f>
        <v>0</v>
      </c>
      <c r="AX9" s="123">
        <f>ROUND(MAX(0,MIN(3,(AX12-Inputs!$E$10)/30.4,(Inputs!$E$12-AW12)/30.4)),0)</f>
        <v>0</v>
      </c>
      <c r="AY9" s="123">
        <f>ROUND(MAX(0,MIN(3,(AY12-Inputs!$E$10)/30.4,(Inputs!$E$12-AX12)/30.4)),0)</f>
        <v>0</v>
      </c>
      <c r="AZ9" s="123">
        <f>ROUND(MAX(0,MIN(3,(AZ12-Inputs!$E$10)/30.4,(Inputs!$E$12-AY12)/30.4)),0)</f>
        <v>0</v>
      </c>
      <c r="BA9" s="123">
        <f>ROUND(MAX(0,MIN(3,(BA12-Inputs!$E$10)/30.4,(Inputs!$E$12-AZ12)/30.4)),0)</f>
        <v>0</v>
      </c>
      <c r="BB9" s="123">
        <f>ROUND(MAX(0,MIN(3,(BB12-Inputs!$E$10)/30.4,(Inputs!$E$12-BA12)/30.4)),0)</f>
        <v>0</v>
      </c>
      <c r="BC9" s="123">
        <f>ROUND(MAX(0,MIN(3,(BC12-Inputs!$E$10)/30.4,(Inputs!$E$12-BB12)/30.4)),0)</f>
        <v>0</v>
      </c>
      <c r="BD9" s="123">
        <f>ROUND(MAX(0,MIN(3,(BD12-Inputs!$E$10)/30.4,(Inputs!$E$12-BC12)/30.4)),0)</f>
        <v>0</v>
      </c>
      <c r="BE9" s="123">
        <f>ROUND(MAX(0,MIN(3,(BE12-Inputs!$E$10)/30.4,(Inputs!$E$12-BD12)/30.4)),0)</f>
        <v>0</v>
      </c>
      <c r="BF9" s="123">
        <f>ROUND(MAX(0,MIN(3,(BF12-Inputs!$E$10)/30.4,(Inputs!$E$12-BE12)/30.4)),0)</f>
        <v>0</v>
      </c>
      <c r="BG9" s="123">
        <f>ROUND(MAX(0,MIN(3,(BG12-Inputs!$E$10)/30.4,(Inputs!$E$12-BF12)/30.4)),0)</f>
        <v>0</v>
      </c>
      <c r="BH9" s="123">
        <f>ROUND(MAX(0,MIN(3,(BH12-Inputs!$E$10)/30.4,(Inputs!$E$12-BG12)/30.4)),0)</f>
        <v>0</v>
      </c>
      <c r="BI9" s="123">
        <f>ROUND(MAX(0,MIN(3,(BI12-Inputs!$E$10)/30.4,(Inputs!$E$12-BH12)/30.4)),0)</f>
        <v>0</v>
      </c>
      <c r="BJ9" s="123">
        <f>ROUND(MAX(0,MIN(3,(BJ12-Inputs!$E$10)/30.4,(Inputs!$E$12-BI12)/30.4)),0)</f>
        <v>0</v>
      </c>
      <c r="BK9" s="123">
        <f>ROUND(MAX(0,MIN(3,(BK12-Inputs!$E$10)/30.4,(Inputs!$E$12-BJ12)/30.4)),0)</f>
        <v>0</v>
      </c>
      <c r="BL9" s="123">
        <f>ROUND(MAX(0,MIN(3,(BL12-Inputs!$E$10)/30.4,(Inputs!$E$12-BK12)/30.4)),0)</f>
        <v>0</v>
      </c>
    </row>
    <row r="10" spans="1:64" x14ac:dyDescent="0.3">
      <c r="B10" s="13" t="s">
        <v>335</v>
      </c>
      <c r="E10" s="13">
        <f>IF(E12&lt;=Inputs!$E$13,0,1)</f>
        <v>0</v>
      </c>
      <c r="F10" s="13">
        <f>IF(F12&lt;=Inputs!$E$13,0,1)</f>
        <v>0</v>
      </c>
      <c r="G10" s="13">
        <f>IF(G12&lt;=Inputs!$E$13,0,1)</f>
        <v>0</v>
      </c>
      <c r="H10" s="13">
        <f>IF(H12&lt;=Inputs!$E$13,0,1)</f>
        <v>0</v>
      </c>
      <c r="I10" s="13">
        <f>IF(I12&lt;=Inputs!$E$13,0,1)</f>
        <v>0</v>
      </c>
      <c r="J10" s="13">
        <f>IF(J12&lt;=Inputs!$E$13,0,1)</f>
        <v>0</v>
      </c>
      <c r="K10" s="13">
        <f>IF(K12&lt;=Inputs!$E$13,0,1)</f>
        <v>0</v>
      </c>
      <c r="L10" s="13">
        <f>IF(L12&lt;=Inputs!$E$13,0,1)</f>
        <v>1</v>
      </c>
      <c r="M10" s="13">
        <f>IF(M12&lt;=Inputs!$E$13,0,1)</f>
        <v>1</v>
      </c>
      <c r="N10" s="13">
        <f>IF(N12&lt;=Inputs!$E$13,0,1)</f>
        <v>1</v>
      </c>
      <c r="O10" s="13">
        <f>IF(O12&lt;=Inputs!$E$13,0,1)</f>
        <v>1</v>
      </c>
      <c r="P10" s="13">
        <f>IF(P12&lt;=Inputs!$E$13,0,1)</f>
        <v>1</v>
      </c>
      <c r="Q10" s="13">
        <f>IF(Q12&lt;=Inputs!$E$13,0,1)</f>
        <v>1</v>
      </c>
      <c r="R10" s="13">
        <f>IF(R12&lt;=Inputs!$E$13,0,1)</f>
        <v>1</v>
      </c>
      <c r="S10" s="13">
        <f>IF(S12&lt;=Inputs!$E$13,0,1)</f>
        <v>1</v>
      </c>
      <c r="T10" s="13">
        <f>IF(T12&lt;=Inputs!$E$13,0,1)</f>
        <v>1</v>
      </c>
      <c r="U10" s="13">
        <f>IF(U12&lt;=Inputs!$E$13,0,1)</f>
        <v>1</v>
      </c>
      <c r="V10" s="13">
        <f>IF(V12&lt;=Inputs!$E$13,0,1)</f>
        <v>1</v>
      </c>
      <c r="W10" s="13">
        <f>IF(W12&lt;=Inputs!$E$13,0,1)</f>
        <v>1</v>
      </c>
      <c r="X10" s="13">
        <f>IF(X12&lt;=Inputs!$E$13,0,1)</f>
        <v>1</v>
      </c>
      <c r="Y10" s="13">
        <f>IF(Y12&lt;=Inputs!$E$13,0,1)</f>
        <v>1</v>
      </c>
      <c r="Z10" s="13">
        <f>IF(Z12&lt;=Inputs!$E$13,0,1)</f>
        <v>1</v>
      </c>
      <c r="AA10" s="13">
        <f>IF(AA12&lt;=Inputs!$E$13,0,1)</f>
        <v>1</v>
      </c>
      <c r="AB10" s="13">
        <f>IF(AB12&lt;=Inputs!$E$13,0,1)</f>
        <v>1</v>
      </c>
      <c r="AC10" s="13">
        <f>IF(AC12&lt;=Inputs!$E$13,0,1)</f>
        <v>1</v>
      </c>
      <c r="AD10" s="13">
        <f>IF(AD12&lt;=Inputs!$E$13,0,1)</f>
        <v>1</v>
      </c>
      <c r="AE10" s="13">
        <f>IF(AE12&lt;=Inputs!$E$13,0,1)</f>
        <v>1</v>
      </c>
      <c r="AF10" s="13">
        <f>IF(AF12&lt;=Inputs!$E$13,0,1)</f>
        <v>1</v>
      </c>
      <c r="AG10" s="13">
        <f>IF(AG12&lt;=Inputs!$E$13,0,1)</f>
        <v>1</v>
      </c>
      <c r="AH10" s="13">
        <f>IF(AH12&lt;=Inputs!$E$13,0,1)</f>
        <v>1</v>
      </c>
      <c r="AI10" s="13">
        <f>IF(AI12&lt;=Inputs!$E$13,0,1)</f>
        <v>1</v>
      </c>
      <c r="AJ10" s="13">
        <f>IF(AJ12&lt;=Inputs!$E$13,0,1)</f>
        <v>1</v>
      </c>
      <c r="AK10" s="13">
        <f>IF(AK12&lt;=Inputs!$E$13,0,1)</f>
        <v>1</v>
      </c>
      <c r="AL10" s="13">
        <f>IF(AL12&lt;=Inputs!$E$13,0,1)</f>
        <v>1</v>
      </c>
      <c r="AM10" s="13">
        <f>IF(AM12&lt;=Inputs!$E$13,0,1)</f>
        <v>1</v>
      </c>
      <c r="AN10" s="13">
        <f>IF(AN12&lt;=Inputs!$E$13,0,1)</f>
        <v>1</v>
      </c>
      <c r="AO10" s="13">
        <f>IF(AO12&lt;=Inputs!$E$13,0,1)</f>
        <v>1</v>
      </c>
      <c r="AP10" s="13">
        <f>IF(AP12&lt;=Inputs!$E$13,0,1)</f>
        <v>1</v>
      </c>
      <c r="AQ10" s="13">
        <f>IF(AQ12&lt;=Inputs!$E$13,0,1)</f>
        <v>1</v>
      </c>
      <c r="AR10" s="13">
        <f>IF(AR12&lt;=Inputs!$E$13,0,1)</f>
        <v>1</v>
      </c>
      <c r="AS10" s="13">
        <f>IF(AS12&lt;=Inputs!$E$13,0,1)</f>
        <v>1</v>
      </c>
      <c r="AT10" s="13">
        <f>IF(AT12&lt;=Inputs!$E$13,0,1)</f>
        <v>1</v>
      </c>
      <c r="AU10" s="13">
        <f>IF(AU12&lt;=Inputs!$E$13,0,1)</f>
        <v>1</v>
      </c>
      <c r="AV10" s="13">
        <f>IF(AV12&lt;=Inputs!$E$13,0,1)</f>
        <v>1</v>
      </c>
      <c r="AW10" s="13">
        <f>IF(AW12&lt;=Inputs!$E$13,0,1)</f>
        <v>1</v>
      </c>
      <c r="AX10" s="13">
        <f>IF(AX12&lt;=Inputs!$E$13,0,1)</f>
        <v>1</v>
      </c>
      <c r="AY10" s="13">
        <f>IF(AY12&lt;=Inputs!$E$13,0,1)</f>
        <v>1</v>
      </c>
      <c r="AZ10" s="13">
        <f>IF(AZ12&lt;=Inputs!$E$13,0,1)</f>
        <v>1</v>
      </c>
      <c r="BA10" s="13">
        <f>IF(BA12&lt;=Inputs!$E$13,0,1)</f>
        <v>1</v>
      </c>
      <c r="BB10" s="13">
        <f>IF(BB12&lt;=Inputs!$E$13,0,1)</f>
        <v>1</v>
      </c>
      <c r="BC10" s="13">
        <f>IF(BC12&lt;=Inputs!$E$13,0,1)</f>
        <v>1</v>
      </c>
      <c r="BD10" s="13">
        <f>IF(BD12&lt;=Inputs!$E$13,0,1)</f>
        <v>1</v>
      </c>
      <c r="BE10" s="13">
        <f>IF(BE12&lt;=Inputs!$E$13,0,1)</f>
        <v>1</v>
      </c>
      <c r="BF10" s="13">
        <f>IF(BF12&lt;=Inputs!$E$13,0,1)</f>
        <v>1</v>
      </c>
      <c r="BG10" s="13">
        <f>IF(BG12&lt;=Inputs!$E$13,0,1)</f>
        <v>1</v>
      </c>
      <c r="BH10" s="13">
        <f>IF(BH12&lt;=Inputs!$E$13,0,1)</f>
        <v>1</v>
      </c>
      <c r="BI10" s="13">
        <f>IF(BI12&lt;=Inputs!$E$13,0,1)</f>
        <v>1</v>
      </c>
      <c r="BJ10" s="13">
        <f>IF(BJ12&lt;=Inputs!$E$13,0,1)</f>
        <v>1</v>
      </c>
      <c r="BK10" s="13">
        <f>IF(BK12&lt;=Inputs!$E$13,0,1)</f>
        <v>1</v>
      </c>
      <c r="BL10" s="13">
        <f>IF(BL12&lt;=Inputs!$E$13,0,1)</f>
        <v>1</v>
      </c>
    </row>
    <row r="11" spans="1:64" x14ac:dyDescent="0.3">
      <c r="B11" s="13" t="s">
        <v>337</v>
      </c>
      <c r="E11" s="13">
        <f>ROUND(MAX(0,MIN(3,(E12-Inputs!$E$12)/30.4,(Inputs!$E$15-D12)/30.4)),0)</f>
        <v>0</v>
      </c>
      <c r="F11" s="13">
        <f>ROUND(MAX(0,MIN(3,(F12-Inputs!$E$12)/30.4,(Inputs!$E$15-E12)/30.4)),0)</f>
        <v>0</v>
      </c>
      <c r="G11" s="13">
        <f>ROUND(MAX(0,MIN(3,(G12-Inputs!$E$12)/30.4,(Inputs!$E$15-F12)/30.4)),0)</f>
        <v>0</v>
      </c>
      <c r="H11" s="13">
        <f>ROUND(MAX(0,MIN(3,(H12-Inputs!$E$12)/30.4,(Inputs!$E$15-G12)/30.4)),0)</f>
        <v>0</v>
      </c>
      <c r="I11" s="13">
        <f>ROUND(MAX(0,MIN(3,(I12-Inputs!$E$12)/30.4,(Inputs!$E$15-H12)/30.4)),0)</f>
        <v>0</v>
      </c>
      <c r="J11" s="13">
        <f>ROUND(MAX(0,MIN(3,(J12-Inputs!$E$12)/30.4,(Inputs!$E$15-I12)/30.4)),0)</f>
        <v>0</v>
      </c>
      <c r="K11" s="13">
        <f>ROUND(MAX(0,MIN(3,(K12-Inputs!$E$12)/30.4,(Inputs!$E$15-J12)/30.4)),0)</f>
        <v>0</v>
      </c>
      <c r="L11" s="13">
        <f>ROUND(MAX(0,MIN(3,(L12-Inputs!$E$12)/30.4,(Inputs!$E$15-K12)/30.4)),0)</f>
        <v>1</v>
      </c>
      <c r="M11" s="13">
        <f>ROUND(MAX(0,MIN(3,(M12-Inputs!$E$12)/30.4,(Inputs!$E$15-L12)/30.4)),0)</f>
        <v>3</v>
      </c>
      <c r="N11" s="13">
        <f>ROUND(MAX(0,MIN(3,(N12-Inputs!$E$12)/30.4,(Inputs!$E$15-M12)/30.4)),0)</f>
        <v>3</v>
      </c>
      <c r="O11" s="13">
        <f>ROUND(MAX(0,MIN(3,(O12-Inputs!$E$12)/30.4,(Inputs!$E$15-N12)/30.4)),0)</f>
        <v>3</v>
      </c>
      <c r="P11" s="13">
        <f>ROUND(MAX(0,MIN(3,(P12-Inputs!$E$12)/30.4,(Inputs!$E$15-O12)/30.4)),0)</f>
        <v>3</v>
      </c>
      <c r="Q11" s="13">
        <f>ROUND(MAX(0,MIN(3,(Q12-Inputs!$E$12)/30.4,(Inputs!$E$15-P12)/30.4)),0)</f>
        <v>3</v>
      </c>
      <c r="R11" s="13">
        <f>ROUND(MAX(0,MIN(3,(R12-Inputs!$E$12)/30.4,(Inputs!$E$15-Q12)/30.4)),0)</f>
        <v>3</v>
      </c>
      <c r="S11" s="13">
        <f>ROUND(MAX(0,MIN(3,(S12-Inputs!$E$12)/30.4,(Inputs!$E$15-R12)/30.4)),0)</f>
        <v>3</v>
      </c>
      <c r="T11" s="13">
        <f>ROUND(MAX(0,MIN(3,(T12-Inputs!$E$12)/30.4,(Inputs!$E$15-S12)/30.4)),0)</f>
        <v>3</v>
      </c>
      <c r="U11" s="13">
        <f>ROUND(MAX(0,MIN(3,(U12-Inputs!$E$12)/30.4,(Inputs!$E$15-T12)/30.4)),0)</f>
        <v>3</v>
      </c>
      <c r="V11" s="13">
        <f>ROUND(MAX(0,MIN(3,(V12-Inputs!$E$12)/30.4,(Inputs!$E$15-U12)/30.4)),0)</f>
        <v>3</v>
      </c>
      <c r="W11" s="13">
        <f>ROUND(MAX(0,MIN(3,(W12-Inputs!$E$12)/30.4,(Inputs!$E$15-V12)/30.4)),0)</f>
        <v>3</v>
      </c>
      <c r="X11" s="13">
        <f>ROUND(MAX(0,MIN(3,(X12-Inputs!$E$12)/30.4,(Inputs!$E$15-W12)/30.4)),0)</f>
        <v>3</v>
      </c>
      <c r="Y11" s="13">
        <f>ROUND(MAX(0,MIN(3,(Y12-Inputs!$E$12)/30.4,(Inputs!$E$15-X12)/30.4)),0)</f>
        <v>3</v>
      </c>
      <c r="Z11" s="13">
        <f>ROUND(MAX(0,MIN(3,(Z12-Inputs!$E$12)/30.4,(Inputs!$E$15-Y12)/30.4)),0)</f>
        <v>3</v>
      </c>
      <c r="AA11" s="13">
        <f>ROUND(MAX(0,MIN(3,(AA12-Inputs!$E$12)/30.4,(Inputs!$E$15-Z12)/30.4)),0)</f>
        <v>3</v>
      </c>
      <c r="AB11" s="13">
        <f>ROUND(MAX(0,MIN(3,(AB12-Inputs!$E$12)/30.4,(Inputs!$E$15-AA12)/30.4)),0)</f>
        <v>3</v>
      </c>
      <c r="AC11" s="13">
        <f>ROUND(MAX(0,MIN(3,(AC12-Inputs!$E$12)/30.4,(Inputs!$E$15-AB12)/30.4)),0)</f>
        <v>3</v>
      </c>
      <c r="AD11" s="13">
        <f>ROUND(MAX(0,MIN(3,(AD12-Inputs!$E$12)/30.4,(Inputs!$E$15-AC12)/30.4)),0)</f>
        <v>3</v>
      </c>
      <c r="AE11" s="13">
        <f>ROUND(MAX(0,MIN(3,(AE12-Inputs!$E$12)/30.4,(Inputs!$E$15-AD12)/30.4)),0)</f>
        <v>3</v>
      </c>
      <c r="AF11" s="13">
        <f>ROUND(MAX(0,MIN(3,(AF12-Inputs!$E$12)/30.4,(Inputs!$E$15-AE12)/30.4)),0)</f>
        <v>3</v>
      </c>
      <c r="AG11" s="13">
        <f>ROUND(MAX(0,MIN(3,(AG12-Inputs!$E$12)/30.4,(Inputs!$E$15-AF12)/30.4)),0)</f>
        <v>3</v>
      </c>
      <c r="AH11" s="13">
        <f>ROUND(MAX(0,MIN(3,(AH12-Inputs!$E$12)/30.4,(Inputs!$E$15-AG12)/30.4)),0)</f>
        <v>3</v>
      </c>
      <c r="AI11" s="13">
        <f>ROUND(MAX(0,MIN(3,(AI12-Inputs!$E$12)/30.4,(Inputs!$E$15-AH12)/30.4)),0)</f>
        <v>3</v>
      </c>
      <c r="AJ11" s="13">
        <f>ROUND(MAX(0,MIN(3,(AJ12-Inputs!$E$12)/30.4,(Inputs!$E$15-AI12)/30.4)),0)</f>
        <v>3</v>
      </c>
      <c r="AK11" s="13">
        <f>ROUND(MAX(0,MIN(3,(AK12-Inputs!$E$12)/30.4,(Inputs!$E$15-AJ12)/30.4)),0)</f>
        <v>3</v>
      </c>
      <c r="AL11" s="13">
        <f>ROUND(MAX(0,MIN(3,(AL12-Inputs!$E$12)/30.4,(Inputs!$E$15-AK12)/30.4)),0)</f>
        <v>3</v>
      </c>
      <c r="AM11" s="13">
        <f>ROUND(MAX(0,MIN(3,(AM12-Inputs!$E$12)/30.4,(Inputs!$E$15-AL12)/30.4)),0)</f>
        <v>3</v>
      </c>
      <c r="AN11" s="13">
        <f>ROUND(MAX(0,MIN(3,(AN12-Inputs!$E$12)/30.4,(Inputs!$E$15-AM12)/30.4)),0)</f>
        <v>3</v>
      </c>
      <c r="AO11" s="13">
        <f>ROUND(MAX(0,MIN(3,(AO12-Inputs!$E$12)/30.4,(Inputs!$E$15-AN12)/30.4)),0)</f>
        <v>3</v>
      </c>
      <c r="AP11" s="13">
        <f>ROUND(MAX(0,MIN(3,(AP12-Inputs!$E$12)/30.4,(Inputs!$E$15-AO12)/30.4)),0)</f>
        <v>3</v>
      </c>
      <c r="AQ11" s="13">
        <f>ROUND(MAX(0,MIN(3,(AQ12-Inputs!$E$12)/30.4,(Inputs!$E$15-AP12)/30.4)),0)</f>
        <v>3</v>
      </c>
      <c r="AR11" s="13">
        <f>ROUND(MAX(0,MIN(3,(AR12-Inputs!$E$12)/30.4,(Inputs!$E$15-AQ12)/30.4)),0)</f>
        <v>3</v>
      </c>
      <c r="AS11" s="13">
        <f>ROUND(MAX(0,MIN(3,(AS12-Inputs!$E$12)/30.4,(Inputs!$E$15-AR12)/30.4)),0)</f>
        <v>3</v>
      </c>
      <c r="AT11" s="13">
        <f>ROUND(MAX(0,MIN(3,(AT12-Inputs!$E$12)/30.4,(Inputs!$E$15-AS12)/30.4)),0)</f>
        <v>3</v>
      </c>
      <c r="AU11" s="13">
        <f>ROUND(MAX(0,MIN(3,(AU12-Inputs!$E$12)/30.4,(Inputs!$E$15-AT12)/30.4)),0)</f>
        <v>3</v>
      </c>
      <c r="AV11" s="13">
        <f>ROUND(MAX(0,MIN(3,(AV12-Inputs!$E$12)/30.4,(Inputs!$E$15-AU12)/30.4)),0)</f>
        <v>3</v>
      </c>
      <c r="AW11" s="13">
        <f>ROUND(MAX(0,MIN(3,(AW12-Inputs!$E$12)/30.4,(Inputs!$E$15-AV12)/30.4)),0)</f>
        <v>3</v>
      </c>
      <c r="AX11" s="13">
        <f>ROUND(MAX(0,MIN(3,(AX12-Inputs!$E$12)/30.4,(Inputs!$E$15-AW12)/30.4)),0)</f>
        <v>3</v>
      </c>
      <c r="AY11" s="13">
        <f>ROUND(MAX(0,MIN(3,(AY12-Inputs!$E$12)/30.4,(Inputs!$E$15-AX12)/30.4)),0)</f>
        <v>3</v>
      </c>
      <c r="AZ11" s="13">
        <f>ROUND(MAX(0,MIN(3,(AZ12-Inputs!$E$12)/30.4,(Inputs!$E$15-AY12)/30.4)),0)</f>
        <v>3</v>
      </c>
      <c r="BA11" s="13">
        <f>ROUND(MAX(0,MIN(3,(BA12-Inputs!$E$12)/30.4,(Inputs!$E$15-AZ12)/30.4)),0)</f>
        <v>3</v>
      </c>
      <c r="BB11" s="13">
        <f>ROUND(MAX(0,MIN(3,(BB12-Inputs!$E$12)/30.4,(Inputs!$E$15-BA12)/30.4)),0)</f>
        <v>3</v>
      </c>
      <c r="BC11" s="13">
        <f>ROUND(MAX(0,MIN(3,(BC12-Inputs!$E$12)/30.4,(Inputs!$E$15-BB12)/30.4)),0)</f>
        <v>3</v>
      </c>
      <c r="BD11" s="13">
        <f>ROUND(MAX(0,MIN(3,(BD12-Inputs!$E$12)/30.4,(Inputs!$E$15-BC12)/30.4)),0)</f>
        <v>3</v>
      </c>
      <c r="BE11" s="13">
        <f>ROUND(MAX(0,MIN(3,(BE12-Inputs!$E$12)/30.4,(Inputs!$E$15-BD12)/30.4)),0)</f>
        <v>3</v>
      </c>
      <c r="BF11" s="13">
        <f>ROUND(MAX(0,MIN(3,(BF12-Inputs!$E$12)/30.4,(Inputs!$E$15-BE12)/30.4)),0)</f>
        <v>3</v>
      </c>
      <c r="BG11" s="13">
        <f>ROUND(MAX(0,MIN(3,(BG12-Inputs!$E$12)/30.4,(Inputs!$E$15-BF12)/30.4)),0)</f>
        <v>3</v>
      </c>
      <c r="BH11" s="13">
        <f>ROUND(MAX(0,MIN(3,(BH12-Inputs!$E$12)/30.4,(Inputs!$E$15-BG12)/30.4)),0)</f>
        <v>3</v>
      </c>
      <c r="BI11" s="13">
        <f>ROUND(MAX(0,MIN(3,(BI12-Inputs!$E$12)/30.4,(Inputs!$E$15-BH12)/30.4)),0)</f>
        <v>3</v>
      </c>
      <c r="BJ11" s="13">
        <f>ROUND(MAX(0,MIN(3,(BJ12-Inputs!$E$12)/30.4,(Inputs!$E$15-BI12)/30.4)),0)</f>
        <v>3</v>
      </c>
      <c r="BK11" s="13">
        <f>ROUND(MAX(0,MIN(3,(BK12-Inputs!$E$12)/30.4,(Inputs!$E$15-BJ12)/30.4)),0)</f>
        <v>3</v>
      </c>
      <c r="BL11" s="13">
        <f>ROUND(MAX(0,MIN(3,(BL12-Inputs!$E$12)/30.4,(Inputs!$E$15-BK12)/30.4)),0)</f>
        <v>3</v>
      </c>
    </row>
    <row r="12" spans="1:64" x14ac:dyDescent="0.3">
      <c r="B12" s="31" t="s">
        <v>1</v>
      </c>
      <c r="C12" s="31"/>
      <c r="D12" s="31"/>
      <c r="E12" s="32">
        <f>Inputs!G10</f>
        <v>40543</v>
      </c>
      <c r="F12" s="32">
        <f>EOMONTH(E12,3)</f>
        <v>40633</v>
      </c>
      <c r="G12" s="32">
        <f t="shared" ref="G12:BL12" si="3">EOMONTH(F12,3)</f>
        <v>40724</v>
      </c>
      <c r="H12" s="32">
        <f t="shared" si="3"/>
        <v>40816</v>
      </c>
      <c r="I12" s="32">
        <f t="shared" si="3"/>
        <v>40908</v>
      </c>
      <c r="J12" s="32">
        <f t="shared" si="3"/>
        <v>40999</v>
      </c>
      <c r="K12" s="32">
        <f t="shared" si="3"/>
        <v>41090</v>
      </c>
      <c r="L12" s="32">
        <f t="shared" si="3"/>
        <v>41182</v>
      </c>
      <c r="M12" s="32">
        <f t="shared" si="3"/>
        <v>41274</v>
      </c>
      <c r="N12" s="32">
        <f t="shared" si="3"/>
        <v>41364</v>
      </c>
      <c r="O12" s="32">
        <f t="shared" si="3"/>
        <v>41455</v>
      </c>
      <c r="P12" s="32">
        <f t="shared" si="3"/>
        <v>41547</v>
      </c>
      <c r="Q12" s="32">
        <f t="shared" si="3"/>
        <v>41639</v>
      </c>
      <c r="R12" s="32">
        <f t="shared" si="3"/>
        <v>41729</v>
      </c>
      <c r="S12" s="32">
        <f t="shared" si="3"/>
        <v>41820</v>
      </c>
      <c r="T12" s="32">
        <f t="shared" si="3"/>
        <v>41912</v>
      </c>
      <c r="U12" s="32">
        <f t="shared" si="3"/>
        <v>42004</v>
      </c>
      <c r="V12" s="32">
        <f t="shared" si="3"/>
        <v>42094</v>
      </c>
      <c r="W12" s="32">
        <f t="shared" si="3"/>
        <v>42185</v>
      </c>
      <c r="X12" s="32">
        <f t="shared" si="3"/>
        <v>42277</v>
      </c>
      <c r="Y12" s="32">
        <f t="shared" si="3"/>
        <v>42369</v>
      </c>
      <c r="Z12" s="32">
        <f t="shared" si="3"/>
        <v>42460</v>
      </c>
      <c r="AA12" s="32">
        <f t="shared" si="3"/>
        <v>42551</v>
      </c>
      <c r="AB12" s="32">
        <f t="shared" si="3"/>
        <v>42643</v>
      </c>
      <c r="AC12" s="32">
        <f t="shared" si="3"/>
        <v>42735</v>
      </c>
      <c r="AD12" s="32">
        <f t="shared" si="3"/>
        <v>42825</v>
      </c>
      <c r="AE12" s="32">
        <f t="shared" si="3"/>
        <v>42916</v>
      </c>
      <c r="AF12" s="32">
        <f t="shared" si="3"/>
        <v>43008</v>
      </c>
      <c r="AG12" s="32">
        <f t="shared" si="3"/>
        <v>43100</v>
      </c>
      <c r="AH12" s="32">
        <f t="shared" si="3"/>
        <v>43190</v>
      </c>
      <c r="AI12" s="32">
        <f t="shared" si="3"/>
        <v>43281</v>
      </c>
      <c r="AJ12" s="32">
        <f t="shared" si="3"/>
        <v>43373</v>
      </c>
      <c r="AK12" s="32">
        <f t="shared" si="3"/>
        <v>43465</v>
      </c>
      <c r="AL12" s="32">
        <f t="shared" si="3"/>
        <v>43555</v>
      </c>
      <c r="AM12" s="32">
        <f t="shared" si="3"/>
        <v>43646</v>
      </c>
      <c r="AN12" s="32">
        <f t="shared" si="3"/>
        <v>43738</v>
      </c>
      <c r="AO12" s="32">
        <f t="shared" si="3"/>
        <v>43830</v>
      </c>
      <c r="AP12" s="32">
        <f t="shared" si="3"/>
        <v>43921</v>
      </c>
      <c r="AQ12" s="32">
        <f t="shared" si="3"/>
        <v>44012</v>
      </c>
      <c r="AR12" s="32">
        <f t="shared" si="3"/>
        <v>44104</v>
      </c>
      <c r="AS12" s="32">
        <f t="shared" si="3"/>
        <v>44196</v>
      </c>
      <c r="AT12" s="32">
        <f t="shared" si="3"/>
        <v>44286</v>
      </c>
      <c r="AU12" s="32">
        <f t="shared" si="3"/>
        <v>44377</v>
      </c>
      <c r="AV12" s="32">
        <f t="shared" si="3"/>
        <v>44469</v>
      </c>
      <c r="AW12" s="32">
        <f t="shared" si="3"/>
        <v>44561</v>
      </c>
      <c r="AX12" s="32">
        <f t="shared" si="3"/>
        <v>44651</v>
      </c>
      <c r="AY12" s="32">
        <f t="shared" si="3"/>
        <v>44742</v>
      </c>
      <c r="AZ12" s="32">
        <f t="shared" si="3"/>
        <v>44834</v>
      </c>
      <c r="BA12" s="32">
        <f t="shared" si="3"/>
        <v>44926</v>
      </c>
      <c r="BB12" s="32">
        <f t="shared" si="3"/>
        <v>45016</v>
      </c>
      <c r="BC12" s="32">
        <f t="shared" si="3"/>
        <v>45107</v>
      </c>
      <c r="BD12" s="32">
        <f t="shared" si="3"/>
        <v>45199</v>
      </c>
      <c r="BE12" s="32">
        <f t="shared" si="3"/>
        <v>45291</v>
      </c>
      <c r="BF12" s="32">
        <f t="shared" si="3"/>
        <v>45382</v>
      </c>
      <c r="BG12" s="32">
        <f t="shared" si="3"/>
        <v>45473</v>
      </c>
      <c r="BH12" s="32">
        <f t="shared" si="3"/>
        <v>45565</v>
      </c>
      <c r="BI12" s="32">
        <f t="shared" si="3"/>
        <v>45657</v>
      </c>
      <c r="BJ12" s="32">
        <f t="shared" si="3"/>
        <v>45747</v>
      </c>
      <c r="BK12" s="32">
        <f t="shared" si="3"/>
        <v>45838</v>
      </c>
      <c r="BL12" s="32">
        <f t="shared" si="3"/>
        <v>45930</v>
      </c>
    </row>
    <row r="13" spans="1:64" x14ac:dyDescent="0.3">
      <c r="B13" s="31" t="s">
        <v>104</v>
      </c>
      <c r="C13" s="31"/>
      <c r="D13" s="31"/>
      <c r="E13" s="32">
        <f t="shared" ref="E13:BL13" si="4">DATE(IF(MONTH(E12)&lt;=3,YEAR(E12), YEAR(E12)+1), 3,31)</f>
        <v>40633</v>
      </c>
      <c r="F13" s="32">
        <f t="shared" si="4"/>
        <v>40633</v>
      </c>
      <c r="G13" s="32">
        <f t="shared" si="4"/>
        <v>40999</v>
      </c>
      <c r="H13" s="32">
        <f t="shared" si="4"/>
        <v>40999</v>
      </c>
      <c r="I13" s="32">
        <f t="shared" si="4"/>
        <v>40999</v>
      </c>
      <c r="J13" s="32">
        <f t="shared" si="4"/>
        <v>40999</v>
      </c>
      <c r="K13" s="32">
        <f t="shared" si="4"/>
        <v>41364</v>
      </c>
      <c r="L13" s="32">
        <f t="shared" si="4"/>
        <v>41364</v>
      </c>
      <c r="M13" s="32">
        <f t="shared" si="4"/>
        <v>41364</v>
      </c>
      <c r="N13" s="32">
        <f t="shared" si="4"/>
        <v>41364</v>
      </c>
      <c r="O13" s="32">
        <f t="shared" si="4"/>
        <v>41729</v>
      </c>
      <c r="P13" s="32">
        <f t="shared" si="4"/>
        <v>41729</v>
      </c>
      <c r="Q13" s="32">
        <f t="shared" si="4"/>
        <v>41729</v>
      </c>
      <c r="R13" s="32">
        <f t="shared" si="4"/>
        <v>41729</v>
      </c>
      <c r="S13" s="32">
        <f t="shared" si="4"/>
        <v>42094</v>
      </c>
      <c r="T13" s="32">
        <f t="shared" si="4"/>
        <v>42094</v>
      </c>
      <c r="U13" s="32">
        <f t="shared" si="4"/>
        <v>42094</v>
      </c>
      <c r="V13" s="32">
        <f t="shared" si="4"/>
        <v>42094</v>
      </c>
      <c r="W13" s="32">
        <f t="shared" si="4"/>
        <v>42460</v>
      </c>
      <c r="X13" s="32">
        <f t="shared" si="4"/>
        <v>42460</v>
      </c>
      <c r="Y13" s="32">
        <f t="shared" si="4"/>
        <v>42460</v>
      </c>
      <c r="Z13" s="32">
        <f t="shared" si="4"/>
        <v>42460</v>
      </c>
      <c r="AA13" s="32">
        <f t="shared" si="4"/>
        <v>42825</v>
      </c>
      <c r="AB13" s="32">
        <f t="shared" si="4"/>
        <v>42825</v>
      </c>
      <c r="AC13" s="32">
        <f t="shared" si="4"/>
        <v>42825</v>
      </c>
      <c r="AD13" s="32">
        <f t="shared" si="4"/>
        <v>42825</v>
      </c>
      <c r="AE13" s="32">
        <f t="shared" si="4"/>
        <v>43190</v>
      </c>
      <c r="AF13" s="32">
        <f t="shared" si="4"/>
        <v>43190</v>
      </c>
      <c r="AG13" s="32">
        <f t="shared" si="4"/>
        <v>43190</v>
      </c>
      <c r="AH13" s="32">
        <f t="shared" si="4"/>
        <v>43190</v>
      </c>
      <c r="AI13" s="32">
        <f t="shared" si="4"/>
        <v>43555</v>
      </c>
      <c r="AJ13" s="32">
        <f t="shared" si="4"/>
        <v>43555</v>
      </c>
      <c r="AK13" s="32">
        <f t="shared" si="4"/>
        <v>43555</v>
      </c>
      <c r="AL13" s="32">
        <f t="shared" si="4"/>
        <v>43555</v>
      </c>
      <c r="AM13" s="32">
        <f t="shared" si="4"/>
        <v>43921</v>
      </c>
      <c r="AN13" s="32">
        <f t="shared" si="4"/>
        <v>43921</v>
      </c>
      <c r="AO13" s="32">
        <f t="shared" si="4"/>
        <v>43921</v>
      </c>
      <c r="AP13" s="32">
        <f t="shared" si="4"/>
        <v>43921</v>
      </c>
      <c r="AQ13" s="32">
        <f t="shared" si="4"/>
        <v>44286</v>
      </c>
      <c r="AR13" s="32">
        <f t="shared" si="4"/>
        <v>44286</v>
      </c>
      <c r="AS13" s="32">
        <f t="shared" si="4"/>
        <v>44286</v>
      </c>
      <c r="AT13" s="32">
        <f t="shared" si="4"/>
        <v>44286</v>
      </c>
      <c r="AU13" s="32">
        <f t="shared" si="4"/>
        <v>44651</v>
      </c>
      <c r="AV13" s="32">
        <f t="shared" si="4"/>
        <v>44651</v>
      </c>
      <c r="AW13" s="32">
        <f t="shared" si="4"/>
        <v>44651</v>
      </c>
      <c r="AX13" s="32">
        <f t="shared" si="4"/>
        <v>44651</v>
      </c>
      <c r="AY13" s="32">
        <f t="shared" si="4"/>
        <v>45016</v>
      </c>
      <c r="AZ13" s="32">
        <f t="shared" si="4"/>
        <v>45016</v>
      </c>
      <c r="BA13" s="32">
        <f t="shared" si="4"/>
        <v>45016</v>
      </c>
      <c r="BB13" s="32">
        <f t="shared" si="4"/>
        <v>45016</v>
      </c>
      <c r="BC13" s="32">
        <f t="shared" si="4"/>
        <v>45382</v>
      </c>
      <c r="BD13" s="32">
        <f t="shared" si="4"/>
        <v>45382</v>
      </c>
      <c r="BE13" s="32">
        <f t="shared" si="4"/>
        <v>45382</v>
      </c>
      <c r="BF13" s="32">
        <f t="shared" si="4"/>
        <v>45382</v>
      </c>
      <c r="BG13" s="32">
        <f t="shared" si="4"/>
        <v>45747</v>
      </c>
      <c r="BH13" s="32">
        <f t="shared" si="4"/>
        <v>45747</v>
      </c>
      <c r="BI13" s="32">
        <f t="shared" si="4"/>
        <v>45747</v>
      </c>
      <c r="BJ13" s="32">
        <f t="shared" si="4"/>
        <v>45747</v>
      </c>
      <c r="BK13" s="32">
        <f t="shared" si="4"/>
        <v>46112</v>
      </c>
      <c r="BL13" s="32">
        <f t="shared" si="4"/>
        <v>46112</v>
      </c>
    </row>
    <row r="14" spans="1:64" x14ac:dyDescent="0.3">
      <c r="B14" s="31"/>
      <c r="C14" s="31"/>
      <c r="D14" s="31"/>
      <c r="E14" s="31"/>
      <c r="F14" s="31"/>
      <c r="G14" s="31"/>
      <c r="H14" s="31"/>
      <c r="I14" s="31"/>
      <c r="J14" s="31"/>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row>
    <row r="15" spans="1:64" x14ac:dyDescent="0.3">
      <c r="B15" s="31" t="s">
        <v>105</v>
      </c>
      <c r="C15" s="27">
        <f ca="1">SUM(G15:BL15)</f>
        <v>1</v>
      </c>
      <c r="D15" s="27"/>
      <c r="E15" s="53">
        <f ca="1">SUMIF($E$2:$AZ$2,E12,$E$4:$AR$4)</f>
        <v>0</v>
      </c>
      <c r="F15" s="53">
        <f t="shared" ref="F15:BL15" ca="1" si="5">SUMIF($E$2:$AZ$2,F12,$E$4:$AR$4)</f>
        <v>0</v>
      </c>
      <c r="G15" s="53">
        <f t="shared" ca="1" si="5"/>
        <v>0</v>
      </c>
      <c r="H15" s="53">
        <f t="shared" ca="1" si="5"/>
        <v>0</v>
      </c>
      <c r="I15" s="53">
        <f t="shared" ca="1" si="5"/>
        <v>0</v>
      </c>
      <c r="J15" s="53">
        <f t="shared" ca="1" si="5"/>
        <v>0</v>
      </c>
      <c r="K15" s="53">
        <f t="shared" ca="1" si="5"/>
        <v>0</v>
      </c>
      <c r="L15" s="53">
        <f t="shared" ca="1" si="5"/>
        <v>0</v>
      </c>
      <c r="M15" s="53">
        <f t="shared" ca="1" si="5"/>
        <v>0</v>
      </c>
      <c r="N15" s="53">
        <f t="shared" ca="1" si="5"/>
        <v>0</v>
      </c>
      <c r="O15" s="53">
        <f t="shared" ca="1" si="5"/>
        <v>2.5000000000000001E-3</v>
      </c>
      <c r="P15" s="53">
        <f t="shared" ca="1" si="5"/>
        <v>2.5000000000000001E-3</v>
      </c>
      <c r="Q15" s="53">
        <f t="shared" ca="1" si="5"/>
        <v>5.0000000000000001E-3</v>
      </c>
      <c r="R15" s="53">
        <f t="shared" ca="1" si="5"/>
        <v>5.0000000000000001E-3</v>
      </c>
      <c r="S15" s="53">
        <f t="shared" ca="1" si="5"/>
        <v>5.0000000000000001E-3</v>
      </c>
      <c r="T15" s="53">
        <f t="shared" ca="1" si="5"/>
        <v>0.01</v>
      </c>
      <c r="U15" s="53">
        <f t="shared" ca="1" si="5"/>
        <v>0.01</v>
      </c>
      <c r="V15" s="53">
        <f t="shared" ca="1" si="5"/>
        <v>0.01</v>
      </c>
      <c r="W15" s="53">
        <f t="shared" ca="1" si="5"/>
        <v>0.01</v>
      </c>
      <c r="X15" s="53">
        <f t="shared" ca="1" si="5"/>
        <v>1.2500000000000001E-2</v>
      </c>
      <c r="Y15" s="53">
        <f t="shared" ca="1" si="5"/>
        <v>1.2500000000000001E-2</v>
      </c>
      <c r="Z15" s="53">
        <f t="shared" ca="1" si="5"/>
        <v>1.2500000000000001E-2</v>
      </c>
      <c r="AA15" s="53">
        <f t="shared" ca="1" si="5"/>
        <v>1.2500000000000001E-2</v>
      </c>
      <c r="AB15" s="53">
        <f t="shared" ca="1" si="5"/>
        <v>1.2500000000000001E-2</v>
      </c>
      <c r="AC15" s="53">
        <f t="shared" ca="1" si="5"/>
        <v>1.7500000000000002E-2</v>
      </c>
      <c r="AD15" s="53">
        <f t="shared" ca="1" si="5"/>
        <v>1.2500000000000001E-2</v>
      </c>
      <c r="AE15" s="53">
        <f t="shared" ca="1" si="5"/>
        <v>1.2500000000000001E-2</v>
      </c>
      <c r="AF15" s="53">
        <f t="shared" ca="1" si="5"/>
        <v>1.4999999999999999E-2</v>
      </c>
      <c r="AG15" s="53">
        <f t="shared" ca="1" si="5"/>
        <v>1.4999999999999999E-2</v>
      </c>
      <c r="AH15" s="53">
        <f t="shared" ca="1" si="5"/>
        <v>1.2500000000000001E-2</v>
      </c>
      <c r="AI15" s="53">
        <f t="shared" ca="1" si="5"/>
        <v>1.4999999999999999E-2</v>
      </c>
      <c r="AJ15" s="53">
        <f t="shared" ca="1" si="5"/>
        <v>1.4999999999999999E-2</v>
      </c>
      <c r="AK15" s="53">
        <f t="shared" ca="1" si="5"/>
        <v>1.4999999999999999E-2</v>
      </c>
      <c r="AL15" s="53">
        <f t="shared" ca="1" si="5"/>
        <v>1.7500000000000002E-2</v>
      </c>
      <c r="AM15" s="53">
        <f t="shared" ca="1" si="5"/>
        <v>0.02</v>
      </c>
      <c r="AN15" s="53">
        <f t="shared" ca="1" si="5"/>
        <v>2.5000000000000001E-2</v>
      </c>
      <c r="AO15" s="53">
        <f t="shared" ca="1" si="5"/>
        <v>2.5000000000000001E-2</v>
      </c>
      <c r="AP15" s="53">
        <f t="shared" ca="1" si="5"/>
        <v>2.5000000000000001E-2</v>
      </c>
      <c r="AQ15" s="53">
        <f t="shared" ca="1" si="5"/>
        <v>2.5000000000000001E-2</v>
      </c>
      <c r="AR15" s="53">
        <f t="shared" ca="1" si="5"/>
        <v>3.5000000000000003E-2</v>
      </c>
      <c r="AS15" s="53">
        <f t="shared" ca="1" si="5"/>
        <v>3.5000000000000003E-2</v>
      </c>
      <c r="AT15" s="53">
        <f t="shared" ca="1" si="5"/>
        <v>3.5000000000000003E-2</v>
      </c>
      <c r="AU15" s="53">
        <f t="shared" ca="1" si="5"/>
        <v>3.5000000000000003E-2</v>
      </c>
      <c r="AV15" s="53">
        <f t="shared" ca="1" si="5"/>
        <v>3.5000000000000003E-2</v>
      </c>
      <c r="AW15" s="53">
        <f t="shared" ca="1" si="5"/>
        <v>3.5000000000000003E-2</v>
      </c>
      <c r="AX15" s="53">
        <f t="shared" ca="1" si="5"/>
        <v>3.5000000000000003E-2</v>
      </c>
      <c r="AY15" s="53">
        <f t="shared" ca="1" si="5"/>
        <v>3.5000000000000003E-2</v>
      </c>
      <c r="AZ15" s="53">
        <f t="shared" ca="1" si="5"/>
        <v>3.5000000000000003E-2</v>
      </c>
      <c r="BA15" s="53">
        <f t="shared" ca="1" si="5"/>
        <v>3.5000000000000003E-2</v>
      </c>
      <c r="BB15" s="53">
        <f t="shared" ca="1" si="5"/>
        <v>3.5000000000000003E-2</v>
      </c>
      <c r="BC15" s="53">
        <f t="shared" ca="1" si="5"/>
        <v>3.5000000000000003E-2</v>
      </c>
      <c r="BD15" s="53">
        <f t="shared" ca="1" si="5"/>
        <v>3.5000000000000003E-2</v>
      </c>
      <c r="BE15" s="53">
        <f t="shared" ca="1" si="5"/>
        <v>3.5000000000000003E-2</v>
      </c>
      <c r="BF15" s="53">
        <f t="shared" ca="1" si="5"/>
        <v>3.5000000000000003E-2</v>
      </c>
      <c r="BG15" s="53">
        <f t="shared" ca="1" si="5"/>
        <v>3.5000000000000003E-2</v>
      </c>
      <c r="BH15" s="53">
        <f t="shared" ca="1" si="5"/>
        <v>4.9999999999999267E-2</v>
      </c>
      <c r="BI15" s="53">
        <f t="shared" ca="1" si="5"/>
        <v>0</v>
      </c>
      <c r="BJ15" s="53">
        <f t="shared" ca="1" si="5"/>
        <v>0</v>
      </c>
      <c r="BK15" s="53">
        <f t="shared" ca="1" si="5"/>
        <v>0</v>
      </c>
      <c r="BL15" s="53">
        <f t="shared" ca="1" si="5"/>
        <v>0</v>
      </c>
    </row>
    <row r="16" spans="1:64" x14ac:dyDescent="0.3">
      <c r="B16" s="31" t="s">
        <v>106</v>
      </c>
      <c r="C16" s="31"/>
      <c r="D16" s="31"/>
      <c r="E16" s="28">
        <f t="shared" ref="E16:BL16" si="6">D21</f>
        <v>0</v>
      </c>
      <c r="F16" s="28">
        <f t="shared" ca="1" si="6"/>
        <v>0.9218665550548284</v>
      </c>
      <c r="G16" s="28">
        <f t="shared" ca="1" si="6"/>
        <v>17.352561058736818</v>
      </c>
      <c r="H16" s="28">
        <f t="shared" ca="1" si="6"/>
        <v>34.25196000150958</v>
      </c>
      <c r="I16" s="28">
        <f t="shared" ca="1" si="6"/>
        <v>56.535705242746381</v>
      </c>
      <c r="J16" s="28">
        <f t="shared" ca="1" si="6"/>
        <v>91.317129224594225</v>
      </c>
      <c r="K16" s="28">
        <f t="shared" ca="1" si="6"/>
        <v>126.85313508293582</v>
      </c>
      <c r="L16" s="28">
        <f t="shared" ca="1" si="6"/>
        <v>159.43177303936358</v>
      </c>
      <c r="M16" s="28">
        <f t="shared" ca="1" si="6"/>
        <v>187.73359284789746</v>
      </c>
      <c r="N16" s="28">
        <f t="shared" ca="1" si="6"/>
        <v>209.8634618966104</v>
      </c>
      <c r="O16" s="28">
        <f t="shared" ca="1" si="6"/>
        <v>209.8634618966104</v>
      </c>
      <c r="P16" s="28">
        <f t="shared" ca="1" si="6"/>
        <v>209.33802824186887</v>
      </c>
      <c r="Q16" s="28">
        <f t="shared" ca="1" si="6"/>
        <v>208.81259458712734</v>
      </c>
      <c r="R16" s="28">
        <f t="shared" ca="1" si="6"/>
        <v>207.7617272776443</v>
      </c>
      <c r="S16" s="28">
        <f t="shared" ca="1" si="6"/>
        <v>206.71085996816126</v>
      </c>
      <c r="T16" s="28">
        <f t="shared" ca="1" si="6"/>
        <v>205.65999265867822</v>
      </c>
      <c r="U16" s="28">
        <f t="shared" ca="1" si="6"/>
        <v>203.55825803971211</v>
      </c>
      <c r="V16" s="28">
        <f t="shared" ca="1" si="6"/>
        <v>201.45652342074601</v>
      </c>
      <c r="W16" s="28">
        <f t="shared" ca="1" si="6"/>
        <v>199.3547888017799</v>
      </c>
      <c r="X16" s="28">
        <f t="shared" ca="1" si="6"/>
        <v>197.2530541828138</v>
      </c>
      <c r="Y16" s="28">
        <f t="shared" ca="1" si="6"/>
        <v>194.62588590910616</v>
      </c>
      <c r="Z16" s="28">
        <f t="shared" ca="1" si="6"/>
        <v>191.99871763539852</v>
      </c>
      <c r="AA16" s="28">
        <f t="shared" ca="1" si="6"/>
        <v>189.37154936169088</v>
      </c>
      <c r="AB16" s="28">
        <f t="shared" ca="1" si="6"/>
        <v>186.74438108798324</v>
      </c>
      <c r="AC16" s="28">
        <f t="shared" ca="1" si="6"/>
        <v>184.1172128142756</v>
      </c>
      <c r="AD16" s="28">
        <f t="shared" ca="1" si="6"/>
        <v>180.43917723108493</v>
      </c>
      <c r="AE16" s="28">
        <f t="shared" ca="1" si="6"/>
        <v>177.81200895737729</v>
      </c>
      <c r="AF16" s="28">
        <f t="shared" ca="1" si="6"/>
        <v>175.18484068366965</v>
      </c>
      <c r="AG16" s="28">
        <f t="shared" ca="1" si="6"/>
        <v>172.0322387552205</v>
      </c>
      <c r="AH16" s="28">
        <f t="shared" ca="1" si="6"/>
        <v>168.87963682677136</v>
      </c>
      <c r="AI16" s="28">
        <f t="shared" ca="1" si="6"/>
        <v>166.25246855306372</v>
      </c>
      <c r="AJ16" s="28">
        <f t="shared" ca="1" si="6"/>
        <v>163.09986662461458</v>
      </c>
      <c r="AK16" s="28">
        <f t="shared" ca="1" si="6"/>
        <v>159.94726469616543</v>
      </c>
      <c r="AL16" s="28">
        <f t="shared" ca="1" si="6"/>
        <v>156.79466276771629</v>
      </c>
      <c r="AM16" s="28">
        <f t="shared" ca="1" si="6"/>
        <v>153.11662718452561</v>
      </c>
      <c r="AN16" s="28">
        <f t="shared" ca="1" si="6"/>
        <v>148.9131579465934</v>
      </c>
      <c r="AO16" s="28">
        <f t="shared" ca="1" si="6"/>
        <v>143.65882139917815</v>
      </c>
      <c r="AP16" s="28">
        <f t="shared" ca="1" si="6"/>
        <v>138.4044848517629</v>
      </c>
      <c r="AQ16" s="28">
        <f t="shared" ca="1" si="6"/>
        <v>133.15014830434765</v>
      </c>
      <c r="AR16" s="28">
        <f t="shared" ca="1" si="6"/>
        <v>127.89581175693239</v>
      </c>
      <c r="AS16" s="28">
        <f t="shared" ca="1" si="6"/>
        <v>120.53974059055102</v>
      </c>
      <c r="AT16" s="28">
        <f t="shared" ca="1" si="6"/>
        <v>113.18366942416965</v>
      </c>
      <c r="AU16" s="28">
        <f t="shared" ca="1" si="6"/>
        <v>105.82759825778828</v>
      </c>
      <c r="AV16" s="28">
        <f t="shared" ca="1" si="6"/>
        <v>98.471527091406912</v>
      </c>
      <c r="AW16" s="28">
        <f t="shared" ca="1" si="6"/>
        <v>91.115455925025543</v>
      </c>
      <c r="AX16" s="28">
        <f t="shared" ca="1" si="6"/>
        <v>83.759384758644174</v>
      </c>
      <c r="AY16" s="28">
        <f t="shared" ca="1" si="6"/>
        <v>76.403313592262805</v>
      </c>
      <c r="AZ16" s="28">
        <f t="shared" ca="1" si="6"/>
        <v>69.047242425881436</v>
      </c>
      <c r="BA16" s="28">
        <f t="shared" ca="1" si="6"/>
        <v>61.691171259500074</v>
      </c>
      <c r="BB16" s="28">
        <f t="shared" ca="1" si="6"/>
        <v>54.335100093118712</v>
      </c>
      <c r="BC16" s="28">
        <f t="shared" ca="1" si="6"/>
        <v>46.97902892673735</v>
      </c>
      <c r="BD16" s="28">
        <f t="shared" ca="1" si="6"/>
        <v>39.622957760355987</v>
      </c>
      <c r="BE16" s="28">
        <f t="shared" ca="1" si="6"/>
        <v>32.266886593974625</v>
      </c>
      <c r="BF16" s="28">
        <f t="shared" ca="1" si="6"/>
        <v>24.910815427593263</v>
      </c>
      <c r="BG16" s="28">
        <f t="shared" ca="1" si="6"/>
        <v>17.554744261211901</v>
      </c>
      <c r="BH16" s="28">
        <f t="shared" ca="1" si="6"/>
        <v>10.198673094830538</v>
      </c>
      <c r="BI16" s="28">
        <f t="shared" ca="1" si="6"/>
        <v>-0.30999999999982819</v>
      </c>
      <c r="BJ16" s="28">
        <f t="shared" ca="1" si="6"/>
        <v>-0.30999999999982819</v>
      </c>
      <c r="BK16" s="28">
        <f t="shared" ca="1" si="6"/>
        <v>-0.30999999999982819</v>
      </c>
      <c r="BL16" s="28">
        <f t="shared" ca="1" si="6"/>
        <v>-0.30999999999982819</v>
      </c>
    </row>
    <row r="17" spans="1:64" x14ac:dyDescent="0.3">
      <c r="A17" s="54" t="s">
        <v>107</v>
      </c>
      <c r="B17" s="31" t="s">
        <v>108</v>
      </c>
      <c r="C17" s="14">
        <f ca="1">SUM(E17:AW17)</f>
        <v>209.8634618966104</v>
      </c>
      <c r="D17" s="14"/>
      <c r="E17" s="25">
        <f ca="1">Capex!E27</f>
        <v>0.9218665550548284</v>
      </c>
      <c r="F17" s="25">
        <f ca="1">Capex!F27</f>
        <v>16.430694503681991</v>
      </c>
      <c r="G17" s="25">
        <f ca="1">Capex!G27</f>
        <v>16.899398942772763</v>
      </c>
      <c r="H17" s="25">
        <f ca="1">Capex!H27</f>
        <v>22.283745241236801</v>
      </c>
      <c r="I17" s="25">
        <f ca="1">Capex!I27</f>
        <v>34.781423981847837</v>
      </c>
      <c r="J17" s="25">
        <f ca="1">Capex!J27</f>
        <v>35.536005858341596</v>
      </c>
      <c r="K17" s="25">
        <f ca="1">Capex!K27</f>
        <v>32.578637956427748</v>
      </c>
      <c r="L17" s="25">
        <f ca="1">Capex!L27</f>
        <v>28.301819808533885</v>
      </c>
      <c r="M17" s="25">
        <f ca="1">Capex!M27</f>
        <v>22.129869048712955</v>
      </c>
      <c r="N17" s="25">
        <f ca="1">Capex!N27</f>
        <v>0</v>
      </c>
      <c r="O17" s="25">
        <f ca="1">Capex!O27</f>
        <v>0</v>
      </c>
      <c r="P17" s="25">
        <f ca="1">Capex!P27</f>
        <v>0</v>
      </c>
      <c r="Q17" s="25">
        <f>Capex!Q27</f>
        <v>0</v>
      </c>
      <c r="R17" s="25">
        <f>Capex!R27</f>
        <v>0</v>
      </c>
      <c r="S17" s="25">
        <f>Capex!S27</f>
        <v>0</v>
      </c>
      <c r="T17" s="25">
        <f>Capex!T27</f>
        <v>0</v>
      </c>
      <c r="U17" s="25">
        <f>Capex!U27</f>
        <v>0</v>
      </c>
      <c r="V17" s="25">
        <f>Capex!V27</f>
        <v>0</v>
      </c>
      <c r="W17" s="25">
        <f>Capex!W27</f>
        <v>0</v>
      </c>
      <c r="X17" s="25">
        <f>Capex!X27</f>
        <v>0</v>
      </c>
      <c r="Y17" s="25">
        <f>Capex!Y27</f>
        <v>0</v>
      </c>
      <c r="Z17" s="25">
        <f>Capex!Z27</f>
        <v>0</v>
      </c>
      <c r="AA17" s="25">
        <f>Capex!AA27</f>
        <v>0</v>
      </c>
      <c r="AB17" s="25">
        <f>Capex!AB27</f>
        <v>0</v>
      </c>
      <c r="AC17" s="25">
        <f>Capex!AC27</f>
        <v>0</v>
      </c>
      <c r="AD17" s="25">
        <f>Capex!AD27</f>
        <v>0</v>
      </c>
      <c r="AE17" s="25">
        <f>Capex!AE27</f>
        <v>0</v>
      </c>
      <c r="AF17" s="25">
        <f>Capex!AF27</f>
        <v>0</v>
      </c>
      <c r="AG17" s="25">
        <f>Capex!AG27</f>
        <v>0</v>
      </c>
      <c r="AH17" s="25">
        <f>Capex!AH27</f>
        <v>0</v>
      </c>
      <c r="AI17" s="25">
        <f>Capex!AI27</f>
        <v>0</v>
      </c>
      <c r="AJ17" s="25">
        <f>Capex!AJ27</f>
        <v>0</v>
      </c>
      <c r="AK17" s="25">
        <f>Capex!AK27</f>
        <v>0</v>
      </c>
      <c r="AL17" s="25">
        <f>Capex!AL27</f>
        <v>0</v>
      </c>
      <c r="AM17" s="25">
        <f>Capex!AM27</f>
        <v>0</v>
      </c>
      <c r="AN17" s="25">
        <f>Capex!AN27</f>
        <v>0</v>
      </c>
      <c r="AO17" s="25">
        <f>Capex!AO27</f>
        <v>0</v>
      </c>
      <c r="AP17" s="25">
        <f>Capex!AP27</f>
        <v>0</v>
      </c>
      <c r="AQ17" s="25">
        <f>Capex!AQ27</f>
        <v>0</v>
      </c>
      <c r="AR17" s="25">
        <f>Capex!AR27</f>
        <v>0</v>
      </c>
      <c r="AS17" s="25">
        <f>Capex!AS27</f>
        <v>0</v>
      </c>
      <c r="AT17" s="25">
        <f>Capex!AT27</f>
        <v>0</v>
      </c>
      <c r="AU17" s="25">
        <f>Capex!AU27</f>
        <v>0</v>
      </c>
      <c r="AV17" s="25">
        <f>Capex!AV27</f>
        <v>0</v>
      </c>
      <c r="AW17" s="25">
        <f>Capex!AW27</f>
        <v>0</v>
      </c>
      <c r="AX17" s="25">
        <f>Capex!AX27</f>
        <v>0</v>
      </c>
      <c r="AY17" s="25">
        <f>Capex!AY27</f>
        <v>0</v>
      </c>
      <c r="AZ17" s="25">
        <f>Capex!AZ27</f>
        <v>0</v>
      </c>
      <c r="BA17" s="25">
        <f>Capex!BA27</f>
        <v>0</v>
      </c>
      <c r="BB17" s="25">
        <f>Capex!BB27</f>
        <v>0</v>
      </c>
      <c r="BC17" s="25">
        <f>Capex!BC27</f>
        <v>0</v>
      </c>
      <c r="BD17" s="25">
        <f>Capex!BD27</f>
        <v>0</v>
      </c>
      <c r="BE17" s="25">
        <f>Capex!BE27</f>
        <v>0</v>
      </c>
      <c r="BF17" s="25">
        <f>Capex!BF27</f>
        <v>0</v>
      </c>
      <c r="BG17" s="25">
        <f>Capex!BG27</f>
        <v>0</v>
      </c>
      <c r="BH17" s="25">
        <f>Capex!BH27</f>
        <v>0</v>
      </c>
      <c r="BI17" s="25">
        <f>Capex!BI27</f>
        <v>0</v>
      </c>
      <c r="BJ17" s="25">
        <f>Capex!BJ27</f>
        <v>0</v>
      </c>
      <c r="BK17" s="25">
        <f>Capex!BK27</f>
        <v>0</v>
      </c>
      <c r="BL17" s="25">
        <f>Capex!BL27</f>
        <v>0</v>
      </c>
    </row>
    <row r="18" spans="1:64" x14ac:dyDescent="0.3">
      <c r="A18" s="54" t="s">
        <v>107</v>
      </c>
      <c r="B18" s="31" t="s">
        <v>13</v>
      </c>
      <c r="C18" s="14">
        <f ca="1">SUM(E18:AW18)</f>
        <v>14.691452159887355</v>
      </c>
      <c r="D18" s="14"/>
      <c r="E18" s="25">
        <f ca="1">(E16+E21)/2*$C$19*E9/12*E8</f>
        <v>4.3212494768195085E-3</v>
      </c>
      <c r="F18" s="25">
        <f t="shared" ref="F18:BL18" ca="1" si="7">(F16+F21)/2*$C$19*F9/12*F8</f>
        <v>0.25698413831894501</v>
      </c>
      <c r="G18" s="25">
        <f t="shared" ca="1" si="7"/>
        <v>0.72568857740971504</v>
      </c>
      <c r="H18" s="25">
        <f t="shared" ca="1" si="7"/>
        <v>1.2767015424973496</v>
      </c>
      <c r="I18" s="25">
        <f t="shared" ca="1" si="7"/>
        <v>2.0791804846969772</v>
      </c>
      <c r="J18" s="25">
        <f t="shared" ca="1" si="7"/>
        <v>3.0680193418246411</v>
      </c>
      <c r="K18" s="25">
        <f t="shared" ca="1" si="7"/>
        <v>4.0258815204698353</v>
      </c>
      <c r="L18" s="25">
        <f t="shared" ca="1" si="7"/>
        <v>3.2546753051930719</v>
      </c>
      <c r="M18" s="25">
        <f t="shared" ca="1" si="7"/>
        <v>0</v>
      </c>
      <c r="N18" s="25">
        <f t="shared" ca="1" si="7"/>
        <v>0</v>
      </c>
      <c r="O18" s="25">
        <f t="shared" ca="1" si="7"/>
        <v>0</v>
      </c>
      <c r="P18" s="25">
        <f t="shared" ca="1" si="7"/>
        <v>0</v>
      </c>
      <c r="Q18" s="25">
        <f t="shared" ca="1" si="7"/>
        <v>0</v>
      </c>
      <c r="R18" s="25">
        <f t="shared" ca="1" si="7"/>
        <v>0</v>
      </c>
      <c r="S18" s="25">
        <f t="shared" ca="1" si="7"/>
        <v>0</v>
      </c>
      <c r="T18" s="25">
        <f t="shared" ca="1" si="7"/>
        <v>0</v>
      </c>
      <c r="U18" s="25">
        <f t="shared" ca="1" si="7"/>
        <v>0</v>
      </c>
      <c r="V18" s="25">
        <f t="shared" ca="1" si="7"/>
        <v>0</v>
      </c>
      <c r="W18" s="25">
        <f t="shared" ca="1" si="7"/>
        <v>0</v>
      </c>
      <c r="X18" s="25">
        <f t="shared" ca="1" si="7"/>
        <v>0</v>
      </c>
      <c r="Y18" s="25">
        <f t="shared" ca="1" si="7"/>
        <v>0</v>
      </c>
      <c r="Z18" s="25">
        <f t="shared" ca="1" si="7"/>
        <v>0</v>
      </c>
      <c r="AA18" s="25">
        <f t="shared" ca="1" si="7"/>
        <v>0</v>
      </c>
      <c r="AB18" s="25">
        <f t="shared" ca="1" si="7"/>
        <v>0</v>
      </c>
      <c r="AC18" s="25">
        <f t="shared" ca="1" si="7"/>
        <v>0</v>
      </c>
      <c r="AD18" s="25">
        <f t="shared" ca="1" si="7"/>
        <v>0</v>
      </c>
      <c r="AE18" s="25">
        <f t="shared" ca="1" si="7"/>
        <v>0</v>
      </c>
      <c r="AF18" s="25">
        <f t="shared" ca="1" si="7"/>
        <v>0</v>
      </c>
      <c r="AG18" s="25">
        <f t="shared" ca="1" si="7"/>
        <v>0</v>
      </c>
      <c r="AH18" s="25">
        <f t="shared" ca="1" si="7"/>
        <v>0</v>
      </c>
      <c r="AI18" s="25">
        <f t="shared" ca="1" si="7"/>
        <v>0</v>
      </c>
      <c r="AJ18" s="25">
        <f t="shared" ca="1" si="7"/>
        <v>0</v>
      </c>
      <c r="AK18" s="25">
        <f t="shared" ca="1" si="7"/>
        <v>0</v>
      </c>
      <c r="AL18" s="25">
        <f t="shared" ca="1" si="7"/>
        <v>0</v>
      </c>
      <c r="AM18" s="25">
        <f t="shared" ca="1" si="7"/>
        <v>0</v>
      </c>
      <c r="AN18" s="25">
        <f t="shared" ca="1" si="7"/>
        <v>0</v>
      </c>
      <c r="AO18" s="25">
        <f t="shared" ca="1" si="7"/>
        <v>0</v>
      </c>
      <c r="AP18" s="25">
        <f t="shared" ca="1" si="7"/>
        <v>0</v>
      </c>
      <c r="AQ18" s="25">
        <f t="shared" ca="1" si="7"/>
        <v>0</v>
      </c>
      <c r="AR18" s="25">
        <f t="shared" ca="1" si="7"/>
        <v>0</v>
      </c>
      <c r="AS18" s="25">
        <f t="shared" ca="1" si="7"/>
        <v>0</v>
      </c>
      <c r="AT18" s="25">
        <f t="shared" ca="1" si="7"/>
        <v>0</v>
      </c>
      <c r="AU18" s="25">
        <f t="shared" ca="1" si="7"/>
        <v>0</v>
      </c>
      <c r="AV18" s="25">
        <f t="shared" ca="1" si="7"/>
        <v>0</v>
      </c>
      <c r="AW18" s="25">
        <f t="shared" ca="1" si="7"/>
        <v>0</v>
      </c>
      <c r="AX18" s="25">
        <f t="shared" ca="1" si="7"/>
        <v>0</v>
      </c>
      <c r="AY18" s="25">
        <f t="shared" ca="1" si="7"/>
        <v>0</v>
      </c>
      <c r="AZ18" s="25">
        <f t="shared" ca="1" si="7"/>
        <v>0</v>
      </c>
      <c r="BA18" s="25">
        <f t="shared" ca="1" si="7"/>
        <v>0</v>
      </c>
      <c r="BB18" s="25">
        <f t="shared" ca="1" si="7"/>
        <v>0</v>
      </c>
      <c r="BC18" s="25">
        <f t="shared" ca="1" si="7"/>
        <v>0</v>
      </c>
      <c r="BD18" s="25">
        <f t="shared" ca="1" si="7"/>
        <v>0</v>
      </c>
      <c r="BE18" s="25">
        <f t="shared" ca="1" si="7"/>
        <v>0</v>
      </c>
      <c r="BF18" s="25">
        <f t="shared" ca="1" si="7"/>
        <v>0</v>
      </c>
      <c r="BG18" s="25">
        <f t="shared" ca="1" si="7"/>
        <v>0</v>
      </c>
      <c r="BH18" s="25">
        <f t="shared" ca="1" si="7"/>
        <v>0</v>
      </c>
      <c r="BI18" s="25">
        <f t="shared" ca="1" si="7"/>
        <v>0</v>
      </c>
      <c r="BJ18" s="25">
        <f t="shared" ca="1" si="7"/>
        <v>0</v>
      </c>
      <c r="BK18" s="25">
        <f t="shared" ca="1" si="7"/>
        <v>0</v>
      </c>
      <c r="BL18" s="25">
        <f t="shared" ca="1" si="7"/>
        <v>0</v>
      </c>
    </row>
    <row r="19" spans="1:64" x14ac:dyDescent="0.3">
      <c r="B19" s="31" t="s">
        <v>109</v>
      </c>
      <c r="C19" s="38">
        <f>Inputs!E57</f>
        <v>0.1125</v>
      </c>
      <c r="D19" s="55"/>
      <c r="E19" s="28">
        <f ca="1">(E16+E21)/2*$C$19*E11/12*E10</f>
        <v>0</v>
      </c>
      <c r="F19" s="28">
        <f t="shared" ref="F19:BL19" ca="1" si="8">(F16+F21)/2*$C$19*F11/12*F10</f>
        <v>0</v>
      </c>
      <c r="G19" s="28">
        <f t="shared" ca="1" si="8"/>
        <v>0</v>
      </c>
      <c r="H19" s="28">
        <f t="shared" ca="1" si="8"/>
        <v>0</v>
      </c>
      <c r="I19" s="28">
        <f t="shared" ca="1" si="8"/>
        <v>0</v>
      </c>
      <c r="J19" s="28">
        <f t="shared" ca="1" si="8"/>
        <v>0</v>
      </c>
      <c r="K19" s="28">
        <f t="shared" ca="1" si="8"/>
        <v>0</v>
      </c>
      <c r="L19" s="28">
        <f t="shared" ca="1" si="8"/>
        <v>1.627337652596536</v>
      </c>
      <c r="M19" s="28">
        <f t="shared" ca="1" si="8"/>
        <v>5.5912085823446427</v>
      </c>
      <c r="N19" s="28">
        <f t="shared" ca="1" si="8"/>
        <v>5.9024098658421673</v>
      </c>
      <c r="O19" s="28">
        <f t="shared" ca="1" si="8"/>
        <v>5.8950209550723649</v>
      </c>
      <c r="P19" s="28">
        <f t="shared" ca="1" si="8"/>
        <v>5.880243133532761</v>
      </c>
      <c r="Q19" s="28">
        <f t="shared" ca="1" si="8"/>
        <v>5.858076401223351</v>
      </c>
      <c r="R19" s="28">
        <f t="shared" ca="1" si="8"/>
        <v>5.8285207581441414</v>
      </c>
      <c r="S19" s="28">
        <f t="shared" ca="1" si="8"/>
        <v>5.79896511506493</v>
      </c>
      <c r="T19" s="28">
        <f t="shared" ca="1" si="8"/>
        <v>5.7546316504461137</v>
      </c>
      <c r="U19" s="28">
        <f t="shared" ca="1" si="8"/>
        <v>5.6955203642876926</v>
      </c>
      <c r="V19" s="28">
        <f t="shared" ca="1" si="8"/>
        <v>5.6364090781292715</v>
      </c>
      <c r="W19" s="28">
        <f t="shared" ca="1" si="8"/>
        <v>5.5772977919708495</v>
      </c>
      <c r="X19" s="28">
        <f t="shared" ca="1" si="8"/>
        <v>5.5107975950426242</v>
      </c>
      <c r="Y19" s="28">
        <f t="shared" ca="1" si="8"/>
        <v>5.4369084873445983</v>
      </c>
      <c r="Z19" s="28">
        <f t="shared" ca="1" si="8"/>
        <v>5.3630193796465697</v>
      </c>
      <c r="AA19" s="28">
        <f t="shared" ca="1" si="8"/>
        <v>5.2891302719485429</v>
      </c>
      <c r="AB19" s="28">
        <f t="shared" ca="1" si="8"/>
        <v>5.2152411642505152</v>
      </c>
      <c r="AC19" s="28">
        <f t="shared" ca="1" si="8"/>
        <v>5.1265742350128827</v>
      </c>
      <c r="AD19" s="28">
        <f t="shared" ca="1" si="8"/>
        <v>5.0379073057752501</v>
      </c>
      <c r="AE19" s="28">
        <f t="shared" ca="1" si="8"/>
        <v>4.9640181980772224</v>
      </c>
      <c r="AF19" s="28">
        <f t="shared" ca="1" si="8"/>
        <v>4.8827401796093932</v>
      </c>
      <c r="AG19" s="28">
        <f t="shared" ca="1" si="8"/>
        <v>4.7940732503717607</v>
      </c>
      <c r="AH19" s="28">
        <f t="shared" ca="1" si="8"/>
        <v>4.7127952319039306</v>
      </c>
      <c r="AI19" s="28">
        <f t="shared" ca="1" si="8"/>
        <v>4.6315172134361013</v>
      </c>
      <c r="AJ19" s="28">
        <f t="shared" ca="1" si="8"/>
        <v>4.5428502841984688</v>
      </c>
      <c r="AK19" s="28">
        <f t="shared" ca="1" si="8"/>
        <v>4.4541833549608372</v>
      </c>
      <c r="AL19" s="28">
        <f t="shared" ca="1" si="8"/>
        <v>4.3581275149534013</v>
      </c>
      <c r="AM19" s="28">
        <f t="shared" ca="1" si="8"/>
        <v>4.2472938534063616</v>
      </c>
      <c r="AN19" s="28">
        <f t="shared" ca="1" si="8"/>
        <v>4.1142934595499119</v>
      </c>
      <c r="AO19" s="28">
        <f t="shared" ca="1" si="8"/>
        <v>3.9665152441538591</v>
      </c>
      <c r="AP19" s="28">
        <f t="shared" ca="1" si="8"/>
        <v>3.8187370287578042</v>
      </c>
      <c r="AQ19" s="28">
        <f t="shared" ca="1" si="8"/>
        <v>3.6709588133617506</v>
      </c>
      <c r="AR19" s="28">
        <f t="shared" ca="1" si="8"/>
        <v>3.4936249548864855</v>
      </c>
      <c r="AS19" s="28">
        <f t="shared" ca="1" si="8"/>
        <v>3.2867354533320099</v>
      </c>
      <c r="AT19" s="28">
        <f t="shared" ca="1" si="8"/>
        <v>3.0798459517775334</v>
      </c>
      <c r="AU19" s="28">
        <f t="shared" ca="1" si="8"/>
        <v>2.8729564502230578</v>
      </c>
      <c r="AV19" s="28">
        <f t="shared" ca="1" si="8"/>
        <v>2.6660669486685813</v>
      </c>
      <c r="AW19" s="28">
        <f t="shared" ca="1" si="8"/>
        <v>2.4591774471141057</v>
      </c>
      <c r="AX19" s="28">
        <f t="shared" ca="1" si="8"/>
        <v>2.2522879455596292</v>
      </c>
      <c r="AY19" s="28">
        <f t="shared" ca="1" si="8"/>
        <v>2.0453984440051536</v>
      </c>
      <c r="AZ19" s="28">
        <f t="shared" ca="1" si="8"/>
        <v>1.8385089424506775</v>
      </c>
      <c r="BA19" s="28">
        <f t="shared" ca="1" si="8"/>
        <v>1.6316194408962017</v>
      </c>
      <c r="BB19" s="28">
        <f t="shared" ca="1" si="8"/>
        <v>1.4247299393417261</v>
      </c>
      <c r="BC19" s="28">
        <f t="shared" ca="1" si="8"/>
        <v>1.21784043778725</v>
      </c>
      <c r="BD19" s="28">
        <f t="shared" ca="1" si="8"/>
        <v>1.0109509362327744</v>
      </c>
      <c r="BE19" s="28">
        <f t="shared" ca="1" si="8"/>
        <v>0.80406143467829849</v>
      </c>
      <c r="BF19" s="28">
        <f t="shared" ca="1" si="8"/>
        <v>0.59717193312382266</v>
      </c>
      <c r="BG19" s="28">
        <f t="shared" ca="1" si="8"/>
        <v>0.39028243156934678</v>
      </c>
      <c r="BH19" s="28">
        <f t="shared" ca="1" si="8"/>
        <v>0.13905946539605685</v>
      </c>
      <c r="BI19" s="28">
        <f t="shared" ca="1" si="8"/>
        <v>-8.7187499999951679E-3</v>
      </c>
      <c r="BJ19" s="28">
        <f t="shared" ca="1" si="8"/>
        <v>-8.7187499999951679E-3</v>
      </c>
      <c r="BK19" s="28">
        <f t="shared" ca="1" si="8"/>
        <v>-8.7187499999951679E-3</v>
      </c>
      <c r="BL19" s="28">
        <f t="shared" ca="1" si="8"/>
        <v>-8.7187499999951679E-3</v>
      </c>
    </row>
    <row r="20" spans="1:64" x14ac:dyDescent="0.3">
      <c r="A20" s="54" t="s">
        <v>107</v>
      </c>
      <c r="B20" s="31" t="s">
        <v>110</v>
      </c>
      <c r="C20" s="14">
        <f ca="1">SUM(E20:BL20)</f>
        <v>210.17346189661021</v>
      </c>
      <c r="D20" s="25"/>
      <c r="E20" s="25">
        <f ca="1">E15*Inputs!$E$41</f>
        <v>0</v>
      </c>
      <c r="F20" s="25">
        <f ca="1">F15*Inputs!$E$41</f>
        <v>0</v>
      </c>
      <c r="G20" s="25">
        <f ca="1">G15*Inputs!$E$41</f>
        <v>0</v>
      </c>
      <c r="H20" s="25">
        <f ca="1">H15*Inputs!$E$41</f>
        <v>0</v>
      </c>
      <c r="I20" s="25">
        <f ca="1">I15*Inputs!$E$41</f>
        <v>0</v>
      </c>
      <c r="J20" s="25">
        <f ca="1">J15*Inputs!$E$41</f>
        <v>0</v>
      </c>
      <c r="K20" s="25">
        <f ca="1">K15*Inputs!$E$41</f>
        <v>0</v>
      </c>
      <c r="L20" s="25">
        <f ca="1">L15*Inputs!$E$41</f>
        <v>0</v>
      </c>
      <c r="M20" s="25">
        <f ca="1">M15*Inputs!$E$41</f>
        <v>0</v>
      </c>
      <c r="N20" s="25">
        <f ca="1">N15*Inputs!$E$41</f>
        <v>0</v>
      </c>
      <c r="O20" s="25">
        <f ca="1">O15*Inputs!$E$41</f>
        <v>0.52543365474152592</v>
      </c>
      <c r="P20" s="25">
        <f ca="1">P15*Inputs!$E$41</f>
        <v>0.52543365474152592</v>
      </c>
      <c r="Q20" s="25">
        <f ca="1">Q15*Inputs!$E$41</f>
        <v>1.0508673094830518</v>
      </c>
      <c r="R20" s="25">
        <f ca="1">R15*Inputs!$E$41</f>
        <v>1.0508673094830518</v>
      </c>
      <c r="S20" s="25">
        <f ca="1">S15*Inputs!$E$41</f>
        <v>1.0508673094830518</v>
      </c>
      <c r="T20" s="25">
        <f ca="1">T15*Inputs!$E$41</f>
        <v>2.1017346189661037</v>
      </c>
      <c r="U20" s="25">
        <f ca="1">U15*Inputs!$E$41</f>
        <v>2.1017346189661037</v>
      </c>
      <c r="V20" s="25">
        <f ca="1">V15*Inputs!$E$41</f>
        <v>2.1017346189661037</v>
      </c>
      <c r="W20" s="25">
        <f ca="1">W15*Inputs!$E$41</f>
        <v>2.1017346189661037</v>
      </c>
      <c r="X20" s="25">
        <f ca="1">X15*Inputs!$E$41</f>
        <v>2.6271682737076301</v>
      </c>
      <c r="Y20" s="25">
        <f ca="1">Y15*Inputs!$E$41</f>
        <v>2.6271682737076301</v>
      </c>
      <c r="Z20" s="25">
        <f ca="1">Z15*Inputs!$E$41</f>
        <v>2.6271682737076301</v>
      </c>
      <c r="AA20" s="25">
        <f ca="1">AA15*Inputs!$E$41</f>
        <v>2.6271682737076301</v>
      </c>
      <c r="AB20" s="25">
        <f ca="1">AB15*Inputs!$E$41</f>
        <v>2.6271682737076301</v>
      </c>
      <c r="AC20" s="25">
        <f ca="1">AC15*Inputs!$E$41</f>
        <v>3.6780355831906819</v>
      </c>
      <c r="AD20" s="25">
        <f ca="1">AD15*Inputs!$E$41</f>
        <v>2.6271682737076301</v>
      </c>
      <c r="AE20" s="25">
        <f ca="1">AE15*Inputs!$E$41</f>
        <v>2.6271682737076301</v>
      </c>
      <c r="AF20" s="25">
        <f ca="1">AF15*Inputs!$E$41</f>
        <v>3.1526019284491555</v>
      </c>
      <c r="AG20" s="25">
        <f ca="1">AG15*Inputs!$E$41</f>
        <v>3.1526019284491555</v>
      </c>
      <c r="AH20" s="25">
        <f ca="1">AH15*Inputs!$E$41</f>
        <v>2.6271682737076301</v>
      </c>
      <c r="AI20" s="25">
        <f ca="1">AI15*Inputs!$E$41</f>
        <v>3.1526019284491555</v>
      </c>
      <c r="AJ20" s="25">
        <f ca="1">AJ15*Inputs!$E$41</f>
        <v>3.1526019284491555</v>
      </c>
      <c r="AK20" s="25">
        <f ca="1">AK15*Inputs!$E$41</f>
        <v>3.1526019284491555</v>
      </c>
      <c r="AL20" s="25">
        <f ca="1">AL15*Inputs!$E$41</f>
        <v>3.6780355831906819</v>
      </c>
      <c r="AM20" s="25">
        <f ca="1">AM15*Inputs!$E$41</f>
        <v>4.2034692379322074</v>
      </c>
      <c r="AN20" s="25">
        <f ca="1">AN15*Inputs!$E$41</f>
        <v>5.2543365474152601</v>
      </c>
      <c r="AO20" s="25">
        <f ca="1">AO15*Inputs!$E$41</f>
        <v>5.2543365474152601</v>
      </c>
      <c r="AP20" s="25">
        <f ca="1">AP15*Inputs!$E$41</f>
        <v>5.2543365474152601</v>
      </c>
      <c r="AQ20" s="25">
        <f ca="1">AQ15*Inputs!$E$41</f>
        <v>5.2543365474152601</v>
      </c>
      <c r="AR20" s="25">
        <f ca="1">AR15*Inputs!$E$41</f>
        <v>7.3560711663813638</v>
      </c>
      <c r="AS20" s="25">
        <f ca="1">AS15*Inputs!$E$41</f>
        <v>7.3560711663813638</v>
      </c>
      <c r="AT20" s="25">
        <f ca="1">AT15*Inputs!$E$41</f>
        <v>7.3560711663813638</v>
      </c>
      <c r="AU20" s="25">
        <f ca="1">AU15*Inputs!$E$41</f>
        <v>7.3560711663813638</v>
      </c>
      <c r="AV20" s="25">
        <f ca="1">AV15*Inputs!$E$41</f>
        <v>7.3560711663813638</v>
      </c>
      <c r="AW20" s="25">
        <f ca="1">AW15*Inputs!$E$41</f>
        <v>7.3560711663813638</v>
      </c>
      <c r="AX20" s="25">
        <f ca="1">AX15*Inputs!$E$41</f>
        <v>7.3560711663813638</v>
      </c>
      <c r="AY20" s="25">
        <f ca="1">AY15*Inputs!$E$41</f>
        <v>7.3560711663813638</v>
      </c>
      <c r="AZ20" s="25">
        <f ca="1">AZ15*Inputs!$E$41</f>
        <v>7.3560711663813638</v>
      </c>
      <c r="BA20" s="25">
        <f ca="1">BA15*Inputs!$E$41</f>
        <v>7.3560711663813638</v>
      </c>
      <c r="BB20" s="25">
        <f ca="1">BB15*Inputs!$E$41</f>
        <v>7.3560711663813638</v>
      </c>
      <c r="BC20" s="25">
        <f ca="1">BC15*Inputs!$E$41</f>
        <v>7.3560711663813638</v>
      </c>
      <c r="BD20" s="25">
        <f ca="1">BD15*Inputs!$E$41</f>
        <v>7.3560711663813638</v>
      </c>
      <c r="BE20" s="25">
        <f ca="1">BE15*Inputs!$E$41</f>
        <v>7.3560711663813638</v>
      </c>
      <c r="BF20" s="25">
        <f ca="1">BF15*Inputs!$E$41</f>
        <v>7.3560711663813638</v>
      </c>
      <c r="BG20" s="25">
        <f ca="1">BG15*Inputs!$E$41</f>
        <v>7.3560711663813638</v>
      </c>
      <c r="BH20" s="25">
        <f ca="1">BH15*Inputs!$E$41</f>
        <v>10.508673094830366</v>
      </c>
      <c r="BI20" s="25">
        <f ca="1">BI15*Inputs!$E$41</f>
        <v>0</v>
      </c>
      <c r="BJ20" s="25">
        <f ca="1">BJ15*Inputs!$E$41</f>
        <v>0</v>
      </c>
      <c r="BK20" s="25">
        <f ca="1">BK15*Inputs!$E$41</f>
        <v>0</v>
      </c>
      <c r="BL20" s="25">
        <f ca="1">BL15*Inputs!$E$41</f>
        <v>0</v>
      </c>
    </row>
    <row r="21" spans="1:64" x14ac:dyDescent="0.3">
      <c r="A21" s="54" t="s">
        <v>107</v>
      </c>
      <c r="B21" s="31" t="s">
        <v>111</v>
      </c>
      <c r="C21" s="31"/>
      <c r="D21" s="31"/>
      <c r="E21" s="28">
        <f t="shared" ref="E21:BL21" ca="1" si="9">E16+E17-E20</f>
        <v>0.9218665550548284</v>
      </c>
      <c r="F21" s="28">
        <f t="shared" ca="1" si="9"/>
        <v>17.352561058736818</v>
      </c>
      <c r="G21" s="28">
        <f t="shared" ca="1" si="9"/>
        <v>34.25196000150958</v>
      </c>
      <c r="H21" s="28">
        <f t="shared" ca="1" si="9"/>
        <v>56.535705242746381</v>
      </c>
      <c r="I21" s="28">
        <f t="shared" ca="1" si="9"/>
        <v>91.317129224594225</v>
      </c>
      <c r="J21" s="28">
        <f t="shared" ca="1" si="9"/>
        <v>126.85313508293582</v>
      </c>
      <c r="K21" s="28">
        <f t="shared" ca="1" si="9"/>
        <v>159.43177303936358</v>
      </c>
      <c r="L21" s="28">
        <f t="shared" ca="1" si="9"/>
        <v>187.73359284789746</v>
      </c>
      <c r="M21" s="28">
        <f t="shared" ca="1" si="9"/>
        <v>209.8634618966104</v>
      </c>
      <c r="N21" s="28">
        <f t="shared" ca="1" si="9"/>
        <v>209.8634618966104</v>
      </c>
      <c r="O21" s="28">
        <f t="shared" ca="1" si="9"/>
        <v>209.33802824186887</v>
      </c>
      <c r="P21" s="28">
        <f t="shared" ca="1" si="9"/>
        <v>208.81259458712734</v>
      </c>
      <c r="Q21" s="28">
        <f t="shared" ca="1" si="9"/>
        <v>207.7617272776443</v>
      </c>
      <c r="R21" s="28">
        <f t="shared" ca="1" si="9"/>
        <v>206.71085996816126</v>
      </c>
      <c r="S21" s="28">
        <f t="shared" ca="1" si="9"/>
        <v>205.65999265867822</v>
      </c>
      <c r="T21" s="28">
        <f t="shared" ca="1" si="9"/>
        <v>203.55825803971211</v>
      </c>
      <c r="U21" s="28">
        <f t="shared" ca="1" si="9"/>
        <v>201.45652342074601</v>
      </c>
      <c r="V21" s="28">
        <f t="shared" ca="1" si="9"/>
        <v>199.3547888017799</v>
      </c>
      <c r="W21" s="28">
        <f t="shared" ca="1" si="9"/>
        <v>197.2530541828138</v>
      </c>
      <c r="X21" s="28">
        <f t="shared" ca="1" si="9"/>
        <v>194.62588590910616</v>
      </c>
      <c r="Y21" s="28">
        <f t="shared" ca="1" si="9"/>
        <v>191.99871763539852</v>
      </c>
      <c r="Z21" s="28">
        <f t="shared" ca="1" si="9"/>
        <v>189.37154936169088</v>
      </c>
      <c r="AA21" s="28">
        <f t="shared" ca="1" si="9"/>
        <v>186.74438108798324</v>
      </c>
      <c r="AB21" s="28">
        <f t="shared" ca="1" si="9"/>
        <v>184.1172128142756</v>
      </c>
      <c r="AC21" s="28">
        <f t="shared" ca="1" si="9"/>
        <v>180.43917723108493</v>
      </c>
      <c r="AD21" s="28">
        <f t="shared" ca="1" si="9"/>
        <v>177.81200895737729</v>
      </c>
      <c r="AE21" s="28">
        <f t="shared" ca="1" si="9"/>
        <v>175.18484068366965</v>
      </c>
      <c r="AF21" s="28">
        <f t="shared" ca="1" si="9"/>
        <v>172.0322387552205</v>
      </c>
      <c r="AG21" s="28">
        <f t="shared" ca="1" si="9"/>
        <v>168.87963682677136</v>
      </c>
      <c r="AH21" s="28">
        <f t="shared" ca="1" si="9"/>
        <v>166.25246855306372</v>
      </c>
      <c r="AI21" s="28">
        <f t="shared" ca="1" si="9"/>
        <v>163.09986662461458</v>
      </c>
      <c r="AJ21" s="28">
        <f t="shared" ca="1" si="9"/>
        <v>159.94726469616543</v>
      </c>
      <c r="AK21" s="28">
        <f t="shared" ca="1" si="9"/>
        <v>156.79466276771629</v>
      </c>
      <c r="AL21" s="28">
        <f t="shared" ca="1" si="9"/>
        <v>153.11662718452561</v>
      </c>
      <c r="AM21" s="28">
        <f t="shared" ca="1" si="9"/>
        <v>148.9131579465934</v>
      </c>
      <c r="AN21" s="28">
        <f t="shared" ca="1" si="9"/>
        <v>143.65882139917815</v>
      </c>
      <c r="AO21" s="28">
        <f t="shared" ca="1" si="9"/>
        <v>138.4044848517629</v>
      </c>
      <c r="AP21" s="28">
        <f t="shared" ca="1" si="9"/>
        <v>133.15014830434765</v>
      </c>
      <c r="AQ21" s="28">
        <f t="shared" ca="1" si="9"/>
        <v>127.89581175693239</v>
      </c>
      <c r="AR21" s="28">
        <f t="shared" ca="1" si="9"/>
        <v>120.53974059055102</v>
      </c>
      <c r="AS21" s="28">
        <f t="shared" ca="1" si="9"/>
        <v>113.18366942416965</v>
      </c>
      <c r="AT21" s="28">
        <f t="shared" ca="1" si="9"/>
        <v>105.82759825778828</v>
      </c>
      <c r="AU21" s="28">
        <f t="shared" ca="1" si="9"/>
        <v>98.471527091406912</v>
      </c>
      <c r="AV21" s="28">
        <f t="shared" ca="1" si="9"/>
        <v>91.115455925025543</v>
      </c>
      <c r="AW21" s="28">
        <f t="shared" ca="1" si="9"/>
        <v>83.759384758644174</v>
      </c>
      <c r="AX21" s="28">
        <f t="shared" ca="1" si="9"/>
        <v>76.403313592262805</v>
      </c>
      <c r="AY21" s="28">
        <f t="shared" ca="1" si="9"/>
        <v>69.047242425881436</v>
      </c>
      <c r="AZ21" s="28">
        <f t="shared" ca="1" si="9"/>
        <v>61.691171259500074</v>
      </c>
      <c r="BA21" s="28">
        <f t="shared" ca="1" si="9"/>
        <v>54.335100093118712</v>
      </c>
      <c r="BB21" s="28">
        <f t="shared" ca="1" si="9"/>
        <v>46.97902892673735</v>
      </c>
      <c r="BC21" s="28">
        <f t="shared" ca="1" si="9"/>
        <v>39.622957760355987</v>
      </c>
      <c r="BD21" s="28">
        <f t="shared" ca="1" si="9"/>
        <v>32.266886593974625</v>
      </c>
      <c r="BE21" s="28">
        <f t="shared" ca="1" si="9"/>
        <v>24.910815427593263</v>
      </c>
      <c r="BF21" s="28">
        <f t="shared" ca="1" si="9"/>
        <v>17.554744261211901</v>
      </c>
      <c r="BG21" s="28">
        <f t="shared" ca="1" si="9"/>
        <v>10.198673094830538</v>
      </c>
      <c r="BH21" s="28">
        <f t="shared" ca="1" si="9"/>
        <v>-0.30999999999982819</v>
      </c>
      <c r="BI21" s="25">
        <f t="shared" ca="1" si="9"/>
        <v>-0.30999999999982819</v>
      </c>
      <c r="BJ21" s="25">
        <f t="shared" ca="1" si="9"/>
        <v>-0.30999999999982819</v>
      </c>
      <c r="BK21" s="25">
        <f t="shared" ca="1" si="9"/>
        <v>-0.30999999999982819</v>
      </c>
      <c r="BL21" s="25">
        <f t="shared" ca="1" si="9"/>
        <v>-0.30999999999982819</v>
      </c>
    </row>
    <row r="22" spans="1:64" x14ac:dyDescent="0.3">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row>
    <row r="23" spans="1:64" x14ac:dyDescent="0.3">
      <c r="B23" s="31"/>
      <c r="C23" s="31"/>
      <c r="D23" s="31"/>
      <c r="E23" s="32">
        <f>E13</f>
        <v>40633</v>
      </c>
      <c r="F23" s="32">
        <f>EOMONTH(E23,12)</f>
        <v>40999</v>
      </c>
      <c r="G23" s="32">
        <f t="shared" ref="G23:R23" si="10">EOMONTH(F23,12)</f>
        <v>41364</v>
      </c>
      <c r="H23" s="32">
        <f t="shared" si="10"/>
        <v>41729</v>
      </c>
      <c r="I23" s="32">
        <f t="shared" si="10"/>
        <v>42094</v>
      </c>
      <c r="J23" s="32">
        <f t="shared" si="10"/>
        <v>42460</v>
      </c>
      <c r="K23" s="32">
        <f t="shared" si="10"/>
        <v>42825</v>
      </c>
      <c r="L23" s="32">
        <f t="shared" si="10"/>
        <v>43190</v>
      </c>
      <c r="M23" s="32">
        <f t="shared" si="10"/>
        <v>43555</v>
      </c>
      <c r="N23" s="32">
        <f t="shared" si="10"/>
        <v>43921</v>
      </c>
      <c r="O23" s="32">
        <f t="shared" si="10"/>
        <v>44286</v>
      </c>
      <c r="P23" s="32">
        <f t="shared" si="10"/>
        <v>44651</v>
      </c>
      <c r="Q23" s="32">
        <f t="shared" si="10"/>
        <v>45016</v>
      </c>
      <c r="R23" s="32">
        <f t="shared" si="10"/>
        <v>45382</v>
      </c>
      <c r="S23" s="32">
        <f t="shared" ref="S23" si="11">EOMONTH(R23,12)</f>
        <v>45747</v>
      </c>
      <c r="T23" s="32">
        <f t="shared" ref="T23" si="12">EOMONTH(S23,12)</f>
        <v>46112</v>
      </c>
      <c r="U23" s="32">
        <f t="shared" ref="U23" si="13">EOMONTH(T23,12)</f>
        <v>46477</v>
      </c>
      <c r="V23" s="32">
        <f t="shared" ref="V23" si="14">EOMONTH(U23,12)</f>
        <v>46843</v>
      </c>
      <c r="W23" s="32">
        <f t="shared" ref="W23" si="15">EOMONTH(V23,12)</f>
        <v>47208</v>
      </c>
      <c r="X23" s="32">
        <f t="shared" ref="X23" si="16">EOMONTH(W23,12)</f>
        <v>47573</v>
      </c>
      <c r="Y23" s="32">
        <f t="shared" ref="Y23" si="17">EOMONTH(X23,12)</f>
        <v>47938</v>
      </c>
      <c r="Z23" s="32">
        <f t="shared" ref="Z23" si="18">EOMONTH(Y23,12)</f>
        <v>48304</v>
      </c>
      <c r="AA23" s="32">
        <f t="shared" ref="AA23" si="19">EOMONTH(Z23,12)</f>
        <v>48669</v>
      </c>
      <c r="AB23" s="32">
        <f t="shared" ref="AB23" si="20">EOMONTH(AA23,12)</f>
        <v>49034</v>
      </c>
      <c r="AC23" s="32">
        <f t="shared" ref="AC23" si="21">EOMONTH(AB23,12)</f>
        <v>49399</v>
      </c>
      <c r="AD23" s="32">
        <f t="shared" ref="AD23" si="22">EOMONTH(AC23,12)</f>
        <v>49765</v>
      </c>
      <c r="AE23" s="32">
        <f t="shared" ref="AE23" si="23">EOMONTH(AD23,12)</f>
        <v>50130</v>
      </c>
      <c r="AF23" s="32">
        <f t="shared" ref="AF23" si="24">EOMONTH(AE23,12)</f>
        <v>50495</v>
      </c>
      <c r="AG23" s="32">
        <f t="shared" ref="AG23" si="25">EOMONTH(AF23,12)</f>
        <v>50860</v>
      </c>
      <c r="AH23" s="32">
        <f t="shared" ref="AH23:AI23" si="26">EOMONTH(AG23,12)</f>
        <v>51226</v>
      </c>
      <c r="AI23" s="32">
        <f t="shared" si="26"/>
        <v>51591</v>
      </c>
      <c r="AJ23" s="31"/>
      <c r="AK23" s="31"/>
      <c r="AL23" s="31"/>
      <c r="AM23" s="31"/>
      <c r="AN23" s="31"/>
      <c r="AO23" s="31"/>
      <c r="AP23" s="31"/>
      <c r="AQ23" s="31"/>
      <c r="AR23" s="31"/>
    </row>
    <row r="24" spans="1:64" x14ac:dyDescent="0.3">
      <c r="A24" s="54" t="s">
        <v>107</v>
      </c>
      <c r="B24" s="31" t="s">
        <v>112</v>
      </c>
      <c r="C24" s="31"/>
      <c r="D24" s="31"/>
      <c r="E24" s="25">
        <f ca="1">SUMIF($E$13:$BL$13,E$23,$E19:$BL19)</f>
        <v>0</v>
      </c>
      <c r="F24" s="25">
        <f t="shared" ref="F24:R24" ca="1" si="27">SUMIF($E$13:$BL$13,F$23,$E19:$BL19)</f>
        <v>0</v>
      </c>
      <c r="G24" s="25">
        <f t="shared" ca="1" si="27"/>
        <v>13.120956100783346</v>
      </c>
      <c r="H24" s="25">
        <f t="shared" ca="1" si="27"/>
        <v>23.461861247972617</v>
      </c>
      <c r="I24" s="25">
        <f t="shared" ca="1" si="27"/>
        <v>22.88552620792801</v>
      </c>
      <c r="J24" s="25">
        <f t="shared" ca="1" si="27"/>
        <v>21.888023254004644</v>
      </c>
      <c r="K24" s="25">
        <f t="shared" ca="1" si="27"/>
        <v>20.668852976987189</v>
      </c>
      <c r="L24" s="25">
        <f t="shared" ca="1" si="27"/>
        <v>19.353626859962304</v>
      </c>
      <c r="M24" s="25">
        <f t="shared" ca="1" si="27"/>
        <v>17.986678367548809</v>
      </c>
      <c r="N24" s="25">
        <f t="shared" ca="1" si="27"/>
        <v>16.146839585867937</v>
      </c>
      <c r="O24" s="25">
        <f t="shared" ca="1" si="27"/>
        <v>13.531165173357779</v>
      </c>
      <c r="P24" s="25">
        <f t="shared" ca="1" si="27"/>
        <v>10.250488791565374</v>
      </c>
      <c r="Q24" s="25">
        <f t="shared" ca="1" si="27"/>
        <v>6.9402567666937589</v>
      </c>
      <c r="R24" s="25">
        <f t="shared" ca="1" si="27"/>
        <v>3.6300247418221456</v>
      </c>
      <c r="S24" s="25">
        <f t="shared" ref="S24:AH24" ca="1" si="28">SUMIF($E$13:$BL$13,S$23,$E19:$BL19)</f>
        <v>0.51190439696541312</v>
      </c>
      <c r="T24" s="25">
        <f t="shared" ca="1" si="28"/>
        <v>-1.7437499999990336E-2</v>
      </c>
      <c r="U24" s="25">
        <f t="shared" si="28"/>
        <v>0</v>
      </c>
      <c r="V24" s="25">
        <f t="shared" si="28"/>
        <v>0</v>
      </c>
      <c r="W24" s="25">
        <f t="shared" si="28"/>
        <v>0</v>
      </c>
      <c r="X24" s="25">
        <f t="shared" si="28"/>
        <v>0</v>
      </c>
      <c r="Y24" s="25">
        <f t="shared" si="28"/>
        <v>0</v>
      </c>
      <c r="Z24" s="25">
        <f t="shared" si="28"/>
        <v>0</v>
      </c>
      <c r="AA24" s="25">
        <f t="shared" si="28"/>
        <v>0</v>
      </c>
      <c r="AB24" s="25">
        <f t="shared" si="28"/>
        <v>0</v>
      </c>
      <c r="AC24" s="25">
        <f t="shared" si="28"/>
        <v>0</v>
      </c>
      <c r="AD24" s="25">
        <f t="shared" si="28"/>
        <v>0</v>
      </c>
      <c r="AE24" s="25">
        <f t="shared" si="28"/>
        <v>0</v>
      </c>
      <c r="AF24" s="25">
        <f t="shared" si="28"/>
        <v>0</v>
      </c>
      <c r="AG24" s="25">
        <f t="shared" si="28"/>
        <v>0</v>
      </c>
      <c r="AH24" s="25">
        <f t="shared" si="28"/>
        <v>0</v>
      </c>
      <c r="AI24" s="25">
        <f t="shared" ref="AI24" si="29">SUMIF($E$13:$BL$13,AI$23,$E19:$BL19)</f>
        <v>0</v>
      </c>
      <c r="AJ24" s="31"/>
      <c r="AK24" s="31"/>
      <c r="AL24" s="31"/>
      <c r="AM24" s="31"/>
      <c r="AN24" s="31"/>
      <c r="AO24" s="31"/>
      <c r="AP24" s="31"/>
      <c r="AQ24" s="31"/>
      <c r="AR24" s="31"/>
      <c r="BI24" s="38">
        <f ca="1">BI21/22.5</f>
        <v>-1.3777777777770141E-2</v>
      </c>
    </row>
    <row r="25" spans="1:64" x14ac:dyDescent="0.3">
      <c r="A25" s="54" t="s">
        <v>107</v>
      </c>
      <c r="B25" s="31" t="s">
        <v>113</v>
      </c>
      <c r="C25" s="28">
        <f ca="1">SUM(E25:S25)</f>
        <v>210.17346189661023</v>
      </c>
      <c r="D25" s="31"/>
      <c r="E25" s="25">
        <f t="shared" ref="E25:R25" ca="1" si="30">SUMIF($E$13:$BL$13,E$23,$E20:$BL20)</f>
        <v>0</v>
      </c>
      <c r="F25" s="25">
        <f ca="1">SUMIF($E$13:$BL$13,F$23,$E20:$BL20)</f>
        <v>0</v>
      </c>
      <c r="G25" s="25">
        <f ca="1">SUMIF($E$13:$BL$13,G$23,$E20:$BL20)</f>
        <v>0</v>
      </c>
      <c r="H25" s="25">
        <f t="shared" ca="1" si="30"/>
        <v>3.1526019284491555</v>
      </c>
      <c r="I25" s="25">
        <f t="shared" ca="1" si="30"/>
        <v>7.3560711663813629</v>
      </c>
      <c r="J25" s="25">
        <f t="shared" ca="1" si="30"/>
        <v>9.9832394400889939</v>
      </c>
      <c r="K25" s="25">
        <f t="shared" ca="1" si="30"/>
        <v>11.559540404313571</v>
      </c>
      <c r="L25" s="25">
        <f t="shared" ca="1" si="30"/>
        <v>11.559540404313571</v>
      </c>
      <c r="M25" s="25">
        <f t="shared" ca="1" si="30"/>
        <v>13.135841368538149</v>
      </c>
      <c r="N25" s="25">
        <f t="shared" ca="1" si="30"/>
        <v>19.966478880177988</v>
      </c>
      <c r="O25" s="25">
        <f t="shared" ca="1" si="30"/>
        <v>27.32255004655935</v>
      </c>
      <c r="P25" s="25">
        <f t="shared" ca="1" si="30"/>
        <v>29.424284665525455</v>
      </c>
      <c r="Q25" s="25">
        <f t="shared" ca="1" si="30"/>
        <v>29.424284665525455</v>
      </c>
      <c r="R25" s="25">
        <f t="shared" ca="1" si="30"/>
        <v>29.424284665525455</v>
      </c>
      <c r="S25" s="25">
        <f t="shared" ref="S25:AH25" ca="1" si="31">SUMIF($E$13:$BL$13,S$23,$E20:$BL20)</f>
        <v>17.86474426121173</v>
      </c>
      <c r="T25" s="25">
        <f t="shared" ca="1" si="31"/>
        <v>0</v>
      </c>
      <c r="U25" s="25">
        <f t="shared" si="31"/>
        <v>0</v>
      </c>
      <c r="V25" s="25">
        <f t="shared" si="31"/>
        <v>0</v>
      </c>
      <c r="W25" s="25">
        <f t="shared" si="31"/>
        <v>0</v>
      </c>
      <c r="X25" s="25">
        <f t="shared" si="31"/>
        <v>0</v>
      </c>
      <c r="Y25" s="25">
        <f t="shared" si="31"/>
        <v>0</v>
      </c>
      <c r="Z25" s="25">
        <f t="shared" si="31"/>
        <v>0</v>
      </c>
      <c r="AA25" s="25">
        <f t="shared" si="31"/>
        <v>0</v>
      </c>
      <c r="AB25" s="25">
        <f t="shared" si="31"/>
        <v>0</v>
      </c>
      <c r="AC25" s="25">
        <f t="shared" si="31"/>
        <v>0</v>
      </c>
      <c r="AD25" s="25">
        <f t="shared" si="31"/>
        <v>0</v>
      </c>
      <c r="AE25" s="25">
        <f t="shared" si="31"/>
        <v>0</v>
      </c>
      <c r="AF25" s="25">
        <f t="shared" si="31"/>
        <v>0</v>
      </c>
      <c r="AG25" s="25">
        <f t="shared" si="31"/>
        <v>0</v>
      </c>
      <c r="AH25" s="25">
        <f t="shared" si="31"/>
        <v>0</v>
      </c>
      <c r="AI25" s="25">
        <f t="shared" ref="AI25" si="32">SUMIF($E$13:$BL$13,AI$23,$E20:$BL20)</f>
        <v>0</v>
      </c>
      <c r="AJ25" s="31"/>
      <c r="AK25" s="31"/>
      <c r="AL25" s="31"/>
      <c r="AM25" s="31"/>
      <c r="AN25" s="31"/>
      <c r="AO25" s="31"/>
      <c r="AP25" s="31"/>
      <c r="AQ25" s="31"/>
      <c r="AR25" s="31"/>
    </row>
    <row r="26" spans="1:64" x14ac:dyDescent="0.3">
      <c r="B26" s="31" t="s">
        <v>114</v>
      </c>
      <c r="C26" s="31"/>
      <c r="D26" s="31"/>
      <c r="E26" s="56">
        <f ca="1">SUMIF($E$13:$BL$13,E$23,$E15:$BL15)</f>
        <v>0</v>
      </c>
      <c r="F26" s="56">
        <f t="shared" ref="F26:R26" ca="1" si="33">SUMIF($E$13:$BL$13,F$23,$E15:$BL15)</f>
        <v>0</v>
      </c>
      <c r="G26" s="56">
        <f t="shared" ca="1" si="33"/>
        <v>0</v>
      </c>
      <c r="H26" s="56">
        <f t="shared" ca="1" si="33"/>
        <v>1.4999999999999999E-2</v>
      </c>
      <c r="I26" s="56">
        <f t="shared" ca="1" si="33"/>
        <v>3.5000000000000003E-2</v>
      </c>
      <c r="J26" s="56">
        <f t="shared" ca="1" si="33"/>
        <v>4.7500000000000001E-2</v>
      </c>
      <c r="K26" s="56">
        <f t="shared" ca="1" si="33"/>
        <v>5.5000000000000007E-2</v>
      </c>
      <c r="L26" s="56">
        <f t="shared" ca="1" si="33"/>
        <v>5.4999999999999993E-2</v>
      </c>
      <c r="M26" s="56">
        <f t="shared" ca="1" si="33"/>
        <v>6.25E-2</v>
      </c>
      <c r="N26" s="56">
        <f t="shared" ca="1" si="33"/>
        <v>9.5000000000000001E-2</v>
      </c>
      <c r="O26" s="56">
        <f t="shared" ca="1" si="33"/>
        <v>0.13</v>
      </c>
      <c r="P26" s="56">
        <f t="shared" ca="1" si="33"/>
        <v>0.14000000000000001</v>
      </c>
      <c r="Q26" s="56">
        <f t="shared" ca="1" si="33"/>
        <v>0.14000000000000001</v>
      </c>
      <c r="R26" s="56">
        <f t="shared" ca="1" si="33"/>
        <v>0.14000000000000001</v>
      </c>
      <c r="S26" s="56">
        <f t="shared" ref="S26:AH26" ca="1" si="34">SUMIF($E$13:$BL$13,S$23,$E15:$BL15)</f>
        <v>8.4999999999999271E-2</v>
      </c>
      <c r="T26" s="56">
        <f t="shared" ca="1" si="34"/>
        <v>0</v>
      </c>
      <c r="U26" s="56">
        <f t="shared" si="34"/>
        <v>0</v>
      </c>
      <c r="V26" s="56">
        <f t="shared" si="34"/>
        <v>0</v>
      </c>
      <c r="W26" s="56">
        <f t="shared" si="34"/>
        <v>0</v>
      </c>
      <c r="X26" s="56">
        <f t="shared" si="34"/>
        <v>0</v>
      </c>
      <c r="Y26" s="56">
        <f t="shared" si="34"/>
        <v>0</v>
      </c>
      <c r="Z26" s="56">
        <f t="shared" si="34"/>
        <v>0</v>
      </c>
      <c r="AA26" s="56">
        <f t="shared" si="34"/>
        <v>0</v>
      </c>
      <c r="AB26" s="56">
        <f t="shared" si="34"/>
        <v>0</v>
      </c>
      <c r="AC26" s="56">
        <f t="shared" si="34"/>
        <v>0</v>
      </c>
      <c r="AD26" s="56">
        <f t="shared" si="34"/>
        <v>0</v>
      </c>
      <c r="AE26" s="56">
        <f t="shared" si="34"/>
        <v>0</v>
      </c>
      <c r="AF26" s="56">
        <f t="shared" si="34"/>
        <v>0</v>
      </c>
      <c r="AG26" s="56">
        <f t="shared" si="34"/>
        <v>0</v>
      </c>
      <c r="AH26" s="56">
        <f t="shared" si="34"/>
        <v>0</v>
      </c>
      <c r="AI26" s="56">
        <f t="shared" ref="AI26" si="35">SUMIF($E$13:$BL$13,AI$23,$E15:$BL15)</f>
        <v>0</v>
      </c>
      <c r="AJ26" s="31"/>
      <c r="AK26" s="31"/>
      <c r="AL26" s="31"/>
      <c r="AM26" s="31"/>
      <c r="AN26" s="31"/>
      <c r="AO26" s="31"/>
      <c r="AP26" s="31"/>
      <c r="AQ26" s="31"/>
      <c r="AR26" s="31"/>
    </row>
    <row r="27" spans="1:64" s="28" customFormat="1" x14ac:dyDescent="0.3">
      <c r="A27" s="13"/>
      <c r="B27" s="31"/>
      <c r="C27" s="31"/>
      <c r="D27" s="31"/>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row>
    <row r="28" spans="1:64" x14ac:dyDescent="0.3">
      <c r="B28" s="31" t="s">
        <v>115</v>
      </c>
      <c r="C28" s="31"/>
      <c r="D28" s="31"/>
      <c r="E28" s="28">
        <f>Ratios!E18</f>
        <v>0</v>
      </c>
      <c r="F28" s="28">
        <f>Ratios!F18</f>
        <v>0</v>
      </c>
      <c r="G28" s="28" t="e">
        <f>Ratios!G18</f>
        <v>#REF!</v>
      </c>
      <c r="H28" s="28" t="e">
        <f>Ratios!H18</f>
        <v>#REF!</v>
      </c>
      <c r="I28" s="28" t="e">
        <f>Ratios!I18</f>
        <v>#REF!</v>
      </c>
      <c r="J28" s="28" t="e">
        <f>Ratios!J18</f>
        <v>#REF!</v>
      </c>
      <c r="K28" s="28" t="e">
        <f>Ratios!K18</f>
        <v>#REF!</v>
      </c>
      <c r="L28" s="28" t="e">
        <f ca="1">Ratios!L18</f>
        <v>#REF!</v>
      </c>
      <c r="M28" s="28">
        <f ca="1">Ratios!M18</f>
        <v>0.68643279444089977</v>
      </c>
      <c r="N28" s="28">
        <f ca="1">Ratios!N18</f>
        <v>0.59806658376730493</v>
      </c>
      <c r="O28" s="28">
        <f ca="1">Ratios!O18</f>
        <v>0.43165113949027634</v>
      </c>
      <c r="P28" s="28">
        <f ca="1">Ratios!P18</f>
        <v>0.27384249562012097</v>
      </c>
      <c r="Q28" s="28">
        <f ca="1">Ratios!Q18</f>
        <v>0.12670817514445834</v>
      </c>
      <c r="R28" s="28">
        <f ca="1">Ratios!R18</f>
        <v>0.12119401046956035</v>
      </c>
      <c r="S28" s="28">
        <f ca="1">Ratios!S18</f>
        <v>0.40233894291236988</v>
      </c>
      <c r="T28" s="28" t="e">
        <f ca="1">Ratios!T18</f>
        <v>#DIV/0!</v>
      </c>
      <c r="U28" s="28" t="e">
        <f ca="1">Ratios!U18</f>
        <v>#DIV/0!</v>
      </c>
      <c r="V28" s="28" t="e">
        <f ca="1">Ratios!V18</f>
        <v>#DIV/0!</v>
      </c>
      <c r="W28" s="28" t="e">
        <f ca="1">Ratios!W18</f>
        <v>#DIV/0!</v>
      </c>
      <c r="X28" s="28" t="e">
        <f ca="1">Ratios!X18</f>
        <v>#DIV/0!</v>
      </c>
      <c r="Y28" s="28" t="e">
        <f ca="1">Ratios!Y18</f>
        <v>#DIV/0!</v>
      </c>
      <c r="Z28" s="28" t="e">
        <f ca="1">Ratios!Z18</f>
        <v>#DIV/0!</v>
      </c>
      <c r="AA28" s="28" t="e">
        <f ca="1">Ratios!AA18</f>
        <v>#DIV/0!</v>
      </c>
      <c r="AB28" s="28" t="e">
        <f ca="1">Ratios!AB18</f>
        <v>#DIV/0!</v>
      </c>
      <c r="AC28" s="28" t="e">
        <f ca="1">Ratios!AC18</f>
        <v>#DIV/0!</v>
      </c>
      <c r="AD28" s="28" t="e">
        <f ca="1">Ratios!AD18</f>
        <v>#DIV/0!</v>
      </c>
      <c r="AE28" s="28" t="e">
        <f ca="1">Ratios!AE18</f>
        <v>#DIV/0!</v>
      </c>
      <c r="AF28" s="28" t="e">
        <f ca="1">Ratios!AF18</f>
        <v>#DIV/0!</v>
      </c>
      <c r="AG28" s="28" t="e">
        <f ca="1">Ratios!AG18</f>
        <v>#DIV/0!</v>
      </c>
      <c r="AH28" s="28" t="e">
        <f ca="1">Ratios!AH18</f>
        <v>#DIV/0!</v>
      </c>
      <c r="AI28" s="31"/>
      <c r="AJ28" s="31"/>
      <c r="AK28" s="31"/>
      <c r="AL28" s="31"/>
      <c r="AM28" s="31"/>
      <c r="AN28" s="31"/>
      <c r="AO28" s="31"/>
      <c r="AP28" s="31"/>
      <c r="AQ28" s="31"/>
      <c r="AR28" s="31"/>
    </row>
    <row r="29" spans="1:64" x14ac:dyDescent="0.3">
      <c r="B29" s="31" t="s">
        <v>116</v>
      </c>
      <c r="C29" s="31"/>
      <c r="D29" s="31"/>
      <c r="E29" s="28" t="e">
        <f>Ratios!G20</f>
        <v>#REF!</v>
      </c>
      <c r="F29" s="31"/>
      <c r="H29" s="28"/>
      <c r="I29" s="28"/>
      <c r="J29" s="28"/>
      <c r="K29" s="28"/>
      <c r="L29" s="28"/>
      <c r="M29" s="28"/>
      <c r="N29" s="28"/>
      <c r="O29" s="28"/>
      <c r="P29" s="28"/>
      <c r="Q29" s="28"/>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row>
    <row r="30" spans="1:64" x14ac:dyDescent="0.3">
      <c r="B30" s="31" t="s">
        <v>117</v>
      </c>
      <c r="E30" s="28" t="e">
        <f>Ratios!G21</f>
        <v>#REF!</v>
      </c>
    </row>
    <row r="33" spans="2:64" s="57" customFormat="1" x14ac:dyDescent="0.3">
      <c r="B33" s="58" t="s">
        <v>118</v>
      </c>
    </row>
    <row r="34" spans="2:64" x14ac:dyDescent="0.3">
      <c r="E34" s="20">
        <f>E12</f>
        <v>40543</v>
      </c>
      <c r="F34" s="20">
        <f t="shared" ref="F34:BL34" si="36">F12</f>
        <v>40633</v>
      </c>
      <c r="G34" s="20">
        <f t="shared" si="36"/>
        <v>40724</v>
      </c>
      <c r="H34" s="20">
        <f t="shared" si="36"/>
        <v>40816</v>
      </c>
      <c r="I34" s="20">
        <f t="shared" si="36"/>
        <v>40908</v>
      </c>
      <c r="J34" s="20">
        <f t="shared" si="36"/>
        <v>40999</v>
      </c>
      <c r="K34" s="20">
        <f t="shared" si="36"/>
        <v>41090</v>
      </c>
      <c r="L34" s="20">
        <f t="shared" si="36"/>
        <v>41182</v>
      </c>
      <c r="M34" s="20">
        <f t="shared" si="36"/>
        <v>41274</v>
      </c>
      <c r="N34" s="20">
        <f t="shared" si="36"/>
        <v>41364</v>
      </c>
      <c r="O34" s="20">
        <f t="shared" si="36"/>
        <v>41455</v>
      </c>
      <c r="P34" s="20">
        <f t="shared" si="36"/>
        <v>41547</v>
      </c>
      <c r="Q34" s="20">
        <f t="shared" si="36"/>
        <v>41639</v>
      </c>
      <c r="R34" s="20">
        <f t="shared" si="36"/>
        <v>41729</v>
      </c>
      <c r="S34" s="20">
        <f t="shared" si="36"/>
        <v>41820</v>
      </c>
      <c r="T34" s="20">
        <f t="shared" si="36"/>
        <v>41912</v>
      </c>
      <c r="U34" s="20">
        <f t="shared" si="36"/>
        <v>42004</v>
      </c>
      <c r="V34" s="20">
        <f t="shared" si="36"/>
        <v>42094</v>
      </c>
      <c r="W34" s="20">
        <f t="shared" si="36"/>
        <v>42185</v>
      </c>
      <c r="X34" s="20">
        <f t="shared" si="36"/>
        <v>42277</v>
      </c>
      <c r="Y34" s="20">
        <f t="shared" si="36"/>
        <v>42369</v>
      </c>
      <c r="Z34" s="20">
        <f t="shared" si="36"/>
        <v>42460</v>
      </c>
      <c r="AA34" s="20">
        <f t="shared" si="36"/>
        <v>42551</v>
      </c>
      <c r="AB34" s="20">
        <f t="shared" si="36"/>
        <v>42643</v>
      </c>
      <c r="AC34" s="20">
        <f t="shared" si="36"/>
        <v>42735</v>
      </c>
      <c r="AD34" s="20">
        <f t="shared" si="36"/>
        <v>42825</v>
      </c>
      <c r="AE34" s="20">
        <f t="shared" si="36"/>
        <v>42916</v>
      </c>
      <c r="AF34" s="20">
        <f t="shared" si="36"/>
        <v>43008</v>
      </c>
      <c r="AG34" s="20">
        <f t="shared" si="36"/>
        <v>43100</v>
      </c>
      <c r="AH34" s="20">
        <f t="shared" si="36"/>
        <v>43190</v>
      </c>
      <c r="AI34" s="20">
        <f t="shared" si="36"/>
        <v>43281</v>
      </c>
      <c r="AJ34" s="20">
        <f t="shared" si="36"/>
        <v>43373</v>
      </c>
      <c r="AK34" s="20">
        <f t="shared" si="36"/>
        <v>43465</v>
      </c>
      <c r="AL34" s="20">
        <f t="shared" si="36"/>
        <v>43555</v>
      </c>
      <c r="AM34" s="20">
        <f t="shared" si="36"/>
        <v>43646</v>
      </c>
      <c r="AN34" s="20">
        <f t="shared" si="36"/>
        <v>43738</v>
      </c>
      <c r="AO34" s="20">
        <f t="shared" si="36"/>
        <v>43830</v>
      </c>
      <c r="AP34" s="20">
        <f t="shared" si="36"/>
        <v>43921</v>
      </c>
      <c r="AQ34" s="20">
        <f t="shared" si="36"/>
        <v>44012</v>
      </c>
      <c r="AR34" s="20">
        <f t="shared" si="36"/>
        <v>44104</v>
      </c>
      <c r="AS34" s="20">
        <f t="shared" si="36"/>
        <v>44196</v>
      </c>
      <c r="AT34" s="20">
        <f t="shared" si="36"/>
        <v>44286</v>
      </c>
      <c r="AU34" s="20">
        <f t="shared" si="36"/>
        <v>44377</v>
      </c>
      <c r="AV34" s="20">
        <f t="shared" si="36"/>
        <v>44469</v>
      </c>
      <c r="AW34" s="20">
        <f t="shared" si="36"/>
        <v>44561</v>
      </c>
      <c r="AX34" s="20">
        <f t="shared" si="36"/>
        <v>44651</v>
      </c>
      <c r="AY34" s="20">
        <f t="shared" si="36"/>
        <v>44742</v>
      </c>
      <c r="AZ34" s="20">
        <f t="shared" si="36"/>
        <v>44834</v>
      </c>
      <c r="BA34" s="20">
        <f t="shared" si="36"/>
        <v>44926</v>
      </c>
      <c r="BB34" s="20">
        <f t="shared" si="36"/>
        <v>45016</v>
      </c>
      <c r="BC34" s="20">
        <f t="shared" si="36"/>
        <v>45107</v>
      </c>
      <c r="BD34" s="20">
        <f t="shared" si="36"/>
        <v>45199</v>
      </c>
      <c r="BE34" s="20">
        <f t="shared" si="36"/>
        <v>45291</v>
      </c>
      <c r="BF34" s="20">
        <f t="shared" si="36"/>
        <v>45382</v>
      </c>
      <c r="BG34" s="20">
        <f t="shared" si="36"/>
        <v>45473</v>
      </c>
      <c r="BH34" s="20">
        <f t="shared" si="36"/>
        <v>45565</v>
      </c>
      <c r="BI34" s="20">
        <f t="shared" si="36"/>
        <v>45657</v>
      </c>
      <c r="BJ34" s="20">
        <f t="shared" si="36"/>
        <v>45747</v>
      </c>
      <c r="BK34" s="20">
        <f t="shared" si="36"/>
        <v>45838</v>
      </c>
      <c r="BL34" s="20">
        <f t="shared" si="36"/>
        <v>45930</v>
      </c>
    </row>
    <row r="35" spans="2:64" x14ac:dyDescent="0.3">
      <c r="B35" s="13" t="s">
        <v>119</v>
      </c>
      <c r="E35" s="14">
        <f ca="1">F19+F20</f>
        <v>0</v>
      </c>
      <c r="F35" s="14">
        <f t="shared" ref="F35:BL35" ca="1" si="37">G19+G20</f>
        <v>0</v>
      </c>
      <c r="G35" s="14">
        <f ca="1">H19+H20</f>
        <v>0</v>
      </c>
      <c r="H35" s="14">
        <f t="shared" ca="1" si="37"/>
        <v>0</v>
      </c>
      <c r="I35" s="14">
        <f t="shared" ca="1" si="37"/>
        <v>0</v>
      </c>
      <c r="J35" s="14">
        <f t="shared" ca="1" si="37"/>
        <v>0</v>
      </c>
      <c r="K35" s="14">
        <f t="shared" ca="1" si="37"/>
        <v>1.627337652596536</v>
      </c>
      <c r="L35" s="14">
        <f t="shared" ca="1" si="37"/>
        <v>5.5912085823446427</v>
      </c>
      <c r="M35" s="14">
        <f t="shared" ca="1" si="37"/>
        <v>5.9024098658421673</v>
      </c>
      <c r="N35" s="14">
        <f t="shared" ca="1" si="37"/>
        <v>6.4204546098138913</v>
      </c>
      <c r="O35" s="14">
        <f t="shared" ca="1" si="37"/>
        <v>6.4056767882742864</v>
      </c>
      <c r="P35" s="14">
        <f t="shared" ca="1" si="37"/>
        <v>6.9089437107064029</v>
      </c>
      <c r="Q35" s="14">
        <f t="shared" ca="1" si="37"/>
        <v>6.8793880676271932</v>
      </c>
      <c r="R35" s="14">
        <f t="shared" ca="1" si="37"/>
        <v>6.8498324245479818</v>
      </c>
      <c r="S35" s="14">
        <f t="shared" ca="1" si="37"/>
        <v>7.8563662694122174</v>
      </c>
      <c r="T35" s="14">
        <f t="shared" ca="1" si="37"/>
        <v>7.7972549832537963</v>
      </c>
      <c r="U35" s="14">
        <f t="shared" ca="1" si="37"/>
        <v>7.7381436970953752</v>
      </c>
      <c r="V35" s="14">
        <f t="shared" ca="1" si="37"/>
        <v>7.6790324109369532</v>
      </c>
      <c r="W35" s="14">
        <f t="shared" ca="1" si="37"/>
        <v>8.1379658687502534</v>
      </c>
      <c r="X35" s="14">
        <f t="shared" ca="1" si="37"/>
        <v>8.0640767610522275</v>
      </c>
      <c r="Y35" s="14">
        <f t="shared" ca="1" si="37"/>
        <v>7.9901876533541998</v>
      </c>
      <c r="Z35" s="14">
        <f t="shared" ca="1" si="37"/>
        <v>7.916298545656173</v>
      </c>
      <c r="AA35" s="14">
        <f t="shared" ca="1" si="37"/>
        <v>7.8424094379581453</v>
      </c>
      <c r="AB35" s="14">
        <f t="shared" ca="1" si="37"/>
        <v>8.8046098182035646</v>
      </c>
      <c r="AC35" s="14">
        <f t="shared" ca="1" si="37"/>
        <v>7.6650755794828802</v>
      </c>
      <c r="AD35" s="14">
        <f t="shared" ca="1" si="37"/>
        <v>7.5911864717848525</v>
      </c>
      <c r="AE35" s="14">
        <f t="shared" ca="1" si="37"/>
        <v>8.0353421080585488</v>
      </c>
      <c r="AF35" s="14">
        <f t="shared" ca="1" si="37"/>
        <v>7.9466751788209162</v>
      </c>
      <c r="AG35" s="14">
        <f t="shared" ca="1" si="37"/>
        <v>7.3399635056115606</v>
      </c>
      <c r="AH35" s="14">
        <f t="shared" ca="1" si="37"/>
        <v>7.7841191418852569</v>
      </c>
      <c r="AI35" s="14">
        <f t="shared" ca="1" si="37"/>
        <v>7.6954522126476244</v>
      </c>
      <c r="AJ35" s="14">
        <f t="shared" ca="1" si="37"/>
        <v>7.6067852834099927</v>
      </c>
      <c r="AK35" s="14">
        <f t="shared" ca="1" si="37"/>
        <v>8.0361630981440832</v>
      </c>
      <c r="AL35" s="14">
        <f t="shared" ca="1" si="37"/>
        <v>8.450763091338569</v>
      </c>
      <c r="AM35" s="14">
        <f t="shared" ca="1" si="37"/>
        <v>9.3686300069651729</v>
      </c>
      <c r="AN35" s="14">
        <f t="shared" ca="1" si="37"/>
        <v>9.2208517915691193</v>
      </c>
      <c r="AO35" s="14">
        <f t="shared" ca="1" si="37"/>
        <v>9.0730735761730639</v>
      </c>
      <c r="AP35" s="14">
        <f t="shared" ca="1" si="37"/>
        <v>8.9252953607770102</v>
      </c>
      <c r="AQ35" s="14">
        <f t="shared" ca="1" si="37"/>
        <v>10.849696121267849</v>
      </c>
      <c r="AR35" s="14">
        <f t="shared" ca="1" si="37"/>
        <v>10.642806619713374</v>
      </c>
      <c r="AS35" s="14">
        <f t="shared" ca="1" si="37"/>
        <v>10.435917118158898</v>
      </c>
      <c r="AT35" s="14">
        <f t="shared" ca="1" si="37"/>
        <v>10.229027616604421</v>
      </c>
      <c r="AU35" s="14">
        <f t="shared" ca="1" si="37"/>
        <v>10.022138115049945</v>
      </c>
      <c r="AV35" s="14">
        <f t="shared" ca="1" si="37"/>
        <v>9.81524861349547</v>
      </c>
      <c r="AW35" s="14">
        <f t="shared" ca="1" si="37"/>
        <v>9.6083591119409935</v>
      </c>
      <c r="AX35" s="14">
        <f t="shared" ca="1" si="37"/>
        <v>9.401469610386517</v>
      </c>
      <c r="AY35" s="14">
        <f t="shared" ca="1" si="37"/>
        <v>9.1945801088320422</v>
      </c>
      <c r="AZ35" s="14">
        <f t="shared" ca="1" si="37"/>
        <v>8.9876906072775657</v>
      </c>
      <c r="BA35" s="14">
        <f t="shared" ca="1" si="37"/>
        <v>8.7808011057230893</v>
      </c>
      <c r="BB35" s="14">
        <f t="shared" ca="1" si="37"/>
        <v>8.5739116041686145</v>
      </c>
      <c r="BC35" s="14">
        <f t="shared" ca="1" si="37"/>
        <v>8.367022102614138</v>
      </c>
      <c r="BD35" s="14">
        <f t="shared" ca="1" si="37"/>
        <v>8.1601326010596615</v>
      </c>
      <c r="BE35" s="14">
        <f t="shared" ca="1" si="37"/>
        <v>7.9532430995051868</v>
      </c>
      <c r="BF35" s="14">
        <f t="shared" ca="1" si="37"/>
        <v>7.7463535979507103</v>
      </c>
      <c r="BG35" s="14">
        <f t="shared" ca="1" si="37"/>
        <v>10.647732560226423</v>
      </c>
      <c r="BH35" s="14">
        <f t="shared" ca="1" si="37"/>
        <v>-8.7187499999951679E-3</v>
      </c>
      <c r="BI35" s="14">
        <f t="shared" ca="1" si="37"/>
        <v>-8.7187499999951679E-3</v>
      </c>
      <c r="BJ35" s="14">
        <f t="shared" ca="1" si="37"/>
        <v>-8.7187499999951679E-3</v>
      </c>
      <c r="BK35" s="14">
        <f t="shared" ca="1" si="37"/>
        <v>-8.7187499999951679E-3</v>
      </c>
      <c r="BL35" s="14">
        <f t="shared" si="37"/>
        <v>0</v>
      </c>
    </row>
    <row r="37" spans="2:64" x14ac:dyDescent="0.3">
      <c r="E37" s="20">
        <f>E23</f>
        <v>40633</v>
      </c>
      <c r="F37" s="20">
        <f t="shared" ref="F37:R37" si="38">F23</f>
        <v>40999</v>
      </c>
      <c r="G37" s="20">
        <f t="shared" si="38"/>
        <v>41364</v>
      </c>
      <c r="H37" s="20">
        <f t="shared" si="38"/>
        <v>41729</v>
      </c>
      <c r="I37" s="20">
        <f t="shared" si="38"/>
        <v>42094</v>
      </c>
      <c r="J37" s="20">
        <f t="shared" si="38"/>
        <v>42460</v>
      </c>
      <c r="K37" s="20">
        <f t="shared" si="38"/>
        <v>42825</v>
      </c>
      <c r="L37" s="20">
        <f t="shared" si="38"/>
        <v>43190</v>
      </c>
      <c r="M37" s="20">
        <f t="shared" si="38"/>
        <v>43555</v>
      </c>
      <c r="N37" s="20">
        <f t="shared" si="38"/>
        <v>43921</v>
      </c>
      <c r="O37" s="20">
        <f t="shared" si="38"/>
        <v>44286</v>
      </c>
      <c r="P37" s="20">
        <f t="shared" si="38"/>
        <v>44651</v>
      </c>
      <c r="Q37" s="20">
        <f t="shared" si="38"/>
        <v>45016</v>
      </c>
      <c r="R37" s="20">
        <f t="shared" si="38"/>
        <v>45382</v>
      </c>
    </row>
    <row r="38" spans="2:64" x14ac:dyDescent="0.3">
      <c r="B38" s="13" t="s">
        <v>120</v>
      </c>
      <c r="E38" s="23">
        <f ca="1">SUMIF($E$34:$BL$34,E37,$E$35:$BL$35)</f>
        <v>0</v>
      </c>
      <c r="F38" s="23">
        <f t="shared" ref="F38:R38" ca="1" si="39">SUMIF($E$34:$BL$34,F37,$E$35:$BL$35)</f>
        <v>0</v>
      </c>
      <c r="G38" s="23">
        <f t="shared" ca="1" si="39"/>
        <v>6.4204546098138913</v>
      </c>
      <c r="H38" s="23">
        <f t="shared" ca="1" si="39"/>
        <v>6.8498324245479818</v>
      </c>
      <c r="I38" s="23">
        <f t="shared" ca="1" si="39"/>
        <v>7.6790324109369532</v>
      </c>
      <c r="J38" s="23">
        <f t="shared" ca="1" si="39"/>
        <v>7.916298545656173</v>
      </c>
      <c r="K38" s="23">
        <f t="shared" ca="1" si="39"/>
        <v>7.5911864717848525</v>
      </c>
      <c r="L38" s="23">
        <f t="shared" ca="1" si="39"/>
        <v>7.7841191418852569</v>
      </c>
      <c r="M38" s="23">
        <f t="shared" ca="1" si="39"/>
        <v>8.450763091338569</v>
      </c>
      <c r="N38" s="23">
        <f t="shared" ca="1" si="39"/>
        <v>8.9252953607770102</v>
      </c>
      <c r="O38" s="23">
        <f t="shared" ca="1" si="39"/>
        <v>10.229027616604421</v>
      </c>
      <c r="P38" s="23">
        <f t="shared" ca="1" si="39"/>
        <v>9.401469610386517</v>
      </c>
      <c r="Q38" s="23">
        <f t="shared" ca="1" si="39"/>
        <v>8.5739116041686145</v>
      </c>
      <c r="R38" s="23">
        <f t="shared" ca="1" si="39"/>
        <v>7.7463535979507103</v>
      </c>
    </row>
    <row r="39" spans="2:64" x14ac:dyDescent="0.3">
      <c r="B39" s="13" t="s">
        <v>121</v>
      </c>
      <c r="E39" s="14"/>
      <c r="F39" s="14"/>
      <c r="G39" s="14"/>
      <c r="H39" s="14"/>
      <c r="I39" s="14"/>
      <c r="J39" s="14"/>
      <c r="K39" s="14"/>
      <c r="L39" s="14"/>
      <c r="M39" s="14"/>
      <c r="N39" s="14"/>
      <c r="O39" s="14"/>
      <c r="P39" s="14"/>
      <c r="Q39" s="14"/>
      <c r="R39" s="14"/>
    </row>
    <row r="40" spans="2:64" x14ac:dyDescent="0.3">
      <c r="B40" s="13" t="s">
        <v>122</v>
      </c>
      <c r="E40" s="14">
        <f ca="1">MIN(E39,E38)</f>
        <v>0</v>
      </c>
      <c r="F40" s="14">
        <f t="shared" ref="F40:R40" ca="1" si="40">MIN(F39,F38)</f>
        <v>0</v>
      </c>
      <c r="G40" s="14">
        <f t="shared" ca="1" si="40"/>
        <v>6.4204546098138913</v>
      </c>
      <c r="H40" s="14">
        <f t="shared" ca="1" si="40"/>
        <v>6.8498324245479818</v>
      </c>
      <c r="I40" s="14">
        <f t="shared" ca="1" si="40"/>
        <v>7.6790324109369532</v>
      </c>
      <c r="J40" s="14">
        <f t="shared" ca="1" si="40"/>
        <v>7.916298545656173</v>
      </c>
      <c r="K40" s="14">
        <f t="shared" ca="1" si="40"/>
        <v>7.5911864717848525</v>
      </c>
      <c r="L40" s="14">
        <f t="shared" ca="1" si="40"/>
        <v>7.7841191418852569</v>
      </c>
      <c r="M40" s="14">
        <f t="shared" ca="1" si="40"/>
        <v>8.450763091338569</v>
      </c>
      <c r="N40" s="14">
        <f t="shared" ca="1" si="40"/>
        <v>8.9252953607770102</v>
      </c>
      <c r="O40" s="14">
        <f t="shared" ca="1" si="40"/>
        <v>10.229027616604421</v>
      </c>
      <c r="P40" s="14">
        <f t="shared" ca="1" si="40"/>
        <v>9.401469610386517</v>
      </c>
      <c r="Q40" s="14">
        <f t="shared" ca="1" si="40"/>
        <v>8.5739116041686145</v>
      </c>
      <c r="R40" s="14">
        <f t="shared" ca="1" si="40"/>
        <v>7.7463535979507103</v>
      </c>
    </row>
    <row r="41" spans="2:64" x14ac:dyDescent="0.3">
      <c r="B41" s="13" t="s">
        <v>123</v>
      </c>
      <c r="E41" s="14">
        <f ca="1">MIN(E40-D40)</f>
        <v>0</v>
      </c>
      <c r="F41" s="14">
        <f t="shared" ref="F41:R41" ca="1" si="41">MIN(F40-E40)</f>
        <v>0</v>
      </c>
      <c r="G41" s="14">
        <f t="shared" ca="1" si="41"/>
        <v>6.4204546098138913</v>
      </c>
      <c r="H41" s="14">
        <f t="shared" ca="1" si="41"/>
        <v>0.42937781473409053</v>
      </c>
      <c r="I41" s="14">
        <f t="shared" ca="1" si="41"/>
        <v>0.82919998638897141</v>
      </c>
      <c r="J41" s="14">
        <f t="shared" ca="1" si="41"/>
        <v>0.23726613471921976</v>
      </c>
      <c r="K41" s="14">
        <f t="shared" ca="1" si="41"/>
        <v>-0.32511207387132046</v>
      </c>
      <c r="L41" s="14">
        <f t="shared" ca="1" si="41"/>
        <v>0.19293267010040438</v>
      </c>
      <c r="M41" s="14">
        <f t="shared" ca="1" si="41"/>
        <v>0.66664394945331207</v>
      </c>
      <c r="N41" s="14">
        <f t="shared" ca="1" si="41"/>
        <v>0.47453226943844129</v>
      </c>
      <c r="O41" s="14">
        <f t="shared" ca="1" si="41"/>
        <v>1.3037322558274109</v>
      </c>
      <c r="P41" s="14">
        <f t="shared" ca="1" si="41"/>
        <v>-0.82755800621790421</v>
      </c>
      <c r="Q41" s="14">
        <f t="shared" ca="1" si="41"/>
        <v>-0.82755800621790243</v>
      </c>
      <c r="R41" s="14">
        <f t="shared" ca="1" si="41"/>
        <v>-0.82755800621790421</v>
      </c>
    </row>
    <row r="46" spans="2:64" x14ac:dyDescent="0.3">
      <c r="B46" s="29"/>
      <c r="C46" s="29"/>
      <c r="D46" s="29"/>
      <c r="E46" s="29"/>
      <c r="F46" s="29"/>
    </row>
    <row r="47" spans="2:64" x14ac:dyDescent="0.3">
      <c r="B47" s="20"/>
      <c r="C47" s="59"/>
      <c r="D47" s="59"/>
      <c r="E47" s="59"/>
      <c r="F47" s="59"/>
    </row>
    <row r="48" spans="2:64" x14ac:dyDescent="0.3">
      <c r="B48" s="20"/>
      <c r="C48" s="59"/>
      <c r="D48" s="59"/>
      <c r="E48" s="59"/>
      <c r="F48" s="59"/>
    </row>
    <row r="49" spans="2:6" x14ac:dyDescent="0.3">
      <c r="B49" s="20"/>
      <c r="C49" s="59"/>
      <c r="D49" s="59"/>
      <c r="E49" s="59"/>
      <c r="F49" s="59"/>
    </row>
    <row r="50" spans="2:6" x14ac:dyDescent="0.3">
      <c r="B50" s="20"/>
      <c r="C50" s="59"/>
      <c r="D50" s="59"/>
      <c r="E50" s="59"/>
      <c r="F50" s="59"/>
    </row>
    <row r="51" spans="2:6" x14ac:dyDescent="0.3">
      <c r="B51" s="20"/>
      <c r="C51" s="59"/>
      <c r="D51" s="59"/>
      <c r="E51" s="59"/>
      <c r="F51" s="59"/>
    </row>
    <row r="52" spans="2:6" x14ac:dyDescent="0.3">
      <c r="B52" s="20"/>
      <c r="C52" s="59"/>
      <c r="D52" s="59"/>
      <c r="E52" s="59"/>
      <c r="F52" s="59"/>
    </row>
    <row r="53" spans="2:6" x14ac:dyDescent="0.3">
      <c r="B53" s="20"/>
      <c r="C53" s="59"/>
      <c r="D53" s="59"/>
      <c r="E53" s="59"/>
      <c r="F53" s="59"/>
    </row>
    <row r="54" spans="2:6" x14ac:dyDescent="0.3">
      <c r="B54" s="20"/>
      <c r="C54" s="59"/>
      <c r="D54" s="59"/>
      <c r="E54" s="59"/>
      <c r="F54" s="59"/>
    </row>
    <row r="55" spans="2:6" x14ac:dyDescent="0.3">
      <c r="B55" s="20"/>
      <c r="C55" s="59"/>
      <c r="D55" s="59"/>
      <c r="E55" s="59"/>
      <c r="F55" s="59"/>
    </row>
    <row r="56" spans="2:6" x14ac:dyDescent="0.3">
      <c r="B56" s="20"/>
      <c r="C56" s="59"/>
      <c r="D56" s="59"/>
      <c r="E56" s="59"/>
      <c r="F56" s="59"/>
    </row>
    <row r="57" spans="2:6" x14ac:dyDescent="0.3">
      <c r="B57" s="20"/>
      <c r="C57" s="59"/>
      <c r="D57" s="59"/>
      <c r="E57" s="59"/>
      <c r="F57" s="59"/>
    </row>
    <row r="58" spans="2:6" x14ac:dyDescent="0.3">
      <c r="B58" s="20"/>
      <c r="C58" s="59"/>
      <c r="D58" s="59"/>
      <c r="E58" s="59"/>
      <c r="F58" s="59"/>
    </row>
    <row r="59" spans="2:6" x14ac:dyDescent="0.3">
      <c r="B59" s="20"/>
      <c r="C59" s="59"/>
      <c r="D59" s="59"/>
      <c r="E59" s="59"/>
      <c r="F59" s="59"/>
    </row>
    <row r="60" spans="2:6" x14ac:dyDescent="0.3">
      <c r="B60" s="20"/>
      <c r="C60" s="59"/>
      <c r="D60" s="59"/>
      <c r="E60" s="59"/>
      <c r="F60" s="59"/>
    </row>
    <row r="61" spans="2:6" x14ac:dyDescent="0.3">
      <c r="B61" s="20"/>
      <c r="C61" s="59"/>
      <c r="D61" s="59"/>
      <c r="E61" s="59"/>
      <c r="F61" s="59"/>
    </row>
    <row r="62" spans="2:6" x14ac:dyDescent="0.3">
      <c r="B62" s="20"/>
      <c r="C62" s="59"/>
      <c r="D62" s="59"/>
      <c r="E62" s="59"/>
      <c r="F62" s="59"/>
    </row>
    <row r="63" spans="2:6" x14ac:dyDescent="0.3">
      <c r="B63" s="20"/>
      <c r="C63" s="59"/>
      <c r="D63" s="59"/>
      <c r="E63" s="59"/>
      <c r="F63" s="59"/>
    </row>
    <row r="64" spans="2:6" x14ac:dyDescent="0.3">
      <c r="B64" s="20"/>
      <c r="C64" s="59"/>
      <c r="D64" s="59"/>
      <c r="E64" s="59"/>
      <c r="F64" s="59"/>
    </row>
    <row r="65" spans="2:6" x14ac:dyDescent="0.3">
      <c r="B65" s="20"/>
      <c r="C65" s="59"/>
      <c r="D65" s="59"/>
      <c r="E65" s="59"/>
      <c r="F65" s="59"/>
    </row>
    <row r="66" spans="2:6" x14ac:dyDescent="0.3">
      <c r="B66" s="20"/>
      <c r="C66" s="59"/>
      <c r="D66" s="59"/>
      <c r="E66" s="59"/>
      <c r="F66" s="59"/>
    </row>
    <row r="67" spans="2:6" x14ac:dyDescent="0.3">
      <c r="B67" s="20"/>
      <c r="C67" s="59"/>
      <c r="D67" s="59"/>
      <c r="E67" s="59"/>
      <c r="F67" s="59"/>
    </row>
    <row r="68" spans="2:6" x14ac:dyDescent="0.3">
      <c r="B68" s="20"/>
      <c r="C68" s="59"/>
      <c r="D68" s="59"/>
      <c r="E68" s="59"/>
      <c r="F68" s="59"/>
    </row>
    <row r="69" spans="2:6" x14ac:dyDescent="0.3">
      <c r="B69" s="20"/>
      <c r="C69" s="59"/>
      <c r="D69" s="59"/>
      <c r="E69" s="59"/>
      <c r="F69" s="59"/>
    </row>
    <row r="70" spans="2:6" x14ac:dyDescent="0.3">
      <c r="B70" s="20"/>
      <c r="C70" s="59"/>
      <c r="D70" s="59"/>
      <c r="E70" s="59"/>
      <c r="F70" s="59"/>
    </row>
    <row r="71" spans="2:6" x14ac:dyDescent="0.3">
      <c r="B71" s="20"/>
      <c r="C71" s="59"/>
      <c r="D71" s="59"/>
      <c r="E71" s="59"/>
      <c r="F71" s="59"/>
    </row>
    <row r="72" spans="2:6" x14ac:dyDescent="0.3">
      <c r="B72" s="20"/>
      <c r="C72" s="59"/>
      <c r="D72" s="59"/>
      <c r="E72" s="59"/>
      <c r="F72" s="59"/>
    </row>
    <row r="73" spans="2:6" x14ac:dyDescent="0.3">
      <c r="B73" s="20"/>
      <c r="C73" s="59"/>
      <c r="D73" s="59"/>
      <c r="E73" s="59"/>
      <c r="F73" s="59"/>
    </row>
    <row r="74" spans="2:6" x14ac:dyDescent="0.3">
      <c r="B74" s="20"/>
      <c r="C74" s="59"/>
      <c r="D74" s="59"/>
      <c r="E74" s="59"/>
      <c r="F74" s="59"/>
    </row>
    <row r="75" spans="2:6" x14ac:dyDescent="0.3">
      <c r="B75" s="20"/>
      <c r="C75" s="59"/>
      <c r="D75" s="59"/>
      <c r="E75" s="59"/>
      <c r="F75" s="59"/>
    </row>
    <row r="76" spans="2:6" x14ac:dyDescent="0.3">
      <c r="B76" s="20"/>
      <c r="C76" s="59"/>
      <c r="D76" s="59"/>
      <c r="E76" s="59"/>
      <c r="F76" s="59"/>
    </row>
    <row r="77" spans="2:6" x14ac:dyDescent="0.3">
      <c r="B77" s="20"/>
      <c r="C77" s="59"/>
      <c r="D77" s="59"/>
      <c r="E77" s="59"/>
      <c r="F77" s="59"/>
    </row>
    <row r="78" spans="2:6" x14ac:dyDescent="0.3">
      <c r="B78" s="20"/>
      <c r="C78" s="59"/>
      <c r="D78" s="59"/>
      <c r="E78" s="59"/>
      <c r="F78" s="59"/>
    </row>
    <row r="79" spans="2:6" x14ac:dyDescent="0.3">
      <c r="B79" s="20"/>
      <c r="C79" s="59"/>
      <c r="D79" s="59"/>
      <c r="E79" s="59"/>
      <c r="F79" s="59"/>
    </row>
    <row r="80" spans="2:6" x14ac:dyDescent="0.3">
      <c r="B80" s="20"/>
      <c r="C80" s="59"/>
      <c r="D80" s="59"/>
      <c r="E80" s="59"/>
      <c r="F80" s="59"/>
    </row>
    <row r="81" spans="2:6" x14ac:dyDescent="0.3">
      <c r="B81" s="20"/>
      <c r="C81" s="59"/>
      <c r="D81" s="59"/>
      <c r="E81" s="59"/>
      <c r="F81" s="59"/>
    </row>
    <row r="82" spans="2:6" x14ac:dyDescent="0.3">
      <c r="B82" s="20"/>
      <c r="C82" s="59"/>
      <c r="D82" s="59"/>
      <c r="E82" s="59"/>
      <c r="F82" s="59"/>
    </row>
    <row r="83" spans="2:6" x14ac:dyDescent="0.3">
      <c r="B83" s="20"/>
      <c r="C83" s="59"/>
      <c r="D83" s="59"/>
      <c r="E83" s="59"/>
      <c r="F83" s="59"/>
    </row>
    <row r="84" spans="2:6" x14ac:dyDescent="0.3">
      <c r="B84" s="20"/>
      <c r="C84" s="59"/>
      <c r="D84" s="59"/>
      <c r="E84" s="59"/>
      <c r="F84" s="59"/>
    </row>
    <row r="85" spans="2:6" x14ac:dyDescent="0.3">
      <c r="B85" s="20"/>
      <c r="C85" s="59"/>
      <c r="D85" s="59"/>
      <c r="E85" s="59"/>
      <c r="F85" s="59"/>
    </row>
    <row r="86" spans="2:6" x14ac:dyDescent="0.3">
      <c r="B86" s="20"/>
      <c r="C86" s="59"/>
      <c r="D86" s="59"/>
      <c r="E86" s="59"/>
      <c r="F86" s="59"/>
    </row>
    <row r="87" spans="2:6" x14ac:dyDescent="0.3">
      <c r="B87" s="20"/>
      <c r="C87" s="59"/>
      <c r="D87" s="59"/>
      <c r="E87" s="59"/>
      <c r="F87" s="59"/>
    </row>
    <row r="88" spans="2:6" x14ac:dyDescent="0.3">
      <c r="B88" s="20"/>
      <c r="C88" s="59"/>
      <c r="D88" s="59"/>
      <c r="E88" s="59"/>
      <c r="F88" s="59"/>
    </row>
    <row r="89" spans="2:6" x14ac:dyDescent="0.3">
      <c r="B89" s="20"/>
      <c r="C89" s="59"/>
      <c r="D89" s="59"/>
      <c r="E89" s="59"/>
      <c r="F89" s="59"/>
    </row>
    <row r="90" spans="2:6" x14ac:dyDescent="0.3">
      <c r="B90" s="20"/>
      <c r="C90" s="59"/>
      <c r="D90" s="59"/>
      <c r="E90" s="59"/>
      <c r="F90" s="59"/>
    </row>
    <row r="91" spans="2:6" x14ac:dyDescent="0.3">
      <c r="B91" s="20"/>
      <c r="C91" s="59"/>
      <c r="D91" s="59"/>
      <c r="E91" s="59"/>
      <c r="F91" s="59"/>
    </row>
    <row r="92" spans="2:6" x14ac:dyDescent="0.3">
      <c r="B92" s="20"/>
      <c r="C92" s="59"/>
      <c r="D92" s="59"/>
      <c r="E92" s="59"/>
      <c r="F92" s="59"/>
    </row>
    <row r="93" spans="2:6" x14ac:dyDescent="0.3">
      <c r="B93" s="20"/>
      <c r="C93" s="59"/>
      <c r="D93" s="59"/>
      <c r="E93" s="59"/>
      <c r="F93" s="59"/>
    </row>
    <row r="94" spans="2:6" x14ac:dyDescent="0.3">
      <c r="B94" s="20"/>
      <c r="C94" s="59"/>
      <c r="D94" s="59"/>
      <c r="E94" s="59"/>
      <c r="F94" s="59"/>
    </row>
    <row r="95" spans="2:6" x14ac:dyDescent="0.3">
      <c r="B95" s="60"/>
      <c r="C95" s="48"/>
      <c r="D95" s="48"/>
      <c r="E95" s="48"/>
      <c r="F95" s="29"/>
    </row>
    <row r="96" spans="2:6" x14ac:dyDescent="0.3">
      <c r="C96" s="14"/>
    </row>
    <row r="97" spans="3:3" x14ac:dyDescent="0.3">
      <c r="C97" s="14"/>
    </row>
    <row r="98" spans="3:3" x14ac:dyDescent="0.3">
      <c r="C98" s="14"/>
    </row>
    <row r="99" spans="3:3" x14ac:dyDescent="0.3">
      <c r="C99" s="14"/>
    </row>
    <row r="100" spans="3:3" x14ac:dyDescent="0.3">
      <c r="C100" s="14"/>
    </row>
    <row r="101" spans="3:3" x14ac:dyDescent="0.3">
      <c r="C101" s="14"/>
    </row>
    <row r="102" spans="3:3" x14ac:dyDescent="0.3">
      <c r="C102" s="14"/>
    </row>
    <row r="103" spans="3:3" x14ac:dyDescent="0.3">
      <c r="C103" s="14"/>
    </row>
    <row r="104" spans="3:3" x14ac:dyDescent="0.3">
      <c r="C104" s="14"/>
    </row>
    <row r="105" spans="3:3" x14ac:dyDescent="0.3">
      <c r="C105" s="14"/>
    </row>
    <row r="106" spans="3:3" x14ac:dyDescent="0.3">
      <c r="C106" s="14"/>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31"/>
  <sheetViews>
    <sheetView zoomScale="90" zoomScaleNormal="90" workbookViewId="0">
      <selection activeCell="M22" sqref="M22"/>
    </sheetView>
  </sheetViews>
  <sheetFormatPr defaultColWidth="9.109375" defaultRowHeight="14.4" x14ac:dyDescent="0.3"/>
  <cols>
    <col min="1" max="1" width="9.109375" style="13"/>
    <col min="2" max="2" width="33.33203125" style="13" bestFit="1" customWidth="1"/>
    <col min="3" max="3" width="8.33203125" style="13" customWidth="1"/>
    <col min="4" max="4" width="7.33203125" style="13" customWidth="1"/>
    <col min="5" max="6" width="9.88671875" style="13" bestFit="1" customWidth="1"/>
    <col min="7" max="16384" width="9.109375" style="13"/>
  </cols>
  <sheetData>
    <row r="2" spans="2:35" s="57" customFormat="1" x14ac:dyDescent="0.3">
      <c r="B2" s="67" t="s">
        <v>144</v>
      </c>
      <c r="C2" s="67"/>
    </row>
    <row r="3" spans="2:35" x14ac:dyDescent="0.3">
      <c r="E3" s="13" t="e">
        <f>IF(E4&lt;[189]Assumption!$D$17,0,D3+1)</f>
        <v>#REF!</v>
      </c>
      <c r="F3" s="13" t="e">
        <f>IF(F4&lt;[189]Assumption!$D$17,0,E3+1)</f>
        <v>#REF!</v>
      </c>
      <c r="G3" s="13" t="e">
        <f>IF(G4&lt;[189]Assumption!$D$17,0,F3+1)</f>
        <v>#REF!</v>
      </c>
      <c r="H3" s="13" t="e">
        <f>IF(H4&lt;[189]Assumption!$D$17,0,G3+1)</f>
        <v>#REF!</v>
      </c>
      <c r="I3" s="13" t="e">
        <f>IF(I4&lt;[189]Assumption!$D$17,0,H3+1)</f>
        <v>#REF!</v>
      </c>
      <c r="J3" s="13" t="e">
        <f>IF(J4&lt;[189]Assumption!$D$17,0,I3+1)</f>
        <v>#REF!</v>
      </c>
      <c r="K3" s="13" t="e">
        <f>IF(K4&lt;[189]Assumption!$D$17,0,J3+1)</f>
        <v>#REF!</v>
      </c>
      <c r="L3" s="13" t="e">
        <f>IF(L4&lt;[189]Assumption!$D$17,0,K3+1)</f>
        <v>#REF!</v>
      </c>
      <c r="M3" s="13" t="e">
        <f>IF(M4&lt;[189]Assumption!$D$17,0,L3+1)</f>
        <v>#REF!</v>
      </c>
      <c r="N3" s="13" t="e">
        <f>IF(N4&lt;[189]Assumption!$D$17,0,M3+1)</f>
        <v>#REF!</v>
      </c>
      <c r="O3" s="13" t="e">
        <f>IF(O4&lt;[189]Assumption!$D$17,0,N3+1)</f>
        <v>#REF!</v>
      </c>
      <c r="P3" s="13" t="e">
        <f>IF(P4&lt;[189]Assumption!$D$17,0,O3+1)</f>
        <v>#REF!</v>
      </c>
      <c r="Q3" s="13" t="e">
        <f>IF(Q4&lt;[189]Assumption!$D$17,0,P3+1)</f>
        <v>#REF!</v>
      </c>
      <c r="R3" s="13" t="e">
        <f>IF(R4&lt;[189]Assumption!$D$17,0,Q3+1)</f>
        <v>#REF!</v>
      </c>
      <c r="S3" s="13" t="e">
        <f>IF(S4&lt;[189]Assumption!$D$17,0,R3+1)</f>
        <v>#REF!</v>
      </c>
      <c r="T3" s="13" t="e">
        <f>IF(T4&lt;[189]Assumption!$D$17,0,S3+1)</f>
        <v>#REF!</v>
      </c>
      <c r="U3" s="13" t="e">
        <f>IF(U4&lt;[189]Assumption!$D$17,0,T3+1)</f>
        <v>#REF!</v>
      </c>
      <c r="V3" s="13" t="e">
        <f>IF(V4&lt;[189]Assumption!$D$17,0,U3+1)</f>
        <v>#REF!</v>
      </c>
      <c r="W3" s="13" t="e">
        <f>IF(W4&lt;[189]Assumption!$D$17,0,V3+1)</f>
        <v>#REF!</v>
      </c>
      <c r="X3" s="13" t="e">
        <f>IF(X4&lt;[189]Assumption!$D$17,0,W3+1)</f>
        <v>#REF!</v>
      </c>
      <c r="Y3" s="13" t="e">
        <f>IF(Y4&lt;[189]Assumption!$D$17,0,X3+1)</f>
        <v>#REF!</v>
      </c>
      <c r="Z3" s="13" t="e">
        <f>IF(Z4&lt;[189]Assumption!$D$17,0,Y3+1)</f>
        <v>#REF!</v>
      </c>
      <c r="AA3" s="13" t="e">
        <f>IF(AA4&lt;[189]Assumption!$D$17,0,Z3+1)</f>
        <v>#REF!</v>
      </c>
      <c r="AB3" s="13" t="e">
        <f>IF(AB4&lt;[189]Assumption!$D$17,0,AA3+1)</f>
        <v>#REF!</v>
      </c>
      <c r="AC3" s="13" t="e">
        <f>IF(AC4&lt;[189]Assumption!$D$17,0,AB3+1)</f>
        <v>#REF!</v>
      </c>
      <c r="AD3" s="13" t="e">
        <f>IF(AD4&lt;[189]Assumption!$D$17,0,AC3+1)</f>
        <v>#REF!</v>
      </c>
      <c r="AE3" s="13" t="e">
        <f>IF(AE4&lt;[189]Assumption!$D$17,0,AD3+1)</f>
        <v>#REF!</v>
      </c>
      <c r="AF3" s="13" t="e">
        <f>IF(AF4&lt;[189]Assumption!$D$17,0,AE3+1)</f>
        <v>#REF!</v>
      </c>
      <c r="AG3" s="13" t="e">
        <f>IF(AG4&lt;[189]Assumption!$D$17,0,AF3+1)</f>
        <v>#REF!</v>
      </c>
      <c r="AH3" s="13" t="e">
        <f>IF(AH4&lt;[189]Assumption!$D$17,0,AG3+1)</f>
        <v>#REF!</v>
      </c>
      <c r="AI3" s="13" t="e">
        <f>IF(AI4&lt;[189]Assumption!$D$17,0,AH3+1)</f>
        <v>#REF!</v>
      </c>
    </row>
    <row r="4" spans="2:35" x14ac:dyDescent="0.3">
      <c r="E4" s="20" t="e">
        <f>Financials!#REF!</f>
        <v>#REF!</v>
      </c>
      <c r="F4" s="20" t="e">
        <f>EOMONTH(E4,12)</f>
        <v>#REF!</v>
      </c>
      <c r="G4" s="20" t="e">
        <f t="shared" ref="G4:AI4" si="0">EOMONTH(F4,12)</f>
        <v>#REF!</v>
      </c>
      <c r="H4" s="20" t="e">
        <f t="shared" si="0"/>
        <v>#REF!</v>
      </c>
      <c r="I4" s="20" t="e">
        <f t="shared" si="0"/>
        <v>#REF!</v>
      </c>
      <c r="J4" s="20" t="e">
        <f t="shared" si="0"/>
        <v>#REF!</v>
      </c>
      <c r="K4" s="20" t="e">
        <f t="shared" si="0"/>
        <v>#REF!</v>
      </c>
      <c r="L4" s="20" t="e">
        <f t="shared" si="0"/>
        <v>#REF!</v>
      </c>
      <c r="M4" s="20" t="e">
        <f t="shared" si="0"/>
        <v>#REF!</v>
      </c>
      <c r="N4" s="20" t="e">
        <f t="shared" si="0"/>
        <v>#REF!</v>
      </c>
      <c r="O4" s="20" t="e">
        <f t="shared" si="0"/>
        <v>#REF!</v>
      </c>
      <c r="P4" s="20" t="e">
        <f t="shared" si="0"/>
        <v>#REF!</v>
      </c>
      <c r="Q4" s="20" t="e">
        <f t="shared" si="0"/>
        <v>#REF!</v>
      </c>
      <c r="R4" s="20" t="e">
        <f t="shared" si="0"/>
        <v>#REF!</v>
      </c>
      <c r="S4" s="20" t="e">
        <f t="shared" si="0"/>
        <v>#REF!</v>
      </c>
      <c r="T4" s="20" t="e">
        <f t="shared" si="0"/>
        <v>#REF!</v>
      </c>
      <c r="U4" s="20" t="e">
        <f t="shared" si="0"/>
        <v>#REF!</v>
      </c>
      <c r="V4" s="20" t="e">
        <f t="shared" si="0"/>
        <v>#REF!</v>
      </c>
      <c r="W4" s="20" t="e">
        <f t="shared" si="0"/>
        <v>#REF!</v>
      </c>
      <c r="X4" s="20" t="e">
        <f t="shared" si="0"/>
        <v>#REF!</v>
      </c>
      <c r="Y4" s="20" t="e">
        <f t="shared" si="0"/>
        <v>#REF!</v>
      </c>
      <c r="Z4" s="20" t="e">
        <f t="shared" si="0"/>
        <v>#REF!</v>
      </c>
      <c r="AA4" s="20" t="e">
        <f t="shared" si="0"/>
        <v>#REF!</v>
      </c>
      <c r="AB4" s="20" t="e">
        <f t="shared" si="0"/>
        <v>#REF!</v>
      </c>
      <c r="AC4" s="20" t="e">
        <f t="shared" si="0"/>
        <v>#REF!</v>
      </c>
      <c r="AD4" s="20" t="e">
        <f t="shared" si="0"/>
        <v>#REF!</v>
      </c>
      <c r="AE4" s="20" t="e">
        <f t="shared" si="0"/>
        <v>#REF!</v>
      </c>
      <c r="AF4" s="20" t="e">
        <f t="shared" si="0"/>
        <v>#REF!</v>
      </c>
      <c r="AG4" s="20" t="e">
        <f t="shared" si="0"/>
        <v>#REF!</v>
      </c>
      <c r="AH4" s="20" t="e">
        <f t="shared" si="0"/>
        <v>#REF!</v>
      </c>
      <c r="AI4" s="20" t="e">
        <f t="shared" si="0"/>
        <v>#REF!</v>
      </c>
    </row>
    <row r="5" spans="2:35" x14ac:dyDescent="0.3">
      <c r="B5" s="13" t="s">
        <v>145</v>
      </c>
      <c r="E5" s="14" t="e">
        <f>Financials!#REF!</f>
        <v>#REF!</v>
      </c>
      <c r="F5" s="14" t="e">
        <f>Financials!#REF!</f>
        <v>#REF!</v>
      </c>
      <c r="G5" s="14" t="e">
        <f>Financials!#REF!</f>
        <v>#REF!</v>
      </c>
      <c r="H5" s="14" t="e">
        <f>Financials!#REF!</f>
        <v>#REF!</v>
      </c>
      <c r="I5" s="14" t="e">
        <f>Financials!#REF!</f>
        <v>#REF!</v>
      </c>
      <c r="J5" s="14" t="e">
        <f>Financials!#REF!</f>
        <v>#REF!</v>
      </c>
      <c r="K5" s="14" t="e">
        <f>Financials!#REF!</f>
        <v>#REF!</v>
      </c>
      <c r="L5" s="14">
        <f>Financials!E25</f>
        <v>-4.5829999999999984</v>
      </c>
      <c r="M5" s="14">
        <f ca="1">Financials!F25</f>
        <v>-10.689299999999996</v>
      </c>
      <c r="N5" s="14">
        <f ca="1">Financials!G25</f>
        <v>-14.475500000000004</v>
      </c>
      <c r="O5" s="14">
        <f ca="1">Financials!H25</f>
        <v>3.3569999999999975</v>
      </c>
      <c r="P5" s="14">
        <f ca="1">Financials!I25</f>
        <v>-13.419900000000002</v>
      </c>
      <c r="Q5" s="14">
        <f ca="1">Financials!J25</f>
        <v>-7.1579528144003959</v>
      </c>
      <c r="R5" s="14">
        <f ca="1">Financials!K25</f>
        <v>-7.3202031654871789</v>
      </c>
      <c r="S5" s="14">
        <f ca="1">Financials!L25</f>
        <v>3.4498374610350506</v>
      </c>
      <c r="T5" s="14">
        <f ca="1">Financials!M25</f>
        <v>3.4539744573038966</v>
      </c>
      <c r="U5" s="14">
        <f ca="1">Financials!N25</f>
        <v>3.413356912861385</v>
      </c>
      <c r="V5" s="14">
        <f ca="1">Financials!O25</f>
        <v>-9.7354355734357156</v>
      </c>
      <c r="W5" s="14">
        <f ca="1">Financials!P25</f>
        <v>-10.460171049752383</v>
      </c>
      <c r="X5" s="14">
        <f ca="1">Financials!Q25</f>
        <v>3.1454634722084975</v>
      </c>
      <c r="Y5" s="14">
        <f ca="1">Financials!R25</f>
        <v>2.9330468612490765</v>
      </c>
      <c r="Z5" s="14">
        <f ca="1">Financials!S25</f>
        <v>2.7454510700468084</v>
      </c>
      <c r="AA5" s="14">
        <f ca="1">Financials!T25</f>
        <v>-14.244678813748443</v>
      </c>
      <c r="AB5" s="14">
        <f ca="1">Financials!U25</f>
        <v>-15.343763623121973</v>
      </c>
      <c r="AC5" s="14">
        <f ca="1">Financials!V25</f>
        <v>1.7679236788120267</v>
      </c>
      <c r="AD5" s="14">
        <f ca="1">Financials!W25</f>
        <v>1.2508035606048757</v>
      </c>
      <c r="AE5" s="14">
        <f ca="1">Financials!X25</f>
        <v>0.64163350063719093</v>
      </c>
      <c r="AF5" s="14">
        <f ca="1">Financials!Y25</f>
        <v>-21.33598235015409</v>
      </c>
      <c r="AG5" s="14">
        <f ca="1">Financials!Z25</f>
        <v>-23.187283697767725</v>
      </c>
      <c r="AH5" s="14">
        <f ca="1">Financials!AA25</f>
        <v>-1.7366766090777084</v>
      </c>
      <c r="AI5" s="14">
        <f ca="1">Financials!AB25</f>
        <v>-7.1019706958420503</v>
      </c>
    </row>
    <row r="6" spans="2:35" x14ac:dyDescent="0.3">
      <c r="B6" s="68" t="s">
        <v>146</v>
      </c>
      <c r="C6" s="68"/>
      <c r="E6" s="14" t="e">
        <f>Financials!#REF!</f>
        <v>#REF!</v>
      </c>
      <c r="F6" s="14" t="e">
        <f>Financials!#REF!</f>
        <v>#REF!</v>
      </c>
      <c r="G6" s="14" t="e">
        <f>Financials!#REF!</f>
        <v>#REF!</v>
      </c>
      <c r="H6" s="14" t="e">
        <f>Financials!#REF!</f>
        <v>#REF!</v>
      </c>
      <c r="I6" s="14" t="e">
        <f>Financials!#REF!</f>
        <v>#REF!</v>
      </c>
      <c r="J6" s="14" t="e">
        <f>Financials!#REF!</f>
        <v>#REF!</v>
      </c>
      <c r="K6" s="14" t="e">
        <f>Financials!#REF!</f>
        <v>#REF!</v>
      </c>
      <c r="L6" s="14">
        <f>Financials!E21</f>
        <v>12.211500000000001</v>
      </c>
      <c r="M6" s="14">
        <f>Financials!F21</f>
        <v>10.9628</v>
      </c>
      <c r="N6" s="14">
        <f>Financials!G21</f>
        <v>15.931500000000002</v>
      </c>
      <c r="O6" s="14">
        <f>Financials!H21</f>
        <v>5.6257000000000001</v>
      </c>
      <c r="P6" s="14">
        <f>Financials!I21</f>
        <v>5.9933000000000005</v>
      </c>
      <c r="Q6" s="14">
        <f ca="1">Financials!J21</f>
        <v>10.886250229300195</v>
      </c>
      <c r="R6" s="14">
        <f ca="1">Financials!K21</f>
        <v>10.886250229300195</v>
      </c>
      <c r="S6" s="14">
        <f ca="1">Financials!L21</f>
        <v>10.886250229300195</v>
      </c>
      <c r="T6" s="14">
        <f ca="1">Financials!M21</f>
        <v>10.886250229300195</v>
      </c>
      <c r="U6" s="14">
        <f ca="1">Financials!N21</f>
        <v>10.886250229300195</v>
      </c>
      <c r="V6" s="14">
        <f ca="1">Financials!O21</f>
        <v>10.886250229300195</v>
      </c>
      <c r="W6" s="14">
        <f ca="1">Financials!P21</f>
        <v>10.886250229300195</v>
      </c>
      <c r="X6" s="14">
        <f ca="1">Financials!Q21</f>
        <v>10.886250229300195</v>
      </c>
      <c r="Y6" s="14">
        <f ca="1">Financials!R21</f>
        <v>10.886250229300195</v>
      </c>
      <c r="Z6" s="14">
        <f ca="1">Financials!S21</f>
        <v>10.886250229300195</v>
      </c>
      <c r="AA6" s="14">
        <f ca="1">Financials!T21</f>
        <v>10.886250229300195</v>
      </c>
      <c r="AB6" s="14">
        <f ca="1">Financials!U21</f>
        <v>10.886250229300195</v>
      </c>
      <c r="AC6" s="14">
        <f ca="1">Financials!V21</f>
        <v>10.886250229300195</v>
      </c>
      <c r="AD6" s="14">
        <f ca="1">Financials!W21</f>
        <v>10.886250229300195</v>
      </c>
      <c r="AE6" s="14">
        <f ca="1">Financials!X21</f>
        <v>10.886250229300195</v>
      </c>
      <c r="AF6" s="14">
        <f ca="1">Financials!Y21</f>
        <v>10.886250229300195</v>
      </c>
      <c r="AG6" s="14">
        <f ca="1">Financials!Z21</f>
        <v>10.886250229300195</v>
      </c>
      <c r="AH6" s="14">
        <f ca="1">Financials!AA21</f>
        <v>10.886250229300195</v>
      </c>
      <c r="AI6" s="14">
        <f ca="1">Financials!AB21</f>
        <v>7.2458435677150987</v>
      </c>
    </row>
    <row r="7" spans="2:35" x14ac:dyDescent="0.3">
      <c r="B7" s="68" t="s">
        <v>147</v>
      </c>
      <c r="C7" s="68"/>
      <c r="E7" s="23">
        <f>Dep.!E116</f>
        <v>0</v>
      </c>
      <c r="F7" s="23">
        <f>Dep.!F116</f>
        <v>0</v>
      </c>
      <c r="G7" s="23">
        <f ca="1">Dep.!G116</f>
        <v>26.180507867064268</v>
      </c>
      <c r="H7" s="23">
        <f ca="1">Dep.!H116</f>
        <v>42.452533323725852</v>
      </c>
      <c r="I7" s="23">
        <f ca="1">Dep.!I116</f>
        <v>36.071790037495632</v>
      </c>
      <c r="J7" s="23">
        <f ca="1">Dep.!J116</f>
        <v>30.650730901734203</v>
      </c>
      <c r="K7" s="23">
        <f ca="1">Dep.!K116</f>
        <v>26.044888762364419</v>
      </c>
      <c r="L7" s="23">
        <f ca="1">Dep.!L116</f>
        <v>22.131569444722022</v>
      </c>
      <c r="M7" s="23">
        <f ca="1">Dep.!M116</f>
        <v>18.806565225383537</v>
      </c>
      <c r="N7" s="23">
        <f ca="1">Dep.!N116</f>
        <v>15.981365399471859</v>
      </c>
      <c r="O7" s="23">
        <f ca="1">Dep.!O116</f>
        <v>13.580788555867763</v>
      </c>
      <c r="P7" s="23">
        <f ca="1">Dep.!P116</f>
        <v>11.540972645540943</v>
      </c>
      <c r="Q7" s="23">
        <f ca="1">Dep.!Q116</f>
        <v>9.807668647152477</v>
      </c>
      <c r="R7" s="23">
        <f ca="1">Dep.!R116</f>
        <v>8.334791868833749</v>
      </c>
      <c r="S7" s="23">
        <f ca="1">Dep.!S116</f>
        <v>7.0831919035119979</v>
      </c>
      <c r="T7" s="23">
        <f ca="1">Dep.!T116</f>
        <v>6.0196081699878485</v>
      </c>
      <c r="U7" s="23">
        <f ca="1">Dep.!U116</f>
        <v>5.1157829860917907</v>
      </c>
      <c r="V7" s="23">
        <f ca="1">Dep.!V116</f>
        <v>4.3477083714597189</v>
      </c>
      <c r="W7" s="23">
        <f ca="1">Dep.!W116</f>
        <v>3.6949863823661184</v>
      </c>
      <c r="X7" s="23">
        <f ca="1">Dep.!X116</f>
        <v>3.1402858383114864</v>
      </c>
      <c r="Y7" s="23">
        <f ca="1">Dep.!Y116</f>
        <v>2.6688808932049919</v>
      </c>
      <c r="Z7" s="23">
        <f ca="1">Dep.!Z116</f>
        <v>2.2682591037364257</v>
      </c>
      <c r="AA7" s="23">
        <f ca="1">Dep.!AA116</f>
        <v>1.927788513785708</v>
      </c>
      <c r="AB7" s="23">
        <f ca="1">Dep.!AB116</f>
        <v>1.6384348572056491</v>
      </c>
      <c r="AC7" s="23">
        <f ca="1">Dep.!AC116</f>
        <v>1.3925213250150392</v>
      </c>
      <c r="AD7" s="23">
        <f ca="1">Dep.!AD116</f>
        <v>1.1835244833749734</v>
      </c>
      <c r="AE7" s="23">
        <f ca="1">Dep.!AE116</f>
        <v>1.0059008965584795</v>
      </c>
      <c r="AF7" s="23">
        <f ca="1">Dep.!AF116</f>
        <v>0.85493983062650936</v>
      </c>
      <c r="AG7" s="23">
        <f ca="1">Dep.!AG116</f>
        <v>0.72663811087397423</v>
      </c>
      <c r="AH7" s="23">
        <f ca="1">Dep.!AH116</f>
        <v>0.61759379811603121</v>
      </c>
      <c r="AI7" s="23">
        <f ca="1">Dep.!AI116</f>
        <v>0.35090265141179272</v>
      </c>
    </row>
    <row r="8" spans="2:35" x14ac:dyDescent="0.3">
      <c r="B8" s="13" t="s">
        <v>148</v>
      </c>
      <c r="E8" s="14" t="e">
        <f t="shared" ref="E8:AI8" si="1">E5+E6-E7</f>
        <v>#REF!</v>
      </c>
      <c r="F8" s="14" t="e">
        <f t="shared" si="1"/>
        <v>#REF!</v>
      </c>
      <c r="G8" s="14" t="e">
        <f t="shared" ca="1" si="1"/>
        <v>#REF!</v>
      </c>
      <c r="H8" s="14" t="e">
        <f t="shared" ca="1" si="1"/>
        <v>#REF!</v>
      </c>
      <c r="I8" s="14" t="e">
        <f t="shared" ca="1" si="1"/>
        <v>#REF!</v>
      </c>
      <c r="J8" s="14" t="e">
        <f t="shared" ca="1" si="1"/>
        <v>#REF!</v>
      </c>
      <c r="K8" s="14" t="e">
        <f t="shared" ca="1" si="1"/>
        <v>#REF!</v>
      </c>
      <c r="L8" s="14">
        <f t="shared" ca="1" si="1"/>
        <v>-14.503069444722019</v>
      </c>
      <c r="M8" s="14">
        <f t="shared" ca="1" si="1"/>
        <v>-18.533065225383531</v>
      </c>
      <c r="N8" s="14">
        <f t="shared" ca="1" si="1"/>
        <v>-14.525365399471861</v>
      </c>
      <c r="O8" s="14">
        <f t="shared" ca="1" si="1"/>
        <v>-4.5980885558677649</v>
      </c>
      <c r="P8" s="14">
        <f t="shared" ca="1" si="1"/>
        <v>-18.967572645540944</v>
      </c>
      <c r="Q8" s="14">
        <f t="shared" ca="1" si="1"/>
        <v>-6.0793712322526776</v>
      </c>
      <c r="R8" s="14">
        <f t="shared" ca="1" si="1"/>
        <v>-4.7687448050207326</v>
      </c>
      <c r="S8" s="14">
        <f t="shared" ca="1" si="1"/>
        <v>7.252895786823248</v>
      </c>
      <c r="T8" s="14">
        <f t="shared" ca="1" si="1"/>
        <v>8.3206165166162442</v>
      </c>
      <c r="U8" s="14">
        <f t="shared" ca="1" si="1"/>
        <v>9.1838241560697895</v>
      </c>
      <c r="V8" s="14">
        <f t="shared" ca="1" si="1"/>
        <v>-3.1968937155952393</v>
      </c>
      <c r="W8" s="14">
        <f t="shared" ca="1" si="1"/>
        <v>-3.2689072028183057</v>
      </c>
      <c r="X8" s="14">
        <f t="shared" ca="1" si="1"/>
        <v>10.891427863197206</v>
      </c>
      <c r="Y8" s="14">
        <f t="shared" ca="1" si="1"/>
        <v>11.150416197344279</v>
      </c>
      <c r="Z8" s="14">
        <f t="shared" ca="1" si="1"/>
        <v>11.363442195610578</v>
      </c>
      <c r="AA8" s="14">
        <f t="shared" ca="1" si="1"/>
        <v>-5.2862170982339558</v>
      </c>
      <c r="AB8" s="14">
        <f t="shared" ca="1" si="1"/>
        <v>-6.0959482510274263</v>
      </c>
      <c r="AC8" s="14">
        <f t="shared" ca="1" si="1"/>
        <v>11.261652583097183</v>
      </c>
      <c r="AD8" s="14">
        <f t="shared" ca="1" si="1"/>
        <v>10.953529306530097</v>
      </c>
      <c r="AE8" s="14">
        <f t="shared" ca="1" si="1"/>
        <v>10.521982833378907</v>
      </c>
      <c r="AF8" s="14">
        <f t="shared" ca="1" si="1"/>
        <v>-11.304671951480405</v>
      </c>
      <c r="AG8" s="14">
        <f t="shared" ca="1" si="1"/>
        <v>-13.027671579341504</v>
      </c>
      <c r="AH8" s="14">
        <f t="shared" ca="1" si="1"/>
        <v>8.5319798221064556</v>
      </c>
      <c r="AI8" s="14">
        <f t="shared" ca="1" si="1"/>
        <v>-0.2070297795387443</v>
      </c>
    </row>
    <row r="10" spans="2:35" x14ac:dyDescent="0.3">
      <c r="B10" s="13" t="s">
        <v>149</v>
      </c>
      <c r="E10" s="23">
        <f t="shared" ref="E10:S10" si="2">D13</f>
        <v>0</v>
      </c>
      <c r="F10" s="23" t="e">
        <f t="shared" si="2"/>
        <v>#REF!</v>
      </c>
      <c r="G10" s="23" t="e">
        <f t="shared" si="2"/>
        <v>#REF!</v>
      </c>
      <c r="H10" s="23" t="e">
        <f t="shared" ca="1" si="2"/>
        <v>#REF!</v>
      </c>
      <c r="I10" s="23" t="e">
        <f t="shared" ca="1" si="2"/>
        <v>#REF!</v>
      </c>
      <c r="J10" s="23" t="e">
        <f t="shared" ca="1" si="2"/>
        <v>#REF!</v>
      </c>
      <c r="K10" s="23" t="e">
        <f t="shared" ca="1" si="2"/>
        <v>#REF!</v>
      </c>
      <c r="L10" s="23" t="e">
        <f t="shared" ca="1" si="2"/>
        <v>#REF!</v>
      </c>
      <c r="M10" s="23" t="e">
        <f t="shared" ca="1" si="2"/>
        <v>#REF!</v>
      </c>
      <c r="N10" s="23" t="e">
        <f t="shared" ca="1" si="2"/>
        <v>#REF!</v>
      </c>
      <c r="O10" s="23" t="e">
        <f t="shared" ca="1" si="2"/>
        <v>#REF!</v>
      </c>
      <c r="P10" s="23" t="e">
        <f t="shared" ca="1" si="2"/>
        <v>#REF!</v>
      </c>
      <c r="Q10" s="23" t="e">
        <f t="shared" ca="1" si="2"/>
        <v>#REF!</v>
      </c>
      <c r="R10" s="23" t="e">
        <f t="shared" ca="1" si="2"/>
        <v>#REF!</v>
      </c>
      <c r="S10" s="23" t="e">
        <f t="shared" ca="1" si="2"/>
        <v>#REF!</v>
      </c>
      <c r="T10" s="23" t="e">
        <f t="shared" ref="T10" ca="1" si="3">S13</f>
        <v>#REF!</v>
      </c>
      <c r="U10" s="23" t="e">
        <f t="shared" ref="U10" ca="1" si="4">T13</f>
        <v>#REF!</v>
      </c>
      <c r="V10" s="23" t="e">
        <f t="shared" ref="V10" ca="1" si="5">U13</f>
        <v>#REF!</v>
      </c>
      <c r="W10" s="23" t="e">
        <f t="shared" ref="W10" ca="1" si="6">V13</f>
        <v>#REF!</v>
      </c>
      <c r="X10" s="23" t="e">
        <f t="shared" ref="X10" ca="1" si="7">W13</f>
        <v>#REF!</v>
      </c>
      <c r="Y10" s="23" t="e">
        <f t="shared" ref="Y10" ca="1" si="8">X13</f>
        <v>#REF!</v>
      </c>
      <c r="Z10" s="23" t="e">
        <f t="shared" ref="Z10" ca="1" si="9">Y13</f>
        <v>#REF!</v>
      </c>
      <c r="AA10" s="23" t="e">
        <f t="shared" ref="AA10" ca="1" si="10">Z13</f>
        <v>#REF!</v>
      </c>
      <c r="AB10" s="23" t="e">
        <f t="shared" ref="AB10" ca="1" si="11">AA13</f>
        <v>#REF!</v>
      </c>
      <c r="AC10" s="23" t="e">
        <f t="shared" ref="AC10" ca="1" si="12">AB13</f>
        <v>#REF!</v>
      </c>
      <c r="AD10" s="23" t="e">
        <f t="shared" ref="AD10" ca="1" si="13">AC13</f>
        <v>#REF!</v>
      </c>
      <c r="AE10" s="23" t="e">
        <f t="shared" ref="AE10" ca="1" si="14">AD13</f>
        <v>#REF!</v>
      </c>
      <c r="AF10" s="23" t="e">
        <f t="shared" ref="AF10" ca="1" si="15">AE13</f>
        <v>#REF!</v>
      </c>
      <c r="AG10" s="23" t="e">
        <f t="shared" ref="AG10" ca="1" si="16">AF13</f>
        <v>#REF!</v>
      </c>
      <c r="AH10" s="23" t="e">
        <f t="shared" ref="AH10" ca="1" si="17">AG13</f>
        <v>#REF!</v>
      </c>
      <c r="AI10" s="23" t="e">
        <f t="shared" ref="AI10" ca="1" si="18">AH13</f>
        <v>#REF!</v>
      </c>
    </row>
    <row r="11" spans="2:35" x14ac:dyDescent="0.3">
      <c r="B11" s="13" t="s">
        <v>132</v>
      </c>
      <c r="E11" s="23" t="e">
        <f t="shared" ref="E11" si="19">IF(E8&gt;0,0,E8)</f>
        <v>#REF!</v>
      </c>
      <c r="F11" s="23" t="e">
        <f t="shared" ref="F11:S11" si="20">IF(F8&gt;0,0,F8)</f>
        <v>#REF!</v>
      </c>
      <c r="G11" s="23" t="e">
        <f t="shared" ca="1" si="20"/>
        <v>#REF!</v>
      </c>
      <c r="H11" s="23" t="e">
        <f t="shared" ca="1" si="20"/>
        <v>#REF!</v>
      </c>
      <c r="I11" s="23" t="e">
        <f t="shared" ca="1" si="20"/>
        <v>#REF!</v>
      </c>
      <c r="J11" s="23" t="e">
        <f t="shared" ca="1" si="20"/>
        <v>#REF!</v>
      </c>
      <c r="K11" s="23" t="e">
        <f t="shared" ca="1" si="20"/>
        <v>#REF!</v>
      </c>
      <c r="L11" s="23">
        <f t="shared" ca="1" si="20"/>
        <v>-14.503069444722019</v>
      </c>
      <c r="M11" s="23">
        <f t="shared" ca="1" si="20"/>
        <v>-18.533065225383531</v>
      </c>
      <c r="N11" s="23">
        <f t="shared" ca="1" si="20"/>
        <v>-14.525365399471861</v>
      </c>
      <c r="O11" s="23">
        <f t="shared" ca="1" si="20"/>
        <v>-4.5980885558677649</v>
      </c>
      <c r="P11" s="23">
        <f t="shared" ca="1" si="20"/>
        <v>-18.967572645540944</v>
      </c>
      <c r="Q11" s="23">
        <f t="shared" ca="1" si="20"/>
        <v>-6.0793712322526776</v>
      </c>
      <c r="R11" s="23">
        <f t="shared" ca="1" si="20"/>
        <v>-4.7687448050207326</v>
      </c>
      <c r="S11" s="23">
        <f t="shared" ca="1" si="20"/>
        <v>0</v>
      </c>
      <c r="T11" s="23">
        <f t="shared" ref="T11:AI11" ca="1" si="21">IF(T8&gt;0,0,T8)</f>
        <v>0</v>
      </c>
      <c r="U11" s="23">
        <f t="shared" ca="1" si="21"/>
        <v>0</v>
      </c>
      <c r="V11" s="23">
        <f t="shared" ca="1" si="21"/>
        <v>-3.1968937155952393</v>
      </c>
      <c r="W11" s="23">
        <f t="shared" ca="1" si="21"/>
        <v>-3.2689072028183057</v>
      </c>
      <c r="X11" s="23">
        <f t="shared" ca="1" si="21"/>
        <v>0</v>
      </c>
      <c r="Y11" s="23">
        <f t="shared" ca="1" si="21"/>
        <v>0</v>
      </c>
      <c r="Z11" s="23">
        <f t="shared" ca="1" si="21"/>
        <v>0</v>
      </c>
      <c r="AA11" s="23">
        <f t="shared" ca="1" si="21"/>
        <v>-5.2862170982339558</v>
      </c>
      <c r="AB11" s="23">
        <f t="shared" ca="1" si="21"/>
        <v>-6.0959482510274263</v>
      </c>
      <c r="AC11" s="23">
        <f t="shared" ca="1" si="21"/>
        <v>0</v>
      </c>
      <c r="AD11" s="23">
        <f t="shared" ca="1" si="21"/>
        <v>0</v>
      </c>
      <c r="AE11" s="23">
        <f t="shared" ca="1" si="21"/>
        <v>0</v>
      </c>
      <c r="AF11" s="23">
        <f t="shared" ca="1" si="21"/>
        <v>-11.304671951480405</v>
      </c>
      <c r="AG11" s="23">
        <f t="shared" ca="1" si="21"/>
        <v>-13.027671579341504</v>
      </c>
      <c r="AH11" s="23">
        <f t="shared" ca="1" si="21"/>
        <v>0</v>
      </c>
      <c r="AI11" s="23">
        <f t="shared" ca="1" si="21"/>
        <v>-0.2070297795387443</v>
      </c>
    </row>
    <row r="12" spans="2:35" x14ac:dyDescent="0.3">
      <c r="B12" s="13" t="s">
        <v>150</v>
      </c>
      <c r="E12" s="23" t="e">
        <f t="shared" ref="E12" si="22">IF(E8&gt;0, MIN(E8,-E10),0)</f>
        <v>#REF!</v>
      </c>
      <c r="F12" s="23" t="e">
        <f t="shared" ref="F12:S12" si="23">IF(F8&gt;0, MIN(F8,-F10),0)</f>
        <v>#REF!</v>
      </c>
      <c r="G12" s="23" t="e">
        <f t="shared" ca="1" si="23"/>
        <v>#REF!</v>
      </c>
      <c r="H12" s="23" t="e">
        <f t="shared" ca="1" si="23"/>
        <v>#REF!</v>
      </c>
      <c r="I12" s="23" t="e">
        <f t="shared" ca="1" si="23"/>
        <v>#REF!</v>
      </c>
      <c r="J12" s="23" t="e">
        <f t="shared" ca="1" si="23"/>
        <v>#REF!</v>
      </c>
      <c r="K12" s="23" t="e">
        <f t="shared" ca="1" si="23"/>
        <v>#REF!</v>
      </c>
      <c r="L12" s="23">
        <f t="shared" ca="1" si="23"/>
        <v>0</v>
      </c>
      <c r="M12" s="23">
        <f t="shared" ca="1" si="23"/>
        <v>0</v>
      </c>
      <c r="N12" s="23">
        <f t="shared" ca="1" si="23"/>
        <v>0</v>
      </c>
      <c r="O12" s="23">
        <f t="shared" ca="1" si="23"/>
        <v>0</v>
      </c>
      <c r="P12" s="23">
        <f t="shared" ca="1" si="23"/>
        <v>0</v>
      </c>
      <c r="Q12" s="23">
        <f t="shared" ca="1" si="23"/>
        <v>0</v>
      </c>
      <c r="R12" s="23">
        <f t="shared" ca="1" si="23"/>
        <v>0</v>
      </c>
      <c r="S12" s="23" t="e">
        <f t="shared" ca="1" si="23"/>
        <v>#REF!</v>
      </c>
      <c r="T12" s="23" t="e">
        <f t="shared" ref="T12:AI12" ca="1" si="24">IF(T8&gt;0, MIN(T8,-T10),0)</f>
        <v>#REF!</v>
      </c>
      <c r="U12" s="23" t="e">
        <f t="shared" ca="1" si="24"/>
        <v>#REF!</v>
      </c>
      <c r="V12" s="23">
        <f t="shared" ca="1" si="24"/>
        <v>0</v>
      </c>
      <c r="W12" s="23">
        <f t="shared" ca="1" si="24"/>
        <v>0</v>
      </c>
      <c r="X12" s="23" t="e">
        <f t="shared" ca="1" si="24"/>
        <v>#REF!</v>
      </c>
      <c r="Y12" s="23" t="e">
        <f t="shared" ca="1" si="24"/>
        <v>#REF!</v>
      </c>
      <c r="Z12" s="23" t="e">
        <f t="shared" ca="1" si="24"/>
        <v>#REF!</v>
      </c>
      <c r="AA12" s="23">
        <f t="shared" ca="1" si="24"/>
        <v>0</v>
      </c>
      <c r="AB12" s="23">
        <f t="shared" ca="1" si="24"/>
        <v>0</v>
      </c>
      <c r="AC12" s="23" t="e">
        <f t="shared" ca="1" si="24"/>
        <v>#REF!</v>
      </c>
      <c r="AD12" s="23" t="e">
        <f t="shared" ca="1" si="24"/>
        <v>#REF!</v>
      </c>
      <c r="AE12" s="23" t="e">
        <f t="shared" ca="1" si="24"/>
        <v>#REF!</v>
      </c>
      <c r="AF12" s="23">
        <f t="shared" ca="1" si="24"/>
        <v>0</v>
      </c>
      <c r="AG12" s="23">
        <f t="shared" ca="1" si="24"/>
        <v>0</v>
      </c>
      <c r="AH12" s="23" t="e">
        <f t="shared" ca="1" si="24"/>
        <v>#REF!</v>
      </c>
      <c r="AI12" s="23">
        <f t="shared" ca="1" si="24"/>
        <v>0</v>
      </c>
    </row>
    <row r="13" spans="2:35" x14ac:dyDescent="0.3">
      <c r="B13" s="13" t="s">
        <v>151</v>
      </c>
      <c r="E13" s="23" t="e">
        <f t="shared" ref="E13" si="25">E10+E11+E12</f>
        <v>#REF!</v>
      </c>
      <c r="F13" s="23" t="e">
        <f t="shared" ref="F13:S13" si="26">F10+F11+F12</f>
        <v>#REF!</v>
      </c>
      <c r="G13" s="23" t="e">
        <f t="shared" ca="1" si="26"/>
        <v>#REF!</v>
      </c>
      <c r="H13" s="23" t="e">
        <f t="shared" ca="1" si="26"/>
        <v>#REF!</v>
      </c>
      <c r="I13" s="23" t="e">
        <f t="shared" ca="1" si="26"/>
        <v>#REF!</v>
      </c>
      <c r="J13" s="23" t="e">
        <f t="shared" ca="1" si="26"/>
        <v>#REF!</v>
      </c>
      <c r="K13" s="23" t="e">
        <f t="shared" ca="1" si="26"/>
        <v>#REF!</v>
      </c>
      <c r="L13" s="23" t="e">
        <f t="shared" ca="1" si="26"/>
        <v>#REF!</v>
      </c>
      <c r="M13" s="23" t="e">
        <f t="shared" ca="1" si="26"/>
        <v>#REF!</v>
      </c>
      <c r="N13" s="23" t="e">
        <f t="shared" ca="1" si="26"/>
        <v>#REF!</v>
      </c>
      <c r="O13" s="23" t="e">
        <f t="shared" ca="1" si="26"/>
        <v>#REF!</v>
      </c>
      <c r="P13" s="23" t="e">
        <f t="shared" ca="1" si="26"/>
        <v>#REF!</v>
      </c>
      <c r="Q13" s="23" t="e">
        <f t="shared" ca="1" si="26"/>
        <v>#REF!</v>
      </c>
      <c r="R13" s="23" t="e">
        <f t="shared" ca="1" si="26"/>
        <v>#REF!</v>
      </c>
      <c r="S13" s="23" t="e">
        <f t="shared" ca="1" si="26"/>
        <v>#REF!</v>
      </c>
      <c r="T13" s="23" t="e">
        <f t="shared" ref="T13:AI13" ca="1" si="27">T10+T11+T12</f>
        <v>#REF!</v>
      </c>
      <c r="U13" s="23" t="e">
        <f t="shared" ca="1" si="27"/>
        <v>#REF!</v>
      </c>
      <c r="V13" s="23" t="e">
        <f t="shared" ca="1" si="27"/>
        <v>#REF!</v>
      </c>
      <c r="W13" s="23" t="e">
        <f t="shared" ca="1" si="27"/>
        <v>#REF!</v>
      </c>
      <c r="X13" s="23" t="e">
        <f t="shared" ca="1" si="27"/>
        <v>#REF!</v>
      </c>
      <c r="Y13" s="23" t="e">
        <f t="shared" ca="1" si="27"/>
        <v>#REF!</v>
      </c>
      <c r="Z13" s="23" t="e">
        <f t="shared" ca="1" si="27"/>
        <v>#REF!</v>
      </c>
      <c r="AA13" s="23" t="e">
        <f t="shared" ca="1" si="27"/>
        <v>#REF!</v>
      </c>
      <c r="AB13" s="23" t="e">
        <f t="shared" ca="1" si="27"/>
        <v>#REF!</v>
      </c>
      <c r="AC13" s="23" t="e">
        <f t="shared" ca="1" si="27"/>
        <v>#REF!</v>
      </c>
      <c r="AD13" s="23" t="e">
        <f t="shared" ca="1" si="27"/>
        <v>#REF!</v>
      </c>
      <c r="AE13" s="23" t="e">
        <f t="shared" ca="1" si="27"/>
        <v>#REF!</v>
      </c>
      <c r="AF13" s="23" t="e">
        <f t="shared" ca="1" si="27"/>
        <v>#REF!</v>
      </c>
      <c r="AG13" s="23" t="e">
        <f t="shared" ca="1" si="27"/>
        <v>#REF!</v>
      </c>
      <c r="AH13" s="23" t="e">
        <f t="shared" ca="1" si="27"/>
        <v>#REF!</v>
      </c>
      <c r="AI13" s="23" t="e">
        <f t="shared" ca="1" si="27"/>
        <v>#REF!</v>
      </c>
    </row>
    <row r="14" spans="2:35" x14ac:dyDescent="0.3">
      <c r="B14" s="13" t="s">
        <v>152</v>
      </c>
      <c r="E14" s="23" t="e">
        <f t="shared" ref="E14" si="28">IF(E8&lt;0,0,IF(E13&lt;0,0,E8-E12))</f>
        <v>#REF!</v>
      </c>
      <c r="F14" s="23" t="e">
        <f t="shared" ref="F14:S14" si="29">IF(F8&lt;0,0,IF(F13&lt;0,0,F8-F12))</f>
        <v>#REF!</v>
      </c>
      <c r="G14" s="23" t="e">
        <f t="shared" ca="1" si="29"/>
        <v>#REF!</v>
      </c>
      <c r="H14" s="23" t="e">
        <f t="shared" ca="1" si="29"/>
        <v>#REF!</v>
      </c>
      <c r="I14" s="23" t="e">
        <f t="shared" ca="1" si="29"/>
        <v>#REF!</v>
      </c>
      <c r="J14" s="23" t="e">
        <f t="shared" ca="1" si="29"/>
        <v>#REF!</v>
      </c>
      <c r="K14" s="23" t="e">
        <f t="shared" ca="1" si="29"/>
        <v>#REF!</v>
      </c>
      <c r="L14" s="23">
        <f t="shared" ca="1" si="29"/>
        <v>0</v>
      </c>
      <c r="M14" s="23">
        <f t="shared" ca="1" si="29"/>
        <v>0</v>
      </c>
      <c r="N14" s="23">
        <f t="shared" ca="1" si="29"/>
        <v>0</v>
      </c>
      <c r="O14" s="23">
        <f t="shared" ca="1" si="29"/>
        <v>0</v>
      </c>
      <c r="P14" s="23">
        <f t="shared" ca="1" si="29"/>
        <v>0</v>
      </c>
      <c r="Q14" s="23">
        <f t="shared" ca="1" si="29"/>
        <v>0</v>
      </c>
      <c r="R14" s="23">
        <f t="shared" ca="1" si="29"/>
        <v>0</v>
      </c>
      <c r="S14" s="23" t="e">
        <f t="shared" ca="1" si="29"/>
        <v>#REF!</v>
      </c>
      <c r="T14" s="23" t="e">
        <f t="shared" ref="T14:AI14" ca="1" si="30">IF(T8&lt;0,0,IF(T13&lt;0,0,T8-T12))</f>
        <v>#REF!</v>
      </c>
      <c r="U14" s="23" t="e">
        <f t="shared" ca="1" si="30"/>
        <v>#REF!</v>
      </c>
      <c r="V14" s="23">
        <f t="shared" ca="1" si="30"/>
        <v>0</v>
      </c>
      <c r="W14" s="23">
        <f t="shared" ca="1" si="30"/>
        <v>0</v>
      </c>
      <c r="X14" s="23" t="e">
        <f t="shared" ca="1" si="30"/>
        <v>#REF!</v>
      </c>
      <c r="Y14" s="23" t="e">
        <f t="shared" ca="1" si="30"/>
        <v>#REF!</v>
      </c>
      <c r="Z14" s="23" t="e">
        <f t="shared" ca="1" si="30"/>
        <v>#REF!</v>
      </c>
      <c r="AA14" s="23">
        <f t="shared" ca="1" si="30"/>
        <v>0</v>
      </c>
      <c r="AB14" s="23">
        <f t="shared" ca="1" si="30"/>
        <v>0</v>
      </c>
      <c r="AC14" s="23" t="e">
        <f t="shared" ca="1" si="30"/>
        <v>#REF!</v>
      </c>
      <c r="AD14" s="23" t="e">
        <f t="shared" ca="1" si="30"/>
        <v>#REF!</v>
      </c>
      <c r="AE14" s="23" t="e">
        <f t="shared" ca="1" si="30"/>
        <v>#REF!</v>
      </c>
      <c r="AF14" s="23">
        <f t="shared" ca="1" si="30"/>
        <v>0</v>
      </c>
      <c r="AG14" s="23">
        <f t="shared" ca="1" si="30"/>
        <v>0</v>
      </c>
      <c r="AH14" s="23" t="e">
        <f t="shared" ca="1" si="30"/>
        <v>#REF!</v>
      </c>
      <c r="AI14" s="23">
        <f t="shared" ca="1" si="30"/>
        <v>0</v>
      </c>
    </row>
    <row r="15" spans="2:35" x14ac:dyDescent="0.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row>
    <row r="16" spans="2:35" x14ac:dyDescent="0.3">
      <c r="B16" s="13" t="s">
        <v>153</v>
      </c>
      <c r="E16" s="23" t="e">
        <f>IF(OR(E3&lt;Inputs!$E$121, E3&gt;=Inputs!$E$121+Inputs!$E$122),0,1)*Inputs!$E$120</f>
        <v>#REF!</v>
      </c>
      <c r="F16" s="23" t="e">
        <f>IF(OR(F3&lt;Inputs!$E$121, F3&gt;=Inputs!$E$121+Inputs!$E$122),0,1)*Inputs!$E$120</f>
        <v>#REF!</v>
      </c>
      <c r="G16" s="23" t="e">
        <f>IF(OR(G3&lt;Inputs!$E$121, G3&gt;=Inputs!$E$121+Inputs!$E$122),0,1)*Inputs!$E$120</f>
        <v>#REF!</v>
      </c>
      <c r="H16" s="23" t="e">
        <f>IF(OR(H3&lt;Inputs!$E$121, H3&gt;=Inputs!$E$121+Inputs!$E$122),0,1)*Inputs!$E$120</f>
        <v>#REF!</v>
      </c>
      <c r="I16" s="23" t="e">
        <f>IF(OR(I3&lt;Inputs!$E$121, I3&gt;=Inputs!$E$121+Inputs!$E$122),0,1)*Inputs!$E$120</f>
        <v>#REF!</v>
      </c>
      <c r="J16" s="23" t="e">
        <f>IF(OR(J3&lt;Inputs!$E$121, J3&gt;=Inputs!$E$121+Inputs!$E$122),0,1)*Inputs!$E$120</f>
        <v>#REF!</v>
      </c>
      <c r="K16" s="23" t="e">
        <f>IF(OR(K3&lt;Inputs!$E$121, K3&gt;=Inputs!$E$121+Inputs!$E$122),0,1)*Inputs!$E$120</f>
        <v>#REF!</v>
      </c>
      <c r="L16" s="23" t="e">
        <f>IF(OR(L3&lt;Inputs!$E$121, L3&gt;=Inputs!$E$121+Inputs!$E$122),0,1)*Inputs!$E$120</f>
        <v>#REF!</v>
      </c>
      <c r="M16" s="23" t="e">
        <f>IF(OR(M3&lt;Inputs!$E$121, M3&gt;=Inputs!$E$121+Inputs!$E$122),0,1)*Inputs!$E$120</f>
        <v>#REF!</v>
      </c>
      <c r="N16" s="23" t="e">
        <f>IF(OR(N3&lt;Inputs!$E$121, N3&gt;=Inputs!$E$121+Inputs!$E$122),0,1)*Inputs!$E$120</f>
        <v>#REF!</v>
      </c>
      <c r="O16" s="23" t="e">
        <f>IF(OR(O3&lt;Inputs!$E$121, O3&gt;=Inputs!$E$121+Inputs!$E$122),0,1)*Inputs!$E$120</f>
        <v>#REF!</v>
      </c>
      <c r="P16" s="23" t="e">
        <f>IF(OR(P3&lt;Inputs!$E$121, P3&gt;=Inputs!$E$121+Inputs!$E$122),0,1)*Inputs!$E$120</f>
        <v>#REF!</v>
      </c>
      <c r="Q16" s="23" t="e">
        <f>IF(OR(Q3&lt;Inputs!$E$121, Q3&gt;=Inputs!$E$121+Inputs!$E$122),0,1)*Inputs!$E$120</f>
        <v>#REF!</v>
      </c>
      <c r="R16" s="23" t="e">
        <f>IF(OR(R3&lt;Inputs!$E$121, R3&gt;=Inputs!$E$121+Inputs!$E$122),0,1)*Inputs!$E$120</f>
        <v>#REF!</v>
      </c>
      <c r="S16" s="23" t="e">
        <f>IF(OR(S3&lt;Inputs!$E$121, S3&gt;=Inputs!$E$121+Inputs!$E$122),0,1)*Inputs!$E$120</f>
        <v>#REF!</v>
      </c>
      <c r="T16" s="23" t="e">
        <f>IF(OR(T3&lt;Inputs!$E$121, T3&gt;=Inputs!$E$121+Inputs!$E$122),0,1)*Inputs!$E$120</f>
        <v>#REF!</v>
      </c>
      <c r="U16" s="23" t="e">
        <f>IF(OR(U3&lt;Inputs!$E$121, U3&gt;=Inputs!$E$121+Inputs!$E$122),0,1)*Inputs!$E$120</f>
        <v>#REF!</v>
      </c>
      <c r="V16" s="23" t="e">
        <f>IF(OR(V3&lt;Inputs!$E$121, V3&gt;=Inputs!$E$121+Inputs!$E$122),0,1)*Inputs!$E$120</f>
        <v>#REF!</v>
      </c>
      <c r="W16" s="23" t="e">
        <f>IF(OR(W3&lt;Inputs!$E$121, W3&gt;=Inputs!$E$121+Inputs!$E$122),0,1)*Inputs!$E$120</f>
        <v>#REF!</v>
      </c>
      <c r="X16" s="23" t="e">
        <f>IF(OR(X3&lt;Inputs!$E$121, X3&gt;=Inputs!$E$121+Inputs!$E$122),0,1)*Inputs!$E$120</f>
        <v>#REF!</v>
      </c>
      <c r="Y16" s="23" t="e">
        <f>IF(OR(Y3&lt;Inputs!$E$121, Y3&gt;=Inputs!$E$121+Inputs!$E$122),0,1)*Inputs!$E$120</f>
        <v>#REF!</v>
      </c>
      <c r="Z16" s="23" t="e">
        <f>IF(OR(Z3&lt;Inputs!$E$121, Z3&gt;=Inputs!$E$121+Inputs!$E$122),0,1)*Inputs!$E$120</f>
        <v>#REF!</v>
      </c>
      <c r="AA16" s="23" t="e">
        <f>IF(OR(AA3&lt;Inputs!$E$121, AA3&gt;=Inputs!$E$121+Inputs!$E$122),0,1)*Inputs!$E$120</f>
        <v>#REF!</v>
      </c>
      <c r="AB16" s="23" t="e">
        <f>IF(OR(AB3&lt;Inputs!$E$121, AB3&gt;=Inputs!$E$121+Inputs!$E$122),0,1)*Inputs!$E$120</f>
        <v>#REF!</v>
      </c>
      <c r="AC16" s="23" t="e">
        <f>IF(OR(AC3&lt;Inputs!$E$121, AC3&gt;=Inputs!$E$121+Inputs!$E$122),0,1)*Inputs!$E$120</f>
        <v>#REF!</v>
      </c>
      <c r="AD16" s="23" t="e">
        <f>IF(OR(AD3&lt;Inputs!$E$121, AD3&gt;=Inputs!$E$121+Inputs!$E$122),0,1)*Inputs!$E$120</f>
        <v>#REF!</v>
      </c>
      <c r="AE16" s="23" t="e">
        <f>IF(OR(AE3&lt;Inputs!$E$121, AE3&gt;=Inputs!$E$121+Inputs!$E$122),0,1)*Inputs!$E$120</f>
        <v>#REF!</v>
      </c>
      <c r="AF16" s="23" t="e">
        <f>IF(OR(AF3&lt;Inputs!$E$121, AF3&gt;=Inputs!$E$121+Inputs!$E$122),0,1)*Inputs!$E$120</f>
        <v>#REF!</v>
      </c>
      <c r="AG16" s="23" t="e">
        <f>IF(OR(AG3&lt;Inputs!$E$121, AG3&gt;=Inputs!$E$121+Inputs!$E$122),0,1)*Inputs!$E$120</f>
        <v>#REF!</v>
      </c>
      <c r="AH16" s="23" t="e">
        <f>IF(OR(AH3&lt;Inputs!$E$121, AH3&gt;=Inputs!$E$121+Inputs!$E$122),0,1)*Inputs!$E$120</f>
        <v>#REF!</v>
      </c>
      <c r="AI16" s="23" t="e">
        <f>IF(OR(AI3&lt;Inputs!$E$121, AI3&gt;=Inputs!$E$121+Inputs!$E$122),0,1)*Inputs!$E$120</f>
        <v>#REF!</v>
      </c>
    </row>
    <row r="18" spans="2:35" x14ac:dyDescent="0.3">
      <c r="B18" s="13" t="s">
        <v>154</v>
      </c>
      <c r="E18" s="23" t="e">
        <f>IF(OR(E14&lt;0, E16=1), 0, E14*Inputs!$E$118)</f>
        <v>#REF!</v>
      </c>
      <c r="F18" s="23" t="e">
        <f>IF(OR(F14&lt;0, F16=1), 0, F14*Inputs!$E$118)</f>
        <v>#REF!</v>
      </c>
      <c r="G18" s="23" t="e">
        <f ca="1">IF(OR(G14&lt;0, G16=1), 0, G14*Inputs!$E$118)</f>
        <v>#REF!</v>
      </c>
      <c r="H18" s="23" t="e">
        <f ca="1">IF(OR(H14&lt;0, H16=1), 0, H14*Inputs!$E$118)</f>
        <v>#REF!</v>
      </c>
      <c r="I18" s="23" t="e">
        <f ca="1">IF(OR(I14&lt;0, I16=1), 0, I14*Inputs!$E$118)</f>
        <v>#REF!</v>
      </c>
      <c r="J18" s="23" t="e">
        <f ca="1">IF(OR(J14&lt;0, J16=1), 0, J14*Inputs!$E$118)</f>
        <v>#REF!</v>
      </c>
      <c r="K18" s="23" t="e">
        <f ca="1">IF(OR(K14&lt;0, K16=1), 0, K14*Inputs!$E$118)</f>
        <v>#REF!</v>
      </c>
      <c r="L18" s="23" t="e">
        <f ca="1">IF(OR(L14&lt;0, L16=1), 0, L14*Inputs!$E$118)</f>
        <v>#REF!</v>
      </c>
      <c r="M18" s="23" t="e">
        <f ca="1">IF(OR(M14&lt;0, M16=1), 0, M14*Inputs!$E$118)</f>
        <v>#REF!</v>
      </c>
      <c r="N18" s="23" t="e">
        <f ca="1">IF(OR(N14&lt;0, N16=1), 0, N14*Inputs!$E$118)</f>
        <v>#REF!</v>
      </c>
      <c r="O18" s="23" t="e">
        <f ca="1">IF(OR(O14&lt;0, O16=1), 0, O14*Inputs!$E$118)</f>
        <v>#REF!</v>
      </c>
      <c r="P18" s="23" t="e">
        <f ca="1">IF(OR(P14&lt;0, P16=1), 0, P14*Inputs!$E$118)</f>
        <v>#REF!</v>
      </c>
      <c r="Q18" s="23" t="e">
        <f ca="1">IF(OR(Q14&lt;0, Q16=1), 0, Q14*Inputs!$E$118)</f>
        <v>#REF!</v>
      </c>
      <c r="R18" s="23" t="e">
        <f ca="1">IF(OR(R14&lt;0, R16=1), 0, R14*Inputs!$E$118)</f>
        <v>#REF!</v>
      </c>
      <c r="S18" s="23" t="e">
        <f ca="1">IF(OR(S14&lt;0, S16=1), 0, S14*Inputs!$E$118)</f>
        <v>#REF!</v>
      </c>
      <c r="T18" s="23" t="e">
        <f ca="1">IF(OR(T14&lt;0, T16=1), 0, T14*Inputs!$E$118)</f>
        <v>#REF!</v>
      </c>
      <c r="U18" s="23" t="e">
        <f ca="1">IF(OR(U14&lt;0, U16=1), 0, U14*Inputs!$E$118)</f>
        <v>#REF!</v>
      </c>
      <c r="V18" s="23" t="e">
        <f ca="1">IF(OR(V14&lt;0, V16=1), 0, V14*Inputs!$E$118)</f>
        <v>#REF!</v>
      </c>
      <c r="W18" s="23" t="e">
        <f ca="1">IF(OR(W14&lt;0, W16=1), 0, W14*Inputs!$E$118)</f>
        <v>#REF!</v>
      </c>
      <c r="X18" s="23" t="e">
        <f ca="1">IF(OR(X14&lt;0, X16=1), 0, X14*Inputs!$E$118)</f>
        <v>#REF!</v>
      </c>
      <c r="Y18" s="23" t="e">
        <f ca="1">IF(OR(Y14&lt;0, Y16=1), 0, Y14*Inputs!$E$118)</f>
        <v>#REF!</v>
      </c>
      <c r="Z18" s="23" t="e">
        <f ca="1">IF(OR(Z14&lt;0, Z16=1), 0, Z14*Inputs!$E$118)</f>
        <v>#REF!</v>
      </c>
      <c r="AA18" s="23" t="e">
        <f ca="1">IF(OR(AA14&lt;0, AA16=1), 0, AA14*Inputs!$E$118)</f>
        <v>#REF!</v>
      </c>
      <c r="AB18" s="23" t="e">
        <f ca="1">IF(OR(AB14&lt;0, AB16=1), 0, AB14*Inputs!$E$118)</f>
        <v>#REF!</v>
      </c>
      <c r="AC18" s="23" t="e">
        <f ca="1">IF(OR(AC14&lt;0, AC16=1), 0, AC14*Inputs!$E$118)</f>
        <v>#REF!</v>
      </c>
      <c r="AD18" s="23" t="e">
        <f ca="1">IF(OR(AD14&lt;0, AD16=1), 0, AD14*Inputs!$E$118)</f>
        <v>#REF!</v>
      </c>
      <c r="AE18" s="23" t="e">
        <f ca="1">IF(OR(AE14&lt;0, AE16=1), 0, AE14*Inputs!$E$118)</f>
        <v>#REF!</v>
      </c>
      <c r="AF18" s="23" t="e">
        <f ca="1">IF(OR(AF14&lt;0, AF16=1), 0, AF14*Inputs!$E$118)</f>
        <v>#REF!</v>
      </c>
      <c r="AG18" s="23" t="e">
        <f ca="1">IF(OR(AG14&lt;0, AG16=1), 0, AG14*Inputs!$E$118)</f>
        <v>#REF!</v>
      </c>
      <c r="AH18" s="23" t="e">
        <f ca="1">IF(OR(AH14&lt;0, AH16=1), 0, AH14*Inputs!$E$118)</f>
        <v>#REF!</v>
      </c>
      <c r="AI18" s="23" t="e">
        <f ca="1">IF(OR(AI14&lt;0, AI16=1), 0, AI14*Inputs!$E$118)</f>
        <v>#REF!</v>
      </c>
    </row>
    <row r="19" spans="2:35" x14ac:dyDescent="0.3">
      <c r="B19" s="13" t="s">
        <v>155</v>
      </c>
      <c r="E19" s="23" t="e">
        <f>IF(Financials!#REF!&lt;0,0,Financials!#REF!*Inputs!$E$119)</f>
        <v>#REF!</v>
      </c>
      <c r="F19" s="23" t="e">
        <f>IF(Financials!#REF!&lt;0,0,Financials!#REF!*Inputs!$E$119)</f>
        <v>#REF!</v>
      </c>
      <c r="G19" s="23" t="e">
        <f>IF(Financials!#REF!&lt;0,0,Financials!#REF!*Inputs!$E$119)</f>
        <v>#REF!</v>
      </c>
      <c r="H19" s="23" t="e">
        <f>IF(Financials!#REF!&lt;0,0,Financials!#REF!*Inputs!$E$119)</f>
        <v>#REF!</v>
      </c>
      <c r="I19" s="23" t="e">
        <f>IF(Financials!#REF!&lt;0,0,Financials!#REF!*Inputs!$E$119)</f>
        <v>#REF!</v>
      </c>
      <c r="J19" s="23" t="e">
        <f>IF(Financials!#REF!&lt;0,0,Financials!#REF!*Inputs!$E$119)</f>
        <v>#REF!</v>
      </c>
      <c r="K19" s="23" t="e">
        <f>IF(Financials!#REF!&lt;0,0,Financials!#REF!*Inputs!$E$119)</f>
        <v>#REF!</v>
      </c>
      <c r="L19" s="23">
        <f>IF(Financials!E25&lt;0,0,Financials!E25*Inputs!$E$119)</f>
        <v>0</v>
      </c>
      <c r="M19" s="23">
        <f ca="1">IF(Financials!F25&lt;0,0,Financials!F25*Inputs!$E$119)</f>
        <v>0</v>
      </c>
      <c r="N19" s="23">
        <f ca="1">IF(Financials!G25&lt;0,0,Financials!G25*Inputs!$E$119)</f>
        <v>0</v>
      </c>
      <c r="O19" s="23">
        <f ca="1">IF(Financials!H25&lt;0,0,Financials!H25*Inputs!$E$119)</f>
        <v>0.66906688499999944</v>
      </c>
      <c r="P19" s="23">
        <f ca="1">IF(Financials!I25&lt;0,0,Financials!I25*Inputs!$E$119)</f>
        <v>0</v>
      </c>
      <c r="Q19" s="23">
        <f ca="1">IF(Financials!J25&lt;0,0,Financials!J25*Inputs!$E$119)</f>
        <v>0</v>
      </c>
      <c r="R19" s="23">
        <f ca="1">IF(Financials!K25&lt;0,0,Financials!K25*Inputs!$E$119)</f>
        <v>0</v>
      </c>
      <c r="S19" s="23">
        <f ca="1">IF(Financials!L25&lt;0,0,Financials!L25*Inputs!$E$119)</f>
        <v>0.68756985517159075</v>
      </c>
      <c r="T19" s="23">
        <f ca="1">IF(Financials!M25&lt;0,0,Financials!M25*Inputs!$E$119)</f>
        <v>0.6883943792129531</v>
      </c>
      <c r="U19" s="23">
        <f ca="1">IF(Financials!N25&lt;0,0,Financials!N25*Inputs!$E$119)</f>
        <v>0.68029909951783829</v>
      </c>
      <c r="V19" s="23">
        <f ca="1">IF(Financials!O25&lt;0,0,Financials!O25*Inputs!$E$119)</f>
        <v>0</v>
      </c>
      <c r="W19" s="23">
        <f ca="1">IF(Financials!P25&lt;0,0,Financials!P25*Inputs!$E$119)</f>
        <v>0</v>
      </c>
      <c r="X19" s="23">
        <f ca="1">IF(Financials!Q25&lt;0,0,Financials!Q25*Inputs!$E$119)</f>
        <v>0.6269065973285145</v>
      </c>
      <c r="Y19" s="23">
        <f ca="1">IF(Financials!R25&lt;0,0,Financials!R25*Inputs!$E$119)</f>
        <v>0.58457090468124717</v>
      </c>
      <c r="Z19" s="23">
        <f ca="1">IF(Financials!S25&lt;0,0,Financials!S25*Inputs!$E$119)</f>
        <v>0.54718212551567913</v>
      </c>
      <c r="AA19" s="23">
        <f ca="1">IF(Financials!T25&lt;0,0,Financials!T25*Inputs!$E$119)</f>
        <v>0</v>
      </c>
      <c r="AB19" s="23">
        <f ca="1">IF(Financials!U25&lt;0,0,Financials!U25*Inputs!$E$119)</f>
        <v>0</v>
      </c>
      <c r="AC19" s="23">
        <f ca="1">IF(Financials!V25&lt;0,0,Financials!V25*Inputs!$E$119)</f>
        <v>0.35235602880563094</v>
      </c>
      <c r="AD19" s="23">
        <f ca="1">IF(Financials!W25&lt;0,0,Financials!W25*Inputs!$E$119)</f>
        <v>0.24929140364635474</v>
      </c>
      <c r="AE19" s="23">
        <f ca="1">IF(Financials!X25&lt;0,0,Financials!X25*Inputs!$E$119)</f>
        <v>0.12788076484449531</v>
      </c>
      <c r="AF19" s="23">
        <f ca="1">IF(Financials!Y25&lt;0,0,Financials!Y25*Inputs!$E$119)</f>
        <v>0</v>
      </c>
      <c r="AG19" s="23">
        <f ca="1">IF(Financials!Z25&lt;0,0,Financials!Z25*Inputs!$E$119)</f>
        <v>0</v>
      </c>
      <c r="AH19" s="23">
        <f ca="1">IF(Financials!AA25&lt;0,0,Financials!AA25*Inputs!$E$119)</f>
        <v>0</v>
      </c>
      <c r="AI19" s="23">
        <f ca="1">IF(Financials!AB25&lt;0,0,Financials!AB25*Inputs!$E$119)</f>
        <v>0</v>
      </c>
    </row>
    <row r="20" spans="2:35" x14ac:dyDescent="0.3">
      <c r="B20" s="13" t="s">
        <v>156</v>
      </c>
      <c r="E20" s="23" t="e">
        <f t="shared" ref="E20" si="31">MAX(E18,E19)</f>
        <v>#REF!</v>
      </c>
      <c r="F20" s="23" t="e">
        <f t="shared" ref="F20:S20" si="32">MAX(F18,F19)</f>
        <v>#REF!</v>
      </c>
      <c r="G20" s="23" t="e">
        <f t="shared" ca="1" si="32"/>
        <v>#REF!</v>
      </c>
      <c r="H20" s="23" t="e">
        <f t="shared" ca="1" si="32"/>
        <v>#REF!</v>
      </c>
      <c r="I20" s="23" t="e">
        <f t="shared" ca="1" si="32"/>
        <v>#REF!</v>
      </c>
      <c r="J20" s="23" t="e">
        <f t="shared" ca="1" si="32"/>
        <v>#REF!</v>
      </c>
      <c r="K20" s="23" t="e">
        <f t="shared" ca="1" si="32"/>
        <v>#REF!</v>
      </c>
      <c r="L20" s="23" t="e">
        <f t="shared" ca="1" si="32"/>
        <v>#REF!</v>
      </c>
      <c r="M20" s="23" t="e">
        <f t="shared" ca="1" si="32"/>
        <v>#REF!</v>
      </c>
      <c r="N20" s="23" t="e">
        <f t="shared" ca="1" si="32"/>
        <v>#REF!</v>
      </c>
      <c r="O20" s="23" t="e">
        <f t="shared" ca="1" si="32"/>
        <v>#REF!</v>
      </c>
      <c r="P20" s="23" t="e">
        <f t="shared" ca="1" si="32"/>
        <v>#REF!</v>
      </c>
      <c r="Q20" s="23" t="e">
        <f t="shared" ca="1" si="32"/>
        <v>#REF!</v>
      </c>
      <c r="R20" s="23" t="e">
        <f t="shared" ca="1" si="32"/>
        <v>#REF!</v>
      </c>
      <c r="S20" s="23" t="e">
        <f t="shared" ca="1" si="32"/>
        <v>#REF!</v>
      </c>
      <c r="T20" s="23" t="e">
        <f t="shared" ref="T20:AI20" ca="1" si="33">MAX(T18,T19)</f>
        <v>#REF!</v>
      </c>
      <c r="U20" s="23" t="e">
        <f t="shared" ca="1" si="33"/>
        <v>#REF!</v>
      </c>
      <c r="V20" s="23" t="e">
        <f t="shared" ca="1" si="33"/>
        <v>#REF!</v>
      </c>
      <c r="W20" s="23" t="e">
        <f t="shared" ca="1" si="33"/>
        <v>#REF!</v>
      </c>
      <c r="X20" s="23" t="e">
        <f t="shared" ca="1" si="33"/>
        <v>#REF!</v>
      </c>
      <c r="Y20" s="23" t="e">
        <f t="shared" ca="1" si="33"/>
        <v>#REF!</v>
      </c>
      <c r="Z20" s="23" t="e">
        <f t="shared" ca="1" si="33"/>
        <v>#REF!</v>
      </c>
      <c r="AA20" s="23" t="e">
        <f t="shared" ca="1" si="33"/>
        <v>#REF!</v>
      </c>
      <c r="AB20" s="23" t="e">
        <f t="shared" ca="1" si="33"/>
        <v>#REF!</v>
      </c>
      <c r="AC20" s="23" t="e">
        <f t="shared" ca="1" si="33"/>
        <v>#REF!</v>
      </c>
      <c r="AD20" s="23" t="e">
        <f t="shared" ca="1" si="33"/>
        <v>#REF!</v>
      </c>
      <c r="AE20" s="23" t="e">
        <f t="shared" ca="1" si="33"/>
        <v>#REF!</v>
      </c>
      <c r="AF20" s="23" t="e">
        <f t="shared" ca="1" si="33"/>
        <v>#REF!</v>
      </c>
      <c r="AG20" s="23" t="e">
        <f t="shared" ca="1" si="33"/>
        <v>#REF!</v>
      </c>
      <c r="AH20" s="23" t="e">
        <f t="shared" ca="1" si="33"/>
        <v>#REF!</v>
      </c>
      <c r="AI20" s="23" t="e">
        <f t="shared" ca="1" si="33"/>
        <v>#REF!</v>
      </c>
    </row>
    <row r="21" spans="2:35" x14ac:dyDescent="0.3">
      <c r="B21" s="13" t="s">
        <v>157</v>
      </c>
      <c r="E21" s="38" t="e">
        <f>IF(E20=0,0,IF(E20=E19,Inputs!$E$119,Inputs!$E$118))</f>
        <v>#REF!</v>
      </c>
      <c r="F21" s="38" t="e">
        <f>IF(F20=0,0,IF(F20=F19,Inputs!$E$119,Inputs!$E$118))</f>
        <v>#REF!</v>
      </c>
      <c r="G21" s="38" t="e">
        <f ca="1">IF(G20=0,0,IF(G20=G19,Inputs!$E$119,Inputs!$E$118))</f>
        <v>#REF!</v>
      </c>
      <c r="H21" s="38" t="e">
        <f ca="1">IF(H20=0,0,IF(H20=H19,Inputs!$E$119,Inputs!$E$118))</f>
        <v>#REF!</v>
      </c>
      <c r="I21" s="38" t="e">
        <f ca="1">IF(I20=0,0,IF(I20=I19,Inputs!$E$119,Inputs!$E$118))</f>
        <v>#REF!</v>
      </c>
      <c r="J21" s="38" t="e">
        <f ca="1">IF(J20=0,0,IF(J20=J19,Inputs!$E$119,Inputs!$E$118))</f>
        <v>#REF!</v>
      </c>
      <c r="K21" s="38" t="e">
        <f ca="1">IF(K20=0,0,IF(K20=K19,Inputs!$E$119,Inputs!$E$118))</f>
        <v>#REF!</v>
      </c>
      <c r="L21" s="38" t="e">
        <f ca="1">IF(L20=0,0,IF(L20=L19,Inputs!$E$119,Inputs!$E$118))</f>
        <v>#REF!</v>
      </c>
      <c r="M21" s="38" t="e">
        <f ca="1">IF(M20=0,0,IF(M20=M19,Inputs!$E$119,Inputs!$E$118))</f>
        <v>#REF!</v>
      </c>
      <c r="N21" s="38" t="e">
        <f ca="1">IF(N20=0,0,IF(N20=N19,Inputs!$E$119,Inputs!$E$118))</f>
        <v>#REF!</v>
      </c>
      <c r="O21" s="38" t="e">
        <f ca="1">IF(O20=0,0,IF(O20=O19,Inputs!$E$119,Inputs!$E$118))</f>
        <v>#REF!</v>
      </c>
      <c r="P21" s="38" t="e">
        <f ca="1">IF(P20=0,0,IF(P20=P19,Inputs!$E$119,Inputs!$E$118))</f>
        <v>#REF!</v>
      </c>
      <c r="Q21" s="38" t="e">
        <f ca="1">IF(Q20=0,0,IF(Q20=Q19,Inputs!$E$119,Inputs!$E$118))</f>
        <v>#REF!</v>
      </c>
      <c r="R21" s="38" t="e">
        <f ca="1">IF(R20=0,0,IF(R20=R19,Inputs!$E$119,Inputs!$E$118))</f>
        <v>#REF!</v>
      </c>
      <c r="S21" s="38" t="e">
        <f ca="1">IF(S20=0,0,IF(S20=S19,Inputs!$E$119,Inputs!$E$118))</f>
        <v>#REF!</v>
      </c>
      <c r="T21" s="38" t="e">
        <f ca="1">IF(T20=0,0,IF(T20=T19,Inputs!$E$119,Inputs!$E$118))</f>
        <v>#REF!</v>
      </c>
      <c r="U21" s="38" t="e">
        <f ca="1">IF(U20=0,0,IF(U20=U19,Inputs!$E$119,Inputs!$E$118))</f>
        <v>#REF!</v>
      </c>
      <c r="V21" s="38" t="e">
        <f ca="1">IF(V20=0,0,IF(V20=V19,Inputs!$E$119,Inputs!$E$118))</f>
        <v>#REF!</v>
      </c>
      <c r="W21" s="38" t="e">
        <f ca="1">IF(W20=0,0,IF(W20=W19,Inputs!$E$119,Inputs!$E$118))</f>
        <v>#REF!</v>
      </c>
      <c r="X21" s="38" t="e">
        <f ca="1">IF(X20=0,0,IF(X20=X19,Inputs!$E$119,Inputs!$E$118))</f>
        <v>#REF!</v>
      </c>
      <c r="Y21" s="38" t="e">
        <f ca="1">IF(Y20=0,0,IF(Y20=Y19,Inputs!$E$119,Inputs!$E$118))</f>
        <v>#REF!</v>
      </c>
      <c r="Z21" s="38" t="e">
        <f ca="1">IF(Z20=0,0,IF(Z20=Z19,Inputs!$E$119,Inputs!$E$118))</f>
        <v>#REF!</v>
      </c>
      <c r="AA21" s="38" t="e">
        <f ca="1">IF(AA20=0,0,IF(AA20=AA19,Inputs!$E$119,Inputs!$E$118))</f>
        <v>#REF!</v>
      </c>
      <c r="AB21" s="38" t="e">
        <f ca="1">IF(AB20=0,0,IF(AB20=AB19,Inputs!$E$119,Inputs!$E$118))</f>
        <v>#REF!</v>
      </c>
      <c r="AC21" s="38" t="e">
        <f ca="1">IF(AC20=0,0,IF(AC20=AC19,Inputs!$E$119,Inputs!$E$118))</f>
        <v>#REF!</v>
      </c>
      <c r="AD21" s="38" t="e">
        <f ca="1">IF(AD20=0,0,IF(AD20=AD19,Inputs!$E$119,Inputs!$E$118))</f>
        <v>#REF!</v>
      </c>
      <c r="AE21" s="38" t="e">
        <f ca="1">IF(AE20=0,0,IF(AE20=AE19,Inputs!$E$119,Inputs!$E$118))</f>
        <v>#REF!</v>
      </c>
      <c r="AF21" s="38" t="e">
        <f ca="1">IF(AF20=0,0,IF(AF20=AF19,Inputs!$E$119,Inputs!$E$118))</f>
        <v>#REF!</v>
      </c>
      <c r="AG21" s="38" t="e">
        <f ca="1">IF(AG20=0,0,IF(AG20=AG19,Inputs!$E$119,Inputs!$E$118))</f>
        <v>#REF!</v>
      </c>
      <c r="AH21" s="38" t="e">
        <f ca="1">IF(AH20=0,0,IF(AH20=AH19,Inputs!$E$119,Inputs!$E$118))</f>
        <v>#REF!</v>
      </c>
      <c r="AI21" s="38" t="e">
        <f ca="1">IF(AI20=0,0,IF(AI20=AI19,Inputs!$E$119,Inputs!$E$118))</f>
        <v>#REF!</v>
      </c>
    </row>
    <row r="23" spans="2:35" x14ac:dyDescent="0.3">
      <c r="B23" s="13" t="s">
        <v>158</v>
      </c>
      <c r="E23" s="8" t="e">
        <f>IF(E20=E19,D23+E20,D23)</f>
        <v>#REF!</v>
      </c>
      <c r="F23" s="8" t="e">
        <f>IF(F20=F19,E23+F20,E23)</f>
        <v>#REF!</v>
      </c>
      <c r="G23" s="8" t="e">
        <f t="shared" ref="G23:S23" ca="1" si="34">IF(G20=G19,F23+G20,F23)</f>
        <v>#REF!</v>
      </c>
      <c r="H23" s="8" t="e">
        <f t="shared" ca="1" si="34"/>
        <v>#REF!</v>
      </c>
      <c r="I23" s="8" t="e">
        <f t="shared" ca="1" si="34"/>
        <v>#REF!</v>
      </c>
      <c r="J23" s="8" t="e">
        <f t="shared" ca="1" si="34"/>
        <v>#REF!</v>
      </c>
      <c r="K23" s="8" t="e">
        <f t="shared" ca="1" si="34"/>
        <v>#REF!</v>
      </c>
      <c r="L23" s="8" t="e">
        <f t="shared" ca="1" si="34"/>
        <v>#REF!</v>
      </c>
      <c r="M23" s="8" t="e">
        <f t="shared" ca="1" si="34"/>
        <v>#REF!</v>
      </c>
      <c r="N23" s="8" t="e">
        <f t="shared" ca="1" si="34"/>
        <v>#REF!</v>
      </c>
      <c r="O23" s="8" t="e">
        <f t="shared" ca="1" si="34"/>
        <v>#REF!</v>
      </c>
      <c r="P23" s="8" t="e">
        <f t="shared" ca="1" si="34"/>
        <v>#REF!</v>
      </c>
      <c r="Q23" s="8" t="e">
        <f t="shared" ca="1" si="34"/>
        <v>#REF!</v>
      </c>
      <c r="R23" s="8" t="e">
        <f t="shared" ca="1" si="34"/>
        <v>#REF!</v>
      </c>
      <c r="S23" s="8" t="e">
        <f t="shared" ca="1" si="34"/>
        <v>#REF!</v>
      </c>
      <c r="T23" s="8" t="e">
        <f t="shared" ref="T23" ca="1" si="35">IF(T20=T19,S23+T20,S23)</f>
        <v>#REF!</v>
      </c>
      <c r="U23" s="8" t="e">
        <f t="shared" ref="U23" ca="1" si="36">IF(U20=U19,T23+U20,T23)</f>
        <v>#REF!</v>
      </c>
      <c r="V23" s="8" t="e">
        <f t="shared" ref="V23" ca="1" si="37">IF(V20=V19,U23+V20,U23)</f>
        <v>#REF!</v>
      </c>
      <c r="W23" s="8" t="e">
        <f t="shared" ref="W23" ca="1" si="38">IF(W20=W19,V23+W20,V23)</f>
        <v>#REF!</v>
      </c>
      <c r="X23" s="8" t="e">
        <f t="shared" ref="X23" ca="1" si="39">IF(X20=X19,W23+X20,W23)</f>
        <v>#REF!</v>
      </c>
      <c r="Y23" s="8" t="e">
        <f t="shared" ref="Y23" ca="1" si="40">IF(Y20=Y19,X23+Y20,X23)</f>
        <v>#REF!</v>
      </c>
      <c r="Z23" s="8" t="e">
        <f t="shared" ref="Z23" ca="1" si="41">IF(Z20=Z19,Y23+Z20,Y23)</f>
        <v>#REF!</v>
      </c>
      <c r="AA23" s="8" t="e">
        <f t="shared" ref="AA23" ca="1" si="42">IF(AA20=AA19,Z23+AA20,Z23)</f>
        <v>#REF!</v>
      </c>
      <c r="AB23" s="8" t="e">
        <f t="shared" ref="AB23" ca="1" si="43">IF(AB20=AB19,AA23+AB20,AA23)</f>
        <v>#REF!</v>
      </c>
      <c r="AC23" s="8" t="e">
        <f t="shared" ref="AC23" ca="1" si="44">IF(AC20=AC19,AB23+AC20,AB23)</f>
        <v>#REF!</v>
      </c>
      <c r="AD23" s="8" t="e">
        <f t="shared" ref="AD23" ca="1" si="45">IF(AD20=AD19,AC23+AD20,AC23)</f>
        <v>#REF!</v>
      </c>
      <c r="AE23" s="8" t="e">
        <f t="shared" ref="AE23" ca="1" si="46">IF(AE20=AE19,AD23+AE20,AD23)</f>
        <v>#REF!</v>
      </c>
      <c r="AF23" s="8" t="e">
        <f t="shared" ref="AF23" ca="1" si="47">IF(AF20=AF19,AE23+AF20,AE23)</f>
        <v>#REF!</v>
      </c>
      <c r="AG23" s="8" t="e">
        <f t="shared" ref="AG23" ca="1" si="48">IF(AG20=AG19,AF23+AG20,AF23)</f>
        <v>#REF!</v>
      </c>
      <c r="AH23" s="8" t="e">
        <f t="shared" ref="AH23" ca="1" si="49">IF(AH20=AH19,AG23+AH20,AG23)</f>
        <v>#REF!</v>
      </c>
      <c r="AI23" s="8" t="e">
        <f t="shared" ref="AI23" ca="1" si="50">IF(AI20=AI19,AH23+AI20,AH23)</f>
        <v>#REF!</v>
      </c>
    </row>
    <row r="24" spans="2:35" x14ac:dyDescent="0.3">
      <c r="B24" s="13" t="s">
        <v>159</v>
      </c>
      <c r="E24" s="8">
        <f>+D28</f>
        <v>0</v>
      </c>
      <c r="F24" s="8" t="e">
        <f>+E28</f>
        <v>#REF!</v>
      </c>
      <c r="G24" s="8" t="e">
        <f t="shared" ref="G24:S24" si="51">+F28</f>
        <v>#REF!</v>
      </c>
      <c r="H24" s="8" t="e">
        <f t="shared" ca="1" si="51"/>
        <v>#REF!</v>
      </c>
      <c r="I24" s="8" t="e">
        <f t="shared" ca="1" si="51"/>
        <v>#REF!</v>
      </c>
      <c r="J24" s="8" t="e">
        <f t="shared" ca="1" si="51"/>
        <v>#REF!</v>
      </c>
      <c r="K24" s="8" t="e">
        <f t="shared" ca="1" si="51"/>
        <v>#REF!</v>
      </c>
      <c r="L24" s="8" t="e">
        <f t="shared" ca="1" si="51"/>
        <v>#REF!</v>
      </c>
      <c r="M24" s="8" t="e">
        <f t="shared" ca="1" si="51"/>
        <v>#REF!</v>
      </c>
      <c r="N24" s="8" t="e">
        <f t="shared" ca="1" si="51"/>
        <v>#REF!</v>
      </c>
      <c r="O24" s="8" t="e">
        <f t="shared" ca="1" si="51"/>
        <v>#REF!</v>
      </c>
      <c r="P24" s="8" t="e">
        <f t="shared" ca="1" si="51"/>
        <v>#REF!</v>
      </c>
      <c r="Q24" s="8" t="e">
        <f t="shared" ca="1" si="51"/>
        <v>#REF!</v>
      </c>
      <c r="R24" s="8" t="e">
        <f t="shared" ca="1" si="51"/>
        <v>#REF!</v>
      </c>
      <c r="S24" s="8" t="e">
        <f t="shared" ca="1" si="51"/>
        <v>#REF!</v>
      </c>
      <c r="T24" s="8" t="e">
        <f t="shared" ref="T24" ca="1" si="52">+S28</f>
        <v>#REF!</v>
      </c>
      <c r="U24" s="8" t="e">
        <f t="shared" ref="U24" ca="1" si="53">+T28</f>
        <v>#REF!</v>
      </c>
      <c r="V24" s="8" t="e">
        <f t="shared" ref="V24" ca="1" si="54">+U28</f>
        <v>#REF!</v>
      </c>
      <c r="W24" s="8" t="e">
        <f t="shared" ref="W24" ca="1" si="55">+V28</f>
        <v>#REF!</v>
      </c>
      <c r="X24" s="8" t="e">
        <f t="shared" ref="X24" ca="1" si="56">+W28</f>
        <v>#REF!</v>
      </c>
      <c r="Y24" s="8" t="e">
        <f t="shared" ref="Y24" ca="1" si="57">+X28</f>
        <v>#REF!</v>
      </c>
      <c r="Z24" s="8" t="e">
        <f t="shared" ref="Z24" ca="1" si="58">+Y28</f>
        <v>#REF!</v>
      </c>
      <c r="AA24" s="8" t="e">
        <f t="shared" ref="AA24" ca="1" si="59">+Z28</f>
        <v>#REF!</v>
      </c>
      <c r="AB24" s="8" t="e">
        <f t="shared" ref="AB24" ca="1" si="60">+AA28</f>
        <v>#REF!</v>
      </c>
      <c r="AC24" s="8" t="e">
        <f t="shared" ref="AC24" ca="1" si="61">+AB28</f>
        <v>#REF!</v>
      </c>
      <c r="AD24" s="8" t="e">
        <f t="shared" ref="AD24" ca="1" si="62">+AC28</f>
        <v>#REF!</v>
      </c>
      <c r="AE24" s="8" t="e">
        <f t="shared" ref="AE24" ca="1" si="63">+AD28</f>
        <v>#REF!</v>
      </c>
      <c r="AF24" s="8" t="e">
        <f t="shared" ref="AF24" ca="1" si="64">+AE28</f>
        <v>#REF!</v>
      </c>
      <c r="AG24" s="8" t="e">
        <f t="shared" ref="AG24" ca="1" si="65">+AF28</f>
        <v>#REF!</v>
      </c>
      <c r="AH24" s="8" t="e">
        <f t="shared" ref="AH24" ca="1" si="66">+AG28</f>
        <v>#REF!</v>
      </c>
      <c r="AI24" s="8" t="e">
        <f t="shared" ref="AI24" ca="1" si="67">+AH28</f>
        <v>#REF!</v>
      </c>
    </row>
    <row r="25" spans="2:35" x14ac:dyDescent="0.3">
      <c r="B25" s="13" t="s">
        <v>108</v>
      </c>
      <c r="E25" s="8" t="e">
        <f>MIN(MAX(0,E19-E18),E19)</f>
        <v>#REF!</v>
      </c>
      <c r="F25" s="8" t="e">
        <f>MIN(MAX(0,F19-F18),F19)</f>
        <v>#REF!</v>
      </c>
      <c r="G25" s="8" t="e">
        <f t="shared" ref="G25:S25" ca="1" si="68">MIN(MAX(0,G19-G18),G19)</f>
        <v>#REF!</v>
      </c>
      <c r="H25" s="8" t="e">
        <f t="shared" ca="1" si="68"/>
        <v>#REF!</v>
      </c>
      <c r="I25" s="8" t="e">
        <f t="shared" ca="1" si="68"/>
        <v>#REF!</v>
      </c>
      <c r="J25" s="8" t="e">
        <f t="shared" ca="1" si="68"/>
        <v>#REF!</v>
      </c>
      <c r="K25" s="8" t="e">
        <f t="shared" ca="1" si="68"/>
        <v>#REF!</v>
      </c>
      <c r="L25" s="8" t="e">
        <f t="shared" ca="1" si="68"/>
        <v>#REF!</v>
      </c>
      <c r="M25" s="8" t="e">
        <f t="shared" ca="1" si="68"/>
        <v>#REF!</v>
      </c>
      <c r="N25" s="8" t="e">
        <f t="shared" ca="1" si="68"/>
        <v>#REF!</v>
      </c>
      <c r="O25" s="8" t="e">
        <f t="shared" ca="1" si="68"/>
        <v>#REF!</v>
      </c>
      <c r="P25" s="8" t="e">
        <f t="shared" ca="1" si="68"/>
        <v>#REF!</v>
      </c>
      <c r="Q25" s="8" t="e">
        <f t="shared" ca="1" si="68"/>
        <v>#REF!</v>
      </c>
      <c r="R25" s="8" t="e">
        <f t="shared" ca="1" si="68"/>
        <v>#REF!</v>
      </c>
      <c r="S25" s="8" t="e">
        <f t="shared" ca="1" si="68"/>
        <v>#REF!</v>
      </c>
      <c r="T25" s="8" t="e">
        <f t="shared" ref="T25:AI25" ca="1" si="69">MIN(MAX(0,T19-T18),T19)</f>
        <v>#REF!</v>
      </c>
      <c r="U25" s="8" t="e">
        <f t="shared" ca="1" si="69"/>
        <v>#REF!</v>
      </c>
      <c r="V25" s="8" t="e">
        <f t="shared" ca="1" si="69"/>
        <v>#REF!</v>
      </c>
      <c r="W25" s="8" t="e">
        <f t="shared" ca="1" si="69"/>
        <v>#REF!</v>
      </c>
      <c r="X25" s="8" t="e">
        <f t="shared" ca="1" si="69"/>
        <v>#REF!</v>
      </c>
      <c r="Y25" s="8" t="e">
        <f t="shared" ca="1" si="69"/>
        <v>#REF!</v>
      </c>
      <c r="Z25" s="8" t="e">
        <f t="shared" ca="1" si="69"/>
        <v>#REF!</v>
      </c>
      <c r="AA25" s="8" t="e">
        <f t="shared" ca="1" si="69"/>
        <v>#REF!</v>
      </c>
      <c r="AB25" s="8" t="e">
        <f t="shared" ca="1" si="69"/>
        <v>#REF!</v>
      </c>
      <c r="AC25" s="8" t="e">
        <f t="shared" ca="1" si="69"/>
        <v>#REF!</v>
      </c>
      <c r="AD25" s="8" t="e">
        <f t="shared" ca="1" si="69"/>
        <v>#REF!</v>
      </c>
      <c r="AE25" s="8" t="e">
        <f t="shared" ca="1" si="69"/>
        <v>#REF!</v>
      </c>
      <c r="AF25" s="8" t="e">
        <f t="shared" ca="1" si="69"/>
        <v>#REF!</v>
      </c>
      <c r="AG25" s="8" t="e">
        <f t="shared" ca="1" si="69"/>
        <v>#REF!</v>
      </c>
      <c r="AH25" s="8" t="e">
        <f t="shared" ca="1" si="69"/>
        <v>#REF!</v>
      </c>
      <c r="AI25" s="8" t="e">
        <f t="shared" ca="1" si="69"/>
        <v>#REF!</v>
      </c>
    </row>
    <row r="26" spans="2:35" x14ac:dyDescent="0.3">
      <c r="B26" s="13" t="s">
        <v>160</v>
      </c>
      <c r="E26" s="8"/>
      <c r="F26" s="8"/>
      <c r="G26" s="8"/>
      <c r="H26" s="8"/>
      <c r="I26" s="8"/>
      <c r="J26" s="8"/>
      <c r="K26" s="8"/>
      <c r="L26" s="8"/>
      <c r="M26" s="8"/>
      <c r="N26" s="8" t="e">
        <f ca="1">MAX(MIN(OFFSET(D25,0,0,1,1),SUM($E$25:E25)-SUM($E27:M$27,$F26:M$26),SUM(N24:N25)),0)</f>
        <v>#REF!</v>
      </c>
      <c r="O26" s="8" t="e">
        <f ca="1">MAX(MIN(OFFSET(E25,0,0,1,1),SUM($E$25:F25)-SUM($E27:N$27,$F26:N$26),SUM(O24:O25)),0)</f>
        <v>#REF!</v>
      </c>
      <c r="P26" s="8" t="e">
        <f ca="1">MAX(MIN(OFFSET(F25,0,0,1,1),SUM($E$25:G25)-SUM($E27:O$27,$F26:O$26),SUM(P24:P25)),0)</f>
        <v>#REF!</v>
      </c>
      <c r="Q26" s="8" t="e">
        <f ca="1">MAX(MIN(OFFSET(G25,0,0,1,1),SUM($E$25:H25)-SUM($E27:P$27,$F26:P$26),SUM(Q24:Q25)),0)</f>
        <v>#REF!</v>
      </c>
      <c r="R26" s="8" t="e">
        <f ca="1">MAX(MIN(OFFSET(H25,0,0,1,1),SUM($E$25:I25)-SUM($E27:Q$27,$F26:Q$26),SUM(R24:R25)),0)</f>
        <v>#REF!</v>
      </c>
      <c r="S26" s="8" t="e">
        <f ca="1">MAX(MIN(OFFSET(I25,0,0,1,1),SUM($E$25:J25)-SUM($E27:R$27,$F26:R$26),SUM(S24:S25)),0)</f>
        <v>#REF!</v>
      </c>
      <c r="T26" s="8" t="e">
        <f ca="1">MAX(MIN(OFFSET(J25,0,0,1,1),SUM($E$25:K25)-SUM($E27:S$27,$F26:S$26),SUM(T24:T25)),0)</f>
        <v>#REF!</v>
      </c>
      <c r="U26" s="8" t="e">
        <f ca="1">MAX(MIN(OFFSET(K25,0,0,1,1),SUM($E$25:L25)-SUM($E27:T$27,$F26:T$26),SUM(U24:U25)),0)</f>
        <v>#REF!</v>
      </c>
      <c r="V26" s="8" t="e">
        <f ca="1">MAX(MIN(OFFSET(L25,0,0,1,1),SUM($E$25:M25)-SUM($E27:U$27,$F26:U$26),SUM(V24:V25)),0)</f>
        <v>#REF!</v>
      </c>
      <c r="W26" s="8" t="e">
        <f ca="1">MAX(MIN(OFFSET(M25,0,0,1,1),SUM($E$25:N25)-SUM($E27:V$27,$F26:V$26),SUM(W24:W25)),0)</f>
        <v>#REF!</v>
      </c>
      <c r="X26" s="8" t="e">
        <f ca="1">MAX(MIN(OFFSET(N25,0,0,1,1),SUM($E$25:O25)-SUM($E27:W$27,$F26:W$26),SUM(X24:X25)),0)</f>
        <v>#REF!</v>
      </c>
      <c r="Y26" s="8" t="e">
        <f ca="1">MAX(MIN(OFFSET(O25,0,0,1,1),SUM($E$25:P25)-SUM($E27:X$27,$F26:X$26),SUM(Y24:Y25)),0)</f>
        <v>#REF!</v>
      </c>
      <c r="Z26" s="8" t="e">
        <f ca="1">MAX(MIN(OFFSET(P25,0,0,1,1),SUM($E$25:Q25)-SUM($E27:Y$27,$F26:Y$26),SUM(Z24:Z25)),0)</f>
        <v>#REF!</v>
      </c>
      <c r="AA26" s="8" t="e">
        <f ca="1">MAX(MIN(OFFSET(Q25,0,0,1,1),SUM($E$25:R25)-SUM($E27:Z$27,$F26:Z$26),SUM(AA24:AA25)),0)</f>
        <v>#REF!</v>
      </c>
      <c r="AB26" s="8" t="e">
        <f ca="1">MAX(MIN(OFFSET(R25,0,0,1,1),SUM($E$25:S25)-SUM($E27:AA$27,$F26:AA$26),SUM(AB24:AB25)),0)</f>
        <v>#REF!</v>
      </c>
      <c r="AC26" s="8" t="e">
        <f ca="1">MAX(MIN(OFFSET(S25,0,0,1,1),SUM($E$25:T25)-SUM($E27:AB$27,$F26:AB$26),SUM(AC24:AC25)),0)</f>
        <v>#REF!</v>
      </c>
      <c r="AD26" s="8" t="e">
        <f ca="1">MAX(MIN(OFFSET(T25,0,0,1,1),SUM($E$25:U25)-SUM($E27:AC$27,$F26:AC$26),SUM(AD24:AD25)),0)</f>
        <v>#REF!</v>
      </c>
      <c r="AE26" s="8" t="e">
        <f ca="1">MAX(MIN(OFFSET(U25,0,0,1,1),SUM($E$25:V25)-SUM($E27:AD$27,$F26:AD$26),SUM(AE24:AE25)),0)</f>
        <v>#REF!</v>
      </c>
      <c r="AF26" s="8" t="e">
        <f ca="1">MAX(MIN(OFFSET(V25,0,0,1,1),SUM($E$25:W25)-SUM($E27:AE$27,$F26:AE$26),SUM(AF24:AF25)),0)</f>
        <v>#REF!</v>
      </c>
      <c r="AG26" s="8" t="e">
        <f ca="1">MAX(MIN(OFFSET(W25,0,0,1,1),SUM($E$25:X25)-SUM($E27:AF$27,$F26:AF$26),SUM(AG24:AG25)),0)</f>
        <v>#REF!</v>
      </c>
      <c r="AH26" s="8" t="e">
        <f ca="1">MAX(MIN(OFFSET(X25,0,0,1,1),SUM($E$25:Y25)-SUM($E27:AG$27,$F26:AG$26),SUM(AH24:AH25)),0)</f>
        <v>#REF!</v>
      </c>
      <c r="AI26" s="8" t="e">
        <f ca="1">MAX(MIN(OFFSET(Y25,0,0,1,1),SUM($E$25:Z25)-SUM($E27:AH$27,$F26:AH$26),SUM(AI24:AI25)),0)</f>
        <v>#REF!</v>
      </c>
    </row>
    <row r="27" spans="2:35" x14ac:dyDescent="0.3">
      <c r="B27" s="13" t="s">
        <v>161</v>
      </c>
      <c r="E27" s="8" t="e">
        <f>IF(E20&gt;E19,MIN(E18-E19,SUM(E24:E25)),0)</f>
        <v>#REF!</v>
      </c>
      <c r="F27" s="8" t="e">
        <f>IF(F20&gt;F19,MIN(F18-F19,SUM(F24:F25)),0)</f>
        <v>#REF!</v>
      </c>
      <c r="G27" s="8" t="e">
        <f t="shared" ref="G27:S27" ca="1" si="70">IF(G20&gt;G19,MIN(G18-G19,SUM(G24:G25)),0)</f>
        <v>#REF!</v>
      </c>
      <c r="H27" s="8" t="e">
        <f t="shared" ca="1" si="70"/>
        <v>#REF!</v>
      </c>
      <c r="I27" s="8" t="e">
        <f t="shared" ca="1" si="70"/>
        <v>#REF!</v>
      </c>
      <c r="J27" s="8" t="e">
        <f t="shared" ca="1" si="70"/>
        <v>#REF!</v>
      </c>
      <c r="K27" s="8" t="e">
        <f t="shared" ca="1" si="70"/>
        <v>#REF!</v>
      </c>
      <c r="L27" s="8" t="e">
        <f t="shared" ca="1" si="70"/>
        <v>#REF!</v>
      </c>
      <c r="M27" s="8" t="e">
        <f t="shared" ca="1" si="70"/>
        <v>#REF!</v>
      </c>
      <c r="N27" s="8" t="e">
        <f t="shared" ca="1" si="70"/>
        <v>#REF!</v>
      </c>
      <c r="O27" s="8" t="e">
        <f t="shared" ca="1" si="70"/>
        <v>#REF!</v>
      </c>
      <c r="P27" s="8" t="e">
        <f t="shared" ca="1" si="70"/>
        <v>#REF!</v>
      </c>
      <c r="Q27" s="8" t="e">
        <f t="shared" ca="1" si="70"/>
        <v>#REF!</v>
      </c>
      <c r="R27" s="8" t="e">
        <f t="shared" ca="1" si="70"/>
        <v>#REF!</v>
      </c>
      <c r="S27" s="8" t="e">
        <f t="shared" ca="1" si="70"/>
        <v>#REF!</v>
      </c>
      <c r="T27" s="8" t="e">
        <f t="shared" ref="T27:AI27" ca="1" si="71">IF(T20&gt;T19,MIN(T18-T19,SUM(T24:T25)),0)</f>
        <v>#REF!</v>
      </c>
      <c r="U27" s="8" t="e">
        <f t="shared" ca="1" si="71"/>
        <v>#REF!</v>
      </c>
      <c r="V27" s="8" t="e">
        <f t="shared" ca="1" si="71"/>
        <v>#REF!</v>
      </c>
      <c r="W27" s="8" t="e">
        <f t="shared" ca="1" si="71"/>
        <v>#REF!</v>
      </c>
      <c r="X27" s="8" t="e">
        <f t="shared" ca="1" si="71"/>
        <v>#REF!</v>
      </c>
      <c r="Y27" s="8" t="e">
        <f t="shared" ca="1" si="71"/>
        <v>#REF!</v>
      </c>
      <c r="Z27" s="8" t="e">
        <f t="shared" ca="1" si="71"/>
        <v>#REF!</v>
      </c>
      <c r="AA27" s="8" t="e">
        <f t="shared" ca="1" si="71"/>
        <v>#REF!</v>
      </c>
      <c r="AB27" s="8" t="e">
        <f t="shared" ca="1" si="71"/>
        <v>#REF!</v>
      </c>
      <c r="AC27" s="8" t="e">
        <f t="shared" ca="1" si="71"/>
        <v>#REF!</v>
      </c>
      <c r="AD27" s="8" t="e">
        <f t="shared" ca="1" si="71"/>
        <v>#REF!</v>
      </c>
      <c r="AE27" s="8" t="e">
        <f t="shared" ca="1" si="71"/>
        <v>#REF!</v>
      </c>
      <c r="AF27" s="8" t="e">
        <f t="shared" ca="1" si="71"/>
        <v>#REF!</v>
      </c>
      <c r="AG27" s="8" t="e">
        <f t="shared" ca="1" si="71"/>
        <v>#REF!</v>
      </c>
      <c r="AH27" s="8" t="e">
        <f t="shared" ca="1" si="71"/>
        <v>#REF!</v>
      </c>
      <c r="AI27" s="8" t="e">
        <f t="shared" ca="1" si="71"/>
        <v>#REF!</v>
      </c>
    </row>
    <row r="28" spans="2:35" x14ac:dyDescent="0.3">
      <c r="B28" s="13" t="s">
        <v>162</v>
      </c>
      <c r="E28" s="8" t="e">
        <f>+E24+E25-E26-E27</f>
        <v>#REF!</v>
      </c>
      <c r="F28" s="8" t="e">
        <f>+F24+F25-F26-F27</f>
        <v>#REF!</v>
      </c>
      <c r="G28" s="8" t="e">
        <f t="shared" ref="G28:S28" ca="1" si="72">+G24+G25-G26-G27</f>
        <v>#REF!</v>
      </c>
      <c r="H28" s="8" t="e">
        <f t="shared" ca="1" si="72"/>
        <v>#REF!</v>
      </c>
      <c r="I28" s="8" t="e">
        <f t="shared" ca="1" si="72"/>
        <v>#REF!</v>
      </c>
      <c r="J28" s="8" t="e">
        <f t="shared" ca="1" si="72"/>
        <v>#REF!</v>
      </c>
      <c r="K28" s="8" t="e">
        <f t="shared" ca="1" si="72"/>
        <v>#REF!</v>
      </c>
      <c r="L28" s="8" t="e">
        <f t="shared" ca="1" si="72"/>
        <v>#REF!</v>
      </c>
      <c r="M28" s="8" t="e">
        <f t="shared" ca="1" si="72"/>
        <v>#REF!</v>
      </c>
      <c r="N28" s="8" t="e">
        <f t="shared" ca="1" si="72"/>
        <v>#REF!</v>
      </c>
      <c r="O28" s="8" t="e">
        <f t="shared" ca="1" si="72"/>
        <v>#REF!</v>
      </c>
      <c r="P28" s="8" t="e">
        <f t="shared" ca="1" si="72"/>
        <v>#REF!</v>
      </c>
      <c r="Q28" s="8" t="e">
        <f t="shared" ca="1" si="72"/>
        <v>#REF!</v>
      </c>
      <c r="R28" s="8" t="e">
        <f t="shared" ca="1" si="72"/>
        <v>#REF!</v>
      </c>
      <c r="S28" s="8" t="e">
        <f t="shared" ca="1" si="72"/>
        <v>#REF!</v>
      </c>
      <c r="T28" s="8" t="e">
        <f t="shared" ref="T28:AI28" ca="1" si="73">+T24+T25-T26-T27</f>
        <v>#REF!</v>
      </c>
      <c r="U28" s="8" t="e">
        <f t="shared" ca="1" si="73"/>
        <v>#REF!</v>
      </c>
      <c r="V28" s="8" t="e">
        <f t="shared" ca="1" si="73"/>
        <v>#REF!</v>
      </c>
      <c r="W28" s="8" t="e">
        <f t="shared" ca="1" si="73"/>
        <v>#REF!</v>
      </c>
      <c r="X28" s="8" t="e">
        <f t="shared" ca="1" si="73"/>
        <v>#REF!</v>
      </c>
      <c r="Y28" s="8" t="e">
        <f t="shared" ca="1" si="73"/>
        <v>#REF!</v>
      </c>
      <c r="Z28" s="8" t="e">
        <f t="shared" ca="1" si="73"/>
        <v>#REF!</v>
      </c>
      <c r="AA28" s="8" t="e">
        <f t="shared" ca="1" si="73"/>
        <v>#REF!</v>
      </c>
      <c r="AB28" s="8" t="e">
        <f t="shared" ca="1" si="73"/>
        <v>#REF!</v>
      </c>
      <c r="AC28" s="8" t="e">
        <f t="shared" ca="1" si="73"/>
        <v>#REF!</v>
      </c>
      <c r="AD28" s="8" t="e">
        <f t="shared" ca="1" si="73"/>
        <v>#REF!</v>
      </c>
      <c r="AE28" s="8" t="e">
        <f t="shared" ca="1" si="73"/>
        <v>#REF!</v>
      </c>
      <c r="AF28" s="8" t="e">
        <f t="shared" ca="1" si="73"/>
        <v>#REF!</v>
      </c>
      <c r="AG28" s="8" t="e">
        <f t="shared" ca="1" si="73"/>
        <v>#REF!</v>
      </c>
      <c r="AH28" s="8" t="e">
        <f t="shared" ca="1" si="73"/>
        <v>#REF!</v>
      </c>
      <c r="AI28" s="8" t="e">
        <f t="shared" ca="1" si="73"/>
        <v>#REF!</v>
      </c>
    </row>
    <row r="30" spans="2:35" x14ac:dyDescent="0.3">
      <c r="B30" s="13" t="s">
        <v>163</v>
      </c>
      <c r="E30" s="8" t="e">
        <f>+E20-E27</f>
        <v>#REF!</v>
      </c>
      <c r="F30" s="8" t="e">
        <f>+F20-F27</f>
        <v>#REF!</v>
      </c>
      <c r="G30" s="8" t="e">
        <f ca="1">+G20-G27</f>
        <v>#REF!</v>
      </c>
      <c r="H30" s="8" t="e">
        <f t="shared" ref="H30:S30" ca="1" si="74">+H20-H27</f>
        <v>#REF!</v>
      </c>
      <c r="I30" s="8" t="e">
        <f t="shared" ca="1" si="74"/>
        <v>#REF!</v>
      </c>
      <c r="J30" s="8" t="e">
        <f t="shared" ca="1" si="74"/>
        <v>#REF!</v>
      </c>
      <c r="K30" s="8" t="e">
        <f t="shared" ca="1" si="74"/>
        <v>#REF!</v>
      </c>
      <c r="L30" s="8" t="e">
        <f t="shared" ca="1" si="74"/>
        <v>#REF!</v>
      </c>
      <c r="M30" s="8" t="e">
        <f t="shared" ca="1" si="74"/>
        <v>#REF!</v>
      </c>
      <c r="N30" s="8" t="e">
        <f t="shared" ca="1" si="74"/>
        <v>#REF!</v>
      </c>
      <c r="O30" s="8" t="e">
        <f t="shared" ca="1" si="74"/>
        <v>#REF!</v>
      </c>
      <c r="P30" s="8" t="e">
        <f t="shared" ca="1" si="74"/>
        <v>#REF!</v>
      </c>
      <c r="Q30" s="8" t="e">
        <f t="shared" ca="1" si="74"/>
        <v>#REF!</v>
      </c>
      <c r="R30" s="8" t="e">
        <f t="shared" ca="1" si="74"/>
        <v>#REF!</v>
      </c>
      <c r="S30" s="8" t="e">
        <f t="shared" ca="1" si="74"/>
        <v>#REF!</v>
      </c>
      <c r="T30" s="8" t="e">
        <f t="shared" ref="T30:AI30" ca="1" si="75">+T20-T27</f>
        <v>#REF!</v>
      </c>
      <c r="U30" s="8" t="e">
        <f t="shared" ca="1" si="75"/>
        <v>#REF!</v>
      </c>
      <c r="V30" s="8" t="e">
        <f t="shared" ca="1" si="75"/>
        <v>#REF!</v>
      </c>
      <c r="W30" s="8" t="e">
        <f t="shared" ca="1" si="75"/>
        <v>#REF!</v>
      </c>
      <c r="X30" s="8" t="e">
        <f t="shared" ca="1" si="75"/>
        <v>#REF!</v>
      </c>
      <c r="Y30" s="8" t="e">
        <f t="shared" ca="1" si="75"/>
        <v>#REF!</v>
      </c>
      <c r="Z30" s="8" t="e">
        <f t="shared" ca="1" si="75"/>
        <v>#REF!</v>
      </c>
      <c r="AA30" s="8" t="e">
        <f t="shared" ca="1" si="75"/>
        <v>#REF!</v>
      </c>
      <c r="AB30" s="8" t="e">
        <f t="shared" ca="1" si="75"/>
        <v>#REF!</v>
      </c>
      <c r="AC30" s="8" t="e">
        <f t="shared" ca="1" si="75"/>
        <v>#REF!</v>
      </c>
      <c r="AD30" s="8" t="e">
        <f t="shared" ca="1" si="75"/>
        <v>#REF!</v>
      </c>
      <c r="AE30" s="8" t="e">
        <f t="shared" ca="1" si="75"/>
        <v>#REF!</v>
      </c>
      <c r="AF30" s="8" t="e">
        <f t="shared" ca="1" si="75"/>
        <v>#REF!</v>
      </c>
      <c r="AG30" s="8" t="e">
        <f t="shared" ca="1" si="75"/>
        <v>#REF!</v>
      </c>
      <c r="AH30" s="8" t="e">
        <f t="shared" ca="1" si="75"/>
        <v>#REF!</v>
      </c>
      <c r="AI30" s="8" t="e">
        <f t="shared" ca="1" si="75"/>
        <v>#REF!</v>
      </c>
    </row>
    <row r="31" spans="2:35" x14ac:dyDescent="0.3">
      <c r="B31" s="13" t="s">
        <v>157</v>
      </c>
      <c r="E31" s="69" t="e">
        <f t="shared" ref="E31" si="76">IF(E5&gt;0,E30/E5,0)</f>
        <v>#REF!</v>
      </c>
      <c r="F31" s="69" t="e">
        <f t="shared" ref="F31:S31" si="77">IF(F5&gt;0,F30/F5,0)</f>
        <v>#REF!</v>
      </c>
      <c r="G31" s="69" t="e">
        <f t="shared" si="77"/>
        <v>#REF!</v>
      </c>
      <c r="H31" s="69" t="e">
        <f t="shared" si="77"/>
        <v>#REF!</v>
      </c>
      <c r="I31" s="69" t="e">
        <f t="shared" si="77"/>
        <v>#REF!</v>
      </c>
      <c r="J31" s="69" t="e">
        <f t="shared" si="77"/>
        <v>#REF!</v>
      </c>
      <c r="K31" s="69" t="e">
        <f t="shared" si="77"/>
        <v>#REF!</v>
      </c>
      <c r="L31" s="69">
        <f t="shared" si="77"/>
        <v>0</v>
      </c>
      <c r="M31" s="69">
        <f t="shared" ca="1" si="77"/>
        <v>0</v>
      </c>
      <c r="N31" s="69">
        <f t="shared" ca="1" si="77"/>
        <v>0</v>
      </c>
      <c r="O31" s="69" t="e">
        <f t="shared" ca="1" si="77"/>
        <v>#REF!</v>
      </c>
      <c r="P31" s="69">
        <f t="shared" ca="1" si="77"/>
        <v>0</v>
      </c>
      <c r="Q31" s="69">
        <f t="shared" ca="1" si="77"/>
        <v>0</v>
      </c>
      <c r="R31" s="69">
        <f t="shared" ca="1" si="77"/>
        <v>0</v>
      </c>
      <c r="S31" s="69" t="e">
        <f t="shared" ca="1" si="77"/>
        <v>#REF!</v>
      </c>
      <c r="T31" s="69" t="e">
        <f t="shared" ref="T31:AI31" ca="1" si="78">IF(T5&gt;0,T30/T5,0)</f>
        <v>#REF!</v>
      </c>
      <c r="U31" s="69" t="e">
        <f t="shared" ca="1" si="78"/>
        <v>#REF!</v>
      </c>
      <c r="V31" s="69">
        <f t="shared" ca="1" si="78"/>
        <v>0</v>
      </c>
      <c r="W31" s="69">
        <f t="shared" ca="1" si="78"/>
        <v>0</v>
      </c>
      <c r="X31" s="69" t="e">
        <f t="shared" ca="1" si="78"/>
        <v>#REF!</v>
      </c>
      <c r="Y31" s="69" t="e">
        <f t="shared" ca="1" si="78"/>
        <v>#REF!</v>
      </c>
      <c r="Z31" s="69" t="e">
        <f t="shared" ca="1" si="78"/>
        <v>#REF!</v>
      </c>
      <c r="AA31" s="69">
        <f t="shared" ca="1" si="78"/>
        <v>0</v>
      </c>
      <c r="AB31" s="69">
        <f t="shared" ca="1" si="78"/>
        <v>0</v>
      </c>
      <c r="AC31" s="69" t="e">
        <f t="shared" ca="1" si="78"/>
        <v>#REF!</v>
      </c>
      <c r="AD31" s="69" t="e">
        <f t="shared" ca="1" si="78"/>
        <v>#REF!</v>
      </c>
      <c r="AE31" s="69" t="e">
        <f t="shared" ca="1" si="78"/>
        <v>#REF!</v>
      </c>
      <c r="AF31" s="69">
        <f t="shared" ca="1" si="78"/>
        <v>0</v>
      </c>
      <c r="AG31" s="69">
        <f t="shared" ca="1" si="78"/>
        <v>0</v>
      </c>
      <c r="AH31" s="69">
        <f t="shared" ca="1" si="78"/>
        <v>0</v>
      </c>
      <c r="AI31" s="69">
        <f t="shared" ca="1" si="78"/>
        <v>0</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Q27"/>
  <sheetViews>
    <sheetView zoomScale="90" zoomScaleNormal="90" workbookViewId="0">
      <selection activeCell="E9" sqref="E9"/>
    </sheetView>
  </sheetViews>
  <sheetFormatPr defaultColWidth="9.109375" defaultRowHeight="14.4" x14ac:dyDescent="0.3"/>
  <cols>
    <col min="1" max="1" width="9.109375" style="13"/>
    <col min="2" max="2" width="26" style="13" bestFit="1" customWidth="1"/>
    <col min="3" max="3" width="9.109375" style="13"/>
    <col min="4" max="27" width="9.6640625" style="13" bestFit="1" customWidth="1"/>
    <col min="28" max="43" width="7.88671875" style="13" bestFit="1" customWidth="1"/>
    <col min="44" max="16384" width="9.109375" style="13"/>
  </cols>
  <sheetData>
    <row r="2" spans="2:43" s="109" customFormat="1" ht="13.8" x14ac:dyDescent="0.3">
      <c r="B2" s="110" t="s">
        <v>294</v>
      </c>
    </row>
    <row r="3" spans="2:43" s="106" customFormat="1" ht="13.8" x14ac:dyDescent="0.3">
      <c r="B3" s="107"/>
      <c r="C3" s="107"/>
      <c r="D3" s="108">
        <f>Financials!E7</f>
        <v>43190</v>
      </c>
      <c r="E3" s="108">
        <f>Financials!F7</f>
        <v>43555</v>
      </c>
      <c r="F3" s="108">
        <f>Financials!G7</f>
        <v>43921</v>
      </c>
      <c r="G3" s="108">
        <f>Financials!H7</f>
        <v>44286</v>
      </c>
      <c r="H3" s="108">
        <f>Financials!I7</f>
        <v>44651</v>
      </c>
      <c r="I3" s="108">
        <f>Financials!J7</f>
        <v>45016</v>
      </c>
      <c r="J3" s="108">
        <f>Financials!K7</f>
        <v>45382</v>
      </c>
      <c r="K3" s="108">
        <f>Financials!L7</f>
        <v>45747</v>
      </c>
      <c r="L3" s="108">
        <f>Financials!M7</f>
        <v>46112</v>
      </c>
      <c r="M3" s="108">
        <f>Financials!N7</f>
        <v>46477</v>
      </c>
      <c r="N3" s="108">
        <f>Financials!O7</f>
        <v>46843</v>
      </c>
      <c r="O3" s="108">
        <f>Financials!P7</f>
        <v>47208</v>
      </c>
      <c r="P3" s="108">
        <f>Financials!Q7</f>
        <v>47573</v>
      </c>
      <c r="Q3" s="108">
        <f>Financials!R7</f>
        <v>47938</v>
      </c>
      <c r="R3" s="108">
        <f>Financials!S7</f>
        <v>48304</v>
      </c>
      <c r="S3" s="108">
        <f>Financials!T7</f>
        <v>48669</v>
      </c>
      <c r="T3" s="108">
        <f>Financials!U7</f>
        <v>49034</v>
      </c>
      <c r="U3" s="108">
        <f>Financials!V7</f>
        <v>49399</v>
      </c>
      <c r="V3" s="108">
        <f>Financials!W7</f>
        <v>49765</v>
      </c>
      <c r="W3" s="108">
        <f>Financials!X7</f>
        <v>50130</v>
      </c>
      <c r="X3" s="108">
        <f>Financials!Y7</f>
        <v>50495</v>
      </c>
      <c r="Y3" s="108">
        <f>Financials!Z7</f>
        <v>50860</v>
      </c>
      <c r="Z3" s="108">
        <f>Financials!AA7</f>
        <v>51226</v>
      </c>
      <c r="AA3" s="108">
        <f>Financials!AB7</f>
        <v>51591</v>
      </c>
      <c r="AB3" s="108"/>
      <c r="AC3" s="108"/>
      <c r="AD3" s="108"/>
      <c r="AE3" s="108"/>
      <c r="AF3" s="108"/>
      <c r="AG3" s="108"/>
      <c r="AH3" s="108"/>
      <c r="AI3" s="108"/>
      <c r="AJ3" s="108"/>
      <c r="AK3" s="108"/>
      <c r="AL3" s="108"/>
      <c r="AM3" s="108"/>
      <c r="AN3" s="108"/>
      <c r="AO3" s="108"/>
      <c r="AP3" s="108"/>
      <c r="AQ3" s="108"/>
    </row>
    <row r="4" spans="2:43" x14ac:dyDescent="0.3">
      <c r="B4" s="13" t="s">
        <v>67</v>
      </c>
      <c r="D4" s="13">
        <f>Financials!E5</f>
        <v>8</v>
      </c>
      <c r="E4" s="13">
        <f>Financials!F5</f>
        <v>9</v>
      </c>
      <c r="F4" s="13">
        <f>Financials!G5</f>
        <v>10</v>
      </c>
      <c r="G4" s="13">
        <f>Financials!H5</f>
        <v>11</v>
      </c>
      <c r="H4" s="13">
        <f>Financials!I5</f>
        <v>12</v>
      </c>
      <c r="I4" s="13">
        <f>Financials!J5</f>
        <v>13</v>
      </c>
      <c r="J4" s="13">
        <f>Financials!K5</f>
        <v>14</v>
      </c>
      <c r="K4" s="13">
        <f>Financials!L5</f>
        <v>15</v>
      </c>
      <c r="L4" s="13">
        <f>Financials!M5</f>
        <v>16</v>
      </c>
      <c r="M4" s="13">
        <f>Financials!N5</f>
        <v>17</v>
      </c>
      <c r="N4" s="13">
        <f>Financials!O5</f>
        <v>18</v>
      </c>
      <c r="O4" s="13">
        <f>Financials!P5</f>
        <v>19</v>
      </c>
      <c r="P4" s="13">
        <f>Financials!Q5</f>
        <v>20</v>
      </c>
      <c r="Q4" s="13">
        <f>Financials!R5</f>
        <v>21</v>
      </c>
      <c r="R4" s="13">
        <f>Financials!S5</f>
        <v>22</v>
      </c>
      <c r="S4" s="13">
        <f>Financials!T5</f>
        <v>23</v>
      </c>
      <c r="T4" s="13">
        <f>Financials!U5</f>
        <v>24</v>
      </c>
      <c r="U4" s="13">
        <f>Financials!V5</f>
        <v>25</v>
      </c>
      <c r="V4" s="13">
        <f>Financials!W5</f>
        <v>26</v>
      </c>
      <c r="W4" s="13">
        <f>Financials!X5</f>
        <v>27</v>
      </c>
      <c r="X4" s="13">
        <f>Financials!Y5</f>
        <v>28</v>
      </c>
      <c r="Y4" s="13">
        <f>Financials!Z5</f>
        <v>29</v>
      </c>
      <c r="Z4" s="13">
        <f>Financials!AA5</f>
        <v>30</v>
      </c>
      <c r="AA4" s="13">
        <f>Financials!AB5</f>
        <v>31</v>
      </c>
    </row>
    <row r="5" spans="2:43" x14ac:dyDescent="0.3">
      <c r="B5" s="13" t="s">
        <v>382</v>
      </c>
      <c r="D5" s="13">
        <v>5</v>
      </c>
      <c r="E5" s="13">
        <f t="shared" ref="E5:AA5" si="0">D5+1</f>
        <v>6</v>
      </c>
      <c r="F5" s="13">
        <f t="shared" si="0"/>
        <v>7</v>
      </c>
      <c r="G5" s="13">
        <f t="shared" si="0"/>
        <v>8</v>
      </c>
      <c r="H5" s="13">
        <f t="shared" si="0"/>
        <v>9</v>
      </c>
      <c r="I5" s="13">
        <f t="shared" si="0"/>
        <v>10</v>
      </c>
      <c r="J5" s="13">
        <f t="shared" si="0"/>
        <v>11</v>
      </c>
      <c r="K5" s="13">
        <f t="shared" si="0"/>
        <v>12</v>
      </c>
      <c r="L5" s="13">
        <f t="shared" si="0"/>
        <v>13</v>
      </c>
      <c r="M5" s="13">
        <f t="shared" si="0"/>
        <v>14</v>
      </c>
      <c r="N5" s="13">
        <f t="shared" si="0"/>
        <v>15</v>
      </c>
      <c r="O5" s="13">
        <f t="shared" si="0"/>
        <v>16</v>
      </c>
      <c r="P5" s="13">
        <f t="shared" si="0"/>
        <v>17</v>
      </c>
      <c r="Q5" s="13">
        <f t="shared" si="0"/>
        <v>18</v>
      </c>
      <c r="R5" s="13">
        <f t="shared" si="0"/>
        <v>19</v>
      </c>
      <c r="S5" s="13">
        <f t="shared" si="0"/>
        <v>20</v>
      </c>
      <c r="T5" s="13">
        <f t="shared" si="0"/>
        <v>21</v>
      </c>
      <c r="U5" s="13">
        <f t="shared" si="0"/>
        <v>22</v>
      </c>
      <c r="V5" s="13">
        <f t="shared" si="0"/>
        <v>23</v>
      </c>
      <c r="W5" s="13">
        <f t="shared" si="0"/>
        <v>24</v>
      </c>
      <c r="X5" s="13">
        <f t="shared" si="0"/>
        <v>25</v>
      </c>
      <c r="Y5" s="13">
        <f t="shared" si="0"/>
        <v>26</v>
      </c>
      <c r="Z5" s="13">
        <f t="shared" si="0"/>
        <v>27</v>
      </c>
      <c r="AA5" s="13">
        <f t="shared" si="0"/>
        <v>28</v>
      </c>
    </row>
    <row r="6" spans="2:43" x14ac:dyDescent="0.3">
      <c r="B6" s="13" t="s">
        <v>295</v>
      </c>
      <c r="D6" s="13">
        <f>ROUND(Financials!E4/30.4,0)</f>
        <v>12</v>
      </c>
      <c r="E6" s="13">
        <f>ROUND(Financials!F4/30.4,0)</f>
        <v>12</v>
      </c>
      <c r="F6" s="13">
        <f>ROUND(Financials!G4/30.4,0)</f>
        <v>12</v>
      </c>
      <c r="G6" s="13">
        <f>ROUND(Financials!H4/30.4,0)</f>
        <v>12</v>
      </c>
      <c r="H6" s="13">
        <f>ROUND(Financials!I4/30.4,0)</f>
        <v>12</v>
      </c>
      <c r="I6" s="13">
        <f>ROUND(Financials!J4/30.4,0)</f>
        <v>12</v>
      </c>
      <c r="J6" s="13">
        <f>ROUND(Financials!K4/30.4,0)</f>
        <v>12</v>
      </c>
      <c r="K6" s="13">
        <f>ROUND(Financials!L4/30.4,0)</f>
        <v>12</v>
      </c>
      <c r="L6" s="13">
        <f>ROUND(Financials!M4/30.4,0)</f>
        <v>12</v>
      </c>
      <c r="M6" s="13">
        <f>ROUND(Financials!N4/30.4,0)</f>
        <v>12</v>
      </c>
      <c r="N6" s="13">
        <f>ROUND(Financials!O4/30.4,0)</f>
        <v>12</v>
      </c>
      <c r="O6" s="13">
        <f>ROUND(Financials!P4/30.4,0)</f>
        <v>12</v>
      </c>
      <c r="P6" s="13">
        <f>ROUND(Financials!Q4/30.4,0)</f>
        <v>12</v>
      </c>
      <c r="Q6" s="13">
        <f>ROUND(Financials!R4/30.4,0)</f>
        <v>12</v>
      </c>
      <c r="R6" s="13">
        <f>ROUND(Financials!S4/30.4,0)</f>
        <v>12</v>
      </c>
      <c r="S6" s="13">
        <f>ROUND(Financials!T4/30.4,0)</f>
        <v>12</v>
      </c>
      <c r="T6" s="13">
        <f>ROUND(Financials!U4/30.4,0)</f>
        <v>12</v>
      </c>
      <c r="U6" s="13">
        <f>ROUND(Financials!V4/30.4,0)</f>
        <v>12</v>
      </c>
      <c r="V6" s="13">
        <f>ROUND(Financials!W4/30.4,0)</f>
        <v>12</v>
      </c>
      <c r="W6" s="13">
        <f>ROUND(Financials!X4/30.4,0)</f>
        <v>12</v>
      </c>
      <c r="X6" s="13">
        <f>ROUND(Financials!Y4/30.4,0)</f>
        <v>12</v>
      </c>
      <c r="Y6" s="13">
        <f>ROUND(Financials!Z4/30.4,0)</f>
        <v>12</v>
      </c>
      <c r="Z6" s="13">
        <f>ROUND(Financials!AA4/30.4,0)</f>
        <v>12</v>
      </c>
      <c r="AA6" s="13">
        <f>ROUND(Financials!AB4/30.4,0)</f>
        <v>8</v>
      </c>
    </row>
    <row r="9" spans="2:43" x14ac:dyDescent="0.3">
      <c r="B9" s="13" t="s">
        <v>342</v>
      </c>
      <c r="C9" s="13">
        <f>Inputs!I96</f>
        <v>5</v>
      </c>
      <c r="D9" s="23">
        <f>IF(D5&lt;$C$9,0,IF(OR((MOD(D5,$C$9)=0),(MOD(D5,$C$9)=1)),Inputs!$E96*Inputs!$E$3*(1+Inputs!$E105)^D$4/100,0))/2</f>
        <v>8.0284928815497647</v>
      </c>
      <c r="E9" s="23">
        <f>IF(E5&lt;$C$9,0,IF(OR((MOD(E5,$C$9)=0),(MOD(E5,$C$9)=1)),Inputs!$E96*Inputs!$E$3*(1+Inputs!$E105)^E$4/100,0))/2</f>
        <v>8.4299175256272534</v>
      </c>
      <c r="F9" s="23">
        <f>IF(F5&lt;$C$9,0,IF(OR((MOD(F5,$C$9)=0),(MOD(F5,$C$9)=1)),Inputs!$E96*Inputs!$E$3*(1+Inputs!$E105)^F$4/100,0))/2</f>
        <v>0</v>
      </c>
      <c r="G9" s="23">
        <f>IF(G5&lt;$C$9,0,IF(OR((MOD(G5,$C$9)=0),(MOD(G5,$C$9)=1)),Inputs!$E96*Inputs!$E$3*(1+Inputs!$E105)^G$4/100,0))/2</f>
        <v>0</v>
      </c>
      <c r="H9" s="23">
        <f>IF(H5&lt;$C$9,0,IF(OR((MOD(H5,$C$9)=0),(MOD(H5,$C$9)=1)),Inputs!$E96*Inputs!$E$3*(1+Inputs!$E105)^H$4/100,0))/2</f>
        <v>0</v>
      </c>
      <c r="I9" s="23">
        <f>IF(I5&lt;$C$9,0,IF(OR((MOD(I5,$C$9)=0),(MOD(I5,$C$9)=1)),Inputs!$E96*Inputs!$E$3*(1+Inputs!$E105)^I$4/100,0))/2</f>
        <v>10.246617439384464</v>
      </c>
      <c r="J9" s="23">
        <f>IF(J5&lt;$C$9,0,IF(OR((MOD(J5,$C$9)=0),(MOD(J5,$C$9)=1)),Inputs!$E96*Inputs!$E$3*(1+Inputs!$E105)^J$4/100,0))/2</f>
        <v>10.758948311353686</v>
      </c>
      <c r="K9" s="23">
        <f>IF(K5&lt;$C$9,0,IF(OR((MOD(K5,$C$9)=0),(MOD(K5,$C$9)=1)),Inputs!$E96*Inputs!$E$3*(1+Inputs!$E105)^K$4/100,0))/2</f>
        <v>0</v>
      </c>
      <c r="L9" s="23">
        <f>IF(L5&lt;$C$9,0,IF(OR((MOD(L5,$C$9)=0),(MOD(L5,$C$9)=1)),Inputs!$E96*Inputs!$E$3*(1+Inputs!$E105)^L$4/100,0))/2</f>
        <v>0</v>
      </c>
      <c r="M9" s="23">
        <f>IF(M5&lt;$C$9,0,IF(OR((MOD(M5,$C$9)=0),(MOD(M5,$C$9)=1)),Inputs!$E96*Inputs!$E$3*(1+Inputs!$E105)^M$4/100,0))/2</f>
        <v>0</v>
      </c>
      <c r="N9" s="23">
        <f>IF(N5&lt;$C$9,0,IF(OR((MOD(N5,$C$9)=0),(MOD(N5,$C$9)=1)),Inputs!$E96*Inputs!$E$3*(1+Inputs!$E105)^N$4/100,0))/2</f>
        <v>13.077568915877356</v>
      </c>
      <c r="O9" s="23">
        <f>IF(O5&lt;$C$9,0,IF(OR((MOD(O5,$C$9)=0),(MOD(O5,$C$9)=1)),Inputs!$E96*Inputs!$E$3*(1+Inputs!$E105)^O$4/100,0))/2</f>
        <v>13.731447361671222</v>
      </c>
      <c r="P9" s="23">
        <f>IF(P5&lt;$C$9,0,IF(OR((MOD(P5,$C$9)=0),(MOD(P5,$C$9)=1)),Inputs!$E96*Inputs!$E$3*(1+Inputs!$E105)^P$4/100,0))/2</f>
        <v>0</v>
      </c>
      <c r="Q9" s="23">
        <f>IF(Q5&lt;$C$9,0,IF(OR((MOD(Q5,$C$9)=0),(MOD(Q5,$C$9)=1)),Inputs!$E96*Inputs!$E$3*(1+Inputs!$E105)^Q$4/100,0))/2</f>
        <v>0</v>
      </c>
      <c r="R9" s="23">
        <f>IF(R5&lt;$C$9,0,IF(OR((MOD(R5,$C$9)=0),(MOD(R5,$C$9)=1)),Inputs!$E96*Inputs!$E$3*(1+Inputs!$E105)^R$4/100,0))/2</f>
        <v>0</v>
      </c>
      <c r="S9" s="23">
        <f>IF(S5&lt;$C$9,0,IF(OR((MOD(S5,$C$9)=0),(MOD(S5,$C$9)=1)),Inputs!$E96*Inputs!$E$3*(1+Inputs!$E105)^S$4/100,0))/2</f>
        <v>16.690660089657381</v>
      </c>
      <c r="T9" s="23">
        <f>IF(T5&lt;$C$9,0,IF(OR((MOD(T5,$C$9)=0),(MOD(T5,$C$9)=1)),Inputs!$E96*Inputs!$E$3*(1+Inputs!$E105)^T$4/100,0))/2</f>
        <v>17.525193094140249</v>
      </c>
      <c r="U9" s="23">
        <f>IF(U5&lt;$C$9,0,IF(OR((MOD(U5,$C$9)=0),(MOD(U5,$C$9)=1)),Inputs!$E96*Inputs!$E$3*(1+Inputs!$E105)^U$4/100,0))/2</f>
        <v>0</v>
      </c>
      <c r="V9" s="23">
        <f>IF(V5&lt;$C$9,0,IF(OR((MOD(V5,$C$9)=0),(MOD(V5,$C$9)=1)),Inputs!$E96*Inputs!$E$3*(1+Inputs!$E105)^V$4/100,0))/2</f>
        <v>0</v>
      </c>
      <c r="W9" s="23">
        <f>IF(W5&lt;$C$9,0,IF(OR((MOD(W5,$C$9)=0),(MOD(W5,$C$9)=1)),Inputs!$E96*Inputs!$E$3*(1+Inputs!$E105)^W$4/100,0))/2</f>
        <v>0</v>
      </c>
      <c r="X9" s="23">
        <f>IF(X5&lt;$C$9,0,IF(OR((MOD(X5,$C$9)=0),(MOD(X5,$C$9)=1)),Inputs!$E96*Inputs!$E$3*(1+Inputs!$E105)^X$4/100,0))/2</f>
        <v>21.30198173838431</v>
      </c>
      <c r="Y9" s="23">
        <f>IF(Y5&lt;$C$9,0,IF(OR((MOD(Y5,$C$9)=0),(MOD(Y5,$C$9)=1)),Inputs!$E96*Inputs!$E$3*(1+Inputs!$E105)^Y$4/100,0))/2</f>
        <v>22.367080825303532</v>
      </c>
      <c r="Z9" s="23">
        <f>IF(Z5&lt;$C$9,0,IF(OR((MOD(Z5,$C$9)=0),(MOD(Z5,$C$9)=1)),Inputs!$E96*Inputs!$E$3*(1+Inputs!$E105)^Z$4/100,0))/2</f>
        <v>0</v>
      </c>
      <c r="AA9" s="23">
        <f>IF(AA5&lt;$C$9,0,IF(OR((MOD(AA5,$C$9)=0),(MOD(AA5,$C$9)=1)),Inputs!$E96*Inputs!$E$3*(1+Inputs!$E105)^AA$4/100,0))/2</f>
        <v>0</v>
      </c>
    </row>
    <row r="10" spans="2:43" hidden="1" x14ac:dyDescent="0.3">
      <c r="B10" s="13" t="s">
        <v>296</v>
      </c>
      <c r="D10" s="14">
        <f t="shared" ref="D10:AA10" si="1">SUM(D9:H9)/5</f>
        <v>3.291682081435404</v>
      </c>
      <c r="E10" s="14">
        <f t="shared" si="1"/>
        <v>3.7353069930023439</v>
      </c>
      <c r="F10" s="14">
        <f t="shared" si="1"/>
        <v>4.2011131501476298</v>
      </c>
      <c r="G10" s="14">
        <f t="shared" si="1"/>
        <v>4.2011131501476298</v>
      </c>
      <c r="H10" s="14">
        <f t="shared" si="1"/>
        <v>4.2011131501476298</v>
      </c>
      <c r="I10" s="14">
        <f t="shared" si="1"/>
        <v>4.2011131501476298</v>
      </c>
      <c r="J10" s="14">
        <f t="shared" si="1"/>
        <v>4.767303445446208</v>
      </c>
      <c r="K10" s="14">
        <f t="shared" si="1"/>
        <v>5.3618032555097157</v>
      </c>
      <c r="L10" s="14">
        <f t="shared" si="1"/>
        <v>5.3618032555097157</v>
      </c>
      <c r="M10" s="14">
        <f t="shared" si="1"/>
        <v>5.3618032555097157</v>
      </c>
      <c r="N10" s="14">
        <f t="shared" si="1"/>
        <v>5.3618032555097157</v>
      </c>
      <c r="O10" s="14">
        <f t="shared" si="1"/>
        <v>6.0844214902657203</v>
      </c>
      <c r="P10" s="14">
        <f t="shared" si="1"/>
        <v>6.8431706367595266</v>
      </c>
      <c r="Q10" s="14">
        <f t="shared" si="1"/>
        <v>6.8431706367595266</v>
      </c>
      <c r="R10" s="14">
        <f t="shared" si="1"/>
        <v>6.8431706367595266</v>
      </c>
      <c r="S10" s="14">
        <f t="shared" si="1"/>
        <v>6.8431706367595266</v>
      </c>
      <c r="T10" s="14">
        <f t="shared" si="1"/>
        <v>7.7654349665049125</v>
      </c>
      <c r="U10" s="14">
        <f t="shared" si="1"/>
        <v>8.7338125127375683</v>
      </c>
      <c r="V10" s="14">
        <f t="shared" si="1"/>
        <v>8.7338125127375683</v>
      </c>
      <c r="W10" s="14">
        <f t="shared" si="1"/>
        <v>8.7338125127375683</v>
      </c>
      <c r="X10" s="14">
        <f t="shared" si="1"/>
        <v>8.7338125127375683</v>
      </c>
      <c r="Y10" s="14">
        <f t="shared" si="1"/>
        <v>4.4734161650607067</v>
      </c>
      <c r="Z10" s="14">
        <f t="shared" si="1"/>
        <v>0</v>
      </c>
      <c r="AA10" s="14">
        <f t="shared" si="1"/>
        <v>0</v>
      </c>
    </row>
    <row r="11" spans="2:43" hidden="1" x14ac:dyDescent="0.3">
      <c r="B11" s="13" t="s">
        <v>297</v>
      </c>
      <c r="D11" s="23">
        <f>SUM($D$10:D10)-SUM($D$9:D9)</f>
        <v>-4.7368108001143607</v>
      </c>
      <c r="E11" s="23">
        <f>SUM($D$10:E10)-SUM($D$9:E9)</f>
        <v>-9.4314213327392729</v>
      </c>
      <c r="F11" s="23">
        <f>SUM($D$10:F10)-SUM($D$9:F9)</f>
        <v>-5.2303081825916422</v>
      </c>
      <c r="G11" s="23">
        <f>SUM($D$10:G10)-SUM($D$9:G9)</f>
        <v>-1.0291950324440116</v>
      </c>
      <c r="H11" s="23">
        <f>SUM($D$10:H10)-SUM($D$9:H9)</f>
        <v>3.1719181177036191</v>
      </c>
      <c r="I11" s="23">
        <f>SUM($D$10:I10)-SUM($D$9:I9)</f>
        <v>-2.8735861715332156</v>
      </c>
      <c r="J11" s="23">
        <f>SUM($D$10:J10)-SUM($D$9:J9)</f>
        <v>-8.8652310374406937</v>
      </c>
      <c r="K11" s="23">
        <f>SUM($D$10:K10)-SUM($D$9:K9)</f>
        <v>-3.5034277819309807</v>
      </c>
      <c r="L11" s="23">
        <f>SUM($D$10:L10)-SUM($D$9:L9)</f>
        <v>1.8583754735787323</v>
      </c>
      <c r="M11" s="23">
        <f>SUM($D$10:M10)-SUM($D$9:M9)</f>
        <v>7.2201787290884454</v>
      </c>
      <c r="N11" s="23">
        <f>SUM($D$10:N10)-SUM($D$9:N9)</f>
        <v>-0.49558693127919895</v>
      </c>
      <c r="O11" s="23">
        <f>SUM($D$10:O10)-SUM($D$9:O9)</f>
        <v>-8.1426128026847024</v>
      </c>
      <c r="P11" s="23">
        <f>SUM($D$10:P10)-SUM($D$9:P9)</f>
        <v>-1.2994421659251785</v>
      </c>
      <c r="Q11" s="23">
        <f>SUM($D$10:Q10)-SUM($D$9:Q9)</f>
        <v>5.5437284708343526</v>
      </c>
      <c r="R11" s="23">
        <f>SUM($D$10:R10)-SUM($D$9:R9)</f>
        <v>12.386899107593877</v>
      </c>
      <c r="S11" s="23">
        <f>SUM($D$10:S10)-SUM($D$9:S9)</f>
        <v>2.5394096546960157</v>
      </c>
      <c r="T11" s="23">
        <f>SUM($D$10:T10)-SUM($D$9:T9)</f>
        <v>-7.220348472939321</v>
      </c>
      <c r="U11" s="23">
        <f>SUM($D$10:U10)-SUM($D$9:U9)</f>
        <v>1.5134640397982508</v>
      </c>
      <c r="V11" s="23">
        <f>SUM($D$10:V10)-SUM($D$9:V9)</f>
        <v>10.247276552535823</v>
      </c>
      <c r="W11" s="23">
        <f>SUM($D$10:W10)-SUM($D$9:W9)</f>
        <v>18.981089065273395</v>
      </c>
      <c r="X11" s="23">
        <f>SUM($D$10:X10)-SUM($D$9:X9)</f>
        <v>6.4129198396266531</v>
      </c>
      <c r="Y11" s="23">
        <f>SUM($D$10:Y10)-SUM($D$9:Y9)</f>
        <v>-11.480744820616167</v>
      </c>
      <c r="Z11" s="23">
        <f>SUM($D$10:Z10)-SUM($D$9:Z9)</f>
        <v>-11.480744820616167</v>
      </c>
      <c r="AA11" s="23">
        <f>SUM($D$10:AA10)-SUM($D$9:AA9)</f>
        <v>-11.480744820616167</v>
      </c>
    </row>
    <row r="12" spans="2:43" hidden="1" x14ac:dyDescent="0.3">
      <c r="B12" s="13" t="s">
        <v>298</v>
      </c>
      <c r="D12" s="23" t="e">
        <f>#REF!</f>
        <v>#REF!</v>
      </c>
      <c r="E12" s="23" t="e">
        <f t="shared" ref="E12:AA12" si="2">D17</f>
        <v>#REF!</v>
      </c>
      <c r="F12" s="23" t="e">
        <f t="shared" si="2"/>
        <v>#REF!</v>
      </c>
      <c r="G12" s="23" t="e">
        <f t="shared" si="2"/>
        <v>#REF!</v>
      </c>
      <c r="H12" s="23" t="e">
        <f t="shared" si="2"/>
        <v>#REF!</v>
      </c>
      <c r="I12" s="23" t="e">
        <f t="shared" si="2"/>
        <v>#REF!</v>
      </c>
      <c r="J12" s="23" t="e">
        <f t="shared" si="2"/>
        <v>#REF!</v>
      </c>
      <c r="K12" s="23" t="e">
        <f t="shared" si="2"/>
        <v>#REF!</v>
      </c>
      <c r="L12" s="23" t="e">
        <f t="shared" si="2"/>
        <v>#REF!</v>
      </c>
      <c r="M12" s="23" t="e">
        <f t="shared" si="2"/>
        <v>#REF!</v>
      </c>
      <c r="N12" s="23" t="e">
        <f t="shared" si="2"/>
        <v>#REF!</v>
      </c>
      <c r="O12" s="23" t="e">
        <f t="shared" si="2"/>
        <v>#REF!</v>
      </c>
      <c r="P12" s="23" t="e">
        <f t="shared" si="2"/>
        <v>#REF!</v>
      </c>
      <c r="Q12" s="23" t="e">
        <f t="shared" si="2"/>
        <v>#REF!</v>
      </c>
      <c r="R12" s="23" t="e">
        <f t="shared" si="2"/>
        <v>#REF!</v>
      </c>
      <c r="S12" s="23" t="e">
        <f t="shared" si="2"/>
        <v>#REF!</v>
      </c>
      <c r="T12" s="23" t="e">
        <f t="shared" si="2"/>
        <v>#REF!</v>
      </c>
      <c r="U12" s="23" t="e">
        <f t="shared" si="2"/>
        <v>#REF!</v>
      </c>
      <c r="V12" s="23" t="e">
        <f t="shared" si="2"/>
        <v>#REF!</v>
      </c>
      <c r="W12" s="23" t="e">
        <f t="shared" si="2"/>
        <v>#REF!</v>
      </c>
      <c r="X12" s="23" t="e">
        <f t="shared" si="2"/>
        <v>#REF!</v>
      </c>
      <c r="Y12" s="23" t="e">
        <f t="shared" si="2"/>
        <v>#REF!</v>
      </c>
      <c r="Z12" s="23" t="e">
        <f t="shared" si="2"/>
        <v>#REF!</v>
      </c>
      <c r="AA12" s="23" t="e">
        <f t="shared" si="2"/>
        <v>#REF!</v>
      </c>
    </row>
    <row r="13" spans="2:43" hidden="1" x14ac:dyDescent="0.3">
      <c r="B13" s="13" t="s">
        <v>299</v>
      </c>
      <c r="D13" s="23" t="e">
        <f t="shared" ref="D13:AA13" si="3">D11-D12</f>
        <v>#REF!</v>
      </c>
      <c r="E13" s="23" t="e">
        <f t="shared" si="3"/>
        <v>#REF!</v>
      </c>
      <c r="F13" s="23" t="e">
        <f t="shared" si="3"/>
        <v>#REF!</v>
      </c>
      <c r="G13" s="23" t="e">
        <f t="shared" si="3"/>
        <v>#REF!</v>
      </c>
      <c r="H13" s="23" t="e">
        <f t="shared" si="3"/>
        <v>#REF!</v>
      </c>
      <c r="I13" s="23" t="e">
        <f t="shared" si="3"/>
        <v>#REF!</v>
      </c>
      <c r="J13" s="23" t="e">
        <f t="shared" si="3"/>
        <v>#REF!</v>
      </c>
      <c r="K13" s="23" t="e">
        <f t="shared" si="3"/>
        <v>#REF!</v>
      </c>
      <c r="L13" s="23" t="e">
        <f t="shared" si="3"/>
        <v>#REF!</v>
      </c>
      <c r="M13" s="23" t="e">
        <f t="shared" si="3"/>
        <v>#REF!</v>
      </c>
      <c r="N13" s="23" t="e">
        <f t="shared" si="3"/>
        <v>#REF!</v>
      </c>
      <c r="O13" s="23" t="e">
        <f t="shared" si="3"/>
        <v>#REF!</v>
      </c>
      <c r="P13" s="23" t="e">
        <f t="shared" si="3"/>
        <v>#REF!</v>
      </c>
      <c r="Q13" s="23" t="e">
        <f t="shared" si="3"/>
        <v>#REF!</v>
      </c>
      <c r="R13" s="23" t="e">
        <f t="shared" si="3"/>
        <v>#REF!</v>
      </c>
      <c r="S13" s="23" t="e">
        <f t="shared" si="3"/>
        <v>#REF!</v>
      </c>
      <c r="T13" s="23" t="e">
        <f t="shared" si="3"/>
        <v>#REF!</v>
      </c>
      <c r="U13" s="23" t="e">
        <f t="shared" si="3"/>
        <v>#REF!</v>
      </c>
      <c r="V13" s="23" t="e">
        <f t="shared" si="3"/>
        <v>#REF!</v>
      </c>
      <c r="W13" s="23" t="e">
        <f t="shared" si="3"/>
        <v>#REF!</v>
      </c>
      <c r="X13" s="23" t="e">
        <f t="shared" si="3"/>
        <v>#REF!</v>
      </c>
      <c r="Y13" s="23" t="e">
        <f t="shared" si="3"/>
        <v>#REF!</v>
      </c>
      <c r="Z13" s="23" t="e">
        <f t="shared" si="3"/>
        <v>#REF!</v>
      </c>
      <c r="AA13" s="23" t="e">
        <f t="shared" si="3"/>
        <v>#REF!</v>
      </c>
    </row>
    <row r="14" spans="2:43" hidden="1" x14ac:dyDescent="0.3">
      <c r="B14" s="13" t="s">
        <v>300</v>
      </c>
      <c r="D14" s="23" t="e">
        <f>Financials!#REF!</f>
        <v>#REF!</v>
      </c>
      <c r="E14" s="23" t="e">
        <f>Financials!#REF!</f>
        <v>#REF!</v>
      </c>
      <c r="F14" s="23" t="e">
        <f>Financials!#REF!</f>
        <v>#REF!</v>
      </c>
      <c r="G14" s="23" t="e">
        <f>Financials!#REF!</f>
        <v>#REF!</v>
      </c>
      <c r="H14" s="23" t="e">
        <f>Financials!#REF!</f>
        <v>#REF!</v>
      </c>
      <c r="I14" s="23" t="e">
        <f>Financials!#REF!</f>
        <v>#REF!</v>
      </c>
      <c r="J14" s="23" t="e">
        <f>Financials!#REF!</f>
        <v>#REF!</v>
      </c>
      <c r="K14" s="23" t="e">
        <f>Financials!#REF!</f>
        <v>#REF!</v>
      </c>
      <c r="L14" s="23" t="e">
        <f>Financials!#REF!</f>
        <v>#REF!</v>
      </c>
      <c r="M14" s="23" t="e">
        <f>Financials!#REF!</f>
        <v>#REF!</v>
      </c>
      <c r="N14" s="23" t="e">
        <f>Financials!#REF!</f>
        <v>#REF!</v>
      </c>
      <c r="O14" s="23" t="e">
        <f>Financials!#REF!</f>
        <v>#REF!</v>
      </c>
      <c r="P14" s="23" t="e">
        <f>Financials!#REF!</f>
        <v>#REF!</v>
      </c>
      <c r="Q14" s="23" t="e">
        <f>Financials!#REF!</f>
        <v>#REF!</v>
      </c>
      <c r="R14" s="23" t="e">
        <f>Financials!#REF!</f>
        <v>#REF!</v>
      </c>
      <c r="S14" s="23" t="e">
        <f>Financials!#REF!</f>
        <v>#REF!</v>
      </c>
      <c r="T14" s="23" t="e">
        <f>Financials!#REF!</f>
        <v>#REF!</v>
      </c>
      <c r="U14" s="23" t="e">
        <f>Financials!#REF!</f>
        <v>#REF!</v>
      </c>
      <c r="V14" s="23" t="e">
        <f>Financials!#REF!</f>
        <v>#REF!</v>
      </c>
      <c r="W14" s="23" t="e">
        <f>Financials!#REF!</f>
        <v>#REF!</v>
      </c>
      <c r="X14" s="23" t="e">
        <f>Financials!#REF!</f>
        <v>#REF!</v>
      </c>
      <c r="Y14" s="23" t="e">
        <f>Financials!#REF!</f>
        <v>#REF!</v>
      </c>
      <c r="Z14" s="23" t="e">
        <f>Financials!#REF!</f>
        <v>#REF!</v>
      </c>
      <c r="AA14" s="23" t="e">
        <f>Financials!#REF!</f>
        <v>#REF!</v>
      </c>
    </row>
    <row r="15" spans="2:43" hidden="1" x14ac:dyDescent="0.3">
      <c r="B15" s="13" t="s">
        <v>305</v>
      </c>
      <c r="D15" s="23" t="e">
        <f t="shared" ref="D15:AA15" si="4">MAX(0,MIN(D10,D14))</f>
        <v>#REF!</v>
      </c>
      <c r="E15" s="23" t="e">
        <f t="shared" si="4"/>
        <v>#REF!</v>
      </c>
      <c r="F15" s="23" t="e">
        <f t="shared" si="4"/>
        <v>#REF!</v>
      </c>
      <c r="G15" s="23" t="e">
        <f t="shared" si="4"/>
        <v>#REF!</v>
      </c>
      <c r="H15" s="23" t="e">
        <f t="shared" si="4"/>
        <v>#REF!</v>
      </c>
      <c r="I15" s="23" t="e">
        <f t="shared" si="4"/>
        <v>#REF!</v>
      </c>
      <c r="J15" s="23" t="e">
        <f t="shared" si="4"/>
        <v>#REF!</v>
      </c>
      <c r="K15" s="23" t="e">
        <f t="shared" si="4"/>
        <v>#REF!</v>
      </c>
      <c r="L15" s="23" t="e">
        <f t="shared" si="4"/>
        <v>#REF!</v>
      </c>
      <c r="M15" s="23" t="e">
        <f t="shared" si="4"/>
        <v>#REF!</v>
      </c>
      <c r="N15" s="23" t="e">
        <f t="shared" si="4"/>
        <v>#REF!</v>
      </c>
      <c r="O15" s="23" t="e">
        <f t="shared" si="4"/>
        <v>#REF!</v>
      </c>
      <c r="P15" s="23" t="e">
        <f t="shared" si="4"/>
        <v>#REF!</v>
      </c>
      <c r="Q15" s="23" t="e">
        <f t="shared" si="4"/>
        <v>#REF!</v>
      </c>
      <c r="R15" s="23" t="e">
        <f t="shared" si="4"/>
        <v>#REF!</v>
      </c>
      <c r="S15" s="23" t="e">
        <f t="shared" si="4"/>
        <v>#REF!</v>
      </c>
      <c r="T15" s="23" t="e">
        <f t="shared" si="4"/>
        <v>#REF!</v>
      </c>
      <c r="U15" s="23" t="e">
        <f t="shared" si="4"/>
        <v>#REF!</v>
      </c>
      <c r="V15" s="23" t="e">
        <f t="shared" si="4"/>
        <v>#REF!</v>
      </c>
      <c r="W15" s="23" t="e">
        <f t="shared" si="4"/>
        <v>#REF!</v>
      </c>
      <c r="X15" s="23" t="e">
        <f t="shared" si="4"/>
        <v>#REF!</v>
      </c>
      <c r="Y15" s="23" t="e">
        <f t="shared" si="4"/>
        <v>#REF!</v>
      </c>
      <c r="Z15" s="23" t="e">
        <f t="shared" si="4"/>
        <v>#REF!</v>
      </c>
      <c r="AA15" s="23" t="e">
        <f t="shared" si="4"/>
        <v>#REF!</v>
      </c>
    </row>
    <row r="16" spans="2:43" hidden="1" x14ac:dyDescent="0.3">
      <c r="B16" s="13" t="s">
        <v>304</v>
      </c>
      <c r="D16" s="23" t="e">
        <f t="shared" ref="D16:AA16" si="5">MIN(MAX(0,D9,-D14),D12+D15)</f>
        <v>#REF!</v>
      </c>
      <c r="E16" s="23" t="e">
        <f t="shared" si="5"/>
        <v>#REF!</v>
      </c>
      <c r="F16" s="23" t="e">
        <f t="shared" si="5"/>
        <v>#REF!</v>
      </c>
      <c r="G16" s="23" t="e">
        <f t="shared" si="5"/>
        <v>#REF!</v>
      </c>
      <c r="H16" s="23" t="e">
        <f t="shared" si="5"/>
        <v>#REF!</v>
      </c>
      <c r="I16" s="23" t="e">
        <f t="shared" si="5"/>
        <v>#REF!</v>
      </c>
      <c r="J16" s="23" t="e">
        <f t="shared" si="5"/>
        <v>#REF!</v>
      </c>
      <c r="K16" s="23" t="e">
        <f t="shared" si="5"/>
        <v>#REF!</v>
      </c>
      <c r="L16" s="23" t="e">
        <f t="shared" si="5"/>
        <v>#REF!</v>
      </c>
      <c r="M16" s="23" t="e">
        <f t="shared" si="5"/>
        <v>#REF!</v>
      </c>
      <c r="N16" s="23" t="e">
        <f t="shared" si="5"/>
        <v>#REF!</v>
      </c>
      <c r="O16" s="23" t="e">
        <f t="shared" si="5"/>
        <v>#REF!</v>
      </c>
      <c r="P16" s="23" t="e">
        <f t="shared" si="5"/>
        <v>#REF!</v>
      </c>
      <c r="Q16" s="23" t="e">
        <f t="shared" si="5"/>
        <v>#REF!</v>
      </c>
      <c r="R16" s="23" t="e">
        <f t="shared" si="5"/>
        <v>#REF!</v>
      </c>
      <c r="S16" s="23" t="e">
        <f t="shared" si="5"/>
        <v>#REF!</v>
      </c>
      <c r="T16" s="23" t="e">
        <f t="shared" si="5"/>
        <v>#REF!</v>
      </c>
      <c r="U16" s="23" t="e">
        <f t="shared" si="5"/>
        <v>#REF!</v>
      </c>
      <c r="V16" s="23" t="e">
        <f t="shared" si="5"/>
        <v>#REF!</v>
      </c>
      <c r="W16" s="23" t="e">
        <f t="shared" si="5"/>
        <v>#REF!</v>
      </c>
      <c r="X16" s="23" t="e">
        <f t="shared" si="5"/>
        <v>#REF!</v>
      </c>
      <c r="Y16" s="23" t="e">
        <f t="shared" si="5"/>
        <v>#REF!</v>
      </c>
      <c r="Z16" s="23" t="e">
        <f t="shared" si="5"/>
        <v>#REF!</v>
      </c>
      <c r="AA16" s="23" t="e">
        <f t="shared" si="5"/>
        <v>#REF!</v>
      </c>
    </row>
    <row r="17" spans="2:43" hidden="1" x14ac:dyDescent="0.3">
      <c r="B17" s="13" t="s">
        <v>301</v>
      </c>
      <c r="D17" s="23" t="e">
        <f t="shared" ref="D17:AA17" si="6">D12+D15-D16</f>
        <v>#REF!</v>
      </c>
      <c r="E17" s="23" t="e">
        <f t="shared" si="6"/>
        <v>#REF!</v>
      </c>
      <c r="F17" s="23" t="e">
        <f t="shared" si="6"/>
        <v>#REF!</v>
      </c>
      <c r="G17" s="23" t="e">
        <f t="shared" si="6"/>
        <v>#REF!</v>
      </c>
      <c r="H17" s="23" t="e">
        <f t="shared" si="6"/>
        <v>#REF!</v>
      </c>
      <c r="I17" s="23" t="e">
        <f t="shared" si="6"/>
        <v>#REF!</v>
      </c>
      <c r="J17" s="23" t="e">
        <f t="shared" si="6"/>
        <v>#REF!</v>
      </c>
      <c r="K17" s="23" t="e">
        <f t="shared" si="6"/>
        <v>#REF!</v>
      </c>
      <c r="L17" s="23" t="e">
        <f t="shared" si="6"/>
        <v>#REF!</v>
      </c>
      <c r="M17" s="23" t="e">
        <f t="shared" si="6"/>
        <v>#REF!</v>
      </c>
      <c r="N17" s="23" t="e">
        <f t="shared" si="6"/>
        <v>#REF!</v>
      </c>
      <c r="O17" s="23" t="e">
        <f t="shared" si="6"/>
        <v>#REF!</v>
      </c>
      <c r="P17" s="23" t="e">
        <f t="shared" si="6"/>
        <v>#REF!</v>
      </c>
      <c r="Q17" s="23" t="e">
        <f t="shared" si="6"/>
        <v>#REF!</v>
      </c>
      <c r="R17" s="23" t="e">
        <f t="shared" si="6"/>
        <v>#REF!</v>
      </c>
      <c r="S17" s="23" t="e">
        <f t="shared" si="6"/>
        <v>#REF!</v>
      </c>
      <c r="T17" s="23" t="e">
        <f t="shared" si="6"/>
        <v>#REF!</v>
      </c>
      <c r="U17" s="23" t="e">
        <f t="shared" si="6"/>
        <v>#REF!</v>
      </c>
      <c r="V17" s="23" t="e">
        <f t="shared" si="6"/>
        <v>#REF!</v>
      </c>
      <c r="W17" s="23" t="e">
        <f t="shared" si="6"/>
        <v>#REF!</v>
      </c>
      <c r="X17" s="23" t="e">
        <f t="shared" si="6"/>
        <v>#REF!</v>
      </c>
      <c r="Y17" s="23" t="e">
        <f t="shared" si="6"/>
        <v>#REF!</v>
      </c>
      <c r="Z17" s="23" t="e">
        <f t="shared" si="6"/>
        <v>#REF!</v>
      </c>
      <c r="AA17" s="23" t="e">
        <f t="shared" si="6"/>
        <v>#REF!</v>
      </c>
    </row>
    <row r="18" spans="2:43" hidden="1" x14ac:dyDescent="0.3"/>
    <row r="19" spans="2:43" s="109" customFormat="1" ht="13.8" hidden="1" x14ac:dyDescent="0.3">
      <c r="B19" s="110" t="s">
        <v>118</v>
      </c>
    </row>
    <row r="20" spans="2:43" s="106" customFormat="1" ht="13.8" hidden="1" x14ac:dyDescent="0.3">
      <c r="B20" s="107"/>
      <c r="C20" s="107"/>
      <c r="D20" s="108">
        <f t="shared" ref="D20:AA20" si="7">D3</f>
        <v>43190</v>
      </c>
      <c r="E20" s="108">
        <f t="shared" si="7"/>
        <v>43555</v>
      </c>
      <c r="F20" s="108">
        <f t="shared" si="7"/>
        <v>43921</v>
      </c>
      <c r="G20" s="108">
        <f t="shared" si="7"/>
        <v>44286</v>
      </c>
      <c r="H20" s="108">
        <f t="shared" si="7"/>
        <v>44651</v>
      </c>
      <c r="I20" s="108">
        <f t="shared" si="7"/>
        <v>45016</v>
      </c>
      <c r="J20" s="108">
        <f t="shared" si="7"/>
        <v>45382</v>
      </c>
      <c r="K20" s="108">
        <f t="shared" si="7"/>
        <v>45747</v>
      </c>
      <c r="L20" s="108">
        <f t="shared" si="7"/>
        <v>46112</v>
      </c>
      <c r="M20" s="108">
        <f t="shared" si="7"/>
        <v>46477</v>
      </c>
      <c r="N20" s="108">
        <f t="shared" si="7"/>
        <v>46843</v>
      </c>
      <c r="O20" s="108">
        <f t="shared" si="7"/>
        <v>47208</v>
      </c>
      <c r="P20" s="108">
        <f t="shared" si="7"/>
        <v>47573</v>
      </c>
      <c r="Q20" s="108">
        <f t="shared" si="7"/>
        <v>47938</v>
      </c>
      <c r="R20" s="108">
        <f t="shared" si="7"/>
        <v>48304</v>
      </c>
      <c r="S20" s="108">
        <f t="shared" si="7"/>
        <v>48669</v>
      </c>
      <c r="T20" s="108">
        <f t="shared" si="7"/>
        <v>49034</v>
      </c>
      <c r="U20" s="108">
        <f t="shared" si="7"/>
        <v>49399</v>
      </c>
      <c r="V20" s="108">
        <f t="shared" si="7"/>
        <v>49765</v>
      </c>
      <c r="W20" s="108">
        <f t="shared" si="7"/>
        <v>50130</v>
      </c>
      <c r="X20" s="108">
        <f t="shared" si="7"/>
        <v>50495</v>
      </c>
      <c r="Y20" s="108">
        <f t="shared" si="7"/>
        <v>50860</v>
      </c>
      <c r="Z20" s="108">
        <f t="shared" si="7"/>
        <v>51226</v>
      </c>
      <c r="AA20" s="108">
        <f t="shared" si="7"/>
        <v>51591</v>
      </c>
      <c r="AB20" s="108"/>
      <c r="AC20" s="108"/>
      <c r="AD20" s="108"/>
      <c r="AE20" s="108"/>
      <c r="AF20" s="108"/>
      <c r="AG20" s="108"/>
      <c r="AH20" s="108"/>
      <c r="AI20" s="108"/>
      <c r="AJ20" s="108"/>
      <c r="AK20" s="108"/>
      <c r="AL20" s="108"/>
      <c r="AM20" s="108"/>
      <c r="AN20" s="108"/>
      <c r="AO20" s="108"/>
      <c r="AP20" s="108"/>
      <c r="AQ20" s="108"/>
    </row>
    <row r="21" spans="2:43" hidden="1" x14ac:dyDescent="0.3">
      <c r="D21" s="23"/>
      <c r="E21" s="23"/>
      <c r="F21" s="23"/>
      <c r="G21" s="23"/>
      <c r="H21" s="23"/>
      <c r="I21" s="23"/>
      <c r="J21" s="23"/>
      <c r="K21" s="23"/>
      <c r="L21" s="23"/>
      <c r="M21" s="23"/>
      <c r="N21" s="23"/>
      <c r="O21" s="23"/>
      <c r="P21" s="23"/>
      <c r="Q21" s="23"/>
      <c r="R21" s="23"/>
      <c r="S21" s="23"/>
      <c r="T21" s="23"/>
      <c r="U21" s="23"/>
      <c r="V21" s="23"/>
      <c r="W21" s="23"/>
      <c r="X21" s="23"/>
      <c r="Y21" s="23"/>
      <c r="Z21" s="23"/>
      <c r="AA21" s="23"/>
    </row>
    <row r="22" spans="2:43" hidden="1" x14ac:dyDescent="0.3">
      <c r="B22" s="13" t="s">
        <v>306</v>
      </c>
      <c r="D22" s="23">
        <f ca="1">Debt!L38</f>
        <v>7.7841191418852569</v>
      </c>
      <c r="E22" s="23">
        <f ca="1">Debt!M38</f>
        <v>8.450763091338569</v>
      </c>
      <c r="F22" s="23">
        <f ca="1">Debt!N38</f>
        <v>8.9252953607770102</v>
      </c>
      <c r="G22" s="23">
        <f ca="1">Debt!O38</f>
        <v>10.229027616604421</v>
      </c>
      <c r="H22" s="23">
        <f ca="1">Debt!P38</f>
        <v>9.401469610386517</v>
      </c>
      <c r="I22" s="23">
        <f ca="1">Debt!Q38</f>
        <v>8.5739116041686145</v>
      </c>
      <c r="J22" s="23">
        <f ca="1">Debt!R38</f>
        <v>7.7463535979507103</v>
      </c>
      <c r="K22" s="23">
        <f>Debt!S38</f>
        <v>0</v>
      </c>
      <c r="L22" s="23">
        <f>Debt!T38</f>
        <v>0</v>
      </c>
      <c r="M22" s="23">
        <f>Debt!U38</f>
        <v>0</v>
      </c>
      <c r="N22" s="23">
        <f>Debt!V38</f>
        <v>0</v>
      </c>
      <c r="O22" s="23">
        <f>Debt!W38</f>
        <v>0</v>
      </c>
      <c r="P22" s="23">
        <f>Debt!X38</f>
        <v>0</v>
      </c>
      <c r="Q22" s="23">
        <f>Debt!Y38</f>
        <v>0</v>
      </c>
      <c r="R22" s="23">
        <f>Debt!Z38</f>
        <v>0</v>
      </c>
      <c r="S22" s="23">
        <f>Debt!AA38</f>
        <v>0</v>
      </c>
      <c r="T22" s="23">
        <f>Debt!AB38</f>
        <v>0</v>
      </c>
      <c r="U22" s="23">
        <f>Debt!AC38</f>
        <v>0</v>
      </c>
      <c r="V22" s="23">
        <f>Debt!AD38</f>
        <v>0</v>
      </c>
      <c r="W22" s="23">
        <f>Debt!AE38</f>
        <v>0</v>
      </c>
      <c r="X22" s="23">
        <f>Debt!AF38</f>
        <v>0</v>
      </c>
      <c r="Y22" s="23">
        <f>Debt!AG38</f>
        <v>0</v>
      </c>
      <c r="Z22" s="23">
        <f>Debt!AH38</f>
        <v>0</v>
      </c>
      <c r="AA22" s="23">
        <f>Debt!AI38</f>
        <v>0</v>
      </c>
    </row>
    <row r="23" spans="2:43" hidden="1" x14ac:dyDescent="0.3">
      <c r="B23" s="13" t="s">
        <v>308</v>
      </c>
      <c r="D23" s="23" t="e">
        <f>Financials!#REF!-Financials!#REF!</f>
        <v>#REF!</v>
      </c>
      <c r="E23" s="23" t="e">
        <f>Financials!#REF!-Financials!#REF!</f>
        <v>#REF!</v>
      </c>
      <c r="F23" s="23" t="e">
        <f>Financials!#REF!-Financials!#REF!</f>
        <v>#REF!</v>
      </c>
      <c r="G23" s="23" t="e">
        <f>Financials!#REF!-Financials!#REF!</f>
        <v>#REF!</v>
      </c>
      <c r="H23" s="23" t="e">
        <f>Financials!#REF!-Financials!#REF!</f>
        <v>#REF!</v>
      </c>
      <c r="I23" s="23" t="e">
        <f>Financials!#REF!-Financials!#REF!</f>
        <v>#REF!</v>
      </c>
      <c r="J23" s="23" t="e">
        <f>Financials!#REF!-Financials!#REF!</f>
        <v>#REF!</v>
      </c>
      <c r="K23" s="23" t="e">
        <f>Financials!#REF!-Financials!#REF!</f>
        <v>#REF!</v>
      </c>
      <c r="L23" s="23" t="e">
        <f>Financials!#REF!-Financials!#REF!</f>
        <v>#REF!</v>
      </c>
      <c r="M23" s="23" t="e">
        <f>Financials!#REF!-Financials!#REF!</f>
        <v>#REF!</v>
      </c>
      <c r="N23" s="23" t="e">
        <f>Financials!#REF!-Financials!#REF!</f>
        <v>#REF!</v>
      </c>
      <c r="O23" s="23" t="e">
        <f>Financials!#REF!-Financials!#REF!</f>
        <v>#REF!</v>
      </c>
      <c r="P23" s="23" t="e">
        <f>Financials!#REF!-Financials!#REF!</f>
        <v>#REF!</v>
      </c>
      <c r="Q23" s="23" t="e">
        <f>Financials!#REF!-Financials!#REF!</f>
        <v>#REF!</v>
      </c>
      <c r="R23" s="23" t="e">
        <f>Financials!#REF!-Financials!#REF!</f>
        <v>#REF!</v>
      </c>
      <c r="S23" s="23" t="e">
        <f>Financials!#REF!-Financials!#REF!</f>
        <v>#REF!</v>
      </c>
      <c r="T23" s="23" t="e">
        <f>Financials!#REF!-Financials!#REF!</f>
        <v>#REF!</v>
      </c>
      <c r="U23" s="23" t="e">
        <f>Financials!#REF!-Financials!#REF!</f>
        <v>#REF!</v>
      </c>
      <c r="V23" s="23" t="e">
        <f>Financials!#REF!-Financials!#REF!</f>
        <v>#REF!</v>
      </c>
      <c r="W23" s="23" t="e">
        <f>Financials!#REF!-Financials!#REF!</f>
        <v>#REF!</v>
      </c>
      <c r="X23" s="23" t="e">
        <f>Financials!#REF!-Financials!#REF!</f>
        <v>#REF!</v>
      </c>
      <c r="Y23" s="23" t="e">
        <f>Financials!#REF!-Financials!#REF!</f>
        <v>#REF!</v>
      </c>
      <c r="Z23" s="23" t="e">
        <f>Financials!#REF!-Financials!#REF!</f>
        <v>#REF!</v>
      </c>
      <c r="AA23" s="23" t="e">
        <f>Financials!#REF!-Financials!#REF!</f>
        <v>#REF!</v>
      </c>
    </row>
    <row r="24" spans="2:43" hidden="1" x14ac:dyDescent="0.3">
      <c r="B24" s="13" t="s">
        <v>311</v>
      </c>
      <c r="D24" s="23" t="e">
        <f>#REF!</f>
        <v>#REF!</v>
      </c>
      <c r="E24" s="23" t="e">
        <f t="shared" ref="E24:AA24" ca="1" si="8">D27</f>
        <v>#REF!</v>
      </c>
      <c r="F24" s="23" t="e">
        <f t="shared" ca="1" si="8"/>
        <v>#REF!</v>
      </c>
      <c r="G24" s="23" t="e">
        <f t="shared" ca="1" si="8"/>
        <v>#REF!</v>
      </c>
      <c r="H24" s="23" t="e">
        <f t="shared" ca="1" si="8"/>
        <v>#REF!</v>
      </c>
      <c r="I24" s="23" t="e">
        <f t="shared" ca="1" si="8"/>
        <v>#REF!</v>
      </c>
      <c r="J24" s="23" t="e">
        <f t="shared" ca="1" si="8"/>
        <v>#REF!</v>
      </c>
      <c r="K24" s="23" t="e">
        <f t="shared" ca="1" si="8"/>
        <v>#REF!</v>
      </c>
      <c r="L24" s="23" t="e">
        <f t="shared" ca="1" si="8"/>
        <v>#REF!</v>
      </c>
      <c r="M24" s="23" t="e">
        <f t="shared" ca="1" si="8"/>
        <v>#REF!</v>
      </c>
      <c r="N24" s="23" t="e">
        <f t="shared" ca="1" si="8"/>
        <v>#REF!</v>
      </c>
      <c r="O24" s="23" t="e">
        <f t="shared" ca="1" si="8"/>
        <v>#REF!</v>
      </c>
      <c r="P24" s="23" t="e">
        <f t="shared" ca="1" si="8"/>
        <v>#REF!</v>
      </c>
      <c r="Q24" s="23" t="e">
        <f t="shared" ca="1" si="8"/>
        <v>#REF!</v>
      </c>
      <c r="R24" s="23" t="e">
        <f t="shared" ca="1" si="8"/>
        <v>#REF!</v>
      </c>
      <c r="S24" s="23" t="e">
        <f t="shared" ca="1" si="8"/>
        <v>#REF!</v>
      </c>
      <c r="T24" s="23" t="e">
        <f t="shared" ca="1" si="8"/>
        <v>#REF!</v>
      </c>
      <c r="U24" s="23" t="e">
        <f t="shared" ca="1" si="8"/>
        <v>#REF!</v>
      </c>
      <c r="V24" s="23" t="e">
        <f t="shared" ca="1" si="8"/>
        <v>#REF!</v>
      </c>
      <c r="W24" s="23" t="e">
        <f t="shared" ca="1" si="8"/>
        <v>#REF!</v>
      </c>
      <c r="X24" s="23" t="e">
        <f t="shared" ca="1" si="8"/>
        <v>#REF!</v>
      </c>
      <c r="Y24" s="23" t="e">
        <f t="shared" ca="1" si="8"/>
        <v>#REF!</v>
      </c>
      <c r="Z24" s="23" t="e">
        <f t="shared" ca="1" si="8"/>
        <v>#REF!</v>
      </c>
      <c r="AA24" s="23" t="e">
        <f t="shared" ca="1" si="8"/>
        <v>#REF!</v>
      </c>
    </row>
    <row r="25" spans="2:43" hidden="1" x14ac:dyDescent="0.3">
      <c r="B25" s="13" t="s">
        <v>307</v>
      </c>
      <c r="D25" s="23" t="e">
        <f ca="1">MAX(0,MIN(D23-#REF!,D22-#REF!))</f>
        <v>#REF!</v>
      </c>
      <c r="E25" s="23" t="e">
        <f t="shared" ref="E25:AA25" ca="1" si="9">MAX(0,MIN(E23-D23,E22-D27))</f>
        <v>#REF!</v>
      </c>
      <c r="F25" s="23" t="e">
        <f t="shared" ca="1" si="9"/>
        <v>#REF!</v>
      </c>
      <c r="G25" s="23" t="e">
        <f t="shared" ca="1" si="9"/>
        <v>#REF!</v>
      </c>
      <c r="H25" s="23" t="e">
        <f t="shared" ca="1" si="9"/>
        <v>#REF!</v>
      </c>
      <c r="I25" s="23" t="e">
        <f t="shared" ca="1" si="9"/>
        <v>#REF!</v>
      </c>
      <c r="J25" s="23" t="e">
        <f t="shared" ca="1" si="9"/>
        <v>#REF!</v>
      </c>
      <c r="K25" s="23" t="e">
        <f t="shared" ca="1" si="9"/>
        <v>#REF!</v>
      </c>
      <c r="L25" s="23" t="e">
        <f t="shared" ca="1" si="9"/>
        <v>#REF!</v>
      </c>
      <c r="M25" s="23" t="e">
        <f t="shared" ca="1" si="9"/>
        <v>#REF!</v>
      </c>
      <c r="N25" s="23" t="e">
        <f t="shared" ca="1" si="9"/>
        <v>#REF!</v>
      </c>
      <c r="O25" s="23" t="e">
        <f t="shared" ca="1" si="9"/>
        <v>#REF!</v>
      </c>
      <c r="P25" s="23" t="e">
        <f t="shared" ca="1" si="9"/>
        <v>#REF!</v>
      </c>
      <c r="Q25" s="23" t="e">
        <f t="shared" ca="1" si="9"/>
        <v>#REF!</v>
      </c>
      <c r="R25" s="23" t="e">
        <f t="shared" ca="1" si="9"/>
        <v>#REF!</v>
      </c>
      <c r="S25" s="23" t="e">
        <f t="shared" ca="1" si="9"/>
        <v>#REF!</v>
      </c>
      <c r="T25" s="23" t="e">
        <f t="shared" ca="1" si="9"/>
        <v>#REF!</v>
      </c>
      <c r="U25" s="23" t="e">
        <f t="shared" ca="1" si="9"/>
        <v>#REF!</v>
      </c>
      <c r="V25" s="23" t="e">
        <f t="shared" ca="1" si="9"/>
        <v>#REF!</v>
      </c>
      <c r="W25" s="23" t="e">
        <f t="shared" ca="1" si="9"/>
        <v>#REF!</v>
      </c>
      <c r="X25" s="23" t="e">
        <f t="shared" ca="1" si="9"/>
        <v>#REF!</v>
      </c>
      <c r="Y25" s="23" t="e">
        <f t="shared" ca="1" si="9"/>
        <v>#REF!</v>
      </c>
      <c r="Z25" s="23" t="e">
        <f t="shared" ca="1" si="9"/>
        <v>#REF!</v>
      </c>
      <c r="AA25" s="23" t="e">
        <f t="shared" ca="1" si="9"/>
        <v>#REF!</v>
      </c>
    </row>
    <row r="26" spans="2:43" hidden="1" x14ac:dyDescent="0.3">
      <c r="B26" s="13" t="s">
        <v>309</v>
      </c>
      <c r="D26" s="23" t="e">
        <f ca="1">-MIN(D22-#REF!,0)</f>
        <v>#REF!</v>
      </c>
      <c r="E26" s="23" t="e">
        <f t="shared" ref="E26:AA26" ca="1" si="10">-MIN(E22-D27,0)</f>
        <v>#REF!</v>
      </c>
      <c r="F26" s="23" t="e">
        <f t="shared" ca="1" si="10"/>
        <v>#REF!</v>
      </c>
      <c r="G26" s="23" t="e">
        <f t="shared" ca="1" si="10"/>
        <v>#REF!</v>
      </c>
      <c r="H26" s="23" t="e">
        <f t="shared" ca="1" si="10"/>
        <v>#REF!</v>
      </c>
      <c r="I26" s="23" t="e">
        <f t="shared" ca="1" si="10"/>
        <v>#REF!</v>
      </c>
      <c r="J26" s="23" t="e">
        <f t="shared" ca="1" si="10"/>
        <v>#REF!</v>
      </c>
      <c r="K26" s="23" t="e">
        <f t="shared" ca="1" si="10"/>
        <v>#REF!</v>
      </c>
      <c r="L26" s="23" t="e">
        <f t="shared" ca="1" si="10"/>
        <v>#REF!</v>
      </c>
      <c r="M26" s="23" t="e">
        <f t="shared" ca="1" si="10"/>
        <v>#REF!</v>
      </c>
      <c r="N26" s="23" t="e">
        <f t="shared" ca="1" si="10"/>
        <v>#REF!</v>
      </c>
      <c r="O26" s="23" t="e">
        <f t="shared" ca="1" si="10"/>
        <v>#REF!</v>
      </c>
      <c r="P26" s="23" t="e">
        <f t="shared" ca="1" si="10"/>
        <v>#REF!</v>
      </c>
      <c r="Q26" s="23" t="e">
        <f t="shared" ca="1" si="10"/>
        <v>#REF!</v>
      </c>
      <c r="R26" s="23" t="e">
        <f t="shared" ca="1" si="10"/>
        <v>#REF!</v>
      </c>
      <c r="S26" s="23" t="e">
        <f t="shared" ca="1" si="10"/>
        <v>#REF!</v>
      </c>
      <c r="T26" s="23" t="e">
        <f t="shared" ca="1" si="10"/>
        <v>#REF!</v>
      </c>
      <c r="U26" s="23" t="e">
        <f t="shared" ca="1" si="10"/>
        <v>#REF!</v>
      </c>
      <c r="V26" s="23" t="e">
        <f t="shared" ca="1" si="10"/>
        <v>#REF!</v>
      </c>
      <c r="W26" s="23" t="e">
        <f t="shared" ca="1" si="10"/>
        <v>#REF!</v>
      </c>
      <c r="X26" s="23" t="e">
        <f t="shared" ca="1" si="10"/>
        <v>#REF!</v>
      </c>
      <c r="Y26" s="23" t="e">
        <f t="shared" ca="1" si="10"/>
        <v>#REF!</v>
      </c>
      <c r="Z26" s="23" t="e">
        <f t="shared" ca="1" si="10"/>
        <v>#REF!</v>
      </c>
      <c r="AA26" s="23" t="e">
        <f t="shared" ca="1" si="10"/>
        <v>#REF!</v>
      </c>
    </row>
    <row r="27" spans="2:43" hidden="1" x14ac:dyDescent="0.3">
      <c r="B27" s="13" t="s">
        <v>310</v>
      </c>
      <c r="D27" s="23" t="e">
        <f t="shared" ref="D27:AA27" ca="1" si="11">D24+D25-D26</f>
        <v>#REF!</v>
      </c>
      <c r="E27" s="23" t="e">
        <f t="shared" ca="1" si="11"/>
        <v>#REF!</v>
      </c>
      <c r="F27" s="23" t="e">
        <f t="shared" ca="1" si="11"/>
        <v>#REF!</v>
      </c>
      <c r="G27" s="23" t="e">
        <f t="shared" ca="1" si="11"/>
        <v>#REF!</v>
      </c>
      <c r="H27" s="23" t="e">
        <f t="shared" ca="1" si="11"/>
        <v>#REF!</v>
      </c>
      <c r="I27" s="23" t="e">
        <f t="shared" ca="1" si="11"/>
        <v>#REF!</v>
      </c>
      <c r="J27" s="23" t="e">
        <f t="shared" ca="1" si="11"/>
        <v>#REF!</v>
      </c>
      <c r="K27" s="23" t="e">
        <f t="shared" ca="1" si="11"/>
        <v>#REF!</v>
      </c>
      <c r="L27" s="23" t="e">
        <f t="shared" ca="1" si="11"/>
        <v>#REF!</v>
      </c>
      <c r="M27" s="23" t="e">
        <f t="shared" ca="1" si="11"/>
        <v>#REF!</v>
      </c>
      <c r="N27" s="23" t="e">
        <f t="shared" ca="1" si="11"/>
        <v>#REF!</v>
      </c>
      <c r="O27" s="23" t="e">
        <f t="shared" ca="1" si="11"/>
        <v>#REF!</v>
      </c>
      <c r="P27" s="23" t="e">
        <f t="shared" ca="1" si="11"/>
        <v>#REF!</v>
      </c>
      <c r="Q27" s="23" t="e">
        <f t="shared" ca="1" si="11"/>
        <v>#REF!</v>
      </c>
      <c r="R27" s="23" t="e">
        <f t="shared" ca="1" si="11"/>
        <v>#REF!</v>
      </c>
      <c r="S27" s="23" t="e">
        <f t="shared" ca="1" si="11"/>
        <v>#REF!</v>
      </c>
      <c r="T27" s="23" t="e">
        <f t="shared" ca="1" si="11"/>
        <v>#REF!</v>
      </c>
      <c r="U27" s="23" t="e">
        <f t="shared" ca="1" si="11"/>
        <v>#REF!</v>
      </c>
      <c r="V27" s="23" t="e">
        <f t="shared" ca="1" si="11"/>
        <v>#REF!</v>
      </c>
      <c r="W27" s="23" t="e">
        <f t="shared" ca="1" si="11"/>
        <v>#REF!</v>
      </c>
      <c r="X27" s="23" t="e">
        <f t="shared" ca="1" si="11"/>
        <v>#REF!</v>
      </c>
      <c r="Y27" s="23" t="e">
        <f t="shared" ca="1" si="11"/>
        <v>#REF!</v>
      </c>
      <c r="Z27" s="23" t="e">
        <f t="shared" ca="1" si="11"/>
        <v>#REF!</v>
      </c>
      <c r="AA27" s="23" t="e">
        <f t="shared" ca="1" si="11"/>
        <v>#REF!</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80"/>
  <sheetViews>
    <sheetView showGridLines="0" zoomScale="90" zoomScaleNormal="90" workbookViewId="0">
      <pane xSplit="1" topLeftCell="B1" activePane="topRight" state="frozen"/>
      <selection pane="topRight" activeCell="C16" sqref="C16"/>
    </sheetView>
  </sheetViews>
  <sheetFormatPr defaultColWidth="14.44140625" defaultRowHeight="15" customHeight="1" x14ac:dyDescent="0.3"/>
  <cols>
    <col min="1" max="1" width="5.44140625" style="177" customWidth="1"/>
    <col min="2" max="2" width="27.109375" style="177" customWidth="1"/>
    <col min="3" max="18" width="9.5546875" style="177" customWidth="1"/>
    <col min="19" max="16384" width="14.44140625" style="177"/>
  </cols>
  <sheetData>
    <row r="1" spans="1:18" ht="24" customHeight="1" thickBot="1" x14ac:dyDescent="0.35"/>
    <row r="2" spans="1:18" ht="24" customHeight="1" x14ac:dyDescent="0.3">
      <c r="A2" s="306" t="s">
        <v>391</v>
      </c>
      <c r="B2" s="180" t="s">
        <v>392</v>
      </c>
      <c r="C2" s="181">
        <v>39538</v>
      </c>
      <c r="D2" s="181">
        <f t="shared" ref="D2:R2" si="0">EOMONTH(C2,12)</f>
        <v>39903</v>
      </c>
      <c r="E2" s="181">
        <f t="shared" si="0"/>
        <v>40268</v>
      </c>
      <c r="F2" s="181">
        <f t="shared" si="0"/>
        <v>40633</v>
      </c>
      <c r="G2" s="181">
        <f t="shared" si="0"/>
        <v>40999</v>
      </c>
      <c r="H2" s="181">
        <f t="shared" si="0"/>
        <v>41364</v>
      </c>
      <c r="I2" s="181">
        <f t="shared" si="0"/>
        <v>41729</v>
      </c>
      <c r="J2" s="181">
        <f t="shared" si="0"/>
        <v>42094</v>
      </c>
      <c r="K2" s="181">
        <f t="shared" si="0"/>
        <v>42460</v>
      </c>
      <c r="L2" s="181">
        <f t="shared" si="0"/>
        <v>42825</v>
      </c>
      <c r="M2" s="181">
        <f t="shared" si="0"/>
        <v>43190</v>
      </c>
      <c r="N2" s="181">
        <f t="shared" si="0"/>
        <v>43555</v>
      </c>
      <c r="O2" s="181">
        <f t="shared" si="0"/>
        <v>43921</v>
      </c>
      <c r="P2" s="181">
        <f t="shared" si="0"/>
        <v>44286</v>
      </c>
      <c r="Q2" s="181">
        <f t="shared" si="0"/>
        <v>44651</v>
      </c>
      <c r="R2" s="181">
        <f t="shared" si="0"/>
        <v>45016</v>
      </c>
    </row>
    <row r="3" spans="1:18" ht="24" customHeight="1" x14ac:dyDescent="0.3">
      <c r="A3" s="307"/>
      <c r="B3" s="182" t="s">
        <v>393</v>
      </c>
      <c r="C3" s="183">
        <v>0</v>
      </c>
      <c r="D3" s="178">
        <f t="shared" ref="D3:R3" si="1">C3+1</f>
        <v>1</v>
      </c>
      <c r="E3" s="178">
        <f t="shared" si="1"/>
        <v>2</v>
      </c>
      <c r="F3" s="178">
        <f t="shared" si="1"/>
        <v>3</v>
      </c>
      <c r="G3" s="178">
        <f t="shared" si="1"/>
        <v>4</v>
      </c>
      <c r="H3" s="178">
        <f t="shared" si="1"/>
        <v>5</v>
      </c>
      <c r="I3" s="178">
        <f t="shared" si="1"/>
        <v>6</v>
      </c>
      <c r="J3" s="178">
        <f t="shared" si="1"/>
        <v>7</v>
      </c>
      <c r="K3" s="178">
        <f t="shared" si="1"/>
        <v>8</v>
      </c>
      <c r="L3" s="178">
        <f t="shared" si="1"/>
        <v>9</v>
      </c>
      <c r="M3" s="178">
        <f t="shared" si="1"/>
        <v>10</v>
      </c>
      <c r="N3" s="178">
        <f t="shared" si="1"/>
        <v>11</v>
      </c>
      <c r="O3" s="178">
        <f t="shared" si="1"/>
        <v>12</v>
      </c>
      <c r="P3" s="178">
        <f t="shared" si="1"/>
        <v>13</v>
      </c>
      <c r="Q3" s="184">
        <f t="shared" si="1"/>
        <v>14</v>
      </c>
      <c r="R3" s="184">
        <f t="shared" si="1"/>
        <v>15</v>
      </c>
    </row>
    <row r="4" spans="1:18" ht="24" customHeight="1" x14ac:dyDescent="0.3">
      <c r="A4" s="307"/>
      <c r="B4" s="182" t="s">
        <v>394</v>
      </c>
      <c r="C4" s="185">
        <v>208.7</v>
      </c>
      <c r="D4" s="185">
        <v>216.4</v>
      </c>
      <c r="E4" s="185">
        <v>229.7</v>
      </c>
      <c r="F4" s="185">
        <v>248.3</v>
      </c>
      <c r="G4" s="185">
        <v>0</v>
      </c>
      <c r="H4" s="185">
        <v>0</v>
      </c>
      <c r="I4" s="185">
        <v>0</v>
      </c>
      <c r="J4" s="185">
        <v>0</v>
      </c>
      <c r="K4" s="185">
        <v>0</v>
      </c>
      <c r="L4" s="185">
        <v>0</v>
      </c>
      <c r="M4" s="185">
        <v>0</v>
      </c>
      <c r="N4" s="185">
        <v>0</v>
      </c>
      <c r="O4" s="185">
        <v>0</v>
      </c>
      <c r="P4" s="185">
        <v>0</v>
      </c>
      <c r="Q4" s="186">
        <v>0</v>
      </c>
      <c r="R4" s="186"/>
    </row>
    <row r="5" spans="1:18" ht="24" customHeight="1" x14ac:dyDescent="0.3">
      <c r="A5" s="307"/>
      <c r="B5" s="182" t="s">
        <v>395</v>
      </c>
      <c r="C5" s="185">
        <v>0</v>
      </c>
      <c r="D5" s="185">
        <v>0</v>
      </c>
      <c r="E5" s="185">
        <v>0</v>
      </c>
      <c r="F5" s="185">
        <v>0</v>
      </c>
      <c r="G5" s="185">
        <f>146</f>
        <v>146</v>
      </c>
      <c r="H5" s="185">
        <f>157.3</f>
        <v>157.30000000000001</v>
      </c>
      <c r="I5" s="185">
        <f>168.8</f>
        <v>168.8</v>
      </c>
      <c r="J5" s="185">
        <f>179.6</f>
        <v>179.6</v>
      </c>
      <c r="K5" s="185">
        <f>178.7</f>
        <v>178.7</v>
      </c>
      <c r="L5" s="185">
        <f>176.8</f>
        <v>176.8</v>
      </c>
      <c r="M5" s="185">
        <f>183.3</f>
        <v>183.3</v>
      </c>
      <c r="N5" s="185">
        <v>0</v>
      </c>
      <c r="O5" s="185">
        <v>0</v>
      </c>
      <c r="P5" s="185">
        <v>0</v>
      </c>
      <c r="Q5" s="186">
        <v>0</v>
      </c>
      <c r="R5" s="186"/>
    </row>
    <row r="6" spans="1:18" ht="24" customHeight="1" x14ac:dyDescent="0.3">
      <c r="A6" s="307"/>
      <c r="B6" s="182" t="s">
        <v>396</v>
      </c>
      <c r="C6" s="185">
        <v>0</v>
      </c>
      <c r="D6" s="185">
        <v>0</v>
      </c>
      <c r="E6" s="185">
        <v>0</v>
      </c>
      <c r="F6" s="185">
        <v>0</v>
      </c>
      <c r="G6" s="185">
        <v>0</v>
      </c>
      <c r="H6" s="185">
        <v>0</v>
      </c>
      <c r="I6" s="185">
        <v>0</v>
      </c>
      <c r="J6" s="185">
        <v>0</v>
      </c>
      <c r="K6" s="185">
        <v>0</v>
      </c>
      <c r="L6" s="185">
        <v>0</v>
      </c>
      <c r="M6" s="185">
        <v>0</v>
      </c>
      <c r="N6" s="185">
        <f>115.7</f>
        <v>115.7</v>
      </c>
      <c r="O6" s="185">
        <f>119.7</f>
        <v>119.7</v>
      </c>
      <c r="P6" s="185">
        <f>122.8</f>
        <v>122.8</v>
      </c>
      <c r="Q6" s="186"/>
      <c r="R6" s="186"/>
    </row>
    <row r="7" spans="1:18" ht="24" customHeight="1" x14ac:dyDescent="0.3">
      <c r="A7" s="307"/>
      <c r="B7" s="182" t="s">
        <v>397</v>
      </c>
      <c r="C7" s="185">
        <v>0</v>
      </c>
      <c r="D7" s="185">
        <v>0</v>
      </c>
      <c r="E7" s="185">
        <v>0</v>
      </c>
      <c r="F7" s="185">
        <v>0</v>
      </c>
      <c r="G7" s="187">
        <v>1.873</v>
      </c>
      <c r="H7" s="187">
        <v>1.873</v>
      </c>
      <c r="I7" s="187">
        <v>1.873</v>
      </c>
      <c r="J7" s="187">
        <v>1.873</v>
      </c>
      <c r="K7" s="187">
        <v>1.873</v>
      </c>
      <c r="L7" s="187">
        <v>1.873</v>
      </c>
      <c r="M7" s="187">
        <v>1.873</v>
      </c>
      <c r="N7" s="187">
        <v>1.873</v>
      </c>
      <c r="O7" s="187">
        <v>1.873</v>
      </c>
      <c r="P7" s="187">
        <v>1.873</v>
      </c>
      <c r="Q7" s="188"/>
      <c r="R7" s="188"/>
    </row>
    <row r="8" spans="1:18" ht="24" customHeight="1" x14ac:dyDescent="0.3">
      <c r="A8" s="307"/>
      <c r="B8" s="182" t="s">
        <v>398</v>
      </c>
      <c r="C8" s="185">
        <v>0</v>
      </c>
      <c r="D8" s="185">
        <v>0</v>
      </c>
      <c r="E8" s="185">
        <v>0</v>
      </c>
      <c r="F8" s="185">
        <v>0</v>
      </c>
      <c r="G8" s="185">
        <v>0</v>
      </c>
      <c r="H8" s="185">
        <v>0</v>
      </c>
      <c r="I8" s="185">
        <v>0</v>
      </c>
      <c r="J8" s="185">
        <v>0</v>
      </c>
      <c r="K8" s="185">
        <v>0</v>
      </c>
      <c r="L8" s="185">
        <v>0</v>
      </c>
      <c r="M8" s="185">
        <v>0</v>
      </c>
      <c r="N8" s="187">
        <v>1.641</v>
      </c>
      <c r="O8" s="187">
        <v>1.641</v>
      </c>
      <c r="P8" s="187">
        <v>1.641</v>
      </c>
      <c r="Q8" s="188"/>
      <c r="R8" s="188"/>
    </row>
    <row r="9" spans="1:18" ht="24" customHeight="1" x14ac:dyDescent="0.3">
      <c r="A9" s="307"/>
      <c r="B9" s="182" t="s">
        <v>399</v>
      </c>
      <c r="C9" s="189">
        <f t="shared" ref="C9:F9" si="2">C4</f>
        <v>208.7</v>
      </c>
      <c r="D9" s="189">
        <f t="shared" si="2"/>
        <v>216.4</v>
      </c>
      <c r="E9" s="189">
        <f t="shared" si="2"/>
        <v>229.7</v>
      </c>
      <c r="F9" s="189">
        <f t="shared" si="2"/>
        <v>248.3</v>
      </c>
      <c r="G9" s="190">
        <f t="shared" ref="G9:P9" si="3">IF(G5&gt;0,G5*G7,G6*G7*G8)</f>
        <v>273.45800000000003</v>
      </c>
      <c r="H9" s="190">
        <f t="shared" si="3"/>
        <v>294.62290000000002</v>
      </c>
      <c r="I9" s="190">
        <f t="shared" si="3"/>
        <v>316.16240000000005</v>
      </c>
      <c r="J9" s="190">
        <f t="shared" si="3"/>
        <v>336.39080000000001</v>
      </c>
      <c r="K9" s="190">
        <f t="shared" si="3"/>
        <v>334.70509999999996</v>
      </c>
      <c r="L9" s="190">
        <f t="shared" si="3"/>
        <v>331.14640000000003</v>
      </c>
      <c r="M9" s="190">
        <f t="shared" si="3"/>
        <v>343.32089999999999</v>
      </c>
      <c r="N9" s="190">
        <f t="shared" si="3"/>
        <v>355.61471009999997</v>
      </c>
      <c r="O9" s="190">
        <f t="shared" si="3"/>
        <v>367.90908210000003</v>
      </c>
      <c r="P9" s="190">
        <f t="shared" si="3"/>
        <v>377.4372204</v>
      </c>
      <c r="Q9" s="191"/>
      <c r="R9" s="191"/>
    </row>
    <row r="10" spans="1:18" ht="24" customHeight="1" thickBot="1" x14ac:dyDescent="0.35">
      <c r="A10" s="308"/>
      <c r="B10" s="182" t="s">
        <v>400</v>
      </c>
      <c r="C10" s="178"/>
      <c r="D10" s="179">
        <f t="shared" ref="D10:P10" si="4">(D9-C9)/C9</f>
        <v>3.6895064686152453E-2</v>
      </c>
      <c r="E10" s="179">
        <f t="shared" si="4"/>
        <v>6.1460258780036886E-2</v>
      </c>
      <c r="F10" s="179">
        <f t="shared" si="4"/>
        <v>8.0975185023944379E-2</v>
      </c>
      <c r="G10" s="179">
        <f t="shared" si="4"/>
        <v>0.10132098268223928</v>
      </c>
      <c r="H10" s="179">
        <f t="shared" si="4"/>
        <v>7.7397260273972548E-2</v>
      </c>
      <c r="I10" s="179">
        <f t="shared" si="4"/>
        <v>7.3108709472345948E-2</v>
      </c>
      <c r="J10" s="179">
        <f t="shared" si="4"/>
        <v>6.3981042654028319E-2</v>
      </c>
      <c r="K10" s="179">
        <f t="shared" si="4"/>
        <v>-5.0111358574611844E-3</v>
      </c>
      <c r="L10" s="179">
        <f t="shared" si="4"/>
        <v>-1.0632344711807292E-2</v>
      </c>
      <c r="M10" s="179">
        <f t="shared" si="4"/>
        <v>3.6764705882352838E-2</v>
      </c>
      <c r="N10" s="179">
        <f t="shared" si="4"/>
        <v>3.5808510638297798E-2</v>
      </c>
      <c r="O10" s="179">
        <f t="shared" si="4"/>
        <v>3.4572169403630268E-2</v>
      </c>
      <c r="P10" s="179">
        <f t="shared" si="4"/>
        <v>2.5898078529657382E-2</v>
      </c>
      <c r="Q10" s="192"/>
      <c r="R10" s="184"/>
    </row>
    <row r="11" spans="1:18" ht="24" customHeight="1" x14ac:dyDescent="0.3"/>
    <row r="12" spans="1:18" ht="24" customHeight="1" x14ac:dyDescent="0.3">
      <c r="B12" s="195" t="s">
        <v>401</v>
      </c>
    </row>
    <row r="13" spans="1:18" ht="24" hidden="1" customHeight="1" x14ac:dyDescent="0.3">
      <c r="B13" s="193" t="s">
        <v>402</v>
      </c>
      <c r="C13" s="194">
        <f>AVERAGE(D10:N10)</f>
        <v>5.0188021774918365E-2</v>
      </c>
    </row>
    <row r="14" spans="1:18" ht="24" customHeight="1" x14ac:dyDescent="0.3">
      <c r="B14" s="193" t="s">
        <v>403</v>
      </c>
      <c r="C14" s="194">
        <f>AVERAGE(G10:N10)</f>
        <v>4.6592216379246043E-2</v>
      </c>
    </row>
    <row r="15" spans="1:18" ht="24" customHeight="1" x14ac:dyDescent="0.3"/>
    <row r="16" spans="1:18" ht="30.6" customHeight="1" x14ac:dyDescent="0.35">
      <c r="B16" s="196" t="s">
        <v>404</v>
      </c>
      <c r="C16" s="197">
        <f>C14</f>
        <v>4.6592216379246043E-2</v>
      </c>
    </row>
    <row r="17" ht="24" customHeight="1" x14ac:dyDescent="0.3"/>
    <row r="18" ht="24" customHeight="1" x14ac:dyDescent="0.3"/>
    <row r="19" ht="24" customHeight="1" x14ac:dyDescent="0.3"/>
    <row r="20" ht="24" customHeight="1" x14ac:dyDescent="0.3"/>
    <row r="21" ht="24" customHeight="1" x14ac:dyDescent="0.3"/>
    <row r="22" ht="24" customHeight="1" x14ac:dyDescent="0.3"/>
    <row r="23" ht="24" customHeight="1" x14ac:dyDescent="0.3"/>
    <row r="24" ht="24" customHeight="1" x14ac:dyDescent="0.3"/>
    <row r="25" ht="24" customHeight="1" x14ac:dyDescent="0.3"/>
    <row r="26" ht="24" customHeight="1" x14ac:dyDescent="0.3"/>
    <row r="27" ht="24" customHeight="1" x14ac:dyDescent="0.3"/>
    <row r="28" ht="24" customHeight="1" x14ac:dyDescent="0.3"/>
    <row r="29" ht="24" customHeight="1" x14ac:dyDescent="0.3"/>
    <row r="30" ht="24" customHeight="1" x14ac:dyDescent="0.3"/>
    <row r="31" ht="24" customHeight="1" x14ac:dyDescent="0.3"/>
    <row r="32" ht="24" customHeight="1" x14ac:dyDescent="0.3"/>
    <row r="33" ht="24" customHeight="1" x14ac:dyDescent="0.3"/>
    <row r="34" ht="24" customHeight="1" x14ac:dyDescent="0.3"/>
    <row r="35" ht="24" customHeight="1" x14ac:dyDescent="0.3"/>
    <row r="36" ht="24" customHeight="1" x14ac:dyDescent="0.3"/>
    <row r="37" ht="24" customHeight="1" x14ac:dyDescent="0.3"/>
    <row r="38" ht="24" customHeight="1" x14ac:dyDescent="0.3"/>
    <row r="39" ht="24" customHeight="1" x14ac:dyDescent="0.3"/>
    <row r="40" ht="24" customHeight="1" x14ac:dyDescent="0.3"/>
    <row r="41" ht="24" customHeight="1" x14ac:dyDescent="0.3"/>
    <row r="42" ht="24" customHeight="1" x14ac:dyDescent="0.3"/>
    <row r="43" ht="24" customHeight="1" x14ac:dyDescent="0.3"/>
    <row r="44" ht="24" customHeight="1" x14ac:dyDescent="0.3"/>
    <row r="45" ht="24" customHeight="1" x14ac:dyDescent="0.3"/>
    <row r="46" ht="24" customHeight="1" x14ac:dyDescent="0.3"/>
    <row r="47" ht="24" customHeight="1" x14ac:dyDescent="0.3"/>
    <row r="48" ht="24" customHeight="1" x14ac:dyDescent="0.3"/>
    <row r="49" ht="24" customHeight="1" x14ac:dyDescent="0.3"/>
    <row r="50" ht="24" customHeight="1" x14ac:dyDescent="0.3"/>
    <row r="51" ht="24" customHeight="1" x14ac:dyDescent="0.3"/>
    <row r="52" ht="24" customHeight="1" x14ac:dyDescent="0.3"/>
    <row r="53" ht="24" customHeight="1" x14ac:dyDescent="0.3"/>
    <row r="54" ht="24" customHeight="1" x14ac:dyDescent="0.3"/>
    <row r="55" ht="24" customHeight="1" x14ac:dyDescent="0.3"/>
    <row r="56" ht="24" customHeight="1" x14ac:dyDescent="0.3"/>
    <row r="57" ht="24" customHeight="1" x14ac:dyDescent="0.3"/>
    <row r="58" ht="24" customHeight="1" x14ac:dyDescent="0.3"/>
    <row r="59" ht="24" customHeight="1" x14ac:dyDescent="0.3"/>
    <row r="60" ht="24" customHeight="1" x14ac:dyDescent="0.3"/>
    <row r="61" ht="24" customHeight="1" x14ac:dyDescent="0.3"/>
    <row r="62" ht="24" customHeight="1" x14ac:dyDescent="0.3"/>
    <row r="63" ht="24" customHeight="1" x14ac:dyDescent="0.3"/>
    <row r="64" ht="24" customHeight="1" x14ac:dyDescent="0.3"/>
    <row r="65" ht="24" customHeight="1" x14ac:dyDescent="0.3"/>
    <row r="66" ht="24" customHeight="1" x14ac:dyDescent="0.3"/>
    <row r="67" ht="24" customHeight="1" x14ac:dyDescent="0.3"/>
    <row r="68" ht="24" customHeight="1" x14ac:dyDescent="0.3"/>
    <row r="69" ht="24" customHeight="1" x14ac:dyDescent="0.3"/>
    <row r="70" ht="24" customHeight="1" x14ac:dyDescent="0.3"/>
    <row r="71" ht="24" customHeight="1" x14ac:dyDescent="0.3"/>
    <row r="72" ht="24" customHeight="1" x14ac:dyDescent="0.3"/>
    <row r="73" ht="24" customHeight="1" x14ac:dyDescent="0.3"/>
    <row r="74" ht="24" customHeight="1" x14ac:dyDescent="0.3"/>
    <row r="75" ht="24" customHeight="1" x14ac:dyDescent="0.3"/>
    <row r="76" ht="24" customHeight="1" x14ac:dyDescent="0.3"/>
    <row r="77" ht="24" customHeight="1" x14ac:dyDescent="0.3"/>
    <row r="78" ht="24" customHeight="1" x14ac:dyDescent="0.3"/>
    <row r="79" ht="24" customHeight="1" x14ac:dyDescent="0.3"/>
    <row r="80" ht="24" customHeight="1" x14ac:dyDescent="0.3"/>
  </sheetData>
  <mergeCells count="1">
    <mergeCell ref="A2:A10"/>
  </mergeCells>
  <pageMargins left="0.7" right="0.7" top="0.75" bottom="0.75" header="0" footer="0"/>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18"/>
  <sheetViews>
    <sheetView zoomScale="90" zoomScaleNormal="90" workbookViewId="0"/>
  </sheetViews>
  <sheetFormatPr defaultColWidth="9.109375" defaultRowHeight="14.4" x14ac:dyDescent="0.3"/>
  <cols>
    <col min="1" max="1" width="9.109375" style="13"/>
    <col min="2" max="2" width="23.6640625" style="13" bestFit="1" customWidth="1"/>
    <col min="3" max="4" width="9.109375" style="13"/>
    <col min="5" max="25" width="9.88671875" style="13" bestFit="1" customWidth="1"/>
    <col min="26" max="16384" width="9.109375" style="13"/>
  </cols>
  <sheetData>
    <row r="1" spans="1:35" x14ac:dyDescent="0.3">
      <c r="A1" s="36"/>
      <c r="S1" s="54" t="s">
        <v>107</v>
      </c>
    </row>
    <row r="2" spans="1:35" x14ac:dyDescent="0.3">
      <c r="E2" s="61">
        <f>E4-EOMONTH(E4,-12)</f>
        <v>365</v>
      </c>
      <c r="F2" s="61">
        <f>F4-EOMONTH(F4,-12)</f>
        <v>366</v>
      </c>
      <c r="G2" s="61">
        <f t="shared" ref="G2:S2" si="0">G4-EOMONTH(G4,-12)</f>
        <v>365</v>
      </c>
      <c r="H2" s="61">
        <f t="shared" si="0"/>
        <v>365</v>
      </c>
      <c r="I2" s="61">
        <f t="shared" si="0"/>
        <v>365</v>
      </c>
      <c r="J2" s="61">
        <f t="shared" si="0"/>
        <v>366</v>
      </c>
      <c r="K2" s="61">
        <f t="shared" si="0"/>
        <v>365</v>
      </c>
      <c r="L2" s="61">
        <f t="shared" si="0"/>
        <v>365</v>
      </c>
      <c r="M2" s="61">
        <f t="shared" si="0"/>
        <v>365</v>
      </c>
      <c r="N2" s="61">
        <f t="shared" si="0"/>
        <v>366</v>
      </c>
      <c r="O2" s="61">
        <f t="shared" si="0"/>
        <v>365</v>
      </c>
      <c r="P2" s="61">
        <f t="shared" si="0"/>
        <v>365</v>
      </c>
      <c r="Q2" s="61">
        <f t="shared" si="0"/>
        <v>365</v>
      </c>
      <c r="R2" s="61">
        <f t="shared" si="0"/>
        <v>366</v>
      </c>
      <c r="S2" s="61">
        <f t="shared" si="0"/>
        <v>365</v>
      </c>
      <c r="T2" s="61">
        <f t="shared" ref="T2:AH2" si="1">T4-EOMONTH(T4,-12)</f>
        <v>365</v>
      </c>
      <c r="U2" s="61">
        <f t="shared" si="1"/>
        <v>365</v>
      </c>
      <c r="V2" s="61">
        <f t="shared" si="1"/>
        <v>366</v>
      </c>
      <c r="W2" s="61">
        <f t="shared" si="1"/>
        <v>365</v>
      </c>
      <c r="X2" s="61">
        <f t="shared" si="1"/>
        <v>365</v>
      </c>
      <c r="Y2" s="61">
        <f t="shared" si="1"/>
        <v>365</v>
      </c>
      <c r="Z2" s="61">
        <f t="shared" si="1"/>
        <v>366</v>
      </c>
      <c r="AA2" s="61">
        <f t="shared" si="1"/>
        <v>365</v>
      </c>
      <c r="AB2" s="61">
        <f t="shared" si="1"/>
        <v>365</v>
      </c>
      <c r="AC2" s="61">
        <f t="shared" si="1"/>
        <v>365</v>
      </c>
      <c r="AD2" s="61">
        <f t="shared" si="1"/>
        <v>366</v>
      </c>
      <c r="AE2" s="61">
        <f t="shared" si="1"/>
        <v>365</v>
      </c>
      <c r="AF2" s="61">
        <f t="shared" si="1"/>
        <v>365</v>
      </c>
      <c r="AG2" s="61">
        <f t="shared" si="1"/>
        <v>365</v>
      </c>
      <c r="AH2" s="61">
        <f t="shared" si="1"/>
        <v>366</v>
      </c>
      <c r="AI2" s="61">
        <f t="shared" ref="AI2" si="2">AI4-EOMONTH(AI4,-12)</f>
        <v>365</v>
      </c>
    </row>
    <row r="3" spans="1:35" x14ac:dyDescent="0.3">
      <c r="B3" s="13" t="s">
        <v>127</v>
      </c>
      <c r="E3" s="13">
        <f>MIN(MAX(E4-Inputs!$E$12,0),(E4-D4),Inputs!$E$15-D4)</f>
        <v>0</v>
      </c>
      <c r="F3" s="13">
        <f>MIN(MAX(F4-Inputs!$E$12,0),(F4-E4),Inputs!$E$15-E4)</f>
        <v>0</v>
      </c>
      <c r="G3" s="13">
        <f>MIN(MAX(G4-Inputs!$E$12,0),(G4-F4),Inputs!$E$15-F4)</f>
        <v>206</v>
      </c>
      <c r="H3" s="13">
        <f>MIN(MAX(H4-Inputs!$E$12,0),(H4-G4),Inputs!$E$15-G4)</f>
        <v>365</v>
      </c>
      <c r="I3" s="13">
        <f>MIN(MAX(I4-Inputs!$E$12,0),(I4-H4),Inputs!$E$15-H4)</f>
        <v>365</v>
      </c>
      <c r="J3" s="13">
        <f>MIN(MAX(J4-Inputs!$E$12,0),(J4-I4),Inputs!$E$15-I4)</f>
        <v>366</v>
      </c>
      <c r="K3" s="13">
        <f>MIN(MAX(K4-Inputs!$E$12,0),(K4-J4),Inputs!$E$15-J4)</f>
        <v>365</v>
      </c>
      <c r="L3" s="13">
        <f>MIN(MAX(L4-Inputs!$E$12,0),(L4-K4),Inputs!$E$15-K4)</f>
        <v>365</v>
      </c>
      <c r="M3" s="13">
        <f>MIN(MAX(M4-Inputs!$E$12,0),(M4-L4),Inputs!$E$15-L4)</f>
        <v>365</v>
      </c>
      <c r="N3" s="13">
        <f>MIN(MAX(N4-Inputs!$E$12,0),(N4-M4),Inputs!$E$15-M4)</f>
        <v>366</v>
      </c>
      <c r="O3" s="13">
        <f>MIN(MAX(O4-Inputs!$E$12,0),(O4-N4),Inputs!$E$15-N4)</f>
        <v>365</v>
      </c>
      <c r="P3" s="13">
        <f>MIN(MAX(P4-Inputs!$E$12,0),(P4-O4),Inputs!$E$15-O4)</f>
        <v>365</v>
      </c>
      <c r="Q3" s="13">
        <f>MIN(MAX(Q4-Inputs!$E$12,0),(Q4-P4),Inputs!$E$15-P4)</f>
        <v>365</v>
      </c>
      <c r="R3" s="13">
        <f>MIN(MAX(R4-Inputs!$E$12,0),(R4-Q4),Inputs!$E$15-Q4)</f>
        <v>366</v>
      </c>
      <c r="S3" s="13">
        <f>MIN(MAX(S4-Inputs!$E$12,0),(S4-R4),Inputs!$E$15-R4)</f>
        <v>365</v>
      </c>
      <c r="T3" s="13">
        <f>MIN(MAX(T4-Inputs!$E$12,0),(T4-S4),Inputs!$E$15-S4)</f>
        <v>365</v>
      </c>
      <c r="U3" s="13">
        <f>MIN(MAX(U4-Inputs!$E$12,0),(U4-T4),Inputs!$E$15-T4)</f>
        <v>365</v>
      </c>
      <c r="V3" s="13">
        <f>MIN(MAX(V4-Inputs!$E$12,0),(V4-U4),Inputs!$E$15-U4)</f>
        <v>366</v>
      </c>
      <c r="W3" s="13">
        <f>MIN(MAX(W4-Inputs!$E$12,0),(W4-V4),Inputs!$E$15-V4)</f>
        <v>365</v>
      </c>
      <c r="X3" s="13">
        <f>MIN(MAX(X4-Inputs!$E$12,0),(X4-W4),Inputs!$E$15-W4)</f>
        <v>365</v>
      </c>
      <c r="Y3" s="13">
        <f>MIN(MAX(Y4-Inputs!$E$12,0),(Y4-X4),Inputs!$E$15-X4)</f>
        <v>365</v>
      </c>
      <c r="Z3" s="13">
        <f>MIN(MAX(Z4-Inputs!$E$12,0),(Z4-Y4),Inputs!$E$15-Y4)</f>
        <v>366</v>
      </c>
      <c r="AA3" s="13">
        <f>MIN(MAX(AA4-Inputs!$E$12,0),(AA4-Z4),Inputs!$E$15-Z4)</f>
        <v>365</v>
      </c>
      <c r="AB3" s="13">
        <f>MIN(MAX(AB4-Inputs!$E$12,0),(AB4-AA4),Inputs!$E$15-AA4)</f>
        <v>365</v>
      </c>
      <c r="AC3" s="13">
        <f>MIN(MAX(AC4-Inputs!$E$12,0),(AC4-AB4),Inputs!$E$15-AB4)</f>
        <v>365</v>
      </c>
      <c r="AD3" s="13">
        <f>MIN(MAX(AD4-Inputs!$E$12,0),(AD4-AC4),Inputs!$E$15-AC4)</f>
        <v>366</v>
      </c>
      <c r="AE3" s="13">
        <f>MIN(MAX(AE4-Inputs!$E$12,0),(AE4-AD4),Inputs!$E$15-AD4)</f>
        <v>365</v>
      </c>
      <c r="AF3" s="13">
        <f>MIN(MAX(AF4-Inputs!$E$12,0),(AF4-AE4),Inputs!$E$15-AE4)</f>
        <v>365</v>
      </c>
      <c r="AG3" s="13">
        <f>MIN(MAX(AG4-Inputs!$E$12,0),(AG4-AF4),Inputs!$E$15-AF4)</f>
        <v>365</v>
      </c>
      <c r="AH3" s="13">
        <f>MIN(MAX(AH4-Inputs!$E$12,0),(AH4-AG4),Inputs!$E$15-AG4)</f>
        <v>366</v>
      </c>
      <c r="AI3" s="13">
        <f>MIN(MAX(AI4-Inputs!$E$12,0),(AI4-AH4),Inputs!$E$15-AH4)</f>
        <v>244</v>
      </c>
    </row>
    <row r="4" spans="1:35" x14ac:dyDescent="0.3">
      <c r="B4" s="13" t="s">
        <v>2</v>
      </c>
      <c r="E4" s="20">
        <f>Inputs!H10</f>
        <v>40633</v>
      </c>
      <c r="F4" s="20">
        <f>EOMONTH(E4,12)</f>
        <v>40999</v>
      </c>
      <c r="G4" s="20">
        <f>EOMONTH(F4,12)</f>
        <v>41364</v>
      </c>
      <c r="H4" s="20">
        <f t="shared" ref="H4:S4" si="3">EOMONTH(G4,12)</f>
        <v>41729</v>
      </c>
      <c r="I4" s="20">
        <f t="shared" si="3"/>
        <v>42094</v>
      </c>
      <c r="J4" s="20">
        <f t="shared" si="3"/>
        <v>42460</v>
      </c>
      <c r="K4" s="20">
        <f t="shared" si="3"/>
        <v>42825</v>
      </c>
      <c r="L4" s="20">
        <f t="shared" si="3"/>
        <v>43190</v>
      </c>
      <c r="M4" s="20">
        <f t="shared" si="3"/>
        <v>43555</v>
      </c>
      <c r="N4" s="20">
        <f t="shared" si="3"/>
        <v>43921</v>
      </c>
      <c r="O4" s="20">
        <f t="shared" si="3"/>
        <v>44286</v>
      </c>
      <c r="P4" s="20">
        <f t="shared" si="3"/>
        <v>44651</v>
      </c>
      <c r="Q4" s="20">
        <f t="shared" si="3"/>
        <v>45016</v>
      </c>
      <c r="R4" s="20">
        <f t="shared" si="3"/>
        <v>45382</v>
      </c>
      <c r="S4" s="20">
        <f t="shared" si="3"/>
        <v>45747</v>
      </c>
      <c r="T4" s="20">
        <f t="shared" ref="T4" si="4">EOMONTH(S4,12)</f>
        <v>46112</v>
      </c>
      <c r="U4" s="20">
        <f t="shared" ref="U4" si="5">EOMONTH(T4,12)</f>
        <v>46477</v>
      </c>
      <c r="V4" s="20">
        <f t="shared" ref="V4" si="6">EOMONTH(U4,12)</f>
        <v>46843</v>
      </c>
      <c r="W4" s="20">
        <f t="shared" ref="W4" si="7">EOMONTH(V4,12)</f>
        <v>47208</v>
      </c>
      <c r="X4" s="20">
        <f t="shared" ref="X4" si="8">EOMONTH(W4,12)</f>
        <v>47573</v>
      </c>
      <c r="Y4" s="20">
        <f t="shared" ref="Y4" si="9">EOMONTH(X4,12)</f>
        <v>47938</v>
      </c>
      <c r="Z4" s="20">
        <f t="shared" ref="Z4" si="10">EOMONTH(Y4,12)</f>
        <v>48304</v>
      </c>
      <c r="AA4" s="20">
        <f t="shared" ref="AA4" si="11">EOMONTH(Z4,12)</f>
        <v>48669</v>
      </c>
      <c r="AB4" s="20">
        <f t="shared" ref="AB4" si="12">EOMONTH(AA4,12)</f>
        <v>49034</v>
      </c>
      <c r="AC4" s="20">
        <f t="shared" ref="AC4" si="13">EOMONTH(AB4,12)</f>
        <v>49399</v>
      </c>
      <c r="AD4" s="20">
        <f t="shared" ref="AD4" si="14">EOMONTH(AC4,12)</f>
        <v>49765</v>
      </c>
      <c r="AE4" s="20">
        <f t="shared" ref="AE4" si="15">EOMONTH(AD4,12)</f>
        <v>50130</v>
      </c>
      <c r="AF4" s="20">
        <f t="shared" ref="AF4" si="16">EOMONTH(AE4,12)</f>
        <v>50495</v>
      </c>
      <c r="AG4" s="20">
        <f t="shared" ref="AG4" si="17">EOMONTH(AF4,12)</f>
        <v>50860</v>
      </c>
      <c r="AH4" s="20">
        <f t="shared" ref="AH4:AI4" si="18">EOMONTH(AG4,12)</f>
        <v>51226</v>
      </c>
      <c r="AI4" s="20">
        <f t="shared" si="18"/>
        <v>51591</v>
      </c>
    </row>
    <row r="5" spans="1:35" s="62" customFormat="1" x14ac:dyDescent="0.3">
      <c r="B5" s="63" t="s">
        <v>128</v>
      </c>
    </row>
    <row r="7" spans="1:35" s="63" customFormat="1" x14ac:dyDescent="0.3">
      <c r="B7" s="63" t="s">
        <v>140</v>
      </c>
    </row>
    <row r="8" spans="1:35" x14ac:dyDescent="0.3">
      <c r="B8" s="64" t="s">
        <v>129</v>
      </c>
      <c r="C8" s="64">
        <f ca="1">Capex!C47</f>
        <v>307.31862043617883</v>
      </c>
    </row>
    <row r="9" spans="1:35" x14ac:dyDescent="0.3">
      <c r="B9" s="64" t="s">
        <v>130</v>
      </c>
      <c r="C9" s="26">
        <f>Inputs!E109</f>
        <v>3.5423334303171371E-2</v>
      </c>
    </row>
    <row r="10" spans="1:35" x14ac:dyDescent="0.3">
      <c r="B10" s="64"/>
      <c r="C10" s="64"/>
    </row>
    <row r="11" spans="1:35" x14ac:dyDescent="0.3">
      <c r="B11" s="64" t="s">
        <v>131</v>
      </c>
      <c r="C11" s="64"/>
      <c r="E11" s="65">
        <f>D13</f>
        <v>0</v>
      </c>
      <c r="F11" s="65">
        <f t="shared" ref="F11:S11" si="19">E13</f>
        <v>0</v>
      </c>
      <c r="G11" s="65">
        <f t="shared" si="19"/>
        <v>0</v>
      </c>
      <c r="H11" s="65">
        <f t="shared" ca="1" si="19"/>
        <v>307.31862043617883</v>
      </c>
      <c r="I11" s="65">
        <f t="shared" ca="1" si="19"/>
        <v>307.31862043617883</v>
      </c>
      <c r="J11" s="65">
        <f t="shared" ca="1" si="19"/>
        <v>307.31862043617883</v>
      </c>
      <c r="K11" s="65">
        <f t="shared" ca="1" si="19"/>
        <v>307.31862043617883</v>
      </c>
      <c r="L11" s="65">
        <f t="shared" ca="1" si="19"/>
        <v>307.31862043617883</v>
      </c>
      <c r="M11" s="65">
        <f t="shared" ca="1" si="19"/>
        <v>307.31862043617883</v>
      </c>
      <c r="N11" s="65">
        <f t="shared" ca="1" si="19"/>
        <v>307.31862043617883</v>
      </c>
      <c r="O11" s="65">
        <f t="shared" ca="1" si="19"/>
        <v>307.31862043617883</v>
      </c>
      <c r="P11" s="65">
        <f t="shared" ca="1" si="19"/>
        <v>307.31862043617883</v>
      </c>
      <c r="Q11" s="65">
        <f t="shared" ca="1" si="19"/>
        <v>307.31862043617883</v>
      </c>
      <c r="R11" s="65">
        <f t="shared" ca="1" si="19"/>
        <v>307.31862043617883</v>
      </c>
      <c r="S11" s="65">
        <f t="shared" ca="1" si="19"/>
        <v>307.31862043617883</v>
      </c>
      <c r="T11" s="65">
        <f t="shared" ref="T11" ca="1" si="20">S13</f>
        <v>307.31862043617883</v>
      </c>
      <c r="U11" s="65">
        <f t="shared" ref="U11" ca="1" si="21">T13</f>
        <v>307.31862043617883</v>
      </c>
      <c r="V11" s="65">
        <f t="shared" ref="V11" ca="1" si="22">U13</f>
        <v>307.31862043617883</v>
      </c>
      <c r="W11" s="65">
        <f t="shared" ref="W11" ca="1" si="23">V13</f>
        <v>307.31862043617883</v>
      </c>
      <c r="X11" s="65">
        <f t="shared" ref="X11" ca="1" si="24">W13</f>
        <v>307.31862043617883</v>
      </c>
      <c r="Y11" s="65">
        <f t="shared" ref="Y11" ca="1" si="25">X13</f>
        <v>307.31862043617883</v>
      </c>
      <c r="Z11" s="65">
        <f t="shared" ref="Z11" ca="1" si="26">Y13</f>
        <v>307.31862043617883</v>
      </c>
      <c r="AA11" s="65">
        <f t="shared" ref="AA11" ca="1" si="27">Z13</f>
        <v>307.31862043617883</v>
      </c>
      <c r="AB11" s="65">
        <f t="shared" ref="AB11" ca="1" si="28">AA13</f>
        <v>307.31862043617883</v>
      </c>
      <c r="AC11" s="65">
        <f t="shared" ref="AC11" ca="1" si="29">AB13</f>
        <v>307.31862043617883</v>
      </c>
      <c r="AD11" s="65">
        <f t="shared" ref="AD11" ca="1" si="30">AC13</f>
        <v>307.31862043617883</v>
      </c>
      <c r="AE11" s="65">
        <f t="shared" ref="AE11" ca="1" si="31">AD13</f>
        <v>307.31862043617883</v>
      </c>
      <c r="AF11" s="65">
        <f t="shared" ref="AF11" ca="1" si="32">AE13</f>
        <v>307.31862043617883</v>
      </c>
      <c r="AG11" s="65">
        <f t="shared" ref="AG11" ca="1" si="33">AF13</f>
        <v>307.31862043617883</v>
      </c>
      <c r="AH11" s="65">
        <f t="shared" ref="AH11:AI11" ca="1" si="34">AG13</f>
        <v>307.31862043617883</v>
      </c>
      <c r="AI11" s="65">
        <f t="shared" ca="1" si="34"/>
        <v>307.31862043617883</v>
      </c>
    </row>
    <row r="12" spans="1:35" x14ac:dyDescent="0.3">
      <c r="B12" s="64" t="s">
        <v>132</v>
      </c>
      <c r="C12" s="64"/>
      <c r="E12" s="65">
        <f ca="1">Capex!E47</f>
        <v>41.555140328514575</v>
      </c>
      <c r="F12" s="65">
        <f ca="1">Capex!F47</f>
        <v>156.98292328109699</v>
      </c>
      <c r="G12" s="65">
        <f ca="1">Capex!G47</f>
        <v>108.78055682656726</v>
      </c>
      <c r="H12" s="65">
        <f ca="1">Capex!H47</f>
        <v>0</v>
      </c>
      <c r="I12" s="65">
        <f>Capex!I47</f>
        <v>0</v>
      </c>
      <c r="J12" s="65">
        <f>Capex!J47</f>
        <v>0</v>
      </c>
      <c r="K12" s="65">
        <f>Capex!K47</f>
        <v>0</v>
      </c>
      <c r="L12" s="65">
        <f>Capex!L47</f>
        <v>0</v>
      </c>
      <c r="M12" s="65">
        <f>Capex!M47</f>
        <v>0</v>
      </c>
      <c r="N12" s="65">
        <f>Capex!N47</f>
        <v>0</v>
      </c>
      <c r="O12" s="65">
        <f>Capex!O47</f>
        <v>0</v>
      </c>
      <c r="P12" s="65">
        <f>Capex!P47</f>
        <v>0</v>
      </c>
      <c r="Q12" s="65">
        <f>Capex!Q47</f>
        <v>0</v>
      </c>
      <c r="R12" s="65">
        <f>Capex!R47</f>
        <v>0</v>
      </c>
      <c r="S12" s="65">
        <f>Capex!S47</f>
        <v>0</v>
      </c>
      <c r="T12" s="65">
        <f>Capex!T47</f>
        <v>0</v>
      </c>
      <c r="U12" s="65">
        <f>Capex!U47</f>
        <v>0</v>
      </c>
      <c r="V12" s="65">
        <f>Capex!V47</f>
        <v>0</v>
      </c>
      <c r="W12" s="65">
        <f>Capex!W47</f>
        <v>0</v>
      </c>
      <c r="X12" s="65">
        <f>Capex!X47</f>
        <v>0</v>
      </c>
      <c r="Y12" s="65">
        <f>Capex!Y47</f>
        <v>0</v>
      </c>
      <c r="Z12" s="65">
        <f>Capex!Z47</f>
        <v>0</v>
      </c>
      <c r="AA12" s="65">
        <f>Capex!AA47</f>
        <v>0</v>
      </c>
      <c r="AB12" s="65">
        <f>Capex!AB47</f>
        <v>0</v>
      </c>
      <c r="AC12" s="65">
        <f>Capex!AC47</f>
        <v>0</v>
      </c>
      <c r="AD12" s="65">
        <f>Capex!AD47</f>
        <v>0</v>
      </c>
      <c r="AE12" s="65">
        <f>Capex!AE47</f>
        <v>0</v>
      </c>
      <c r="AF12" s="65">
        <f>Capex!AF47</f>
        <v>0</v>
      </c>
      <c r="AG12" s="65">
        <f>Capex!AG47</f>
        <v>0</v>
      </c>
      <c r="AH12" s="65">
        <f>Capex!AH47</f>
        <v>0</v>
      </c>
      <c r="AI12" s="65">
        <f>Capex!AI47</f>
        <v>0</v>
      </c>
    </row>
    <row r="13" spans="1:35" x14ac:dyDescent="0.3">
      <c r="B13" s="64" t="s">
        <v>133</v>
      </c>
      <c r="C13" s="64"/>
      <c r="E13" s="65">
        <f>IF(E$4&lt;=Inputs!$E$12,0,D17+D13+E12)</f>
        <v>0</v>
      </c>
      <c r="F13" s="65">
        <f>IF(F$4&lt;=Inputs!$E$12,0,E17+E13+F12)</f>
        <v>0</v>
      </c>
      <c r="G13" s="65">
        <f ca="1">IF(G$4&lt;=Inputs!$E$12,0,F17+F13+G12)</f>
        <v>307.31862043617883</v>
      </c>
      <c r="H13" s="65">
        <f ca="1">IF(H$4&lt;=Inputs!$E$12,0,G17+G13+H12)</f>
        <v>307.31862043617883</v>
      </c>
      <c r="I13" s="65">
        <f ca="1">IF(I$4&lt;=Inputs!$E$12,0,H17+H13+I12)</f>
        <v>307.31862043617883</v>
      </c>
      <c r="J13" s="65">
        <f ca="1">IF(J$4&lt;=Inputs!$E$12,0,I17+I13+J12)</f>
        <v>307.31862043617883</v>
      </c>
      <c r="K13" s="65">
        <f ca="1">IF(K$4&lt;=Inputs!$E$12,0,J17+J13+K12)</f>
        <v>307.31862043617883</v>
      </c>
      <c r="L13" s="65">
        <f ca="1">IF(L$4&lt;=Inputs!$E$12,0,K17+K13+L12)</f>
        <v>307.31862043617883</v>
      </c>
      <c r="M13" s="65">
        <f ca="1">IF(M$4&lt;=Inputs!$E$12,0,L17+L13+M12)</f>
        <v>307.31862043617883</v>
      </c>
      <c r="N13" s="65">
        <f ca="1">IF(N$4&lt;=Inputs!$E$12,0,M17+M13+N12)</f>
        <v>307.31862043617883</v>
      </c>
      <c r="O13" s="65">
        <f ca="1">IF(O$4&lt;=Inputs!$E$12,0,N17+N13+O12)</f>
        <v>307.31862043617883</v>
      </c>
      <c r="P13" s="65">
        <f ca="1">IF(P$4&lt;=Inputs!$E$12,0,O17+O13+P12)</f>
        <v>307.31862043617883</v>
      </c>
      <c r="Q13" s="65">
        <f ca="1">IF(Q$4&lt;=Inputs!$E$12,0,P17+P13+Q12)</f>
        <v>307.31862043617883</v>
      </c>
      <c r="R13" s="65">
        <f ca="1">IF(R$4&lt;=Inputs!$E$12,0,Q17+Q13+R12)</f>
        <v>307.31862043617883</v>
      </c>
      <c r="S13" s="65">
        <f ca="1">IF(S$4&lt;=Inputs!$E$12,0,R17+R13+S12)</f>
        <v>307.31862043617883</v>
      </c>
      <c r="T13" s="65">
        <f ca="1">IF(T$4&lt;=Inputs!$E$12,0,S17+S13+T12)</f>
        <v>307.31862043617883</v>
      </c>
      <c r="U13" s="65">
        <f ca="1">IF(U$4&lt;=Inputs!$E$12,0,T17+T13+U12)</f>
        <v>307.31862043617883</v>
      </c>
      <c r="V13" s="65">
        <f ca="1">IF(V$4&lt;=Inputs!$E$12,0,U17+U13+V12)</f>
        <v>307.31862043617883</v>
      </c>
      <c r="W13" s="65">
        <f ca="1">IF(W$4&lt;=Inputs!$E$12,0,V17+V13+W12)</f>
        <v>307.31862043617883</v>
      </c>
      <c r="X13" s="65">
        <f ca="1">IF(X$4&lt;=Inputs!$E$12,0,W17+W13+X12)</f>
        <v>307.31862043617883</v>
      </c>
      <c r="Y13" s="65">
        <f ca="1">IF(Y$4&lt;=Inputs!$E$12,0,X17+X13+Y12)</f>
        <v>307.31862043617883</v>
      </c>
      <c r="Z13" s="65">
        <f ca="1">IF(Z$4&lt;=Inputs!$E$12,0,Y17+Y13+Z12)</f>
        <v>307.31862043617883</v>
      </c>
      <c r="AA13" s="65">
        <f ca="1">IF(AA$4&lt;=Inputs!$E$12,0,Z17+Z13+AA12)</f>
        <v>307.31862043617883</v>
      </c>
      <c r="AB13" s="65">
        <f ca="1">IF(AB$4&lt;=Inputs!$E$12,0,AA17+AA13+AB12)</f>
        <v>307.31862043617883</v>
      </c>
      <c r="AC13" s="65">
        <f ca="1">IF(AC$4&lt;=Inputs!$E$12,0,AB17+AB13+AC12)</f>
        <v>307.31862043617883</v>
      </c>
      <c r="AD13" s="65">
        <f ca="1">IF(AD$4&lt;=Inputs!$E$12,0,AC17+AC13+AD12)</f>
        <v>307.31862043617883</v>
      </c>
      <c r="AE13" s="65">
        <f ca="1">IF(AE$4&lt;=Inputs!$E$12,0,AD17+AD13+AE12)</f>
        <v>307.31862043617883</v>
      </c>
      <c r="AF13" s="65">
        <f ca="1">IF(AF$4&lt;=Inputs!$E$12,0,AE17+AE13+AF12)</f>
        <v>307.31862043617883</v>
      </c>
      <c r="AG13" s="65">
        <f ca="1">IF(AG$4&lt;=Inputs!$E$12,0,AF17+AF13+AG12)</f>
        <v>307.31862043617883</v>
      </c>
      <c r="AH13" s="65">
        <f ca="1">IF(AH$4&lt;=Inputs!$E$12,0,AG17+AG13+AH12)</f>
        <v>307.31862043617883</v>
      </c>
      <c r="AI13" s="65">
        <f ca="1">IF(AI$4&lt;=Inputs!$E$12,0,AH17+AH13+AI12)</f>
        <v>307.31862043617883</v>
      </c>
    </row>
    <row r="14" spans="1:35" x14ac:dyDescent="0.3">
      <c r="B14" s="64" t="s">
        <v>49</v>
      </c>
      <c r="C14" s="64"/>
      <c r="E14" s="65">
        <f ca="1">IF(D15&lt;=$C$8*Inputs!$E$111, MIN($C$8*Inputs!$E$111-D15, (E13*$C$9*E$3/E$2)), 0)</f>
        <v>0</v>
      </c>
      <c r="F14" s="65">
        <f ca="1">IF(E15&lt;=$C$8*Inputs!$E$111, MIN($C$8*Inputs!$E$111-E15, (F13*$C$9*F$3/F$2)), 0)</f>
        <v>0</v>
      </c>
      <c r="G14" s="65">
        <f ca="1">IF(F15&lt;=$C$8*Inputs!$E$111, MIN($C$8*Inputs!$E$111-F15, (G13*$C$9*G$3/G$2)), 0)</f>
        <v>6.1440206773584665</v>
      </c>
      <c r="H14" s="65">
        <f ca="1">IF(G15&lt;=$C$8*Inputs!$E$111, MIN($C$8*Inputs!$E$111-G15, (H13*$C$9*H$3/H$2)), 0)</f>
        <v>10.886250229300195</v>
      </c>
      <c r="I14" s="65">
        <f ca="1">IF(H15&lt;=$C$8*Inputs!$E$111, MIN($C$8*Inputs!$E$111-H15, (I13*$C$9*I$3/I$2)), 0)</f>
        <v>10.886250229300195</v>
      </c>
      <c r="J14" s="65">
        <f ca="1">IF(I15&lt;=$C$8*Inputs!$E$111, MIN($C$8*Inputs!$E$111-I15, (J13*$C$9*J$3/J$2)), 0)</f>
        <v>10.886250229300195</v>
      </c>
      <c r="K14" s="65">
        <f ca="1">IF(J15&lt;=$C$8*Inputs!$E$111, MIN($C$8*Inputs!$E$111-J15, (K13*$C$9*K$3/K$2)), 0)</f>
        <v>10.886250229300195</v>
      </c>
      <c r="L14" s="65">
        <f ca="1">IF(K15&lt;=$C$8*Inputs!$E$111, MIN($C$8*Inputs!$E$111-K15, (L13*$C$9*L$3/L$2)), 0)</f>
        <v>10.886250229300195</v>
      </c>
      <c r="M14" s="65">
        <f ca="1">IF(L15&lt;=$C$8*Inputs!$E$111, MIN($C$8*Inputs!$E$111-L15, (M13*$C$9*M$3/M$2)), 0)</f>
        <v>10.886250229300195</v>
      </c>
      <c r="N14" s="65">
        <f ca="1">IF(M15&lt;=$C$8*Inputs!$E$111, MIN($C$8*Inputs!$E$111-M15, (N13*$C$9*N$3/N$2)), 0)</f>
        <v>10.886250229300195</v>
      </c>
      <c r="O14" s="65">
        <f ca="1">IF(N15&lt;=$C$8*Inputs!$E$111, MIN($C$8*Inputs!$E$111-N15, (O13*$C$9*O$3/O$2)), 0)</f>
        <v>10.886250229300195</v>
      </c>
      <c r="P14" s="65">
        <f ca="1">IF(O15&lt;=$C$8*Inputs!$E$111, MIN($C$8*Inputs!$E$111-O15, (P13*$C$9*P$3/P$2)), 0)</f>
        <v>10.886250229300195</v>
      </c>
      <c r="Q14" s="65">
        <f ca="1">IF(P15&lt;=$C$8*Inputs!$E$111, MIN($C$8*Inputs!$E$111-P15, (Q13*$C$9*Q$3/Q$2)), 0)</f>
        <v>10.886250229300195</v>
      </c>
      <c r="R14" s="65">
        <f ca="1">IF(Q15&lt;=$C$8*Inputs!$E$111, MIN($C$8*Inputs!$E$111-Q15, (R13*$C$9*R$3/R$2)), 0)</f>
        <v>10.886250229300195</v>
      </c>
      <c r="S14" s="65">
        <f ca="1">IF(R15&lt;=$C$8*Inputs!$E$111, MIN($C$8*Inputs!$E$111-R15, (S13*$C$9*S$3/S$2)), 0)</f>
        <v>10.886250229300195</v>
      </c>
      <c r="T14" s="65">
        <f ca="1">IF(S15&lt;=$C$8*Inputs!$E$111, MIN($C$8*Inputs!$E$111-S15, (T13*$C$9*T$3/T$2)), 0)</f>
        <v>10.886250229300195</v>
      </c>
      <c r="U14" s="65">
        <f ca="1">IF(T15&lt;=$C$8*Inputs!$E$111, MIN($C$8*Inputs!$E$111-T15, (U13*$C$9*U$3/U$2)), 0)</f>
        <v>10.886250229300195</v>
      </c>
      <c r="V14" s="65">
        <f ca="1">IF(U15&lt;=$C$8*Inputs!$E$111, MIN($C$8*Inputs!$E$111-U15, (V13*$C$9*V$3/V$2)), 0)</f>
        <v>10.886250229300195</v>
      </c>
      <c r="W14" s="65">
        <f ca="1">IF(V15&lt;=$C$8*Inputs!$E$111, MIN($C$8*Inputs!$E$111-V15, (W13*$C$9*W$3/W$2)), 0)</f>
        <v>10.886250229300195</v>
      </c>
      <c r="X14" s="65">
        <f ca="1">IF(W15&lt;=$C$8*Inputs!$E$111, MIN($C$8*Inputs!$E$111-W15, (X13*$C$9*X$3/X$2)), 0)</f>
        <v>10.886250229300195</v>
      </c>
      <c r="Y14" s="65">
        <f ca="1">IF(X15&lt;=$C$8*Inputs!$E$111, MIN($C$8*Inputs!$E$111-X15, (Y13*$C$9*Y$3/Y$2)), 0)</f>
        <v>10.886250229300195</v>
      </c>
      <c r="Z14" s="65">
        <f ca="1">IF(Y15&lt;=$C$8*Inputs!$E$111, MIN($C$8*Inputs!$E$111-Y15, (Z13*$C$9*Z$3/Z$2)), 0)</f>
        <v>10.886250229300195</v>
      </c>
      <c r="AA14" s="65">
        <f ca="1">IF(Z15&lt;=$C$8*Inputs!$E$111, MIN($C$8*Inputs!$E$111-Z15, (AA13*$C$9*AA$3/AA$2)), 0)</f>
        <v>10.886250229300195</v>
      </c>
      <c r="AB14" s="65">
        <f ca="1">IF(AA15&lt;=$C$8*Inputs!$E$111, MIN($C$8*Inputs!$E$111-AA15, (AB13*$C$9*AB$3/AB$2)), 0)</f>
        <v>10.886250229300195</v>
      </c>
      <c r="AC14" s="65">
        <f ca="1">IF(AB15&lt;=$C$8*Inputs!$E$111, MIN($C$8*Inputs!$E$111-AB15, (AC13*$C$9*AC$3/AC$2)), 0)</f>
        <v>10.886250229300195</v>
      </c>
      <c r="AD14" s="65">
        <f ca="1">IF(AC15&lt;=$C$8*Inputs!$E$111, MIN($C$8*Inputs!$E$111-AC15, (AD13*$C$9*AD$3/AD$2)), 0)</f>
        <v>10.886250229300195</v>
      </c>
      <c r="AE14" s="65">
        <f ca="1">IF(AD15&lt;=$C$8*Inputs!$E$111, MIN($C$8*Inputs!$E$111-AD15, (AE13*$C$9*AE$3/AE$2)), 0)</f>
        <v>10.886250229300195</v>
      </c>
      <c r="AF14" s="65">
        <f ca="1">IF(AE15&lt;=$C$8*Inputs!$E$111, MIN($C$8*Inputs!$E$111-AE15, (AF13*$C$9*AF$3/AF$2)), 0)</f>
        <v>10.886250229300195</v>
      </c>
      <c r="AG14" s="65">
        <f ca="1">IF(AF15&lt;=$C$8*Inputs!$E$111, MIN($C$8*Inputs!$E$111-AF15, (AG13*$C$9*AG$3/AG$2)), 0)</f>
        <v>10.886250229300195</v>
      </c>
      <c r="AH14" s="65">
        <f ca="1">IF(AG15&lt;=$C$8*Inputs!$E$111, MIN($C$8*Inputs!$E$111-AG15, (AH13*$C$9*AH$3/AH$2)), 0)</f>
        <v>10.886250229300195</v>
      </c>
      <c r="AI14" s="65">
        <f ca="1">IF(AH15&lt;=$C$8*Inputs!$E$111, MIN($C$8*Inputs!$E$111-AH15, (AI13*$C$9*AI$3/AI$2)), 0)</f>
        <v>7.2458435677150987</v>
      </c>
    </row>
    <row r="15" spans="1:35" x14ac:dyDescent="0.3">
      <c r="B15" s="64" t="s">
        <v>134</v>
      </c>
      <c r="C15" s="64"/>
      <c r="E15" s="65">
        <f ca="1">D15+E14</f>
        <v>0</v>
      </c>
      <c r="F15" s="65">
        <f t="shared" ref="F15:S15" ca="1" si="35">E15+F14</f>
        <v>0</v>
      </c>
      <c r="G15" s="65">
        <f t="shared" ca="1" si="35"/>
        <v>6.1440206773584665</v>
      </c>
      <c r="H15" s="65">
        <f t="shared" ca="1" si="35"/>
        <v>17.030270906658661</v>
      </c>
      <c r="I15" s="65">
        <f t="shared" ca="1" si="35"/>
        <v>27.916521135958856</v>
      </c>
      <c r="J15" s="65">
        <f t="shared" ca="1" si="35"/>
        <v>38.802771365259048</v>
      </c>
      <c r="K15" s="65">
        <f t="shared" ca="1" si="35"/>
        <v>49.689021594559243</v>
      </c>
      <c r="L15" s="65">
        <f t="shared" ca="1" si="35"/>
        <v>60.575271823859438</v>
      </c>
      <c r="M15" s="65">
        <f t="shared" ca="1" si="35"/>
        <v>71.461522053159626</v>
      </c>
      <c r="N15" s="65">
        <f t="shared" ca="1" si="35"/>
        <v>82.347772282459829</v>
      </c>
      <c r="O15" s="65">
        <f t="shared" ca="1" si="35"/>
        <v>93.234022511760031</v>
      </c>
      <c r="P15" s="65">
        <f t="shared" ca="1" si="35"/>
        <v>104.12027274106023</v>
      </c>
      <c r="Q15" s="65">
        <f t="shared" ca="1" si="35"/>
        <v>115.00652297036044</v>
      </c>
      <c r="R15" s="65">
        <f t="shared" ca="1" si="35"/>
        <v>125.89277319966064</v>
      </c>
      <c r="S15" s="65">
        <f t="shared" ca="1" si="35"/>
        <v>136.77902342896084</v>
      </c>
      <c r="T15" s="65">
        <f t="shared" ref="T15" ca="1" si="36">S15+T14</f>
        <v>147.66527365826104</v>
      </c>
      <c r="U15" s="65">
        <f t="shared" ref="U15" ca="1" si="37">T15+U14</f>
        <v>158.55152388756125</v>
      </c>
      <c r="V15" s="65">
        <f t="shared" ref="V15" ca="1" si="38">U15+V14</f>
        <v>169.43777411686145</v>
      </c>
      <c r="W15" s="65">
        <f t="shared" ref="W15" ca="1" si="39">V15+W14</f>
        <v>180.32402434616165</v>
      </c>
      <c r="X15" s="65">
        <f t="shared" ref="X15" ca="1" si="40">W15+X14</f>
        <v>191.21027457546185</v>
      </c>
      <c r="Y15" s="65">
        <f t="shared" ref="Y15" ca="1" si="41">X15+Y14</f>
        <v>202.09652480476205</v>
      </c>
      <c r="Z15" s="65">
        <f t="shared" ref="Z15" ca="1" si="42">Y15+Z14</f>
        <v>212.98277503406226</v>
      </c>
      <c r="AA15" s="65">
        <f t="shared" ref="AA15" ca="1" si="43">Z15+AA14</f>
        <v>223.86902526336246</v>
      </c>
      <c r="AB15" s="65">
        <f t="shared" ref="AB15" ca="1" si="44">AA15+AB14</f>
        <v>234.75527549266266</v>
      </c>
      <c r="AC15" s="65">
        <f t="shared" ref="AC15" ca="1" si="45">AB15+AC14</f>
        <v>245.64152572196286</v>
      </c>
      <c r="AD15" s="65">
        <f t="shared" ref="AD15" ca="1" si="46">AC15+AD14</f>
        <v>256.52777595126304</v>
      </c>
      <c r="AE15" s="65">
        <f t="shared" ref="AE15" ca="1" si="47">AD15+AE14</f>
        <v>267.41402618056321</v>
      </c>
      <c r="AF15" s="65">
        <f t="shared" ref="AF15" ca="1" si="48">AE15+AF14</f>
        <v>278.30027640986339</v>
      </c>
      <c r="AG15" s="65">
        <f t="shared" ref="AG15" ca="1" si="49">AF15+AG14</f>
        <v>289.18652663916356</v>
      </c>
      <c r="AH15" s="65">
        <f t="shared" ref="AH15:AI15" ca="1" si="50">AG15+AH14</f>
        <v>300.07277686846373</v>
      </c>
      <c r="AI15" s="65">
        <f t="shared" ca="1" si="50"/>
        <v>307.31862043617883</v>
      </c>
    </row>
    <row r="16" spans="1:35" x14ac:dyDescent="0.3">
      <c r="B16" s="64" t="s">
        <v>135</v>
      </c>
      <c r="C16" s="64"/>
      <c r="E16" s="65">
        <f ca="1">E13-E15</f>
        <v>0</v>
      </c>
      <c r="F16" s="65">
        <f t="shared" ref="F16:S16" ca="1" si="51">F13-F15</f>
        <v>0</v>
      </c>
      <c r="G16" s="65">
        <f t="shared" ca="1" si="51"/>
        <v>301.17459975882036</v>
      </c>
      <c r="H16" s="65">
        <f t="shared" ca="1" si="51"/>
        <v>290.28834952952019</v>
      </c>
      <c r="I16" s="65">
        <f t="shared" ca="1" si="51"/>
        <v>279.40209930021996</v>
      </c>
      <c r="J16" s="65">
        <f t="shared" ca="1" si="51"/>
        <v>268.51584907091978</v>
      </c>
      <c r="K16" s="65">
        <f t="shared" ca="1" si="51"/>
        <v>257.62959884161961</v>
      </c>
      <c r="L16" s="65">
        <f t="shared" ca="1" si="51"/>
        <v>246.74334861231938</v>
      </c>
      <c r="M16" s="65">
        <f t="shared" ca="1" si="51"/>
        <v>235.85709838301921</v>
      </c>
      <c r="N16" s="65">
        <f t="shared" ca="1" si="51"/>
        <v>224.970848153719</v>
      </c>
      <c r="O16" s="65">
        <f t="shared" ca="1" si="51"/>
        <v>214.0845979244188</v>
      </c>
      <c r="P16" s="65">
        <f t="shared" ca="1" si="51"/>
        <v>203.1983476951186</v>
      </c>
      <c r="Q16" s="65">
        <f t="shared" ca="1" si="51"/>
        <v>192.3120974658184</v>
      </c>
      <c r="R16" s="65">
        <f t="shared" ca="1" si="51"/>
        <v>181.42584723651819</v>
      </c>
      <c r="S16" s="65">
        <f t="shared" ca="1" si="51"/>
        <v>170.53959700721799</v>
      </c>
      <c r="T16" s="65">
        <f t="shared" ref="T16:AH16" ca="1" si="52">T13-T15</f>
        <v>159.65334677791779</v>
      </c>
      <c r="U16" s="65">
        <f t="shared" ca="1" si="52"/>
        <v>148.76709654861759</v>
      </c>
      <c r="V16" s="65">
        <f t="shared" ca="1" si="52"/>
        <v>137.88084631931738</v>
      </c>
      <c r="W16" s="65">
        <f t="shared" ca="1" si="52"/>
        <v>126.99459609001718</v>
      </c>
      <c r="X16" s="65">
        <f t="shared" ca="1" si="52"/>
        <v>116.10834586071698</v>
      </c>
      <c r="Y16" s="65">
        <f t="shared" ca="1" si="52"/>
        <v>105.22209563141678</v>
      </c>
      <c r="Z16" s="65">
        <f t="shared" ca="1" si="52"/>
        <v>94.335845402116576</v>
      </c>
      <c r="AA16" s="65">
        <f t="shared" ca="1" si="52"/>
        <v>83.449595172816373</v>
      </c>
      <c r="AB16" s="65">
        <f t="shared" ca="1" si="52"/>
        <v>72.563344943516171</v>
      </c>
      <c r="AC16" s="65">
        <f t="shared" ca="1" si="52"/>
        <v>61.677094714215968</v>
      </c>
      <c r="AD16" s="65">
        <f t="shared" ca="1" si="52"/>
        <v>50.790844484915795</v>
      </c>
      <c r="AE16" s="65">
        <f t="shared" ca="1" si="52"/>
        <v>39.904594255615621</v>
      </c>
      <c r="AF16" s="65">
        <f t="shared" ca="1" si="52"/>
        <v>29.018344026315447</v>
      </c>
      <c r="AG16" s="65">
        <f t="shared" ca="1" si="52"/>
        <v>18.132093797015273</v>
      </c>
      <c r="AH16" s="65">
        <f t="shared" ca="1" si="52"/>
        <v>7.2458435677150987</v>
      </c>
      <c r="AI16" s="65">
        <f t="shared" ref="AI16" ca="1" si="53">AI13-AI15</f>
        <v>0</v>
      </c>
    </row>
    <row r="17" spans="2:35" x14ac:dyDescent="0.3">
      <c r="B17" s="64" t="s">
        <v>136</v>
      </c>
      <c r="C17" s="64"/>
      <c r="E17" s="65">
        <f ca="1">IF(E$4&lt;=Inputs!$E$12, E12+D17, 0)</f>
        <v>41.555140328514575</v>
      </c>
      <c r="F17" s="65">
        <f ca="1">IF(F$4&lt;=Inputs!$E$12, F12+E17, 0)</f>
        <v>198.53806360961156</v>
      </c>
      <c r="G17" s="65">
        <f>IF(G$4&lt;=Inputs!$E$12, G12+F17, 0)</f>
        <v>0</v>
      </c>
      <c r="H17" s="65">
        <f>IF(H$4&lt;=Inputs!$E$12, H12+G17, 0)</f>
        <v>0</v>
      </c>
      <c r="I17" s="65">
        <f>IF(I$4&lt;=Inputs!$E$12, I12+H17, 0)</f>
        <v>0</v>
      </c>
      <c r="J17" s="65">
        <f>IF(J$4&lt;=Inputs!$E$12, J12+I17, 0)</f>
        <v>0</v>
      </c>
      <c r="K17" s="65">
        <f>IF(K$4&lt;=Inputs!$E$12, K12+J17, 0)</f>
        <v>0</v>
      </c>
      <c r="L17" s="65">
        <f>IF(L$4&lt;=Inputs!$E$12, L12+K17, 0)</f>
        <v>0</v>
      </c>
      <c r="M17" s="65">
        <f>IF(M$4&lt;=Inputs!$E$12, M12+L17, 0)</f>
        <v>0</v>
      </c>
      <c r="N17" s="65">
        <f>IF(N$4&lt;=Inputs!$E$12, N12+M17, 0)</f>
        <v>0</v>
      </c>
      <c r="O17" s="65">
        <f>IF(O$4&lt;=Inputs!$E$12, O12+N17, 0)</f>
        <v>0</v>
      </c>
      <c r="P17" s="65">
        <f>IF(P$4&lt;=Inputs!$E$12, P12+O17, 0)</f>
        <v>0</v>
      </c>
      <c r="Q17" s="65">
        <f>IF(Q$4&lt;=Inputs!$E$12, Q12+P17, 0)</f>
        <v>0</v>
      </c>
      <c r="R17" s="65">
        <f>IF(R$4&lt;=Inputs!$E$12, R12+Q17, 0)</f>
        <v>0</v>
      </c>
      <c r="S17" s="65">
        <f>IF(S$4&lt;=Inputs!$E$12, S12+R17, 0)</f>
        <v>0</v>
      </c>
      <c r="T17" s="65">
        <f>IF(T$4&lt;=Inputs!$E$12, T12+S17, 0)</f>
        <v>0</v>
      </c>
      <c r="U17" s="65">
        <f>IF(U$4&lt;=Inputs!$E$12, U12+T17, 0)</f>
        <v>0</v>
      </c>
      <c r="V17" s="65">
        <f>IF(V$4&lt;=Inputs!$E$12, V12+U17, 0)</f>
        <v>0</v>
      </c>
      <c r="W17" s="65">
        <f>IF(W$4&lt;=Inputs!$E$12, W12+V17, 0)</f>
        <v>0</v>
      </c>
      <c r="X17" s="65">
        <f>IF(X$4&lt;=Inputs!$E$12, X12+W17, 0)</f>
        <v>0</v>
      </c>
      <c r="Y17" s="65">
        <f>IF(Y$4&lt;=Inputs!$E$12, Y12+X17, 0)</f>
        <v>0</v>
      </c>
      <c r="Z17" s="65">
        <f>IF(Z$4&lt;=Inputs!$E$12, Z12+Y17, 0)</f>
        <v>0</v>
      </c>
      <c r="AA17" s="65">
        <f>IF(AA$4&lt;=Inputs!$E$12, AA12+Z17, 0)</f>
        <v>0</v>
      </c>
      <c r="AB17" s="65">
        <f>IF(AB$4&lt;=Inputs!$E$12, AB12+AA17, 0)</f>
        <v>0</v>
      </c>
      <c r="AC17" s="65">
        <f>IF(AC$4&lt;=Inputs!$E$12, AC12+AB17, 0)</f>
        <v>0</v>
      </c>
      <c r="AD17" s="65">
        <f>IF(AD$4&lt;=Inputs!$E$12, AD12+AC17, 0)</f>
        <v>0</v>
      </c>
      <c r="AE17" s="65">
        <f>IF(AE$4&lt;=Inputs!$E$12, AE12+AD17, 0)</f>
        <v>0</v>
      </c>
      <c r="AF17" s="65">
        <f>IF(AF$4&lt;=Inputs!$E$12, AF12+AE17, 0)</f>
        <v>0</v>
      </c>
      <c r="AG17" s="65">
        <f>IF(AG$4&lt;=Inputs!$E$12, AG12+AF17, 0)</f>
        <v>0</v>
      </c>
      <c r="AH17" s="65">
        <f>IF(AH$4&lt;=Inputs!$E$12, AH12+AG17, 0)</f>
        <v>0</v>
      </c>
      <c r="AI17" s="65">
        <f>IF(AI$4&lt;=Inputs!$E$12, AI12+AH17, 0)</f>
        <v>0</v>
      </c>
    </row>
    <row r="19" spans="2:35" s="63" customFormat="1" x14ac:dyDescent="0.3">
      <c r="B19" s="63" t="s">
        <v>137</v>
      </c>
    </row>
    <row r="20" spans="2:35" x14ac:dyDescent="0.3">
      <c r="B20" s="64" t="s">
        <v>129</v>
      </c>
      <c r="C20" s="64"/>
    </row>
    <row r="21" spans="2:35" x14ac:dyDescent="0.3">
      <c r="B21" s="64" t="s">
        <v>130</v>
      </c>
      <c r="C21" s="26"/>
    </row>
    <row r="23" spans="2:35" x14ac:dyDescent="0.3">
      <c r="B23" s="64" t="s">
        <v>131</v>
      </c>
      <c r="C23" s="64"/>
      <c r="E23" s="65">
        <f>D25</f>
        <v>0</v>
      </c>
      <c r="F23" s="65">
        <f t="shared" ref="F23:S23" si="54">E25</f>
        <v>0</v>
      </c>
      <c r="G23" s="65">
        <f t="shared" si="54"/>
        <v>0</v>
      </c>
      <c r="H23" s="65">
        <f t="shared" si="54"/>
        <v>0</v>
      </c>
      <c r="I23" s="65">
        <f t="shared" si="54"/>
        <v>0</v>
      </c>
      <c r="J23" s="65">
        <f t="shared" si="54"/>
        <v>0</v>
      </c>
      <c r="K23" s="65">
        <f t="shared" si="54"/>
        <v>0</v>
      </c>
      <c r="L23" s="65">
        <f t="shared" si="54"/>
        <v>0</v>
      </c>
      <c r="M23" s="65">
        <f t="shared" si="54"/>
        <v>0</v>
      </c>
      <c r="N23" s="65">
        <f t="shared" si="54"/>
        <v>0</v>
      </c>
      <c r="O23" s="65">
        <f t="shared" si="54"/>
        <v>0</v>
      </c>
      <c r="P23" s="65">
        <f t="shared" si="54"/>
        <v>0</v>
      </c>
      <c r="Q23" s="65">
        <f t="shared" si="54"/>
        <v>0</v>
      </c>
      <c r="R23" s="65">
        <f t="shared" si="54"/>
        <v>0</v>
      </c>
      <c r="S23" s="65">
        <f t="shared" si="54"/>
        <v>0</v>
      </c>
      <c r="T23" s="65">
        <f t="shared" ref="T23" si="55">S25</f>
        <v>0</v>
      </c>
      <c r="U23" s="65">
        <f t="shared" ref="U23" si="56">T25</f>
        <v>0</v>
      </c>
      <c r="V23" s="65">
        <f t="shared" ref="V23" si="57">U25</f>
        <v>0</v>
      </c>
      <c r="W23" s="65">
        <f t="shared" ref="W23" si="58">V25</f>
        <v>0</v>
      </c>
      <c r="X23" s="65">
        <f t="shared" ref="X23" si="59">W25</f>
        <v>0</v>
      </c>
      <c r="Y23" s="65">
        <f t="shared" ref="Y23" si="60">X25</f>
        <v>0</v>
      </c>
      <c r="Z23" s="65">
        <f t="shared" ref="Z23" si="61">Y25</f>
        <v>0</v>
      </c>
      <c r="AA23" s="65">
        <f t="shared" ref="AA23" si="62">Z25</f>
        <v>0</v>
      </c>
      <c r="AB23" s="65">
        <f t="shared" ref="AB23" si="63">AA25</f>
        <v>0</v>
      </c>
      <c r="AC23" s="65">
        <f t="shared" ref="AC23" si="64">AB25</f>
        <v>0</v>
      </c>
      <c r="AD23" s="65">
        <f t="shared" ref="AD23" si="65">AC25</f>
        <v>0</v>
      </c>
      <c r="AE23" s="65">
        <f t="shared" ref="AE23" si="66">AD25</f>
        <v>0</v>
      </c>
      <c r="AF23" s="65">
        <f t="shared" ref="AF23" si="67">AE25</f>
        <v>0</v>
      </c>
      <c r="AG23" s="65">
        <f t="shared" ref="AG23" si="68">AF25</f>
        <v>0</v>
      </c>
      <c r="AH23" s="65">
        <f t="shared" ref="AH23:AI23" si="69">AG25</f>
        <v>0</v>
      </c>
      <c r="AI23" s="65">
        <f t="shared" si="69"/>
        <v>0</v>
      </c>
    </row>
    <row r="24" spans="2:35" x14ac:dyDescent="0.3">
      <c r="B24" s="64" t="s">
        <v>132</v>
      </c>
      <c r="C24" s="64"/>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row>
    <row r="25" spans="2:35" x14ac:dyDescent="0.3">
      <c r="B25" s="64" t="s">
        <v>133</v>
      </c>
      <c r="C25" s="64"/>
      <c r="E25" s="65">
        <f>IF(E$4&lt;=Inputs!$E$12,0,D29+D25+E24)</f>
        <v>0</v>
      </c>
      <c r="F25" s="65">
        <f>IF(F$4&lt;=Inputs!$E$12,0,E29+E25+F24)</f>
        <v>0</v>
      </c>
      <c r="G25" s="65">
        <f>IF(G$4&lt;=Inputs!$E$12,0,F29+F25+G24)</f>
        <v>0</v>
      </c>
      <c r="H25" s="65">
        <f>IF(H$4&lt;=Inputs!$E$12,0,G29+G25+H24)</f>
        <v>0</v>
      </c>
      <c r="I25" s="65">
        <f>IF(I$4&lt;=Inputs!$E$12,0,H29+H25+I24)</f>
        <v>0</v>
      </c>
      <c r="J25" s="65">
        <f>IF(J$4&lt;=Inputs!$E$12,0,I29+I25+J24)</f>
        <v>0</v>
      </c>
      <c r="K25" s="65">
        <f>IF(K$4&lt;=Inputs!$E$12,0,J29+J25+K24)</f>
        <v>0</v>
      </c>
      <c r="L25" s="65">
        <f>IF(L$4&lt;=Inputs!$E$12,0,K29+K25+L24)</f>
        <v>0</v>
      </c>
      <c r="M25" s="65">
        <f>IF(M$4&lt;=Inputs!$E$12,0,L29+L25+M24)</f>
        <v>0</v>
      </c>
      <c r="N25" s="65">
        <f>IF(N$4&lt;=Inputs!$E$12,0,M29+M25+N24)</f>
        <v>0</v>
      </c>
      <c r="O25" s="65">
        <f>IF(O$4&lt;=Inputs!$E$12,0,N29+N25+O24)</f>
        <v>0</v>
      </c>
      <c r="P25" s="65">
        <f>IF(P$4&lt;=Inputs!$E$12,0,O29+O25+P24)</f>
        <v>0</v>
      </c>
      <c r="Q25" s="65">
        <f>IF(Q$4&lt;=Inputs!$E$12,0,P29+P25+Q24)</f>
        <v>0</v>
      </c>
      <c r="R25" s="65">
        <f>IF(R$4&lt;=Inputs!$E$12,0,Q29+Q25+R24)</f>
        <v>0</v>
      </c>
      <c r="S25" s="65">
        <f>IF(S$4&lt;=Inputs!$E$12,0,R29+R25+S24)</f>
        <v>0</v>
      </c>
      <c r="T25" s="65">
        <f>IF(T$4&lt;=Inputs!$E$12,0,S29+S25+T24)</f>
        <v>0</v>
      </c>
      <c r="U25" s="65">
        <f>IF(U$4&lt;=Inputs!$E$12,0,T29+T25+U24)</f>
        <v>0</v>
      </c>
      <c r="V25" s="65">
        <f>IF(V$4&lt;=Inputs!$E$12,0,U29+U25+V24)</f>
        <v>0</v>
      </c>
      <c r="W25" s="65">
        <f>IF(W$4&lt;=Inputs!$E$12,0,V29+V25+W24)</f>
        <v>0</v>
      </c>
      <c r="X25" s="65">
        <f>IF(X$4&lt;=Inputs!$E$12,0,W29+W25+X24)</f>
        <v>0</v>
      </c>
      <c r="Y25" s="65">
        <f>IF(Y$4&lt;=Inputs!$E$12,0,X29+X25+Y24)</f>
        <v>0</v>
      </c>
      <c r="Z25" s="65">
        <f>IF(Z$4&lt;=Inputs!$E$12,0,Y29+Y25+Z24)</f>
        <v>0</v>
      </c>
      <c r="AA25" s="65">
        <f>IF(AA$4&lt;=Inputs!$E$12,0,Z29+Z25+AA24)</f>
        <v>0</v>
      </c>
      <c r="AB25" s="65">
        <f>IF(AB$4&lt;=Inputs!$E$12,0,AA29+AA25+AB24)</f>
        <v>0</v>
      </c>
      <c r="AC25" s="65">
        <f>IF(AC$4&lt;=Inputs!$E$12,0,AB29+AB25+AC24)</f>
        <v>0</v>
      </c>
      <c r="AD25" s="65">
        <f>IF(AD$4&lt;=Inputs!$E$12,0,AC29+AC25+AD24)</f>
        <v>0</v>
      </c>
      <c r="AE25" s="65">
        <f>IF(AE$4&lt;=Inputs!$E$12,0,AD29+AD25+AE24)</f>
        <v>0</v>
      </c>
      <c r="AF25" s="65">
        <f>IF(AF$4&lt;=Inputs!$E$12,0,AE29+AE25+AF24)</f>
        <v>0</v>
      </c>
      <c r="AG25" s="65">
        <f>IF(AG$4&lt;=Inputs!$E$12,0,AF29+AF25+AG24)</f>
        <v>0</v>
      </c>
      <c r="AH25" s="65">
        <f>IF(AH$4&lt;=Inputs!$E$12,0,AG29+AG25+AH24)</f>
        <v>0</v>
      </c>
      <c r="AI25" s="65">
        <f>IF(AI$4&lt;=Inputs!$E$12,0,AH29+AH25+AI24)</f>
        <v>0</v>
      </c>
    </row>
    <row r="26" spans="2:35" x14ac:dyDescent="0.3">
      <c r="B26" s="64" t="s">
        <v>49</v>
      </c>
      <c r="C26" s="64"/>
      <c r="E26" s="65">
        <f ca="1">IF(D27&lt;=$C$8*Inputs!$E$111, MIN($C$8*Inputs!$E$111-D27, (E25*$C$21*E$3/E$2)), 0)</f>
        <v>0</v>
      </c>
      <c r="F26" s="65">
        <f ca="1">IF(E27&lt;=$C$8*Inputs!$E$111, MIN($C$8*Inputs!$E$111-E27, (F25*$C$21*F$3/F$2)), 0)</f>
        <v>0</v>
      </c>
      <c r="G26" s="65">
        <f ca="1">IF(F27&lt;=$C$8*Inputs!$E$111, MIN($C$8*Inputs!$E$111-F27, (G25*$C$21*G$3/G$2)), 0)</f>
        <v>0</v>
      </c>
      <c r="H26" s="65">
        <f ca="1">IF(G27&lt;=$C$8*Inputs!$E$111, MIN($C$8*Inputs!$E$111-G27, (H25*$C$21*H$3/H$2)), 0)</f>
        <v>0</v>
      </c>
      <c r="I26" s="65">
        <f ca="1">IF(H27&lt;=$C$8*Inputs!$E$111, MIN($C$8*Inputs!$E$111-H27, (I25*$C$21*I$3/I$2)), 0)</f>
        <v>0</v>
      </c>
      <c r="J26" s="65">
        <f ca="1">IF(I27&lt;=$C$8*Inputs!$E$111, MIN($C$8*Inputs!$E$111-I27, (J25*$C$21*J$3/J$2)), 0)</f>
        <v>0</v>
      </c>
      <c r="K26" s="65">
        <f ca="1">IF(J27&lt;=$C$8*Inputs!$E$111, MIN($C$8*Inputs!$E$111-J27, (K25*$C$21*K$3/K$2)), 0)</f>
        <v>0</v>
      </c>
      <c r="L26" s="65">
        <f ca="1">IF(K27&lt;=$C$8*Inputs!$E$111, MIN($C$8*Inputs!$E$111-K27, (L25*$C$21*L$3/L$2)), 0)</f>
        <v>0</v>
      </c>
      <c r="M26" s="65">
        <f ca="1">IF(L27&lt;=$C$8*Inputs!$E$111, MIN($C$8*Inputs!$E$111-L27, (M25*$C$21*M$3/M$2)), 0)</f>
        <v>0</v>
      </c>
      <c r="N26" s="65">
        <f ca="1">IF(M27&lt;=$C$8*Inputs!$E$111, MIN($C$8*Inputs!$E$111-M27, (N25*$C$21*N$3/N$2)), 0)</f>
        <v>0</v>
      </c>
      <c r="O26" s="65">
        <f ca="1">IF(N27&lt;=$C$8*Inputs!$E$111, MIN($C$8*Inputs!$E$111-N27, (O25*$C$21*O$3/O$2)), 0)</f>
        <v>0</v>
      </c>
      <c r="P26" s="65">
        <f ca="1">IF(O27&lt;=$C$8*Inputs!$E$111, MIN($C$8*Inputs!$E$111-O27, (P25*$C$21*P$3/P$2)), 0)</f>
        <v>0</v>
      </c>
      <c r="Q26" s="65">
        <f ca="1">IF(P27&lt;=$C$8*Inputs!$E$111, MIN($C$8*Inputs!$E$111-P27, (Q25*$C$21*Q$3/Q$2)), 0)</f>
        <v>0</v>
      </c>
      <c r="R26" s="65">
        <f ca="1">IF(Q27&lt;=$C$8*Inputs!$E$111, MIN($C$8*Inputs!$E$111-Q27, (R25*$C$21*R$3/R$2)), 0)</f>
        <v>0</v>
      </c>
      <c r="S26" s="65">
        <f ca="1">IF(R27&lt;=$C$8*Inputs!$E$111, MIN($C$8*Inputs!$E$111-R27, (S25*$C$21*S$3/S$2)), 0)</f>
        <v>0</v>
      </c>
      <c r="T26" s="65">
        <f ca="1">IF(S27&lt;=$C$8*Inputs!$E$111, MIN($C$8*Inputs!$E$111-S27, (T25*$C$21*T$3/T$2)), 0)</f>
        <v>0</v>
      </c>
      <c r="U26" s="65">
        <f ca="1">IF(T27&lt;=$C$8*Inputs!$E$111, MIN($C$8*Inputs!$E$111-T27, (U25*$C$21*U$3/U$2)), 0)</f>
        <v>0</v>
      </c>
      <c r="V26" s="65">
        <f ca="1">IF(U27&lt;=$C$8*Inputs!$E$111, MIN($C$8*Inputs!$E$111-U27, (V25*$C$21*V$3/V$2)), 0)</f>
        <v>0</v>
      </c>
      <c r="W26" s="65">
        <f ca="1">IF(V27&lt;=$C$8*Inputs!$E$111, MIN($C$8*Inputs!$E$111-V27, (W25*$C$21*W$3/W$2)), 0)</f>
        <v>0</v>
      </c>
      <c r="X26" s="65">
        <f ca="1">IF(W27&lt;=$C$8*Inputs!$E$111, MIN($C$8*Inputs!$E$111-W27, (X25*$C$21*X$3/X$2)), 0)</f>
        <v>0</v>
      </c>
      <c r="Y26" s="65">
        <f ca="1">IF(X27&lt;=$C$8*Inputs!$E$111, MIN($C$8*Inputs!$E$111-X27, (Y25*$C$21*Y$3/Y$2)), 0)</f>
        <v>0</v>
      </c>
      <c r="Z26" s="65">
        <f ca="1">IF(Y27&lt;=$C$8*Inputs!$E$111, MIN($C$8*Inputs!$E$111-Y27, (Z25*$C$21*Z$3/Z$2)), 0)</f>
        <v>0</v>
      </c>
      <c r="AA26" s="65">
        <f ca="1">IF(Z27&lt;=$C$8*Inputs!$E$111, MIN($C$8*Inputs!$E$111-Z27, (AA25*$C$21*AA$3/AA$2)), 0)</f>
        <v>0</v>
      </c>
      <c r="AB26" s="65">
        <f ca="1">IF(AA27&lt;=$C$8*Inputs!$E$111, MIN($C$8*Inputs!$E$111-AA27, (AB25*$C$21*AB$3/AB$2)), 0)</f>
        <v>0</v>
      </c>
      <c r="AC26" s="65">
        <f ca="1">IF(AB27&lt;=$C$8*Inputs!$E$111, MIN($C$8*Inputs!$E$111-AB27, (AC25*$C$21*AC$3/AC$2)), 0)</f>
        <v>0</v>
      </c>
      <c r="AD26" s="65">
        <f ca="1">IF(AC27&lt;=$C$8*Inputs!$E$111, MIN($C$8*Inputs!$E$111-AC27, (AD25*$C$21*AD$3/AD$2)), 0)</f>
        <v>0</v>
      </c>
      <c r="AE26" s="65">
        <f ca="1">IF(AD27&lt;=$C$8*Inputs!$E$111, MIN($C$8*Inputs!$E$111-AD27, (AE25*$C$21*AE$3/AE$2)), 0)</f>
        <v>0</v>
      </c>
      <c r="AF26" s="65">
        <f ca="1">IF(AE27&lt;=$C$8*Inputs!$E$111, MIN($C$8*Inputs!$E$111-AE27, (AF25*$C$21*AF$3/AF$2)), 0)</f>
        <v>0</v>
      </c>
      <c r="AG26" s="65">
        <f ca="1">IF(AF27&lt;=$C$8*Inputs!$E$111, MIN($C$8*Inputs!$E$111-AF27, (AG25*$C$21*AG$3/AG$2)), 0)</f>
        <v>0</v>
      </c>
      <c r="AH26" s="65">
        <f ca="1">IF(AG27&lt;=$C$8*Inputs!$E$111, MIN($C$8*Inputs!$E$111-AG27, (AH25*$C$21*AH$3/AH$2)), 0)</f>
        <v>0</v>
      </c>
      <c r="AI26" s="65">
        <f ca="1">IF(AH27&lt;=$C$8*Inputs!$E$111, MIN($C$8*Inputs!$E$111-AH27, (AI25*$C$21*AI$3/AI$2)), 0)</f>
        <v>0</v>
      </c>
    </row>
    <row r="27" spans="2:35" x14ac:dyDescent="0.3">
      <c r="B27" s="64" t="s">
        <v>134</v>
      </c>
      <c r="C27" s="64"/>
      <c r="E27" s="65">
        <f ca="1">D27+E26</f>
        <v>0</v>
      </c>
      <c r="F27" s="65">
        <f t="shared" ref="F27:S27" ca="1" si="70">E27+F26</f>
        <v>0</v>
      </c>
      <c r="G27" s="65">
        <f t="shared" ca="1" si="70"/>
        <v>0</v>
      </c>
      <c r="H27" s="65">
        <f t="shared" ca="1" si="70"/>
        <v>0</v>
      </c>
      <c r="I27" s="65">
        <f t="shared" ca="1" si="70"/>
        <v>0</v>
      </c>
      <c r="J27" s="65">
        <f t="shared" ca="1" si="70"/>
        <v>0</v>
      </c>
      <c r="K27" s="65">
        <f t="shared" ca="1" si="70"/>
        <v>0</v>
      </c>
      <c r="L27" s="65">
        <f t="shared" ca="1" si="70"/>
        <v>0</v>
      </c>
      <c r="M27" s="65">
        <f t="shared" ca="1" si="70"/>
        <v>0</v>
      </c>
      <c r="N27" s="65">
        <f t="shared" ca="1" si="70"/>
        <v>0</v>
      </c>
      <c r="O27" s="65">
        <f t="shared" ca="1" si="70"/>
        <v>0</v>
      </c>
      <c r="P27" s="65">
        <f t="shared" ca="1" si="70"/>
        <v>0</v>
      </c>
      <c r="Q27" s="65">
        <f t="shared" ca="1" si="70"/>
        <v>0</v>
      </c>
      <c r="R27" s="65">
        <f t="shared" ca="1" si="70"/>
        <v>0</v>
      </c>
      <c r="S27" s="65">
        <f t="shared" ca="1" si="70"/>
        <v>0</v>
      </c>
      <c r="T27" s="65">
        <f t="shared" ref="T27" ca="1" si="71">S27+T26</f>
        <v>0</v>
      </c>
      <c r="U27" s="65">
        <f t="shared" ref="U27" ca="1" si="72">T27+U26</f>
        <v>0</v>
      </c>
      <c r="V27" s="65">
        <f t="shared" ref="V27" ca="1" si="73">U27+V26</f>
        <v>0</v>
      </c>
      <c r="W27" s="65">
        <f t="shared" ref="W27" ca="1" si="74">V27+W26</f>
        <v>0</v>
      </c>
      <c r="X27" s="65">
        <f t="shared" ref="X27" ca="1" si="75">W27+X26</f>
        <v>0</v>
      </c>
      <c r="Y27" s="65">
        <f t="shared" ref="Y27" ca="1" si="76">X27+Y26</f>
        <v>0</v>
      </c>
      <c r="Z27" s="65">
        <f t="shared" ref="Z27" ca="1" si="77">Y27+Z26</f>
        <v>0</v>
      </c>
      <c r="AA27" s="65">
        <f t="shared" ref="AA27" ca="1" si="78">Z27+AA26</f>
        <v>0</v>
      </c>
      <c r="AB27" s="65">
        <f t="shared" ref="AB27" ca="1" si="79">AA27+AB26</f>
        <v>0</v>
      </c>
      <c r="AC27" s="65">
        <f t="shared" ref="AC27" ca="1" si="80">AB27+AC26</f>
        <v>0</v>
      </c>
      <c r="AD27" s="65">
        <f t="shared" ref="AD27" ca="1" si="81">AC27+AD26</f>
        <v>0</v>
      </c>
      <c r="AE27" s="65">
        <f t="shared" ref="AE27" ca="1" si="82">AD27+AE26</f>
        <v>0</v>
      </c>
      <c r="AF27" s="65">
        <f t="shared" ref="AF27" ca="1" si="83">AE27+AF26</f>
        <v>0</v>
      </c>
      <c r="AG27" s="65">
        <f t="shared" ref="AG27" ca="1" si="84">AF27+AG26</f>
        <v>0</v>
      </c>
      <c r="AH27" s="65">
        <f t="shared" ref="AH27:AI27" ca="1" si="85">AG27+AH26</f>
        <v>0</v>
      </c>
      <c r="AI27" s="65">
        <f t="shared" ca="1" si="85"/>
        <v>0</v>
      </c>
    </row>
    <row r="28" spans="2:35" x14ac:dyDescent="0.3">
      <c r="B28" s="64" t="s">
        <v>135</v>
      </c>
      <c r="C28" s="64"/>
      <c r="E28" s="65">
        <f ca="1">E25-E27</f>
        <v>0</v>
      </c>
      <c r="F28" s="65">
        <f t="shared" ref="F28:S28" ca="1" si="86">F25-F27</f>
        <v>0</v>
      </c>
      <c r="G28" s="65">
        <f t="shared" ca="1" si="86"/>
        <v>0</v>
      </c>
      <c r="H28" s="65">
        <f t="shared" ca="1" si="86"/>
        <v>0</v>
      </c>
      <c r="I28" s="65">
        <f t="shared" ca="1" si="86"/>
        <v>0</v>
      </c>
      <c r="J28" s="65">
        <f t="shared" ca="1" si="86"/>
        <v>0</v>
      </c>
      <c r="K28" s="65">
        <f t="shared" ca="1" si="86"/>
        <v>0</v>
      </c>
      <c r="L28" s="65">
        <f t="shared" ca="1" si="86"/>
        <v>0</v>
      </c>
      <c r="M28" s="65">
        <f t="shared" ca="1" si="86"/>
        <v>0</v>
      </c>
      <c r="N28" s="65">
        <f t="shared" ca="1" si="86"/>
        <v>0</v>
      </c>
      <c r="O28" s="65">
        <f t="shared" ca="1" si="86"/>
        <v>0</v>
      </c>
      <c r="P28" s="65">
        <f t="shared" ca="1" si="86"/>
        <v>0</v>
      </c>
      <c r="Q28" s="65">
        <f t="shared" ca="1" si="86"/>
        <v>0</v>
      </c>
      <c r="R28" s="65">
        <f t="shared" ca="1" si="86"/>
        <v>0</v>
      </c>
      <c r="S28" s="65">
        <f t="shared" ca="1" si="86"/>
        <v>0</v>
      </c>
      <c r="T28" s="65">
        <f t="shared" ref="T28:AH28" ca="1" si="87">T25-T27</f>
        <v>0</v>
      </c>
      <c r="U28" s="65">
        <f t="shared" ca="1" si="87"/>
        <v>0</v>
      </c>
      <c r="V28" s="65">
        <f t="shared" ca="1" si="87"/>
        <v>0</v>
      </c>
      <c r="W28" s="65">
        <f t="shared" ca="1" si="87"/>
        <v>0</v>
      </c>
      <c r="X28" s="65">
        <f t="shared" ca="1" si="87"/>
        <v>0</v>
      </c>
      <c r="Y28" s="65">
        <f t="shared" ca="1" si="87"/>
        <v>0</v>
      </c>
      <c r="Z28" s="65">
        <f t="shared" ca="1" si="87"/>
        <v>0</v>
      </c>
      <c r="AA28" s="65">
        <f t="shared" ca="1" si="87"/>
        <v>0</v>
      </c>
      <c r="AB28" s="65">
        <f t="shared" ca="1" si="87"/>
        <v>0</v>
      </c>
      <c r="AC28" s="65">
        <f t="shared" ca="1" si="87"/>
        <v>0</v>
      </c>
      <c r="AD28" s="65">
        <f t="shared" ca="1" si="87"/>
        <v>0</v>
      </c>
      <c r="AE28" s="65">
        <f t="shared" ca="1" si="87"/>
        <v>0</v>
      </c>
      <c r="AF28" s="65">
        <f t="shared" ca="1" si="87"/>
        <v>0</v>
      </c>
      <c r="AG28" s="65">
        <f t="shared" ca="1" si="87"/>
        <v>0</v>
      </c>
      <c r="AH28" s="65">
        <f t="shared" ca="1" si="87"/>
        <v>0</v>
      </c>
      <c r="AI28" s="65">
        <f t="shared" ref="AI28" ca="1" si="88">AI25-AI27</f>
        <v>0</v>
      </c>
    </row>
    <row r="29" spans="2:35" x14ac:dyDescent="0.3">
      <c r="B29" s="64" t="s">
        <v>136</v>
      </c>
      <c r="C29" s="64"/>
      <c r="E29" s="65">
        <f>IF(E$4&lt;=Inputs!$E$12, E24+D29, 0)</f>
        <v>0</v>
      </c>
      <c r="F29" s="65">
        <f>IF(F$4&lt;=Inputs!$E$12, F24+E29, 0)</f>
        <v>0</v>
      </c>
      <c r="G29" s="65">
        <f>IF(G$4&lt;=Inputs!$E$12, G24+F29, 0)</f>
        <v>0</v>
      </c>
      <c r="H29" s="65">
        <f>IF(H$4&lt;=Inputs!$E$12, H24+G29, 0)</f>
        <v>0</v>
      </c>
      <c r="I29" s="65">
        <f>IF(I$4&lt;=Inputs!$E$12, I24+H29, 0)</f>
        <v>0</v>
      </c>
      <c r="J29" s="65">
        <f>IF(J$4&lt;=Inputs!$E$12, J24+I29, 0)</f>
        <v>0</v>
      </c>
      <c r="K29" s="65">
        <f>IF(K$4&lt;=Inputs!$E$12, K24+J29, 0)</f>
        <v>0</v>
      </c>
      <c r="L29" s="65">
        <f>IF(L$4&lt;=Inputs!$E$12, L24+K29, 0)</f>
        <v>0</v>
      </c>
      <c r="M29" s="65">
        <f>IF(M$4&lt;=Inputs!$E$12, M24+L29, 0)</f>
        <v>0</v>
      </c>
      <c r="N29" s="65">
        <f>IF(N$4&lt;=Inputs!$E$12, N24+M29, 0)</f>
        <v>0</v>
      </c>
      <c r="O29" s="65">
        <f>IF(O$4&lt;=Inputs!$E$12, O24+N29, 0)</f>
        <v>0</v>
      </c>
      <c r="P29" s="65">
        <f>IF(P$4&lt;=Inputs!$E$12, P24+O29, 0)</f>
        <v>0</v>
      </c>
      <c r="Q29" s="65">
        <f>IF(Q$4&lt;=Inputs!$E$12, Q24+P29, 0)</f>
        <v>0</v>
      </c>
      <c r="R29" s="65">
        <f>IF(R$4&lt;=Inputs!$E$12, R24+Q29, 0)</f>
        <v>0</v>
      </c>
      <c r="S29" s="65">
        <f>IF(S$4&lt;=Inputs!$E$12, S24+R29, 0)</f>
        <v>0</v>
      </c>
      <c r="T29" s="65">
        <f>IF(T$4&lt;=Inputs!$E$12, T24+S29, 0)</f>
        <v>0</v>
      </c>
      <c r="U29" s="65">
        <f>IF(U$4&lt;=Inputs!$E$12, U24+T29, 0)</f>
        <v>0</v>
      </c>
      <c r="V29" s="65">
        <f>IF(V$4&lt;=Inputs!$E$12, V24+U29, 0)</f>
        <v>0</v>
      </c>
      <c r="W29" s="65">
        <f>IF(W$4&lt;=Inputs!$E$12, W24+V29, 0)</f>
        <v>0</v>
      </c>
      <c r="X29" s="65">
        <f>IF(X$4&lt;=Inputs!$E$12, X24+W29, 0)</f>
        <v>0</v>
      </c>
      <c r="Y29" s="65">
        <f>IF(Y$4&lt;=Inputs!$E$12, Y24+X29, 0)</f>
        <v>0</v>
      </c>
      <c r="Z29" s="65">
        <f>IF(Z$4&lt;=Inputs!$E$12, Z24+Y29, 0)</f>
        <v>0</v>
      </c>
      <c r="AA29" s="65">
        <f>IF(AA$4&lt;=Inputs!$E$12, AA24+Z29, 0)</f>
        <v>0</v>
      </c>
      <c r="AB29" s="65">
        <f>IF(AB$4&lt;=Inputs!$E$12, AB24+AA29, 0)</f>
        <v>0</v>
      </c>
      <c r="AC29" s="65">
        <f>IF(AC$4&lt;=Inputs!$E$12, AC24+AB29, 0)</f>
        <v>0</v>
      </c>
      <c r="AD29" s="65">
        <f>IF(AD$4&lt;=Inputs!$E$12, AD24+AC29, 0)</f>
        <v>0</v>
      </c>
      <c r="AE29" s="65">
        <f>IF(AE$4&lt;=Inputs!$E$12, AE24+AD29, 0)</f>
        <v>0</v>
      </c>
      <c r="AF29" s="65">
        <f>IF(AF$4&lt;=Inputs!$E$12, AF24+AE29, 0)</f>
        <v>0</v>
      </c>
      <c r="AG29" s="65">
        <f>IF(AG$4&lt;=Inputs!$E$12, AG24+AF29, 0)</f>
        <v>0</v>
      </c>
      <c r="AH29" s="65">
        <f>IF(AH$4&lt;=Inputs!$E$12, AH24+AG29, 0)</f>
        <v>0</v>
      </c>
      <c r="AI29" s="65">
        <f>IF(AI$4&lt;=Inputs!$E$12, AI24+AH29, 0)</f>
        <v>0</v>
      </c>
    </row>
    <row r="31" spans="2:35" s="63" customFormat="1" x14ac:dyDescent="0.3">
      <c r="B31" s="63" t="s">
        <v>313</v>
      </c>
    </row>
    <row r="32" spans="2:35" x14ac:dyDescent="0.3">
      <c r="B32" s="64" t="s">
        <v>129</v>
      </c>
      <c r="C32" s="64">
        <f ca="1">Capex!C48</f>
        <v>1.4500000000129192</v>
      </c>
    </row>
    <row r="33" spans="2:35" x14ac:dyDescent="0.3">
      <c r="B33" s="64" t="s">
        <v>130</v>
      </c>
      <c r="C33" s="26">
        <f>Inputs!E110</f>
        <v>0.2</v>
      </c>
    </row>
    <row r="35" spans="2:35" x14ac:dyDescent="0.3">
      <c r="B35" s="64" t="s">
        <v>131</v>
      </c>
      <c r="C35" s="64"/>
      <c r="E35" s="65">
        <f>D37</f>
        <v>0</v>
      </c>
      <c r="F35" s="65">
        <f t="shared" ref="F35:S35" si="89">E37</f>
        <v>0</v>
      </c>
      <c r="G35" s="65">
        <f t="shared" si="89"/>
        <v>0</v>
      </c>
      <c r="H35" s="65">
        <f t="shared" ca="1" si="89"/>
        <v>1.4500000000129192</v>
      </c>
      <c r="I35" s="65">
        <f t="shared" ca="1" si="89"/>
        <v>1.4500000000129192</v>
      </c>
      <c r="J35" s="65">
        <f t="shared" ca="1" si="89"/>
        <v>1.4500000000129192</v>
      </c>
      <c r="K35" s="65">
        <f t="shared" ca="1" si="89"/>
        <v>1.4500000000129192</v>
      </c>
      <c r="L35" s="65">
        <f t="shared" ca="1" si="89"/>
        <v>1.4500000000129192</v>
      </c>
      <c r="M35" s="65">
        <f t="shared" ca="1" si="89"/>
        <v>1.4500000000129192</v>
      </c>
      <c r="N35" s="65">
        <f t="shared" ca="1" si="89"/>
        <v>1.4500000000129192</v>
      </c>
      <c r="O35" s="65">
        <f t="shared" ca="1" si="89"/>
        <v>1.4500000000129192</v>
      </c>
      <c r="P35" s="65">
        <f t="shared" ca="1" si="89"/>
        <v>1.4500000000129192</v>
      </c>
      <c r="Q35" s="65">
        <f t="shared" ca="1" si="89"/>
        <v>1.4500000000129192</v>
      </c>
      <c r="R35" s="65">
        <f t="shared" ca="1" si="89"/>
        <v>1.4500000000129192</v>
      </c>
      <c r="S35" s="65">
        <f t="shared" ca="1" si="89"/>
        <v>1.4500000000129192</v>
      </c>
      <c r="T35" s="65">
        <f t="shared" ref="T35" ca="1" si="90">S37</f>
        <v>1.4500000000129192</v>
      </c>
      <c r="U35" s="65">
        <f t="shared" ref="U35" ca="1" si="91">T37</f>
        <v>1.4500000000129192</v>
      </c>
      <c r="V35" s="65">
        <f t="shared" ref="V35" ca="1" si="92">U37</f>
        <v>1.4500000000129192</v>
      </c>
      <c r="W35" s="65">
        <f t="shared" ref="W35" ca="1" si="93">V37</f>
        <v>1.4500000000129192</v>
      </c>
      <c r="X35" s="65">
        <f t="shared" ref="X35" ca="1" si="94">W37</f>
        <v>1.4500000000129192</v>
      </c>
      <c r="Y35" s="65">
        <f t="shared" ref="Y35" ca="1" si="95">X37</f>
        <v>1.4500000000129192</v>
      </c>
      <c r="Z35" s="65">
        <f t="shared" ref="Z35" ca="1" si="96">Y37</f>
        <v>1.4500000000129192</v>
      </c>
      <c r="AA35" s="65">
        <f t="shared" ref="AA35" ca="1" si="97">Z37</f>
        <v>1.4500000000129192</v>
      </c>
      <c r="AB35" s="65">
        <f t="shared" ref="AB35" ca="1" si="98">AA37</f>
        <v>1.4500000000129192</v>
      </c>
      <c r="AC35" s="65">
        <f t="shared" ref="AC35" ca="1" si="99">AB37</f>
        <v>1.4500000000129192</v>
      </c>
      <c r="AD35" s="65">
        <f t="shared" ref="AD35" ca="1" si="100">AC37</f>
        <v>1.4500000000129192</v>
      </c>
      <c r="AE35" s="65">
        <f t="shared" ref="AE35" ca="1" si="101">AD37</f>
        <v>1.4500000000129192</v>
      </c>
      <c r="AF35" s="65">
        <f t="shared" ref="AF35" ca="1" si="102">AE37</f>
        <v>1.4500000000129192</v>
      </c>
      <c r="AG35" s="65">
        <f t="shared" ref="AG35" ca="1" si="103">AF37</f>
        <v>1.4500000000129192</v>
      </c>
      <c r="AH35" s="65">
        <f t="shared" ref="AH35:AI35" ca="1" si="104">AG37</f>
        <v>1.4500000000129192</v>
      </c>
      <c r="AI35" s="65">
        <f t="shared" ca="1" si="104"/>
        <v>1.4500000000129192</v>
      </c>
    </row>
    <row r="36" spans="2:35" x14ac:dyDescent="0.3">
      <c r="B36" s="64" t="s">
        <v>132</v>
      </c>
      <c r="C36" s="64"/>
      <c r="E36" s="65">
        <f ca="1">Capex!E48</f>
        <v>1.4500000000129192</v>
      </c>
      <c r="F36" s="65">
        <f ca="1">Capex!F48</f>
        <v>0</v>
      </c>
      <c r="G36" s="65">
        <f ca="1">Capex!G48</f>
        <v>0</v>
      </c>
      <c r="H36" s="65">
        <f ca="1">Capex!H48</f>
        <v>0</v>
      </c>
      <c r="I36" s="65">
        <f>Capex!I48</f>
        <v>0</v>
      </c>
      <c r="J36" s="65">
        <f>Capex!J48</f>
        <v>0</v>
      </c>
      <c r="K36" s="65">
        <f>Capex!K48</f>
        <v>0</v>
      </c>
      <c r="L36" s="65">
        <f>Capex!L48</f>
        <v>0</v>
      </c>
      <c r="M36" s="65">
        <f>Capex!M48</f>
        <v>0</v>
      </c>
      <c r="N36" s="65">
        <f>Capex!N48</f>
        <v>0</v>
      </c>
      <c r="O36" s="65">
        <f>Capex!O48</f>
        <v>0</v>
      </c>
      <c r="P36" s="65">
        <f>Capex!P48</f>
        <v>0</v>
      </c>
      <c r="Q36" s="65">
        <f>Capex!Q48</f>
        <v>0</v>
      </c>
      <c r="R36" s="65">
        <f>Capex!R48</f>
        <v>0</v>
      </c>
      <c r="S36" s="65">
        <f>Capex!S48</f>
        <v>0</v>
      </c>
      <c r="T36" s="65">
        <f>Capex!T48</f>
        <v>0</v>
      </c>
      <c r="U36" s="65">
        <f>Capex!U48</f>
        <v>0</v>
      </c>
      <c r="V36" s="65">
        <f>Capex!V48</f>
        <v>0</v>
      </c>
      <c r="W36" s="65">
        <f>Capex!W48</f>
        <v>0</v>
      </c>
      <c r="X36" s="65">
        <f>Capex!X48</f>
        <v>0</v>
      </c>
      <c r="Y36" s="65">
        <f>Capex!Y48</f>
        <v>0</v>
      </c>
      <c r="Z36" s="65">
        <f>Capex!Z48</f>
        <v>0</v>
      </c>
      <c r="AA36" s="65">
        <f>Capex!AA48</f>
        <v>0</v>
      </c>
      <c r="AB36" s="65">
        <f>Capex!AB48</f>
        <v>0</v>
      </c>
      <c r="AC36" s="65">
        <f>Capex!AC48</f>
        <v>0</v>
      </c>
      <c r="AD36" s="65">
        <f>Capex!AD48</f>
        <v>0</v>
      </c>
      <c r="AE36" s="65">
        <f>Capex!AE48</f>
        <v>0</v>
      </c>
      <c r="AF36" s="65">
        <f>Capex!AF48</f>
        <v>0</v>
      </c>
      <c r="AG36" s="65">
        <f>Capex!AG48</f>
        <v>0</v>
      </c>
      <c r="AH36" s="65">
        <f>Capex!AH48</f>
        <v>0</v>
      </c>
      <c r="AI36" s="65">
        <f>Capex!AI48</f>
        <v>0</v>
      </c>
    </row>
    <row r="37" spans="2:35" x14ac:dyDescent="0.3">
      <c r="B37" s="64" t="s">
        <v>133</v>
      </c>
      <c r="C37" s="64"/>
      <c r="E37" s="65">
        <f>IF(E$4&lt;=Inputs!$E$12,0,D41+D37+E36)</f>
        <v>0</v>
      </c>
      <c r="F37" s="65">
        <f>IF(F$4&lt;=Inputs!$E$12,0,E41+E37+F36)</f>
        <v>0</v>
      </c>
      <c r="G37" s="65">
        <f ca="1">IF(G$4&lt;=Inputs!$E$12,0,F41+F37+G36)</f>
        <v>1.4500000000129192</v>
      </c>
      <c r="H37" s="65">
        <f ca="1">IF(H$4&lt;=Inputs!$E$12,0,G41+G37+H36)</f>
        <v>1.4500000000129192</v>
      </c>
      <c r="I37" s="65">
        <f ca="1">IF(I$4&lt;=Inputs!$E$12,0,H41+H37+I36)</f>
        <v>1.4500000000129192</v>
      </c>
      <c r="J37" s="65">
        <f ca="1">IF(J$4&lt;=Inputs!$E$12,0,I41+I37+J36)</f>
        <v>1.4500000000129192</v>
      </c>
      <c r="K37" s="65">
        <f ca="1">IF(K$4&lt;=Inputs!$E$12,0,J41+J37+K36)</f>
        <v>1.4500000000129192</v>
      </c>
      <c r="L37" s="65">
        <f ca="1">IF(L$4&lt;=Inputs!$E$12,0,K41+K37+L36)</f>
        <v>1.4500000000129192</v>
      </c>
      <c r="M37" s="65">
        <f ca="1">IF(M$4&lt;=Inputs!$E$12,0,L41+L37+M36)</f>
        <v>1.4500000000129192</v>
      </c>
      <c r="N37" s="65">
        <f ca="1">IF(N$4&lt;=Inputs!$E$12,0,M41+M37+N36)</f>
        <v>1.4500000000129192</v>
      </c>
      <c r="O37" s="65">
        <f ca="1">IF(O$4&lt;=Inputs!$E$12,0,N41+N37+O36)</f>
        <v>1.4500000000129192</v>
      </c>
      <c r="P37" s="65">
        <f ca="1">IF(P$4&lt;=Inputs!$E$12,0,O41+O37+P36)</f>
        <v>1.4500000000129192</v>
      </c>
      <c r="Q37" s="65">
        <f ca="1">IF(Q$4&lt;=Inputs!$E$12,0,P41+P37+Q36)</f>
        <v>1.4500000000129192</v>
      </c>
      <c r="R37" s="65">
        <f ca="1">IF(R$4&lt;=Inputs!$E$12,0,Q41+Q37+R36)</f>
        <v>1.4500000000129192</v>
      </c>
      <c r="S37" s="65">
        <f ca="1">IF(S$4&lt;=Inputs!$E$12,0,R41+R37+S36)</f>
        <v>1.4500000000129192</v>
      </c>
      <c r="T37" s="65">
        <f ca="1">IF(T$4&lt;=Inputs!$E$12,0,S41+S37+T36)</f>
        <v>1.4500000000129192</v>
      </c>
      <c r="U37" s="65">
        <f ca="1">IF(U$4&lt;=Inputs!$E$12,0,T41+T37+U36)</f>
        <v>1.4500000000129192</v>
      </c>
      <c r="V37" s="65">
        <f ca="1">IF(V$4&lt;=Inputs!$E$12,0,U41+U37+V36)</f>
        <v>1.4500000000129192</v>
      </c>
      <c r="W37" s="65">
        <f ca="1">IF(W$4&lt;=Inputs!$E$12,0,V41+V37+W36)</f>
        <v>1.4500000000129192</v>
      </c>
      <c r="X37" s="65">
        <f ca="1">IF(X$4&lt;=Inputs!$E$12,0,W41+W37+X36)</f>
        <v>1.4500000000129192</v>
      </c>
      <c r="Y37" s="65">
        <f ca="1">IF(Y$4&lt;=Inputs!$E$12,0,X41+X37+Y36)</f>
        <v>1.4500000000129192</v>
      </c>
      <c r="Z37" s="65">
        <f ca="1">IF(Z$4&lt;=Inputs!$E$12,0,Y41+Y37+Z36)</f>
        <v>1.4500000000129192</v>
      </c>
      <c r="AA37" s="65">
        <f ca="1">IF(AA$4&lt;=Inputs!$E$12,0,Z41+Z37+AA36)</f>
        <v>1.4500000000129192</v>
      </c>
      <c r="AB37" s="65">
        <f ca="1">IF(AB$4&lt;=Inputs!$E$12,0,AA41+AA37+AB36)</f>
        <v>1.4500000000129192</v>
      </c>
      <c r="AC37" s="65">
        <f ca="1">IF(AC$4&lt;=Inputs!$E$12,0,AB41+AB37+AC36)</f>
        <v>1.4500000000129192</v>
      </c>
      <c r="AD37" s="65">
        <f ca="1">IF(AD$4&lt;=Inputs!$E$12,0,AC41+AC37+AD36)</f>
        <v>1.4500000000129192</v>
      </c>
      <c r="AE37" s="65">
        <f ca="1">IF(AE$4&lt;=Inputs!$E$12,0,AD41+AD37+AE36)</f>
        <v>1.4500000000129192</v>
      </c>
      <c r="AF37" s="65">
        <f ca="1">IF(AF$4&lt;=Inputs!$E$12,0,AE41+AE37+AF36)</f>
        <v>1.4500000000129192</v>
      </c>
      <c r="AG37" s="65">
        <f ca="1">IF(AG$4&lt;=Inputs!$E$12,0,AF41+AF37+AG36)</f>
        <v>1.4500000000129192</v>
      </c>
      <c r="AH37" s="65">
        <f ca="1">IF(AH$4&lt;=Inputs!$E$12,0,AG41+AG37+AH36)</f>
        <v>1.4500000000129192</v>
      </c>
      <c r="AI37" s="65">
        <f ca="1">IF(AI$4&lt;=Inputs!$E$12,0,AH41+AH37+AI36)</f>
        <v>1.4500000000129192</v>
      </c>
    </row>
    <row r="38" spans="2:35" x14ac:dyDescent="0.3">
      <c r="B38" s="64" t="s">
        <v>350</v>
      </c>
      <c r="C38" s="64"/>
      <c r="E38" s="65">
        <f ca="1">IF(D39&lt;=$C$32*Inputs!$E$111, MIN($C$32*Inputs!$E$111-D39, (E37*$C$33*E$3/E$2)), 0)</f>
        <v>0</v>
      </c>
      <c r="F38" s="65">
        <f ca="1">IF(E39&lt;=$C$32*Inputs!$E$111, MIN($C$32*Inputs!$E$111-E39, (F37*$C$33*F$3/F$2)), 0)</f>
        <v>0</v>
      </c>
      <c r="G38" s="65">
        <f ca="1">IF(F39&lt;=$C$32*Inputs!$E$111, MIN($C$32*Inputs!$E$111-F39, (G37*$C$33*G$3/G$2)), 0)</f>
        <v>0.16367123287817062</v>
      </c>
      <c r="H38" s="65">
        <f ca="1">IF(G39&lt;=$C$32*Inputs!$E$111, MIN($C$32*Inputs!$E$111-G39, (H37*$C$33*H$3/H$2)), 0)</f>
        <v>0.29000000000258386</v>
      </c>
      <c r="I38" s="65">
        <f ca="1">IF(H39&lt;=$C$32*Inputs!$E$111, MIN($C$32*Inputs!$E$111-H39, (I37*$C$33*I$3/I$2)), 0)</f>
        <v>0.29000000000258386</v>
      </c>
      <c r="J38" s="65">
        <f ca="1">IF(I39&lt;=$C$32*Inputs!$E$111, MIN($C$32*Inputs!$E$111-I39, (J37*$C$33*J$3/J$2)), 0)</f>
        <v>0.29000000000258386</v>
      </c>
      <c r="K38" s="65">
        <f ca="1">IF(J39&lt;=$C$32*Inputs!$E$111, MIN($C$32*Inputs!$E$111-J39, (K37*$C$33*K$3/K$2)), 0)</f>
        <v>0.29000000000258386</v>
      </c>
      <c r="L38" s="65">
        <f ca="1">IF(K39&lt;=$C$32*Inputs!$E$111, MIN($C$32*Inputs!$E$111-K39, (L37*$C$33*L$3/L$2)), 0)</f>
        <v>0.12632876712441332</v>
      </c>
      <c r="M38" s="65">
        <f ca="1">IF(L39&lt;=$C$32*Inputs!$E$111, MIN($C$32*Inputs!$E$111-L39, (M37*$C$33*M$3/M$2)), 0)</f>
        <v>0</v>
      </c>
      <c r="N38" s="65">
        <f ca="1">IF(M39&lt;=$C$32*Inputs!$E$111, MIN($C$32*Inputs!$E$111-M39, (N37*$C$33*N$3/N$2)), 0)</f>
        <v>0</v>
      </c>
      <c r="O38" s="65">
        <f ca="1">IF(N39&lt;=$C$32*Inputs!$E$111, MIN($C$32*Inputs!$E$111-N39, (O37*$C$33*O$3/O$2)), 0)</f>
        <v>0</v>
      </c>
      <c r="P38" s="65">
        <f ca="1">IF(O39&lt;=$C$32*Inputs!$E$111, MIN($C$32*Inputs!$E$111-O39, (P37*$C$33*P$3/P$2)), 0)</f>
        <v>0</v>
      </c>
      <c r="Q38" s="65">
        <f ca="1">IF(P39&lt;=$C$32*Inputs!$E$111, MIN($C$32*Inputs!$E$111-P39, (Q37*$C$33*Q$3/Q$2)), 0)</f>
        <v>0</v>
      </c>
      <c r="R38" s="65">
        <f ca="1">IF(Q39&lt;=$C$32*Inputs!$E$111, MIN($C$32*Inputs!$E$111-Q39, (R37*$C$33*R$3/R$2)), 0)</f>
        <v>0</v>
      </c>
      <c r="S38" s="65">
        <f ca="1">IF(R39&lt;=$C$32*Inputs!$E$111, MIN($C$32*Inputs!$E$111-R39, (S37*$C$33*S$3/S$2)), 0)</f>
        <v>0</v>
      </c>
      <c r="T38" s="65">
        <f ca="1">IF(S39&lt;=$C$32*Inputs!$E$111, MIN($C$32*Inputs!$E$111-S39, (T37*$C$33*T$3/T$2)), 0)</f>
        <v>0</v>
      </c>
      <c r="U38" s="65">
        <f ca="1">IF(T39&lt;=$C$32*Inputs!$E$111, MIN($C$32*Inputs!$E$111-T39, (U37*$C$33*U$3/U$2)), 0)</f>
        <v>0</v>
      </c>
      <c r="V38" s="65">
        <f ca="1">IF(U39&lt;=$C$32*Inputs!$E$111, MIN($C$32*Inputs!$E$111-U39, (V37*$C$33*V$3/V$2)), 0)</f>
        <v>0</v>
      </c>
      <c r="W38" s="65">
        <f ca="1">IF(V39&lt;=$C$32*Inputs!$E$111, MIN($C$32*Inputs!$E$111-V39, (W37*$C$33*W$3/W$2)), 0)</f>
        <v>0</v>
      </c>
      <c r="X38" s="65">
        <f ca="1">IF(W39&lt;=$C$32*Inputs!$E$111, MIN($C$32*Inputs!$E$111-W39, (X37*$C$33*X$3/X$2)), 0)</f>
        <v>0</v>
      </c>
      <c r="Y38" s="65">
        <f ca="1">IF(X39&lt;=$C$32*Inputs!$E$111, MIN($C$32*Inputs!$E$111-X39, (Y37*$C$33*Y$3/Y$2)), 0)</f>
        <v>0</v>
      </c>
      <c r="Z38" s="65">
        <f ca="1">IF(Y39&lt;=$C$32*Inputs!$E$111, MIN($C$32*Inputs!$E$111-Y39, (Z37*$C$33*Z$3/Z$2)), 0)</f>
        <v>0</v>
      </c>
      <c r="AA38" s="65">
        <f ca="1">IF(Z39&lt;=$C$32*Inputs!$E$111, MIN($C$32*Inputs!$E$111-Z39, (AA37*$C$33*AA$3/AA$2)), 0)</f>
        <v>0</v>
      </c>
      <c r="AB38" s="65">
        <f ca="1">IF(AA39&lt;=$C$32*Inputs!$E$111, MIN($C$32*Inputs!$E$111-AA39, (AB37*$C$33*AB$3/AB$2)), 0)</f>
        <v>0</v>
      </c>
      <c r="AC38" s="65">
        <f ca="1">IF(AB39&lt;=$C$32*Inputs!$E$111, MIN($C$32*Inputs!$E$111-AB39, (AC37*$C$33*AC$3/AC$2)), 0)</f>
        <v>0</v>
      </c>
      <c r="AD38" s="65">
        <f ca="1">IF(AC39&lt;=$C$32*Inputs!$E$111, MIN($C$32*Inputs!$E$111-AC39, (AD37*$C$33*AD$3/AD$2)), 0)</f>
        <v>0</v>
      </c>
      <c r="AE38" s="65">
        <f ca="1">IF(AD39&lt;=$C$32*Inputs!$E$111, MIN($C$32*Inputs!$E$111-AD39, (AE37*$C$33*AE$3/AE$2)), 0)</f>
        <v>0</v>
      </c>
      <c r="AF38" s="65">
        <f ca="1">IF(AE39&lt;=$C$32*Inputs!$E$111, MIN($C$32*Inputs!$E$111-AE39, (AF37*$C$33*AF$3/AF$2)), 0)</f>
        <v>0</v>
      </c>
      <c r="AG38" s="65">
        <f ca="1">IF(AF39&lt;=$C$32*Inputs!$E$111, MIN($C$32*Inputs!$E$111-AF39, (AG37*$C$33*AG$3/AG$2)), 0)</f>
        <v>0</v>
      </c>
      <c r="AH38" s="65">
        <f ca="1">IF(AG39&lt;=$C$32*Inputs!$E$111, MIN($C$32*Inputs!$E$111-AG39, (AH37*$C$33*AH$3/AH$2)), 0)</f>
        <v>0</v>
      </c>
      <c r="AI38" s="65">
        <f ca="1">IF(AH39&lt;=$C$32*Inputs!$E$111, MIN($C$32*Inputs!$E$111-AH39, (AI37*$C$33*AI$3/AI$2)), 0)</f>
        <v>0</v>
      </c>
    </row>
    <row r="39" spans="2:35" x14ac:dyDescent="0.3">
      <c r="B39" s="64" t="s">
        <v>351</v>
      </c>
      <c r="C39" s="64"/>
      <c r="E39" s="65">
        <f ca="1">D39+E38</f>
        <v>0</v>
      </c>
      <c r="F39" s="65">
        <f t="shared" ref="F39:S39" ca="1" si="105">E39+F38</f>
        <v>0</v>
      </c>
      <c r="G39" s="65">
        <f t="shared" ca="1" si="105"/>
        <v>0.16367123287817062</v>
      </c>
      <c r="H39" s="65">
        <f t="shared" ca="1" si="105"/>
        <v>0.4536712328807545</v>
      </c>
      <c r="I39" s="65">
        <f t="shared" ca="1" si="105"/>
        <v>0.74367123288333836</v>
      </c>
      <c r="J39" s="65">
        <f t="shared" ca="1" si="105"/>
        <v>1.0336712328859221</v>
      </c>
      <c r="K39" s="65">
        <f t="shared" ca="1" si="105"/>
        <v>1.3236712328885059</v>
      </c>
      <c r="L39" s="65">
        <f t="shared" ca="1" si="105"/>
        <v>1.4500000000129192</v>
      </c>
      <c r="M39" s="65">
        <f t="shared" ca="1" si="105"/>
        <v>1.4500000000129192</v>
      </c>
      <c r="N39" s="65">
        <f t="shared" ca="1" si="105"/>
        <v>1.4500000000129192</v>
      </c>
      <c r="O39" s="65">
        <f t="shared" ca="1" si="105"/>
        <v>1.4500000000129192</v>
      </c>
      <c r="P39" s="65">
        <f t="shared" ca="1" si="105"/>
        <v>1.4500000000129192</v>
      </c>
      <c r="Q39" s="65">
        <f t="shared" ca="1" si="105"/>
        <v>1.4500000000129192</v>
      </c>
      <c r="R39" s="65">
        <f t="shared" ca="1" si="105"/>
        <v>1.4500000000129192</v>
      </c>
      <c r="S39" s="65">
        <f t="shared" ca="1" si="105"/>
        <v>1.4500000000129192</v>
      </c>
      <c r="T39" s="65">
        <f t="shared" ref="T39" ca="1" si="106">S39+T38</f>
        <v>1.4500000000129192</v>
      </c>
      <c r="U39" s="65">
        <f t="shared" ref="U39" ca="1" si="107">T39+U38</f>
        <v>1.4500000000129192</v>
      </c>
      <c r="V39" s="65">
        <f t="shared" ref="V39" ca="1" si="108">U39+V38</f>
        <v>1.4500000000129192</v>
      </c>
      <c r="W39" s="65">
        <f t="shared" ref="W39" ca="1" si="109">V39+W38</f>
        <v>1.4500000000129192</v>
      </c>
      <c r="X39" s="65">
        <f t="shared" ref="X39" ca="1" si="110">W39+X38</f>
        <v>1.4500000000129192</v>
      </c>
      <c r="Y39" s="65">
        <f t="shared" ref="Y39" ca="1" si="111">X39+Y38</f>
        <v>1.4500000000129192</v>
      </c>
      <c r="Z39" s="65">
        <f t="shared" ref="Z39" ca="1" si="112">Y39+Z38</f>
        <v>1.4500000000129192</v>
      </c>
      <c r="AA39" s="65">
        <f t="shared" ref="AA39" ca="1" si="113">Z39+AA38</f>
        <v>1.4500000000129192</v>
      </c>
      <c r="AB39" s="65">
        <f t="shared" ref="AB39" ca="1" si="114">AA39+AB38</f>
        <v>1.4500000000129192</v>
      </c>
      <c r="AC39" s="65">
        <f t="shared" ref="AC39" ca="1" si="115">AB39+AC38</f>
        <v>1.4500000000129192</v>
      </c>
      <c r="AD39" s="65">
        <f t="shared" ref="AD39" ca="1" si="116">AC39+AD38</f>
        <v>1.4500000000129192</v>
      </c>
      <c r="AE39" s="65">
        <f t="shared" ref="AE39" ca="1" si="117">AD39+AE38</f>
        <v>1.4500000000129192</v>
      </c>
      <c r="AF39" s="65">
        <f t="shared" ref="AF39" ca="1" si="118">AE39+AF38</f>
        <v>1.4500000000129192</v>
      </c>
      <c r="AG39" s="65">
        <f t="shared" ref="AG39" ca="1" si="119">AF39+AG38</f>
        <v>1.4500000000129192</v>
      </c>
      <c r="AH39" s="65">
        <f t="shared" ref="AH39:AI39" ca="1" si="120">AG39+AH38</f>
        <v>1.4500000000129192</v>
      </c>
      <c r="AI39" s="65">
        <f t="shared" ca="1" si="120"/>
        <v>1.4500000000129192</v>
      </c>
    </row>
    <row r="40" spans="2:35" x14ac:dyDescent="0.3">
      <c r="B40" s="64" t="s">
        <v>352</v>
      </c>
      <c r="C40" s="64"/>
      <c r="E40" s="65">
        <f ca="1">E37-E39</f>
        <v>0</v>
      </c>
      <c r="F40" s="65">
        <f t="shared" ref="F40:S40" ca="1" si="121">F37-F39</f>
        <v>0</v>
      </c>
      <c r="G40" s="65">
        <f t="shared" ca="1" si="121"/>
        <v>1.2863287671347485</v>
      </c>
      <c r="H40" s="65">
        <f t="shared" ca="1" si="121"/>
        <v>0.99632876713216467</v>
      </c>
      <c r="I40" s="65">
        <f t="shared" ca="1" si="121"/>
        <v>0.70632876712958081</v>
      </c>
      <c r="J40" s="65">
        <f t="shared" ca="1" si="121"/>
        <v>0.41632876712699707</v>
      </c>
      <c r="K40" s="65">
        <f t="shared" ca="1" si="121"/>
        <v>0.12632876712441332</v>
      </c>
      <c r="L40" s="65">
        <f t="shared" ca="1" si="121"/>
        <v>0</v>
      </c>
      <c r="M40" s="65">
        <f t="shared" ca="1" si="121"/>
        <v>0</v>
      </c>
      <c r="N40" s="65">
        <f t="shared" ca="1" si="121"/>
        <v>0</v>
      </c>
      <c r="O40" s="65">
        <f t="shared" ca="1" si="121"/>
        <v>0</v>
      </c>
      <c r="P40" s="65">
        <f t="shared" ca="1" si="121"/>
        <v>0</v>
      </c>
      <c r="Q40" s="65">
        <f t="shared" ca="1" si="121"/>
        <v>0</v>
      </c>
      <c r="R40" s="65">
        <f t="shared" ca="1" si="121"/>
        <v>0</v>
      </c>
      <c r="S40" s="65">
        <f t="shared" ca="1" si="121"/>
        <v>0</v>
      </c>
      <c r="T40" s="65">
        <f t="shared" ref="T40:AH40" ca="1" si="122">T37-T39</f>
        <v>0</v>
      </c>
      <c r="U40" s="65">
        <f t="shared" ca="1" si="122"/>
        <v>0</v>
      </c>
      <c r="V40" s="65">
        <f t="shared" ca="1" si="122"/>
        <v>0</v>
      </c>
      <c r="W40" s="65">
        <f t="shared" ca="1" si="122"/>
        <v>0</v>
      </c>
      <c r="X40" s="65">
        <f t="shared" ca="1" si="122"/>
        <v>0</v>
      </c>
      <c r="Y40" s="65">
        <f t="shared" ca="1" si="122"/>
        <v>0</v>
      </c>
      <c r="Z40" s="65">
        <f t="shared" ca="1" si="122"/>
        <v>0</v>
      </c>
      <c r="AA40" s="65">
        <f t="shared" ca="1" si="122"/>
        <v>0</v>
      </c>
      <c r="AB40" s="65">
        <f t="shared" ca="1" si="122"/>
        <v>0</v>
      </c>
      <c r="AC40" s="65">
        <f t="shared" ca="1" si="122"/>
        <v>0</v>
      </c>
      <c r="AD40" s="65">
        <f t="shared" ca="1" si="122"/>
        <v>0</v>
      </c>
      <c r="AE40" s="65">
        <f t="shared" ca="1" si="122"/>
        <v>0</v>
      </c>
      <c r="AF40" s="65">
        <f t="shared" ca="1" si="122"/>
        <v>0</v>
      </c>
      <c r="AG40" s="65">
        <f t="shared" ca="1" si="122"/>
        <v>0</v>
      </c>
      <c r="AH40" s="65">
        <f t="shared" ca="1" si="122"/>
        <v>0</v>
      </c>
      <c r="AI40" s="65">
        <f t="shared" ref="AI40" ca="1" si="123">AI37-AI39</f>
        <v>0</v>
      </c>
    </row>
    <row r="41" spans="2:35" x14ac:dyDescent="0.3">
      <c r="B41" s="64" t="s">
        <v>136</v>
      </c>
      <c r="C41" s="64"/>
      <c r="E41" s="65">
        <f ca="1">IF(E$4&lt;=Inputs!$E$12, E36+D41, 0)</f>
        <v>1.4500000000129192</v>
      </c>
      <c r="F41" s="65">
        <f ca="1">IF(F$4&lt;=Inputs!$E$12, F36+E41, 0)</f>
        <v>1.4500000000129192</v>
      </c>
      <c r="G41" s="65">
        <f>IF(G$4&lt;=Inputs!$E$12, G36+F41, 0)</f>
        <v>0</v>
      </c>
      <c r="H41" s="65">
        <f>IF(H$4&lt;=Inputs!$E$12, H36+G41, 0)</f>
        <v>0</v>
      </c>
      <c r="I41" s="65">
        <f>IF(I$4&lt;=Inputs!$E$12, I36+H41, 0)</f>
        <v>0</v>
      </c>
      <c r="J41" s="65">
        <f>IF(J$4&lt;=Inputs!$E$12, J36+I41, 0)</f>
        <v>0</v>
      </c>
      <c r="K41" s="65">
        <f>IF(K$4&lt;=Inputs!$E$12, K36+J41, 0)</f>
        <v>0</v>
      </c>
      <c r="L41" s="65">
        <f>IF(L$4&lt;=Inputs!$E$12, L36+K41, 0)</f>
        <v>0</v>
      </c>
      <c r="M41" s="65">
        <f>IF(M$4&lt;=Inputs!$E$12, M36+L41, 0)</f>
        <v>0</v>
      </c>
      <c r="N41" s="65">
        <f>IF(N$4&lt;=Inputs!$E$12, N36+M41, 0)</f>
        <v>0</v>
      </c>
      <c r="O41" s="65">
        <f>IF(O$4&lt;=Inputs!$E$12, O36+N41, 0)</f>
        <v>0</v>
      </c>
      <c r="P41" s="65">
        <f>IF(P$4&lt;=Inputs!$E$12, P36+O41, 0)</f>
        <v>0</v>
      </c>
      <c r="Q41" s="65">
        <f>IF(Q$4&lt;=Inputs!$E$12, Q36+P41, 0)</f>
        <v>0</v>
      </c>
      <c r="R41" s="65">
        <f>IF(R$4&lt;=Inputs!$E$12, R36+Q41, 0)</f>
        <v>0</v>
      </c>
      <c r="S41" s="65">
        <f>IF(S$4&lt;=Inputs!$E$12, S36+R41, 0)</f>
        <v>0</v>
      </c>
      <c r="T41" s="65">
        <f>IF(T$4&lt;=Inputs!$E$12, T36+S41, 0)</f>
        <v>0</v>
      </c>
      <c r="U41" s="65">
        <f>IF(U$4&lt;=Inputs!$E$12, U36+T41, 0)</f>
        <v>0</v>
      </c>
      <c r="V41" s="65">
        <f>IF(V$4&lt;=Inputs!$E$12, V36+U41, 0)</f>
        <v>0</v>
      </c>
      <c r="W41" s="65">
        <f>IF(W$4&lt;=Inputs!$E$12, W36+V41, 0)</f>
        <v>0</v>
      </c>
      <c r="X41" s="65">
        <f>IF(X$4&lt;=Inputs!$E$12, X36+W41, 0)</f>
        <v>0</v>
      </c>
      <c r="Y41" s="65">
        <f>IF(Y$4&lt;=Inputs!$E$12, Y36+X41, 0)</f>
        <v>0</v>
      </c>
      <c r="Z41" s="65">
        <f>IF(Z$4&lt;=Inputs!$E$12, Z36+Y41, 0)</f>
        <v>0</v>
      </c>
      <c r="AA41" s="65">
        <f>IF(AA$4&lt;=Inputs!$E$12, AA36+Z41, 0)</f>
        <v>0</v>
      </c>
      <c r="AB41" s="65">
        <f>IF(AB$4&lt;=Inputs!$E$12, AB36+AA41, 0)</f>
        <v>0</v>
      </c>
      <c r="AC41" s="65">
        <f>IF(AC$4&lt;=Inputs!$E$12, AC36+AB41, 0)</f>
        <v>0</v>
      </c>
      <c r="AD41" s="65">
        <f>IF(AD$4&lt;=Inputs!$E$12, AD36+AC41, 0)</f>
        <v>0</v>
      </c>
      <c r="AE41" s="65">
        <f>IF(AE$4&lt;=Inputs!$E$12, AE36+AD41, 0)</f>
        <v>0</v>
      </c>
      <c r="AF41" s="65">
        <f>IF(AF$4&lt;=Inputs!$E$12, AF36+AE41, 0)</f>
        <v>0</v>
      </c>
      <c r="AG41" s="65">
        <f>IF(AG$4&lt;=Inputs!$E$12, AG36+AF41, 0)</f>
        <v>0</v>
      </c>
      <c r="AH41" s="65">
        <f>IF(AH$4&lt;=Inputs!$E$12, AH36+AG41, 0)</f>
        <v>0</v>
      </c>
      <c r="AI41" s="65">
        <f>IF(AI$4&lt;=Inputs!$E$12, AI36+AH41, 0)</f>
        <v>0</v>
      </c>
    </row>
    <row r="43" spans="2:35" s="63" customFormat="1" x14ac:dyDescent="0.3"/>
    <row r="44" spans="2:35" x14ac:dyDescent="0.3">
      <c r="B44" s="64"/>
      <c r="C44" s="14"/>
    </row>
    <row r="45" spans="2:35" x14ac:dyDescent="0.3">
      <c r="B45" s="64" t="s">
        <v>130</v>
      </c>
      <c r="C45" s="26">
        <v>0.2</v>
      </c>
    </row>
    <row r="47" spans="2:35" x14ac:dyDescent="0.3">
      <c r="B47" s="64" t="s">
        <v>131</v>
      </c>
      <c r="C47" s="64"/>
      <c r="E47" s="65">
        <f>D49</f>
        <v>0</v>
      </c>
      <c r="F47" s="65">
        <f t="shared" ref="F47:S47" si="124">E49</f>
        <v>0</v>
      </c>
      <c r="G47" s="65">
        <f t="shared" si="124"/>
        <v>0</v>
      </c>
      <c r="H47" s="65">
        <f t="shared" si="124"/>
        <v>0</v>
      </c>
      <c r="I47" s="65">
        <f t="shared" si="124"/>
        <v>0</v>
      </c>
      <c r="J47" s="65">
        <f t="shared" si="124"/>
        <v>0</v>
      </c>
      <c r="K47" s="65">
        <f t="shared" si="124"/>
        <v>0</v>
      </c>
      <c r="L47" s="65">
        <f t="shared" si="124"/>
        <v>0</v>
      </c>
      <c r="M47" s="65">
        <f t="shared" si="124"/>
        <v>0</v>
      </c>
      <c r="N47" s="65">
        <f t="shared" si="124"/>
        <v>0</v>
      </c>
      <c r="O47" s="65">
        <f t="shared" si="124"/>
        <v>0</v>
      </c>
      <c r="P47" s="65">
        <f t="shared" si="124"/>
        <v>0</v>
      </c>
      <c r="Q47" s="65">
        <f t="shared" si="124"/>
        <v>0</v>
      </c>
      <c r="R47" s="65">
        <f t="shared" si="124"/>
        <v>0</v>
      </c>
      <c r="S47" s="65">
        <f t="shared" si="124"/>
        <v>0</v>
      </c>
      <c r="T47" s="65">
        <f t="shared" ref="T47" si="125">S49</f>
        <v>0</v>
      </c>
      <c r="U47" s="65">
        <f t="shared" ref="U47" si="126">T49</f>
        <v>0</v>
      </c>
      <c r="V47" s="65">
        <f t="shared" ref="V47" si="127">U49</f>
        <v>0</v>
      </c>
      <c r="W47" s="65">
        <f t="shared" ref="W47" si="128">V49</f>
        <v>0</v>
      </c>
      <c r="X47" s="65">
        <f t="shared" ref="X47" si="129">W49</f>
        <v>0</v>
      </c>
      <c r="Y47" s="65">
        <f t="shared" ref="Y47" si="130">X49</f>
        <v>0</v>
      </c>
      <c r="Z47" s="65">
        <f t="shared" ref="Z47" si="131">Y49</f>
        <v>0</v>
      </c>
      <c r="AA47" s="65">
        <f t="shared" ref="AA47" si="132">Z49</f>
        <v>0</v>
      </c>
      <c r="AB47" s="65">
        <f t="shared" ref="AB47" si="133">AA49</f>
        <v>0</v>
      </c>
      <c r="AC47" s="65">
        <f t="shared" ref="AC47" si="134">AB49</f>
        <v>0</v>
      </c>
      <c r="AD47" s="65">
        <f t="shared" ref="AD47" si="135">AC49</f>
        <v>0</v>
      </c>
      <c r="AE47" s="65">
        <f t="shared" ref="AE47" si="136">AD49</f>
        <v>0</v>
      </c>
      <c r="AF47" s="65">
        <f t="shared" ref="AF47" si="137">AE49</f>
        <v>0</v>
      </c>
      <c r="AG47" s="65">
        <f t="shared" ref="AG47" si="138">AF49</f>
        <v>0</v>
      </c>
      <c r="AH47" s="65">
        <f t="shared" ref="AH47" si="139">AG49</f>
        <v>0</v>
      </c>
      <c r="AI47" s="65">
        <f t="shared" ref="AI47" si="140">AH49</f>
        <v>0</v>
      </c>
    </row>
    <row r="48" spans="2:35" x14ac:dyDescent="0.3">
      <c r="B48" s="64" t="s">
        <v>132</v>
      </c>
      <c r="C48" s="64">
        <f>Inputs!E98</f>
        <v>1</v>
      </c>
      <c r="E48" s="65">
        <v>0</v>
      </c>
      <c r="F48" s="65">
        <v>0</v>
      </c>
      <c r="G48" s="65">
        <v>0</v>
      </c>
      <c r="H48" s="65">
        <v>0</v>
      </c>
      <c r="I48" s="65">
        <v>0</v>
      </c>
      <c r="J48" s="65">
        <v>0</v>
      </c>
      <c r="K48" s="65">
        <v>0</v>
      </c>
      <c r="L48" s="65">
        <v>0</v>
      </c>
      <c r="M48" s="65">
        <v>0</v>
      </c>
      <c r="N48" s="65">
        <v>0</v>
      </c>
      <c r="O48" s="65">
        <v>0</v>
      </c>
      <c r="P48" s="65">
        <v>0</v>
      </c>
      <c r="Q48" s="65">
        <v>0</v>
      </c>
      <c r="R48" s="65">
        <v>0</v>
      </c>
      <c r="S48" s="65">
        <v>0</v>
      </c>
      <c r="T48" s="65">
        <v>0</v>
      </c>
      <c r="U48" s="65">
        <v>0</v>
      </c>
      <c r="V48" s="65">
        <v>0</v>
      </c>
      <c r="W48" s="65">
        <v>0</v>
      </c>
      <c r="X48" s="65">
        <v>0</v>
      </c>
      <c r="Y48" s="65">
        <v>0</v>
      </c>
      <c r="Z48" s="65">
        <v>0</v>
      </c>
      <c r="AA48" s="65">
        <v>0</v>
      </c>
      <c r="AB48" s="65">
        <v>0</v>
      </c>
      <c r="AC48" s="65">
        <v>0</v>
      </c>
      <c r="AD48" s="65">
        <v>0</v>
      </c>
      <c r="AE48" s="65">
        <v>0</v>
      </c>
      <c r="AF48" s="65">
        <v>0</v>
      </c>
      <c r="AG48" s="65">
        <v>0</v>
      </c>
      <c r="AH48" s="65">
        <v>0</v>
      </c>
      <c r="AI48" s="65">
        <v>0</v>
      </c>
    </row>
    <row r="49" spans="2:35" x14ac:dyDescent="0.3">
      <c r="B49" s="64" t="s">
        <v>133</v>
      </c>
      <c r="C49" s="64"/>
      <c r="E49" s="65">
        <f>IF(E$4&lt;=Inputs!$E$12,0,D53+D49+E48)</f>
        <v>0</v>
      </c>
      <c r="F49" s="65">
        <f>IF(F$4&lt;=Inputs!$E$12,0,E53+E49+F48)</f>
        <v>0</v>
      </c>
      <c r="G49" s="65">
        <f>IF(G$4&lt;=Inputs!$E$12,0,F53+F49+G48)</f>
        <v>0</v>
      </c>
      <c r="H49" s="65">
        <f>IF(H$4&lt;=Inputs!$E$12,0,G53+G49+H48)</f>
        <v>0</v>
      </c>
      <c r="I49" s="65">
        <f>IF(I$4&lt;=Inputs!$E$12,0,H53+H49+I48)</f>
        <v>0</v>
      </c>
      <c r="J49" s="65">
        <f>IF(J$4&lt;=Inputs!$E$12,0,I53+I49+J48)</f>
        <v>0</v>
      </c>
      <c r="K49" s="65">
        <f>IF(K$4&lt;=Inputs!$E$12,0,J53+J49+K48)</f>
        <v>0</v>
      </c>
      <c r="L49" s="65">
        <f>IF(L$4&lt;=Inputs!$E$12,0,K53+K49+L48)</f>
        <v>0</v>
      </c>
      <c r="M49" s="65">
        <f>IF(M$4&lt;=Inputs!$E$12,0,L53+L49+M48)</f>
        <v>0</v>
      </c>
      <c r="N49" s="65">
        <f>IF(N$4&lt;=Inputs!$E$12,0,M53+M49+N48)</f>
        <v>0</v>
      </c>
      <c r="O49" s="65">
        <f>IF(O$4&lt;=Inputs!$E$12,0,N53+N49+O48)</f>
        <v>0</v>
      </c>
      <c r="P49" s="65">
        <f>IF(P$4&lt;=Inputs!$E$12,0,O53+O49+P48)</f>
        <v>0</v>
      </c>
      <c r="Q49" s="65">
        <f>IF(Q$4&lt;=Inputs!$E$12,0,P53+P49+Q48)</f>
        <v>0</v>
      </c>
      <c r="R49" s="65">
        <f>IF(R$4&lt;=Inputs!$E$12,0,Q53+Q49+R48)</f>
        <v>0</v>
      </c>
      <c r="S49" s="65">
        <f>IF(S$4&lt;=Inputs!$E$12,0,R53+R49+S48)</f>
        <v>0</v>
      </c>
      <c r="T49" s="65">
        <f>IF(T$4&lt;=Inputs!$E$12,0,S53+S49+T48)</f>
        <v>0</v>
      </c>
      <c r="U49" s="65">
        <f>IF(U$4&lt;=Inputs!$E$12,0,T53+T49+U48)</f>
        <v>0</v>
      </c>
      <c r="V49" s="65">
        <f>IF(V$4&lt;=Inputs!$E$12,0,U53+U49+V48)</f>
        <v>0</v>
      </c>
      <c r="W49" s="65">
        <f>IF(W$4&lt;=Inputs!$E$12,0,V53+V49+W48)</f>
        <v>0</v>
      </c>
      <c r="X49" s="65">
        <f>IF(X$4&lt;=Inputs!$E$12,0,W53+W49+X48)</f>
        <v>0</v>
      </c>
      <c r="Y49" s="65">
        <f>IF(Y$4&lt;=Inputs!$E$12,0,X53+X49+Y48)</f>
        <v>0</v>
      </c>
      <c r="Z49" s="65">
        <f>IF(Z$4&lt;=Inputs!$E$12,0,Y53+Y49+Z48)</f>
        <v>0</v>
      </c>
      <c r="AA49" s="65">
        <f>IF(AA$4&lt;=Inputs!$E$12,0,Z53+Z49+AA48)</f>
        <v>0</v>
      </c>
      <c r="AB49" s="65">
        <f>IF(AB$4&lt;=Inputs!$E$12,0,AA53+AA49+AB48)</f>
        <v>0</v>
      </c>
      <c r="AC49" s="65">
        <f>IF(AC$4&lt;=Inputs!$E$12,0,AB53+AB49+AC48)</f>
        <v>0</v>
      </c>
      <c r="AD49" s="65">
        <f>IF(AD$4&lt;=Inputs!$E$12,0,AC53+AC49+AD48)</f>
        <v>0</v>
      </c>
      <c r="AE49" s="65">
        <f>IF(AE$4&lt;=Inputs!$E$12,0,AD53+AD49+AE48)</f>
        <v>0</v>
      </c>
      <c r="AF49" s="65">
        <f>IF(AF$4&lt;=Inputs!$E$12,0,AE53+AE49+AF48)</f>
        <v>0</v>
      </c>
      <c r="AG49" s="65">
        <f>IF(AG$4&lt;=Inputs!$E$12,0,AF53+AF49+AG48)</f>
        <v>0</v>
      </c>
      <c r="AH49" s="65">
        <f>IF(AH$4&lt;=Inputs!$E$12,0,AG53+AG49+AH48)</f>
        <v>0</v>
      </c>
      <c r="AI49" s="65">
        <f>IF(AI$4&lt;=Inputs!$E$12,0,AH53+AH49+AI48)</f>
        <v>0</v>
      </c>
    </row>
    <row r="50" spans="2:35" x14ac:dyDescent="0.3">
      <c r="B50" s="64" t="s">
        <v>49</v>
      </c>
      <c r="C50" s="64"/>
      <c r="E50" s="65"/>
      <c r="F50" s="65"/>
      <c r="G50" s="65">
        <v>0</v>
      </c>
      <c r="H50" s="65">
        <f t="shared" ref="H50:AI50" si="141">SUM(D48:H48)*$C$45</f>
        <v>0</v>
      </c>
      <c r="I50" s="65">
        <f t="shared" si="141"/>
        <v>0</v>
      </c>
      <c r="J50" s="65">
        <f t="shared" si="141"/>
        <v>0</v>
      </c>
      <c r="K50" s="65">
        <f t="shared" si="141"/>
        <v>0</v>
      </c>
      <c r="L50" s="65">
        <f t="shared" si="141"/>
        <v>0</v>
      </c>
      <c r="M50" s="65">
        <f t="shared" si="141"/>
        <v>0</v>
      </c>
      <c r="N50" s="65">
        <f t="shared" si="141"/>
        <v>0</v>
      </c>
      <c r="O50" s="65">
        <f t="shared" si="141"/>
        <v>0</v>
      </c>
      <c r="P50" s="65">
        <f t="shared" si="141"/>
        <v>0</v>
      </c>
      <c r="Q50" s="65">
        <f t="shared" si="141"/>
        <v>0</v>
      </c>
      <c r="R50" s="65">
        <f t="shared" si="141"/>
        <v>0</v>
      </c>
      <c r="S50" s="65">
        <f t="shared" si="141"/>
        <v>0</v>
      </c>
      <c r="T50" s="65">
        <f t="shared" si="141"/>
        <v>0</v>
      </c>
      <c r="U50" s="65">
        <f t="shared" si="141"/>
        <v>0</v>
      </c>
      <c r="V50" s="65">
        <f t="shared" si="141"/>
        <v>0</v>
      </c>
      <c r="W50" s="65">
        <f t="shared" si="141"/>
        <v>0</v>
      </c>
      <c r="X50" s="65">
        <f t="shared" si="141"/>
        <v>0</v>
      </c>
      <c r="Y50" s="65">
        <f t="shared" si="141"/>
        <v>0</v>
      </c>
      <c r="Z50" s="65">
        <f t="shared" si="141"/>
        <v>0</v>
      </c>
      <c r="AA50" s="65">
        <f t="shared" si="141"/>
        <v>0</v>
      </c>
      <c r="AB50" s="65">
        <f t="shared" si="141"/>
        <v>0</v>
      </c>
      <c r="AC50" s="65">
        <f t="shared" si="141"/>
        <v>0</v>
      </c>
      <c r="AD50" s="65">
        <f t="shared" si="141"/>
        <v>0</v>
      </c>
      <c r="AE50" s="65">
        <f t="shared" si="141"/>
        <v>0</v>
      </c>
      <c r="AF50" s="65">
        <f t="shared" si="141"/>
        <v>0</v>
      </c>
      <c r="AG50" s="65">
        <f t="shared" si="141"/>
        <v>0</v>
      </c>
      <c r="AH50" s="65">
        <f t="shared" si="141"/>
        <v>0</v>
      </c>
      <c r="AI50" s="65">
        <f t="shared" si="141"/>
        <v>0</v>
      </c>
    </row>
    <row r="51" spans="2:35" x14ac:dyDescent="0.3">
      <c r="B51" s="64" t="s">
        <v>134</v>
      </c>
      <c r="C51" s="64"/>
      <c r="E51" s="65">
        <f>D51+E50</f>
        <v>0</v>
      </c>
      <c r="F51" s="65">
        <f t="shared" ref="F51:S51" si="142">E51+F50</f>
        <v>0</v>
      </c>
      <c r="G51" s="65">
        <f t="shared" si="142"/>
        <v>0</v>
      </c>
      <c r="H51" s="65">
        <f t="shared" si="142"/>
        <v>0</v>
      </c>
      <c r="I51" s="65">
        <f t="shared" si="142"/>
        <v>0</v>
      </c>
      <c r="J51" s="65">
        <f t="shared" si="142"/>
        <v>0</v>
      </c>
      <c r="K51" s="65">
        <f t="shared" si="142"/>
        <v>0</v>
      </c>
      <c r="L51" s="65">
        <f t="shared" si="142"/>
        <v>0</v>
      </c>
      <c r="M51" s="65">
        <f t="shared" si="142"/>
        <v>0</v>
      </c>
      <c r="N51" s="65">
        <f t="shared" si="142"/>
        <v>0</v>
      </c>
      <c r="O51" s="65">
        <f t="shared" si="142"/>
        <v>0</v>
      </c>
      <c r="P51" s="65">
        <f t="shared" si="142"/>
        <v>0</v>
      </c>
      <c r="Q51" s="65">
        <f t="shared" si="142"/>
        <v>0</v>
      </c>
      <c r="R51" s="65">
        <f t="shared" si="142"/>
        <v>0</v>
      </c>
      <c r="S51" s="65">
        <f t="shared" si="142"/>
        <v>0</v>
      </c>
      <c r="T51" s="65">
        <f t="shared" ref="T51" si="143">S51+T50</f>
        <v>0</v>
      </c>
      <c r="U51" s="65">
        <f t="shared" ref="U51" si="144">T51+U50</f>
        <v>0</v>
      </c>
      <c r="V51" s="65">
        <f t="shared" ref="V51" si="145">U51+V50</f>
        <v>0</v>
      </c>
      <c r="W51" s="65">
        <f t="shared" ref="W51" si="146">V51+W50</f>
        <v>0</v>
      </c>
      <c r="X51" s="65">
        <f t="shared" ref="X51" si="147">W51+X50</f>
        <v>0</v>
      </c>
      <c r="Y51" s="65">
        <f t="shared" ref="Y51" si="148">X51+Y50</f>
        <v>0</v>
      </c>
      <c r="Z51" s="65">
        <f t="shared" ref="Z51" si="149">Y51+Z50</f>
        <v>0</v>
      </c>
      <c r="AA51" s="65">
        <f t="shared" ref="AA51" si="150">Z51+AA50</f>
        <v>0</v>
      </c>
      <c r="AB51" s="65">
        <f t="shared" ref="AB51" si="151">AA51+AB50</f>
        <v>0</v>
      </c>
      <c r="AC51" s="65">
        <f t="shared" ref="AC51" si="152">AB51+AC50</f>
        <v>0</v>
      </c>
      <c r="AD51" s="65">
        <f t="shared" ref="AD51" si="153">AC51+AD50</f>
        <v>0</v>
      </c>
      <c r="AE51" s="65">
        <f t="shared" ref="AE51" si="154">AD51+AE50</f>
        <v>0</v>
      </c>
      <c r="AF51" s="65">
        <f t="shared" ref="AF51" si="155">AE51+AF50</f>
        <v>0</v>
      </c>
      <c r="AG51" s="65">
        <f t="shared" ref="AG51" si="156">AF51+AG50</f>
        <v>0</v>
      </c>
      <c r="AH51" s="65">
        <f t="shared" ref="AH51" si="157">AG51+AH50</f>
        <v>0</v>
      </c>
      <c r="AI51" s="65">
        <f t="shared" ref="AI51" si="158">AH51+AI50</f>
        <v>0</v>
      </c>
    </row>
    <row r="52" spans="2:35" x14ac:dyDescent="0.3">
      <c r="B52" s="64" t="s">
        <v>135</v>
      </c>
      <c r="C52" s="64"/>
      <c r="E52" s="65">
        <f>E49-E51</f>
        <v>0</v>
      </c>
      <c r="F52" s="65">
        <f t="shared" ref="F52:S52" si="159">F49-F51</f>
        <v>0</v>
      </c>
      <c r="G52" s="65">
        <f t="shared" si="159"/>
        <v>0</v>
      </c>
      <c r="H52" s="65">
        <f t="shared" si="159"/>
        <v>0</v>
      </c>
      <c r="I52" s="65">
        <f t="shared" si="159"/>
        <v>0</v>
      </c>
      <c r="J52" s="65">
        <f t="shared" si="159"/>
        <v>0</v>
      </c>
      <c r="K52" s="65">
        <f t="shared" si="159"/>
        <v>0</v>
      </c>
      <c r="L52" s="65">
        <f t="shared" si="159"/>
        <v>0</v>
      </c>
      <c r="M52" s="65">
        <f t="shared" si="159"/>
        <v>0</v>
      </c>
      <c r="N52" s="65">
        <f t="shared" si="159"/>
        <v>0</v>
      </c>
      <c r="O52" s="65">
        <f t="shared" si="159"/>
        <v>0</v>
      </c>
      <c r="P52" s="65">
        <f t="shared" si="159"/>
        <v>0</v>
      </c>
      <c r="Q52" s="65">
        <f t="shared" si="159"/>
        <v>0</v>
      </c>
      <c r="R52" s="65">
        <f t="shared" si="159"/>
        <v>0</v>
      </c>
      <c r="S52" s="65">
        <f t="shared" si="159"/>
        <v>0</v>
      </c>
      <c r="T52" s="65">
        <f t="shared" ref="T52:AI52" si="160">T49-T51</f>
        <v>0</v>
      </c>
      <c r="U52" s="65">
        <f t="shared" si="160"/>
        <v>0</v>
      </c>
      <c r="V52" s="65">
        <f t="shared" si="160"/>
        <v>0</v>
      </c>
      <c r="W52" s="65">
        <f t="shared" si="160"/>
        <v>0</v>
      </c>
      <c r="X52" s="65">
        <f t="shared" si="160"/>
        <v>0</v>
      </c>
      <c r="Y52" s="65">
        <f t="shared" si="160"/>
        <v>0</v>
      </c>
      <c r="Z52" s="65">
        <f t="shared" si="160"/>
        <v>0</v>
      </c>
      <c r="AA52" s="65">
        <f t="shared" si="160"/>
        <v>0</v>
      </c>
      <c r="AB52" s="65">
        <f t="shared" si="160"/>
        <v>0</v>
      </c>
      <c r="AC52" s="65">
        <f t="shared" si="160"/>
        <v>0</v>
      </c>
      <c r="AD52" s="65">
        <f t="shared" si="160"/>
        <v>0</v>
      </c>
      <c r="AE52" s="65">
        <f t="shared" si="160"/>
        <v>0</v>
      </c>
      <c r="AF52" s="65">
        <f t="shared" si="160"/>
        <v>0</v>
      </c>
      <c r="AG52" s="65">
        <f t="shared" si="160"/>
        <v>0</v>
      </c>
      <c r="AH52" s="65">
        <f t="shared" si="160"/>
        <v>0</v>
      </c>
      <c r="AI52" s="65">
        <f t="shared" si="160"/>
        <v>0</v>
      </c>
    </row>
    <row r="53" spans="2:35" x14ac:dyDescent="0.3">
      <c r="B53" s="64" t="s">
        <v>136</v>
      </c>
      <c r="C53" s="64"/>
      <c r="E53" s="65"/>
      <c r="F53" s="65"/>
      <c r="G53" s="65"/>
      <c r="H53" s="65"/>
      <c r="I53" s="65"/>
      <c r="J53" s="65"/>
      <c r="K53" s="65"/>
      <c r="L53" s="65"/>
      <c r="M53" s="65"/>
      <c r="N53" s="65"/>
      <c r="O53" s="65"/>
      <c r="P53" s="65"/>
      <c r="Q53" s="65"/>
      <c r="R53" s="65"/>
      <c r="S53" s="65"/>
    </row>
    <row r="55" spans="2:35" s="63" customFormat="1" x14ac:dyDescent="0.3">
      <c r="B55" s="63" t="s">
        <v>349</v>
      </c>
    </row>
    <row r="56" spans="2:35" x14ac:dyDescent="0.3">
      <c r="E56" s="20">
        <f>E4</f>
        <v>40633</v>
      </c>
      <c r="F56" s="20">
        <f t="shared" ref="F56:S56" si="161">F4</f>
        <v>40999</v>
      </c>
      <c r="G56" s="20">
        <f t="shared" si="161"/>
        <v>41364</v>
      </c>
      <c r="H56" s="20">
        <f t="shared" si="161"/>
        <v>41729</v>
      </c>
      <c r="I56" s="20">
        <f t="shared" si="161"/>
        <v>42094</v>
      </c>
      <c r="J56" s="20">
        <f t="shared" si="161"/>
        <v>42460</v>
      </c>
      <c r="K56" s="20">
        <f t="shared" si="161"/>
        <v>42825</v>
      </c>
      <c r="L56" s="20">
        <f t="shared" si="161"/>
        <v>43190</v>
      </c>
      <c r="M56" s="20">
        <f t="shared" si="161"/>
        <v>43555</v>
      </c>
      <c r="N56" s="20">
        <f t="shared" si="161"/>
        <v>43921</v>
      </c>
      <c r="O56" s="20">
        <f t="shared" si="161"/>
        <v>44286</v>
      </c>
      <c r="P56" s="20">
        <f t="shared" si="161"/>
        <v>44651</v>
      </c>
      <c r="Q56" s="20">
        <f t="shared" si="161"/>
        <v>45016</v>
      </c>
      <c r="R56" s="20">
        <f t="shared" si="161"/>
        <v>45382</v>
      </c>
      <c r="S56" s="20">
        <f t="shared" si="161"/>
        <v>45747</v>
      </c>
      <c r="T56" s="20">
        <f t="shared" ref="T56:AH56" si="162">T4</f>
        <v>46112</v>
      </c>
      <c r="U56" s="20">
        <f t="shared" si="162"/>
        <v>46477</v>
      </c>
      <c r="V56" s="20">
        <f t="shared" si="162"/>
        <v>46843</v>
      </c>
      <c r="W56" s="20">
        <f t="shared" si="162"/>
        <v>47208</v>
      </c>
      <c r="X56" s="20">
        <f t="shared" si="162"/>
        <v>47573</v>
      </c>
      <c r="Y56" s="20">
        <f t="shared" si="162"/>
        <v>47938</v>
      </c>
      <c r="Z56" s="20">
        <f t="shared" si="162"/>
        <v>48304</v>
      </c>
      <c r="AA56" s="20">
        <f t="shared" si="162"/>
        <v>48669</v>
      </c>
      <c r="AB56" s="20">
        <f t="shared" si="162"/>
        <v>49034</v>
      </c>
      <c r="AC56" s="20">
        <f t="shared" si="162"/>
        <v>49399</v>
      </c>
      <c r="AD56" s="20">
        <f t="shared" si="162"/>
        <v>49765</v>
      </c>
      <c r="AE56" s="20">
        <f t="shared" si="162"/>
        <v>50130</v>
      </c>
      <c r="AF56" s="20">
        <f t="shared" si="162"/>
        <v>50495</v>
      </c>
      <c r="AG56" s="20">
        <f t="shared" si="162"/>
        <v>50860</v>
      </c>
      <c r="AH56" s="20">
        <f t="shared" si="162"/>
        <v>51226</v>
      </c>
      <c r="AI56" s="20">
        <f t="shared" ref="AI56" si="163">AI4</f>
        <v>51591</v>
      </c>
    </row>
    <row r="57" spans="2:35" x14ac:dyDescent="0.3">
      <c r="B57" s="64" t="s">
        <v>133</v>
      </c>
      <c r="E57" s="65">
        <f>E13+E25+E49</f>
        <v>0</v>
      </c>
      <c r="F57" s="65">
        <f t="shared" ref="F57:AI57" si="164">F13+F25+F49</f>
        <v>0</v>
      </c>
      <c r="G57" s="65">
        <f t="shared" ca="1" si="164"/>
        <v>307.31862043617883</v>
      </c>
      <c r="H57" s="65">
        <f t="shared" ca="1" si="164"/>
        <v>307.31862043617883</v>
      </c>
      <c r="I57" s="65">
        <f t="shared" ca="1" si="164"/>
        <v>307.31862043617883</v>
      </c>
      <c r="J57" s="65">
        <f t="shared" ca="1" si="164"/>
        <v>307.31862043617883</v>
      </c>
      <c r="K57" s="65">
        <f t="shared" ca="1" si="164"/>
        <v>307.31862043617883</v>
      </c>
      <c r="L57" s="65">
        <f t="shared" ca="1" si="164"/>
        <v>307.31862043617883</v>
      </c>
      <c r="M57" s="65">
        <f t="shared" ca="1" si="164"/>
        <v>307.31862043617883</v>
      </c>
      <c r="N57" s="65">
        <f t="shared" ca="1" si="164"/>
        <v>307.31862043617883</v>
      </c>
      <c r="O57" s="65">
        <f t="shared" ca="1" si="164"/>
        <v>307.31862043617883</v>
      </c>
      <c r="P57" s="65">
        <f t="shared" ca="1" si="164"/>
        <v>307.31862043617883</v>
      </c>
      <c r="Q57" s="65">
        <f t="shared" ca="1" si="164"/>
        <v>307.31862043617883</v>
      </c>
      <c r="R57" s="65">
        <f t="shared" ca="1" si="164"/>
        <v>307.31862043617883</v>
      </c>
      <c r="S57" s="65">
        <f t="shared" ca="1" si="164"/>
        <v>307.31862043617883</v>
      </c>
      <c r="T57" s="65">
        <f t="shared" ca="1" si="164"/>
        <v>307.31862043617883</v>
      </c>
      <c r="U57" s="65">
        <f t="shared" ca="1" si="164"/>
        <v>307.31862043617883</v>
      </c>
      <c r="V57" s="65">
        <f t="shared" ca="1" si="164"/>
        <v>307.31862043617883</v>
      </c>
      <c r="W57" s="65">
        <f t="shared" ca="1" si="164"/>
        <v>307.31862043617883</v>
      </c>
      <c r="X57" s="65">
        <f t="shared" ca="1" si="164"/>
        <v>307.31862043617883</v>
      </c>
      <c r="Y57" s="65">
        <f t="shared" ca="1" si="164"/>
        <v>307.31862043617883</v>
      </c>
      <c r="Z57" s="65">
        <f t="shared" ca="1" si="164"/>
        <v>307.31862043617883</v>
      </c>
      <c r="AA57" s="65">
        <f t="shared" ca="1" si="164"/>
        <v>307.31862043617883</v>
      </c>
      <c r="AB57" s="65">
        <f t="shared" ca="1" si="164"/>
        <v>307.31862043617883</v>
      </c>
      <c r="AC57" s="65">
        <f t="shared" ca="1" si="164"/>
        <v>307.31862043617883</v>
      </c>
      <c r="AD57" s="65">
        <f t="shared" ca="1" si="164"/>
        <v>307.31862043617883</v>
      </c>
      <c r="AE57" s="65">
        <f t="shared" ca="1" si="164"/>
        <v>307.31862043617883</v>
      </c>
      <c r="AF57" s="65">
        <f t="shared" ca="1" si="164"/>
        <v>307.31862043617883</v>
      </c>
      <c r="AG57" s="65">
        <f t="shared" ca="1" si="164"/>
        <v>307.31862043617883</v>
      </c>
      <c r="AH57" s="65">
        <f t="shared" ca="1" si="164"/>
        <v>307.31862043617883</v>
      </c>
      <c r="AI57" s="65">
        <f t="shared" ca="1" si="164"/>
        <v>307.31862043617883</v>
      </c>
    </row>
    <row r="58" spans="2:35" x14ac:dyDescent="0.3">
      <c r="B58" s="64" t="s">
        <v>49</v>
      </c>
      <c r="E58" s="65">
        <f t="shared" ref="E58:AI58" ca="1" si="165">E14+E26+E50</f>
        <v>0</v>
      </c>
      <c r="F58" s="65">
        <f t="shared" ca="1" si="165"/>
        <v>0</v>
      </c>
      <c r="G58" s="65">
        <f t="shared" ca="1" si="165"/>
        <v>6.1440206773584665</v>
      </c>
      <c r="H58" s="65">
        <f t="shared" ca="1" si="165"/>
        <v>10.886250229300195</v>
      </c>
      <c r="I58" s="65">
        <f t="shared" ca="1" si="165"/>
        <v>10.886250229300195</v>
      </c>
      <c r="J58" s="65">
        <f t="shared" ca="1" si="165"/>
        <v>10.886250229300195</v>
      </c>
      <c r="K58" s="65">
        <f t="shared" ca="1" si="165"/>
        <v>10.886250229300195</v>
      </c>
      <c r="L58" s="65">
        <f t="shared" ca="1" si="165"/>
        <v>10.886250229300195</v>
      </c>
      <c r="M58" s="65">
        <f t="shared" ca="1" si="165"/>
        <v>10.886250229300195</v>
      </c>
      <c r="N58" s="65">
        <f t="shared" ca="1" si="165"/>
        <v>10.886250229300195</v>
      </c>
      <c r="O58" s="65">
        <f t="shared" ca="1" si="165"/>
        <v>10.886250229300195</v>
      </c>
      <c r="P58" s="65">
        <f t="shared" ca="1" si="165"/>
        <v>10.886250229300195</v>
      </c>
      <c r="Q58" s="65">
        <f t="shared" ca="1" si="165"/>
        <v>10.886250229300195</v>
      </c>
      <c r="R58" s="65">
        <f t="shared" ca="1" si="165"/>
        <v>10.886250229300195</v>
      </c>
      <c r="S58" s="65">
        <f t="shared" ca="1" si="165"/>
        <v>10.886250229300195</v>
      </c>
      <c r="T58" s="65">
        <f t="shared" ca="1" si="165"/>
        <v>10.886250229300195</v>
      </c>
      <c r="U58" s="65">
        <f t="shared" ca="1" si="165"/>
        <v>10.886250229300195</v>
      </c>
      <c r="V58" s="65">
        <f t="shared" ca="1" si="165"/>
        <v>10.886250229300195</v>
      </c>
      <c r="W58" s="65">
        <f t="shared" ca="1" si="165"/>
        <v>10.886250229300195</v>
      </c>
      <c r="X58" s="65">
        <f t="shared" ca="1" si="165"/>
        <v>10.886250229300195</v>
      </c>
      <c r="Y58" s="65">
        <f t="shared" ca="1" si="165"/>
        <v>10.886250229300195</v>
      </c>
      <c r="Z58" s="65">
        <f t="shared" ca="1" si="165"/>
        <v>10.886250229300195</v>
      </c>
      <c r="AA58" s="65">
        <f t="shared" ca="1" si="165"/>
        <v>10.886250229300195</v>
      </c>
      <c r="AB58" s="65">
        <f t="shared" ca="1" si="165"/>
        <v>10.886250229300195</v>
      </c>
      <c r="AC58" s="65">
        <f t="shared" ca="1" si="165"/>
        <v>10.886250229300195</v>
      </c>
      <c r="AD58" s="65">
        <f t="shared" ca="1" si="165"/>
        <v>10.886250229300195</v>
      </c>
      <c r="AE58" s="65">
        <f t="shared" ca="1" si="165"/>
        <v>10.886250229300195</v>
      </c>
      <c r="AF58" s="65">
        <f t="shared" ca="1" si="165"/>
        <v>10.886250229300195</v>
      </c>
      <c r="AG58" s="65">
        <f t="shared" ca="1" si="165"/>
        <v>10.886250229300195</v>
      </c>
      <c r="AH58" s="65">
        <f t="shared" ca="1" si="165"/>
        <v>10.886250229300195</v>
      </c>
      <c r="AI58" s="65">
        <f t="shared" ca="1" si="165"/>
        <v>7.2458435677150987</v>
      </c>
    </row>
    <row r="59" spans="2:35" x14ac:dyDescent="0.3">
      <c r="B59" s="64" t="s">
        <v>134</v>
      </c>
      <c r="E59" s="65">
        <f t="shared" ref="E59:AI59" ca="1" si="166">E15+E27+E51</f>
        <v>0</v>
      </c>
      <c r="F59" s="65">
        <f t="shared" ca="1" si="166"/>
        <v>0</v>
      </c>
      <c r="G59" s="65">
        <f t="shared" ca="1" si="166"/>
        <v>6.1440206773584665</v>
      </c>
      <c r="H59" s="65">
        <f t="shared" ca="1" si="166"/>
        <v>17.030270906658661</v>
      </c>
      <c r="I59" s="65">
        <f t="shared" ca="1" si="166"/>
        <v>27.916521135958856</v>
      </c>
      <c r="J59" s="65">
        <f t="shared" ca="1" si="166"/>
        <v>38.802771365259048</v>
      </c>
      <c r="K59" s="65">
        <f t="shared" ca="1" si="166"/>
        <v>49.689021594559243</v>
      </c>
      <c r="L59" s="65">
        <f t="shared" ca="1" si="166"/>
        <v>60.575271823859438</v>
      </c>
      <c r="M59" s="65">
        <f t="shared" ca="1" si="166"/>
        <v>71.461522053159626</v>
      </c>
      <c r="N59" s="65">
        <f t="shared" ca="1" si="166"/>
        <v>82.347772282459829</v>
      </c>
      <c r="O59" s="65">
        <f t="shared" ca="1" si="166"/>
        <v>93.234022511760031</v>
      </c>
      <c r="P59" s="65">
        <f t="shared" ca="1" si="166"/>
        <v>104.12027274106023</v>
      </c>
      <c r="Q59" s="65">
        <f t="shared" ca="1" si="166"/>
        <v>115.00652297036044</v>
      </c>
      <c r="R59" s="65">
        <f t="shared" ca="1" si="166"/>
        <v>125.89277319966064</v>
      </c>
      <c r="S59" s="65">
        <f t="shared" ca="1" si="166"/>
        <v>136.77902342896084</v>
      </c>
      <c r="T59" s="65">
        <f t="shared" ca="1" si="166"/>
        <v>147.66527365826104</v>
      </c>
      <c r="U59" s="65">
        <f t="shared" ca="1" si="166"/>
        <v>158.55152388756125</v>
      </c>
      <c r="V59" s="65">
        <f t="shared" ca="1" si="166"/>
        <v>169.43777411686145</v>
      </c>
      <c r="W59" s="65">
        <f t="shared" ca="1" si="166"/>
        <v>180.32402434616165</v>
      </c>
      <c r="X59" s="65">
        <f t="shared" ca="1" si="166"/>
        <v>191.21027457546185</v>
      </c>
      <c r="Y59" s="65">
        <f t="shared" ca="1" si="166"/>
        <v>202.09652480476205</v>
      </c>
      <c r="Z59" s="65">
        <f t="shared" ca="1" si="166"/>
        <v>212.98277503406226</v>
      </c>
      <c r="AA59" s="65">
        <f t="shared" ca="1" si="166"/>
        <v>223.86902526336246</v>
      </c>
      <c r="AB59" s="65">
        <f t="shared" ca="1" si="166"/>
        <v>234.75527549266266</v>
      </c>
      <c r="AC59" s="65">
        <f t="shared" ca="1" si="166"/>
        <v>245.64152572196286</v>
      </c>
      <c r="AD59" s="65">
        <f t="shared" ca="1" si="166"/>
        <v>256.52777595126304</v>
      </c>
      <c r="AE59" s="65">
        <f t="shared" ca="1" si="166"/>
        <v>267.41402618056321</v>
      </c>
      <c r="AF59" s="65">
        <f t="shared" ca="1" si="166"/>
        <v>278.30027640986339</v>
      </c>
      <c r="AG59" s="65">
        <f t="shared" ca="1" si="166"/>
        <v>289.18652663916356</v>
      </c>
      <c r="AH59" s="65">
        <f t="shared" ca="1" si="166"/>
        <v>300.07277686846373</v>
      </c>
      <c r="AI59" s="65">
        <f t="shared" ca="1" si="166"/>
        <v>307.31862043617883</v>
      </c>
    </row>
    <row r="60" spans="2:35" x14ac:dyDescent="0.3">
      <c r="B60" s="64" t="s">
        <v>135</v>
      </c>
      <c r="E60" s="65">
        <f t="shared" ref="E60:AI60" ca="1" si="167">E16+E28+E52</f>
        <v>0</v>
      </c>
      <c r="F60" s="65">
        <f t="shared" ca="1" si="167"/>
        <v>0</v>
      </c>
      <c r="G60" s="65">
        <f t="shared" ca="1" si="167"/>
        <v>301.17459975882036</v>
      </c>
      <c r="H60" s="65">
        <f t="shared" ca="1" si="167"/>
        <v>290.28834952952019</v>
      </c>
      <c r="I60" s="65">
        <f t="shared" ca="1" si="167"/>
        <v>279.40209930021996</v>
      </c>
      <c r="J60" s="65">
        <f t="shared" ca="1" si="167"/>
        <v>268.51584907091978</v>
      </c>
      <c r="K60" s="65">
        <f t="shared" ca="1" si="167"/>
        <v>257.62959884161961</v>
      </c>
      <c r="L60" s="65">
        <f t="shared" ca="1" si="167"/>
        <v>246.74334861231938</v>
      </c>
      <c r="M60" s="65">
        <f t="shared" ca="1" si="167"/>
        <v>235.85709838301921</v>
      </c>
      <c r="N60" s="65">
        <f t="shared" ca="1" si="167"/>
        <v>224.970848153719</v>
      </c>
      <c r="O60" s="65">
        <f t="shared" ca="1" si="167"/>
        <v>214.0845979244188</v>
      </c>
      <c r="P60" s="65">
        <f t="shared" ca="1" si="167"/>
        <v>203.1983476951186</v>
      </c>
      <c r="Q60" s="65">
        <f t="shared" ca="1" si="167"/>
        <v>192.3120974658184</v>
      </c>
      <c r="R60" s="65">
        <f t="shared" ca="1" si="167"/>
        <v>181.42584723651819</v>
      </c>
      <c r="S60" s="65">
        <f t="shared" ca="1" si="167"/>
        <v>170.53959700721799</v>
      </c>
      <c r="T60" s="65">
        <f t="shared" ca="1" si="167"/>
        <v>159.65334677791779</v>
      </c>
      <c r="U60" s="65">
        <f t="shared" ca="1" si="167"/>
        <v>148.76709654861759</v>
      </c>
      <c r="V60" s="65">
        <f t="shared" ca="1" si="167"/>
        <v>137.88084631931738</v>
      </c>
      <c r="W60" s="65">
        <f t="shared" ca="1" si="167"/>
        <v>126.99459609001718</v>
      </c>
      <c r="X60" s="65">
        <f t="shared" ca="1" si="167"/>
        <v>116.10834586071698</v>
      </c>
      <c r="Y60" s="65">
        <f t="shared" ca="1" si="167"/>
        <v>105.22209563141678</v>
      </c>
      <c r="Z60" s="65">
        <f t="shared" ca="1" si="167"/>
        <v>94.335845402116576</v>
      </c>
      <c r="AA60" s="65">
        <f t="shared" ca="1" si="167"/>
        <v>83.449595172816373</v>
      </c>
      <c r="AB60" s="65">
        <f t="shared" ca="1" si="167"/>
        <v>72.563344943516171</v>
      </c>
      <c r="AC60" s="65">
        <f t="shared" ca="1" si="167"/>
        <v>61.677094714215968</v>
      </c>
      <c r="AD60" s="65">
        <f t="shared" ca="1" si="167"/>
        <v>50.790844484915795</v>
      </c>
      <c r="AE60" s="65">
        <f t="shared" ca="1" si="167"/>
        <v>39.904594255615621</v>
      </c>
      <c r="AF60" s="65">
        <f t="shared" ca="1" si="167"/>
        <v>29.018344026315447</v>
      </c>
      <c r="AG60" s="65">
        <f t="shared" ca="1" si="167"/>
        <v>18.132093797015273</v>
      </c>
      <c r="AH60" s="65">
        <f t="shared" ca="1" si="167"/>
        <v>7.2458435677150987</v>
      </c>
      <c r="AI60" s="65">
        <f t="shared" ca="1" si="167"/>
        <v>0</v>
      </c>
    </row>
    <row r="61" spans="2:35" x14ac:dyDescent="0.3">
      <c r="B61" s="64" t="s">
        <v>136</v>
      </c>
      <c r="E61" s="65">
        <f t="shared" ref="E61:AI61" ca="1" si="168">E17+E29+E53</f>
        <v>41.555140328514575</v>
      </c>
      <c r="F61" s="65">
        <f t="shared" ca="1" si="168"/>
        <v>198.53806360961156</v>
      </c>
      <c r="G61" s="65">
        <f t="shared" si="168"/>
        <v>0</v>
      </c>
      <c r="H61" s="65">
        <f t="shared" si="168"/>
        <v>0</v>
      </c>
      <c r="I61" s="65">
        <f t="shared" si="168"/>
        <v>0</v>
      </c>
      <c r="J61" s="65">
        <f t="shared" si="168"/>
        <v>0</v>
      </c>
      <c r="K61" s="65">
        <f t="shared" si="168"/>
        <v>0</v>
      </c>
      <c r="L61" s="65">
        <f t="shared" si="168"/>
        <v>0</v>
      </c>
      <c r="M61" s="65">
        <f t="shared" si="168"/>
        <v>0</v>
      </c>
      <c r="N61" s="65">
        <f t="shared" si="168"/>
        <v>0</v>
      </c>
      <c r="O61" s="65">
        <f t="shared" si="168"/>
        <v>0</v>
      </c>
      <c r="P61" s="65">
        <f t="shared" si="168"/>
        <v>0</v>
      </c>
      <c r="Q61" s="65">
        <f t="shared" si="168"/>
        <v>0</v>
      </c>
      <c r="R61" s="65">
        <f t="shared" si="168"/>
        <v>0</v>
      </c>
      <c r="S61" s="65">
        <f t="shared" si="168"/>
        <v>0</v>
      </c>
      <c r="T61" s="65">
        <f t="shared" si="168"/>
        <v>0</v>
      </c>
      <c r="U61" s="65">
        <f t="shared" si="168"/>
        <v>0</v>
      </c>
      <c r="V61" s="65">
        <f t="shared" si="168"/>
        <v>0</v>
      </c>
      <c r="W61" s="65">
        <f t="shared" si="168"/>
        <v>0</v>
      </c>
      <c r="X61" s="65">
        <f t="shared" si="168"/>
        <v>0</v>
      </c>
      <c r="Y61" s="65">
        <f t="shared" si="168"/>
        <v>0</v>
      </c>
      <c r="Z61" s="65">
        <f t="shared" si="168"/>
        <v>0</v>
      </c>
      <c r="AA61" s="65">
        <f t="shared" si="168"/>
        <v>0</v>
      </c>
      <c r="AB61" s="65">
        <f t="shared" si="168"/>
        <v>0</v>
      </c>
      <c r="AC61" s="65">
        <f t="shared" si="168"/>
        <v>0</v>
      </c>
      <c r="AD61" s="65">
        <f t="shared" si="168"/>
        <v>0</v>
      </c>
      <c r="AE61" s="65">
        <f t="shared" si="168"/>
        <v>0</v>
      </c>
      <c r="AF61" s="65">
        <f t="shared" si="168"/>
        <v>0</v>
      </c>
      <c r="AG61" s="65">
        <f t="shared" si="168"/>
        <v>0</v>
      </c>
      <c r="AH61" s="65">
        <f t="shared" si="168"/>
        <v>0</v>
      </c>
      <c r="AI61" s="65">
        <f t="shared" si="168"/>
        <v>0</v>
      </c>
    </row>
    <row r="63" spans="2:35" s="30" customFormat="1" x14ac:dyDescent="0.3">
      <c r="B63" s="66" t="s">
        <v>138</v>
      </c>
    </row>
    <row r="65" spans="2:35" s="66" customFormat="1" x14ac:dyDescent="0.3">
      <c r="B65" s="66" t="s">
        <v>143</v>
      </c>
    </row>
    <row r="66" spans="2:35" x14ac:dyDescent="0.3">
      <c r="B66" s="64" t="s">
        <v>129</v>
      </c>
      <c r="C66" s="64">
        <f ca="1">C8</f>
        <v>307.31862043617883</v>
      </c>
    </row>
    <row r="67" spans="2:35" x14ac:dyDescent="0.3">
      <c r="B67" s="64" t="s">
        <v>130</v>
      </c>
      <c r="C67" s="26">
        <f>Inputs!F109</f>
        <v>0.15</v>
      </c>
    </row>
    <row r="69" spans="2:35" x14ac:dyDescent="0.3">
      <c r="B69" s="64" t="s">
        <v>131</v>
      </c>
      <c r="E69" s="65">
        <f>D73</f>
        <v>0</v>
      </c>
      <c r="F69" s="65">
        <f t="shared" ref="F69:S69" si="169">E73</f>
        <v>0</v>
      </c>
      <c r="G69" s="65">
        <f t="shared" si="169"/>
        <v>0</v>
      </c>
      <c r="H69" s="65">
        <f t="shared" ca="1" si="169"/>
        <v>281.30178380199271</v>
      </c>
      <c r="I69" s="65">
        <f t="shared" ca="1" si="169"/>
        <v>239.1065162316938</v>
      </c>
      <c r="J69" s="65">
        <f t="shared" ca="1" si="169"/>
        <v>203.24053879693975</v>
      </c>
      <c r="K69" s="65">
        <f t="shared" ca="1" si="169"/>
        <v>172.7544579773988</v>
      </c>
      <c r="L69" s="65">
        <f t="shared" ca="1" si="169"/>
        <v>146.84128928078897</v>
      </c>
      <c r="M69" s="65">
        <f t="shared" ca="1" si="169"/>
        <v>124.81509588867063</v>
      </c>
      <c r="N69" s="65">
        <f t="shared" ca="1" si="169"/>
        <v>106.09283150537003</v>
      </c>
      <c r="O69" s="65">
        <f t="shared" ca="1" si="169"/>
        <v>90.178906779564528</v>
      </c>
      <c r="P69" s="65">
        <f t="shared" ca="1" si="169"/>
        <v>76.652070762629847</v>
      </c>
      <c r="Q69" s="65">
        <f t="shared" ca="1" si="169"/>
        <v>65.154260148235366</v>
      </c>
      <c r="R69" s="65">
        <f t="shared" ca="1" si="169"/>
        <v>55.38112112600006</v>
      </c>
      <c r="S69" s="65">
        <f t="shared" ca="1" si="169"/>
        <v>47.073952957100047</v>
      </c>
      <c r="T69" s="65">
        <f t="shared" ref="T69" ca="1" si="170">S73</f>
        <v>40.01286001353504</v>
      </c>
      <c r="U69" s="65">
        <f t="shared" ref="U69" ca="1" si="171">T73</f>
        <v>34.01093101150478</v>
      </c>
      <c r="V69" s="65">
        <f t="shared" ref="V69" ca="1" si="172">U73</f>
        <v>28.909291359779065</v>
      </c>
      <c r="W69" s="65">
        <f t="shared" ref="W69" ca="1" si="173">V73</f>
        <v>24.572897655812206</v>
      </c>
      <c r="X69" s="65">
        <f t="shared" ref="X69" ca="1" si="174">W73</f>
        <v>20.886963007440375</v>
      </c>
      <c r="Y69" s="65">
        <f t="shared" ref="Y69" ca="1" si="175">X73</f>
        <v>17.753918556324319</v>
      </c>
      <c r="Z69" s="65">
        <f t="shared" ref="Z69" ca="1" si="176">Y73</f>
        <v>15.090830772875671</v>
      </c>
      <c r="AA69" s="65">
        <f t="shared" ref="AA69" ca="1" si="177">Z73</f>
        <v>12.827206156944321</v>
      </c>
      <c r="AB69" s="65">
        <f t="shared" ref="AB69" ca="1" si="178">AA73</f>
        <v>10.903125233402672</v>
      </c>
      <c r="AC69" s="65">
        <f t="shared" ref="AC69" ca="1" si="179">AB73</f>
        <v>9.2676564483922714</v>
      </c>
      <c r="AD69" s="65">
        <f t="shared" ref="AD69" ca="1" si="180">AC73</f>
        <v>7.877507981133431</v>
      </c>
      <c r="AE69" s="65">
        <f t="shared" ref="AE69" ca="1" si="181">AD73</f>
        <v>6.6958817839634168</v>
      </c>
      <c r="AF69" s="65">
        <f t="shared" ref="AF69" ca="1" si="182">AE73</f>
        <v>5.6914995163689044</v>
      </c>
      <c r="AG69" s="65">
        <f t="shared" ref="AG69" ca="1" si="183">AF73</f>
        <v>4.837774588913569</v>
      </c>
      <c r="AH69" s="65">
        <f t="shared" ref="AH69:AI69" ca="1" si="184">AG73</f>
        <v>4.1121084005765338</v>
      </c>
      <c r="AI69" s="65">
        <f t="shared" ca="1" si="184"/>
        <v>3.4952921404900539</v>
      </c>
    </row>
    <row r="70" spans="2:35" x14ac:dyDescent="0.3">
      <c r="B70" s="64" t="s">
        <v>132</v>
      </c>
      <c r="E70" s="65">
        <f ca="1">E12</f>
        <v>41.555140328514575</v>
      </c>
      <c r="F70" s="65">
        <f t="shared" ref="F70:S70" ca="1" si="185">F12</f>
        <v>156.98292328109699</v>
      </c>
      <c r="G70" s="65">
        <f t="shared" ca="1" si="185"/>
        <v>108.78055682656726</v>
      </c>
      <c r="H70" s="65">
        <f t="shared" ca="1" si="185"/>
        <v>0</v>
      </c>
      <c r="I70" s="65">
        <f t="shared" si="185"/>
        <v>0</v>
      </c>
      <c r="J70" s="65">
        <f t="shared" si="185"/>
        <v>0</v>
      </c>
      <c r="K70" s="65">
        <f t="shared" si="185"/>
        <v>0</v>
      </c>
      <c r="L70" s="65">
        <f t="shared" si="185"/>
        <v>0</v>
      </c>
      <c r="M70" s="65">
        <f t="shared" si="185"/>
        <v>0</v>
      </c>
      <c r="N70" s="65">
        <f t="shared" si="185"/>
        <v>0</v>
      </c>
      <c r="O70" s="65">
        <f t="shared" si="185"/>
        <v>0</v>
      </c>
      <c r="P70" s="65">
        <f t="shared" si="185"/>
        <v>0</v>
      </c>
      <c r="Q70" s="65">
        <f t="shared" si="185"/>
        <v>0</v>
      </c>
      <c r="R70" s="65">
        <f t="shared" si="185"/>
        <v>0</v>
      </c>
      <c r="S70" s="65">
        <f t="shared" si="185"/>
        <v>0</v>
      </c>
      <c r="T70" s="65">
        <f t="shared" ref="T70:AH70" si="186">T12</f>
        <v>0</v>
      </c>
      <c r="U70" s="65">
        <f t="shared" si="186"/>
        <v>0</v>
      </c>
      <c r="V70" s="65">
        <f t="shared" si="186"/>
        <v>0</v>
      </c>
      <c r="W70" s="65">
        <f t="shared" si="186"/>
        <v>0</v>
      </c>
      <c r="X70" s="65">
        <f t="shared" si="186"/>
        <v>0</v>
      </c>
      <c r="Y70" s="65">
        <f t="shared" si="186"/>
        <v>0</v>
      </c>
      <c r="Z70" s="65">
        <f t="shared" si="186"/>
        <v>0</v>
      </c>
      <c r="AA70" s="65">
        <f t="shared" si="186"/>
        <v>0</v>
      </c>
      <c r="AB70" s="65">
        <f t="shared" si="186"/>
        <v>0</v>
      </c>
      <c r="AC70" s="65">
        <f t="shared" si="186"/>
        <v>0</v>
      </c>
      <c r="AD70" s="65">
        <f t="shared" si="186"/>
        <v>0</v>
      </c>
      <c r="AE70" s="65">
        <f t="shared" si="186"/>
        <v>0</v>
      </c>
      <c r="AF70" s="65">
        <f t="shared" si="186"/>
        <v>0</v>
      </c>
      <c r="AG70" s="65">
        <f t="shared" si="186"/>
        <v>0</v>
      </c>
      <c r="AH70" s="65">
        <f t="shared" si="186"/>
        <v>0</v>
      </c>
      <c r="AI70" s="65">
        <f t="shared" ref="AI70" si="187">AI12</f>
        <v>0</v>
      </c>
    </row>
    <row r="71" spans="2:35" x14ac:dyDescent="0.3">
      <c r="B71" s="64" t="s">
        <v>133</v>
      </c>
      <c r="E71" s="65">
        <f>IF(E$4&lt;=Inputs!$E$12,0,D74+E69+E70)</f>
        <v>0</v>
      </c>
      <c r="F71" s="65">
        <f>IF(F$4&lt;=Inputs!$E$12,0,E74+F69+F70)</f>
        <v>0</v>
      </c>
      <c r="G71" s="65">
        <f ca="1">IF(G$4&lt;=Inputs!$E$12,0,F74+G69+G70)</f>
        <v>307.31862043617883</v>
      </c>
      <c r="H71" s="65">
        <f ca="1">IF(H$4&lt;=Inputs!$E$12,0,G74+H69+H70)</f>
        <v>281.30178380199271</v>
      </c>
      <c r="I71" s="65">
        <f ca="1">IF(I$4&lt;=Inputs!$E$12,0,H74+I69+I70)</f>
        <v>239.1065162316938</v>
      </c>
      <c r="J71" s="65">
        <f ca="1">IF(J$4&lt;=Inputs!$E$12,0,I74+J69+J70)</f>
        <v>203.24053879693975</v>
      </c>
      <c r="K71" s="65">
        <f ca="1">IF(K$4&lt;=Inputs!$E$12,0,J74+K69+K70)</f>
        <v>172.7544579773988</v>
      </c>
      <c r="L71" s="65">
        <f ca="1">IF(L$4&lt;=Inputs!$E$12,0,K74+L69+L70)</f>
        <v>146.84128928078897</v>
      </c>
      <c r="M71" s="65">
        <f ca="1">IF(M$4&lt;=Inputs!$E$12,0,L74+M69+M70)</f>
        <v>124.81509588867063</v>
      </c>
      <c r="N71" s="65">
        <f ca="1">IF(N$4&lt;=Inputs!$E$12,0,M74+N69+N70)</f>
        <v>106.09283150537003</v>
      </c>
      <c r="O71" s="65">
        <f ca="1">IF(O$4&lt;=Inputs!$E$12,0,N74+O69+O70)</f>
        <v>90.178906779564528</v>
      </c>
      <c r="P71" s="65">
        <f ca="1">IF(P$4&lt;=Inputs!$E$12,0,O74+P69+P70)</f>
        <v>76.652070762629847</v>
      </c>
      <c r="Q71" s="65">
        <f ca="1">IF(Q$4&lt;=Inputs!$E$12,0,P74+Q69+Q70)</f>
        <v>65.154260148235366</v>
      </c>
      <c r="R71" s="65">
        <f ca="1">IF(R$4&lt;=Inputs!$E$12,0,Q74+R69+R70)</f>
        <v>55.38112112600006</v>
      </c>
      <c r="S71" s="65">
        <f ca="1">IF(S$4&lt;=Inputs!$E$12,0,R74+S69+S70)</f>
        <v>47.073952957100047</v>
      </c>
      <c r="T71" s="65">
        <f ca="1">IF(T$4&lt;=Inputs!$E$12,0,S74+T69+T70)</f>
        <v>40.01286001353504</v>
      </c>
      <c r="U71" s="65">
        <f ca="1">IF(U$4&lt;=Inputs!$E$12,0,T74+U69+U70)</f>
        <v>34.01093101150478</v>
      </c>
      <c r="V71" s="65">
        <f ca="1">IF(V$4&lt;=Inputs!$E$12,0,U74+V69+V70)</f>
        <v>28.909291359779065</v>
      </c>
      <c r="W71" s="65">
        <f ca="1">IF(W$4&lt;=Inputs!$E$12,0,V74+W69+W70)</f>
        <v>24.572897655812206</v>
      </c>
      <c r="X71" s="65">
        <f ca="1">IF(X$4&lt;=Inputs!$E$12,0,W74+X69+X70)</f>
        <v>20.886963007440375</v>
      </c>
      <c r="Y71" s="65">
        <f ca="1">IF(Y$4&lt;=Inputs!$E$12,0,X74+Y69+Y70)</f>
        <v>17.753918556324319</v>
      </c>
      <c r="Z71" s="65">
        <f ca="1">IF(Z$4&lt;=Inputs!$E$12,0,Y74+Z69+Z70)</f>
        <v>15.090830772875671</v>
      </c>
      <c r="AA71" s="65">
        <f ca="1">IF(AA$4&lt;=Inputs!$E$12,0,Z74+AA69+AA70)</f>
        <v>12.827206156944321</v>
      </c>
      <c r="AB71" s="65">
        <f ca="1">IF(AB$4&lt;=Inputs!$E$12,0,AA74+AB69+AB70)</f>
        <v>10.903125233402672</v>
      </c>
      <c r="AC71" s="65">
        <f ca="1">IF(AC$4&lt;=Inputs!$E$12,0,AB74+AC69+AC70)</f>
        <v>9.2676564483922714</v>
      </c>
      <c r="AD71" s="65">
        <f ca="1">IF(AD$4&lt;=Inputs!$E$12,0,AC74+AD69+AD70)</f>
        <v>7.877507981133431</v>
      </c>
      <c r="AE71" s="65">
        <f ca="1">IF(AE$4&lt;=Inputs!$E$12,0,AD74+AE69+AE70)</f>
        <v>6.6958817839634168</v>
      </c>
      <c r="AF71" s="65">
        <f ca="1">IF(AF$4&lt;=Inputs!$E$12,0,AE74+AF69+AF70)</f>
        <v>5.6914995163689044</v>
      </c>
      <c r="AG71" s="65">
        <f ca="1">IF(AG$4&lt;=Inputs!$E$12,0,AF74+AG69+AG70)</f>
        <v>4.837774588913569</v>
      </c>
      <c r="AH71" s="65">
        <f ca="1">IF(AH$4&lt;=Inputs!$E$12,0,AG74+AH69+AH70)</f>
        <v>4.1121084005765338</v>
      </c>
      <c r="AI71" s="65">
        <f ca="1">IF(AI$4&lt;=Inputs!$E$12,0,AH74+AI69+AI70)</f>
        <v>3.4952921404900539</v>
      </c>
    </row>
    <row r="72" spans="2:35" x14ac:dyDescent="0.3">
      <c r="B72" s="64" t="s">
        <v>49</v>
      </c>
      <c r="E72" s="65">
        <f>E71*$C$67*E$3/E$2</f>
        <v>0</v>
      </c>
      <c r="F72" s="65">
        <f t="shared" ref="F72:AI72" si="188">F71*$C$67*F$3/F$2</f>
        <v>0</v>
      </c>
      <c r="G72" s="65">
        <f t="shared" ca="1" si="188"/>
        <v>26.016836634186099</v>
      </c>
      <c r="H72" s="65">
        <f t="shared" ca="1" si="188"/>
        <v>42.195267570298903</v>
      </c>
      <c r="I72" s="65">
        <f t="shared" ca="1" si="188"/>
        <v>35.865977434754072</v>
      </c>
      <c r="J72" s="65">
        <f t="shared" ca="1" si="188"/>
        <v>30.486080819540955</v>
      </c>
      <c r="K72" s="65">
        <f t="shared" ca="1" si="188"/>
        <v>25.913168696609819</v>
      </c>
      <c r="L72" s="65">
        <f t="shared" ca="1" si="188"/>
        <v>22.026193392118344</v>
      </c>
      <c r="M72" s="65">
        <f t="shared" ca="1" si="188"/>
        <v>18.722264383300594</v>
      </c>
      <c r="N72" s="65">
        <f t="shared" ca="1" si="188"/>
        <v>15.913924725805504</v>
      </c>
      <c r="O72" s="65">
        <f t="shared" ca="1" si="188"/>
        <v>13.526836016934679</v>
      </c>
      <c r="P72" s="65">
        <f t="shared" ca="1" si="188"/>
        <v>11.497810614394476</v>
      </c>
      <c r="Q72" s="65">
        <f t="shared" ca="1" si="188"/>
        <v>9.7731390222353038</v>
      </c>
      <c r="R72" s="65">
        <f t="shared" ca="1" si="188"/>
        <v>8.3071681689000094</v>
      </c>
      <c r="S72" s="65">
        <f t="shared" ca="1" si="188"/>
        <v>7.0610929435650069</v>
      </c>
      <c r="T72" s="65">
        <f t="shared" ca="1" si="188"/>
        <v>6.0019290020302556</v>
      </c>
      <c r="U72" s="65">
        <f t="shared" ca="1" si="188"/>
        <v>5.1016396517257165</v>
      </c>
      <c r="V72" s="65">
        <f t="shared" ca="1" si="188"/>
        <v>4.3363937039668592</v>
      </c>
      <c r="W72" s="65">
        <f t="shared" ca="1" si="188"/>
        <v>3.6859346483718309</v>
      </c>
      <c r="X72" s="65">
        <f t="shared" ca="1" si="188"/>
        <v>3.1330444511160565</v>
      </c>
      <c r="Y72" s="65">
        <f t="shared" ca="1" si="188"/>
        <v>2.6630877834486477</v>
      </c>
      <c r="Z72" s="65">
        <f t="shared" ca="1" si="188"/>
        <v>2.2636246159313504</v>
      </c>
      <c r="AA72" s="65">
        <f t="shared" ca="1" si="188"/>
        <v>1.9240809235416478</v>
      </c>
      <c r="AB72" s="65">
        <f t="shared" ca="1" si="188"/>
        <v>1.635468785010401</v>
      </c>
      <c r="AC72" s="65">
        <f t="shared" ca="1" si="188"/>
        <v>1.3901484672588407</v>
      </c>
      <c r="AD72" s="65">
        <f t="shared" ca="1" si="188"/>
        <v>1.1816261971700146</v>
      </c>
      <c r="AE72" s="65">
        <f t="shared" ca="1" si="188"/>
        <v>1.0043822675945124</v>
      </c>
      <c r="AF72" s="65">
        <f t="shared" ca="1" si="188"/>
        <v>0.85372492745533568</v>
      </c>
      <c r="AG72" s="65">
        <f t="shared" ca="1" si="188"/>
        <v>0.72566618833703533</v>
      </c>
      <c r="AH72" s="65">
        <f t="shared" ca="1" si="188"/>
        <v>0.61681626008648005</v>
      </c>
      <c r="AI72" s="65">
        <f t="shared" ca="1" si="188"/>
        <v>0.35048682833407113</v>
      </c>
    </row>
    <row r="73" spans="2:35" x14ac:dyDescent="0.3">
      <c r="B73" s="64" t="s">
        <v>135</v>
      </c>
      <c r="E73" s="65">
        <f>E71-E72</f>
        <v>0</v>
      </c>
      <c r="F73" s="65">
        <f t="shared" ref="F73:S73" si="189">F71-F72</f>
        <v>0</v>
      </c>
      <c r="G73" s="65">
        <f t="shared" ca="1" si="189"/>
        <v>281.30178380199271</v>
      </c>
      <c r="H73" s="65">
        <f t="shared" ca="1" si="189"/>
        <v>239.1065162316938</v>
      </c>
      <c r="I73" s="65">
        <f t="shared" ca="1" si="189"/>
        <v>203.24053879693975</v>
      </c>
      <c r="J73" s="65">
        <f t="shared" ca="1" si="189"/>
        <v>172.7544579773988</v>
      </c>
      <c r="K73" s="65">
        <f t="shared" ca="1" si="189"/>
        <v>146.84128928078897</v>
      </c>
      <c r="L73" s="65">
        <f t="shared" ca="1" si="189"/>
        <v>124.81509588867063</v>
      </c>
      <c r="M73" s="65">
        <f t="shared" ca="1" si="189"/>
        <v>106.09283150537003</v>
      </c>
      <c r="N73" s="65">
        <f t="shared" ca="1" si="189"/>
        <v>90.178906779564528</v>
      </c>
      <c r="O73" s="65">
        <f t="shared" ca="1" si="189"/>
        <v>76.652070762629847</v>
      </c>
      <c r="P73" s="65">
        <f t="shared" ca="1" si="189"/>
        <v>65.154260148235366</v>
      </c>
      <c r="Q73" s="65">
        <f t="shared" ca="1" si="189"/>
        <v>55.38112112600006</v>
      </c>
      <c r="R73" s="65">
        <f t="shared" ca="1" si="189"/>
        <v>47.073952957100047</v>
      </c>
      <c r="S73" s="65">
        <f t="shared" ca="1" si="189"/>
        <v>40.01286001353504</v>
      </c>
      <c r="T73" s="65">
        <f t="shared" ref="T73:AH73" ca="1" si="190">T71-T72</f>
        <v>34.01093101150478</v>
      </c>
      <c r="U73" s="65">
        <f t="shared" ca="1" si="190"/>
        <v>28.909291359779065</v>
      </c>
      <c r="V73" s="65">
        <f t="shared" ca="1" si="190"/>
        <v>24.572897655812206</v>
      </c>
      <c r="W73" s="65">
        <f t="shared" ca="1" si="190"/>
        <v>20.886963007440375</v>
      </c>
      <c r="X73" s="65">
        <f t="shared" ca="1" si="190"/>
        <v>17.753918556324319</v>
      </c>
      <c r="Y73" s="65">
        <f t="shared" ca="1" si="190"/>
        <v>15.090830772875671</v>
      </c>
      <c r="Z73" s="65">
        <f t="shared" ca="1" si="190"/>
        <v>12.827206156944321</v>
      </c>
      <c r="AA73" s="65">
        <f t="shared" ca="1" si="190"/>
        <v>10.903125233402672</v>
      </c>
      <c r="AB73" s="65">
        <f t="shared" ca="1" si="190"/>
        <v>9.2676564483922714</v>
      </c>
      <c r="AC73" s="65">
        <f t="shared" ca="1" si="190"/>
        <v>7.877507981133431</v>
      </c>
      <c r="AD73" s="65">
        <f t="shared" ca="1" si="190"/>
        <v>6.6958817839634168</v>
      </c>
      <c r="AE73" s="65">
        <f t="shared" ca="1" si="190"/>
        <v>5.6914995163689044</v>
      </c>
      <c r="AF73" s="65">
        <f t="shared" ca="1" si="190"/>
        <v>4.837774588913569</v>
      </c>
      <c r="AG73" s="65">
        <f t="shared" ca="1" si="190"/>
        <v>4.1121084005765338</v>
      </c>
      <c r="AH73" s="65">
        <f t="shared" ca="1" si="190"/>
        <v>3.4952921404900539</v>
      </c>
      <c r="AI73" s="65">
        <f t="shared" ref="AI73" ca="1" si="191">AI71-AI72</f>
        <v>3.1448053121559827</v>
      </c>
    </row>
    <row r="74" spans="2:35" x14ac:dyDescent="0.3">
      <c r="B74" s="64" t="s">
        <v>136</v>
      </c>
      <c r="E74" s="65">
        <f ca="1">IF(E$4&lt;=Inputs!$E$12, E70+D74, 0)</f>
        <v>41.555140328514575</v>
      </c>
      <c r="F74" s="65">
        <f ca="1">IF(F$4&lt;=Inputs!$E$12, F70+E74, 0)</f>
        <v>198.53806360961156</v>
      </c>
      <c r="G74" s="65">
        <f>IF(G$4&lt;=Inputs!$E$12, G70+F74, 0)</f>
        <v>0</v>
      </c>
      <c r="H74" s="65">
        <f>IF(H$4&lt;=Inputs!$E$12, H70+G74, 0)</f>
        <v>0</v>
      </c>
      <c r="I74" s="65">
        <f>IF(I$4&lt;=Inputs!$E$12, I70+H74, 0)</f>
        <v>0</v>
      </c>
      <c r="J74" s="65">
        <f>IF(J$4&lt;=Inputs!$E$12, J70+I74, 0)</f>
        <v>0</v>
      </c>
      <c r="K74" s="65">
        <f>IF(K$4&lt;=Inputs!$E$12, K70+J74, 0)</f>
        <v>0</v>
      </c>
      <c r="L74" s="65">
        <f>IF(L$4&lt;=Inputs!$E$12, L70+K74, 0)</f>
        <v>0</v>
      </c>
      <c r="M74" s="65">
        <f>IF(M$4&lt;=Inputs!$E$12, M70+L74, 0)</f>
        <v>0</v>
      </c>
      <c r="N74" s="65">
        <f>IF(N$4&lt;=Inputs!$E$12, N70+M74, 0)</f>
        <v>0</v>
      </c>
      <c r="O74" s="65">
        <f>IF(O$4&lt;=Inputs!$E$12, O70+N74, 0)</f>
        <v>0</v>
      </c>
      <c r="P74" s="65">
        <f>IF(P$4&lt;=Inputs!$E$12, P70+O74, 0)</f>
        <v>0</v>
      </c>
      <c r="Q74" s="65">
        <f>IF(Q$4&lt;=Inputs!$E$12, Q70+P74, 0)</f>
        <v>0</v>
      </c>
      <c r="R74" s="65">
        <f>IF(R$4&lt;=Inputs!$E$12, R70+Q74, 0)</f>
        <v>0</v>
      </c>
      <c r="S74" s="65">
        <f>IF(S$4&lt;=Inputs!$E$12, S70+R74, 0)</f>
        <v>0</v>
      </c>
      <c r="T74" s="65">
        <f>IF(T$4&lt;=Inputs!$E$12, T70+S74, 0)</f>
        <v>0</v>
      </c>
      <c r="U74" s="65">
        <f>IF(U$4&lt;=Inputs!$E$12, U70+T74, 0)</f>
        <v>0</v>
      </c>
      <c r="V74" s="65">
        <f>IF(V$4&lt;=Inputs!$E$12, V70+U74, 0)</f>
        <v>0</v>
      </c>
      <c r="W74" s="65">
        <f>IF(W$4&lt;=Inputs!$E$12, W70+V74, 0)</f>
        <v>0</v>
      </c>
      <c r="X74" s="65">
        <f>IF(X$4&lt;=Inputs!$E$12, X70+W74, 0)</f>
        <v>0</v>
      </c>
      <c r="Y74" s="65">
        <f>IF(Y$4&lt;=Inputs!$E$12, Y70+X74, 0)</f>
        <v>0</v>
      </c>
      <c r="Z74" s="65">
        <f>IF(Z$4&lt;=Inputs!$E$12, Z70+Y74, 0)</f>
        <v>0</v>
      </c>
      <c r="AA74" s="65">
        <f>IF(AA$4&lt;=Inputs!$E$12, AA70+Z74, 0)</f>
        <v>0</v>
      </c>
      <c r="AB74" s="65">
        <f>IF(AB$4&lt;=Inputs!$E$12, AB70+AA74, 0)</f>
        <v>0</v>
      </c>
      <c r="AC74" s="65">
        <f>IF(AC$4&lt;=Inputs!$E$12, AC70+AB74, 0)</f>
        <v>0</v>
      </c>
      <c r="AD74" s="65">
        <f>IF(AD$4&lt;=Inputs!$E$12, AD70+AC74, 0)</f>
        <v>0</v>
      </c>
      <c r="AE74" s="65">
        <f>IF(AE$4&lt;=Inputs!$E$12, AE70+AD74, 0)</f>
        <v>0</v>
      </c>
      <c r="AF74" s="65">
        <f>IF(AF$4&lt;=Inputs!$E$12, AF70+AE74, 0)</f>
        <v>0</v>
      </c>
      <c r="AG74" s="65">
        <f>IF(AG$4&lt;=Inputs!$E$12, AG70+AF74, 0)</f>
        <v>0</v>
      </c>
      <c r="AH74" s="65">
        <f>IF(AH$4&lt;=Inputs!$E$12, AH70+AG74, 0)</f>
        <v>0</v>
      </c>
      <c r="AI74" s="65">
        <f>IF(AI$4&lt;=Inputs!$E$12, AI70+AH74, 0)</f>
        <v>0</v>
      </c>
    </row>
    <row r="75" spans="2:35" x14ac:dyDescent="0.3">
      <c r="B75" s="64"/>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row>
    <row r="77" spans="2:35" s="66" customFormat="1" x14ac:dyDescent="0.3">
      <c r="B77" s="66" t="s">
        <v>293</v>
      </c>
    </row>
    <row r="78" spans="2:35" x14ac:dyDescent="0.3">
      <c r="B78" s="64" t="s">
        <v>129</v>
      </c>
      <c r="C78" s="64">
        <f ca="1">C32</f>
        <v>1.4500000000129192</v>
      </c>
    </row>
    <row r="79" spans="2:35" x14ac:dyDescent="0.3">
      <c r="B79" s="64" t="s">
        <v>130</v>
      </c>
      <c r="C79" s="26">
        <f>Inputs!F110</f>
        <v>0.2</v>
      </c>
    </row>
    <row r="81" spans="2:35" x14ac:dyDescent="0.3">
      <c r="B81" s="64" t="s">
        <v>131</v>
      </c>
      <c r="E81" s="65">
        <f>D85</f>
        <v>0</v>
      </c>
      <c r="F81" s="65">
        <f t="shared" ref="F81:S81" si="192">E85</f>
        <v>0</v>
      </c>
      <c r="G81" s="65">
        <f t="shared" si="192"/>
        <v>0</v>
      </c>
      <c r="H81" s="65">
        <f t="shared" ca="1" si="192"/>
        <v>1.2863287671347485</v>
      </c>
      <c r="I81" s="65">
        <f t="shared" ca="1" si="192"/>
        <v>1.0290630137077987</v>
      </c>
      <c r="J81" s="65">
        <f t="shared" ca="1" si="192"/>
        <v>0.82325041096623897</v>
      </c>
      <c r="K81" s="65">
        <f t="shared" ca="1" si="192"/>
        <v>0.65860032877299113</v>
      </c>
      <c r="L81" s="65">
        <f t="shared" ca="1" si="192"/>
        <v>0.52688026301839286</v>
      </c>
      <c r="M81" s="65">
        <f t="shared" ca="1" si="192"/>
        <v>0.42150421041471431</v>
      </c>
      <c r="N81" s="65">
        <f t="shared" ca="1" si="192"/>
        <v>0.33720336833177145</v>
      </c>
      <c r="O81" s="65">
        <f t="shared" ca="1" si="192"/>
        <v>0.26976269466541714</v>
      </c>
      <c r="P81" s="65">
        <f t="shared" ca="1" si="192"/>
        <v>0.2158101557323337</v>
      </c>
      <c r="Q81" s="65">
        <f t="shared" ca="1" si="192"/>
        <v>0.17264812458586695</v>
      </c>
      <c r="R81" s="65">
        <f t="shared" ca="1" si="192"/>
        <v>0.13811849966869355</v>
      </c>
      <c r="S81" s="65">
        <f t="shared" ca="1" si="192"/>
        <v>0.11049479973495484</v>
      </c>
      <c r="T81" s="65">
        <f t="shared" ref="T81" ca="1" si="193">S85</f>
        <v>8.8395839787963865E-2</v>
      </c>
      <c r="U81" s="65">
        <f t="shared" ref="U81" ca="1" si="194">T85</f>
        <v>7.0716671830371086E-2</v>
      </c>
      <c r="V81" s="65">
        <f t="shared" ref="V81" ca="1" si="195">U85</f>
        <v>5.6573337464296866E-2</v>
      </c>
      <c r="W81" s="65">
        <f t="shared" ref="W81" ca="1" si="196">V85</f>
        <v>4.5258669971437494E-2</v>
      </c>
      <c r="X81" s="65">
        <f t="shared" ref="X81" ca="1" si="197">W85</f>
        <v>3.6206935977149995E-2</v>
      </c>
      <c r="Y81" s="65">
        <f t="shared" ref="Y81" ca="1" si="198">X85</f>
        <v>2.8965548781719995E-2</v>
      </c>
      <c r="Z81" s="65">
        <f t="shared" ref="Z81" ca="1" si="199">Y85</f>
        <v>2.3172439025375996E-2</v>
      </c>
      <c r="AA81" s="65">
        <f t="shared" ref="AA81" ca="1" si="200">Z85</f>
        <v>1.8537951220300795E-2</v>
      </c>
      <c r="AB81" s="65">
        <f t="shared" ref="AB81" ca="1" si="201">AA85</f>
        <v>1.4830360976240636E-2</v>
      </c>
      <c r="AC81" s="65">
        <f t="shared" ref="AC81" ca="1" si="202">AB85</f>
        <v>1.1864288780992509E-2</v>
      </c>
      <c r="AD81" s="65">
        <f t="shared" ref="AD81" ca="1" si="203">AC85</f>
        <v>9.491431024794007E-3</v>
      </c>
      <c r="AE81" s="65">
        <f t="shared" ref="AE81" ca="1" si="204">AD85</f>
        <v>7.5931448198352054E-3</v>
      </c>
      <c r="AF81" s="65">
        <f t="shared" ref="AF81" ca="1" si="205">AE85</f>
        <v>6.0745158558681645E-3</v>
      </c>
      <c r="AG81" s="65">
        <f t="shared" ref="AG81" ca="1" si="206">AF85</f>
        <v>4.8596126846945312E-3</v>
      </c>
      <c r="AH81" s="65">
        <f t="shared" ref="AH81:AI81" ca="1" si="207">AG85</f>
        <v>3.8876901477556251E-3</v>
      </c>
      <c r="AI81" s="65">
        <f t="shared" ca="1" si="207"/>
        <v>3.1101521182044997E-3</v>
      </c>
    </row>
    <row r="82" spans="2:35" x14ac:dyDescent="0.3">
      <c r="B82" s="64" t="s">
        <v>132</v>
      </c>
      <c r="E82" s="65">
        <f ca="1">E36</f>
        <v>1.4500000000129192</v>
      </c>
      <c r="F82" s="65">
        <f t="shared" ref="F82:AI82" ca="1" si="208">F36</f>
        <v>0</v>
      </c>
      <c r="G82" s="65">
        <f t="shared" ca="1" si="208"/>
        <v>0</v>
      </c>
      <c r="H82" s="65">
        <f t="shared" ca="1" si="208"/>
        <v>0</v>
      </c>
      <c r="I82" s="65">
        <f t="shared" si="208"/>
        <v>0</v>
      </c>
      <c r="J82" s="65">
        <f t="shared" si="208"/>
        <v>0</v>
      </c>
      <c r="K82" s="65">
        <f t="shared" si="208"/>
        <v>0</v>
      </c>
      <c r="L82" s="65">
        <f t="shared" si="208"/>
        <v>0</v>
      </c>
      <c r="M82" s="65">
        <f t="shared" si="208"/>
        <v>0</v>
      </c>
      <c r="N82" s="65">
        <f t="shared" si="208"/>
        <v>0</v>
      </c>
      <c r="O82" s="65">
        <f t="shared" si="208"/>
        <v>0</v>
      </c>
      <c r="P82" s="65">
        <f t="shared" si="208"/>
        <v>0</v>
      </c>
      <c r="Q82" s="65">
        <f t="shared" si="208"/>
        <v>0</v>
      </c>
      <c r="R82" s="65">
        <f t="shared" si="208"/>
        <v>0</v>
      </c>
      <c r="S82" s="65">
        <f t="shared" si="208"/>
        <v>0</v>
      </c>
      <c r="T82" s="65">
        <f t="shared" si="208"/>
        <v>0</v>
      </c>
      <c r="U82" s="65">
        <f t="shared" si="208"/>
        <v>0</v>
      </c>
      <c r="V82" s="65">
        <f t="shared" si="208"/>
        <v>0</v>
      </c>
      <c r="W82" s="65">
        <f t="shared" si="208"/>
        <v>0</v>
      </c>
      <c r="X82" s="65">
        <f t="shared" si="208"/>
        <v>0</v>
      </c>
      <c r="Y82" s="65">
        <f t="shared" si="208"/>
        <v>0</v>
      </c>
      <c r="Z82" s="65">
        <f t="shared" si="208"/>
        <v>0</v>
      </c>
      <c r="AA82" s="65">
        <f t="shared" si="208"/>
        <v>0</v>
      </c>
      <c r="AB82" s="65">
        <f t="shared" si="208"/>
        <v>0</v>
      </c>
      <c r="AC82" s="65">
        <f t="shared" si="208"/>
        <v>0</v>
      </c>
      <c r="AD82" s="65">
        <f t="shared" si="208"/>
        <v>0</v>
      </c>
      <c r="AE82" s="65">
        <f t="shared" si="208"/>
        <v>0</v>
      </c>
      <c r="AF82" s="65">
        <f t="shared" si="208"/>
        <v>0</v>
      </c>
      <c r="AG82" s="65">
        <f t="shared" si="208"/>
        <v>0</v>
      </c>
      <c r="AH82" s="65">
        <f t="shared" si="208"/>
        <v>0</v>
      </c>
      <c r="AI82" s="65">
        <f t="shared" si="208"/>
        <v>0</v>
      </c>
    </row>
    <row r="83" spans="2:35" x14ac:dyDescent="0.3">
      <c r="B83" s="64" t="s">
        <v>133</v>
      </c>
      <c r="E83" s="65">
        <f>IF(E$4&lt;=Inputs!$E$12,0,D86+E81+E82)</f>
        <v>0</v>
      </c>
      <c r="F83" s="65">
        <f>IF(F$4&lt;=Inputs!$E$12,0,E86+F81+F82)</f>
        <v>0</v>
      </c>
      <c r="G83" s="65">
        <f ca="1">IF(G$4&lt;=Inputs!$E$12,0,F86+G81+G82)</f>
        <v>1.4500000000129192</v>
      </c>
      <c r="H83" s="65">
        <f ca="1">IF(H$4&lt;=Inputs!$E$12,0,G86+H81+H82)</f>
        <v>1.2863287671347485</v>
      </c>
      <c r="I83" s="65">
        <f ca="1">IF(I$4&lt;=Inputs!$E$12,0,H86+I81+I82)</f>
        <v>1.0290630137077987</v>
      </c>
      <c r="J83" s="65">
        <f ca="1">IF(J$4&lt;=Inputs!$E$12,0,I86+J81+J82)</f>
        <v>0.82325041096623897</v>
      </c>
      <c r="K83" s="65">
        <f ca="1">IF(K$4&lt;=Inputs!$E$12,0,J86+K81+K82)</f>
        <v>0.65860032877299113</v>
      </c>
      <c r="L83" s="65">
        <f ca="1">IF(L$4&lt;=Inputs!$E$12,0,K86+L81+L82)</f>
        <v>0.52688026301839286</v>
      </c>
      <c r="M83" s="65">
        <f ca="1">IF(M$4&lt;=Inputs!$E$12,0,L86+M81+M82)</f>
        <v>0.42150421041471431</v>
      </c>
      <c r="N83" s="65">
        <f ca="1">IF(N$4&lt;=Inputs!$E$12,0,M86+N81+N82)</f>
        <v>0.33720336833177145</v>
      </c>
      <c r="O83" s="65">
        <f ca="1">IF(O$4&lt;=Inputs!$E$12,0,N86+O81+O82)</f>
        <v>0.26976269466541714</v>
      </c>
      <c r="P83" s="65">
        <f ca="1">IF(P$4&lt;=Inputs!$E$12,0,O86+P81+P82)</f>
        <v>0.2158101557323337</v>
      </c>
      <c r="Q83" s="65">
        <f ca="1">IF(Q$4&lt;=Inputs!$E$12,0,P86+Q81+Q82)</f>
        <v>0.17264812458586695</v>
      </c>
      <c r="R83" s="65">
        <f ca="1">IF(R$4&lt;=Inputs!$E$12,0,Q86+R81+R82)</f>
        <v>0.13811849966869355</v>
      </c>
      <c r="S83" s="65">
        <f ca="1">IF(S$4&lt;=Inputs!$E$12,0,R86+S81+S82)</f>
        <v>0.11049479973495484</v>
      </c>
      <c r="T83" s="65">
        <f ca="1">IF(T$4&lt;=Inputs!$E$12,0,S86+T81+T82)</f>
        <v>8.8395839787963865E-2</v>
      </c>
      <c r="U83" s="65">
        <f ca="1">IF(U$4&lt;=Inputs!$E$12,0,T86+U81+U82)</f>
        <v>7.0716671830371086E-2</v>
      </c>
      <c r="V83" s="65">
        <f ca="1">IF(V$4&lt;=Inputs!$E$12,0,U86+V81+V82)</f>
        <v>5.6573337464296866E-2</v>
      </c>
      <c r="W83" s="65">
        <f ca="1">IF(W$4&lt;=Inputs!$E$12,0,V86+W81+W82)</f>
        <v>4.5258669971437494E-2</v>
      </c>
      <c r="X83" s="65">
        <f ca="1">IF(X$4&lt;=Inputs!$E$12,0,W86+X81+X82)</f>
        <v>3.6206935977149995E-2</v>
      </c>
      <c r="Y83" s="65">
        <f ca="1">IF(Y$4&lt;=Inputs!$E$12,0,X86+Y81+Y82)</f>
        <v>2.8965548781719995E-2</v>
      </c>
      <c r="Z83" s="65">
        <f ca="1">IF(Z$4&lt;=Inputs!$E$12,0,Y86+Z81+Z82)</f>
        <v>2.3172439025375996E-2</v>
      </c>
      <c r="AA83" s="65">
        <f ca="1">IF(AA$4&lt;=Inputs!$E$12,0,Z86+AA81+AA82)</f>
        <v>1.8537951220300795E-2</v>
      </c>
      <c r="AB83" s="65">
        <f ca="1">IF(AB$4&lt;=Inputs!$E$12,0,AA86+AB81+AB82)</f>
        <v>1.4830360976240636E-2</v>
      </c>
      <c r="AC83" s="65">
        <f ca="1">IF(AC$4&lt;=Inputs!$E$12,0,AB86+AC81+AC82)</f>
        <v>1.1864288780992509E-2</v>
      </c>
      <c r="AD83" s="65">
        <f ca="1">IF(AD$4&lt;=Inputs!$E$12,0,AC86+AD81+AD82)</f>
        <v>9.491431024794007E-3</v>
      </c>
      <c r="AE83" s="65">
        <f ca="1">IF(AE$4&lt;=Inputs!$E$12,0,AD86+AE81+AE82)</f>
        <v>7.5931448198352054E-3</v>
      </c>
      <c r="AF83" s="65">
        <f ca="1">IF(AF$4&lt;=Inputs!$E$12,0,AE86+AF81+AF82)</f>
        <v>6.0745158558681645E-3</v>
      </c>
      <c r="AG83" s="65">
        <f ca="1">IF(AG$4&lt;=Inputs!$E$12,0,AF86+AG81+AG82)</f>
        <v>4.8596126846945312E-3</v>
      </c>
      <c r="AH83" s="65">
        <f ca="1">IF(AH$4&lt;=Inputs!$E$12,0,AG86+AH81+AH82)</f>
        <v>3.8876901477556251E-3</v>
      </c>
      <c r="AI83" s="65">
        <f ca="1">IF(AI$4&lt;=Inputs!$E$12,0,AH86+AI81+AI82)</f>
        <v>3.1101521182044997E-3</v>
      </c>
    </row>
    <row r="84" spans="2:35" x14ac:dyDescent="0.3">
      <c r="B84" s="64" t="s">
        <v>49</v>
      </c>
      <c r="E84" s="65">
        <f>E83*$C$79*E$3/E$2</f>
        <v>0</v>
      </c>
      <c r="F84" s="65">
        <f t="shared" ref="F84:AI84" si="209">F83*$C$79*F$3/F$2</f>
        <v>0</v>
      </c>
      <c r="G84" s="65">
        <f t="shared" ca="1" si="209"/>
        <v>0.16367123287817062</v>
      </c>
      <c r="H84" s="65">
        <f t="shared" ca="1" si="209"/>
        <v>0.25726575342694974</v>
      </c>
      <c r="I84" s="65">
        <f t="shared" ca="1" si="209"/>
        <v>0.20581260274155977</v>
      </c>
      <c r="J84" s="65">
        <f t="shared" ca="1" si="209"/>
        <v>0.16465008219324781</v>
      </c>
      <c r="K84" s="65">
        <f t="shared" ca="1" si="209"/>
        <v>0.13172006575459824</v>
      </c>
      <c r="L84" s="65">
        <f t="shared" ca="1" si="209"/>
        <v>0.10537605260367858</v>
      </c>
      <c r="M84" s="65">
        <f t="shared" ca="1" si="209"/>
        <v>8.4300842082942862E-2</v>
      </c>
      <c r="N84" s="65">
        <f t="shared" ca="1" si="209"/>
        <v>6.7440673666354298E-2</v>
      </c>
      <c r="O84" s="65">
        <f t="shared" ca="1" si="209"/>
        <v>5.3952538933083431E-2</v>
      </c>
      <c r="P84" s="65">
        <f t="shared" ca="1" si="209"/>
        <v>4.3162031146466745E-2</v>
      </c>
      <c r="Q84" s="65">
        <f t="shared" ca="1" si="209"/>
        <v>3.4529624917173395E-2</v>
      </c>
      <c r="R84" s="65">
        <f t="shared" ca="1" si="209"/>
        <v>2.7623699933738713E-2</v>
      </c>
      <c r="S84" s="65">
        <f t="shared" ca="1" si="209"/>
        <v>2.209895994699097E-2</v>
      </c>
      <c r="T84" s="65">
        <f t="shared" ca="1" si="209"/>
        <v>1.7679167957592775E-2</v>
      </c>
      <c r="U84" s="65">
        <f t="shared" ca="1" si="209"/>
        <v>1.4143334366074217E-2</v>
      </c>
      <c r="V84" s="65">
        <f t="shared" ca="1" si="209"/>
        <v>1.1314667492859374E-2</v>
      </c>
      <c r="W84" s="65">
        <f t="shared" ca="1" si="209"/>
        <v>9.0517339942874989E-3</v>
      </c>
      <c r="X84" s="65">
        <f t="shared" ca="1" si="209"/>
        <v>7.2413871954299996E-3</v>
      </c>
      <c r="Y84" s="65">
        <f t="shared" ca="1" si="209"/>
        <v>5.7931097563439981E-3</v>
      </c>
      <c r="Z84" s="65">
        <f t="shared" ca="1" si="209"/>
        <v>4.6344878050751997E-3</v>
      </c>
      <c r="AA84" s="65">
        <f t="shared" ca="1" si="209"/>
        <v>3.707590244060159E-3</v>
      </c>
      <c r="AB84" s="65">
        <f t="shared" ca="1" si="209"/>
        <v>2.9660721952481273E-3</v>
      </c>
      <c r="AC84" s="65">
        <f t="shared" ca="1" si="209"/>
        <v>2.3728577561985022E-3</v>
      </c>
      <c r="AD84" s="65">
        <f t="shared" ca="1" si="209"/>
        <v>1.8982862049588018E-3</v>
      </c>
      <c r="AE84" s="65">
        <f t="shared" ca="1" si="209"/>
        <v>1.5186289639670409E-3</v>
      </c>
      <c r="AF84" s="65">
        <f t="shared" ca="1" si="209"/>
        <v>1.214903171173633E-3</v>
      </c>
      <c r="AG84" s="65">
        <f t="shared" ca="1" si="209"/>
        <v>9.7192253693890627E-4</v>
      </c>
      <c r="AH84" s="65">
        <f t="shared" ca="1" si="209"/>
        <v>7.7753802955112515E-4</v>
      </c>
      <c r="AI84" s="65">
        <f t="shared" ca="1" si="209"/>
        <v>4.1582307772158796E-4</v>
      </c>
    </row>
    <row r="85" spans="2:35" x14ac:dyDescent="0.3">
      <c r="B85" s="64" t="s">
        <v>135</v>
      </c>
      <c r="E85" s="65">
        <f>E83-E84</f>
        <v>0</v>
      </c>
      <c r="F85" s="65">
        <f t="shared" ref="F85:S85" si="210">F83-F84</f>
        <v>0</v>
      </c>
      <c r="G85" s="65">
        <f t="shared" ca="1" si="210"/>
        <v>1.2863287671347485</v>
      </c>
      <c r="H85" s="65">
        <f t="shared" ca="1" si="210"/>
        <v>1.0290630137077987</v>
      </c>
      <c r="I85" s="65">
        <f t="shared" ca="1" si="210"/>
        <v>0.82325041096623897</v>
      </c>
      <c r="J85" s="65">
        <f t="shared" ca="1" si="210"/>
        <v>0.65860032877299113</v>
      </c>
      <c r="K85" s="65">
        <f t="shared" ca="1" si="210"/>
        <v>0.52688026301839286</v>
      </c>
      <c r="L85" s="65">
        <f t="shared" ca="1" si="210"/>
        <v>0.42150421041471431</v>
      </c>
      <c r="M85" s="65">
        <f t="shared" ca="1" si="210"/>
        <v>0.33720336833177145</v>
      </c>
      <c r="N85" s="65">
        <f t="shared" ca="1" si="210"/>
        <v>0.26976269466541714</v>
      </c>
      <c r="O85" s="65">
        <f t="shared" ca="1" si="210"/>
        <v>0.2158101557323337</v>
      </c>
      <c r="P85" s="65">
        <f t="shared" ca="1" si="210"/>
        <v>0.17264812458586695</v>
      </c>
      <c r="Q85" s="65">
        <f t="shared" ca="1" si="210"/>
        <v>0.13811849966869355</v>
      </c>
      <c r="R85" s="65">
        <f t="shared" ca="1" si="210"/>
        <v>0.11049479973495484</v>
      </c>
      <c r="S85" s="65">
        <f t="shared" ca="1" si="210"/>
        <v>8.8395839787963865E-2</v>
      </c>
      <c r="T85" s="65">
        <f t="shared" ref="T85:AH85" ca="1" si="211">T83-T84</f>
        <v>7.0716671830371086E-2</v>
      </c>
      <c r="U85" s="65">
        <f t="shared" ca="1" si="211"/>
        <v>5.6573337464296866E-2</v>
      </c>
      <c r="V85" s="65">
        <f t="shared" ca="1" si="211"/>
        <v>4.5258669971437494E-2</v>
      </c>
      <c r="W85" s="65">
        <f t="shared" ca="1" si="211"/>
        <v>3.6206935977149995E-2</v>
      </c>
      <c r="X85" s="65">
        <f t="shared" ca="1" si="211"/>
        <v>2.8965548781719995E-2</v>
      </c>
      <c r="Y85" s="65">
        <f t="shared" ca="1" si="211"/>
        <v>2.3172439025375996E-2</v>
      </c>
      <c r="Z85" s="65">
        <f t="shared" ca="1" si="211"/>
        <v>1.8537951220300795E-2</v>
      </c>
      <c r="AA85" s="65">
        <f t="shared" ca="1" si="211"/>
        <v>1.4830360976240636E-2</v>
      </c>
      <c r="AB85" s="65">
        <f t="shared" ca="1" si="211"/>
        <v>1.1864288780992509E-2</v>
      </c>
      <c r="AC85" s="65">
        <f t="shared" ca="1" si="211"/>
        <v>9.491431024794007E-3</v>
      </c>
      <c r="AD85" s="65">
        <f t="shared" ca="1" si="211"/>
        <v>7.5931448198352054E-3</v>
      </c>
      <c r="AE85" s="65">
        <f t="shared" ca="1" si="211"/>
        <v>6.0745158558681645E-3</v>
      </c>
      <c r="AF85" s="65">
        <f t="shared" ca="1" si="211"/>
        <v>4.8596126846945312E-3</v>
      </c>
      <c r="AG85" s="65">
        <f t="shared" ca="1" si="211"/>
        <v>3.8876901477556251E-3</v>
      </c>
      <c r="AH85" s="65">
        <f t="shared" ca="1" si="211"/>
        <v>3.1101521182044997E-3</v>
      </c>
      <c r="AI85" s="65">
        <f t="shared" ref="AI85" ca="1" si="212">AI83-AI84</f>
        <v>2.6943290404829118E-3</v>
      </c>
    </row>
    <row r="86" spans="2:35" x14ac:dyDescent="0.3">
      <c r="B86" s="64" t="s">
        <v>136</v>
      </c>
      <c r="E86" s="65">
        <f ca="1">IF(E$4&lt;=Inputs!$E$12, E82+D86, 0)</f>
        <v>1.4500000000129192</v>
      </c>
      <c r="F86" s="65">
        <f ca="1">IF(F$4&lt;=Inputs!$E$12, F82+E86, 0)</f>
        <v>1.4500000000129192</v>
      </c>
      <c r="G86" s="65">
        <f>IF(G$4&lt;=Inputs!$E$12, G82+F86, 0)</f>
        <v>0</v>
      </c>
      <c r="H86" s="65">
        <f>IF(H$4&lt;=Inputs!$E$12, H82+G86, 0)</f>
        <v>0</v>
      </c>
      <c r="I86" s="65">
        <f>IF(I$4&lt;=Inputs!$E$12, I82+H86, 0)</f>
        <v>0</v>
      </c>
      <c r="J86" s="65">
        <f>IF(J$4&lt;=Inputs!$E$12, J82+I86, 0)</f>
        <v>0</v>
      </c>
      <c r="K86" s="65">
        <f>IF(K$4&lt;=Inputs!$E$12, K82+J86, 0)</f>
        <v>0</v>
      </c>
      <c r="L86" s="65">
        <f>IF(L$4&lt;=Inputs!$E$12, L82+K86, 0)</f>
        <v>0</v>
      </c>
      <c r="M86" s="65">
        <f>IF(M$4&lt;=Inputs!$E$12, M82+L86, 0)</f>
        <v>0</v>
      </c>
      <c r="N86" s="65">
        <f>IF(N$4&lt;=Inputs!$E$12, N82+M86, 0)</f>
        <v>0</v>
      </c>
      <c r="O86" s="65">
        <f>IF(O$4&lt;=Inputs!$E$12, O82+N86, 0)</f>
        <v>0</v>
      </c>
      <c r="P86" s="65">
        <f>IF(P$4&lt;=Inputs!$E$12, P82+O86, 0)</f>
        <v>0</v>
      </c>
      <c r="Q86" s="65">
        <f>IF(Q$4&lt;=Inputs!$E$12, Q82+P86, 0)</f>
        <v>0</v>
      </c>
      <c r="R86" s="65">
        <f>IF(R$4&lt;=Inputs!$E$12, R82+Q86, 0)</f>
        <v>0</v>
      </c>
      <c r="S86" s="65">
        <f>IF(S$4&lt;=Inputs!$E$12, S82+R86, 0)</f>
        <v>0</v>
      </c>
      <c r="T86" s="65">
        <f>IF(T$4&lt;=Inputs!$E$12, T82+S86, 0)</f>
        <v>0</v>
      </c>
      <c r="U86" s="65">
        <f>IF(U$4&lt;=Inputs!$E$12, U82+T86, 0)</f>
        <v>0</v>
      </c>
      <c r="V86" s="65">
        <f>IF(V$4&lt;=Inputs!$E$12, V82+U86, 0)</f>
        <v>0</v>
      </c>
      <c r="W86" s="65">
        <f>IF(W$4&lt;=Inputs!$E$12, W82+V86, 0)</f>
        <v>0</v>
      </c>
      <c r="X86" s="65">
        <f>IF(X$4&lt;=Inputs!$E$12, X82+W86, 0)</f>
        <v>0</v>
      </c>
      <c r="Y86" s="65">
        <f>IF(Y$4&lt;=Inputs!$E$12, Y82+X86, 0)</f>
        <v>0</v>
      </c>
      <c r="Z86" s="65">
        <f>IF(Z$4&lt;=Inputs!$E$12, Z82+Y86, 0)</f>
        <v>0</v>
      </c>
      <c r="AA86" s="65">
        <f>IF(AA$4&lt;=Inputs!$E$12, AA82+Z86, 0)</f>
        <v>0</v>
      </c>
      <c r="AB86" s="65">
        <f>IF(AB$4&lt;=Inputs!$E$12, AB82+AA86, 0)</f>
        <v>0</v>
      </c>
      <c r="AC86" s="65">
        <f>IF(AC$4&lt;=Inputs!$E$12, AC82+AB86, 0)</f>
        <v>0</v>
      </c>
      <c r="AD86" s="65">
        <f>IF(AD$4&lt;=Inputs!$E$12, AD82+AC86, 0)</f>
        <v>0</v>
      </c>
      <c r="AE86" s="65">
        <f>IF(AE$4&lt;=Inputs!$E$12, AE82+AD86, 0)</f>
        <v>0</v>
      </c>
      <c r="AF86" s="65">
        <f>IF(AF$4&lt;=Inputs!$E$12, AF82+AE86, 0)</f>
        <v>0</v>
      </c>
      <c r="AG86" s="65">
        <f>IF(AG$4&lt;=Inputs!$E$12, AG82+AF86, 0)</f>
        <v>0</v>
      </c>
      <c r="AH86" s="65">
        <f>IF(AH$4&lt;=Inputs!$E$12, AH82+AG86, 0)</f>
        <v>0</v>
      </c>
      <c r="AI86" s="65">
        <f>IF(AI$4&lt;=Inputs!$E$12, AI82+AH86, 0)</f>
        <v>0</v>
      </c>
    </row>
    <row r="89" spans="2:35" s="66" customFormat="1" x14ac:dyDescent="0.3">
      <c r="B89" s="66" t="s">
        <v>360</v>
      </c>
    </row>
    <row r="90" spans="2:35" x14ac:dyDescent="0.3">
      <c r="B90" s="64"/>
      <c r="C90" s="64"/>
    </row>
    <row r="91" spans="2:35" x14ac:dyDescent="0.3">
      <c r="B91" s="64" t="s">
        <v>130</v>
      </c>
      <c r="C91" s="26">
        <f>C45</f>
        <v>0.2</v>
      </c>
    </row>
    <row r="93" spans="2:35" x14ac:dyDescent="0.3">
      <c r="B93" s="64" t="s">
        <v>131</v>
      </c>
      <c r="E93" s="65">
        <f>E47</f>
        <v>0</v>
      </c>
      <c r="F93" s="65">
        <f t="shared" ref="F93:S93" si="213">E97</f>
        <v>0</v>
      </c>
      <c r="G93" s="65">
        <f t="shared" si="213"/>
        <v>0</v>
      </c>
      <c r="H93" s="65">
        <f t="shared" si="213"/>
        <v>0</v>
      </c>
      <c r="I93" s="65">
        <f t="shared" si="213"/>
        <v>0</v>
      </c>
      <c r="J93" s="65">
        <f t="shared" si="213"/>
        <v>0</v>
      </c>
      <c r="K93" s="65">
        <f t="shared" si="213"/>
        <v>0</v>
      </c>
      <c r="L93" s="65">
        <f t="shared" si="213"/>
        <v>0</v>
      </c>
      <c r="M93" s="65">
        <f t="shared" si="213"/>
        <v>0</v>
      </c>
      <c r="N93" s="65">
        <f t="shared" si="213"/>
        <v>0</v>
      </c>
      <c r="O93" s="65">
        <f t="shared" si="213"/>
        <v>0</v>
      </c>
      <c r="P93" s="65">
        <f t="shared" si="213"/>
        <v>0</v>
      </c>
      <c r="Q93" s="65">
        <f t="shared" si="213"/>
        <v>0</v>
      </c>
      <c r="R93" s="65">
        <f t="shared" si="213"/>
        <v>0</v>
      </c>
      <c r="S93" s="65">
        <f t="shared" si="213"/>
        <v>0</v>
      </c>
      <c r="T93" s="65">
        <f t="shared" ref="T93" si="214">S97</f>
        <v>0</v>
      </c>
      <c r="U93" s="65">
        <f t="shared" ref="U93" si="215">T97</f>
        <v>0</v>
      </c>
      <c r="V93" s="65">
        <f t="shared" ref="V93" si="216">U97</f>
        <v>0</v>
      </c>
      <c r="W93" s="65">
        <f t="shared" ref="W93" si="217">V97</f>
        <v>0</v>
      </c>
      <c r="X93" s="65">
        <f t="shared" ref="X93" si="218">W97</f>
        <v>0</v>
      </c>
      <c r="Y93" s="65">
        <f t="shared" ref="Y93" si="219">X97</f>
        <v>0</v>
      </c>
      <c r="Z93" s="65">
        <f t="shared" ref="Z93" si="220">Y97</f>
        <v>0</v>
      </c>
      <c r="AA93" s="65">
        <f t="shared" ref="AA93" si="221">Z97</f>
        <v>0</v>
      </c>
      <c r="AB93" s="65">
        <f t="shared" ref="AB93" si="222">AA97</f>
        <v>0</v>
      </c>
      <c r="AC93" s="65">
        <f t="shared" ref="AC93" si="223">AB97</f>
        <v>0</v>
      </c>
      <c r="AD93" s="65">
        <f t="shared" ref="AD93" si="224">AC97</f>
        <v>0</v>
      </c>
      <c r="AE93" s="65">
        <f t="shared" ref="AE93" si="225">AD97</f>
        <v>0</v>
      </c>
      <c r="AF93" s="65">
        <f t="shared" ref="AF93" si="226">AE97</f>
        <v>0</v>
      </c>
      <c r="AG93" s="65">
        <f t="shared" ref="AG93" si="227">AF97</f>
        <v>0</v>
      </c>
      <c r="AH93" s="65">
        <f t="shared" ref="AH93:AI93" si="228">AG97</f>
        <v>0</v>
      </c>
      <c r="AI93" s="65">
        <f t="shared" si="228"/>
        <v>0</v>
      </c>
    </row>
    <row r="94" spans="2:35" x14ac:dyDescent="0.3">
      <c r="B94" s="64" t="s">
        <v>132</v>
      </c>
      <c r="E94" s="65">
        <f>E48</f>
        <v>0</v>
      </c>
      <c r="F94" s="65">
        <f t="shared" ref="F94:AI94" si="229">F48</f>
        <v>0</v>
      </c>
      <c r="G94" s="65">
        <f t="shared" si="229"/>
        <v>0</v>
      </c>
      <c r="H94" s="65">
        <f t="shared" si="229"/>
        <v>0</v>
      </c>
      <c r="I94" s="65">
        <f t="shared" si="229"/>
        <v>0</v>
      </c>
      <c r="J94" s="65">
        <f t="shared" si="229"/>
        <v>0</v>
      </c>
      <c r="K94" s="65">
        <f t="shared" si="229"/>
        <v>0</v>
      </c>
      <c r="L94" s="65">
        <f t="shared" si="229"/>
        <v>0</v>
      </c>
      <c r="M94" s="65">
        <f t="shared" si="229"/>
        <v>0</v>
      </c>
      <c r="N94" s="65">
        <f t="shared" si="229"/>
        <v>0</v>
      </c>
      <c r="O94" s="65">
        <f t="shared" si="229"/>
        <v>0</v>
      </c>
      <c r="P94" s="65">
        <f t="shared" si="229"/>
        <v>0</v>
      </c>
      <c r="Q94" s="65">
        <f t="shared" si="229"/>
        <v>0</v>
      </c>
      <c r="R94" s="65">
        <f t="shared" si="229"/>
        <v>0</v>
      </c>
      <c r="S94" s="65">
        <f t="shared" si="229"/>
        <v>0</v>
      </c>
      <c r="T94" s="65">
        <f t="shared" si="229"/>
        <v>0</v>
      </c>
      <c r="U94" s="65">
        <f t="shared" si="229"/>
        <v>0</v>
      </c>
      <c r="V94" s="65">
        <f t="shared" si="229"/>
        <v>0</v>
      </c>
      <c r="W94" s="65">
        <f t="shared" si="229"/>
        <v>0</v>
      </c>
      <c r="X94" s="65">
        <f t="shared" si="229"/>
        <v>0</v>
      </c>
      <c r="Y94" s="65">
        <f t="shared" si="229"/>
        <v>0</v>
      </c>
      <c r="Z94" s="65">
        <f t="shared" si="229"/>
        <v>0</v>
      </c>
      <c r="AA94" s="65">
        <f t="shared" si="229"/>
        <v>0</v>
      </c>
      <c r="AB94" s="65">
        <f t="shared" si="229"/>
        <v>0</v>
      </c>
      <c r="AC94" s="65">
        <f t="shared" si="229"/>
        <v>0</v>
      </c>
      <c r="AD94" s="65">
        <f t="shared" si="229"/>
        <v>0</v>
      </c>
      <c r="AE94" s="65">
        <f t="shared" si="229"/>
        <v>0</v>
      </c>
      <c r="AF94" s="65">
        <f t="shared" si="229"/>
        <v>0</v>
      </c>
      <c r="AG94" s="65">
        <f t="shared" si="229"/>
        <v>0</v>
      </c>
      <c r="AH94" s="65">
        <f t="shared" si="229"/>
        <v>0</v>
      </c>
      <c r="AI94" s="65">
        <f t="shared" si="229"/>
        <v>0</v>
      </c>
    </row>
    <row r="95" spans="2:35" x14ac:dyDescent="0.3">
      <c r="B95" s="64" t="s">
        <v>133</v>
      </c>
      <c r="E95" s="65">
        <f>IF(E$4&lt;=Inputs!$E$12,0,D98+E93+E94)</f>
        <v>0</v>
      </c>
      <c r="F95" s="65">
        <f>IF(F$4&lt;=Inputs!$E$12,0,E98+F93+F94)</f>
        <v>0</v>
      </c>
      <c r="G95" s="65">
        <f>IF(G$4&lt;=Inputs!$E$12,0,F98+G93+G94)</f>
        <v>0</v>
      </c>
      <c r="H95" s="65">
        <f>IF(H$4&lt;=Inputs!$E$12,0,G98+H93+H94)</f>
        <v>0</v>
      </c>
      <c r="I95" s="65">
        <f>IF(I$4&lt;=Inputs!$E$12,0,H98+I93+I94)</f>
        <v>0</v>
      </c>
      <c r="J95" s="65">
        <f>IF(J$4&lt;=Inputs!$E$12,0,I98+J93+J94)</f>
        <v>0</v>
      </c>
      <c r="K95" s="65">
        <f>IF(K$4&lt;=Inputs!$E$12,0,J98+K93+K94)</f>
        <v>0</v>
      </c>
      <c r="L95" s="65">
        <f>IF(L$4&lt;=Inputs!$E$12,0,K98+L93+L94)</f>
        <v>0</v>
      </c>
      <c r="M95" s="65">
        <f>IF(M$4&lt;=Inputs!$E$12,0,L98+M93+M94)</f>
        <v>0</v>
      </c>
      <c r="N95" s="65">
        <f>IF(N$4&lt;=Inputs!$E$12,0,M98+N93+N94)</f>
        <v>0</v>
      </c>
      <c r="O95" s="65">
        <f>IF(O$4&lt;=Inputs!$E$12,0,N98+O93+O94)</f>
        <v>0</v>
      </c>
      <c r="P95" s="65">
        <f>IF(P$4&lt;=Inputs!$E$12,0,O98+P93+P94)</f>
        <v>0</v>
      </c>
      <c r="Q95" s="65">
        <f>IF(Q$4&lt;=Inputs!$E$12,0,P98+Q93+Q94)</f>
        <v>0</v>
      </c>
      <c r="R95" s="65">
        <f>IF(R$4&lt;=Inputs!$E$12,0,Q98+R93+R94)</f>
        <v>0</v>
      </c>
      <c r="S95" s="65">
        <f>IF(S$4&lt;=Inputs!$E$12,0,R98+S93+S94)</f>
        <v>0</v>
      </c>
      <c r="T95" s="65">
        <f>IF(T$4&lt;=Inputs!$E$12,0,S98+T93+T94)</f>
        <v>0</v>
      </c>
      <c r="U95" s="65">
        <f>IF(U$4&lt;=Inputs!$E$12,0,T98+U93+U94)</f>
        <v>0</v>
      </c>
      <c r="V95" s="65">
        <f>IF(V$4&lt;=Inputs!$E$12,0,U98+V93+V94)</f>
        <v>0</v>
      </c>
      <c r="W95" s="65">
        <f>IF(W$4&lt;=Inputs!$E$12,0,V98+W93+W94)</f>
        <v>0</v>
      </c>
      <c r="X95" s="65">
        <f>IF(X$4&lt;=Inputs!$E$12,0,W98+X93+X94)</f>
        <v>0</v>
      </c>
      <c r="Y95" s="65">
        <f>IF(Y$4&lt;=Inputs!$E$12,0,X98+Y93+Y94)</f>
        <v>0</v>
      </c>
      <c r="Z95" s="65">
        <f>IF(Z$4&lt;=Inputs!$E$12,0,Y98+Z93+Z94)</f>
        <v>0</v>
      </c>
      <c r="AA95" s="65">
        <f>IF(AA$4&lt;=Inputs!$E$12,0,Z98+AA93+AA94)</f>
        <v>0</v>
      </c>
      <c r="AB95" s="65">
        <f>IF(AB$4&lt;=Inputs!$E$12,0,AA98+AB93+AB94)</f>
        <v>0</v>
      </c>
      <c r="AC95" s="65">
        <f>IF(AC$4&lt;=Inputs!$E$12,0,AB98+AC93+AC94)</f>
        <v>0</v>
      </c>
      <c r="AD95" s="65">
        <f>IF(AD$4&lt;=Inputs!$E$12,0,AC98+AD93+AD94)</f>
        <v>0</v>
      </c>
      <c r="AE95" s="65">
        <f>IF(AE$4&lt;=Inputs!$E$12,0,AD98+AE93+AE94)</f>
        <v>0</v>
      </c>
      <c r="AF95" s="65">
        <f>IF(AF$4&lt;=Inputs!$E$12,0,AE98+AF93+AF94)</f>
        <v>0</v>
      </c>
      <c r="AG95" s="65">
        <f>IF(AG$4&lt;=Inputs!$E$12,0,AF98+AG93+AG94)</f>
        <v>0</v>
      </c>
      <c r="AH95" s="65">
        <f>IF(AH$4&lt;=Inputs!$E$12,0,AG98+AH93+AH94)</f>
        <v>0</v>
      </c>
      <c r="AI95" s="65">
        <f>IF(AI$4&lt;=Inputs!$E$12,0,AH98+AI93+AI94)</f>
        <v>0</v>
      </c>
    </row>
    <row r="96" spans="2:35" x14ac:dyDescent="0.3">
      <c r="B96" s="64" t="s">
        <v>49</v>
      </c>
      <c r="E96" s="65">
        <f>E95*$C$91*E$3/E$2*$C$96</f>
        <v>0</v>
      </c>
      <c r="F96" s="65">
        <f t="shared" ref="F96:AI96" si="230">F95*$C$91*F$3/F$2*$C$96</f>
        <v>0</v>
      </c>
      <c r="G96" s="65">
        <f t="shared" si="230"/>
        <v>0</v>
      </c>
      <c r="H96" s="65">
        <f t="shared" si="230"/>
        <v>0</v>
      </c>
      <c r="I96" s="65">
        <f t="shared" si="230"/>
        <v>0</v>
      </c>
      <c r="J96" s="65">
        <f t="shared" si="230"/>
        <v>0</v>
      </c>
      <c r="K96" s="65">
        <f t="shared" si="230"/>
        <v>0</v>
      </c>
      <c r="L96" s="65">
        <f t="shared" si="230"/>
        <v>0</v>
      </c>
      <c r="M96" s="65">
        <f t="shared" si="230"/>
        <v>0</v>
      </c>
      <c r="N96" s="65">
        <f t="shared" si="230"/>
        <v>0</v>
      </c>
      <c r="O96" s="65">
        <f t="shared" si="230"/>
        <v>0</v>
      </c>
      <c r="P96" s="65">
        <f t="shared" si="230"/>
        <v>0</v>
      </c>
      <c r="Q96" s="65">
        <f t="shared" si="230"/>
        <v>0</v>
      </c>
      <c r="R96" s="65">
        <f t="shared" si="230"/>
        <v>0</v>
      </c>
      <c r="S96" s="65">
        <f t="shared" si="230"/>
        <v>0</v>
      </c>
      <c r="T96" s="65">
        <f t="shared" si="230"/>
        <v>0</v>
      </c>
      <c r="U96" s="65">
        <f t="shared" si="230"/>
        <v>0</v>
      </c>
      <c r="V96" s="65">
        <f t="shared" si="230"/>
        <v>0</v>
      </c>
      <c r="W96" s="65">
        <f t="shared" si="230"/>
        <v>0</v>
      </c>
      <c r="X96" s="65">
        <f t="shared" si="230"/>
        <v>0</v>
      </c>
      <c r="Y96" s="65">
        <f t="shared" si="230"/>
        <v>0</v>
      </c>
      <c r="Z96" s="65">
        <f t="shared" si="230"/>
        <v>0</v>
      </c>
      <c r="AA96" s="65">
        <f t="shared" si="230"/>
        <v>0</v>
      </c>
      <c r="AB96" s="65">
        <f t="shared" si="230"/>
        <v>0</v>
      </c>
      <c r="AC96" s="65">
        <f t="shared" si="230"/>
        <v>0</v>
      </c>
      <c r="AD96" s="65">
        <f t="shared" si="230"/>
        <v>0</v>
      </c>
      <c r="AE96" s="65">
        <f t="shared" si="230"/>
        <v>0</v>
      </c>
      <c r="AF96" s="65">
        <f t="shared" si="230"/>
        <v>0</v>
      </c>
      <c r="AG96" s="65">
        <f t="shared" si="230"/>
        <v>0</v>
      </c>
      <c r="AH96" s="65">
        <f t="shared" si="230"/>
        <v>0</v>
      </c>
      <c r="AI96" s="65">
        <f t="shared" si="230"/>
        <v>0</v>
      </c>
    </row>
    <row r="97" spans="2:35" x14ac:dyDescent="0.3">
      <c r="B97" s="64" t="s">
        <v>135</v>
      </c>
      <c r="E97" s="65">
        <f>E95-E96</f>
        <v>0</v>
      </c>
      <c r="F97" s="65">
        <f t="shared" ref="F97:S97" si="231">F95-F96</f>
        <v>0</v>
      </c>
      <c r="G97" s="65">
        <f t="shared" si="231"/>
        <v>0</v>
      </c>
      <c r="H97" s="65">
        <f t="shared" si="231"/>
        <v>0</v>
      </c>
      <c r="I97" s="65">
        <f t="shared" si="231"/>
        <v>0</v>
      </c>
      <c r="J97" s="65">
        <f t="shared" si="231"/>
        <v>0</v>
      </c>
      <c r="K97" s="65">
        <f t="shared" si="231"/>
        <v>0</v>
      </c>
      <c r="L97" s="65">
        <f t="shared" si="231"/>
        <v>0</v>
      </c>
      <c r="M97" s="65">
        <f t="shared" si="231"/>
        <v>0</v>
      </c>
      <c r="N97" s="65">
        <f t="shared" si="231"/>
        <v>0</v>
      </c>
      <c r="O97" s="65">
        <f t="shared" si="231"/>
        <v>0</v>
      </c>
      <c r="P97" s="65">
        <f t="shared" si="231"/>
        <v>0</v>
      </c>
      <c r="Q97" s="65">
        <f t="shared" si="231"/>
        <v>0</v>
      </c>
      <c r="R97" s="65">
        <f t="shared" si="231"/>
        <v>0</v>
      </c>
      <c r="S97" s="65">
        <f t="shared" si="231"/>
        <v>0</v>
      </c>
      <c r="T97" s="65">
        <f t="shared" ref="T97:AH97" si="232">T95-T96</f>
        <v>0</v>
      </c>
      <c r="U97" s="65">
        <f t="shared" si="232"/>
        <v>0</v>
      </c>
      <c r="V97" s="65">
        <f t="shared" si="232"/>
        <v>0</v>
      </c>
      <c r="W97" s="65">
        <f t="shared" si="232"/>
        <v>0</v>
      </c>
      <c r="X97" s="65">
        <f t="shared" si="232"/>
        <v>0</v>
      </c>
      <c r="Y97" s="65">
        <f t="shared" si="232"/>
        <v>0</v>
      </c>
      <c r="Z97" s="65">
        <f t="shared" si="232"/>
        <v>0</v>
      </c>
      <c r="AA97" s="65">
        <f t="shared" si="232"/>
        <v>0</v>
      </c>
      <c r="AB97" s="65">
        <f t="shared" si="232"/>
        <v>0</v>
      </c>
      <c r="AC97" s="65">
        <f t="shared" si="232"/>
        <v>0</v>
      </c>
      <c r="AD97" s="65">
        <f t="shared" si="232"/>
        <v>0</v>
      </c>
      <c r="AE97" s="65">
        <f t="shared" si="232"/>
        <v>0</v>
      </c>
      <c r="AF97" s="65">
        <f t="shared" si="232"/>
        <v>0</v>
      </c>
      <c r="AG97" s="65">
        <f t="shared" si="232"/>
        <v>0</v>
      </c>
      <c r="AH97" s="65">
        <f t="shared" si="232"/>
        <v>0</v>
      </c>
      <c r="AI97" s="65">
        <f t="shared" ref="AI97" si="233">AI95-AI96</f>
        <v>0</v>
      </c>
    </row>
    <row r="98" spans="2:35" x14ac:dyDescent="0.3">
      <c r="B98" s="64" t="s">
        <v>136</v>
      </c>
      <c r="E98" s="65">
        <f>IF(E$4&lt;=Inputs!$E$12, E94+D98, 0)</f>
        <v>0</v>
      </c>
      <c r="F98" s="65">
        <f>IF(F$4&lt;=Inputs!$E$12, F94+E98, 0)</f>
        <v>0</v>
      </c>
      <c r="G98" s="65">
        <f>IF(G$4&lt;=Inputs!$E$12, G94+F98, 0)</f>
        <v>0</v>
      </c>
      <c r="H98" s="65">
        <f>IF(H$4&lt;=Inputs!$E$12, H94+G98, 0)</f>
        <v>0</v>
      </c>
      <c r="I98" s="65">
        <f>IF(I$4&lt;=Inputs!$E$12, I94+H98, 0)</f>
        <v>0</v>
      </c>
      <c r="J98" s="65">
        <f>IF(J$4&lt;=Inputs!$E$12, J94+I98, 0)</f>
        <v>0</v>
      </c>
      <c r="K98" s="65">
        <f>IF(K$4&lt;=Inputs!$E$12, K94+J98, 0)</f>
        <v>0</v>
      </c>
      <c r="L98" s="65">
        <f>IF(L$4&lt;=Inputs!$E$12, L94+K98, 0)</f>
        <v>0</v>
      </c>
      <c r="M98" s="65">
        <f>IF(M$4&lt;=Inputs!$E$12, M94+L98, 0)</f>
        <v>0</v>
      </c>
      <c r="N98" s="65">
        <f>IF(N$4&lt;=Inputs!$E$12, N94+M98, 0)</f>
        <v>0</v>
      </c>
      <c r="O98" s="65">
        <f>IF(O$4&lt;=Inputs!$E$12, O94+N98, 0)</f>
        <v>0</v>
      </c>
      <c r="P98" s="65">
        <f>IF(P$4&lt;=Inputs!$E$12, P94+O98, 0)</f>
        <v>0</v>
      </c>
      <c r="Q98" s="65">
        <f>IF(Q$4&lt;=Inputs!$E$12, Q94+P98, 0)</f>
        <v>0</v>
      </c>
      <c r="R98" s="65">
        <f>IF(R$4&lt;=Inputs!$E$12, R94+Q98, 0)</f>
        <v>0</v>
      </c>
      <c r="S98" s="65">
        <f>IF(S$4&lt;=Inputs!$E$12, S94+R98, 0)</f>
        <v>0</v>
      </c>
      <c r="T98" s="65">
        <f>IF(T$4&lt;=Inputs!$E$12, T94+S98, 0)</f>
        <v>0</v>
      </c>
      <c r="U98" s="65">
        <f>IF(U$4&lt;=Inputs!$E$12, U94+T98, 0)</f>
        <v>0</v>
      </c>
      <c r="V98" s="65">
        <f>IF(V$4&lt;=Inputs!$E$12, V94+U98, 0)</f>
        <v>0</v>
      </c>
      <c r="W98" s="65">
        <f>IF(W$4&lt;=Inputs!$E$12, W94+V98, 0)</f>
        <v>0</v>
      </c>
      <c r="X98" s="65">
        <f>IF(X$4&lt;=Inputs!$E$12, X94+W98, 0)</f>
        <v>0</v>
      </c>
      <c r="Y98" s="65">
        <f>IF(Y$4&lt;=Inputs!$E$12, Y94+X98, 0)</f>
        <v>0</v>
      </c>
      <c r="Z98" s="65">
        <f>IF(Z$4&lt;=Inputs!$E$12, Z94+Y98, 0)</f>
        <v>0</v>
      </c>
      <c r="AA98" s="65">
        <f>IF(AA$4&lt;=Inputs!$E$12, AA94+Z98, 0)</f>
        <v>0</v>
      </c>
      <c r="AB98" s="65">
        <f>IF(AB$4&lt;=Inputs!$E$12, AB94+AA98, 0)</f>
        <v>0</v>
      </c>
      <c r="AC98" s="65">
        <f>IF(AC$4&lt;=Inputs!$E$12, AC94+AB98, 0)</f>
        <v>0</v>
      </c>
      <c r="AD98" s="65">
        <f>IF(AD$4&lt;=Inputs!$E$12, AD94+AC98, 0)</f>
        <v>0</v>
      </c>
      <c r="AE98" s="65">
        <f>IF(AE$4&lt;=Inputs!$E$12, AE94+AD98, 0)</f>
        <v>0</v>
      </c>
      <c r="AF98" s="65">
        <f>IF(AF$4&lt;=Inputs!$E$12, AF94+AE98, 0)</f>
        <v>0</v>
      </c>
      <c r="AG98" s="65">
        <f>IF(AG$4&lt;=Inputs!$E$12, AG94+AF98, 0)</f>
        <v>0</v>
      </c>
      <c r="AH98" s="65">
        <f>IF(AH$4&lt;=Inputs!$E$12, AH94+AG98, 0)</f>
        <v>0</v>
      </c>
      <c r="AI98" s="65">
        <f>IF(AI$4&lt;=Inputs!$E$12, AI94+AH98, 0)</f>
        <v>0</v>
      </c>
    </row>
    <row r="100" spans="2:35" hidden="1" x14ac:dyDescent="0.3"/>
    <row r="101" spans="2:35" s="66" customFormat="1" hidden="1" x14ac:dyDescent="0.3"/>
    <row r="102" spans="2:35" hidden="1" x14ac:dyDescent="0.3">
      <c r="B102" s="64" t="s">
        <v>129</v>
      </c>
      <c r="C102" s="64">
        <f>C44</f>
        <v>0</v>
      </c>
    </row>
    <row r="103" spans="2:35" hidden="1" x14ac:dyDescent="0.3">
      <c r="B103" s="64" t="s">
        <v>130</v>
      </c>
      <c r="C103" s="26"/>
    </row>
    <row r="104" spans="2:35" hidden="1" x14ac:dyDescent="0.3"/>
    <row r="105" spans="2:35" hidden="1" x14ac:dyDescent="0.3">
      <c r="B105" s="64" t="s">
        <v>131</v>
      </c>
      <c r="E105" s="65">
        <f>D109</f>
        <v>0</v>
      </c>
      <c r="F105" s="65">
        <f t="shared" ref="F105:S105" si="234">E109</f>
        <v>0</v>
      </c>
      <c r="G105" s="65">
        <f t="shared" si="234"/>
        <v>0</v>
      </c>
      <c r="H105" s="65">
        <f t="shared" si="234"/>
        <v>0</v>
      </c>
      <c r="I105" s="65">
        <f t="shared" si="234"/>
        <v>0</v>
      </c>
      <c r="J105" s="65">
        <f t="shared" si="234"/>
        <v>0</v>
      </c>
      <c r="K105" s="65">
        <f t="shared" si="234"/>
        <v>0</v>
      </c>
      <c r="L105" s="65">
        <f t="shared" si="234"/>
        <v>0</v>
      </c>
      <c r="M105" s="65">
        <f t="shared" si="234"/>
        <v>0</v>
      </c>
      <c r="N105" s="65">
        <f t="shared" si="234"/>
        <v>0</v>
      </c>
      <c r="O105" s="65">
        <f t="shared" si="234"/>
        <v>0</v>
      </c>
      <c r="P105" s="65">
        <f t="shared" si="234"/>
        <v>0</v>
      </c>
      <c r="Q105" s="65">
        <f t="shared" si="234"/>
        <v>0</v>
      </c>
      <c r="R105" s="65">
        <f t="shared" si="234"/>
        <v>0</v>
      </c>
      <c r="S105" s="65">
        <f t="shared" si="234"/>
        <v>0</v>
      </c>
      <c r="T105" s="65">
        <f t="shared" ref="T105" si="235">S109</f>
        <v>0</v>
      </c>
      <c r="U105" s="65">
        <f t="shared" ref="U105" si="236">T109</f>
        <v>0</v>
      </c>
      <c r="V105" s="65">
        <f t="shared" ref="V105" si="237">U109</f>
        <v>0</v>
      </c>
      <c r="W105" s="65">
        <f t="shared" ref="W105" si="238">V109</f>
        <v>0</v>
      </c>
      <c r="X105" s="65">
        <f t="shared" ref="X105" si="239">W109</f>
        <v>0</v>
      </c>
      <c r="Y105" s="65">
        <f t="shared" ref="Y105" si="240">X109</f>
        <v>0</v>
      </c>
      <c r="Z105" s="65">
        <f t="shared" ref="Z105" si="241">Y109</f>
        <v>0</v>
      </c>
      <c r="AA105" s="65">
        <f t="shared" ref="AA105" si="242">Z109</f>
        <v>0</v>
      </c>
      <c r="AB105" s="65">
        <f t="shared" ref="AB105" si="243">AA109</f>
        <v>0</v>
      </c>
      <c r="AC105" s="65">
        <f t="shared" ref="AC105" si="244">AB109</f>
        <v>0</v>
      </c>
      <c r="AD105" s="65">
        <f t="shared" ref="AD105" si="245">AC109</f>
        <v>0</v>
      </c>
      <c r="AE105" s="65">
        <f t="shared" ref="AE105" si="246">AD109</f>
        <v>0</v>
      </c>
      <c r="AF105" s="65">
        <f t="shared" ref="AF105" si="247">AE109</f>
        <v>0</v>
      </c>
      <c r="AG105" s="65">
        <f t="shared" ref="AG105" si="248">AF109</f>
        <v>0</v>
      </c>
      <c r="AH105" s="65">
        <f t="shared" ref="AH105:AI105" si="249">AG109</f>
        <v>0</v>
      </c>
      <c r="AI105" s="65">
        <f t="shared" si="249"/>
        <v>0</v>
      </c>
    </row>
    <row r="106" spans="2:35" hidden="1" x14ac:dyDescent="0.3">
      <c r="B106" s="64" t="s">
        <v>132</v>
      </c>
      <c r="E106" s="65">
        <f>E48</f>
        <v>0</v>
      </c>
      <c r="F106" s="65">
        <f t="shared" ref="F106:S106" si="250">F48</f>
        <v>0</v>
      </c>
      <c r="G106" s="65">
        <f t="shared" si="250"/>
        <v>0</v>
      </c>
      <c r="H106" s="65">
        <f t="shared" si="250"/>
        <v>0</v>
      </c>
      <c r="I106" s="65">
        <f t="shared" si="250"/>
        <v>0</v>
      </c>
      <c r="J106" s="65">
        <f t="shared" si="250"/>
        <v>0</v>
      </c>
      <c r="K106" s="65">
        <f t="shared" si="250"/>
        <v>0</v>
      </c>
      <c r="L106" s="65">
        <f t="shared" si="250"/>
        <v>0</v>
      </c>
      <c r="M106" s="65">
        <f t="shared" si="250"/>
        <v>0</v>
      </c>
      <c r="N106" s="65">
        <f t="shared" si="250"/>
        <v>0</v>
      </c>
      <c r="O106" s="65">
        <f t="shared" si="250"/>
        <v>0</v>
      </c>
      <c r="P106" s="65">
        <f t="shared" si="250"/>
        <v>0</v>
      </c>
      <c r="Q106" s="65">
        <f t="shared" si="250"/>
        <v>0</v>
      </c>
      <c r="R106" s="65">
        <f t="shared" si="250"/>
        <v>0</v>
      </c>
      <c r="S106" s="65">
        <f t="shared" si="250"/>
        <v>0</v>
      </c>
      <c r="T106" s="65">
        <f t="shared" ref="T106:AH106" si="251">T48</f>
        <v>0</v>
      </c>
      <c r="U106" s="65">
        <f t="shared" si="251"/>
        <v>0</v>
      </c>
      <c r="V106" s="65">
        <f t="shared" si="251"/>
        <v>0</v>
      </c>
      <c r="W106" s="65">
        <f t="shared" si="251"/>
        <v>0</v>
      </c>
      <c r="X106" s="65">
        <f t="shared" si="251"/>
        <v>0</v>
      </c>
      <c r="Y106" s="65">
        <f t="shared" si="251"/>
        <v>0</v>
      </c>
      <c r="Z106" s="65">
        <f t="shared" si="251"/>
        <v>0</v>
      </c>
      <c r="AA106" s="65">
        <f t="shared" si="251"/>
        <v>0</v>
      </c>
      <c r="AB106" s="65">
        <f t="shared" si="251"/>
        <v>0</v>
      </c>
      <c r="AC106" s="65">
        <f t="shared" si="251"/>
        <v>0</v>
      </c>
      <c r="AD106" s="65">
        <f t="shared" si="251"/>
        <v>0</v>
      </c>
      <c r="AE106" s="65">
        <f t="shared" si="251"/>
        <v>0</v>
      </c>
      <c r="AF106" s="65">
        <f t="shared" si="251"/>
        <v>0</v>
      </c>
      <c r="AG106" s="65">
        <f t="shared" si="251"/>
        <v>0</v>
      </c>
      <c r="AH106" s="65">
        <f t="shared" si="251"/>
        <v>0</v>
      </c>
      <c r="AI106" s="65">
        <f t="shared" ref="AI106" si="252">AI48</f>
        <v>0</v>
      </c>
    </row>
    <row r="107" spans="2:35" hidden="1" x14ac:dyDescent="0.3">
      <c r="B107" s="64" t="s">
        <v>133</v>
      </c>
      <c r="E107" s="65">
        <f>IF(E$4&lt;=Inputs!$E$12,0,D110+E105+E106)</f>
        <v>0</v>
      </c>
      <c r="F107" s="65">
        <f>IF(F$4&lt;=Inputs!$E$12,0,E110+F105+F106)</f>
        <v>0</v>
      </c>
      <c r="G107" s="65">
        <f>IF(G$4&lt;=Inputs!$E$12,0,F110+G105+G106)</f>
        <v>0</v>
      </c>
      <c r="H107" s="65">
        <f>IF(H$4&lt;=Inputs!$E$12,0,G110+H105+H106)</f>
        <v>0</v>
      </c>
      <c r="I107" s="65">
        <f>IF(I$4&lt;=Inputs!$E$12,0,H110+I105+I106)</f>
        <v>0</v>
      </c>
      <c r="J107" s="65">
        <f>IF(J$4&lt;=Inputs!$E$12,0,I110+J105+J106)</f>
        <v>0</v>
      </c>
      <c r="K107" s="65">
        <f>IF(K$4&lt;=Inputs!$E$12,0,J110+K105+K106)</f>
        <v>0</v>
      </c>
      <c r="L107" s="65">
        <f>IF(L$4&lt;=Inputs!$E$12,0,K110+L105+L106)</f>
        <v>0</v>
      </c>
      <c r="M107" s="65">
        <f>IF(M$4&lt;=Inputs!$E$12,0,L110+M105+M106)</f>
        <v>0</v>
      </c>
      <c r="N107" s="65">
        <f>IF(N$4&lt;=Inputs!$E$12,0,M110+N105+N106)</f>
        <v>0</v>
      </c>
      <c r="O107" s="65">
        <f>IF(O$4&lt;=Inputs!$E$12,0,N110+O105+O106)</f>
        <v>0</v>
      </c>
      <c r="P107" s="65">
        <f>IF(P$4&lt;=Inputs!$E$12,0,O110+P105+P106)</f>
        <v>0</v>
      </c>
      <c r="Q107" s="65">
        <f>IF(Q$4&lt;=Inputs!$E$12,0,P110+Q105+Q106)</f>
        <v>0</v>
      </c>
      <c r="R107" s="65">
        <f>IF(R$4&lt;=Inputs!$E$12,0,Q110+R105+R106)</f>
        <v>0</v>
      </c>
      <c r="S107" s="65">
        <f>IF(S$4&lt;=Inputs!$E$12,0,R110+S105+S106)</f>
        <v>0</v>
      </c>
      <c r="T107" s="65">
        <f>IF(T$4&lt;=Inputs!$E$12,0,S110+T105+T106)</f>
        <v>0</v>
      </c>
      <c r="U107" s="65">
        <f>IF(U$4&lt;=Inputs!$E$12,0,T110+U105+U106)</f>
        <v>0</v>
      </c>
      <c r="V107" s="65">
        <f>IF(V$4&lt;=Inputs!$E$12,0,U110+V105+V106)</f>
        <v>0</v>
      </c>
      <c r="W107" s="65">
        <f>IF(W$4&lt;=Inputs!$E$12,0,V110+W105+W106)</f>
        <v>0</v>
      </c>
      <c r="X107" s="65">
        <f>IF(X$4&lt;=Inputs!$E$12,0,W110+X105+X106)</f>
        <v>0</v>
      </c>
      <c r="Y107" s="65">
        <f>IF(Y$4&lt;=Inputs!$E$12,0,X110+Y105+Y106)</f>
        <v>0</v>
      </c>
      <c r="Z107" s="65">
        <f>IF(Z$4&lt;=Inputs!$E$12,0,Y110+Z105+Z106)</f>
        <v>0</v>
      </c>
      <c r="AA107" s="65">
        <f>IF(AA$4&lt;=Inputs!$E$12,0,Z110+AA105+AA106)</f>
        <v>0</v>
      </c>
      <c r="AB107" s="65">
        <f>IF(AB$4&lt;=Inputs!$E$12,0,AA110+AB105+AB106)</f>
        <v>0</v>
      </c>
      <c r="AC107" s="65">
        <f>IF(AC$4&lt;=Inputs!$E$12,0,AB110+AC105+AC106)</f>
        <v>0</v>
      </c>
      <c r="AD107" s="65">
        <f>IF(AD$4&lt;=Inputs!$E$12,0,AC110+AD105+AD106)</f>
        <v>0</v>
      </c>
      <c r="AE107" s="65">
        <f>IF(AE$4&lt;=Inputs!$E$12,0,AD110+AE105+AE106)</f>
        <v>0</v>
      </c>
      <c r="AF107" s="65">
        <f>IF(AF$4&lt;=Inputs!$E$12,0,AE110+AF105+AF106)</f>
        <v>0</v>
      </c>
      <c r="AG107" s="65">
        <f>IF(AG$4&lt;=Inputs!$E$12,0,AF110+AG105+AG106)</f>
        <v>0</v>
      </c>
      <c r="AH107" s="65">
        <f>IF(AH$4&lt;=Inputs!$E$12,0,AG110+AH105+AH106)</f>
        <v>0</v>
      </c>
      <c r="AI107" s="65">
        <f>IF(AI$4&lt;=Inputs!$E$12,0,AH110+AI105+AI106)</f>
        <v>0</v>
      </c>
    </row>
    <row r="108" spans="2:35" hidden="1" x14ac:dyDescent="0.3">
      <c r="B108" s="64" t="s">
        <v>49</v>
      </c>
      <c r="E108" s="65">
        <f>E107*$C$91*E$3/E$2</f>
        <v>0</v>
      </c>
      <c r="F108" s="65">
        <f t="shared" ref="F108:S108" si="253">F107*$C$91*F$3/F$2</f>
        <v>0</v>
      </c>
      <c r="G108" s="65">
        <f t="shared" si="253"/>
        <v>0</v>
      </c>
      <c r="H108" s="65">
        <f t="shared" si="253"/>
        <v>0</v>
      </c>
      <c r="I108" s="65">
        <f t="shared" si="253"/>
        <v>0</v>
      </c>
      <c r="J108" s="65">
        <f t="shared" si="253"/>
        <v>0</v>
      </c>
      <c r="K108" s="65">
        <f t="shared" si="253"/>
        <v>0</v>
      </c>
      <c r="L108" s="65">
        <f t="shared" si="253"/>
        <v>0</v>
      </c>
      <c r="M108" s="65">
        <f t="shared" si="253"/>
        <v>0</v>
      </c>
      <c r="N108" s="65">
        <f t="shared" si="253"/>
        <v>0</v>
      </c>
      <c r="O108" s="65">
        <f t="shared" si="253"/>
        <v>0</v>
      </c>
      <c r="P108" s="65">
        <f t="shared" si="253"/>
        <v>0</v>
      </c>
      <c r="Q108" s="65">
        <f t="shared" si="253"/>
        <v>0</v>
      </c>
      <c r="R108" s="65">
        <f t="shared" si="253"/>
        <v>0</v>
      </c>
      <c r="S108" s="65">
        <f t="shared" si="253"/>
        <v>0</v>
      </c>
      <c r="T108" s="65">
        <f t="shared" ref="T108:AH108" si="254">T107*$C$91*T$3/T$2</f>
        <v>0</v>
      </c>
      <c r="U108" s="65">
        <f t="shared" si="254"/>
        <v>0</v>
      </c>
      <c r="V108" s="65">
        <f t="shared" si="254"/>
        <v>0</v>
      </c>
      <c r="W108" s="65">
        <f t="shared" si="254"/>
        <v>0</v>
      </c>
      <c r="X108" s="65">
        <f t="shared" si="254"/>
        <v>0</v>
      </c>
      <c r="Y108" s="65">
        <f t="shared" si="254"/>
        <v>0</v>
      </c>
      <c r="Z108" s="65">
        <f t="shared" si="254"/>
        <v>0</v>
      </c>
      <c r="AA108" s="65">
        <f t="shared" si="254"/>
        <v>0</v>
      </c>
      <c r="AB108" s="65">
        <f t="shared" si="254"/>
        <v>0</v>
      </c>
      <c r="AC108" s="65">
        <f t="shared" si="254"/>
        <v>0</v>
      </c>
      <c r="AD108" s="65">
        <f t="shared" si="254"/>
        <v>0</v>
      </c>
      <c r="AE108" s="65">
        <f t="shared" si="254"/>
        <v>0</v>
      </c>
      <c r="AF108" s="65">
        <f t="shared" si="254"/>
        <v>0</v>
      </c>
      <c r="AG108" s="65">
        <f t="shared" si="254"/>
        <v>0</v>
      </c>
      <c r="AH108" s="65">
        <f t="shared" si="254"/>
        <v>0</v>
      </c>
      <c r="AI108" s="65">
        <f t="shared" ref="AI108" si="255">AI107*$C$91*AI$3/AI$2</f>
        <v>0</v>
      </c>
    </row>
    <row r="109" spans="2:35" hidden="1" x14ac:dyDescent="0.3">
      <c r="B109" s="64" t="s">
        <v>135</v>
      </c>
      <c r="E109" s="65">
        <f>E107-E108</f>
        <v>0</v>
      </c>
      <c r="F109" s="65">
        <f t="shared" ref="F109:S109" si="256">F107-F108</f>
        <v>0</v>
      </c>
      <c r="G109" s="65">
        <f t="shared" si="256"/>
        <v>0</v>
      </c>
      <c r="H109" s="65">
        <f t="shared" si="256"/>
        <v>0</v>
      </c>
      <c r="I109" s="65">
        <f t="shared" si="256"/>
        <v>0</v>
      </c>
      <c r="J109" s="65">
        <f t="shared" si="256"/>
        <v>0</v>
      </c>
      <c r="K109" s="65">
        <f t="shared" si="256"/>
        <v>0</v>
      </c>
      <c r="L109" s="65">
        <f t="shared" si="256"/>
        <v>0</v>
      </c>
      <c r="M109" s="65">
        <f t="shared" si="256"/>
        <v>0</v>
      </c>
      <c r="N109" s="65">
        <f t="shared" si="256"/>
        <v>0</v>
      </c>
      <c r="O109" s="65">
        <f t="shared" si="256"/>
        <v>0</v>
      </c>
      <c r="P109" s="65">
        <f t="shared" si="256"/>
        <v>0</v>
      </c>
      <c r="Q109" s="65">
        <f t="shared" si="256"/>
        <v>0</v>
      </c>
      <c r="R109" s="65">
        <f t="shared" si="256"/>
        <v>0</v>
      </c>
      <c r="S109" s="65">
        <f t="shared" si="256"/>
        <v>0</v>
      </c>
      <c r="T109" s="65">
        <f t="shared" ref="T109:AH109" si="257">T107-T108</f>
        <v>0</v>
      </c>
      <c r="U109" s="65">
        <f t="shared" si="257"/>
        <v>0</v>
      </c>
      <c r="V109" s="65">
        <f t="shared" si="257"/>
        <v>0</v>
      </c>
      <c r="W109" s="65">
        <f t="shared" si="257"/>
        <v>0</v>
      </c>
      <c r="X109" s="65">
        <f t="shared" si="257"/>
        <v>0</v>
      </c>
      <c r="Y109" s="65">
        <f t="shared" si="257"/>
        <v>0</v>
      </c>
      <c r="Z109" s="65">
        <f t="shared" si="257"/>
        <v>0</v>
      </c>
      <c r="AA109" s="65">
        <f t="shared" si="257"/>
        <v>0</v>
      </c>
      <c r="AB109" s="65">
        <f t="shared" si="257"/>
        <v>0</v>
      </c>
      <c r="AC109" s="65">
        <f t="shared" si="257"/>
        <v>0</v>
      </c>
      <c r="AD109" s="65">
        <f t="shared" si="257"/>
        <v>0</v>
      </c>
      <c r="AE109" s="65">
        <f t="shared" si="257"/>
        <v>0</v>
      </c>
      <c r="AF109" s="65">
        <f t="shared" si="257"/>
        <v>0</v>
      </c>
      <c r="AG109" s="65">
        <f t="shared" si="257"/>
        <v>0</v>
      </c>
      <c r="AH109" s="65">
        <f t="shared" si="257"/>
        <v>0</v>
      </c>
      <c r="AI109" s="65">
        <f t="shared" ref="AI109" si="258">AI107-AI108</f>
        <v>0</v>
      </c>
    </row>
    <row r="110" spans="2:35" hidden="1" x14ac:dyDescent="0.3">
      <c r="B110" s="64" t="s">
        <v>136</v>
      </c>
      <c r="E110" s="65">
        <f>IF(E$4&lt;=Inputs!$E$12, E106+D110, 0)</f>
        <v>0</v>
      </c>
      <c r="F110" s="65">
        <f>IF(F$4&lt;=Inputs!$E$12, F106+E110, 0)</f>
        <v>0</v>
      </c>
      <c r="G110" s="65">
        <f>IF(G$4&lt;=Inputs!$E$12, G106+F110, 0)</f>
        <v>0</v>
      </c>
      <c r="H110" s="65">
        <f>IF(H$4&lt;=Inputs!$E$12, H106+G110, 0)</f>
        <v>0</v>
      </c>
      <c r="I110" s="65">
        <f>IF(I$4&lt;=Inputs!$E$12, I106+H110, 0)</f>
        <v>0</v>
      </c>
      <c r="J110" s="65">
        <f>IF(J$4&lt;=Inputs!$E$12, J106+I110, 0)</f>
        <v>0</v>
      </c>
      <c r="K110" s="65">
        <f>IF(K$4&lt;=Inputs!$E$12, K106+J110, 0)</f>
        <v>0</v>
      </c>
      <c r="L110" s="65">
        <f>IF(L$4&lt;=Inputs!$E$12, L106+K110, 0)</f>
        <v>0</v>
      </c>
      <c r="M110" s="65">
        <f>IF(M$4&lt;=Inputs!$E$12, M106+L110, 0)</f>
        <v>0</v>
      </c>
      <c r="N110" s="65">
        <f>IF(N$4&lt;=Inputs!$E$12, N106+M110, 0)</f>
        <v>0</v>
      </c>
      <c r="O110" s="65">
        <f>IF(O$4&lt;=Inputs!$E$12, O106+N110, 0)</f>
        <v>0</v>
      </c>
      <c r="P110" s="65">
        <f>IF(P$4&lt;=Inputs!$E$12, P106+O110, 0)</f>
        <v>0</v>
      </c>
      <c r="Q110" s="65">
        <f>IF(Q$4&lt;=Inputs!$E$12, Q106+P110, 0)</f>
        <v>0</v>
      </c>
      <c r="R110" s="65">
        <f>IF(R$4&lt;=Inputs!$E$12, R106+Q110, 0)</f>
        <v>0</v>
      </c>
      <c r="S110" s="65">
        <f>IF(S$4&lt;=Inputs!$E$12, S106+R110, 0)</f>
        <v>0</v>
      </c>
      <c r="T110" s="65">
        <f>IF(T$4&lt;=Inputs!$E$12, T106+S110, 0)</f>
        <v>0</v>
      </c>
      <c r="U110" s="65">
        <f>IF(U$4&lt;=Inputs!$E$12, U106+T110, 0)</f>
        <v>0</v>
      </c>
      <c r="V110" s="65">
        <f>IF(V$4&lt;=Inputs!$E$12, V106+U110, 0)</f>
        <v>0</v>
      </c>
      <c r="W110" s="65">
        <f>IF(W$4&lt;=Inputs!$E$12, W106+V110, 0)</f>
        <v>0</v>
      </c>
      <c r="X110" s="65">
        <f>IF(X$4&lt;=Inputs!$E$12, X106+W110, 0)</f>
        <v>0</v>
      </c>
      <c r="Y110" s="65">
        <f>IF(Y$4&lt;=Inputs!$E$12, Y106+X110, 0)</f>
        <v>0</v>
      </c>
      <c r="Z110" s="65">
        <f>IF(Z$4&lt;=Inputs!$E$12, Z106+Y110, 0)</f>
        <v>0</v>
      </c>
      <c r="AA110" s="65">
        <f>IF(AA$4&lt;=Inputs!$E$12, AA106+Z110, 0)</f>
        <v>0</v>
      </c>
      <c r="AB110" s="65">
        <f>IF(AB$4&lt;=Inputs!$E$12, AB106+AA110, 0)</f>
        <v>0</v>
      </c>
      <c r="AC110" s="65">
        <f>IF(AC$4&lt;=Inputs!$E$12, AC106+AB110, 0)</f>
        <v>0</v>
      </c>
      <c r="AD110" s="65">
        <f>IF(AD$4&lt;=Inputs!$E$12, AD106+AC110, 0)</f>
        <v>0</v>
      </c>
      <c r="AE110" s="65">
        <f>IF(AE$4&lt;=Inputs!$E$12, AE106+AD110, 0)</f>
        <v>0</v>
      </c>
      <c r="AF110" s="65">
        <f>IF(AF$4&lt;=Inputs!$E$12, AF106+AE110, 0)</f>
        <v>0</v>
      </c>
      <c r="AG110" s="65">
        <f>IF(AG$4&lt;=Inputs!$E$12, AG106+AF110, 0)</f>
        <v>0</v>
      </c>
      <c r="AH110" s="65">
        <f>IF(AH$4&lt;=Inputs!$E$12, AH106+AG110, 0)</f>
        <v>0</v>
      </c>
      <c r="AI110" s="65">
        <f>IF(AI$4&lt;=Inputs!$E$12, AI106+AH110, 0)</f>
        <v>0</v>
      </c>
    </row>
    <row r="111" spans="2:35" hidden="1" x14ac:dyDescent="0.3"/>
    <row r="113" spans="2:35" s="66" customFormat="1" x14ac:dyDescent="0.3">
      <c r="B113" s="66" t="s">
        <v>11</v>
      </c>
    </row>
    <row r="114" spans="2:35" x14ac:dyDescent="0.3">
      <c r="E114" s="20">
        <f>E56</f>
        <v>40633</v>
      </c>
      <c r="F114" s="20">
        <f t="shared" ref="F114:S114" si="259">F56</f>
        <v>40999</v>
      </c>
      <c r="G114" s="20">
        <f t="shared" si="259"/>
        <v>41364</v>
      </c>
      <c r="H114" s="20">
        <f t="shared" si="259"/>
        <v>41729</v>
      </c>
      <c r="I114" s="20">
        <f t="shared" si="259"/>
        <v>42094</v>
      </c>
      <c r="J114" s="20">
        <f t="shared" si="259"/>
        <v>42460</v>
      </c>
      <c r="K114" s="20">
        <f t="shared" si="259"/>
        <v>42825</v>
      </c>
      <c r="L114" s="20">
        <f t="shared" si="259"/>
        <v>43190</v>
      </c>
      <c r="M114" s="20">
        <f t="shared" si="259"/>
        <v>43555</v>
      </c>
      <c r="N114" s="20">
        <f t="shared" si="259"/>
        <v>43921</v>
      </c>
      <c r="O114" s="20">
        <f t="shared" si="259"/>
        <v>44286</v>
      </c>
      <c r="P114" s="20">
        <f t="shared" si="259"/>
        <v>44651</v>
      </c>
      <c r="Q114" s="20">
        <f t="shared" si="259"/>
        <v>45016</v>
      </c>
      <c r="R114" s="20">
        <f t="shared" si="259"/>
        <v>45382</v>
      </c>
      <c r="S114" s="20">
        <f t="shared" si="259"/>
        <v>45747</v>
      </c>
      <c r="T114" s="20">
        <f t="shared" ref="T114:AH114" si="260">T56</f>
        <v>46112</v>
      </c>
      <c r="U114" s="20">
        <f t="shared" si="260"/>
        <v>46477</v>
      </c>
      <c r="V114" s="20">
        <f t="shared" si="260"/>
        <v>46843</v>
      </c>
      <c r="W114" s="20">
        <f t="shared" si="260"/>
        <v>47208</v>
      </c>
      <c r="X114" s="20">
        <f t="shared" si="260"/>
        <v>47573</v>
      </c>
      <c r="Y114" s="20">
        <f t="shared" si="260"/>
        <v>47938</v>
      </c>
      <c r="Z114" s="20">
        <f t="shared" si="260"/>
        <v>48304</v>
      </c>
      <c r="AA114" s="20">
        <f t="shared" si="260"/>
        <v>48669</v>
      </c>
      <c r="AB114" s="20">
        <f t="shared" si="260"/>
        <v>49034</v>
      </c>
      <c r="AC114" s="20">
        <f t="shared" si="260"/>
        <v>49399</v>
      </c>
      <c r="AD114" s="20">
        <f t="shared" si="260"/>
        <v>49765</v>
      </c>
      <c r="AE114" s="20">
        <f t="shared" si="260"/>
        <v>50130</v>
      </c>
      <c r="AF114" s="20">
        <f t="shared" si="260"/>
        <v>50495</v>
      </c>
      <c r="AG114" s="20">
        <f t="shared" si="260"/>
        <v>50860</v>
      </c>
      <c r="AH114" s="20">
        <f t="shared" si="260"/>
        <v>51226</v>
      </c>
      <c r="AI114" s="20">
        <f t="shared" ref="AI114" si="261">AI56</f>
        <v>51591</v>
      </c>
    </row>
    <row r="115" spans="2:35" x14ac:dyDescent="0.3">
      <c r="B115" s="64" t="s">
        <v>133</v>
      </c>
      <c r="E115" s="65">
        <f>E71+E83+E95</f>
        <v>0</v>
      </c>
      <c r="F115" s="65">
        <f t="shared" ref="F115:AI115" si="262">F71+F83+F95</f>
        <v>0</v>
      </c>
      <c r="G115" s="65">
        <f t="shared" ca="1" si="262"/>
        <v>308.76862043619172</v>
      </c>
      <c r="H115" s="65">
        <f t="shared" ca="1" si="262"/>
        <v>282.58811256912747</v>
      </c>
      <c r="I115" s="65">
        <f t="shared" ca="1" si="262"/>
        <v>240.1355792454016</v>
      </c>
      <c r="J115" s="65">
        <f t="shared" ca="1" si="262"/>
        <v>204.06378920790598</v>
      </c>
      <c r="K115" s="65">
        <f t="shared" ca="1" si="262"/>
        <v>173.41305830617179</v>
      </c>
      <c r="L115" s="65">
        <f t="shared" ca="1" si="262"/>
        <v>147.36816954380737</v>
      </c>
      <c r="M115" s="65">
        <f t="shared" ca="1" si="262"/>
        <v>125.23660009908534</v>
      </c>
      <c r="N115" s="65">
        <f t="shared" ca="1" si="262"/>
        <v>106.4300348737018</v>
      </c>
      <c r="O115" s="65">
        <f t="shared" ca="1" si="262"/>
        <v>90.448669474229945</v>
      </c>
      <c r="P115" s="65">
        <f t="shared" ca="1" si="262"/>
        <v>76.867880918362175</v>
      </c>
      <c r="Q115" s="65">
        <f t="shared" ca="1" si="262"/>
        <v>65.326908272821228</v>
      </c>
      <c r="R115" s="65">
        <f t="shared" ca="1" si="262"/>
        <v>55.519239625668753</v>
      </c>
      <c r="S115" s="65">
        <f t="shared" ca="1" si="262"/>
        <v>47.184447756835006</v>
      </c>
      <c r="T115" s="65">
        <f t="shared" ca="1" si="262"/>
        <v>40.101255853323003</v>
      </c>
      <c r="U115" s="65">
        <f t="shared" ca="1" si="262"/>
        <v>34.081647683335149</v>
      </c>
      <c r="V115" s="65">
        <f t="shared" ca="1" si="262"/>
        <v>28.965864697243362</v>
      </c>
      <c r="W115" s="65">
        <f t="shared" ca="1" si="262"/>
        <v>24.618156325783644</v>
      </c>
      <c r="X115" s="65">
        <f t="shared" ca="1" si="262"/>
        <v>20.923169943417527</v>
      </c>
      <c r="Y115" s="65">
        <f t="shared" ca="1" si="262"/>
        <v>17.782884105106039</v>
      </c>
      <c r="Z115" s="65">
        <f t="shared" ca="1" si="262"/>
        <v>15.114003211901048</v>
      </c>
      <c r="AA115" s="65">
        <f t="shared" ca="1" si="262"/>
        <v>12.845744108164622</v>
      </c>
      <c r="AB115" s="65">
        <f t="shared" ca="1" si="262"/>
        <v>10.917955594378913</v>
      </c>
      <c r="AC115" s="65">
        <f t="shared" ca="1" si="262"/>
        <v>9.2795207371732644</v>
      </c>
      <c r="AD115" s="65">
        <f t="shared" ca="1" si="262"/>
        <v>7.8869994121582252</v>
      </c>
      <c r="AE115" s="65">
        <f t="shared" ca="1" si="262"/>
        <v>6.703474928783252</v>
      </c>
      <c r="AF115" s="65">
        <f t="shared" ca="1" si="262"/>
        <v>5.6975740322247725</v>
      </c>
      <c r="AG115" s="65">
        <f t="shared" ca="1" si="262"/>
        <v>4.8426342015982637</v>
      </c>
      <c r="AH115" s="65">
        <f t="shared" ca="1" si="262"/>
        <v>4.1159960907242894</v>
      </c>
      <c r="AI115" s="65">
        <f t="shared" ca="1" si="262"/>
        <v>3.4984022926082585</v>
      </c>
    </row>
    <row r="116" spans="2:35" x14ac:dyDescent="0.3">
      <c r="B116" s="64" t="s">
        <v>49</v>
      </c>
      <c r="E116" s="65">
        <f t="shared" ref="E116:AI116" si="263">E72+E84+E96</f>
        <v>0</v>
      </c>
      <c r="F116" s="65">
        <f t="shared" si="263"/>
        <v>0</v>
      </c>
      <c r="G116" s="65">
        <f t="shared" ca="1" si="263"/>
        <v>26.180507867064268</v>
      </c>
      <c r="H116" s="65">
        <f t="shared" ca="1" si="263"/>
        <v>42.452533323725852</v>
      </c>
      <c r="I116" s="65">
        <f t="shared" ca="1" si="263"/>
        <v>36.071790037495632</v>
      </c>
      <c r="J116" s="65">
        <f t="shared" ca="1" si="263"/>
        <v>30.650730901734203</v>
      </c>
      <c r="K116" s="65">
        <f t="shared" ca="1" si="263"/>
        <v>26.044888762364419</v>
      </c>
      <c r="L116" s="65">
        <f t="shared" ca="1" si="263"/>
        <v>22.131569444722022</v>
      </c>
      <c r="M116" s="65">
        <f t="shared" ca="1" si="263"/>
        <v>18.806565225383537</v>
      </c>
      <c r="N116" s="65">
        <f t="shared" ca="1" si="263"/>
        <v>15.981365399471859</v>
      </c>
      <c r="O116" s="65">
        <f t="shared" ca="1" si="263"/>
        <v>13.580788555867763</v>
      </c>
      <c r="P116" s="65">
        <f t="shared" ca="1" si="263"/>
        <v>11.540972645540943</v>
      </c>
      <c r="Q116" s="65">
        <f t="shared" ca="1" si="263"/>
        <v>9.807668647152477</v>
      </c>
      <c r="R116" s="65">
        <f t="shared" ca="1" si="263"/>
        <v>8.334791868833749</v>
      </c>
      <c r="S116" s="65">
        <f t="shared" ca="1" si="263"/>
        <v>7.0831919035119979</v>
      </c>
      <c r="T116" s="65">
        <f t="shared" ca="1" si="263"/>
        <v>6.0196081699878485</v>
      </c>
      <c r="U116" s="65">
        <f t="shared" ca="1" si="263"/>
        <v>5.1157829860917907</v>
      </c>
      <c r="V116" s="65">
        <f t="shared" ca="1" si="263"/>
        <v>4.3477083714597189</v>
      </c>
      <c r="W116" s="65">
        <f t="shared" ca="1" si="263"/>
        <v>3.6949863823661184</v>
      </c>
      <c r="X116" s="65">
        <f t="shared" ca="1" si="263"/>
        <v>3.1402858383114864</v>
      </c>
      <c r="Y116" s="65">
        <f t="shared" ca="1" si="263"/>
        <v>2.6688808932049919</v>
      </c>
      <c r="Z116" s="65">
        <f t="shared" ca="1" si="263"/>
        <v>2.2682591037364257</v>
      </c>
      <c r="AA116" s="65">
        <f t="shared" ca="1" si="263"/>
        <v>1.927788513785708</v>
      </c>
      <c r="AB116" s="65">
        <f t="shared" ca="1" si="263"/>
        <v>1.6384348572056491</v>
      </c>
      <c r="AC116" s="65">
        <f t="shared" ca="1" si="263"/>
        <v>1.3925213250150392</v>
      </c>
      <c r="AD116" s="65">
        <f t="shared" ca="1" si="263"/>
        <v>1.1835244833749734</v>
      </c>
      <c r="AE116" s="65">
        <f t="shared" ca="1" si="263"/>
        <v>1.0059008965584795</v>
      </c>
      <c r="AF116" s="65">
        <f t="shared" ca="1" si="263"/>
        <v>0.85493983062650936</v>
      </c>
      <c r="AG116" s="65">
        <f t="shared" ca="1" si="263"/>
        <v>0.72663811087397423</v>
      </c>
      <c r="AH116" s="65">
        <f t="shared" ca="1" si="263"/>
        <v>0.61759379811603121</v>
      </c>
      <c r="AI116" s="65">
        <f t="shared" ca="1" si="263"/>
        <v>0.35090265141179272</v>
      </c>
    </row>
    <row r="117" spans="2:35" x14ac:dyDescent="0.3">
      <c r="B117" s="64" t="s">
        <v>135</v>
      </c>
      <c r="E117" s="65">
        <f t="shared" ref="E117:AI117" si="264">E73+E85+E97</f>
        <v>0</v>
      </c>
      <c r="F117" s="65">
        <f t="shared" si="264"/>
        <v>0</v>
      </c>
      <c r="G117" s="65">
        <f t="shared" ca="1" si="264"/>
        <v>282.58811256912747</v>
      </c>
      <c r="H117" s="65">
        <f t="shared" ca="1" si="264"/>
        <v>240.1355792454016</v>
      </c>
      <c r="I117" s="65">
        <f t="shared" ca="1" si="264"/>
        <v>204.06378920790598</v>
      </c>
      <c r="J117" s="65">
        <f t="shared" ca="1" si="264"/>
        <v>173.41305830617179</v>
      </c>
      <c r="K117" s="65">
        <f t="shared" ca="1" si="264"/>
        <v>147.36816954380737</v>
      </c>
      <c r="L117" s="65">
        <f t="shared" ca="1" si="264"/>
        <v>125.23660009908534</v>
      </c>
      <c r="M117" s="65">
        <f t="shared" ca="1" si="264"/>
        <v>106.4300348737018</v>
      </c>
      <c r="N117" s="65">
        <f t="shared" ca="1" si="264"/>
        <v>90.448669474229945</v>
      </c>
      <c r="O117" s="65">
        <f t="shared" ca="1" si="264"/>
        <v>76.867880918362175</v>
      </c>
      <c r="P117" s="65">
        <f t="shared" ca="1" si="264"/>
        <v>65.326908272821228</v>
      </c>
      <c r="Q117" s="65">
        <f t="shared" ca="1" si="264"/>
        <v>55.519239625668753</v>
      </c>
      <c r="R117" s="65">
        <f t="shared" ca="1" si="264"/>
        <v>47.184447756835006</v>
      </c>
      <c r="S117" s="65">
        <f t="shared" ca="1" si="264"/>
        <v>40.101255853323003</v>
      </c>
      <c r="T117" s="65">
        <f t="shared" ca="1" si="264"/>
        <v>34.081647683335149</v>
      </c>
      <c r="U117" s="65">
        <f t="shared" ca="1" si="264"/>
        <v>28.965864697243362</v>
      </c>
      <c r="V117" s="65">
        <f t="shared" ca="1" si="264"/>
        <v>24.618156325783644</v>
      </c>
      <c r="W117" s="65">
        <f t="shared" ca="1" si="264"/>
        <v>20.923169943417527</v>
      </c>
      <c r="X117" s="65">
        <f t="shared" ca="1" si="264"/>
        <v>17.782884105106039</v>
      </c>
      <c r="Y117" s="65">
        <f t="shared" ca="1" si="264"/>
        <v>15.114003211901048</v>
      </c>
      <c r="Z117" s="65">
        <f t="shared" ca="1" si="264"/>
        <v>12.845744108164622</v>
      </c>
      <c r="AA117" s="65">
        <f t="shared" ca="1" si="264"/>
        <v>10.917955594378913</v>
      </c>
      <c r="AB117" s="65">
        <f t="shared" ca="1" si="264"/>
        <v>9.2795207371732644</v>
      </c>
      <c r="AC117" s="65">
        <f t="shared" ca="1" si="264"/>
        <v>7.8869994121582252</v>
      </c>
      <c r="AD117" s="65">
        <f t="shared" ca="1" si="264"/>
        <v>6.703474928783252</v>
      </c>
      <c r="AE117" s="65">
        <f t="shared" ca="1" si="264"/>
        <v>5.6975740322247725</v>
      </c>
      <c r="AF117" s="65">
        <f t="shared" ca="1" si="264"/>
        <v>4.8426342015982637</v>
      </c>
      <c r="AG117" s="65">
        <f t="shared" ca="1" si="264"/>
        <v>4.1159960907242894</v>
      </c>
      <c r="AH117" s="65">
        <f t="shared" ca="1" si="264"/>
        <v>3.4984022926082585</v>
      </c>
      <c r="AI117" s="65">
        <f t="shared" ca="1" si="264"/>
        <v>3.1474996411964655</v>
      </c>
    </row>
    <row r="118" spans="2:35" x14ac:dyDescent="0.3">
      <c r="B118" s="64" t="s">
        <v>136</v>
      </c>
      <c r="E118" s="65">
        <f t="shared" ref="E118:AI118" ca="1" si="265">E74+E86+E98</f>
        <v>43.005140328527496</v>
      </c>
      <c r="F118" s="65">
        <f t="shared" ca="1" si="265"/>
        <v>199.98806360962448</v>
      </c>
      <c r="G118" s="65">
        <f t="shared" si="265"/>
        <v>0</v>
      </c>
      <c r="H118" s="65">
        <f t="shared" si="265"/>
        <v>0</v>
      </c>
      <c r="I118" s="65">
        <f t="shared" si="265"/>
        <v>0</v>
      </c>
      <c r="J118" s="65">
        <f t="shared" si="265"/>
        <v>0</v>
      </c>
      <c r="K118" s="65">
        <f t="shared" si="265"/>
        <v>0</v>
      </c>
      <c r="L118" s="65">
        <f t="shared" si="265"/>
        <v>0</v>
      </c>
      <c r="M118" s="65">
        <f t="shared" si="265"/>
        <v>0</v>
      </c>
      <c r="N118" s="65">
        <f t="shared" si="265"/>
        <v>0</v>
      </c>
      <c r="O118" s="65">
        <f t="shared" si="265"/>
        <v>0</v>
      </c>
      <c r="P118" s="65">
        <f t="shared" si="265"/>
        <v>0</v>
      </c>
      <c r="Q118" s="65">
        <f t="shared" si="265"/>
        <v>0</v>
      </c>
      <c r="R118" s="65">
        <f t="shared" si="265"/>
        <v>0</v>
      </c>
      <c r="S118" s="65">
        <f t="shared" si="265"/>
        <v>0</v>
      </c>
      <c r="T118" s="65">
        <f t="shared" si="265"/>
        <v>0</v>
      </c>
      <c r="U118" s="65">
        <f t="shared" si="265"/>
        <v>0</v>
      </c>
      <c r="V118" s="65">
        <f t="shared" si="265"/>
        <v>0</v>
      </c>
      <c r="W118" s="65">
        <f t="shared" si="265"/>
        <v>0</v>
      </c>
      <c r="X118" s="65">
        <f t="shared" si="265"/>
        <v>0</v>
      </c>
      <c r="Y118" s="65">
        <f t="shared" si="265"/>
        <v>0</v>
      </c>
      <c r="Z118" s="65">
        <f t="shared" si="265"/>
        <v>0</v>
      </c>
      <c r="AA118" s="65">
        <f t="shared" si="265"/>
        <v>0</v>
      </c>
      <c r="AB118" s="65">
        <f t="shared" si="265"/>
        <v>0</v>
      </c>
      <c r="AC118" s="65">
        <f t="shared" si="265"/>
        <v>0</v>
      </c>
      <c r="AD118" s="65">
        <f t="shared" si="265"/>
        <v>0</v>
      </c>
      <c r="AE118" s="65">
        <f t="shared" si="265"/>
        <v>0</v>
      </c>
      <c r="AF118" s="65">
        <f t="shared" si="265"/>
        <v>0</v>
      </c>
      <c r="AG118" s="65">
        <f t="shared" si="265"/>
        <v>0</v>
      </c>
      <c r="AH118" s="65">
        <f t="shared" si="265"/>
        <v>0</v>
      </c>
      <c r="AI118" s="65">
        <f t="shared" si="265"/>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80"/>
  <sheetViews>
    <sheetView zoomScale="90" zoomScaleNormal="90" workbookViewId="0">
      <selection activeCell="D18" sqref="D18"/>
    </sheetView>
  </sheetViews>
  <sheetFormatPr defaultColWidth="9.109375" defaultRowHeight="14.4" x14ac:dyDescent="0.3"/>
  <cols>
    <col min="1" max="1" width="9.109375" style="13"/>
    <col min="2" max="2" width="17.33203125" style="13" bestFit="1" customWidth="1"/>
    <col min="3" max="16384" width="9.109375" style="13"/>
  </cols>
  <sheetData>
    <row r="2" spans="2:36" s="105" customFormat="1" x14ac:dyDescent="0.3">
      <c r="B2" s="105" t="s">
        <v>328</v>
      </c>
    </row>
    <row r="3" spans="2:36" s="10" customFormat="1" x14ac:dyDescent="0.3">
      <c r="B3" s="46" t="s">
        <v>199</v>
      </c>
      <c r="C3" s="46"/>
      <c r="D3" s="46"/>
    </row>
    <row r="4" spans="2:36" s="1" customFormat="1" x14ac:dyDescent="0.3">
      <c r="E4" s="305" t="s">
        <v>73</v>
      </c>
      <c r="F4" s="305"/>
      <c r="G4" s="305"/>
      <c r="H4" s="305"/>
      <c r="I4" s="305"/>
      <c r="J4" s="305"/>
      <c r="K4" s="305"/>
      <c r="M4" s="305" t="s">
        <v>74</v>
      </c>
      <c r="N4" s="305"/>
      <c r="O4" s="305"/>
      <c r="P4" s="305"/>
      <c r="Q4" s="305"/>
      <c r="R4" s="305"/>
      <c r="S4" s="305"/>
      <c r="U4" s="305" t="s">
        <v>75</v>
      </c>
      <c r="V4" s="305"/>
      <c r="W4" s="305"/>
      <c r="X4" s="305"/>
      <c r="Y4" s="305"/>
      <c r="Z4" s="305"/>
      <c r="AA4" s="305"/>
      <c r="AC4" s="305" t="s">
        <v>76</v>
      </c>
      <c r="AD4" s="305"/>
      <c r="AE4" s="305"/>
      <c r="AF4" s="305"/>
      <c r="AG4" s="305"/>
      <c r="AH4" s="305"/>
      <c r="AI4" s="305"/>
    </row>
    <row r="5" spans="2:36" s="3" customFormat="1" x14ac:dyDescent="0.3">
      <c r="B5" s="4" t="s">
        <v>211</v>
      </c>
      <c r="C5" s="4"/>
      <c r="D5" s="4"/>
      <c r="E5" s="3" t="s">
        <v>70</v>
      </c>
      <c r="F5" s="3" t="s">
        <v>69</v>
      </c>
      <c r="G5" s="3" t="s">
        <v>61</v>
      </c>
      <c r="H5" s="3" t="s">
        <v>68</v>
      </c>
      <c r="I5" s="3" t="s">
        <v>71</v>
      </c>
      <c r="J5" s="3" t="s">
        <v>72</v>
      </c>
      <c r="K5" s="3" t="s">
        <v>62</v>
      </c>
      <c r="M5" s="3" t="s">
        <v>70</v>
      </c>
      <c r="N5" s="3" t="s">
        <v>69</v>
      </c>
      <c r="O5" s="3" t="s">
        <v>61</v>
      </c>
      <c r="P5" s="3" t="s">
        <v>68</v>
      </c>
      <c r="Q5" s="3" t="s">
        <v>71</v>
      </c>
      <c r="R5" s="3" t="s">
        <v>72</v>
      </c>
      <c r="S5" s="3" t="s">
        <v>62</v>
      </c>
      <c r="U5" s="3" t="s">
        <v>70</v>
      </c>
      <c r="V5" s="3" t="s">
        <v>69</v>
      </c>
      <c r="W5" s="3" t="s">
        <v>61</v>
      </c>
      <c r="X5" s="3" t="s">
        <v>68</v>
      </c>
      <c r="Y5" s="3" t="s">
        <v>71</v>
      </c>
      <c r="Z5" s="3" t="s">
        <v>72</v>
      </c>
      <c r="AA5" s="3" t="s">
        <v>62</v>
      </c>
      <c r="AC5" s="3" t="s">
        <v>70</v>
      </c>
      <c r="AD5" s="3" t="s">
        <v>69</v>
      </c>
      <c r="AE5" s="3" t="s">
        <v>61</v>
      </c>
      <c r="AF5" s="3" t="s">
        <v>68</v>
      </c>
      <c r="AG5" s="3" t="s">
        <v>71</v>
      </c>
      <c r="AH5" s="3" t="s">
        <v>72</v>
      </c>
      <c r="AI5" s="3" t="s">
        <v>62</v>
      </c>
    </row>
    <row r="6" spans="2:36" s="1" customFormat="1" hidden="1" x14ac:dyDescent="0.3">
      <c r="B6" s="85">
        <v>40543</v>
      </c>
      <c r="C6" s="3"/>
      <c r="D6" s="3"/>
      <c r="E6" s="2">
        <v>226</v>
      </c>
      <c r="F6" s="2">
        <v>30</v>
      </c>
      <c r="G6" s="2">
        <v>25</v>
      </c>
      <c r="H6" s="2">
        <v>84</v>
      </c>
      <c r="I6" s="2">
        <v>207</v>
      </c>
      <c r="J6" s="2">
        <v>566</v>
      </c>
      <c r="K6" s="2">
        <v>73</v>
      </c>
      <c r="L6" s="82"/>
      <c r="M6" s="2">
        <v>991</v>
      </c>
      <c r="N6" s="2">
        <v>72</v>
      </c>
      <c r="O6" s="2">
        <v>130</v>
      </c>
      <c r="P6" s="2">
        <v>355</v>
      </c>
      <c r="Q6" s="2">
        <v>629</v>
      </c>
      <c r="R6" s="2">
        <v>651</v>
      </c>
      <c r="S6" s="2">
        <v>109</v>
      </c>
      <c r="T6" s="82"/>
      <c r="U6" s="2">
        <v>1029</v>
      </c>
      <c r="V6" s="2">
        <v>107</v>
      </c>
      <c r="W6" s="2">
        <v>107</v>
      </c>
      <c r="X6" s="2">
        <v>449</v>
      </c>
      <c r="Y6" s="2">
        <v>537</v>
      </c>
      <c r="Z6" s="2">
        <v>637</v>
      </c>
      <c r="AA6" s="2">
        <v>85</v>
      </c>
      <c r="AB6" s="82"/>
      <c r="AC6" s="2">
        <v>831</v>
      </c>
      <c r="AD6" s="2">
        <v>39</v>
      </c>
      <c r="AE6" s="2">
        <v>51</v>
      </c>
      <c r="AF6" s="2">
        <v>244</v>
      </c>
      <c r="AG6" s="2">
        <v>427</v>
      </c>
      <c r="AH6" s="2">
        <v>767</v>
      </c>
      <c r="AI6" s="2">
        <v>53</v>
      </c>
      <c r="AJ6" s="82"/>
    </row>
    <row r="7" spans="2:36" s="1" customFormat="1" hidden="1" x14ac:dyDescent="0.3">
      <c r="B7" s="85">
        <f>EOMONTH(B6,12)</f>
        <v>40908</v>
      </c>
      <c r="C7" s="3"/>
      <c r="D7" s="3"/>
      <c r="E7" s="2">
        <v>242</v>
      </c>
      <c r="F7" s="2">
        <v>31</v>
      </c>
      <c r="G7" s="2">
        <v>26</v>
      </c>
      <c r="H7" s="2">
        <v>88</v>
      </c>
      <c r="I7" s="2">
        <v>221</v>
      </c>
      <c r="J7" s="2">
        <v>606</v>
      </c>
      <c r="K7" s="2">
        <v>78</v>
      </c>
      <c r="L7" s="82"/>
      <c r="M7" s="2">
        <v>1061</v>
      </c>
      <c r="N7" s="2">
        <v>75</v>
      </c>
      <c r="O7" s="2">
        <v>137</v>
      </c>
      <c r="P7" s="2">
        <v>371</v>
      </c>
      <c r="Q7" s="2">
        <v>672</v>
      </c>
      <c r="R7" s="2">
        <v>698</v>
      </c>
      <c r="S7" s="2">
        <v>117</v>
      </c>
      <c r="T7" s="82"/>
      <c r="U7" s="2">
        <v>1101</v>
      </c>
      <c r="V7" s="2">
        <v>111</v>
      </c>
      <c r="W7" s="2">
        <v>113</v>
      </c>
      <c r="X7" s="2">
        <v>469</v>
      </c>
      <c r="Y7" s="2">
        <v>574</v>
      </c>
      <c r="Z7" s="2">
        <v>683</v>
      </c>
      <c r="AA7" s="2">
        <v>91</v>
      </c>
      <c r="AB7" s="82"/>
      <c r="AC7" s="2">
        <v>889</v>
      </c>
      <c r="AD7" s="2">
        <v>41</v>
      </c>
      <c r="AE7" s="2">
        <v>54</v>
      </c>
      <c r="AF7" s="2">
        <v>254</v>
      </c>
      <c r="AG7" s="2">
        <v>456</v>
      </c>
      <c r="AH7" s="2">
        <v>822</v>
      </c>
      <c r="AI7" s="2">
        <v>57</v>
      </c>
      <c r="AJ7" s="82"/>
    </row>
    <row r="8" spans="2:36" s="1" customFormat="1" hidden="1" x14ac:dyDescent="0.3">
      <c r="B8" s="85">
        <f t="shared" ref="B8:B36" si="0">EOMONTH(B7,12)</f>
        <v>41274</v>
      </c>
      <c r="C8" s="3"/>
      <c r="D8" s="3"/>
      <c r="E8" s="2">
        <v>259</v>
      </c>
      <c r="F8" s="2">
        <v>33</v>
      </c>
      <c r="G8" s="2">
        <v>28</v>
      </c>
      <c r="H8" s="2">
        <v>92</v>
      </c>
      <c r="I8" s="2">
        <v>237</v>
      </c>
      <c r="J8" s="2">
        <v>650</v>
      </c>
      <c r="K8" s="2">
        <v>84</v>
      </c>
      <c r="L8" s="82"/>
      <c r="M8" s="2">
        <v>1136</v>
      </c>
      <c r="N8" s="2">
        <v>78</v>
      </c>
      <c r="O8" s="2">
        <v>144</v>
      </c>
      <c r="P8" s="2">
        <v>387</v>
      </c>
      <c r="Q8" s="2">
        <v>717</v>
      </c>
      <c r="R8" s="2">
        <v>748</v>
      </c>
      <c r="S8" s="2">
        <v>125</v>
      </c>
      <c r="T8" s="82"/>
      <c r="U8" s="2">
        <v>1179</v>
      </c>
      <c r="V8" s="2">
        <v>116</v>
      </c>
      <c r="W8" s="2">
        <v>119</v>
      </c>
      <c r="X8" s="2">
        <v>490</v>
      </c>
      <c r="Y8" s="2">
        <v>613</v>
      </c>
      <c r="Z8" s="2">
        <v>732</v>
      </c>
      <c r="AA8" s="2">
        <v>97</v>
      </c>
      <c r="AB8" s="82"/>
      <c r="AC8" s="2">
        <v>952</v>
      </c>
      <c r="AD8" s="2">
        <v>43</v>
      </c>
      <c r="AE8" s="2">
        <v>57</v>
      </c>
      <c r="AF8" s="2">
        <v>266</v>
      </c>
      <c r="AG8" s="2">
        <v>487</v>
      </c>
      <c r="AH8" s="2">
        <v>881</v>
      </c>
      <c r="AI8" s="2">
        <v>61</v>
      </c>
      <c r="AJ8" s="82"/>
    </row>
    <row r="9" spans="2:36" s="1" customFormat="1" hidden="1" x14ac:dyDescent="0.3">
      <c r="B9" s="85">
        <f t="shared" si="0"/>
        <v>41639</v>
      </c>
      <c r="C9" s="3"/>
      <c r="D9" s="3"/>
      <c r="E9" s="2">
        <v>305</v>
      </c>
      <c r="F9" s="2">
        <v>38</v>
      </c>
      <c r="G9" s="2">
        <v>32</v>
      </c>
      <c r="H9" s="2">
        <v>106</v>
      </c>
      <c r="I9" s="2">
        <v>278</v>
      </c>
      <c r="J9" s="2">
        <v>771</v>
      </c>
      <c r="K9" s="2">
        <v>99</v>
      </c>
      <c r="L9" s="82"/>
      <c r="M9" s="2">
        <v>1338</v>
      </c>
      <c r="N9" s="2">
        <v>90</v>
      </c>
      <c r="O9" s="2">
        <v>168</v>
      </c>
      <c r="P9" s="2">
        <v>445</v>
      </c>
      <c r="Q9" s="2">
        <v>843</v>
      </c>
      <c r="R9" s="2">
        <v>887</v>
      </c>
      <c r="S9" s="2">
        <v>148</v>
      </c>
      <c r="T9" s="82"/>
      <c r="U9" s="2">
        <v>1388</v>
      </c>
      <c r="V9" s="2">
        <v>134</v>
      </c>
      <c r="W9" s="2">
        <v>138</v>
      </c>
      <c r="X9" s="2">
        <v>562</v>
      </c>
      <c r="Y9" s="2">
        <v>720</v>
      </c>
      <c r="Z9" s="2">
        <v>868</v>
      </c>
      <c r="AA9" s="2">
        <v>115</v>
      </c>
      <c r="AB9" s="82"/>
      <c r="AC9" s="2">
        <v>1121</v>
      </c>
      <c r="AD9" s="2">
        <v>49</v>
      </c>
      <c r="AE9" s="2">
        <v>66</v>
      </c>
      <c r="AF9" s="2">
        <v>305</v>
      </c>
      <c r="AG9" s="2">
        <v>572</v>
      </c>
      <c r="AH9" s="2">
        <v>1045</v>
      </c>
      <c r="AI9" s="2">
        <v>72</v>
      </c>
      <c r="AJ9" s="82"/>
    </row>
    <row r="10" spans="2:36" s="1" customFormat="1" hidden="1" x14ac:dyDescent="0.3">
      <c r="B10" s="85">
        <f t="shared" si="0"/>
        <v>42004</v>
      </c>
      <c r="C10" s="3"/>
      <c r="D10" s="3"/>
      <c r="E10" s="2">
        <v>327</v>
      </c>
      <c r="F10" s="2">
        <v>39</v>
      </c>
      <c r="G10" s="2">
        <v>34</v>
      </c>
      <c r="H10" s="2">
        <v>110</v>
      </c>
      <c r="I10" s="2">
        <v>297</v>
      </c>
      <c r="J10" s="2">
        <v>826</v>
      </c>
      <c r="K10" s="2">
        <v>106</v>
      </c>
      <c r="L10" s="82"/>
      <c r="M10" s="2">
        <v>1432</v>
      </c>
      <c r="N10" s="2">
        <v>94</v>
      </c>
      <c r="O10" s="2">
        <v>177</v>
      </c>
      <c r="P10" s="2">
        <v>464</v>
      </c>
      <c r="Q10" s="2">
        <v>900</v>
      </c>
      <c r="R10" s="2">
        <v>951</v>
      </c>
      <c r="S10" s="2">
        <v>158</v>
      </c>
      <c r="T10" s="82"/>
      <c r="U10" s="2">
        <v>1486</v>
      </c>
      <c r="V10" s="2">
        <v>140</v>
      </c>
      <c r="W10" s="2">
        <v>145</v>
      </c>
      <c r="X10" s="2">
        <v>587</v>
      </c>
      <c r="Y10" s="2">
        <v>769</v>
      </c>
      <c r="Z10" s="2">
        <v>930</v>
      </c>
      <c r="AA10" s="2">
        <v>123</v>
      </c>
      <c r="AB10" s="82"/>
      <c r="AC10" s="2">
        <v>1200</v>
      </c>
      <c r="AD10" s="2">
        <v>52</v>
      </c>
      <c r="AE10" s="2">
        <v>69</v>
      </c>
      <c r="AF10" s="2">
        <v>319</v>
      </c>
      <c r="AG10" s="2">
        <v>611</v>
      </c>
      <c r="AH10" s="2">
        <v>1120</v>
      </c>
      <c r="AI10" s="2">
        <v>78</v>
      </c>
      <c r="AJ10" s="82"/>
    </row>
    <row r="11" spans="2:36" s="1" customFormat="1" hidden="1" x14ac:dyDescent="0.3">
      <c r="B11" s="85">
        <f t="shared" si="0"/>
        <v>42369</v>
      </c>
      <c r="C11" s="3"/>
      <c r="D11" s="3"/>
      <c r="E11" s="2">
        <v>350</v>
      </c>
      <c r="F11" s="2">
        <v>41</v>
      </c>
      <c r="G11" s="2">
        <v>36</v>
      </c>
      <c r="H11" s="2">
        <v>115</v>
      </c>
      <c r="I11" s="2">
        <v>317</v>
      </c>
      <c r="J11" s="2">
        <v>886</v>
      </c>
      <c r="K11" s="2">
        <v>114</v>
      </c>
      <c r="L11" s="82"/>
      <c r="M11" s="2">
        <v>1533</v>
      </c>
      <c r="N11" s="2">
        <v>98</v>
      </c>
      <c r="O11" s="2">
        <v>186</v>
      </c>
      <c r="P11" s="2">
        <v>485</v>
      </c>
      <c r="Q11" s="2">
        <v>961</v>
      </c>
      <c r="R11" s="2">
        <v>1019</v>
      </c>
      <c r="S11" s="2">
        <v>170</v>
      </c>
      <c r="T11" s="82"/>
      <c r="U11" s="2">
        <v>1591</v>
      </c>
      <c r="V11" s="2">
        <v>146</v>
      </c>
      <c r="W11" s="2">
        <v>153</v>
      </c>
      <c r="X11" s="2">
        <v>613</v>
      </c>
      <c r="Y11" s="2">
        <v>821</v>
      </c>
      <c r="Z11" s="2">
        <v>997</v>
      </c>
      <c r="AA11" s="2">
        <v>132</v>
      </c>
      <c r="AB11" s="82"/>
      <c r="AC11" s="2">
        <v>1284</v>
      </c>
      <c r="AD11" s="2">
        <v>54</v>
      </c>
      <c r="AE11" s="2">
        <v>73</v>
      </c>
      <c r="AF11" s="2">
        <v>333</v>
      </c>
      <c r="AG11" s="2">
        <v>653</v>
      </c>
      <c r="AH11" s="2">
        <v>1201</v>
      </c>
      <c r="AI11" s="2">
        <v>83</v>
      </c>
      <c r="AJ11" s="82"/>
    </row>
    <row r="12" spans="2:36" s="1" customFormat="1" hidden="1" x14ac:dyDescent="0.3">
      <c r="B12" s="85">
        <f t="shared" si="0"/>
        <v>42735</v>
      </c>
      <c r="C12" s="3"/>
      <c r="D12" s="3"/>
      <c r="E12" s="2">
        <v>376</v>
      </c>
      <c r="F12" s="2">
        <v>43</v>
      </c>
      <c r="G12" s="2">
        <v>38</v>
      </c>
      <c r="H12" s="2">
        <v>120</v>
      </c>
      <c r="I12" s="2">
        <v>340</v>
      </c>
      <c r="J12" s="2">
        <v>953</v>
      </c>
      <c r="K12" s="2">
        <v>122</v>
      </c>
      <c r="L12" s="82"/>
      <c r="M12" s="2">
        <v>1649</v>
      </c>
      <c r="N12" s="2">
        <v>103</v>
      </c>
      <c r="O12" s="2">
        <v>197</v>
      </c>
      <c r="P12" s="2">
        <v>507</v>
      </c>
      <c r="Q12" s="2">
        <v>1030</v>
      </c>
      <c r="R12" s="2">
        <v>1097</v>
      </c>
      <c r="S12" s="2">
        <v>183</v>
      </c>
      <c r="T12" s="82"/>
      <c r="U12" s="2">
        <v>1711</v>
      </c>
      <c r="V12" s="2">
        <v>153</v>
      </c>
      <c r="W12" s="2">
        <v>162</v>
      </c>
      <c r="X12" s="2">
        <v>642</v>
      </c>
      <c r="Y12" s="2">
        <v>880</v>
      </c>
      <c r="Z12" s="2">
        <v>1073</v>
      </c>
      <c r="AA12" s="2">
        <v>142</v>
      </c>
      <c r="AB12" s="82"/>
      <c r="AC12" s="2">
        <v>1382</v>
      </c>
      <c r="AD12" s="2">
        <v>56</v>
      </c>
      <c r="AE12" s="2">
        <v>77</v>
      </c>
      <c r="AF12" s="2">
        <v>348</v>
      </c>
      <c r="AG12" s="2">
        <v>699</v>
      </c>
      <c r="AH12" s="2">
        <v>1292</v>
      </c>
      <c r="AI12" s="2">
        <v>89</v>
      </c>
      <c r="AJ12" s="82"/>
    </row>
    <row r="13" spans="2:36" s="1" customFormat="1" hidden="1" x14ac:dyDescent="0.3">
      <c r="B13" s="85">
        <f t="shared" si="0"/>
        <v>43100</v>
      </c>
      <c r="C13" s="3"/>
      <c r="D13" s="3"/>
      <c r="E13" s="2">
        <v>405</v>
      </c>
      <c r="F13" s="2">
        <v>45</v>
      </c>
      <c r="G13" s="2">
        <v>40</v>
      </c>
      <c r="H13" s="2">
        <v>126</v>
      </c>
      <c r="I13" s="2">
        <v>364</v>
      </c>
      <c r="J13" s="2">
        <v>1026</v>
      </c>
      <c r="K13" s="2">
        <v>132</v>
      </c>
      <c r="L13" s="82"/>
      <c r="M13" s="2">
        <v>1774</v>
      </c>
      <c r="N13" s="2">
        <v>108</v>
      </c>
      <c r="O13" s="2">
        <v>208</v>
      </c>
      <c r="P13" s="2">
        <v>531</v>
      </c>
      <c r="Q13" s="2">
        <v>1104</v>
      </c>
      <c r="R13" s="2">
        <v>1180</v>
      </c>
      <c r="S13" s="2">
        <v>197</v>
      </c>
      <c r="T13" s="82"/>
      <c r="U13" s="2">
        <v>1841</v>
      </c>
      <c r="V13" s="2">
        <v>160</v>
      </c>
      <c r="W13" s="2">
        <v>171</v>
      </c>
      <c r="X13" s="2">
        <v>672</v>
      </c>
      <c r="Y13" s="2">
        <v>943</v>
      </c>
      <c r="Z13" s="2">
        <v>1155</v>
      </c>
      <c r="AA13" s="2">
        <v>153</v>
      </c>
      <c r="AB13" s="82"/>
      <c r="AC13" s="2">
        <v>1486</v>
      </c>
      <c r="AD13" s="2">
        <v>59</v>
      </c>
      <c r="AE13" s="2">
        <v>82</v>
      </c>
      <c r="AF13" s="2">
        <v>364</v>
      </c>
      <c r="AG13" s="2">
        <v>750</v>
      </c>
      <c r="AH13" s="2">
        <v>1391</v>
      </c>
      <c r="AI13" s="2">
        <v>96</v>
      </c>
      <c r="AJ13" s="82"/>
    </row>
    <row r="14" spans="2:36" s="1" customFormat="1" hidden="1" x14ac:dyDescent="0.3">
      <c r="B14" s="85">
        <f t="shared" si="0"/>
        <v>43465</v>
      </c>
      <c r="C14" s="3"/>
      <c r="D14" s="3"/>
      <c r="E14" s="2">
        <v>435</v>
      </c>
      <c r="F14" s="2">
        <v>47</v>
      </c>
      <c r="G14" s="2">
        <v>42</v>
      </c>
      <c r="H14" s="2">
        <v>132</v>
      </c>
      <c r="I14" s="2">
        <v>390</v>
      </c>
      <c r="J14" s="2">
        <v>1104</v>
      </c>
      <c r="K14" s="2">
        <v>142</v>
      </c>
      <c r="L14" s="82"/>
      <c r="M14" s="2">
        <v>1908</v>
      </c>
      <c r="N14" s="2">
        <v>113</v>
      </c>
      <c r="O14" s="2">
        <v>220</v>
      </c>
      <c r="P14" s="2">
        <v>556</v>
      </c>
      <c r="Q14" s="2">
        <v>1183</v>
      </c>
      <c r="R14" s="2">
        <v>1270</v>
      </c>
      <c r="S14" s="2">
        <v>212</v>
      </c>
      <c r="T14" s="82"/>
      <c r="U14" s="2">
        <v>1980</v>
      </c>
      <c r="V14" s="2">
        <v>167</v>
      </c>
      <c r="W14" s="2">
        <v>181</v>
      </c>
      <c r="X14" s="2">
        <v>703</v>
      </c>
      <c r="Y14" s="2">
        <v>1011</v>
      </c>
      <c r="Z14" s="2">
        <v>1243</v>
      </c>
      <c r="AA14" s="2">
        <v>164</v>
      </c>
      <c r="AB14" s="82"/>
      <c r="AC14" s="2">
        <v>1599</v>
      </c>
      <c r="AD14" s="2">
        <v>62</v>
      </c>
      <c r="AE14" s="2">
        <v>87</v>
      </c>
      <c r="AF14" s="2">
        <v>381</v>
      </c>
      <c r="AG14" s="2">
        <v>803</v>
      </c>
      <c r="AH14" s="2">
        <v>1496</v>
      </c>
      <c r="AI14" s="2">
        <v>104</v>
      </c>
      <c r="AJ14" s="82"/>
    </row>
    <row r="15" spans="2:36" s="1" customFormat="1" hidden="1" x14ac:dyDescent="0.3">
      <c r="B15" s="85">
        <f t="shared" si="0"/>
        <v>43830</v>
      </c>
      <c r="C15" s="3"/>
      <c r="D15" s="3"/>
      <c r="E15" s="2">
        <v>468</v>
      </c>
      <c r="F15" s="2">
        <v>49</v>
      </c>
      <c r="G15" s="2">
        <v>45</v>
      </c>
      <c r="H15" s="2">
        <v>138</v>
      </c>
      <c r="I15" s="2">
        <v>418</v>
      </c>
      <c r="J15" s="2">
        <v>1188</v>
      </c>
      <c r="K15" s="2">
        <v>152</v>
      </c>
      <c r="L15" s="82"/>
      <c r="M15" s="2">
        <v>2052</v>
      </c>
      <c r="N15" s="2">
        <v>118</v>
      </c>
      <c r="O15" s="2">
        <v>233</v>
      </c>
      <c r="P15" s="2">
        <v>582</v>
      </c>
      <c r="Q15" s="2">
        <v>1268</v>
      </c>
      <c r="R15" s="2">
        <v>1367</v>
      </c>
      <c r="S15" s="2">
        <v>228</v>
      </c>
      <c r="T15" s="82"/>
      <c r="U15" s="2">
        <v>2130</v>
      </c>
      <c r="V15" s="2">
        <v>175</v>
      </c>
      <c r="W15" s="2">
        <v>191</v>
      </c>
      <c r="X15" s="2">
        <v>736</v>
      </c>
      <c r="Y15" s="2">
        <v>1083</v>
      </c>
      <c r="Z15" s="2">
        <v>1337</v>
      </c>
      <c r="AA15" s="2">
        <v>177</v>
      </c>
      <c r="AB15" s="82"/>
      <c r="AC15" s="2">
        <v>1720</v>
      </c>
      <c r="AD15" s="2">
        <v>65</v>
      </c>
      <c r="AE15" s="2">
        <v>91</v>
      </c>
      <c r="AF15" s="2">
        <v>399</v>
      </c>
      <c r="AG15" s="2">
        <v>861</v>
      </c>
      <c r="AH15" s="2">
        <v>1610</v>
      </c>
      <c r="AI15" s="2">
        <v>111</v>
      </c>
      <c r="AJ15" s="82"/>
    </row>
    <row r="16" spans="2:36" s="1" customFormat="1" hidden="1" x14ac:dyDescent="0.3">
      <c r="B16" s="85">
        <f t="shared" si="0"/>
        <v>44196</v>
      </c>
      <c r="C16" s="3"/>
      <c r="D16" s="3"/>
      <c r="E16" s="2">
        <v>504</v>
      </c>
      <c r="F16" s="2">
        <v>51</v>
      </c>
      <c r="G16" s="2">
        <v>47</v>
      </c>
      <c r="H16" s="2">
        <v>145</v>
      </c>
      <c r="I16" s="2">
        <v>448</v>
      </c>
      <c r="J16" s="2">
        <v>1278</v>
      </c>
      <c r="K16" s="2">
        <v>164</v>
      </c>
      <c r="L16" s="82"/>
      <c r="M16" s="2">
        <v>2208</v>
      </c>
      <c r="N16" s="2">
        <v>123</v>
      </c>
      <c r="O16" s="2">
        <v>246</v>
      </c>
      <c r="P16" s="2">
        <v>609</v>
      </c>
      <c r="Q16" s="2">
        <v>1359</v>
      </c>
      <c r="R16" s="2">
        <v>1471</v>
      </c>
      <c r="S16" s="2">
        <v>245</v>
      </c>
      <c r="T16" s="82"/>
      <c r="U16" s="2">
        <v>2291</v>
      </c>
      <c r="V16" s="2">
        <v>183</v>
      </c>
      <c r="W16" s="2">
        <v>202</v>
      </c>
      <c r="X16" s="2">
        <v>770</v>
      </c>
      <c r="Y16" s="2">
        <v>1161</v>
      </c>
      <c r="Z16" s="2">
        <v>1439</v>
      </c>
      <c r="AA16" s="2">
        <v>190</v>
      </c>
      <c r="AB16" s="82"/>
      <c r="AC16" s="2">
        <v>1850</v>
      </c>
      <c r="AD16" s="2">
        <v>68</v>
      </c>
      <c r="AE16" s="2">
        <v>97</v>
      </c>
      <c r="AF16" s="2">
        <v>418</v>
      </c>
      <c r="AG16" s="2">
        <v>923</v>
      </c>
      <c r="AH16" s="2">
        <v>1733</v>
      </c>
      <c r="AI16" s="2">
        <v>120</v>
      </c>
      <c r="AJ16" s="82"/>
    </row>
    <row r="17" spans="2:36" s="1" customFormat="1" x14ac:dyDescent="0.3">
      <c r="B17" s="163">
        <f t="shared" si="0"/>
        <v>44561</v>
      </c>
      <c r="C17" s="164"/>
      <c r="D17" s="166"/>
      <c r="E17" s="162">
        <v>355</v>
      </c>
      <c r="F17" s="162">
        <v>96</v>
      </c>
      <c r="G17" s="162">
        <v>89</v>
      </c>
      <c r="H17" s="162">
        <v>23</v>
      </c>
      <c r="I17" s="162">
        <v>74</v>
      </c>
      <c r="J17" s="162">
        <v>320</v>
      </c>
      <c r="K17" s="162">
        <v>41</v>
      </c>
      <c r="L17" s="165"/>
      <c r="M17" s="162">
        <v>561</v>
      </c>
      <c r="N17" s="162">
        <v>143</v>
      </c>
      <c r="O17" s="162">
        <v>290</v>
      </c>
      <c r="P17" s="162">
        <v>103</v>
      </c>
      <c r="Q17" s="162">
        <v>242</v>
      </c>
      <c r="R17" s="162">
        <v>501</v>
      </c>
      <c r="S17" s="162">
        <v>84</v>
      </c>
      <c r="T17" s="165"/>
      <c r="U17" s="162">
        <v>448</v>
      </c>
      <c r="V17" s="162">
        <v>115</v>
      </c>
      <c r="W17" s="162">
        <v>129</v>
      </c>
      <c r="X17" s="162">
        <v>126</v>
      </c>
      <c r="Y17" s="162">
        <v>199</v>
      </c>
      <c r="Z17" s="162">
        <v>467</v>
      </c>
      <c r="AA17" s="162">
        <v>62</v>
      </c>
      <c r="AB17" s="165"/>
      <c r="AC17" s="162">
        <v>273</v>
      </c>
      <c r="AD17" s="162">
        <v>74</v>
      </c>
      <c r="AE17" s="162">
        <v>108</v>
      </c>
      <c r="AF17" s="162">
        <v>42</v>
      </c>
      <c r="AG17" s="162">
        <v>98</v>
      </c>
      <c r="AH17" s="162">
        <v>547</v>
      </c>
      <c r="AI17" s="162">
        <v>38</v>
      </c>
      <c r="AJ17" s="82"/>
    </row>
    <row r="18" spans="2:36" s="1" customFormat="1" x14ac:dyDescent="0.3">
      <c r="B18" s="163">
        <f t="shared" si="0"/>
        <v>44926</v>
      </c>
      <c r="C18" s="164"/>
      <c r="D18" s="166">
        <v>5.0000000000000001E-3</v>
      </c>
      <c r="E18" s="167">
        <f>E17*(1+$D18)</f>
        <v>356.77499999999998</v>
      </c>
      <c r="F18" s="167">
        <f t="shared" ref="F18:F19" si="1">F17*(1+$D18)</f>
        <v>96.47999999999999</v>
      </c>
      <c r="G18" s="167">
        <f t="shared" ref="G18:G19" si="2">G17*(1+$D18)</f>
        <v>89.444999999999993</v>
      </c>
      <c r="H18" s="167">
        <f t="shared" ref="H18:H19" si="3">H17*(1+$D18)</f>
        <v>23.114999999999998</v>
      </c>
      <c r="I18" s="167">
        <f t="shared" ref="I18:I19" si="4">I17*(1+$D18)</f>
        <v>74.36999999999999</v>
      </c>
      <c r="J18" s="167">
        <f t="shared" ref="J18:J19" si="5">J17*(1+$D18)</f>
        <v>321.59999999999997</v>
      </c>
      <c r="K18" s="167">
        <f t="shared" ref="K18:M19" si="6">K17*(1+$D18)</f>
        <v>41.204999999999998</v>
      </c>
      <c r="L18" s="165"/>
      <c r="M18" s="167">
        <f t="shared" si="6"/>
        <v>563.80499999999995</v>
      </c>
      <c r="N18" s="167">
        <f t="shared" ref="N18" si="7">N17*(1+$D18)</f>
        <v>143.71499999999997</v>
      </c>
      <c r="O18" s="167">
        <f t="shared" ref="O18" si="8">O17*(1+$D18)</f>
        <v>291.45</v>
      </c>
      <c r="P18" s="167">
        <f t="shared" ref="P18" si="9">P17*(1+$D18)</f>
        <v>103.51499999999999</v>
      </c>
      <c r="Q18" s="167">
        <f t="shared" ref="Q18" si="10">Q17*(1+$D18)</f>
        <v>243.20999999999998</v>
      </c>
      <c r="R18" s="167">
        <f t="shared" ref="R18" si="11">R17*(1+$D18)</f>
        <v>503.50499999999994</v>
      </c>
      <c r="S18" s="167">
        <f t="shared" ref="S18" si="12">S17*(1+$D18)</f>
        <v>84.419999999999987</v>
      </c>
      <c r="T18" s="165"/>
      <c r="U18" s="167">
        <f t="shared" ref="U18" si="13">U17*(1+$D18)</f>
        <v>450.23999999999995</v>
      </c>
      <c r="V18" s="167">
        <f t="shared" ref="V18" si="14">V17*(1+$D18)</f>
        <v>115.57499999999999</v>
      </c>
      <c r="W18" s="167">
        <f t="shared" ref="W18" si="15">W17*(1+$D18)</f>
        <v>129.64499999999998</v>
      </c>
      <c r="X18" s="167">
        <f t="shared" ref="X18" si="16">X17*(1+$D18)</f>
        <v>126.62999999999998</v>
      </c>
      <c r="Y18" s="167">
        <f t="shared" ref="Y18" si="17">Y17*(1+$D18)</f>
        <v>199.99499999999998</v>
      </c>
      <c r="Z18" s="167">
        <f t="shared" ref="Z18" si="18">Z17*(1+$D18)</f>
        <v>469.33499999999992</v>
      </c>
      <c r="AA18" s="167">
        <f t="shared" ref="AA18" si="19">AA17*(1+$D18)</f>
        <v>62.309999999999995</v>
      </c>
      <c r="AB18" s="165"/>
      <c r="AC18" s="167">
        <f t="shared" ref="AC18" si="20">AC17*(1+$D18)</f>
        <v>274.36499999999995</v>
      </c>
      <c r="AD18" s="167">
        <f t="shared" ref="AD18" si="21">AD17*(1+$D18)</f>
        <v>74.36999999999999</v>
      </c>
      <c r="AE18" s="167">
        <f t="shared" ref="AE18" si="22">AE17*(1+$D18)</f>
        <v>108.53999999999999</v>
      </c>
      <c r="AF18" s="167">
        <f t="shared" ref="AF18" si="23">AF17*(1+$D18)</f>
        <v>42.209999999999994</v>
      </c>
      <c r="AG18" s="167">
        <f t="shared" ref="AG18" si="24">AG17*(1+$D18)</f>
        <v>98.49</v>
      </c>
      <c r="AH18" s="167">
        <f t="shared" ref="AH18" si="25">AH17*(1+$D18)</f>
        <v>549.7349999999999</v>
      </c>
      <c r="AI18" s="167">
        <f t="shared" ref="AI18" si="26">AI17*(1+$D18)</f>
        <v>38.19</v>
      </c>
      <c r="AJ18" s="82"/>
    </row>
    <row r="19" spans="2:36" s="1" customFormat="1" x14ac:dyDescent="0.3">
      <c r="B19" s="163">
        <f t="shared" si="0"/>
        <v>45291</v>
      </c>
      <c r="C19" s="164"/>
      <c r="D19" s="166">
        <f>D18</f>
        <v>5.0000000000000001E-3</v>
      </c>
      <c r="E19" s="167">
        <f t="shared" ref="E19" si="27">E18*(1+$D19)</f>
        <v>358.55887499999994</v>
      </c>
      <c r="F19" s="167">
        <f t="shared" si="1"/>
        <v>96.962399999999974</v>
      </c>
      <c r="G19" s="167">
        <f t="shared" si="2"/>
        <v>89.892224999999982</v>
      </c>
      <c r="H19" s="167">
        <f t="shared" si="3"/>
        <v>23.230574999999995</v>
      </c>
      <c r="I19" s="167">
        <f t="shared" si="4"/>
        <v>74.741849999999985</v>
      </c>
      <c r="J19" s="167">
        <f t="shared" si="5"/>
        <v>323.20799999999991</v>
      </c>
      <c r="K19" s="167">
        <f t="shared" si="6"/>
        <v>41.411024999999995</v>
      </c>
      <c r="L19" s="165"/>
      <c r="M19" s="167">
        <f t="shared" ref="M19:M36" si="28">M18*(1+$D19)</f>
        <v>566.62402499999985</v>
      </c>
      <c r="N19" s="167">
        <f t="shared" ref="N19:N36" si="29">N18*(1+$D19)</f>
        <v>144.43357499999996</v>
      </c>
      <c r="O19" s="167">
        <f t="shared" ref="O19:O36" si="30">O18*(1+$D19)</f>
        <v>292.90724999999998</v>
      </c>
      <c r="P19" s="167">
        <f t="shared" ref="P19:P36" si="31">P18*(1+$D19)</f>
        <v>104.03257499999998</v>
      </c>
      <c r="Q19" s="167">
        <f t="shared" ref="Q19:Q36" si="32">Q18*(1+$D19)</f>
        <v>244.42604999999995</v>
      </c>
      <c r="R19" s="167">
        <f t="shared" ref="R19:R36" si="33">R18*(1+$D19)</f>
        <v>506.02252499999986</v>
      </c>
      <c r="S19" s="167">
        <f t="shared" ref="S19:S36" si="34">S18*(1+$D19)</f>
        <v>84.842099999999974</v>
      </c>
      <c r="T19" s="165"/>
      <c r="U19" s="167">
        <f t="shared" ref="U19:U36" si="35">U18*(1+$D19)</f>
        <v>452.49119999999988</v>
      </c>
      <c r="V19" s="167">
        <f t="shared" ref="V19:V36" si="36">V18*(1+$D19)</f>
        <v>116.15287499999998</v>
      </c>
      <c r="W19" s="167">
        <f t="shared" ref="W19:W36" si="37">W18*(1+$D19)</f>
        <v>130.29322499999998</v>
      </c>
      <c r="X19" s="167">
        <f t="shared" ref="X19:X36" si="38">X18*(1+$D19)</f>
        <v>127.26314999999997</v>
      </c>
      <c r="Y19" s="167">
        <f t="shared" ref="Y19:Y36" si="39">Y18*(1+$D19)</f>
        <v>200.99497499999995</v>
      </c>
      <c r="Z19" s="167">
        <f t="shared" ref="Z19:Z36" si="40">Z18*(1+$D19)</f>
        <v>471.68167499999987</v>
      </c>
      <c r="AA19" s="167">
        <f t="shared" ref="AA19:AA36" si="41">AA18*(1+$D19)</f>
        <v>62.621549999999992</v>
      </c>
      <c r="AB19" s="165"/>
      <c r="AC19" s="167">
        <f t="shared" ref="AC19:AC36" si="42">AC18*(1+$D19)</f>
        <v>275.7368249999999</v>
      </c>
      <c r="AD19" s="167">
        <f t="shared" ref="AD19:AD36" si="43">AD18*(1+$D19)</f>
        <v>74.741849999999985</v>
      </c>
      <c r="AE19" s="167">
        <f t="shared" ref="AE19:AE36" si="44">AE18*(1+$D19)</f>
        <v>109.08269999999997</v>
      </c>
      <c r="AF19" s="167">
        <f t="shared" ref="AF19:AF36" si="45">AF18*(1+$D19)</f>
        <v>42.421049999999987</v>
      </c>
      <c r="AG19" s="167">
        <f t="shared" ref="AG19:AG36" si="46">AG18*(1+$D19)</f>
        <v>98.982449999999986</v>
      </c>
      <c r="AH19" s="167">
        <f t="shared" ref="AH19:AH36" si="47">AH18*(1+$D19)</f>
        <v>552.48367499999983</v>
      </c>
      <c r="AI19" s="167">
        <f t="shared" ref="AI19:AI36" si="48">AI18*(1+$D19)</f>
        <v>38.380949999999991</v>
      </c>
      <c r="AJ19" s="82"/>
    </row>
    <row r="20" spans="2:36" s="1" customFormat="1" x14ac:dyDescent="0.3">
      <c r="B20" s="85">
        <f t="shared" si="0"/>
        <v>45657</v>
      </c>
      <c r="C20" s="3"/>
      <c r="D20" s="166">
        <f>D19</f>
        <v>5.0000000000000001E-3</v>
      </c>
      <c r="E20" s="168">
        <f t="shared" ref="E20:E36" si="49">E19*(1+$D20)</f>
        <v>360.35166937499991</v>
      </c>
      <c r="F20" s="168">
        <f t="shared" ref="F20:F36" si="50">F19*(1+$D20)</f>
        <v>97.447211999999965</v>
      </c>
      <c r="G20" s="168">
        <f t="shared" ref="G20:G36" si="51">G19*(1+$D20)</f>
        <v>90.341686124999967</v>
      </c>
      <c r="H20" s="168">
        <f t="shared" ref="H20:H36" si="52">H19*(1+$D20)</f>
        <v>23.346727874999992</v>
      </c>
      <c r="I20" s="168">
        <f t="shared" ref="I20:I36" si="53">I19*(1+$D20)</f>
        <v>75.115559249999976</v>
      </c>
      <c r="J20" s="168">
        <f t="shared" ref="J20:J36" si="54">J19*(1+$D20)</f>
        <v>324.82403999999985</v>
      </c>
      <c r="K20" s="168">
        <f t="shared" ref="K20:K36" si="55">K19*(1+$D20)</f>
        <v>41.618080124999992</v>
      </c>
      <c r="L20" s="169"/>
      <c r="M20" s="168">
        <f t="shared" si="28"/>
        <v>569.45714512499978</v>
      </c>
      <c r="N20" s="168">
        <f t="shared" si="29"/>
        <v>145.15574287499996</v>
      </c>
      <c r="O20" s="168">
        <f t="shared" si="30"/>
        <v>294.37178624999996</v>
      </c>
      <c r="P20" s="168">
        <f t="shared" si="31"/>
        <v>104.55273787499996</v>
      </c>
      <c r="Q20" s="168">
        <f t="shared" si="32"/>
        <v>245.64818024999991</v>
      </c>
      <c r="R20" s="168">
        <f t="shared" si="33"/>
        <v>508.55263762499982</v>
      </c>
      <c r="S20" s="168">
        <f t="shared" si="34"/>
        <v>85.26631049999996</v>
      </c>
      <c r="T20" s="169"/>
      <c r="U20" s="168">
        <f t="shared" si="35"/>
        <v>454.75365599999981</v>
      </c>
      <c r="V20" s="168">
        <f t="shared" si="36"/>
        <v>116.73363937499997</v>
      </c>
      <c r="W20" s="168">
        <f t="shared" si="37"/>
        <v>130.94469112499996</v>
      </c>
      <c r="X20" s="168">
        <f t="shared" si="38"/>
        <v>127.89946574999995</v>
      </c>
      <c r="Y20" s="168">
        <f t="shared" si="39"/>
        <v>201.99994987499994</v>
      </c>
      <c r="Z20" s="168">
        <f t="shared" si="40"/>
        <v>474.04008337499982</v>
      </c>
      <c r="AA20" s="168">
        <f t="shared" si="41"/>
        <v>62.934657749999985</v>
      </c>
      <c r="AB20" s="169"/>
      <c r="AC20" s="168">
        <f t="shared" si="42"/>
        <v>277.11550912499985</v>
      </c>
      <c r="AD20" s="168">
        <f t="shared" si="43"/>
        <v>75.115559249999976</v>
      </c>
      <c r="AE20" s="168">
        <f t="shared" si="44"/>
        <v>109.62811349999997</v>
      </c>
      <c r="AF20" s="168">
        <f t="shared" si="45"/>
        <v>42.63315524999998</v>
      </c>
      <c r="AG20" s="168">
        <f t="shared" si="46"/>
        <v>99.47736224999997</v>
      </c>
      <c r="AH20" s="168">
        <f t="shared" si="47"/>
        <v>555.24609337499976</v>
      </c>
      <c r="AI20" s="168">
        <f t="shared" si="48"/>
        <v>38.572854749999991</v>
      </c>
      <c r="AJ20" s="82"/>
    </row>
    <row r="21" spans="2:36" s="1" customFormat="1" x14ac:dyDescent="0.3">
      <c r="B21" s="85">
        <f t="shared" si="0"/>
        <v>46022</v>
      </c>
      <c r="C21" s="3"/>
      <c r="D21" s="166">
        <f t="shared" ref="D21:D36" si="56">D20</f>
        <v>5.0000000000000001E-3</v>
      </c>
      <c r="E21" s="168">
        <f t="shared" si="49"/>
        <v>362.15342772187489</v>
      </c>
      <c r="F21" s="168">
        <f t="shared" si="50"/>
        <v>97.934448059999951</v>
      </c>
      <c r="G21" s="168">
        <f t="shared" si="51"/>
        <v>90.793394555624957</v>
      </c>
      <c r="H21" s="168">
        <f t="shared" si="52"/>
        <v>23.463461514374991</v>
      </c>
      <c r="I21" s="168">
        <f t="shared" si="53"/>
        <v>75.49113704624996</v>
      </c>
      <c r="J21" s="168">
        <f t="shared" si="54"/>
        <v>326.44816019999985</v>
      </c>
      <c r="K21" s="168">
        <f t="shared" si="55"/>
        <v>41.826170525624988</v>
      </c>
      <c r="L21" s="169"/>
      <c r="M21" s="168">
        <f t="shared" si="28"/>
        <v>572.30443085062473</v>
      </c>
      <c r="N21" s="168">
        <f t="shared" si="29"/>
        <v>145.88152158937496</v>
      </c>
      <c r="O21" s="168">
        <f t="shared" si="30"/>
        <v>295.84364518124994</v>
      </c>
      <c r="P21" s="168">
        <f t="shared" si="31"/>
        <v>105.07550156437495</v>
      </c>
      <c r="Q21" s="168">
        <f t="shared" si="32"/>
        <v>246.87642115124987</v>
      </c>
      <c r="R21" s="168">
        <f t="shared" si="33"/>
        <v>511.09540081312474</v>
      </c>
      <c r="S21" s="168">
        <f t="shared" si="34"/>
        <v>85.692642052499949</v>
      </c>
      <c r="T21" s="169"/>
      <c r="U21" s="168">
        <f t="shared" si="35"/>
        <v>457.02742427999976</v>
      </c>
      <c r="V21" s="168">
        <f t="shared" si="36"/>
        <v>117.31730757187495</v>
      </c>
      <c r="W21" s="168">
        <f t="shared" si="37"/>
        <v>131.59941458062494</v>
      </c>
      <c r="X21" s="168">
        <f t="shared" si="38"/>
        <v>128.53896307874993</v>
      </c>
      <c r="Y21" s="168">
        <f t="shared" si="39"/>
        <v>203.00994962437491</v>
      </c>
      <c r="Z21" s="168">
        <f t="shared" si="40"/>
        <v>476.41028379187475</v>
      </c>
      <c r="AA21" s="168">
        <f t="shared" si="41"/>
        <v>63.249331038749979</v>
      </c>
      <c r="AB21" s="169"/>
      <c r="AC21" s="168">
        <f t="shared" si="42"/>
        <v>278.50108667062483</v>
      </c>
      <c r="AD21" s="168">
        <f t="shared" si="43"/>
        <v>75.49113704624996</v>
      </c>
      <c r="AE21" s="168">
        <f t="shared" si="44"/>
        <v>110.17625406749995</v>
      </c>
      <c r="AF21" s="168">
        <f t="shared" si="45"/>
        <v>42.846321026249974</v>
      </c>
      <c r="AG21" s="168">
        <f t="shared" si="46"/>
        <v>99.974749061249966</v>
      </c>
      <c r="AH21" s="168">
        <f t="shared" si="47"/>
        <v>558.02232384187471</v>
      </c>
      <c r="AI21" s="168">
        <f t="shared" si="48"/>
        <v>38.765719023749988</v>
      </c>
      <c r="AJ21" s="82"/>
    </row>
    <row r="22" spans="2:36" s="1" customFormat="1" x14ac:dyDescent="0.3">
      <c r="B22" s="85">
        <f t="shared" si="0"/>
        <v>46387</v>
      </c>
      <c r="C22" s="3"/>
      <c r="D22" s="166">
        <f t="shared" si="56"/>
        <v>5.0000000000000001E-3</v>
      </c>
      <c r="E22" s="168">
        <f t="shared" si="49"/>
        <v>363.96419486048421</v>
      </c>
      <c r="F22" s="168">
        <f t="shared" si="50"/>
        <v>98.424120300299947</v>
      </c>
      <c r="G22" s="168">
        <f t="shared" si="51"/>
        <v>91.247361528403076</v>
      </c>
      <c r="H22" s="168">
        <f t="shared" si="52"/>
        <v>23.580778821946865</v>
      </c>
      <c r="I22" s="168">
        <f t="shared" si="53"/>
        <v>75.868592731481201</v>
      </c>
      <c r="J22" s="168">
        <f t="shared" si="54"/>
        <v>328.08040100099981</v>
      </c>
      <c r="K22" s="168">
        <f t="shared" si="55"/>
        <v>42.035301378253109</v>
      </c>
      <c r="L22" s="169"/>
      <c r="M22" s="168">
        <f t="shared" si="28"/>
        <v>575.16595300487779</v>
      </c>
      <c r="N22" s="168">
        <f t="shared" si="29"/>
        <v>146.61092919732181</v>
      </c>
      <c r="O22" s="168">
        <f t="shared" si="30"/>
        <v>297.32286340715615</v>
      </c>
      <c r="P22" s="168">
        <f t="shared" si="31"/>
        <v>105.6008790721968</v>
      </c>
      <c r="Q22" s="168">
        <f t="shared" si="32"/>
        <v>248.1108032570061</v>
      </c>
      <c r="R22" s="168">
        <f t="shared" si="33"/>
        <v>513.65087781719035</v>
      </c>
      <c r="S22" s="168">
        <f t="shared" si="34"/>
        <v>86.121105262762441</v>
      </c>
      <c r="T22" s="169"/>
      <c r="U22" s="168">
        <f t="shared" si="35"/>
        <v>459.31256140139971</v>
      </c>
      <c r="V22" s="168">
        <f t="shared" si="36"/>
        <v>117.90389410973431</v>
      </c>
      <c r="W22" s="168">
        <f t="shared" si="37"/>
        <v>132.25741165352804</v>
      </c>
      <c r="X22" s="168">
        <f t="shared" si="38"/>
        <v>129.18165789414365</v>
      </c>
      <c r="Y22" s="168">
        <f t="shared" si="39"/>
        <v>204.02499937249675</v>
      </c>
      <c r="Z22" s="168">
        <f t="shared" si="40"/>
        <v>478.7923352108341</v>
      </c>
      <c r="AA22" s="168">
        <f t="shared" si="41"/>
        <v>63.565577693943723</v>
      </c>
      <c r="AB22" s="169"/>
      <c r="AC22" s="168">
        <f t="shared" si="42"/>
        <v>279.89359210397794</v>
      </c>
      <c r="AD22" s="168">
        <f t="shared" si="43"/>
        <v>75.868592731481201</v>
      </c>
      <c r="AE22" s="168">
        <f t="shared" si="44"/>
        <v>110.72713533783744</v>
      </c>
      <c r="AF22" s="168">
        <f t="shared" si="45"/>
        <v>43.060552631381221</v>
      </c>
      <c r="AG22" s="168">
        <f t="shared" si="46"/>
        <v>100.47462280655621</v>
      </c>
      <c r="AH22" s="168">
        <f t="shared" si="47"/>
        <v>560.81243546108408</v>
      </c>
      <c r="AI22" s="168">
        <f t="shared" si="48"/>
        <v>38.959547618868733</v>
      </c>
      <c r="AJ22" s="82"/>
    </row>
    <row r="23" spans="2:36" s="1" customFormat="1" x14ac:dyDescent="0.3">
      <c r="B23" s="85">
        <f t="shared" si="0"/>
        <v>46752</v>
      </c>
      <c r="C23" s="3"/>
      <c r="D23" s="166">
        <f t="shared" si="56"/>
        <v>5.0000000000000001E-3</v>
      </c>
      <c r="E23" s="168">
        <f t="shared" si="49"/>
        <v>365.7840158347866</v>
      </c>
      <c r="F23" s="168">
        <f t="shared" si="50"/>
        <v>98.91624090180143</v>
      </c>
      <c r="G23" s="168">
        <f t="shared" si="51"/>
        <v>91.703598336045076</v>
      </c>
      <c r="H23" s="168">
        <f t="shared" si="52"/>
        <v>23.698682716056595</v>
      </c>
      <c r="I23" s="168">
        <f t="shared" si="53"/>
        <v>76.247935695138594</v>
      </c>
      <c r="J23" s="168">
        <f t="shared" si="54"/>
        <v>329.72080300600476</v>
      </c>
      <c r="K23" s="168">
        <f t="shared" si="55"/>
        <v>42.245477885144368</v>
      </c>
      <c r="L23" s="169"/>
      <c r="M23" s="168">
        <f t="shared" si="28"/>
        <v>578.04178276990217</v>
      </c>
      <c r="N23" s="168">
        <f t="shared" si="29"/>
        <v>147.34398384330839</v>
      </c>
      <c r="O23" s="168">
        <f t="shared" si="30"/>
        <v>298.80947772419188</v>
      </c>
      <c r="P23" s="168">
        <f t="shared" si="31"/>
        <v>106.12888346755777</v>
      </c>
      <c r="Q23" s="168">
        <f t="shared" si="32"/>
        <v>249.35135727329111</v>
      </c>
      <c r="R23" s="168">
        <f t="shared" si="33"/>
        <v>516.2191322062763</v>
      </c>
      <c r="S23" s="168">
        <f t="shared" si="34"/>
        <v>86.551710789076239</v>
      </c>
      <c r="T23" s="169"/>
      <c r="U23" s="168">
        <f t="shared" si="35"/>
        <v>461.60912420840663</v>
      </c>
      <c r="V23" s="168">
        <f t="shared" si="36"/>
        <v>118.49341358028298</v>
      </c>
      <c r="W23" s="168">
        <f t="shared" si="37"/>
        <v>132.91869871179566</v>
      </c>
      <c r="X23" s="168">
        <f t="shared" si="38"/>
        <v>129.82756618361435</v>
      </c>
      <c r="Y23" s="168">
        <f t="shared" si="39"/>
        <v>205.0451243693592</v>
      </c>
      <c r="Z23" s="168">
        <f t="shared" si="40"/>
        <v>481.18629688688821</v>
      </c>
      <c r="AA23" s="168">
        <f t="shared" si="41"/>
        <v>63.883405582413438</v>
      </c>
      <c r="AB23" s="169"/>
      <c r="AC23" s="168">
        <f t="shared" si="42"/>
        <v>281.29306006449781</v>
      </c>
      <c r="AD23" s="168">
        <f t="shared" si="43"/>
        <v>76.247935695138594</v>
      </c>
      <c r="AE23" s="168">
        <f t="shared" si="44"/>
        <v>111.28077101452661</v>
      </c>
      <c r="AF23" s="168">
        <f t="shared" si="45"/>
        <v>43.275855394538119</v>
      </c>
      <c r="AG23" s="168">
        <f t="shared" si="46"/>
        <v>100.97699592058898</v>
      </c>
      <c r="AH23" s="168">
        <f t="shared" si="47"/>
        <v>563.61649763838943</v>
      </c>
      <c r="AI23" s="168">
        <f t="shared" si="48"/>
        <v>39.15434535696307</v>
      </c>
      <c r="AJ23" s="82"/>
    </row>
    <row r="24" spans="2:36" s="1" customFormat="1" x14ac:dyDescent="0.3">
      <c r="B24" s="85">
        <f t="shared" si="0"/>
        <v>47118</v>
      </c>
      <c r="C24" s="3"/>
      <c r="D24" s="166">
        <f t="shared" si="56"/>
        <v>5.0000000000000001E-3</v>
      </c>
      <c r="E24" s="168">
        <f t="shared" si="49"/>
        <v>367.61293591396048</v>
      </c>
      <c r="F24" s="168">
        <f t="shared" si="50"/>
        <v>99.410822106310434</v>
      </c>
      <c r="G24" s="168">
        <f t="shared" si="51"/>
        <v>92.162116327725286</v>
      </c>
      <c r="H24" s="168">
        <f t="shared" si="52"/>
        <v>23.817176129636877</v>
      </c>
      <c r="I24" s="168">
        <f t="shared" si="53"/>
        <v>76.629175373614274</v>
      </c>
      <c r="J24" s="168">
        <f t="shared" si="54"/>
        <v>331.36940702103476</v>
      </c>
      <c r="K24" s="168">
        <f t="shared" si="55"/>
        <v>42.456705274570083</v>
      </c>
      <c r="L24" s="169"/>
      <c r="M24" s="168">
        <f t="shared" si="28"/>
        <v>580.93199168375168</v>
      </c>
      <c r="N24" s="168">
        <f t="shared" si="29"/>
        <v>148.08070376252493</v>
      </c>
      <c r="O24" s="168">
        <f t="shared" si="30"/>
        <v>300.30352511281279</v>
      </c>
      <c r="P24" s="168">
        <f t="shared" si="31"/>
        <v>106.65952788489555</v>
      </c>
      <c r="Q24" s="168">
        <f t="shared" si="32"/>
        <v>250.59811405965755</v>
      </c>
      <c r="R24" s="168">
        <f t="shared" si="33"/>
        <v>518.80022786730763</v>
      </c>
      <c r="S24" s="168">
        <f t="shared" si="34"/>
        <v>86.984469343021615</v>
      </c>
      <c r="T24" s="169"/>
      <c r="U24" s="168">
        <f t="shared" si="35"/>
        <v>463.9171698294486</v>
      </c>
      <c r="V24" s="168">
        <f t="shared" si="36"/>
        <v>119.08588064818437</v>
      </c>
      <c r="W24" s="168">
        <f t="shared" si="37"/>
        <v>133.58329220535461</v>
      </c>
      <c r="X24" s="168">
        <f t="shared" si="38"/>
        <v>130.4767040145324</v>
      </c>
      <c r="Y24" s="168">
        <f t="shared" si="39"/>
        <v>206.07034999120597</v>
      </c>
      <c r="Z24" s="168">
        <f t="shared" si="40"/>
        <v>483.59222837132262</v>
      </c>
      <c r="AA24" s="168">
        <f t="shared" si="41"/>
        <v>64.202822610325498</v>
      </c>
      <c r="AB24" s="169"/>
      <c r="AC24" s="168">
        <f t="shared" si="42"/>
        <v>282.69952536482026</v>
      </c>
      <c r="AD24" s="168">
        <f t="shared" si="43"/>
        <v>76.629175373614274</v>
      </c>
      <c r="AE24" s="168">
        <f t="shared" si="44"/>
        <v>111.83717486959922</v>
      </c>
      <c r="AF24" s="168">
        <f t="shared" si="45"/>
        <v>43.492234671510808</v>
      </c>
      <c r="AG24" s="168">
        <f t="shared" si="46"/>
        <v>101.48188090019191</v>
      </c>
      <c r="AH24" s="168">
        <f t="shared" si="47"/>
        <v>566.4345801265813</v>
      </c>
      <c r="AI24" s="168">
        <f t="shared" si="48"/>
        <v>39.350117083747882</v>
      </c>
      <c r="AJ24" s="82"/>
    </row>
    <row r="25" spans="2:36" s="1" customFormat="1" x14ac:dyDescent="0.3">
      <c r="B25" s="85">
        <f t="shared" si="0"/>
        <v>47483</v>
      </c>
      <c r="C25" s="3"/>
      <c r="D25" s="166">
        <f t="shared" si="56"/>
        <v>5.0000000000000001E-3</v>
      </c>
      <c r="E25" s="168">
        <f t="shared" si="49"/>
        <v>369.45100059353024</v>
      </c>
      <c r="F25" s="168">
        <f t="shared" si="50"/>
        <v>99.90787621684197</v>
      </c>
      <c r="G25" s="168">
        <f t="shared" si="51"/>
        <v>92.622926909363898</v>
      </c>
      <c r="H25" s="168">
        <f t="shared" si="52"/>
        <v>23.936262010285059</v>
      </c>
      <c r="I25" s="168">
        <f t="shared" si="53"/>
        <v>77.01232125048233</v>
      </c>
      <c r="J25" s="168">
        <f t="shared" si="54"/>
        <v>333.02625405613992</v>
      </c>
      <c r="K25" s="168">
        <f t="shared" si="55"/>
        <v>42.668988800942927</v>
      </c>
      <c r="L25" s="169"/>
      <c r="M25" s="168">
        <f t="shared" si="28"/>
        <v>583.83665164217041</v>
      </c>
      <c r="N25" s="168">
        <f t="shared" si="29"/>
        <v>148.82110728133753</v>
      </c>
      <c r="O25" s="168">
        <f t="shared" si="30"/>
        <v>301.80504273837681</v>
      </c>
      <c r="P25" s="168">
        <f t="shared" si="31"/>
        <v>107.19282552432001</v>
      </c>
      <c r="Q25" s="168">
        <f t="shared" si="32"/>
        <v>251.85110462995581</v>
      </c>
      <c r="R25" s="168">
        <f t="shared" si="33"/>
        <v>521.39422900664408</v>
      </c>
      <c r="S25" s="168">
        <f t="shared" si="34"/>
        <v>87.419391689736713</v>
      </c>
      <c r="T25" s="169"/>
      <c r="U25" s="168">
        <f t="shared" si="35"/>
        <v>466.23675567859578</v>
      </c>
      <c r="V25" s="168">
        <f t="shared" si="36"/>
        <v>119.68131005142529</v>
      </c>
      <c r="W25" s="168">
        <f t="shared" si="37"/>
        <v>134.25120866638136</v>
      </c>
      <c r="X25" s="168">
        <f t="shared" si="38"/>
        <v>131.12908753460505</v>
      </c>
      <c r="Y25" s="168">
        <f t="shared" si="39"/>
        <v>207.10070174116197</v>
      </c>
      <c r="Z25" s="168">
        <f t="shared" si="40"/>
        <v>486.01018951317917</v>
      </c>
      <c r="AA25" s="168">
        <f t="shared" si="41"/>
        <v>64.523836723377116</v>
      </c>
      <c r="AB25" s="169"/>
      <c r="AC25" s="168">
        <f t="shared" si="42"/>
        <v>284.11302299164436</v>
      </c>
      <c r="AD25" s="168">
        <f t="shared" si="43"/>
        <v>77.01232125048233</v>
      </c>
      <c r="AE25" s="168">
        <f t="shared" si="44"/>
        <v>112.39636074394721</v>
      </c>
      <c r="AF25" s="168">
        <f t="shared" si="45"/>
        <v>43.709695844868357</v>
      </c>
      <c r="AG25" s="168">
        <f t="shared" si="46"/>
        <v>101.98929030469286</v>
      </c>
      <c r="AH25" s="168">
        <f t="shared" si="47"/>
        <v>569.26675302721412</v>
      </c>
      <c r="AI25" s="168">
        <f t="shared" si="48"/>
        <v>39.546867669166616</v>
      </c>
      <c r="AJ25" s="82"/>
    </row>
    <row r="26" spans="2:36" s="1" customFormat="1" x14ac:dyDescent="0.3">
      <c r="B26" s="85">
        <f t="shared" si="0"/>
        <v>47848</v>
      </c>
      <c r="C26" s="3"/>
      <c r="D26" s="166">
        <f t="shared" si="56"/>
        <v>5.0000000000000001E-3</v>
      </c>
      <c r="E26" s="168">
        <f t="shared" si="49"/>
        <v>371.29825559649782</v>
      </c>
      <c r="F26" s="168">
        <f t="shared" si="50"/>
        <v>100.40741559792617</v>
      </c>
      <c r="G26" s="168">
        <f t="shared" si="51"/>
        <v>93.08604154391071</v>
      </c>
      <c r="H26" s="168">
        <f t="shared" si="52"/>
        <v>24.055943320336482</v>
      </c>
      <c r="I26" s="168">
        <f t="shared" si="53"/>
        <v>77.397382856734737</v>
      </c>
      <c r="J26" s="168">
        <f t="shared" si="54"/>
        <v>334.69138532642057</v>
      </c>
      <c r="K26" s="168">
        <f t="shared" si="55"/>
        <v>42.882333744947637</v>
      </c>
      <c r="L26" s="169"/>
      <c r="M26" s="168">
        <f t="shared" si="28"/>
        <v>586.75583490038116</v>
      </c>
      <c r="N26" s="168">
        <f t="shared" si="29"/>
        <v>149.5652128177442</v>
      </c>
      <c r="O26" s="168">
        <f t="shared" si="30"/>
        <v>303.31406795206868</v>
      </c>
      <c r="P26" s="168">
        <f t="shared" si="31"/>
        <v>107.7287896519416</v>
      </c>
      <c r="Q26" s="168">
        <f t="shared" si="32"/>
        <v>253.11036015310557</v>
      </c>
      <c r="R26" s="168">
        <f t="shared" si="33"/>
        <v>524.00120015167727</v>
      </c>
      <c r="S26" s="168">
        <f t="shared" si="34"/>
        <v>87.85648864818539</v>
      </c>
      <c r="T26" s="169"/>
      <c r="U26" s="168">
        <f t="shared" si="35"/>
        <v>468.56793945698871</v>
      </c>
      <c r="V26" s="168">
        <f t="shared" si="36"/>
        <v>120.2797166016824</v>
      </c>
      <c r="W26" s="168">
        <f t="shared" si="37"/>
        <v>134.92246470971324</v>
      </c>
      <c r="X26" s="168">
        <f t="shared" si="38"/>
        <v>131.78473297227805</v>
      </c>
      <c r="Y26" s="168">
        <f t="shared" si="39"/>
        <v>208.13620524986777</v>
      </c>
      <c r="Z26" s="168">
        <f t="shared" si="40"/>
        <v>488.44024046074503</v>
      </c>
      <c r="AA26" s="168">
        <f t="shared" si="41"/>
        <v>64.846455906993995</v>
      </c>
      <c r="AB26" s="169"/>
      <c r="AC26" s="168">
        <f t="shared" si="42"/>
        <v>285.53358810660256</v>
      </c>
      <c r="AD26" s="168">
        <f t="shared" si="43"/>
        <v>77.397382856734737</v>
      </c>
      <c r="AE26" s="168">
        <f t="shared" si="44"/>
        <v>112.95834254766693</v>
      </c>
      <c r="AF26" s="168">
        <f t="shared" si="45"/>
        <v>43.928244324092695</v>
      </c>
      <c r="AG26" s="168">
        <f t="shared" si="46"/>
        <v>102.49923675621631</v>
      </c>
      <c r="AH26" s="168">
        <f t="shared" si="47"/>
        <v>572.11308679235015</v>
      </c>
      <c r="AI26" s="168">
        <f t="shared" si="48"/>
        <v>39.744602007512448</v>
      </c>
      <c r="AJ26" s="82"/>
    </row>
    <row r="27" spans="2:36" s="1" customFormat="1" x14ac:dyDescent="0.3">
      <c r="B27" s="85">
        <f t="shared" si="0"/>
        <v>48213</v>
      </c>
      <c r="C27" s="3"/>
      <c r="D27" s="166">
        <f t="shared" si="56"/>
        <v>5.0000000000000001E-3</v>
      </c>
      <c r="E27" s="168">
        <f t="shared" si="49"/>
        <v>373.15474687448028</v>
      </c>
      <c r="F27" s="168">
        <f t="shared" si="50"/>
        <v>100.9094526759158</v>
      </c>
      <c r="G27" s="168">
        <f t="shared" si="51"/>
        <v>93.55147175163026</v>
      </c>
      <c r="H27" s="168">
        <f t="shared" si="52"/>
        <v>24.176223036938161</v>
      </c>
      <c r="I27" s="168">
        <f t="shared" si="53"/>
        <v>77.784369771018405</v>
      </c>
      <c r="J27" s="168">
        <f t="shared" si="54"/>
        <v>336.36484225305264</v>
      </c>
      <c r="K27" s="168">
        <f t="shared" si="55"/>
        <v>43.096745413672373</v>
      </c>
      <c r="L27" s="169"/>
      <c r="M27" s="168">
        <f t="shared" si="28"/>
        <v>589.68961407488302</v>
      </c>
      <c r="N27" s="168">
        <f t="shared" si="29"/>
        <v>150.31303888183291</v>
      </c>
      <c r="O27" s="168">
        <f t="shared" si="30"/>
        <v>304.83063829182902</v>
      </c>
      <c r="P27" s="168">
        <f t="shared" si="31"/>
        <v>108.26743360020129</v>
      </c>
      <c r="Q27" s="168">
        <f t="shared" si="32"/>
        <v>254.37591195387108</v>
      </c>
      <c r="R27" s="168">
        <f t="shared" si="33"/>
        <v>526.62120615243555</v>
      </c>
      <c r="S27" s="168">
        <f t="shared" si="34"/>
        <v>88.295771091426303</v>
      </c>
      <c r="T27" s="169"/>
      <c r="U27" s="168">
        <f t="shared" si="35"/>
        <v>470.9107791542736</v>
      </c>
      <c r="V27" s="168">
        <f t="shared" si="36"/>
        <v>120.8811151846908</v>
      </c>
      <c r="W27" s="168">
        <f t="shared" si="37"/>
        <v>135.5970770332618</v>
      </c>
      <c r="X27" s="168">
        <f t="shared" si="38"/>
        <v>132.44365663713941</v>
      </c>
      <c r="Y27" s="168">
        <f t="shared" si="39"/>
        <v>209.17688627611707</v>
      </c>
      <c r="Z27" s="168">
        <f t="shared" si="40"/>
        <v>490.88244166304872</v>
      </c>
      <c r="AA27" s="168">
        <f t="shared" si="41"/>
        <v>65.170688186528963</v>
      </c>
      <c r="AB27" s="169"/>
      <c r="AC27" s="168">
        <f t="shared" si="42"/>
        <v>286.96125604713552</v>
      </c>
      <c r="AD27" s="168">
        <f t="shared" si="43"/>
        <v>77.784369771018405</v>
      </c>
      <c r="AE27" s="168">
        <f t="shared" si="44"/>
        <v>113.52313426040526</v>
      </c>
      <c r="AF27" s="168">
        <f t="shared" si="45"/>
        <v>44.147885545713152</v>
      </c>
      <c r="AG27" s="168">
        <f t="shared" si="46"/>
        <v>103.01173293999737</v>
      </c>
      <c r="AH27" s="168">
        <f t="shared" si="47"/>
        <v>574.97365222631186</v>
      </c>
      <c r="AI27" s="168">
        <f t="shared" si="48"/>
        <v>39.943325017550009</v>
      </c>
      <c r="AJ27" s="82"/>
    </row>
    <row r="28" spans="2:36" s="1" customFormat="1" x14ac:dyDescent="0.3">
      <c r="B28" s="85">
        <f t="shared" si="0"/>
        <v>48579</v>
      </c>
      <c r="C28" s="3"/>
      <c r="D28" s="166">
        <f t="shared" si="56"/>
        <v>5.0000000000000001E-3</v>
      </c>
      <c r="E28" s="168">
        <f t="shared" si="49"/>
        <v>375.02052060885262</v>
      </c>
      <c r="F28" s="168">
        <f t="shared" si="50"/>
        <v>101.41399993929537</v>
      </c>
      <c r="G28" s="168">
        <f t="shared" si="51"/>
        <v>94.019229110388395</v>
      </c>
      <c r="H28" s="168">
        <f t="shared" si="52"/>
        <v>24.297104152122849</v>
      </c>
      <c r="I28" s="168">
        <f t="shared" si="53"/>
        <v>78.173291619873481</v>
      </c>
      <c r="J28" s="168">
        <f t="shared" si="54"/>
        <v>338.04666646431787</v>
      </c>
      <c r="K28" s="168">
        <f t="shared" si="55"/>
        <v>43.312229140740733</v>
      </c>
      <c r="L28" s="169"/>
      <c r="M28" s="168">
        <f t="shared" si="28"/>
        <v>592.63806214525732</v>
      </c>
      <c r="N28" s="168">
        <f t="shared" si="29"/>
        <v>151.06460407624206</v>
      </c>
      <c r="O28" s="168">
        <f t="shared" si="30"/>
        <v>306.35479148328812</v>
      </c>
      <c r="P28" s="168">
        <f t="shared" si="31"/>
        <v>108.80877076820228</v>
      </c>
      <c r="Q28" s="168">
        <f t="shared" si="32"/>
        <v>255.64779151364041</v>
      </c>
      <c r="R28" s="168">
        <f t="shared" si="33"/>
        <v>529.25431218319773</v>
      </c>
      <c r="S28" s="168">
        <f t="shared" si="34"/>
        <v>88.737249946883423</v>
      </c>
      <c r="T28" s="169"/>
      <c r="U28" s="168">
        <f t="shared" si="35"/>
        <v>473.26533305004494</v>
      </c>
      <c r="V28" s="168">
        <f t="shared" si="36"/>
        <v>121.48552076061424</v>
      </c>
      <c r="W28" s="168">
        <f t="shared" si="37"/>
        <v>136.27506241842809</v>
      </c>
      <c r="X28" s="168">
        <f t="shared" si="38"/>
        <v>133.10587492032511</v>
      </c>
      <c r="Y28" s="168">
        <f t="shared" si="39"/>
        <v>210.22277070749763</v>
      </c>
      <c r="Z28" s="168">
        <f t="shared" si="40"/>
        <v>493.33685387136393</v>
      </c>
      <c r="AA28" s="168">
        <f t="shared" si="41"/>
        <v>65.496541627461596</v>
      </c>
      <c r="AB28" s="169"/>
      <c r="AC28" s="168">
        <f t="shared" si="42"/>
        <v>288.39606232737117</v>
      </c>
      <c r="AD28" s="168">
        <f t="shared" si="43"/>
        <v>78.173291619873481</v>
      </c>
      <c r="AE28" s="168">
        <f t="shared" si="44"/>
        <v>114.09074993170726</v>
      </c>
      <c r="AF28" s="168">
        <f t="shared" si="45"/>
        <v>44.368624973441712</v>
      </c>
      <c r="AG28" s="168">
        <f t="shared" si="46"/>
        <v>103.52679160469735</v>
      </c>
      <c r="AH28" s="168">
        <f t="shared" si="47"/>
        <v>577.84852048744335</v>
      </c>
      <c r="AI28" s="168">
        <f t="shared" si="48"/>
        <v>40.143041642637755</v>
      </c>
      <c r="AJ28" s="82"/>
    </row>
    <row r="29" spans="2:36" s="1" customFormat="1" x14ac:dyDescent="0.3">
      <c r="B29" s="85">
        <f t="shared" si="0"/>
        <v>48944</v>
      </c>
      <c r="C29" s="3"/>
      <c r="D29" s="166">
        <f t="shared" si="56"/>
        <v>5.0000000000000001E-3</v>
      </c>
      <c r="E29" s="168">
        <f t="shared" si="49"/>
        <v>376.89562321189686</v>
      </c>
      <c r="F29" s="168">
        <f t="shared" si="50"/>
        <v>101.92106993899183</v>
      </c>
      <c r="G29" s="168">
        <f t="shared" si="51"/>
        <v>94.489325255940329</v>
      </c>
      <c r="H29" s="168">
        <f t="shared" si="52"/>
        <v>24.41858967288346</v>
      </c>
      <c r="I29" s="168">
        <f t="shared" si="53"/>
        <v>78.564158077972834</v>
      </c>
      <c r="J29" s="168">
        <f t="shared" si="54"/>
        <v>339.73689979663942</v>
      </c>
      <c r="K29" s="168">
        <f t="shared" si="55"/>
        <v>43.528790286444433</v>
      </c>
      <c r="L29" s="169"/>
      <c r="M29" s="168">
        <f t="shared" si="28"/>
        <v>595.60125245598351</v>
      </c>
      <c r="N29" s="168">
        <f t="shared" si="29"/>
        <v>151.81992709662325</v>
      </c>
      <c r="O29" s="168">
        <f t="shared" si="30"/>
        <v>307.88656544070454</v>
      </c>
      <c r="P29" s="168">
        <f t="shared" si="31"/>
        <v>109.35281462204328</v>
      </c>
      <c r="Q29" s="168">
        <f t="shared" si="32"/>
        <v>256.92603047120861</v>
      </c>
      <c r="R29" s="168">
        <f t="shared" si="33"/>
        <v>531.90058374411365</v>
      </c>
      <c r="S29" s="168">
        <f t="shared" si="34"/>
        <v>89.180936196617836</v>
      </c>
      <c r="T29" s="169"/>
      <c r="U29" s="168">
        <f t="shared" si="35"/>
        <v>475.63165971529514</v>
      </c>
      <c r="V29" s="168">
        <f t="shared" si="36"/>
        <v>122.0929483644173</v>
      </c>
      <c r="W29" s="168">
        <f t="shared" si="37"/>
        <v>136.95643773052021</v>
      </c>
      <c r="X29" s="168">
        <f t="shared" si="38"/>
        <v>133.77140429492673</v>
      </c>
      <c r="Y29" s="168">
        <f t="shared" si="39"/>
        <v>211.27388456103509</v>
      </c>
      <c r="Z29" s="168">
        <f t="shared" si="40"/>
        <v>495.80353814072072</v>
      </c>
      <c r="AA29" s="168">
        <f t="shared" si="41"/>
        <v>65.824024335598892</v>
      </c>
      <c r="AB29" s="169"/>
      <c r="AC29" s="168">
        <f t="shared" si="42"/>
        <v>289.83804263900799</v>
      </c>
      <c r="AD29" s="168">
        <f t="shared" si="43"/>
        <v>78.564158077972834</v>
      </c>
      <c r="AE29" s="168">
        <f t="shared" si="44"/>
        <v>114.66120368136579</v>
      </c>
      <c r="AF29" s="168">
        <f t="shared" si="45"/>
        <v>44.590468098308918</v>
      </c>
      <c r="AG29" s="168">
        <f t="shared" si="46"/>
        <v>104.04442556272083</v>
      </c>
      <c r="AH29" s="168">
        <f t="shared" si="47"/>
        <v>580.73776308988056</v>
      </c>
      <c r="AI29" s="168">
        <f t="shared" si="48"/>
        <v>40.343756850850937</v>
      </c>
      <c r="AJ29" s="82"/>
    </row>
    <row r="30" spans="2:36" s="1" customFormat="1" x14ac:dyDescent="0.3">
      <c r="B30" s="85">
        <f t="shared" si="0"/>
        <v>49309</v>
      </c>
      <c r="C30" s="3"/>
      <c r="D30" s="166">
        <f t="shared" si="56"/>
        <v>5.0000000000000001E-3</v>
      </c>
      <c r="E30" s="168">
        <f t="shared" si="49"/>
        <v>378.78010132795629</v>
      </c>
      <c r="F30" s="168">
        <f t="shared" si="50"/>
        <v>102.43067528868679</v>
      </c>
      <c r="G30" s="168">
        <f t="shared" si="51"/>
        <v>94.96177188222002</v>
      </c>
      <c r="H30" s="168">
        <f t="shared" si="52"/>
        <v>24.540682621247875</v>
      </c>
      <c r="I30" s="168">
        <f t="shared" si="53"/>
        <v>78.956978868362697</v>
      </c>
      <c r="J30" s="168">
        <f t="shared" si="54"/>
        <v>341.43558429562256</v>
      </c>
      <c r="K30" s="168">
        <f t="shared" si="55"/>
        <v>43.746434237876649</v>
      </c>
      <c r="L30" s="169"/>
      <c r="M30" s="168">
        <f t="shared" si="28"/>
        <v>598.57925871826342</v>
      </c>
      <c r="N30" s="168">
        <f t="shared" si="29"/>
        <v>152.57902673210634</v>
      </c>
      <c r="O30" s="168">
        <f t="shared" si="30"/>
        <v>309.42599826790803</v>
      </c>
      <c r="P30" s="168">
        <f t="shared" si="31"/>
        <v>109.89957869515349</v>
      </c>
      <c r="Q30" s="168">
        <f t="shared" si="32"/>
        <v>258.21066062356459</v>
      </c>
      <c r="R30" s="168">
        <f t="shared" si="33"/>
        <v>534.56008666283412</v>
      </c>
      <c r="S30" s="168">
        <f t="shared" si="34"/>
        <v>89.626840877600912</v>
      </c>
      <c r="T30" s="169"/>
      <c r="U30" s="168">
        <f t="shared" si="35"/>
        <v>478.00981801387155</v>
      </c>
      <c r="V30" s="168">
        <f t="shared" si="36"/>
        <v>122.70341310623937</v>
      </c>
      <c r="W30" s="168">
        <f t="shared" si="37"/>
        <v>137.64121991917278</v>
      </c>
      <c r="X30" s="168">
        <f t="shared" si="38"/>
        <v>134.44026131640135</v>
      </c>
      <c r="Y30" s="168">
        <f t="shared" si="39"/>
        <v>212.33025398384024</v>
      </c>
      <c r="Z30" s="168">
        <f t="shared" si="40"/>
        <v>498.28255583142425</v>
      </c>
      <c r="AA30" s="168">
        <f t="shared" si="41"/>
        <v>66.153144457276881</v>
      </c>
      <c r="AB30" s="169"/>
      <c r="AC30" s="168">
        <f t="shared" si="42"/>
        <v>291.28723285220298</v>
      </c>
      <c r="AD30" s="168">
        <f t="shared" si="43"/>
        <v>78.956978868362697</v>
      </c>
      <c r="AE30" s="168">
        <f t="shared" si="44"/>
        <v>115.2345096997726</v>
      </c>
      <c r="AF30" s="168">
        <f t="shared" si="45"/>
        <v>44.813420438800456</v>
      </c>
      <c r="AG30" s="168">
        <f t="shared" si="46"/>
        <v>104.56464769053443</v>
      </c>
      <c r="AH30" s="168">
        <f t="shared" si="47"/>
        <v>583.64145190532986</v>
      </c>
      <c r="AI30" s="168">
        <f t="shared" si="48"/>
        <v>40.545475635105184</v>
      </c>
      <c r="AJ30" s="82"/>
    </row>
    <row r="31" spans="2:36" s="1" customFormat="1" x14ac:dyDescent="0.3">
      <c r="B31" s="85">
        <f t="shared" si="0"/>
        <v>49674</v>
      </c>
      <c r="C31" s="3"/>
      <c r="D31" s="166">
        <f t="shared" si="56"/>
        <v>5.0000000000000001E-3</v>
      </c>
      <c r="E31" s="168">
        <f t="shared" si="49"/>
        <v>380.67400183459603</v>
      </c>
      <c r="F31" s="168">
        <f t="shared" si="50"/>
        <v>102.94282866513021</v>
      </c>
      <c r="G31" s="168">
        <f t="shared" si="51"/>
        <v>95.436580741631104</v>
      </c>
      <c r="H31" s="168">
        <f t="shared" si="52"/>
        <v>24.663386034354112</v>
      </c>
      <c r="I31" s="168">
        <f t="shared" si="53"/>
        <v>79.351763762704508</v>
      </c>
      <c r="J31" s="168">
        <f t="shared" si="54"/>
        <v>343.14276221710065</v>
      </c>
      <c r="K31" s="168">
        <f t="shared" si="55"/>
        <v>43.965166409066029</v>
      </c>
      <c r="L31" s="169"/>
      <c r="M31" s="168">
        <f t="shared" si="28"/>
        <v>601.57215501185465</v>
      </c>
      <c r="N31" s="168">
        <f t="shared" si="29"/>
        <v>153.34192186576686</v>
      </c>
      <c r="O31" s="168">
        <f t="shared" si="30"/>
        <v>310.97312825924752</v>
      </c>
      <c r="P31" s="168">
        <f t="shared" si="31"/>
        <v>110.44907658862925</v>
      </c>
      <c r="Q31" s="168">
        <f t="shared" si="32"/>
        <v>259.50171392668238</v>
      </c>
      <c r="R31" s="168">
        <f t="shared" si="33"/>
        <v>537.23288709614826</v>
      </c>
      <c r="S31" s="168">
        <f t="shared" si="34"/>
        <v>90.07497508198891</v>
      </c>
      <c r="T31" s="169"/>
      <c r="U31" s="168">
        <f t="shared" si="35"/>
        <v>480.39986710394084</v>
      </c>
      <c r="V31" s="168">
        <f t="shared" si="36"/>
        <v>123.31693017177055</v>
      </c>
      <c r="W31" s="168">
        <f t="shared" si="37"/>
        <v>138.32942601876863</v>
      </c>
      <c r="X31" s="168">
        <f t="shared" si="38"/>
        <v>135.11246262298334</v>
      </c>
      <c r="Y31" s="168">
        <f t="shared" si="39"/>
        <v>213.3919052537594</v>
      </c>
      <c r="Z31" s="168">
        <f t="shared" si="40"/>
        <v>500.77396861058133</v>
      </c>
      <c r="AA31" s="168">
        <f t="shared" si="41"/>
        <v>66.483910179563253</v>
      </c>
      <c r="AB31" s="169"/>
      <c r="AC31" s="168">
        <f t="shared" si="42"/>
        <v>292.74366901646397</v>
      </c>
      <c r="AD31" s="168">
        <f t="shared" si="43"/>
        <v>79.351763762704508</v>
      </c>
      <c r="AE31" s="168">
        <f t="shared" si="44"/>
        <v>115.81068224827145</v>
      </c>
      <c r="AF31" s="168">
        <f t="shared" si="45"/>
        <v>45.037487540994455</v>
      </c>
      <c r="AG31" s="168">
        <f t="shared" si="46"/>
        <v>105.08747092898709</v>
      </c>
      <c r="AH31" s="168">
        <f t="shared" si="47"/>
        <v>586.5596591648565</v>
      </c>
      <c r="AI31" s="168">
        <f t="shared" si="48"/>
        <v>40.748203013280708</v>
      </c>
      <c r="AJ31" s="82"/>
    </row>
    <row r="32" spans="2:36" s="1" customFormat="1" x14ac:dyDescent="0.3">
      <c r="B32" s="85">
        <f t="shared" si="0"/>
        <v>50040</v>
      </c>
      <c r="C32" s="3"/>
      <c r="D32" s="166">
        <f t="shared" si="56"/>
        <v>5.0000000000000001E-3</v>
      </c>
      <c r="E32" s="168">
        <f t="shared" si="49"/>
        <v>382.57737184376896</v>
      </c>
      <c r="F32" s="168">
        <f t="shared" si="50"/>
        <v>103.45754280845584</v>
      </c>
      <c r="G32" s="168">
        <f t="shared" si="51"/>
        <v>95.913763645339245</v>
      </c>
      <c r="H32" s="168">
        <f t="shared" si="52"/>
        <v>24.78670296452588</v>
      </c>
      <c r="I32" s="168">
        <f t="shared" si="53"/>
        <v>79.748522581518017</v>
      </c>
      <c r="J32" s="168">
        <f t="shared" si="54"/>
        <v>344.85847602818615</v>
      </c>
      <c r="K32" s="168">
        <f t="shared" si="55"/>
        <v>44.184992241111352</v>
      </c>
      <c r="L32" s="169"/>
      <c r="M32" s="168">
        <f t="shared" si="28"/>
        <v>604.5800157869138</v>
      </c>
      <c r="N32" s="168">
        <f t="shared" si="29"/>
        <v>154.10863147509568</v>
      </c>
      <c r="O32" s="168">
        <f t="shared" si="30"/>
        <v>312.52799390054372</v>
      </c>
      <c r="P32" s="168">
        <f t="shared" si="31"/>
        <v>111.00132197157239</v>
      </c>
      <c r="Q32" s="168">
        <f t="shared" si="32"/>
        <v>260.79922249631579</v>
      </c>
      <c r="R32" s="168">
        <f t="shared" si="33"/>
        <v>539.91905153162895</v>
      </c>
      <c r="S32" s="168">
        <f t="shared" si="34"/>
        <v>90.525349957398845</v>
      </c>
      <c r="T32" s="169"/>
      <c r="U32" s="168">
        <f t="shared" si="35"/>
        <v>482.80186643946047</v>
      </c>
      <c r="V32" s="168">
        <f t="shared" si="36"/>
        <v>123.93351482262939</v>
      </c>
      <c r="W32" s="168">
        <f t="shared" si="37"/>
        <v>139.02107314886246</v>
      </c>
      <c r="X32" s="168">
        <f t="shared" si="38"/>
        <v>135.78802493609825</v>
      </c>
      <c r="Y32" s="168">
        <f t="shared" si="39"/>
        <v>214.45886478002816</v>
      </c>
      <c r="Z32" s="168">
        <f t="shared" si="40"/>
        <v>503.27783845363416</v>
      </c>
      <c r="AA32" s="168">
        <f t="shared" si="41"/>
        <v>66.816329730461064</v>
      </c>
      <c r="AB32" s="169"/>
      <c r="AC32" s="168">
        <f t="shared" si="42"/>
        <v>294.20738736154624</v>
      </c>
      <c r="AD32" s="168">
        <f t="shared" si="43"/>
        <v>79.748522581518017</v>
      </c>
      <c r="AE32" s="168">
        <f t="shared" si="44"/>
        <v>116.38973565951279</v>
      </c>
      <c r="AF32" s="168">
        <f t="shared" si="45"/>
        <v>45.262674978699422</v>
      </c>
      <c r="AG32" s="168">
        <f t="shared" si="46"/>
        <v>105.61290828363201</v>
      </c>
      <c r="AH32" s="168">
        <f t="shared" si="47"/>
        <v>589.49245746068073</v>
      </c>
      <c r="AI32" s="168">
        <f t="shared" si="48"/>
        <v>40.951944028347107</v>
      </c>
      <c r="AJ32" s="82"/>
    </row>
    <row r="33" spans="2:36" s="1" customFormat="1" x14ac:dyDescent="0.3">
      <c r="B33" s="85">
        <f t="shared" si="0"/>
        <v>50405</v>
      </c>
      <c r="C33" s="3"/>
      <c r="D33" s="166">
        <f t="shared" si="56"/>
        <v>5.0000000000000001E-3</v>
      </c>
      <c r="E33" s="168">
        <f t="shared" si="49"/>
        <v>384.49025870298777</v>
      </c>
      <c r="F33" s="168">
        <f t="shared" si="50"/>
        <v>103.97483052249811</v>
      </c>
      <c r="G33" s="168">
        <f t="shared" si="51"/>
        <v>96.393332463565926</v>
      </c>
      <c r="H33" s="168">
        <f t="shared" si="52"/>
        <v>24.910636479348508</v>
      </c>
      <c r="I33" s="168">
        <f t="shared" si="53"/>
        <v>80.1472651944256</v>
      </c>
      <c r="J33" s="168">
        <f t="shared" si="54"/>
        <v>346.58276840832701</v>
      </c>
      <c r="K33" s="168">
        <f t="shared" si="55"/>
        <v>44.405917202316907</v>
      </c>
      <c r="L33" s="169"/>
      <c r="M33" s="168">
        <f t="shared" si="28"/>
        <v>607.60291586584833</v>
      </c>
      <c r="N33" s="168">
        <f t="shared" si="29"/>
        <v>154.87917463247115</v>
      </c>
      <c r="O33" s="168">
        <f t="shared" si="30"/>
        <v>314.09063387004642</v>
      </c>
      <c r="P33" s="168">
        <f t="shared" si="31"/>
        <v>111.55632858143025</v>
      </c>
      <c r="Q33" s="168">
        <f t="shared" si="32"/>
        <v>262.10321860879736</v>
      </c>
      <c r="R33" s="168">
        <f t="shared" si="33"/>
        <v>542.61864678928703</v>
      </c>
      <c r="S33" s="168">
        <f t="shared" si="34"/>
        <v>90.977976707185832</v>
      </c>
      <c r="T33" s="169"/>
      <c r="U33" s="168">
        <f t="shared" si="35"/>
        <v>485.21587577165769</v>
      </c>
      <c r="V33" s="168">
        <f t="shared" si="36"/>
        <v>124.55318239674253</v>
      </c>
      <c r="W33" s="168">
        <f t="shared" si="37"/>
        <v>139.71617851460675</v>
      </c>
      <c r="X33" s="168">
        <f t="shared" si="38"/>
        <v>136.46696506077873</v>
      </c>
      <c r="Y33" s="168">
        <f t="shared" si="39"/>
        <v>215.53115910392827</v>
      </c>
      <c r="Z33" s="168">
        <f t="shared" si="40"/>
        <v>505.79422764590225</v>
      </c>
      <c r="AA33" s="168">
        <f t="shared" si="41"/>
        <v>67.150411379113365</v>
      </c>
      <c r="AB33" s="169"/>
      <c r="AC33" s="168">
        <f t="shared" si="42"/>
        <v>295.67842429835395</v>
      </c>
      <c r="AD33" s="168">
        <f t="shared" si="43"/>
        <v>80.1472651944256</v>
      </c>
      <c r="AE33" s="168">
        <f t="shared" si="44"/>
        <v>116.97168433781034</v>
      </c>
      <c r="AF33" s="168">
        <f t="shared" si="45"/>
        <v>45.488988353592916</v>
      </c>
      <c r="AG33" s="168">
        <f t="shared" si="46"/>
        <v>106.14097282505016</v>
      </c>
      <c r="AH33" s="168">
        <f t="shared" si="47"/>
        <v>592.43991974798405</v>
      </c>
      <c r="AI33" s="168">
        <f t="shared" si="48"/>
        <v>41.156703748488837</v>
      </c>
      <c r="AJ33" s="82"/>
    </row>
    <row r="34" spans="2:36" s="1" customFormat="1" x14ac:dyDescent="0.3">
      <c r="B34" s="85">
        <f t="shared" si="0"/>
        <v>50770</v>
      </c>
      <c r="C34" s="3"/>
      <c r="D34" s="166">
        <f t="shared" si="56"/>
        <v>5.0000000000000001E-3</v>
      </c>
      <c r="E34" s="168">
        <f t="shared" si="49"/>
        <v>386.41270999650266</v>
      </c>
      <c r="F34" s="168">
        <f t="shared" si="50"/>
        <v>104.49470467511058</v>
      </c>
      <c r="G34" s="168">
        <f t="shared" si="51"/>
        <v>96.875299125883743</v>
      </c>
      <c r="H34" s="168">
        <f t="shared" si="52"/>
        <v>25.035189661745246</v>
      </c>
      <c r="I34" s="168">
        <f t="shared" si="53"/>
        <v>80.548001520397719</v>
      </c>
      <c r="J34" s="168">
        <f t="shared" si="54"/>
        <v>348.31568225036864</v>
      </c>
      <c r="K34" s="168">
        <f t="shared" si="55"/>
        <v>44.627946788328487</v>
      </c>
      <c r="L34" s="169"/>
      <c r="M34" s="168">
        <f t="shared" si="28"/>
        <v>610.64093044517756</v>
      </c>
      <c r="N34" s="168">
        <f t="shared" si="29"/>
        <v>155.6535705056335</v>
      </c>
      <c r="O34" s="168">
        <f t="shared" si="30"/>
        <v>315.66108703939659</v>
      </c>
      <c r="P34" s="168">
        <f t="shared" si="31"/>
        <v>112.1141102243374</v>
      </c>
      <c r="Q34" s="168">
        <f t="shared" si="32"/>
        <v>263.41373470184135</v>
      </c>
      <c r="R34" s="168">
        <f t="shared" si="33"/>
        <v>545.33174002323335</v>
      </c>
      <c r="S34" s="168">
        <f t="shared" si="34"/>
        <v>91.432866590721744</v>
      </c>
      <c r="T34" s="169"/>
      <c r="U34" s="168">
        <f t="shared" si="35"/>
        <v>487.64195515051591</v>
      </c>
      <c r="V34" s="168">
        <f t="shared" si="36"/>
        <v>125.17594830872623</v>
      </c>
      <c r="W34" s="168">
        <f t="shared" si="37"/>
        <v>140.41475940717976</v>
      </c>
      <c r="X34" s="168">
        <f t="shared" si="38"/>
        <v>137.14929988608262</v>
      </c>
      <c r="Y34" s="168">
        <f t="shared" si="39"/>
        <v>216.60881489944791</v>
      </c>
      <c r="Z34" s="168">
        <f t="shared" si="40"/>
        <v>508.3231987841317</v>
      </c>
      <c r="AA34" s="168">
        <f t="shared" si="41"/>
        <v>67.486163436008923</v>
      </c>
      <c r="AB34" s="169"/>
      <c r="AC34" s="168">
        <f t="shared" si="42"/>
        <v>297.15681641984571</v>
      </c>
      <c r="AD34" s="168">
        <f t="shared" si="43"/>
        <v>80.548001520397719</v>
      </c>
      <c r="AE34" s="168">
        <f t="shared" si="44"/>
        <v>117.55654275949938</v>
      </c>
      <c r="AF34" s="168">
        <f t="shared" si="45"/>
        <v>45.716433295360872</v>
      </c>
      <c r="AG34" s="168">
        <f t="shared" si="46"/>
        <v>106.6716776891754</v>
      </c>
      <c r="AH34" s="168">
        <f t="shared" si="47"/>
        <v>595.40211934672391</v>
      </c>
      <c r="AI34" s="168">
        <f t="shared" si="48"/>
        <v>41.36248726723128</v>
      </c>
      <c r="AJ34" s="82"/>
    </row>
    <row r="35" spans="2:36" s="1" customFormat="1" x14ac:dyDescent="0.3">
      <c r="B35" s="85">
        <f t="shared" si="0"/>
        <v>51135</v>
      </c>
      <c r="C35" s="3"/>
      <c r="D35" s="166">
        <f t="shared" si="56"/>
        <v>5.0000000000000001E-3</v>
      </c>
      <c r="E35" s="168">
        <f t="shared" si="49"/>
        <v>388.3447735464851</v>
      </c>
      <c r="F35" s="168">
        <f t="shared" si="50"/>
        <v>105.01717819848612</v>
      </c>
      <c r="G35" s="168">
        <f t="shared" si="51"/>
        <v>97.359675621513148</v>
      </c>
      <c r="H35" s="168">
        <f t="shared" si="52"/>
        <v>25.160365610053969</v>
      </c>
      <c r="I35" s="168">
        <f t="shared" si="53"/>
        <v>80.950741527999696</v>
      </c>
      <c r="J35" s="168">
        <f t="shared" si="54"/>
        <v>350.05726066162043</v>
      </c>
      <c r="K35" s="168">
        <f t="shared" si="55"/>
        <v>44.851086522270123</v>
      </c>
      <c r="L35" s="169"/>
      <c r="M35" s="168">
        <f t="shared" si="28"/>
        <v>613.69413509740343</v>
      </c>
      <c r="N35" s="168">
        <f t="shared" si="29"/>
        <v>156.43183835816166</v>
      </c>
      <c r="O35" s="168">
        <f t="shared" si="30"/>
        <v>317.23939247459356</v>
      </c>
      <c r="P35" s="168">
        <f t="shared" si="31"/>
        <v>112.67468077545907</v>
      </c>
      <c r="Q35" s="168">
        <f t="shared" si="32"/>
        <v>264.73080337535055</v>
      </c>
      <c r="R35" s="168">
        <f t="shared" si="33"/>
        <v>548.05839872334946</v>
      </c>
      <c r="S35" s="168">
        <f t="shared" si="34"/>
        <v>91.89003092367534</v>
      </c>
      <c r="T35" s="169"/>
      <c r="U35" s="168">
        <f t="shared" si="35"/>
        <v>490.08016492626842</v>
      </c>
      <c r="V35" s="168">
        <f t="shared" si="36"/>
        <v>125.80182805026985</v>
      </c>
      <c r="W35" s="168">
        <f t="shared" si="37"/>
        <v>141.11683320421565</v>
      </c>
      <c r="X35" s="168">
        <f t="shared" si="38"/>
        <v>137.83504638551301</v>
      </c>
      <c r="Y35" s="168">
        <f t="shared" si="39"/>
        <v>217.69185897394513</v>
      </c>
      <c r="Z35" s="168">
        <f t="shared" si="40"/>
        <v>510.86481477805233</v>
      </c>
      <c r="AA35" s="168">
        <f t="shared" si="41"/>
        <v>67.823594253188958</v>
      </c>
      <c r="AB35" s="169"/>
      <c r="AC35" s="168">
        <f t="shared" si="42"/>
        <v>298.64260050194491</v>
      </c>
      <c r="AD35" s="168">
        <f t="shared" si="43"/>
        <v>80.950741527999696</v>
      </c>
      <c r="AE35" s="168">
        <f t="shared" si="44"/>
        <v>118.14432547329686</v>
      </c>
      <c r="AF35" s="168">
        <f t="shared" si="45"/>
        <v>45.94501546183767</v>
      </c>
      <c r="AG35" s="168">
        <f t="shared" si="46"/>
        <v>107.20503607762126</v>
      </c>
      <c r="AH35" s="168">
        <f t="shared" si="47"/>
        <v>598.37912994345743</v>
      </c>
      <c r="AI35" s="168">
        <f t="shared" si="48"/>
        <v>41.569299703567431</v>
      </c>
      <c r="AJ35" s="82"/>
    </row>
    <row r="36" spans="2:36" s="1" customFormat="1" x14ac:dyDescent="0.3">
      <c r="B36" s="85">
        <f t="shared" si="0"/>
        <v>51501</v>
      </c>
      <c r="C36" s="3"/>
      <c r="D36" s="166">
        <f t="shared" si="56"/>
        <v>5.0000000000000001E-3</v>
      </c>
      <c r="E36" s="168">
        <f t="shared" si="49"/>
        <v>390.28649741421748</v>
      </c>
      <c r="F36" s="168">
        <f t="shared" si="50"/>
        <v>105.54226408947854</v>
      </c>
      <c r="G36" s="168">
        <f t="shared" si="51"/>
        <v>97.846473999620699</v>
      </c>
      <c r="H36" s="168">
        <f t="shared" si="52"/>
        <v>25.286167438104236</v>
      </c>
      <c r="I36" s="168">
        <f t="shared" si="53"/>
        <v>81.35549523563968</v>
      </c>
      <c r="J36" s="168">
        <f t="shared" si="54"/>
        <v>351.80754696492852</v>
      </c>
      <c r="K36" s="168">
        <f t="shared" si="55"/>
        <v>45.075341954881466</v>
      </c>
      <c r="L36" s="169"/>
      <c r="M36" s="168">
        <f t="shared" si="28"/>
        <v>616.76260577289042</v>
      </c>
      <c r="N36" s="168">
        <f t="shared" si="29"/>
        <v>157.21399754995244</v>
      </c>
      <c r="O36" s="168">
        <f t="shared" si="30"/>
        <v>318.82558943696648</v>
      </c>
      <c r="P36" s="168">
        <f t="shared" si="31"/>
        <v>113.23805417933634</v>
      </c>
      <c r="Q36" s="168">
        <f t="shared" si="32"/>
        <v>266.05445739222728</v>
      </c>
      <c r="R36" s="168">
        <f t="shared" si="33"/>
        <v>550.79869071696612</v>
      </c>
      <c r="S36" s="168">
        <f t="shared" si="34"/>
        <v>92.349481078293707</v>
      </c>
      <c r="T36" s="169"/>
      <c r="U36" s="168">
        <f t="shared" si="35"/>
        <v>492.53056575089971</v>
      </c>
      <c r="V36" s="168">
        <f t="shared" si="36"/>
        <v>126.43083719052119</v>
      </c>
      <c r="W36" s="168">
        <f t="shared" si="37"/>
        <v>141.82241737023671</v>
      </c>
      <c r="X36" s="168">
        <f t="shared" si="38"/>
        <v>138.52422161744056</v>
      </c>
      <c r="Y36" s="168">
        <f t="shared" si="39"/>
        <v>218.78031826881482</v>
      </c>
      <c r="Z36" s="168">
        <f t="shared" si="40"/>
        <v>513.41913885194253</v>
      </c>
      <c r="AA36" s="168">
        <f t="shared" si="41"/>
        <v>68.162712224454893</v>
      </c>
      <c r="AB36" s="169"/>
      <c r="AC36" s="168">
        <f t="shared" si="42"/>
        <v>300.13581350445463</v>
      </c>
      <c r="AD36" s="168">
        <f t="shared" si="43"/>
        <v>81.35549523563968</v>
      </c>
      <c r="AE36" s="168">
        <f t="shared" si="44"/>
        <v>118.73504710066334</v>
      </c>
      <c r="AF36" s="168">
        <f t="shared" si="45"/>
        <v>46.174740539146853</v>
      </c>
      <c r="AG36" s="168">
        <f t="shared" si="46"/>
        <v>107.74106125800935</v>
      </c>
      <c r="AH36" s="168">
        <f t="shared" si="47"/>
        <v>601.37102559317464</v>
      </c>
      <c r="AI36" s="168">
        <f t="shared" si="48"/>
        <v>41.777146202085262</v>
      </c>
      <c r="AJ36" s="82"/>
    </row>
    <row r="38" spans="2:36" hidden="1" x14ac:dyDescent="0.3"/>
    <row r="39" spans="2:36" hidden="1" x14ac:dyDescent="0.3">
      <c r="B39" s="13" t="s">
        <v>333</v>
      </c>
      <c r="D39" s="121">
        <v>0</v>
      </c>
    </row>
    <row r="40" spans="2:36" hidden="1" x14ac:dyDescent="0.3">
      <c r="B40" s="13" t="s">
        <v>334</v>
      </c>
      <c r="D40" s="120">
        <f>1-D39</f>
        <v>1</v>
      </c>
    </row>
    <row r="41" spans="2:36" hidden="1" x14ac:dyDescent="0.3"/>
    <row r="42" spans="2:36" s="105" customFormat="1" hidden="1" x14ac:dyDescent="0.3">
      <c r="B42" s="105" t="s">
        <v>338</v>
      </c>
    </row>
    <row r="43" spans="2:36" hidden="1" x14ac:dyDescent="0.3">
      <c r="B43" s="13" t="s">
        <v>339</v>
      </c>
      <c r="D43" s="22">
        <v>0.1125</v>
      </c>
    </row>
    <row r="44" spans="2:36" hidden="1" x14ac:dyDescent="0.3">
      <c r="B44" s="13" t="s">
        <v>340</v>
      </c>
      <c r="D44" s="121">
        <v>0</v>
      </c>
    </row>
    <row r="45" spans="2:36" hidden="1" x14ac:dyDescent="0.3"/>
    <row r="46" spans="2:36" s="105" customFormat="1" hidden="1" x14ac:dyDescent="0.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row>
    <row r="47" spans="2:36" hidden="1" x14ac:dyDescent="0.3">
      <c r="D47" s="120"/>
      <c r="AF47" s="172"/>
      <c r="AG47" s="172"/>
    </row>
    <row r="48" spans="2:36" hidden="1" x14ac:dyDescent="0.3">
      <c r="D48" s="121"/>
      <c r="AF48" s="172"/>
      <c r="AG48" s="172"/>
    </row>
    <row r="49" spans="2:33" hidden="1" x14ac:dyDescent="0.3">
      <c r="AF49" s="172"/>
      <c r="AG49" s="172"/>
    </row>
    <row r="50" spans="2:33" hidden="1" x14ac:dyDescent="0.3">
      <c r="AF50" s="172"/>
      <c r="AG50" s="172"/>
    </row>
    <row r="51" spans="2:33" hidden="1" x14ac:dyDescent="0.3">
      <c r="AF51" s="172"/>
      <c r="AG51" s="172"/>
    </row>
    <row r="52" spans="2:33" hidden="1" x14ac:dyDescent="0.3"/>
    <row r="53" spans="2:33" s="105" customFormat="1" hidden="1" x14ac:dyDescent="0.3">
      <c r="B53" s="105" t="s">
        <v>329</v>
      </c>
    </row>
    <row r="54" spans="2:33" hidden="1" x14ac:dyDescent="0.3">
      <c r="B54" s="13" t="s">
        <v>33</v>
      </c>
      <c r="C54" s="15"/>
      <c r="D54" s="111">
        <v>77.129852749999998</v>
      </c>
    </row>
    <row r="55" spans="2:33" hidden="1" x14ac:dyDescent="0.3">
      <c r="B55" s="13" t="s">
        <v>34</v>
      </c>
      <c r="C55" s="15"/>
      <c r="D55" s="111">
        <v>66.561793877307196</v>
      </c>
    </row>
    <row r="56" spans="2:33" hidden="1" x14ac:dyDescent="0.3">
      <c r="B56" s="13" t="s">
        <v>35</v>
      </c>
      <c r="C56" s="15"/>
      <c r="D56" s="111">
        <v>92.96290547113874</v>
      </c>
    </row>
    <row r="57" spans="2:33" hidden="1" x14ac:dyDescent="0.3">
      <c r="B57" s="13" t="s">
        <v>36</v>
      </c>
      <c r="C57" s="15"/>
      <c r="D57" s="111">
        <v>10.6648845675</v>
      </c>
    </row>
    <row r="58" spans="2:33" hidden="1" x14ac:dyDescent="0.3">
      <c r="B58" s="13" t="s">
        <v>37</v>
      </c>
      <c r="C58" s="15"/>
      <c r="D58" s="111">
        <v>14.140430625</v>
      </c>
    </row>
    <row r="59" spans="2:33" hidden="1" x14ac:dyDescent="0.3">
      <c r="B59" s="13" t="s">
        <v>38</v>
      </c>
      <c r="C59" s="15"/>
      <c r="D59" s="111">
        <v>6.9887050000000004</v>
      </c>
    </row>
    <row r="60" spans="2:33" hidden="1" x14ac:dyDescent="0.3">
      <c r="B60" s="13" t="s">
        <v>39</v>
      </c>
      <c r="C60" s="15"/>
      <c r="D60" s="111">
        <v>6.9104717500000001</v>
      </c>
    </row>
    <row r="61" spans="2:33" hidden="1" x14ac:dyDescent="0.3">
      <c r="B61" s="13" t="s">
        <v>40</v>
      </c>
      <c r="C61" s="22"/>
      <c r="D61" s="23">
        <f>SUM(D54:D60)</f>
        <v>275.35904404094595</v>
      </c>
    </row>
    <row r="62" spans="2:33" hidden="1" x14ac:dyDescent="0.3">
      <c r="B62" s="13" t="s">
        <v>41</v>
      </c>
      <c r="C62" s="22"/>
      <c r="D62" s="21">
        <f>29474442/10^7</f>
        <v>2.9474442000000001</v>
      </c>
    </row>
    <row r="63" spans="2:33" hidden="1" x14ac:dyDescent="0.3">
      <c r="B63" s="13" t="s">
        <v>42</v>
      </c>
      <c r="C63" s="22"/>
      <c r="D63" s="21">
        <f>6791500/10^7</f>
        <v>0.67915000000000003</v>
      </c>
    </row>
    <row r="64" spans="2:33" hidden="1" x14ac:dyDescent="0.3"/>
    <row r="65" spans="2:5" hidden="1" x14ac:dyDescent="0.3">
      <c r="B65" s="13" t="s">
        <v>330</v>
      </c>
      <c r="D65" s="121">
        <v>0</v>
      </c>
    </row>
    <row r="66" spans="2:5" hidden="1" x14ac:dyDescent="0.3"/>
    <row r="67" spans="2:5" hidden="1" x14ac:dyDescent="0.3"/>
    <row r="68" spans="2:5" s="105" customFormat="1" hidden="1" x14ac:dyDescent="0.3">
      <c r="B68" s="105" t="s">
        <v>331</v>
      </c>
    </row>
    <row r="69" spans="2:5" hidden="1" x14ac:dyDescent="0.3">
      <c r="B69" s="13" t="s">
        <v>212</v>
      </c>
      <c r="D69" s="21">
        <v>1.5</v>
      </c>
      <c r="E69" s="13" t="s">
        <v>190</v>
      </c>
    </row>
    <row r="70" spans="2:5" hidden="1" x14ac:dyDescent="0.3">
      <c r="B70" s="13" t="s">
        <v>213</v>
      </c>
      <c r="D70" s="21">
        <v>60</v>
      </c>
      <c r="E70" s="13" t="s">
        <v>214</v>
      </c>
    </row>
    <row r="71" spans="2:5" hidden="1" x14ac:dyDescent="0.3">
      <c r="B71" s="13" t="s">
        <v>215</v>
      </c>
      <c r="D71" s="21">
        <v>22</v>
      </c>
      <c r="E71" s="13" t="s">
        <v>190</v>
      </c>
    </row>
    <row r="72" spans="2:5" hidden="1" x14ac:dyDescent="0.3">
      <c r="B72" s="13" t="s">
        <v>219</v>
      </c>
      <c r="D72" s="87">
        <v>2E-3</v>
      </c>
    </row>
    <row r="73" spans="2:5" hidden="1" x14ac:dyDescent="0.3"/>
    <row r="74" spans="2:5" hidden="1" x14ac:dyDescent="0.3">
      <c r="B74" s="13" t="s">
        <v>332</v>
      </c>
      <c r="D74" s="121">
        <v>0</v>
      </c>
    </row>
    <row r="75" spans="2:5" hidden="1" x14ac:dyDescent="0.3"/>
    <row r="76" spans="2:5" hidden="1" x14ac:dyDescent="0.3"/>
    <row r="77" spans="2:5" s="105" customFormat="1" hidden="1" x14ac:dyDescent="0.3">
      <c r="B77" s="105" t="s">
        <v>353</v>
      </c>
    </row>
    <row r="78" spans="2:5" hidden="1" x14ac:dyDescent="0.3">
      <c r="B78" s="13" t="s">
        <v>354</v>
      </c>
      <c r="D78" s="79">
        <v>0</v>
      </c>
      <c r="E78" s="13" t="s">
        <v>355</v>
      </c>
    </row>
    <row r="79" spans="2:5" hidden="1" x14ac:dyDescent="0.3"/>
    <row r="80" spans="2:5" hidden="1" x14ac:dyDescent="0.3"/>
  </sheetData>
  <mergeCells count="4">
    <mergeCell ref="E4:K4"/>
    <mergeCell ref="M4:S4"/>
    <mergeCell ref="U4:AA4"/>
    <mergeCell ref="AC4:AI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Q122"/>
  <sheetViews>
    <sheetView zoomScale="85" zoomScaleNormal="85" workbookViewId="0">
      <selection activeCell="E8" sqref="E8"/>
    </sheetView>
  </sheetViews>
  <sheetFormatPr defaultColWidth="9.109375" defaultRowHeight="14.4" x14ac:dyDescent="0.3"/>
  <cols>
    <col min="1" max="1" width="9.109375" style="13"/>
    <col min="2" max="2" width="35.6640625" style="13" bestFit="1" customWidth="1"/>
    <col min="3" max="3" width="11.33203125" style="13" customWidth="1"/>
    <col min="4" max="4" width="11.33203125" style="13" bestFit="1" customWidth="1"/>
    <col min="5" max="5" width="13.6640625" style="13" customWidth="1"/>
    <col min="6" max="6" width="9.109375" style="13"/>
    <col min="7" max="7" width="13.109375" style="13" customWidth="1"/>
    <col min="8" max="8" width="11" style="13" bestFit="1" customWidth="1"/>
    <col min="9" max="12" width="9.109375" style="13"/>
    <col min="13" max="13" width="9.88671875" style="13" bestFit="1" customWidth="1"/>
    <col min="14" max="14" width="10.33203125" style="13" bestFit="1" customWidth="1"/>
    <col min="15" max="16" width="9.109375" style="13"/>
    <col min="17" max="17" width="10.5546875" style="13" customWidth="1"/>
    <col min="18" max="16384" width="9.109375" style="13"/>
  </cols>
  <sheetData>
    <row r="2" spans="2:17" x14ac:dyDescent="0.3">
      <c r="B2" s="13" t="s">
        <v>29</v>
      </c>
      <c r="E2" s="60" t="s">
        <v>31</v>
      </c>
    </row>
    <row r="3" spans="2:17" x14ac:dyDescent="0.3">
      <c r="B3" s="13" t="s">
        <v>356</v>
      </c>
      <c r="E3" s="16">
        <v>135.85</v>
      </c>
      <c r="F3" s="13" t="s">
        <v>90</v>
      </c>
    </row>
    <row r="4" spans="2:17" x14ac:dyDescent="0.3">
      <c r="B4" s="13" t="s">
        <v>30</v>
      </c>
      <c r="E4" s="13" t="s">
        <v>341</v>
      </c>
    </row>
    <row r="5" spans="2:17" x14ac:dyDescent="0.3">
      <c r="B5" s="13" t="s">
        <v>193</v>
      </c>
      <c r="E5" s="16">
        <v>4</v>
      </c>
    </row>
    <row r="7" spans="2:17" s="18" customFormat="1" x14ac:dyDescent="0.3">
      <c r="B7" s="17" t="s">
        <v>0</v>
      </c>
      <c r="C7" s="17"/>
      <c r="E7" s="18" t="s">
        <v>357</v>
      </c>
      <c r="G7" s="18" t="s">
        <v>1</v>
      </c>
      <c r="H7" s="18" t="s">
        <v>2</v>
      </c>
    </row>
    <row r="8" spans="2:17" x14ac:dyDescent="0.3">
      <c r="B8" s="13" t="s">
        <v>93</v>
      </c>
      <c r="E8" s="32">
        <f>E9+1</f>
        <v>40513</v>
      </c>
      <c r="F8" s="20"/>
      <c r="G8" s="20">
        <f>EOMONTH(E8,(CEILING(MONTH(E8),3)-MONTH(E8)))</f>
        <v>40543</v>
      </c>
      <c r="H8" s="20">
        <f>DATE(IF(MONTH(E8)&lt;=3,YEAR(E8),YEAR(E8)+1), 3, 31)</f>
        <v>40633</v>
      </c>
    </row>
    <row r="9" spans="2:17" x14ac:dyDescent="0.3">
      <c r="B9" s="13" t="s">
        <v>3</v>
      </c>
      <c r="E9" s="19">
        <v>40512</v>
      </c>
      <c r="F9" s="20"/>
      <c r="G9" s="20">
        <f>EOMONTH(E9,(CEILING(MONTH(E9),3)-MONTH(E9)))</f>
        <v>40543</v>
      </c>
      <c r="H9" s="20">
        <f>DATE(IF(MONTH(E9)&lt;=3,YEAR(E9),YEAR(E9)+1), 3, 31)</f>
        <v>40633</v>
      </c>
    </row>
    <row r="10" spans="2:17" x14ac:dyDescent="0.3">
      <c r="B10" s="13" t="s">
        <v>4</v>
      </c>
      <c r="E10" s="20">
        <f>E9+1</f>
        <v>40513</v>
      </c>
      <c r="G10" s="20">
        <f>EOMONTH(E10,(CEILING(MONTH(E10),3)-MONTH(E10)))</f>
        <v>40543</v>
      </c>
      <c r="H10" s="20">
        <f>DATE(IF(MONTH(E10)&lt;=3,YEAR(E10),YEAR(E10)+1), 3, 31)</f>
        <v>40633</v>
      </c>
    </row>
    <row r="11" spans="2:17" x14ac:dyDescent="0.3">
      <c r="B11" s="13" t="s">
        <v>94</v>
      </c>
      <c r="E11" s="16">
        <v>21</v>
      </c>
      <c r="F11" s="13" t="s">
        <v>5</v>
      </c>
      <c r="Q11" s="13" t="s">
        <v>459</v>
      </c>
    </row>
    <row r="12" spans="2:17" x14ac:dyDescent="0.3">
      <c r="B12" s="13" t="s">
        <v>95</v>
      </c>
      <c r="E12" s="20">
        <f>EOMONTH(E10,E11-1)+6</f>
        <v>41158</v>
      </c>
      <c r="G12" s="20">
        <f>EOMONTH(E12,(CEILING(MONTH(E12),3)-MONTH(E12)))</f>
        <v>41182</v>
      </c>
      <c r="H12" s="20">
        <f>DATE(IF(MONTH(E12)&lt;=3,YEAR(E12),YEAR(E12)+1), 3, 31)</f>
        <v>41364</v>
      </c>
      <c r="Q12" s="13">
        <v>43.06</v>
      </c>
    </row>
    <row r="13" spans="2:17" x14ac:dyDescent="0.3">
      <c r="B13" s="13" t="s">
        <v>7</v>
      </c>
      <c r="C13" s="13" t="s">
        <v>389</v>
      </c>
      <c r="E13" s="20">
        <f>E12+1</f>
        <v>41159</v>
      </c>
      <c r="G13" s="20">
        <f>EOMONTH(E13,(CEILING(MONTH(E13),3)-MONTH(E13)))</f>
        <v>41182</v>
      </c>
      <c r="H13" s="20">
        <f>DATE(IF(MONTH(E13)&lt;=3,YEAR(E13),YEAR(E13)+1), 3, 31)</f>
        <v>41364</v>
      </c>
      <c r="Q13" s="13">
        <v>47.71</v>
      </c>
    </row>
    <row r="14" spans="2:17" x14ac:dyDescent="0.3">
      <c r="B14" s="13" t="s">
        <v>8</v>
      </c>
      <c r="E14" s="16">
        <v>30</v>
      </c>
      <c r="F14" s="13" t="s">
        <v>6</v>
      </c>
      <c r="Q14" s="29">
        <f>SUM(Q12:Q13)</f>
        <v>90.77000000000001</v>
      </c>
    </row>
    <row r="15" spans="2:17" x14ac:dyDescent="0.3">
      <c r="B15" s="13" t="s">
        <v>9</v>
      </c>
      <c r="E15" s="20">
        <f>EDATE(E8,E14*12)-1</f>
        <v>51470</v>
      </c>
      <c r="G15" s="20">
        <f>EOMONTH(E15,(CEILING(MONTH(E15),3)-MONTH(E15)))</f>
        <v>51501</v>
      </c>
      <c r="H15" s="20">
        <f>DATE(IF(MONTH(E15)&lt;=3,YEAR(E15),YEAR(E15)+1), 3, 31)</f>
        <v>51591</v>
      </c>
    </row>
    <row r="16" spans="2:17" x14ac:dyDescent="0.3">
      <c r="E16" s="204" t="s">
        <v>405</v>
      </c>
      <c r="G16" s="20"/>
      <c r="H16" s="20"/>
    </row>
    <row r="17" spans="2:5" s="18" customFormat="1" hidden="1" x14ac:dyDescent="0.3">
      <c r="B17" s="17" t="s">
        <v>10</v>
      </c>
      <c r="C17" s="17"/>
    </row>
    <row r="18" spans="2:5" hidden="1" x14ac:dyDescent="0.3">
      <c r="E18" s="21"/>
    </row>
    <row r="19" spans="2:5" hidden="1" x14ac:dyDescent="0.3">
      <c r="B19" s="13" t="s">
        <v>33</v>
      </c>
      <c r="D19" s="15">
        <f>E19/$E$26</f>
        <v>0.28010648068102229</v>
      </c>
      <c r="E19" s="111">
        <f>Scenario!D54*(1+Scenario!$D$65)</f>
        <v>77.129852749999998</v>
      </c>
    </row>
    <row r="20" spans="2:5" hidden="1" x14ac:dyDescent="0.3">
      <c r="B20" s="13" t="s">
        <v>34</v>
      </c>
      <c r="D20" s="15">
        <f t="shared" ref="D20:D25" si="0">E20/$E$26</f>
        <v>0.24172728413238334</v>
      </c>
      <c r="E20" s="111">
        <f>Scenario!D55*(1+Scenario!$D$65)</f>
        <v>66.561793877307196</v>
      </c>
    </row>
    <row r="21" spans="2:5" hidden="1" x14ac:dyDescent="0.3">
      <c r="B21" s="13" t="s">
        <v>35</v>
      </c>
      <c r="D21" s="15">
        <f t="shared" si="0"/>
        <v>0.33760614544156803</v>
      </c>
      <c r="E21" s="111">
        <f>Scenario!D56*(1+Scenario!$D$65)</f>
        <v>92.96290547113874</v>
      </c>
    </row>
    <row r="22" spans="2:5" hidden="1" x14ac:dyDescent="0.3">
      <c r="B22" s="13" t="s">
        <v>36</v>
      </c>
      <c r="D22" s="15">
        <f t="shared" si="0"/>
        <v>3.8730830885344479E-2</v>
      </c>
      <c r="E22" s="111">
        <f>Scenario!D57*(1+Scenario!$D$65)</f>
        <v>10.6648845675</v>
      </c>
    </row>
    <row r="23" spans="2:5" hidden="1" x14ac:dyDescent="0.3">
      <c r="B23" s="13" t="s">
        <v>37</v>
      </c>
      <c r="D23" s="15">
        <f t="shared" si="0"/>
        <v>5.135270088640094E-2</v>
      </c>
      <c r="E23" s="111">
        <f>Scenario!D58*(1+Scenario!$D$65)</f>
        <v>14.140430625</v>
      </c>
    </row>
    <row r="24" spans="2:5" hidden="1" x14ac:dyDescent="0.3">
      <c r="B24" s="13" t="s">
        <v>38</v>
      </c>
      <c r="D24" s="15">
        <f t="shared" si="0"/>
        <v>2.538033578792051E-2</v>
      </c>
      <c r="E24" s="111">
        <f>Scenario!D59*(1+Scenario!$D$65)</f>
        <v>6.9887050000000004</v>
      </c>
    </row>
    <row r="25" spans="2:5" hidden="1" x14ac:dyDescent="0.3">
      <c r="B25" s="13" t="s">
        <v>39</v>
      </c>
      <c r="D25" s="15">
        <f t="shared" si="0"/>
        <v>2.5096222185360333E-2</v>
      </c>
      <c r="E25" s="111">
        <f>Scenario!D60*(1+Scenario!$D$65)</f>
        <v>6.9104717500000001</v>
      </c>
    </row>
    <row r="26" spans="2:5" hidden="1" x14ac:dyDescent="0.3">
      <c r="B26" s="13" t="s">
        <v>40</v>
      </c>
      <c r="D26" s="22">
        <f>SUM(D19:D25)</f>
        <v>1</v>
      </c>
      <c r="E26" s="23">
        <f>SUM(E19:E25)</f>
        <v>275.35904404094595</v>
      </c>
    </row>
    <row r="27" spans="2:5" hidden="1" x14ac:dyDescent="0.3">
      <c r="B27" s="13" t="s">
        <v>41</v>
      </c>
      <c r="D27" s="22"/>
      <c r="E27" s="111">
        <f>Scenario!D62*(1+Scenario!$D$65)</f>
        <v>2.9474442000000001</v>
      </c>
    </row>
    <row r="28" spans="2:5" hidden="1" x14ac:dyDescent="0.3">
      <c r="B28" s="13" t="s">
        <v>42</v>
      </c>
      <c r="D28" s="22"/>
      <c r="E28" s="111">
        <f>Scenario!D63*(1+Scenario!$D$65)</f>
        <v>0.67915000000000003</v>
      </c>
    </row>
    <row r="29" spans="2:5" hidden="1" x14ac:dyDescent="0.3">
      <c r="B29" s="13" t="s">
        <v>43</v>
      </c>
      <c r="D29" s="22">
        <v>0.03</v>
      </c>
      <c r="E29" s="25">
        <f>E26*D29</f>
        <v>8.2607713212283773</v>
      </c>
    </row>
    <row r="30" spans="2:5" hidden="1" x14ac:dyDescent="0.3">
      <c r="B30" s="13" t="s">
        <v>314</v>
      </c>
      <c r="D30" s="24"/>
      <c r="E30" s="25">
        <f>SUM(E26:E29)</f>
        <v>287.24640956217434</v>
      </c>
    </row>
    <row r="31" spans="2:5" hidden="1" x14ac:dyDescent="0.3">
      <c r="B31" s="13" t="s">
        <v>44</v>
      </c>
      <c r="D31" s="26">
        <v>0.01</v>
      </c>
      <c r="E31" s="25">
        <f>E26*D31</f>
        <v>2.7535904404094595</v>
      </c>
    </row>
    <row r="32" spans="2:5" hidden="1" x14ac:dyDescent="0.3">
      <c r="B32" s="13" t="s">
        <v>315</v>
      </c>
      <c r="D32" s="26"/>
      <c r="E32" s="25">
        <f>E26+E27+E28+E29+E31</f>
        <v>290.00000000258382</v>
      </c>
    </row>
    <row r="33" spans="2:8" hidden="1" x14ac:dyDescent="0.3">
      <c r="B33" s="13" t="s">
        <v>293</v>
      </c>
      <c r="D33" s="22">
        <v>5.0000000000000001E-3</v>
      </c>
      <c r="E33" s="25">
        <f>E32*D33</f>
        <v>1.4500000000129192</v>
      </c>
    </row>
    <row r="34" spans="2:8" hidden="1" x14ac:dyDescent="0.3">
      <c r="B34" s="13" t="s">
        <v>312</v>
      </c>
      <c r="D34" s="22">
        <v>1.2500000000000001E-2</v>
      </c>
      <c r="E34" s="25">
        <f ca="1">E41*D34</f>
        <v>2.6271682737076301</v>
      </c>
    </row>
    <row r="35" spans="2:8" hidden="1" x14ac:dyDescent="0.3">
      <c r="B35" s="13" t="s">
        <v>13</v>
      </c>
      <c r="E35" s="14">
        <f ca="1">Debt!C18+0.31</f>
        <v>15.001452159887355</v>
      </c>
    </row>
    <row r="36" spans="2:8" s="29" customFormat="1" hidden="1" x14ac:dyDescent="0.3">
      <c r="B36" s="29" t="s">
        <v>14</v>
      </c>
      <c r="E36" s="48">
        <f ca="1">SUM(E32:E35)</f>
        <v>309.07862043619173</v>
      </c>
    </row>
    <row r="37" spans="2:8" hidden="1" x14ac:dyDescent="0.3">
      <c r="E37" s="14"/>
    </row>
    <row r="38" spans="2:8" hidden="1" x14ac:dyDescent="0.3">
      <c r="E38" s="14"/>
    </row>
    <row r="39" spans="2:8" s="18" customFormat="1" hidden="1" x14ac:dyDescent="0.3">
      <c r="B39" s="17" t="s">
        <v>15</v>
      </c>
      <c r="C39" s="17"/>
    </row>
    <row r="40" spans="2:8" hidden="1" x14ac:dyDescent="0.3"/>
    <row r="41" spans="2:8" hidden="1" x14ac:dyDescent="0.3">
      <c r="B41" s="13" t="s">
        <v>16</v>
      </c>
      <c r="D41" s="22">
        <v>0.68</v>
      </c>
      <c r="E41" s="14">
        <f ca="1">$E$36*D41</f>
        <v>210.17346189661038</v>
      </c>
    </row>
    <row r="42" spans="2:8" hidden="1" x14ac:dyDescent="0.3">
      <c r="B42" s="13" t="s">
        <v>32</v>
      </c>
      <c r="D42" s="53">
        <f ca="1">E42/E36</f>
        <v>0.15400612288492749</v>
      </c>
      <c r="E42" s="28">
        <f>E72</f>
        <v>47.6</v>
      </c>
    </row>
    <row r="43" spans="2:8" hidden="1" x14ac:dyDescent="0.3">
      <c r="B43" s="13" t="s">
        <v>17</v>
      </c>
      <c r="D43" s="26">
        <f ca="1">1-D41-D42</f>
        <v>0.16599387711507246</v>
      </c>
      <c r="E43" s="14">
        <f ca="1">$E$36*D43</f>
        <v>51.305158539581335</v>
      </c>
      <c r="G43" s="129" t="s">
        <v>363</v>
      </c>
    </row>
    <row r="44" spans="2:8" s="29" customFormat="1" hidden="1" x14ac:dyDescent="0.3">
      <c r="B44" s="29" t="s">
        <v>11</v>
      </c>
      <c r="D44" s="76">
        <f ca="1">SUM(D41:D43)</f>
        <v>1</v>
      </c>
      <c r="E44" s="48">
        <f ca="1">SUM(E41:E43)</f>
        <v>309.07862043619173</v>
      </c>
      <c r="H44" s="48">
        <f ca="1">E41/(E42+E43)</f>
        <v>2.1250000000000004</v>
      </c>
    </row>
    <row r="45" spans="2:8" hidden="1" x14ac:dyDescent="0.3"/>
    <row r="46" spans="2:8" hidden="1" x14ac:dyDescent="0.3">
      <c r="B46" s="13" t="s">
        <v>18</v>
      </c>
      <c r="D46" s="24">
        <v>0.25</v>
      </c>
      <c r="E46" s="14">
        <f ca="1">D46*E43</f>
        <v>12.826289634895334</v>
      </c>
    </row>
    <row r="47" spans="2:8" hidden="1" x14ac:dyDescent="0.3">
      <c r="D47" s="24"/>
      <c r="E47" s="14"/>
    </row>
    <row r="48" spans="2:8" hidden="1" x14ac:dyDescent="0.3">
      <c r="B48" s="29" t="s">
        <v>19</v>
      </c>
      <c r="C48" s="29"/>
      <c r="G48" s="13" t="s">
        <v>1</v>
      </c>
      <c r="H48" s="13" t="s">
        <v>2</v>
      </c>
    </row>
    <row r="49" spans="2:10" hidden="1" x14ac:dyDescent="0.3">
      <c r="B49" s="13" t="s">
        <v>20</v>
      </c>
      <c r="E49" s="125">
        <f>Capex!E16</f>
        <v>40543</v>
      </c>
      <c r="G49" s="20">
        <f>EOMONTH(E49,(CEILING(MONTH(E49),3)-MONTH(E49)))</f>
        <v>40543</v>
      </c>
      <c r="H49" s="20">
        <f>DATE(IF(MONTH(E49)&lt;=3,YEAR(E49),YEAR(E49)+1), 3, 31)</f>
        <v>40633</v>
      </c>
    </row>
    <row r="50" spans="2:10" hidden="1" x14ac:dyDescent="0.3">
      <c r="B50" s="13" t="s">
        <v>21</v>
      </c>
      <c r="E50" s="16">
        <v>7</v>
      </c>
      <c r="F50" s="13" t="s">
        <v>5</v>
      </c>
    </row>
    <row r="51" spans="2:10" hidden="1" x14ac:dyDescent="0.3">
      <c r="B51" s="13" t="s">
        <v>22</v>
      </c>
      <c r="E51" s="20">
        <f>EOMONTH(E13,E50-1)</f>
        <v>41364</v>
      </c>
      <c r="G51" s="20">
        <f>EOMONTH(E51,(CEILING(MONTH(E51),3)-MONTH(E51)))</f>
        <v>41364</v>
      </c>
      <c r="H51" s="20">
        <f>DATE(IF(MONTH(E51)&lt;=3,YEAR(E51),YEAR(E51)+1), 3, 31)</f>
        <v>41364</v>
      </c>
    </row>
    <row r="52" spans="2:10" hidden="1" x14ac:dyDescent="0.3">
      <c r="B52" s="13" t="s">
        <v>23</v>
      </c>
      <c r="E52" s="20">
        <f>EOMONTH(E51,3)</f>
        <v>41455</v>
      </c>
      <c r="G52" s="20">
        <f>EOMONTH(E52,(CEILING(MONTH(E52),3)-MONTH(E52)))</f>
        <v>41455</v>
      </c>
      <c r="H52" s="20">
        <f>DATE(IF(MONTH(E52)&lt;=3,YEAR(E52),YEAR(E52)+1), 3, 31)</f>
        <v>41729</v>
      </c>
    </row>
    <row r="53" spans="2:10" hidden="1" x14ac:dyDescent="0.3">
      <c r="B53" s="13" t="s">
        <v>24</v>
      </c>
      <c r="E53" s="16">
        <v>11.5</v>
      </c>
    </row>
    <row r="54" spans="2:10" hidden="1" x14ac:dyDescent="0.3">
      <c r="B54" s="13" t="s">
        <v>25</v>
      </c>
      <c r="E54" s="31">
        <f>E53*4</f>
        <v>46</v>
      </c>
      <c r="F54" s="13" t="s">
        <v>26</v>
      </c>
    </row>
    <row r="55" spans="2:10" hidden="1" x14ac:dyDescent="0.3">
      <c r="B55" s="13" t="s">
        <v>27</v>
      </c>
      <c r="E55" s="32">
        <f>EOMONTH(E52, (E54-1)*3)</f>
        <v>45565</v>
      </c>
      <c r="G55" s="20">
        <f>EOMONTH(E55,(CEILING(MONTH(E55),3)-MONTH(E55)))</f>
        <v>45565</v>
      </c>
      <c r="H55" s="20">
        <f>DATE(IF(MONTH(E55)&lt;=3,YEAR(E55),YEAR(E55)+1), 3, 31)</f>
        <v>45747</v>
      </c>
    </row>
    <row r="56" spans="2:10" hidden="1" x14ac:dyDescent="0.3">
      <c r="B56" s="13" t="s">
        <v>28</v>
      </c>
      <c r="E56" s="119">
        <f>DAYS360(E49,E55)/360</f>
        <v>13.75</v>
      </c>
      <c r="G56" s="20"/>
      <c r="H56" s="20"/>
    </row>
    <row r="57" spans="2:10" hidden="1" x14ac:dyDescent="0.3">
      <c r="B57" s="13" t="s">
        <v>126</v>
      </c>
      <c r="E57" s="22">
        <f>Scenario!D43+Scenario!D44</f>
        <v>0.1125</v>
      </c>
    </row>
    <row r="58" spans="2:10" hidden="1" x14ac:dyDescent="0.3"/>
    <row r="59" spans="2:10" s="18" customFormat="1" hidden="1" x14ac:dyDescent="0.3">
      <c r="B59" s="17" t="s">
        <v>201</v>
      </c>
      <c r="C59" s="17"/>
    </row>
    <row r="60" spans="2:10" hidden="1" x14ac:dyDescent="0.3">
      <c r="B60" s="13" t="s">
        <v>209</v>
      </c>
      <c r="D60" s="13" t="s">
        <v>210</v>
      </c>
      <c r="E60" s="13" t="s">
        <v>207</v>
      </c>
      <c r="F60" s="13" t="s">
        <v>208</v>
      </c>
      <c r="G60" s="13" t="s">
        <v>1</v>
      </c>
      <c r="H60" s="13" t="s">
        <v>2</v>
      </c>
    </row>
    <row r="61" spans="2:10" hidden="1" x14ac:dyDescent="0.3">
      <c r="D61" s="20">
        <f>EOMONTH(E9,12)</f>
        <v>40877</v>
      </c>
      <c r="E61" s="21">
        <v>23.8</v>
      </c>
      <c r="F61" s="21">
        <v>23.8</v>
      </c>
      <c r="G61" s="20">
        <f>EOMONTH(D61,(CEILING(MONTH(D61),3)-MONTH(D61)))</f>
        <v>40908</v>
      </c>
      <c r="H61" s="20">
        <f>DATE(IF(MONTH(D61)&lt;=3,YEAR(D61),YEAR(D61)+1), 3, 31)</f>
        <v>40999</v>
      </c>
    </row>
    <row r="62" spans="2:10" hidden="1" x14ac:dyDescent="0.3">
      <c r="D62" s="20">
        <f>EOMONTH(D61,12)</f>
        <v>41243</v>
      </c>
      <c r="E62" s="21">
        <v>23.8</v>
      </c>
      <c r="F62" s="21">
        <v>23.8</v>
      </c>
      <c r="G62" s="20">
        <f>EOMONTH(D62,(CEILING(MONTH(D62),3)-MONTH(D62)))</f>
        <v>41274</v>
      </c>
      <c r="H62" s="20">
        <f>DATE(IF(MONTH(D62)&lt;=3,YEAR(D62),YEAR(D62)+1), 3, 31)</f>
        <v>41364</v>
      </c>
      <c r="J62" s="13">
        <f>E62/F62</f>
        <v>1</v>
      </c>
    </row>
    <row r="63" spans="2:10" s="31" customFormat="1" hidden="1" x14ac:dyDescent="0.3">
      <c r="B63" s="31" t="s">
        <v>47</v>
      </c>
      <c r="E63" s="25">
        <f>E61+E62</f>
        <v>47.6</v>
      </c>
      <c r="F63" s="25">
        <f>F61+F62</f>
        <v>47.6</v>
      </c>
      <c r="H63" s="28"/>
    </row>
    <row r="64" spans="2:10" hidden="1" x14ac:dyDescent="0.3">
      <c r="B64" s="16">
        <v>2013</v>
      </c>
      <c r="C64" s="16"/>
      <c r="D64" s="20">
        <f>DATE(B64,3,31)</f>
        <v>41364</v>
      </c>
      <c r="E64" s="21">
        <v>9.49</v>
      </c>
      <c r="F64" s="21">
        <v>9.49</v>
      </c>
      <c r="G64" s="20">
        <f t="shared" ref="G64:G68" si="1">EOMONTH(D64,(CEILING(MONTH(D64),3)-MONTH(D64)))</f>
        <v>41364</v>
      </c>
      <c r="H64" s="20">
        <f t="shared" ref="H64:H68" si="2">DATE(IF(MONTH(D64)&lt;=3,YEAR(D64),YEAR(D64)+1), 3, 31)</f>
        <v>41364</v>
      </c>
      <c r="J64" s="13">
        <f>E64/F64</f>
        <v>1</v>
      </c>
    </row>
    <row r="65" spans="2:13" hidden="1" x14ac:dyDescent="0.3">
      <c r="B65" s="13">
        <f>B64+1</f>
        <v>2014</v>
      </c>
      <c r="D65" s="20">
        <f t="shared" ref="D65:D68" si="3">DATE(B65,3,31)</f>
        <v>41729</v>
      </c>
      <c r="E65" s="21">
        <v>9.49</v>
      </c>
      <c r="F65" s="21">
        <v>9.49</v>
      </c>
      <c r="G65" s="20">
        <f t="shared" si="1"/>
        <v>41729</v>
      </c>
      <c r="H65" s="20">
        <f t="shared" si="2"/>
        <v>41729</v>
      </c>
    </row>
    <row r="66" spans="2:13" hidden="1" x14ac:dyDescent="0.3">
      <c r="B66" s="13">
        <f t="shared" ref="B66:B68" si="4">B65+1</f>
        <v>2015</v>
      </c>
      <c r="D66" s="20">
        <f t="shared" si="3"/>
        <v>42094</v>
      </c>
      <c r="E66" s="21">
        <v>8.94</v>
      </c>
      <c r="F66" s="21">
        <v>8.94</v>
      </c>
      <c r="G66" s="20">
        <f t="shared" si="1"/>
        <v>42094</v>
      </c>
      <c r="H66" s="20">
        <f t="shared" si="2"/>
        <v>42094</v>
      </c>
    </row>
    <row r="67" spans="2:13" hidden="1" x14ac:dyDescent="0.3">
      <c r="B67" s="13">
        <f t="shared" si="4"/>
        <v>2016</v>
      </c>
      <c r="D67" s="20">
        <f t="shared" si="3"/>
        <v>42460</v>
      </c>
      <c r="E67" s="21">
        <v>9.5</v>
      </c>
      <c r="F67" s="21">
        <v>9.5</v>
      </c>
      <c r="G67" s="20">
        <f t="shared" si="1"/>
        <v>42460</v>
      </c>
      <c r="H67" s="20">
        <f t="shared" si="2"/>
        <v>42460</v>
      </c>
    </row>
    <row r="68" spans="2:13" hidden="1" x14ac:dyDescent="0.3">
      <c r="B68" s="13">
        <f t="shared" si="4"/>
        <v>2017</v>
      </c>
      <c r="D68" s="20">
        <f t="shared" si="3"/>
        <v>42825</v>
      </c>
      <c r="E68" s="21">
        <v>5.64</v>
      </c>
      <c r="F68" s="21">
        <v>5.64</v>
      </c>
      <c r="G68" s="20">
        <f t="shared" si="1"/>
        <v>42825</v>
      </c>
      <c r="H68" s="20">
        <f t="shared" si="2"/>
        <v>42825</v>
      </c>
    </row>
    <row r="69" spans="2:13" s="31" customFormat="1" hidden="1" x14ac:dyDescent="0.3">
      <c r="B69" s="31" t="s">
        <v>48</v>
      </c>
      <c r="E69" s="25">
        <f>SUM(E64:E68)</f>
        <v>43.06</v>
      </c>
      <c r="F69" s="25">
        <f>SUM(F64:F68)</f>
        <v>43.06</v>
      </c>
    </row>
    <row r="70" spans="2:13" s="31" customFormat="1" hidden="1" x14ac:dyDescent="0.3">
      <c r="B70" s="31" t="s">
        <v>45</v>
      </c>
      <c r="E70" s="25">
        <f>E63+E69</f>
        <v>90.66</v>
      </c>
      <c r="F70" s="25">
        <f t="shared" ref="F70" si="5">F63+F69</f>
        <v>90.66</v>
      </c>
    </row>
    <row r="71" spans="2:13" hidden="1" x14ac:dyDescent="0.3">
      <c r="E71" s="21"/>
      <c r="F71" s="21"/>
    </row>
    <row r="72" spans="2:13" hidden="1" x14ac:dyDescent="0.3">
      <c r="B72" s="13" t="s">
        <v>47</v>
      </c>
      <c r="E72" s="25">
        <f>E63</f>
        <v>47.6</v>
      </c>
      <c r="F72" s="13" t="s">
        <v>46</v>
      </c>
      <c r="G72" s="13" t="s">
        <v>363</v>
      </c>
    </row>
    <row r="73" spans="2:13" hidden="1" x14ac:dyDescent="0.3">
      <c r="B73" s="13" t="s">
        <v>48</v>
      </c>
      <c r="E73" s="28">
        <f>E69</f>
        <v>43.06</v>
      </c>
      <c r="F73" s="13" t="s">
        <v>46</v>
      </c>
    </row>
    <row r="74" spans="2:13" hidden="1" x14ac:dyDescent="0.3">
      <c r="E74" s="24"/>
    </row>
    <row r="75" spans="2:13" hidden="1" x14ac:dyDescent="0.3"/>
    <row r="76" spans="2:13" s="18" customFormat="1" x14ac:dyDescent="0.3">
      <c r="B76" s="17" t="s">
        <v>91</v>
      </c>
      <c r="C76" s="17"/>
    </row>
    <row r="78" spans="2:13" hidden="1" x14ac:dyDescent="0.3">
      <c r="E78" s="1" t="s">
        <v>70</v>
      </c>
      <c r="F78" s="1" t="s">
        <v>69</v>
      </c>
      <c r="G78" s="1" t="s">
        <v>61</v>
      </c>
      <c r="H78" s="1" t="s">
        <v>68</v>
      </c>
      <c r="I78" s="1" t="s">
        <v>71</v>
      </c>
      <c r="J78" s="1" t="s">
        <v>72</v>
      </c>
      <c r="K78" s="1" t="s">
        <v>62</v>
      </c>
    </row>
    <row r="79" spans="2:13" hidden="1" x14ac:dyDescent="0.3">
      <c r="B79" s="13" t="s">
        <v>276</v>
      </c>
      <c r="E79" s="88">
        <v>35</v>
      </c>
      <c r="F79" s="88">
        <v>52</v>
      </c>
      <c r="G79" s="88">
        <v>52</v>
      </c>
      <c r="H79" s="88">
        <v>105</v>
      </c>
      <c r="I79" s="88">
        <v>105</v>
      </c>
      <c r="J79" s="88">
        <v>158</v>
      </c>
      <c r="K79" s="88">
        <v>158</v>
      </c>
      <c r="L79" s="13" t="s">
        <v>321</v>
      </c>
      <c r="M79" s="20">
        <v>40999</v>
      </c>
    </row>
    <row r="80" spans="2:13" hidden="1" x14ac:dyDescent="0.3">
      <c r="B80" s="13" t="s">
        <v>277</v>
      </c>
      <c r="E80" s="88">
        <v>44</v>
      </c>
      <c r="F80" s="88">
        <v>66</v>
      </c>
      <c r="G80" s="88">
        <v>66</v>
      </c>
      <c r="H80" s="88">
        <v>132</v>
      </c>
      <c r="I80" s="88">
        <v>132</v>
      </c>
      <c r="J80" s="88">
        <v>198</v>
      </c>
      <c r="K80" s="88">
        <v>198</v>
      </c>
    </row>
    <row r="81" spans="2:17" x14ac:dyDescent="0.3">
      <c r="E81" s="24"/>
    </row>
    <row r="82" spans="2:17" x14ac:dyDescent="0.3">
      <c r="B82" s="13" t="s">
        <v>204</v>
      </c>
      <c r="E82" s="79">
        <v>2</v>
      </c>
      <c r="J82" s="13" t="s">
        <v>79</v>
      </c>
      <c r="L82" s="16">
        <v>5</v>
      </c>
      <c r="M82" s="13" t="s">
        <v>80</v>
      </c>
    </row>
    <row r="83" spans="2:17" x14ac:dyDescent="0.3">
      <c r="B83" s="13" t="s">
        <v>205</v>
      </c>
      <c r="E83" s="79">
        <v>2</v>
      </c>
      <c r="J83" s="13" t="s">
        <v>79</v>
      </c>
      <c r="L83" s="16">
        <v>10</v>
      </c>
      <c r="M83" s="13" t="s">
        <v>80</v>
      </c>
      <c r="N83" s="13" t="s">
        <v>223</v>
      </c>
    </row>
    <row r="84" spans="2:17" x14ac:dyDescent="0.3">
      <c r="B84" s="13" t="s">
        <v>78</v>
      </c>
      <c r="E84" s="16">
        <v>1.5</v>
      </c>
      <c r="F84" s="13" t="s">
        <v>358</v>
      </c>
      <c r="J84" s="13" t="s">
        <v>84</v>
      </c>
      <c r="L84" s="22">
        <f>WPI!C16</f>
        <v>4.6592216379246043E-2</v>
      </c>
    </row>
    <row r="85" spans="2:17" x14ac:dyDescent="0.3">
      <c r="B85" s="13" t="s">
        <v>81</v>
      </c>
      <c r="E85" s="16">
        <v>30</v>
      </c>
      <c r="F85" s="13" t="s">
        <v>358</v>
      </c>
      <c r="J85" s="13" t="s">
        <v>85</v>
      </c>
      <c r="L85" s="24">
        <v>0.4</v>
      </c>
    </row>
    <row r="86" spans="2:17" x14ac:dyDescent="0.3">
      <c r="B86" s="13" t="s">
        <v>203</v>
      </c>
      <c r="E86" s="16">
        <v>100</v>
      </c>
      <c r="F86" s="13" t="s">
        <v>291</v>
      </c>
      <c r="G86" s="16"/>
      <c r="J86" s="13" t="s">
        <v>82</v>
      </c>
      <c r="L86" s="26">
        <f>L84*L85</f>
        <v>1.8636886551698418E-2</v>
      </c>
      <c r="M86" s="13" t="s">
        <v>83</v>
      </c>
    </row>
    <row r="87" spans="2:17" x14ac:dyDescent="0.3">
      <c r="B87" s="13" t="s">
        <v>221</v>
      </c>
      <c r="E87" s="16">
        <v>206.2</v>
      </c>
      <c r="J87" s="13" t="s">
        <v>202</v>
      </c>
      <c r="K87" s="26"/>
      <c r="L87" s="24">
        <v>0.03</v>
      </c>
    </row>
    <row r="88" spans="2:17" hidden="1" x14ac:dyDescent="0.3">
      <c r="B88" s="13" t="s">
        <v>222</v>
      </c>
      <c r="E88" s="16">
        <v>242.9</v>
      </c>
      <c r="J88" s="13" t="s">
        <v>323</v>
      </c>
      <c r="L88" s="16">
        <v>15</v>
      </c>
      <c r="M88" s="13" t="s">
        <v>325</v>
      </c>
      <c r="N88" s="13" t="s">
        <v>324</v>
      </c>
      <c r="O88" s="20">
        <v>44652</v>
      </c>
      <c r="Q88" s="20">
        <f>DATE(IF(MONTH(O88)&lt;=3,YEAR(O88),YEAR(O88)+1), 3, 31)</f>
        <v>45016</v>
      </c>
    </row>
    <row r="89" spans="2:17" hidden="1" x14ac:dyDescent="0.3">
      <c r="B89" s="13" t="s">
        <v>203</v>
      </c>
      <c r="E89" s="31">
        <f>MROUND(Inputs!$E$86*(Inputs!$E$88/Inputs!$E$87),Inputs!$L$83)</f>
        <v>120</v>
      </c>
      <c r="F89" s="13" t="s">
        <v>290</v>
      </c>
    </row>
    <row r="90" spans="2:17" hidden="1" x14ac:dyDescent="0.3">
      <c r="E90" s="61">
        <f>MROUND(E89*(1+L84)^2,L83)</f>
        <v>130</v>
      </c>
      <c r="F90" s="13" t="s">
        <v>292</v>
      </c>
    </row>
    <row r="92" spans="2:17" s="18" customFormat="1" x14ac:dyDescent="0.3">
      <c r="B92" s="17" t="s">
        <v>192</v>
      </c>
      <c r="C92" s="17"/>
    </row>
    <row r="94" spans="2:17" hidden="1" x14ac:dyDescent="0.3">
      <c r="B94" s="13" t="s">
        <v>212</v>
      </c>
      <c r="E94" s="21">
        <f>Scenario!D69*(1+Scenario!$D$74)</f>
        <v>1.5</v>
      </c>
      <c r="F94" s="13" t="s">
        <v>190</v>
      </c>
      <c r="H94" s="16"/>
    </row>
    <row r="95" spans="2:17" hidden="1" x14ac:dyDescent="0.3">
      <c r="B95" s="13" t="s">
        <v>213</v>
      </c>
      <c r="E95" s="21">
        <f>Scenario!D70*(1+Scenario!$D$74)</f>
        <v>60</v>
      </c>
      <c r="F95" s="13" t="s">
        <v>214</v>
      </c>
      <c r="G95" s="23"/>
      <c r="H95" s="23"/>
      <c r="I95" s="23"/>
      <c r="J95" s="23"/>
      <c r="K95" s="23"/>
    </row>
    <row r="96" spans="2:17" ht="15.6" x14ac:dyDescent="0.3">
      <c r="B96" s="13" t="s">
        <v>215</v>
      </c>
      <c r="E96" s="171">
        <v>8</v>
      </c>
      <c r="F96" s="13" t="s">
        <v>190</v>
      </c>
      <c r="G96" s="1"/>
      <c r="H96" s="1" t="s">
        <v>217</v>
      </c>
      <c r="I96" s="2">
        <v>5</v>
      </c>
      <c r="J96" s="1" t="s">
        <v>6</v>
      </c>
      <c r="K96" s="1"/>
    </row>
    <row r="97" spans="1:11" hidden="1" x14ac:dyDescent="0.3">
      <c r="B97" s="13" t="s">
        <v>219</v>
      </c>
      <c r="E97" s="37">
        <f>Scenario!D72*(1+Scenario!$D$74)</f>
        <v>2E-3</v>
      </c>
      <c r="G97" s="23"/>
      <c r="H97" s="23"/>
      <c r="I97" s="23"/>
      <c r="J97" s="23"/>
      <c r="K97" s="23"/>
    </row>
    <row r="98" spans="1:11" hidden="1" x14ac:dyDescent="0.3">
      <c r="B98" s="13" t="s">
        <v>361</v>
      </c>
      <c r="E98" s="79">
        <v>1</v>
      </c>
      <c r="F98" s="13" t="s">
        <v>362</v>
      </c>
      <c r="G98" s="23"/>
      <c r="H98" s="23"/>
      <c r="I98" s="23"/>
      <c r="J98" s="23"/>
      <c r="K98" s="23"/>
    </row>
    <row r="99" spans="1:11" x14ac:dyDescent="0.3">
      <c r="E99" s="21"/>
      <c r="G99" s="23"/>
      <c r="H99" s="23"/>
      <c r="I99" s="23"/>
      <c r="J99" s="23"/>
      <c r="K99" s="23"/>
    </row>
    <row r="100" spans="1:11" x14ac:dyDescent="0.3">
      <c r="B100" s="29" t="s">
        <v>380</v>
      </c>
      <c r="E100" s="21"/>
      <c r="G100" s="23"/>
      <c r="H100" s="23"/>
      <c r="I100" s="23"/>
      <c r="J100" s="23"/>
      <c r="K100" s="23"/>
    </row>
    <row r="101" spans="1:11" x14ac:dyDescent="0.3">
      <c r="A101" s="143"/>
      <c r="B101" s="143" t="s">
        <v>375</v>
      </c>
      <c r="E101" s="87">
        <v>0.04</v>
      </c>
      <c r="F101" s="23" t="s">
        <v>191</v>
      </c>
      <c r="G101" s="23"/>
      <c r="H101" s="23"/>
      <c r="I101" s="23"/>
      <c r="J101" s="23"/>
      <c r="K101" s="23"/>
    </row>
    <row r="102" spans="1:11" x14ac:dyDescent="0.3">
      <c r="A102" s="143"/>
      <c r="B102" s="143" t="s">
        <v>374</v>
      </c>
      <c r="E102" s="87">
        <v>0.1</v>
      </c>
      <c r="F102" s="23" t="s">
        <v>191</v>
      </c>
    </row>
    <row r="103" spans="1:11" x14ac:dyDescent="0.3">
      <c r="A103" s="143"/>
      <c r="B103" s="143" t="s">
        <v>216</v>
      </c>
      <c r="E103" s="87">
        <v>0.02</v>
      </c>
      <c r="F103" s="23" t="s">
        <v>191</v>
      </c>
      <c r="I103" s="24"/>
    </row>
    <row r="104" spans="1:11" x14ac:dyDescent="0.3">
      <c r="A104" s="143"/>
      <c r="B104" s="143" t="s">
        <v>376</v>
      </c>
      <c r="E104" s="87">
        <v>0.04</v>
      </c>
      <c r="F104" s="23" t="s">
        <v>191</v>
      </c>
      <c r="I104" s="24"/>
    </row>
    <row r="105" spans="1:11" x14ac:dyDescent="0.3">
      <c r="B105" s="143" t="s">
        <v>342</v>
      </c>
      <c r="D105" s="16"/>
      <c r="E105" s="87">
        <v>0.05</v>
      </c>
      <c r="F105" s="23" t="s">
        <v>191</v>
      </c>
    </row>
    <row r="106" spans="1:11" x14ac:dyDescent="0.3">
      <c r="B106" s="170"/>
      <c r="D106" s="16"/>
      <c r="E106" s="33"/>
      <c r="F106" s="23"/>
    </row>
    <row r="107" spans="1:11" s="18" customFormat="1" hidden="1" x14ac:dyDescent="0.3">
      <c r="B107" s="34" t="s">
        <v>381</v>
      </c>
      <c r="C107" s="34"/>
      <c r="D107" s="35"/>
    </row>
    <row r="108" spans="1:11" hidden="1" x14ac:dyDescent="0.3">
      <c r="E108" s="36" t="s">
        <v>50</v>
      </c>
      <c r="F108" s="36" t="s">
        <v>52</v>
      </c>
    </row>
    <row r="109" spans="1:11" hidden="1" x14ac:dyDescent="0.3">
      <c r="B109" s="13" t="s">
        <v>140</v>
      </c>
      <c r="E109" s="53">
        <f>E111/((E15-E13)/365.25)</f>
        <v>3.5423334303171371E-2</v>
      </c>
      <c r="F109" s="22">
        <v>0.15</v>
      </c>
    </row>
    <row r="110" spans="1:11" hidden="1" x14ac:dyDescent="0.3">
      <c r="B110" s="13" t="s">
        <v>141</v>
      </c>
      <c r="E110" s="22">
        <v>0.2</v>
      </c>
      <c r="F110" s="22">
        <v>0.2</v>
      </c>
    </row>
    <row r="111" spans="1:11" hidden="1" x14ac:dyDescent="0.3">
      <c r="B111" s="13" t="s">
        <v>51</v>
      </c>
      <c r="E111" s="24">
        <v>1</v>
      </c>
    </row>
    <row r="112" spans="1:11" hidden="1" x14ac:dyDescent="0.3"/>
    <row r="113" spans="2:6" s="18" customFormat="1" hidden="1" x14ac:dyDescent="0.3">
      <c r="B113" s="34" t="s">
        <v>53</v>
      </c>
      <c r="C113" s="34"/>
      <c r="D113" s="35"/>
    </row>
    <row r="114" spans="2:6" hidden="1" x14ac:dyDescent="0.3">
      <c r="B114" s="13" t="s">
        <v>54</v>
      </c>
      <c r="E114" s="37">
        <v>0.3</v>
      </c>
    </row>
    <row r="115" spans="2:6" hidden="1" x14ac:dyDescent="0.3">
      <c r="B115" s="13" t="s">
        <v>55</v>
      </c>
      <c r="E115" s="37">
        <v>0.18</v>
      </c>
    </row>
    <row r="116" spans="2:6" hidden="1" x14ac:dyDescent="0.3">
      <c r="B116" s="13" t="s">
        <v>56</v>
      </c>
      <c r="E116" s="37">
        <v>7.4999999999999997E-2</v>
      </c>
    </row>
    <row r="117" spans="2:6" hidden="1" x14ac:dyDescent="0.3">
      <c r="B117" s="13" t="s">
        <v>57</v>
      </c>
      <c r="E117" s="37">
        <v>0.03</v>
      </c>
    </row>
    <row r="118" spans="2:6" hidden="1" x14ac:dyDescent="0.3">
      <c r="B118" s="13" t="s">
        <v>58</v>
      </c>
      <c r="E118" s="38">
        <f>E114*(1+$E$116)*(1+$E$117)</f>
        <v>0.33217499999999994</v>
      </c>
    </row>
    <row r="119" spans="2:6" hidden="1" x14ac:dyDescent="0.3">
      <c r="B119" s="13" t="s">
        <v>59</v>
      </c>
      <c r="E119" s="38">
        <f>E115*(1+$E$116)*(1+$E$117)</f>
        <v>0.19930499999999998</v>
      </c>
    </row>
    <row r="120" spans="2:6" hidden="1" x14ac:dyDescent="0.3">
      <c r="B120" s="13" t="s">
        <v>60</v>
      </c>
      <c r="E120" s="13">
        <f>Scenario!D78</f>
        <v>0</v>
      </c>
      <c r="F120" s="13" t="str">
        <f>Scenario!E78</f>
        <v>(1= Yes, 0 = No)</v>
      </c>
    </row>
    <row r="121" spans="2:6" hidden="1" x14ac:dyDescent="0.3">
      <c r="B121" s="13" t="s">
        <v>187</v>
      </c>
      <c r="E121" s="75">
        <v>1</v>
      </c>
      <c r="F121" s="13" t="s">
        <v>188</v>
      </c>
    </row>
    <row r="122" spans="2:6" hidden="1" x14ac:dyDescent="0.3">
      <c r="B122" s="13" t="s">
        <v>189</v>
      </c>
      <c r="E122" s="75">
        <v>10</v>
      </c>
      <c r="F122" s="13" t="s">
        <v>6</v>
      </c>
    </row>
  </sheetData>
  <pageMargins left="0.39" right="0.37" top="0.27" bottom="0.28999999999999998" header="0.3" footer="0.3"/>
  <pageSetup scale="4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2"/>
  <sheetViews>
    <sheetView workbookViewId="0">
      <selection activeCell="E6" sqref="E6"/>
    </sheetView>
  </sheetViews>
  <sheetFormatPr defaultRowHeight="14.4" x14ac:dyDescent="0.3"/>
  <cols>
    <col min="2" max="2" width="36.109375" customWidth="1"/>
    <col min="3" max="3" width="12.6640625" customWidth="1"/>
  </cols>
  <sheetData>
    <row r="2" spans="2:7" ht="18" x14ac:dyDescent="0.35">
      <c r="B2" s="213" t="s">
        <v>436</v>
      </c>
      <c r="C2" s="213"/>
      <c r="D2" s="214"/>
      <c r="E2" s="214"/>
      <c r="F2" s="214"/>
      <c r="G2" s="214"/>
    </row>
    <row r="4" spans="2:7" x14ac:dyDescent="0.3">
      <c r="B4" s="216" t="s">
        <v>466</v>
      </c>
      <c r="C4" s="216"/>
      <c r="D4" s="216"/>
      <c r="E4" s="216"/>
      <c r="F4" s="216"/>
      <c r="G4" s="216"/>
    </row>
    <row r="6" spans="2:7" x14ac:dyDescent="0.3">
      <c r="B6" s="264" t="s">
        <v>465</v>
      </c>
      <c r="C6" s="263">
        <v>2018</v>
      </c>
      <c r="D6" s="263">
        <v>2019</v>
      </c>
      <c r="E6" s="263">
        <f>D6+1</f>
        <v>2020</v>
      </c>
      <c r="F6" s="263">
        <f>E6+1</f>
        <v>2021</v>
      </c>
      <c r="G6" s="262">
        <f>F6+1</f>
        <v>2022</v>
      </c>
    </row>
    <row r="7" spans="2:7" x14ac:dyDescent="0.3">
      <c r="B7" s="261" t="str">
        <f>Financials!B10</f>
        <v>Toll Revenue</v>
      </c>
      <c r="C7" s="206">
        <f>Financials!E10</f>
        <v>44.875100000000003</v>
      </c>
      <c r="D7" s="206">
        <f>Financials!F10</f>
        <v>36.195500000000003</v>
      </c>
      <c r="E7" s="206">
        <f>Financials!G10</f>
        <v>30.06</v>
      </c>
      <c r="F7" s="206">
        <f>Financials!H10</f>
        <v>19.0335</v>
      </c>
      <c r="G7" s="206">
        <f>Financials!I10</f>
        <v>20.059999999999999</v>
      </c>
    </row>
    <row r="8" spans="2:7" x14ac:dyDescent="0.3">
      <c r="B8" s="261" t="str">
        <f>Financials!B11</f>
        <v>Other Income</v>
      </c>
      <c r="C8" s="206">
        <f>Financials!E11</f>
        <v>0.55230000000000001</v>
      </c>
      <c r="D8" s="206">
        <f>Financials!F11</f>
        <v>1.2624</v>
      </c>
      <c r="E8" s="206">
        <f>Financials!G11</f>
        <v>1.9369999999999998</v>
      </c>
      <c r="F8" s="206">
        <f>Financials!H11</f>
        <v>0.72019999999999995</v>
      </c>
      <c r="G8" s="206">
        <f>Financials!I11</f>
        <v>0</v>
      </c>
    </row>
    <row r="9" spans="2:7" x14ac:dyDescent="0.3">
      <c r="B9" s="261" t="str">
        <f>Financials!B12</f>
        <v>O&amp;M Support</v>
      </c>
      <c r="C9" s="206">
        <f>Financials!E12</f>
        <v>0</v>
      </c>
      <c r="D9" s="206">
        <f>Financials!F12</f>
        <v>0</v>
      </c>
      <c r="E9" s="206">
        <f>Financials!G12</f>
        <v>0</v>
      </c>
      <c r="F9" s="206">
        <f>Financials!H12</f>
        <v>0</v>
      </c>
      <c r="G9" s="206">
        <f>Financials!I12</f>
        <v>0</v>
      </c>
    </row>
    <row r="10" spans="2:7" x14ac:dyDescent="0.3">
      <c r="B10" s="259" t="str">
        <f>Financials!B13</f>
        <v>Total Income</v>
      </c>
      <c r="C10" s="267">
        <f>Financials!E13</f>
        <v>45.427400000000006</v>
      </c>
      <c r="D10" s="267">
        <f>Financials!F13</f>
        <v>37.457900000000002</v>
      </c>
      <c r="E10" s="267">
        <f>Financials!G13</f>
        <v>31.997</v>
      </c>
      <c r="F10" s="267">
        <f>Financials!H13</f>
        <v>19.753699999999998</v>
      </c>
      <c r="G10" s="267">
        <f>Financials!I13</f>
        <v>20.059999999999999</v>
      </c>
    </row>
    <row r="11" spans="2:7" x14ac:dyDescent="0.3">
      <c r="B11" t="str">
        <f>Financials!B14</f>
        <v>Operation &amp; Maintenance Expenses</v>
      </c>
      <c r="C11" s="206">
        <f>Financials!E14</f>
        <v>0.70909999999999995</v>
      </c>
      <c r="D11" s="206">
        <f>Financials!F14</f>
        <v>0.52849999999999997</v>
      </c>
      <c r="E11" s="206">
        <f>Financials!G14</f>
        <v>0.68080000000000007</v>
      </c>
      <c r="F11" s="206">
        <f>Financials!H14</f>
        <v>0.78579999999999983</v>
      </c>
      <c r="G11" s="206">
        <f>Financials!I14</f>
        <v>0.90609999999999991</v>
      </c>
    </row>
    <row r="12" spans="2:7" x14ac:dyDescent="0.3">
      <c r="B12" t="str">
        <f>Financials!B15</f>
        <v>Employee Benefit Expenses</v>
      </c>
      <c r="C12" s="206">
        <f>Financials!E15</f>
        <v>1.9613999999999998</v>
      </c>
      <c r="D12" s="206">
        <f>Financials!F15</f>
        <v>2.2995000000000001</v>
      </c>
      <c r="E12" s="206">
        <f>Financials!G15</f>
        <v>2.5554000000000001</v>
      </c>
      <c r="F12" s="206">
        <f>Financials!H15</f>
        <v>2.5602</v>
      </c>
      <c r="G12" s="206">
        <f>Financials!I15</f>
        <v>2.7061999999999999</v>
      </c>
    </row>
    <row r="13" spans="2:7" x14ac:dyDescent="0.3">
      <c r="B13" t="str">
        <f>Financials!B16</f>
        <v>Insurance</v>
      </c>
      <c r="C13" s="206">
        <f>Financials!E16</f>
        <v>0.13140000000000002</v>
      </c>
      <c r="D13" s="206">
        <f>Financials!F16</f>
        <v>0.154</v>
      </c>
      <c r="E13" s="206">
        <f>Financials!G16</f>
        <v>0.1547</v>
      </c>
      <c r="F13" s="206">
        <f>Financials!H16</f>
        <v>0.5262</v>
      </c>
      <c r="G13" s="206">
        <f>Financials!I16</f>
        <v>0.58450000000000002</v>
      </c>
    </row>
    <row r="14" spans="2:7" x14ac:dyDescent="0.3">
      <c r="B14" t="str">
        <f>Financials!B17</f>
        <v>Other Expenses</v>
      </c>
      <c r="C14" s="206">
        <f>Financials!E17</f>
        <v>1.3447000000000002</v>
      </c>
      <c r="D14" s="206">
        <f>Financials!F17</f>
        <v>1.3519000000000005</v>
      </c>
      <c r="E14" s="206">
        <f>Financials!G17</f>
        <v>1.4113</v>
      </c>
      <c r="F14" s="206">
        <f>Financials!H17</f>
        <v>1.6696</v>
      </c>
      <c r="G14" s="206">
        <f>Financials!I17</f>
        <v>1.9662999999999999</v>
      </c>
    </row>
    <row r="15" spans="2:7" x14ac:dyDescent="0.3">
      <c r="B15" t="str">
        <f>Financials!B18</f>
        <v>Major Maintenance Expense</v>
      </c>
      <c r="C15" s="206">
        <f>Financials!E18</f>
        <v>7.91</v>
      </c>
      <c r="D15" s="206">
        <f>Financials!F18</f>
        <v>9.2751000000000001</v>
      </c>
      <c r="E15" s="206">
        <f>Financials!G18</f>
        <v>0</v>
      </c>
      <c r="F15" s="206">
        <f>Financials!H18</f>
        <v>0</v>
      </c>
      <c r="G15" s="206">
        <f>Financials!I18</f>
        <v>0</v>
      </c>
    </row>
    <row r="16" spans="2:7" x14ac:dyDescent="0.3">
      <c r="B16" s="259" t="str">
        <f>Financials!B19</f>
        <v>Total expenses</v>
      </c>
      <c r="C16" s="267">
        <f>Financials!E19</f>
        <v>12.0566</v>
      </c>
      <c r="D16" s="267">
        <f>Financials!F19</f>
        <v>13.609000000000002</v>
      </c>
      <c r="E16" s="267">
        <f>Financials!G19</f>
        <v>4.8022</v>
      </c>
      <c r="F16" s="267">
        <f>Financials!H19</f>
        <v>5.5418000000000003</v>
      </c>
      <c r="G16" s="267">
        <f>Financials!I19</f>
        <v>6.1631</v>
      </c>
    </row>
    <row r="17" spans="2:7" x14ac:dyDescent="0.3">
      <c r="B17" s="265"/>
    </row>
    <row r="18" spans="2:7" x14ac:dyDescent="0.3">
      <c r="B18" s="226" t="str">
        <f>Financials!B20</f>
        <v>EBIDTA</v>
      </c>
      <c r="C18" s="267">
        <f>Financials!E20</f>
        <v>33.370800000000003</v>
      </c>
      <c r="D18" s="267">
        <f>Financials!F20</f>
        <v>23.8489</v>
      </c>
      <c r="E18" s="267">
        <f>Financials!G20</f>
        <v>27.194800000000001</v>
      </c>
      <c r="F18" s="267">
        <f>Financials!H20</f>
        <v>14.211899999999998</v>
      </c>
      <c r="G18" s="267">
        <f>Financials!I20</f>
        <v>13.896899999999999</v>
      </c>
    </row>
    <row r="19" spans="2:7" x14ac:dyDescent="0.3">
      <c r="B19" t="str">
        <f>Financials!B21</f>
        <v>Depreciation</v>
      </c>
      <c r="C19" s="206">
        <f>Financials!E21</f>
        <v>12.211500000000001</v>
      </c>
      <c r="D19" s="206">
        <f>Financials!F21</f>
        <v>10.9628</v>
      </c>
      <c r="E19" s="206">
        <f>Financials!G21</f>
        <v>15.931500000000002</v>
      </c>
      <c r="F19" s="206">
        <f>Financials!H21</f>
        <v>5.6257000000000001</v>
      </c>
      <c r="G19" s="206">
        <f>Financials!I21</f>
        <v>5.9933000000000005</v>
      </c>
    </row>
    <row r="20" spans="2:7" x14ac:dyDescent="0.3">
      <c r="B20" t="str">
        <f>Financials!B22</f>
        <v>Amortisation</v>
      </c>
      <c r="C20" s="206">
        <f>Financials!E22</f>
        <v>0</v>
      </c>
      <c r="D20" s="206">
        <f ca="1">Financials!F22</f>
        <v>0</v>
      </c>
      <c r="E20" s="206">
        <f ca="1">Financials!G22</f>
        <v>0</v>
      </c>
      <c r="F20" s="206">
        <f ca="1">Financials!H22</f>
        <v>0</v>
      </c>
      <c r="G20" s="206">
        <f ca="1">Financials!I22</f>
        <v>0</v>
      </c>
    </row>
    <row r="22" spans="2:7" x14ac:dyDescent="0.3">
      <c r="B22" s="226" t="s">
        <v>407</v>
      </c>
      <c r="C22" s="267">
        <f>C18-C19-C20</f>
        <v>21.159300000000002</v>
      </c>
      <c r="D22" s="267">
        <f t="shared" ref="D22:G22" ca="1" si="0">D18-D19-D20</f>
        <v>12.886100000000001</v>
      </c>
      <c r="E22" s="267">
        <f t="shared" ca="1" si="0"/>
        <v>11.263299999999999</v>
      </c>
      <c r="F22" s="267">
        <f t="shared" ca="1" si="0"/>
        <v>8.5861999999999981</v>
      </c>
      <c r="G22" s="267">
        <f t="shared" ca="1" si="0"/>
        <v>7.9035999999999982</v>
      </c>
    </row>
    <row r="23" spans="2:7" x14ac:dyDescent="0.3">
      <c r="B23" t="str">
        <f>Financials!B23</f>
        <v>Finance Cost</v>
      </c>
      <c r="C23" s="206">
        <f>Financials!E23</f>
        <v>25.7423</v>
      </c>
      <c r="D23" s="206">
        <f>Financials!F23</f>
        <v>23.575399999999998</v>
      </c>
      <c r="E23" s="206">
        <f>Financials!G23</f>
        <v>25.738800000000001</v>
      </c>
      <c r="F23" s="206">
        <f>Financials!H23</f>
        <v>5.2291999999999996</v>
      </c>
      <c r="G23" s="206">
        <f>Financials!I23</f>
        <v>21.323499999999999</v>
      </c>
    </row>
    <row r="25" spans="2:7" x14ac:dyDescent="0.3">
      <c r="B25" s="226" t="str">
        <f>Financials!B25</f>
        <v>PBT</v>
      </c>
      <c r="C25" s="267">
        <f>Financials!E25</f>
        <v>-4.5829999999999984</v>
      </c>
      <c r="D25" s="267">
        <f ca="1">Financials!F25</f>
        <v>-10.689299999999996</v>
      </c>
      <c r="E25" s="267">
        <f ca="1">Financials!G25</f>
        <v>-14.475500000000004</v>
      </c>
      <c r="F25" s="267">
        <f ca="1">Financials!H25</f>
        <v>3.3569999999999975</v>
      </c>
      <c r="G25" s="267">
        <f ca="1">Financials!I25</f>
        <v>-13.419900000000002</v>
      </c>
    </row>
    <row r="26" spans="2:7" x14ac:dyDescent="0.3">
      <c r="B26" t="str">
        <f>Financials!B26</f>
        <v>Tax</v>
      </c>
      <c r="C26" s="206">
        <f>Financials!E26</f>
        <v>0</v>
      </c>
      <c r="D26" s="206">
        <f>Financials!F26</f>
        <v>-1.3509</v>
      </c>
      <c r="E26" s="206">
        <f>Financials!G26</f>
        <v>-0.14000000000000001</v>
      </c>
      <c r="F26" s="206">
        <f>Financials!H26</f>
        <v>0.16089999999999999</v>
      </c>
      <c r="G26" s="206">
        <f>Financials!I26</f>
        <v>0</v>
      </c>
    </row>
    <row r="27" spans="2:7" x14ac:dyDescent="0.3">
      <c r="B27" s="226" t="str">
        <f>Financials!B27</f>
        <v>PAT</v>
      </c>
      <c r="C27" s="267">
        <f>Financials!E27</f>
        <v>-4.5829999999999984</v>
      </c>
      <c r="D27" s="267">
        <f ca="1">Financials!F27</f>
        <v>-9.3383999999999965</v>
      </c>
      <c r="E27" s="267">
        <f ca="1">Financials!G27</f>
        <v>-14.335500000000003</v>
      </c>
      <c r="F27" s="267">
        <f ca="1">Financials!H27</f>
        <v>3.1960999999999977</v>
      </c>
      <c r="G27" s="267">
        <f ca="1">Financials!I27</f>
        <v>-13.419900000000002</v>
      </c>
    </row>
    <row r="29" spans="2:7" x14ac:dyDescent="0.3">
      <c r="B29" s="266" t="s">
        <v>462</v>
      </c>
      <c r="C29" s="268">
        <f>C18/C10</f>
        <v>0.734596300910904</v>
      </c>
      <c r="D29" s="268">
        <f t="shared" ref="D29:G29" si="1">D18/D10</f>
        <v>0.63668545220100425</v>
      </c>
      <c r="E29" s="268">
        <f t="shared" si="1"/>
        <v>0.84991717973560021</v>
      </c>
      <c r="F29" s="268">
        <f t="shared" si="1"/>
        <v>0.71945508942628467</v>
      </c>
      <c r="G29" s="268">
        <f t="shared" si="1"/>
        <v>0.69276669990029904</v>
      </c>
    </row>
    <row r="30" spans="2:7" x14ac:dyDescent="0.3">
      <c r="B30" s="266" t="s">
        <v>461</v>
      </c>
      <c r="C30" s="268">
        <f>C22/C10</f>
        <v>0.46578276546753722</v>
      </c>
      <c r="D30" s="268">
        <f t="shared" ref="D30:G30" ca="1" si="2">D22/D10</f>
        <v>0.34401554812202501</v>
      </c>
      <c r="E30" s="268">
        <f t="shared" ca="1" si="2"/>
        <v>0.3520111260430665</v>
      </c>
      <c r="F30" s="268">
        <f t="shared" ca="1" si="2"/>
        <v>0.43466287328449854</v>
      </c>
      <c r="G30" s="268">
        <f t="shared" ca="1" si="2"/>
        <v>0.39399800598205376</v>
      </c>
    </row>
    <row r="31" spans="2:7" x14ac:dyDescent="0.3">
      <c r="B31" s="266" t="s">
        <v>463</v>
      </c>
      <c r="C31" s="268">
        <f>C27/C10</f>
        <v>-0.10088624926806283</v>
      </c>
      <c r="D31" s="268">
        <f t="shared" ref="D31:G31" ca="1" si="3">D27/D10</f>
        <v>-0.24930388516174148</v>
      </c>
      <c r="E31" s="268">
        <f t="shared" ca="1" si="3"/>
        <v>-0.4480263774728882</v>
      </c>
      <c r="F31" s="268">
        <f t="shared" ca="1" si="3"/>
        <v>0.16179753666401728</v>
      </c>
      <c r="G31" s="268">
        <f t="shared" ca="1" si="3"/>
        <v>-0.66898803589232314</v>
      </c>
    </row>
    <row r="32" spans="2:7" x14ac:dyDescent="0.3">
      <c r="B32" s="254" t="s">
        <v>460</v>
      </c>
      <c r="C32" s="269"/>
      <c r="D32" s="270">
        <f>D10/C10-1</f>
        <v>-0.1754337690468748</v>
      </c>
      <c r="E32" s="270">
        <f t="shared" ref="E32:G32" si="4">E10/D10-1</f>
        <v>-0.14578767095859624</v>
      </c>
      <c r="F32" s="270">
        <f t="shared" si="4"/>
        <v>-0.38263899740600682</v>
      </c>
      <c r="G32" s="270">
        <f t="shared" si="4"/>
        <v>1.5505955846246477E-2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D39"/>
  <sheetViews>
    <sheetView showGridLines="0" topLeftCell="H4" zoomScale="90" zoomScaleNormal="90" workbookViewId="0">
      <selection activeCell="E29" sqref="E29"/>
    </sheetView>
  </sheetViews>
  <sheetFormatPr defaultColWidth="9.109375" defaultRowHeight="15" customHeight="1" x14ac:dyDescent="0.3"/>
  <cols>
    <col min="1" max="1" width="3" style="40" customWidth="1"/>
    <col min="2" max="2" width="31.21875" style="40" customWidth="1"/>
    <col min="3" max="4" width="10.44140625" style="40" customWidth="1"/>
    <col min="5" max="28" width="10.33203125" style="40" bestFit="1" customWidth="1"/>
    <col min="29" max="29" width="9.109375" style="40"/>
    <col min="30" max="16384" width="9.109375" style="138"/>
  </cols>
  <sheetData>
    <row r="1" spans="1:30" ht="10.199999999999999" customHeight="1" x14ac:dyDescent="0.3"/>
    <row r="2" spans="1:30" ht="15" customHeight="1" x14ac:dyDescent="0.3">
      <c r="A2" s="134"/>
      <c r="B2" s="135" t="s">
        <v>164</v>
      </c>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row>
    <row r="3" spans="1:30" ht="15" customHeight="1" x14ac:dyDescent="0.3">
      <c r="A3" s="134"/>
      <c r="B3" s="139" t="s">
        <v>165</v>
      </c>
      <c r="C3" s="140"/>
      <c r="D3" s="140"/>
      <c r="E3" s="139">
        <v>365</v>
      </c>
      <c r="F3" s="139">
        <f t="shared" ref="F3:L3" si="0">F7-E7</f>
        <v>365</v>
      </c>
      <c r="G3" s="139">
        <f t="shared" si="0"/>
        <v>366</v>
      </c>
      <c r="H3" s="139">
        <f t="shared" si="0"/>
        <v>365</v>
      </c>
      <c r="I3" s="139">
        <f t="shared" si="0"/>
        <v>365</v>
      </c>
      <c r="J3" s="139">
        <f t="shared" si="0"/>
        <v>365</v>
      </c>
      <c r="K3" s="139">
        <f t="shared" si="0"/>
        <v>366</v>
      </c>
      <c r="L3" s="139">
        <f t="shared" si="0"/>
        <v>365</v>
      </c>
      <c r="M3" s="139">
        <f t="shared" ref="M3" si="1">M7-L7</f>
        <v>365</v>
      </c>
      <c r="N3" s="139">
        <f t="shared" ref="N3" si="2">N7-M7</f>
        <v>365</v>
      </c>
      <c r="O3" s="139">
        <f t="shared" ref="O3" si="3">O7-N7</f>
        <v>366</v>
      </c>
      <c r="P3" s="139">
        <f t="shared" ref="P3" si="4">P7-O7</f>
        <v>365</v>
      </c>
      <c r="Q3" s="139">
        <f t="shared" ref="Q3" si="5">Q7-P7</f>
        <v>365</v>
      </c>
      <c r="R3" s="139">
        <f t="shared" ref="R3" si="6">R7-Q7</f>
        <v>365</v>
      </c>
      <c r="S3" s="139">
        <f t="shared" ref="S3" si="7">S7-R7</f>
        <v>366</v>
      </c>
      <c r="T3" s="139">
        <f t="shared" ref="T3" si="8">T7-S7</f>
        <v>365</v>
      </c>
      <c r="U3" s="139">
        <f t="shared" ref="U3" si="9">U7-T7</f>
        <v>365</v>
      </c>
      <c r="V3" s="139">
        <f t="shared" ref="V3" si="10">V7-U7</f>
        <v>365</v>
      </c>
      <c r="W3" s="139">
        <f t="shared" ref="W3" si="11">W7-V7</f>
        <v>366</v>
      </c>
      <c r="X3" s="139">
        <f t="shared" ref="X3" si="12">X7-W7</f>
        <v>365</v>
      </c>
      <c r="Y3" s="139">
        <f t="shared" ref="Y3" si="13">Y7-X7</f>
        <v>365</v>
      </c>
      <c r="Z3" s="139">
        <f t="shared" ref="Z3" si="14">Z7-Y7</f>
        <v>365</v>
      </c>
      <c r="AA3" s="139">
        <f t="shared" ref="AA3" si="15">AA7-Z7</f>
        <v>366</v>
      </c>
      <c r="AB3" s="139">
        <f t="shared" ref="AB3" si="16">AB7-AA7</f>
        <v>365</v>
      </c>
      <c r="AC3" s="134"/>
    </row>
    <row r="4" spans="1:30" ht="15" customHeight="1" x14ac:dyDescent="0.3">
      <c r="A4" s="134"/>
      <c r="B4" s="139" t="s">
        <v>127</v>
      </c>
      <c r="C4" s="139"/>
      <c r="D4" s="139"/>
      <c r="E4" s="139">
        <v>365</v>
      </c>
      <c r="F4" s="139">
        <f>MIN(MAX(F7-Inputs!$E$12,0),(F7-E7),Inputs!$E$15-E7)</f>
        <v>365</v>
      </c>
      <c r="G4" s="139">
        <f>MIN(MAX(G7-Inputs!$E$12,0),(G7-F7),Inputs!$E$15-F7)</f>
        <v>366</v>
      </c>
      <c r="H4" s="139">
        <f>MIN(MAX(H7-Inputs!$E$12,0),(H7-G7),Inputs!$E$15-G7)</f>
        <v>365</v>
      </c>
      <c r="I4" s="139">
        <f>MIN(MAX(I7-Inputs!$E$12,0),(I7-H7),Inputs!$E$15-H7)</f>
        <v>365</v>
      </c>
      <c r="J4" s="139">
        <f>MIN(MAX(J7-Inputs!$E$12,0),(J7-I7),Inputs!$E$15-I7)</f>
        <v>365</v>
      </c>
      <c r="K4" s="139">
        <f>MIN(MAX(K7-Inputs!$E$12,0),(K7-J7),Inputs!$E$15-J7)</f>
        <v>366</v>
      </c>
      <c r="L4" s="139">
        <f>MIN(MAX(L7-Inputs!$E$12,0),(L7-K7),Inputs!$E$15-K7)</f>
        <v>365</v>
      </c>
      <c r="M4" s="139">
        <f>MIN(MAX(M7-Inputs!$E$12,0),(M7-L7),Inputs!$E$15-L7)</f>
        <v>365</v>
      </c>
      <c r="N4" s="139">
        <f>MIN(MAX(N7-Inputs!$E$12,0),(N7-M7),Inputs!$E$15-M7)</f>
        <v>365</v>
      </c>
      <c r="O4" s="139">
        <f>MIN(MAX(O7-Inputs!$E$12,0),(O7-N7),Inputs!$E$15-N7)</f>
        <v>366</v>
      </c>
      <c r="P4" s="139">
        <f>MIN(MAX(P7-Inputs!$E$12,0),(P7-O7),Inputs!$E$15-O7)</f>
        <v>365</v>
      </c>
      <c r="Q4" s="139">
        <f>MIN(MAX(Q7-Inputs!$E$12,0),(Q7-P7),Inputs!$E$15-P7)</f>
        <v>365</v>
      </c>
      <c r="R4" s="139">
        <f>MIN(MAX(R7-Inputs!$E$12,0),(R7-Q7),Inputs!$E$15-Q7)</f>
        <v>365</v>
      </c>
      <c r="S4" s="139">
        <f>MIN(MAX(S7-Inputs!$E$12,0),(S7-R7),Inputs!$E$15-R7)</f>
        <v>366</v>
      </c>
      <c r="T4" s="139">
        <f>MIN(MAX(T7-Inputs!$E$12,0),(T7-S7),Inputs!$E$15-S7)</f>
        <v>365</v>
      </c>
      <c r="U4" s="139">
        <f>MIN(MAX(U7-Inputs!$E$12,0),(U7-T7),Inputs!$E$15-T7)</f>
        <v>365</v>
      </c>
      <c r="V4" s="139">
        <f>MIN(MAX(V7-Inputs!$E$12,0),(V7-U7),Inputs!$E$15-U7)</f>
        <v>365</v>
      </c>
      <c r="W4" s="139">
        <f>MIN(MAX(W7-Inputs!$E$12,0),(W7-V7),Inputs!$E$15-V7)</f>
        <v>366</v>
      </c>
      <c r="X4" s="139">
        <f>MIN(MAX(X7-Inputs!$E$12,0),(X7-W7),Inputs!$E$15-W7)</f>
        <v>365</v>
      </c>
      <c r="Y4" s="139">
        <f>MIN(MAX(Y7-Inputs!$E$12,0),(Y7-X7),Inputs!$E$15-X7)</f>
        <v>365</v>
      </c>
      <c r="Z4" s="139">
        <f>MIN(MAX(Z7-Inputs!$E$12,0),(Z7-Y7),Inputs!$E$15-Y7)</f>
        <v>365</v>
      </c>
      <c r="AA4" s="139">
        <f>MIN(MAX(AA7-Inputs!$E$12,0),(AA7-Z7),Inputs!$E$15-Z7)</f>
        <v>366</v>
      </c>
      <c r="AB4" s="139">
        <f>MIN(MAX(AB7-Inputs!$E$12,0),(AB7-AA7),Inputs!$E$15-AA7)</f>
        <v>244</v>
      </c>
      <c r="AC4" s="134"/>
    </row>
    <row r="5" spans="1:30" ht="15" customHeight="1" x14ac:dyDescent="0.3">
      <c r="A5" s="134"/>
      <c r="B5" s="139" t="s">
        <v>67</v>
      </c>
      <c r="C5" s="139"/>
      <c r="D5" s="139"/>
      <c r="E5" s="139">
        <v>8</v>
      </c>
      <c r="F5" s="139">
        <f t="shared" ref="F5:AB5" si="17">E5+1</f>
        <v>9</v>
      </c>
      <c r="G5" s="139">
        <f t="shared" si="17"/>
        <v>10</v>
      </c>
      <c r="H5" s="139">
        <f t="shared" si="17"/>
        <v>11</v>
      </c>
      <c r="I5" s="139">
        <f t="shared" si="17"/>
        <v>12</v>
      </c>
      <c r="J5" s="139">
        <f t="shared" si="17"/>
        <v>13</v>
      </c>
      <c r="K5" s="139">
        <f t="shared" si="17"/>
        <v>14</v>
      </c>
      <c r="L5" s="139">
        <f t="shared" si="17"/>
        <v>15</v>
      </c>
      <c r="M5" s="139">
        <f t="shared" si="17"/>
        <v>16</v>
      </c>
      <c r="N5" s="139">
        <f t="shared" si="17"/>
        <v>17</v>
      </c>
      <c r="O5" s="139">
        <f t="shared" si="17"/>
        <v>18</v>
      </c>
      <c r="P5" s="139">
        <f t="shared" si="17"/>
        <v>19</v>
      </c>
      <c r="Q5" s="139">
        <f t="shared" si="17"/>
        <v>20</v>
      </c>
      <c r="R5" s="139">
        <f t="shared" si="17"/>
        <v>21</v>
      </c>
      <c r="S5" s="139">
        <f t="shared" si="17"/>
        <v>22</v>
      </c>
      <c r="T5" s="139">
        <f t="shared" si="17"/>
        <v>23</v>
      </c>
      <c r="U5" s="139">
        <f t="shared" si="17"/>
        <v>24</v>
      </c>
      <c r="V5" s="139">
        <f t="shared" si="17"/>
        <v>25</v>
      </c>
      <c r="W5" s="139">
        <f t="shared" si="17"/>
        <v>26</v>
      </c>
      <c r="X5" s="139">
        <f t="shared" si="17"/>
        <v>27</v>
      </c>
      <c r="Y5" s="139">
        <f t="shared" si="17"/>
        <v>28</v>
      </c>
      <c r="Z5" s="139">
        <f t="shared" si="17"/>
        <v>29</v>
      </c>
      <c r="AA5" s="139">
        <f t="shared" si="17"/>
        <v>30</v>
      </c>
      <c r="AB5" s="139">
        <f t="shared" si="17"/>
        <v>31</v>
      </c>
      <c r="AC5" s="134"/>
    </row>
    <row r="6" spans="1:30" ht="15" customHeight="1" x14ac:dyDescent="0.3">
      <c r="A6" s="134"/>
      <c r="B6" s="139" t="s">
        <v>218</v>
      </c>
      <c r="C6" s="139"/>
      <c r="D6" s="139"/>
      <c r="E6" s="139">
        <v>6</v>
      </c>
      <c r="F6" s="139">
        <f>IF(F7&lt;=Inputs!$E$13,0,E6+1)</f>
        <v>7</v>
      </c>
      <c r="G6" s="139">
        <f>IF(G7&lt;=Inputs!$E$13,0,F6+1)</f>
        <v>8</v>
      </c>
      <c r="H6" s="139">
        <f>IF(H7&lt;=Inputs!$E$13,0,G6+1)</f>
        <v>9</v>
      </c>
      <c r="I6" s="139">
        <f>IF(I7&lt;=Inputs!$E$13,0,H6+1)</f>
        <v>10</v>
      </c>
      <c r="J6" s="139">
        <f>IF(J7&lt;=Inputs!$E$13,0,I6+1)</f>
        <v>11</v>
      </c>
      <c r="K6" s="139">
        <f>IF(K7&lt;=Inputs!$E$13,0,J6+1)</f>
        <v>12</v>
      </c>
      <c r="L6" s="139">
        <f>IF(L7&lt;=Inputs!$E$13,0,K6+1)</f>
        <v>13</v>
      </c>
      <c r="M6" s="139">
        <f>IF(M7&lt;=Inputs!$E$13,0,L6+1)</f>
        <v>14</v>
      </c>
      <c r="N6" s="139">
        <f>IF(N7&lt;=Inputs!$E$13,0,M6+1)</f>
        <v>15</v>
      </c>
      <c r="O6" s="139">
        <f>IF(O7&lt;=Inputs!$E$13,0,N6+1)</f>
        <v>16</v>
      </c>
      <c r="P6" s="139">
        <f>IF(P7&lt;=Inputs!$E$13,0,O6+1)</f>
        <v>17</v>
      </c>
      <c r="Q6" s="139">
        <f>IF(Q7&lt;=Inputs!$E$13,0,P6+1)</f>
        <v>18</v>
      </c>
      <c r="R6" s="139">
        <f>IF(R7&lt;=Inputs!$E$13,0,Q6+1)</f>
        <v>19</v>
      </c>
      <c r="S6" s="139">
        <f>IF(S7&lt;=Inputs!$E$13,0,R6+1)</f>
        <v>20</v>
      </c>
      <c r="T6" s="139">
        <f>IF(T7&lt;=Inputs!$E$13,0,S6+1)</f>
        <v>21</v>
      </c>
      <c r="U6" s="139">
        <f>IF(U7&lt;=Inputs!$E$13,0,T6+1)</f>
        <v>22</v>
      </c>
      <c r="V6" s="139">
        <f>IF(V7&lt;=Inputs!$E$13,0,U6+1)</f>
        <v>23</v>
      </c>
      <c r="W6" s="139">
        <f>IF(W7&lt;=Inputs!$E$13,0,V6+1)</f>
        <v>24</v>
      </c>
      <c r="X6" s="139">
        <f>IF(X7&lt;=Inputs!$E$13,0,W6+1)</f>
        <v>25</v>
      </c>
      <c r="Y6" s="139">
        <f>IF(Y7&lt;=Inputs!$E$13,0,X6+1)</f>
        <v>26</v>
      </c>
      <c r="Z6" s="139">
        <f>IF(Z7&lt;=Inputs!$E$13,0,Y6+1)</f>
        <v>27</v>
      </c>
      <c r="AA6" s="139">
        <f>IF(AA7&lt;=Inputs!$E$13,0,Z6+1)</f>
        <v>28</v>
      </c>
      <c r="AB6" s="139">
        <f>IF(AB7&lt;=Inputs!$E$13,0,AA6+1)</f>
        <v>29</v>
      </c>
      <c r="AC6" s="134"/>
    </row>
    <row r="7" spans="1:30" s="203" customFormat="1" ht="15" customHeight="1" x14ac:dyDescent="0.3">
      <c r="A7" s="136"/>
      <c r="B7" s="141"/>
      <c r="C7" s="141"/>
      <c r="D7" s="141"/>
      <c r="E7" s="156">
        <v>43190</v>
      </c>
      <c r="F7" s="156">
        <f t="shared" ref="F7:L7" si="18">EOMONTH(E7,12)</f>
        <v>43555</v>
      </c>
      <c r="G7" s="156">
        <f t="shared" si="18"/>
        <v>43921</v>
      </c>
      <c r="H7" s="156">
        <f t="shared" si="18"/>
        <v>44286</v>
      </c>
      <c r="I7" s="156">
        <f t="shared" si="18"/>
        <v>44651</v>
      </c>
      <c r="J7" s="142">
        <f t="shared" si="18"/>
        <v>45016</v>
      </c>
      <c r="K7" s="142">
        <f t="shared" si="18"/>
        <v>45382</v>
      </c>
      <c r="L7" s="142">
        <f t="shared" si="18"/>
        <v>45747</v>
      </c>
      <c r="M7" s="142">
        <f t="shared" ref="M7" si="19">EOMONTH(L7,12)</f>
        <v>46112</v>
      </c>
      <c r="N7" s="142">
        <f t="shared" ref="N7" si="20">EOMONTH(M7,12)</f>
        <v>46477</v>
      </c>
      <c r="O7" s="142">
        <f t="shared" ref="O7" si="21">EOMONTH(N7,12)</f>
        <v>46843</v>
      </c>
      <c r="P7" s="142">
        <f t="shared" ref="P7" si="22">EOMONTH(O7,12)</f>
        <v>47208</v>
      </c>
      <c r="Q7" s="142">
        <f t="shared" ref="Q7" si="23">EOMONTH(P7,12)</f>
        <v>47573</v>
      </c>
      <c r="R7" s="142">
        <f t="shared" ref="R7" si="24">EOMONTH(Q7,12)</f>
        <v>47938</v>
      </c>
      <c r="S7" s="142">
        <f t="shared" ref="S7" si="25">EOMONTH(R7,12)</f>
        <v>48304</v>
      </c>
      <c r="T7" s="142">
        <f t="shared" ref="T7" si="26">EOMONTH(S7,12)</f>
        <v>48669</v>
      </c>
      <c r="U7" s="142">
        <f t="shared" ref="U7" si="27">EOMONTH(T7,12)</f>
        <v>49034</v>
      </c>
      <c r="V7" s="142">
        <f t="shared" ref="V7" si="28">EOMONTH(U7,12)</f>
        <v>49399</v>
      </c>
      <c r="W7" s="142">
        <f t="shared" ref="W7" si="29">EOMONTH(V7,12)</f>
        <v>49765</v>
      </c>
      <c r="X7" s="142">
        <f t="shared" ref="X7" si="30">EOMONTH(W7,12)</f>
        <v>50130</v>
      </c>
      <c r="Y7" s="142">
        <f t="shared" ref="Y7" si="31">EOMONTH(X7,12)</f>
        <v>50495</v>
      </c>
      <c r="Z7" s="142">
        <f t="shared" ref="Z7" si="32">EOMONTH(Y7,12)</f>
        <v>50860</v>
      </c>
      <c r="AA7" s="142">
        <f t="shared" ref="AA7" si="33">EOMONTH(Z7,12)</f>
        <v>51226</v>
      </c>
      <c r="AB7" s="142">
        <f t="shared" ref="AB7" si="34">EOMONTH(AA7,12)</f>
        <v>51591</v>
      </c>
      <c r="AC7" s="136"/>
    </row>
    <row r="8" spans="1:30" ht="15" customHeight="1" x14ac:dyDescent="0.3">
      <c r="B8" s="143"/>
      <c r="C8" s="143"/>
      <c r="D8" s="143"/>
      <c r="E8" s="157">
        <f t="shared" ref="E8:AB8" si="35">YEAR(E7)</f>
        <v>2018</v>
      </c>
      <c r="F8" s="157">
        <f t="shared" si="35"/>
        <v>2019</v>
      </c>
      <c r="G8" s="157">
        <f t="shared" si="35"/>
        <v>2020</v>
      </c>
      <c r="H8" s="157">
        <f t="shared" si="35"/>
        <v>2021</v>
      </c>
      <c r="I8" s="157">
        <f t="shared" si="35"/>
        <v>2022</v>
      </c>
      <c r="J8" s="144">
        <f t="shared" si="35"/>
        <v>2023</v>
      </c>
      <c r="K8" s="144">
        <f t="shared" si="35"/>
        <v>2024</v>
      </c>
      <c r="L8" s="144">
        <f t="shared" si="35"/>
        <v>2025</v>
      </c>
      <c r="M8" s="144">
        <f t="shared" si="35"/>
        <v>2026</v>
      </c>
      <c r="N8" s="144">
        <f t="shared" si="35"/>
        <v>2027</v>
      </c>
      <c r="O8" s="144">
        <f t="shared" si="35"/>
        <v>2028</v>
      </c>
      <c r="P8" s="144">
        <f t="shared" si="35"/>
        <v>2029</v>
      </c>
      <c r="Q8" s="144">
        <f t="shared" si="35"/>
        <v>2030</v>
      </c>
      <c r="R8" s="144">
        <f t="shared" si="35"/>
        <v>2031</v>
      </c>
      <c r="S8" s="144">
        <f t="shared" si="35"/>
        <v>2032</v>
      </c>
      <c r="T8" s="144">
        <f t="shared" si="35"/>
        <v>2033</v>
      </c>
      <c r="U8" s="144">
        <f t="shared" si="35"/>
        <v>2034</v>
      </c>
      <c r="V8" s="144">
        <f t="shared" si="35"/>
        <v>2035</v>
      </c>
      <c r="W8" s="144">
        <f t="shared" si="35"/>
        <v>2036</v>
      </c>
      <c r="X8" s="144">
        <f t="shared" si="35"/>
        <v>2037</v>
      </c>
      <c r="Y8" s="144">
        <f t="shared" si="35"/>
        <v>2038</v>
      </c>
      <c r="Z8" s="144">
        <f t="shared" si="35"/>
        <v>2039</v>
      </c>
      <c r="AA8" s="144">
        <f t="shared" si="35"/>
        <v>2040</v>
      </c>
      <c r="AB8" s="144">
        <f t="shared" si="35"/>
        <v>2041</v>
      </c>
    </row>
    <row r="9" spans="1:30" ht="15" customHeight="1" x14ac:dyDescent="0.3">
      <c r="B9" s="143"/>
      <c r="C9" s="143"/>
      <c r="D9" s="143"/>
      <c r="E9" s="157"/>
      <c r="F9" s="157"/>
      <c r="G9" s="157"/>
      <c r="H9" s="157"/>
      <c r="I9" s="157"/>
      <c r="J9" s="144"/>
      <c r="K9" s="144"/>
      <c r="L9" s="144"/>
      <c r="M9" s="144"/>
      <c r="N9" s="144"/>
      <c r="O9" s="144"/>
      <c r="P9" s="144"/>
      <c r="Q9" s="144"/>
      <c r="R9" s="144"/>
      <c r="S9" s="144"/>
      <c r="T9" s="144"/>
      <c r="U9" s="144"/>
      <c r="V9" s="144"/>
      <c r="W9" s="144"/>
      <c r="X9" s="144"/>
      <c r="Y9" s="144"/>
      <c r="Z9" s="144"/>
      <c r="AA9" s="144"/>
      <c r="AB9" s="144"/>
    </row>
    <row r="10" spans="1:30" ht="15" customHeight="1" x14ac:dyDescent="0.3">
      <c r="B10" s="143" t="s">
        <v>182</v>
      </c>
      <c r="C10" s="145"/>
      <c r="D10" s="145"/>
      <c r="E10" s="158">
        <f>4487.51/100</f>
        <v>44.875100000000003</v>
      </c>
      <c r="F10" s="158">
        <f>3619.55/100</f>
        <v>36.195500000000003</v>
      </c>
      <c r="G10" s="158">
        <v>30.06</v>
      </c>
      <c r="H10" s="158">
        <f>1903.35/100</f>
        <v>19.0335</v>
      </c>
      <c r="I10" s="158">
        <v>20.059999999999999</v>
      </c>
      <c r="J10" s="145">
        <f>SUMIF(Revenue!$B$603:$B$633,J7,Revenue!$L$603:$L$633)*J$4/J$3</f>
        <v>20.535220854284262</v>
      </c>
      <c r="K10" s="145">
        <f>SUMIF(Revenue!$B$603:$B$633,K7,Revenue!$L$603:$L$633)*K$4/K$3</f>
        <v>21.314399015166703</v>
      </c>
      <c r="L10" s="145">
        <f>SUMIF(Revenue!$B$603:$B$633,L7,Revenue!$L$603:$L$633)*L$4/L$3</f>
        <v>21.789375319935246</v>
      </c>
      <c r="M10" s="145">
        <f>SUMIF(Revenue!$B$603:$B$633,M7,Revenue!$L$603:$L$633)*M$4/M$3</f>
        <v>22.295355431868092</v>
      </c>
      <c r="N10" s="145">
        <f>SUMIF(Revenue!$B$603:$B$633,N7,Revenue!$L$603:$L$633)*N$4/N$3</f>
        <v>22.798018330485743</v>
      </c>
      <c r="O10" s="145">
        <f>SUMIF(Revenue!$B$603:$B$633,O7,Revenue!$L$603:$L$633)*O$4/O$3</f>
        <v>23.315326232729554</v>
      </c>
      <c r="P10" s="145">
        <f>SUMIF(Revenue!$B$603:$B$633,P7,Revenue!$L$603:$L$633)*P$4/P$3</f>
        <v>23.882433972657068</v>
      </c>
      <c r="Q10" s="145">
        <f>SUMIF(Revenue!$B$603:$B$633,Q7,Revenue!$L$603:$L$633)*Q$4/Q$3</f>
        <v>24.44860638771063</v>
      </c>
      <c r="R10" s="145">
        <f>SUMIF(Revenue!$B$603:$B$633,R7,Revenue!$L$603:$L$633)*R$4/R$3</f>
        <v>24.98722758829269</v>
      </c>
      <c r="S10" s="145">
        <f>SUMIF(Revenue!$B$603:$B$633,S7,Revenue!$L$603:$L$633)*S$4/S$3</f>
        <v>25.615243067356015</v>
      </c>
      <c r="T10" s="145">
        <f>SUMIF(Revenue!$B$603:$B$633,T7,Revenue!$L$603:$L$633)*T$4/T$3</f>
        <v>26.202016049900124</v>
      </c>
      <c r="U10" s="145">
        <f>SUMIF(Revenue!$B$603:$B$633,U7,Revenue!$L$603:$L$633)*U$4/U$3</f>
        <v>26.900986846936462</v>
      </c>
      <c r="V10" s="145">
        <f>SUMIF(Revenue!$B$603:$B$633,V7,Revenue!$L$603:$L$633)*V$4/V$3</f>
        <v>27.53558048640144</v>
      </c>
      <c r="W10" s="145">
        <f>SUMIF(Revenue!$B$603:$B$633,W7,Revenue!$L$603:$L$633)*W$4/W$3</f>
        <v>28.159146551439289</v>
      </c>
      <c r="X10" s="145">
        <f>SUMIF(Revenue!$B$603:$B$633,X7,Revenue!$L$603:$L$633)*X$4/X$3</f>
        <v>28.79204289497855</v>
      </c>
      <c r="Y10" s="145">
        <f>SUMIF(Revenue!$B$603:$B$633,Y7,Revenue!$L$603:$L$633)*Y$4/Y$3</f>
        <v>29.469510088062577</v>
      </c>
      <c r="Z10" s="145">
        <f>SUMIF(Revenue!$B$603:$B$633,Z7,Revenue!$L$603:$L$633)*Z$4/Z$3</f>
        <v>30.158045335037734</v>
      </c>
      <c r="AA10" s="145">
        <f>SUMIF(Revenue!$B$603:$B$633,AA7,Revenue!$L$603:$L$633)*AA$4/AA$3</f>
        <v>30.849587144476807</v>
      </c>
      <c r="AB10" s="145">
        <f>SUMIF(Revenue!$B$603:$B$633,AB7,Revenue!$L$603:$L$633)*AB$4/AB$3</f>
        <v>15.822773237874342</v>
      </c>
    </row>
    <row r="11" spans="1:30" ht="15" customHeight="1" x14ac:dyDescent="0.3">
      <c r="B11" s="143" t="s">
        <v>377</v>
      </c>
      <c r="C11" s="145"/>
      <c r="D11" s="145"/>
      <c r="E11" s="158">
        <f>55.23/100</f>
        <v>0.55230000000000001</v>
      </c>
      <c r="F11" s="158">
        <f>126.24/100</f>
        <v>1.2624</v>
      </c>
      <c r="G11" s="158">
        <f>193.7/100</f>
        <v>1.9369999999999998</v>
      </c>
      <c r="H11" s="158">
        <f>72.02/100</f>
        <v>0.72019999999999995</v>
      </c>
      <c r="I11" s="158">
        <v>0</v>
      </c>
      <c r="J11" s="176">
        <v>0</v>
      </c>
      <c r="K11" s="176">
        <v>0</v>
      </c>
      <c r="L11" s="176">
        <v>0</v>
      </c>
      <c r="M11" s="176">
        <v>0</v>
      </c>
      <c r="N11" s="176">
        <v>0</v>
      </c>
      <c r="O11" s="176">
        <v>0</v>
      </c>
      <c r="P11" s="176">
        <v>0</v>
      </c>
      <c r="Q11" s="176">
        <v>0</v>
      </c>
      <c r="R11" s="176">
        <v>0</v>
      </c>
      <c r="S11" s="176">
        <v>0</v>
      </c>
      <c r="T11" s="176">
        <v>0</v>
      </c>
      <c r="U11" s="176">
        <v>0</v>
      </c>
      <c r="V11" s="176">
        <v>0</v>
      </c>
      <c r="W11" s="176">
        <v>0</v>
      </c>
      <c r="X11" s="176">
        <v>0</v>
      </c>
      <c r="Y11" s="176">
        <v>0</v>
      </c>
      <c r="Z11" s="176">
        <v>0</v>
      </c>
      <c r="AA11" s="176">
        <v>0</v>
      </c>
      <c r="AB11" s="176">
        <v>0</v>
      </c>
    </row>
    <row r="12" spans="1:30" ht="15" customHeight="1" x14ac:dyDescent="0.3">
      <c r="B12" s="143" t="s">
        <v>48</v>
      </c>
      <c r="C12" s="146"/>
      <c r="D12" s="146"/>
      <c r="E12" s="158">
        <f>SUMIF(Inputs!$H$64:$H$68,E7,Inputs!$E$64:$E$68)</f>
        <v>0</v>
      </c>
      <c r="F12" s="158">
        <f>SUMIF(Inputs!$H$64:$H$68,F7,Inputs!$E$64:$E$68)</f>
        <v>0</v>
      </c>
      <c r="G12" s="158">
        <f>SUMIF(Inputs!$H$64:$H$68,G7,Inputs!$E$64:$E$68)</f>
        <v>0</v>
      </c>
      <c r="H12" s="158">
        <f>SUMIF(Inputs!$H$64:$H$68,H7,Inputs!$E$64:$E$68)</f>
        <v>0</v>
      </c>
      <c r="I12" s="158">
        <f>SUMIF(Inputs!$H$64:$H$68,I7,Inputs!$E$64:$E$68)</f>
        <v>0</v>
      </c>
      <c r="J12" s="145">
        <f>SUMIF(Inputs!$H$64:$H$68,J7,Inputs!$E$64:$E$68)</f>
        <v>0</v>
      </c>
      <c r="K12" s="145">
        <f>SUMIF(Inputs!$H$64:$H$68,K7,Inputs!$E$64:$E$68)</f>
        <v>0</v>
      </c>
      <c r="L12" s="145">
        <f>SUMIF(Inputs!$H$64:$H$68,L7,Inputs!$E$64:$E$68)</f>
        <v>0</v>
      </c>
      <c r="M12" s="145">
        <f>SUMIF(Inputs!$H$64:$H$68,M7,Inputs!$E$64:$E$68)</f>
        <v>0</v>
      </c>
      <c r="N12" s="145">
        <f>SUMIF(Inputs!$H$64:$H$68,N7,Inputs!$E$64:$E$68)</f>
        <v>0</v>
      </c>
      <c r="O12" s="145">
        <f>SUMIF(Inputs!$H$64:$H$68,O7,Inputs!$E$64:$E$68)</f>
        <v>0</v>
      </c>
      <c r="P12" s="145">
        <f>SUMIF(Inputs!$H$64:$H$68,P7,Inputs!$E$64:$E$68)</f>
        <v>0</v>
      </c>
      <c r="Q12" s="145">
        <f>SUMIF(Inputs!$H$64:$H$68,Q7,Inputs!$E$64:$E$68)</f>
        <v>0</v>
      </c>
      <c r="R12" s="145">
        <f>SUMIF(Inputs!$H$64:$H$68,R7,Inputs!$E$64:$E$68)</f>
        <v>0</v>
      </c>
      <c r="S12" s="145">
        <f>SUMIF(Inputs!$H$64:$H$68,S7,Inputs!$E$64:$E$68)</f>
        <v>0</v>
      </c>
      <c r="T12" s="145">
        <f>SUMIF(Inputs!$H$64:$H$68,T7,Inputs!$E$64:$E$68)</f>
        <v>0</v>
      </c>
      <c r="U12" s="145">
        <f>SUMIF(Inputs!$H$64:$H$68,U7,Inputs!$E$64:$E$68)</f>
        <v>0</v>
      </c>
      <c r="V12" s="145">
        <f>SUMIF(Inputs!$H$64:$H$68,V7,Inputs!$E$64:$E$68)</f>
        <v>0</v>
      </c>
      <c r="W12" s="145">
        <f>SUMIF(Inputs!$H$64:$H$68,W7,Inputs!$E$64:$E$68)</f>
        <v>0</v>
      </c>
      <c r="X12" s="145">
        <f>SUMIF(Inputs!$H$64:$H$68,X7,Inputs!$E$64:$E$68)</f>
        <v>0</v>
      </c>
      <c r="Y12" s="145">
        <f>SUMIF(Inputs!$H$64:$H$68,Y7,Inputs!$E$64:$E$68)</f>
        <v>0</v>
      </c>
      <c r="Z12" s="145">
        <f>SUMIF(Inputs!$H$64:$H$68,Z7,Inputs!$E$64:$E$68)</f>
        <v>0</v>
      </c>
      <c r="AA12" s="145">
        <f>SUMIF(Inputs!$H$64:$H$68,AA7,Inputs!$E$64:$E$68)</f>
        <v>0</v>
      </c>
      <c r="AB12" s="145">
        <f>SUMIF(Inputs!$H$64:$H$68,AB7,Inputs!$E$64:$E$68)</f>
        <v>0</v>
      </c>
    </row>
    <row r="13" spans="1:30" s="203" customFormat="1" ht="15" customHeight="1" x14ac:dyDescent="0.3">
      <c r="A13" s="136"/>
      <c r="B13" s="141" t="s">
        <v>183</v>
      </c>
      <c r="C13" s="147"/>
      <c r="D13" s="147"/>
      <c r="E13" s="159">
        <f>SUM(E10:E12)</f>
        <v>45.427400000000006</v>
      </c>
      <c r="F13" s="159">
        <f t="shared" ref="F13:AB13" si="36">SUM(F10:F12)</f>
        <v>37.457900000000002</v>
      </c>
      <c r="G13" s="159">
        <f t="shared" si="36"/>
        <v>31.997</v>
      </c>
      <c r="H13" s="159">
        <f t="shared" si="36"/>
        <v>19.753699999999998</v>
      </c>
      <c r="I13" s="159">
        <f t="shared" si="36"/>
        <v>20.059999999999999</v>
      </c>
      <c r="J13" s="159">
        <f t="shared" si="36"/>
        <v>20.535220854284262</v>
      </c>
      <c r="K13" s="159">
        <f t="shared" si="36"/>
        <v>21.314399015166703</v>
      </c>
      <c r="L13" s="159">
        <f t="shared" si="36"/>
        <v>21.789375319935246</v>
      </c>
      <c r="M13" s="159">
        <f t="shared" si="36"/>
        <v>22.295355431868092</v>
      </c>
      <c r="N13" s="159">
        <f t="shared" si="36"/>
        <v>22.798018330485743</v>
      </c>
      <c r="O13" s="159">
        <f t="shared" si="36"/>
        <v>23.315326232729554</v>
      </c>
      <c r="P13" s="159">
        <f t="shared" si="36"/>
        <v>23.882433972657068</v>
      </c>
      <c r="Q13" s="159">
        <f t="shared" si="36"/>
        <v>24.44860638771063</v>
      </c>
      <c r="R13" s="159">
        <f t="shared" si="36"/>
        <v>24.98722758829269</v>
      </c>
      <c r="S13" s="159">
        <f t="shared" si="36"/>
        <v>25.615243067356015</v>
      </c>
      <c r="T13" s="159">
        <f t="shared" si="36"/>
        <v>26.202016049900124</v>
      </c>
      <c r="U13" s="159">
        <f t="shared" si="36"/>
        <v>26.900986846936462</v>
      </c>
      <c r="V13" s="159">
        <f t="shared" si="36"/>
        <v>27.53558048640144</v>
      </c>
      <c r="W13" s="159">
        <f t="shared" si="36"/>
        <v>28.159146551439289</v>
      </c>
      <c r="X13" s="159">
        <f t="shared" si="36"/>
        <v>28.79204289497855</v>
      </c>
      <c r="Y13" s="159">
        <f t="shared" si="36"/>
        <v>29.469510088062577</v>
      </c>
      <c r="Z13" s="159">
        <f t="shared" si="36"/>
        <v>30.158045335037734</v>
      </c>
      <c r="AA13" s="159">
        <f t="shared" si="36"/>
        <v>30.849587144476807</v>
      </c>
      <c r="AB13" s="159">
        <f t="shared" si="36"/>
        <v>15.822773237874342</v>
      </c>
      <c r="AC13" s="136"/>
    </row>
    <row r="14" spans="1:30" ht="15" customHeight="1" x14ac:dyDescent="0.3">
      <c r="B14" s="143" t="s">
        <v>375</v>
      </c>
      <c r="C14" s="146"/>
      <c r="D14" s="146"/>
      <c r="E14" s="158">
        <f>(27.08+29.34+14.49)/100</f>
        <v>0.70909999999999995</v>
      </c>
      <c r="F14" s="158">
        <f>(18.41+19.74+14.7)/100</f>
        <v>0.52849999999999997</v>
      </c>
      <c r="G14" s="158">
        <f>(83.55/100)-G16</f>
        <v>0.68080000000000007</v>
      </c>
      <c r="H14" s="158">
        <f>(131.2/100)-H16</f>
        <v>0.78579999999999983</v>
      </c>
      <c r="I14" s="158">
        <f>(149.06/100)-I16</f>
        <v>0.90609999999999991</v>
      </c>
      <c r="J14" s="145">
        <f>I14*J4/J3*(1+Inputs!$E$101)</f>
        <v>0.94234400000000007</v>
      </c>
      <c r="K14" s="145">
        <f>J14*K4/K3*(1+Inputs!$E$101)</f>
        <v>0.98003776000000009</v>
      </c>
      <c r="L14" s="145">
        <f>K14*L4/L3*(1+Inputs!$E$101)</f>
        <v>1.0192392704000002</v>
      </c>
      <c r="M14" s="145">
        <f>L14*M4/M3*(1+Inputs!$E$101)</f>
        <v>1.0600088412160003</v>
      </c>
      <c r="N14" s="145">
        <f>M14*N4/N3*(1+Inputs!$E$101)</f>
        <v>1.1024091948646404</v>
      </c>
      <c r="O14" s="145">
        <f>N14*O4/O3*(1+Inputs!$E$101)</f>
        <v>1.146505562659226</v>
      </c>
      <c r="P14" s="145">
        <f>O14*P4/P3*(1+Inputs!$E$101)</f>
        <v>1.1923657851655951</v>
      </c>
      <c r="Q14" s="145">
        <f>P14*Q4/Q3*(1+Inputs!$E$101)</f>
        <v>1.2400604165722189</v>
      </c>
      <c r="R14" s="145">
        <f>Q14*R4/R3*(1+Inputs!$E$101)</f>
        <v>1.2896628332351077</v>
      </c>
      <c r="S14" s="145">
        <f>R14*S4/S3*(1+Inputs!$E$101)</f>
        <v>1.3412493465645121</v>
      </c>
      <c r="T14" s="145">
        <f>S14*T4/T3*(1+Inputs!$E$101)</f>
        <v>1.3948993204270927</v>
      </c>
      <c r="U14" s="145">
        <f>T14*U4/U3*(1+Inputs!$E$101)</f>
        <v>1.4506952932441766</v>
      </c>
      <c r="V14" s="145">
        <f>U14*V4/V3*(1+Inputs!$E$101)</f>
        <v>1.5087231049739436</v>
      </c>
      <c r="W14" s="145">
        <f>V14*W4/W3*(1+Inputs!$E$101)</f>
        <v>1.5690720291729015</v>
      </c>
      <c r="X14" s="145">
        <f>W14*X4/X3*(1+Inputs!$E$101)</f>
        <v>1.6318349103398178</v>
      </c>
      <c r="Y14" s="145">
        <f>X14*Y4/Y3*(1+Inputs!$E$101)</f>
        <v>1.6971083067534105</v>
      </c>
      <c r="Z14" s="145">
        <f>Y14*Z4/Z3*(1+Inputs!$E$101)</f>
        <v>1.7649926390235469</v>
      </c>
      <c r="AA14" s="145">
        <f>Z14*AA4/AA3*(1+Inputs!$E$101)</f>
        <v>1.8355923445844886</v>
      </c>
      <c r="AB14" s="145">
        <f>AA14*AB4/AB3*(1+Inputs!$E$101)</f>
        <v>1.2761641461966025</v>
      </c>
      <c r="AD14" s="138" t="s">
        <v>363</v>
      </c>
    </row>
    <row r="15" spans="1:30" ht="15" customHeight="1" x14ac:dyDescent="0.3">
      <c r="B15" s="143" t="s">
        <v>374</v>
      </c>
      <c r="C15" s="146"/>
      <c r="D15" s="146"/>
      <c r="E15" s="158">
        <f>196.14/100</f>
        <v>1.9613999999999998</v>
      </c>
      <c r="F15" s="158">
        <f>229.95/100</f>
        <v>2.2995000000000001</v>
      </c>
      <c r="G15" s="158">
        <f>255.54/100</f>
        <v>2.5554000000000001</v>
      </c>
      <c r="H15" s="158">
        <f>256.02/100</f>
        <v>2.5602</v>
      </c>
      <c r="I15" s="158">
        <f>270.62/100</f>
        <v>2.7061999999999999</v>
      </c>
      <c r="J15" s="145">
        <f>I15*J4/J3*(1+Inputs!$E$102)</f>
        <v>2.97682</v>
      </c>
      <c r="K15" s="145">
        <f>J15*K4/K3*(1+Inputs!$E$102)</f>
        <v>3.2745020000000005</v>
      </c>
      <c r="L15" s="145">
        <f>K15*L4/L3*(1+Inputs!$E$102)</f>
        <v>3.6019522000000004</v>
      </c>
      <c r="M15" s="145">
        <f>L15*M4/M3*(1+Inputs!$E$102)</f>
        <v>3.9621474200000009</v>
      </c>
      <c r="N15" s="145">
        <f>M15*N4/N3*(1+Inputs!$E$102)</f>
        <v>4.3583621620000015</v>
      </c>
      <c r="O15" s="145">
        <f>N15*O4/O3*(1+Inputs!$E$102)</f>
        <v>4.7941983782000017</v>
      </c>
      <c r="P15" s="145">
        <f>O15*P4/P3*(1+Inputs!$E$102)</f>
        <v>5.2736182160200027</v>
      </c>
      <c r="Q15" s="145">
        <f>P15*Q4/Q3*(1+Inputs!$E$102)</f>
        <v>5.8009800376220033</v>
      </c>
      <c r="R15" s="145">
        <f>Q15*R4/R3*(1+Inputs!$E$102)</f>
        <v>6.3810780413842041</v>
      </c>
      <c r="S15" s="145">
        <f>R15*S4/S3*(1+Inputs!$E$102)</f>
        <v>7.0191858455226237</v>
      </c>
      <c r="T15" s="145">
        <f>S15*T4/T3*(1+Inputs!$E$102)</f>
        <v>7.7211044300748854</v>
      </c>
      <c r="U15" s="145">
        <f>T15*U4/U3*(1+Inputs!$E$102)</f>
        <v>8.4932148730823744</v>
      </c>
      <c r="V15" s="145">
        <f>U15*V4/V3*(1+Inputs!$E$102)</f>
        <v>9.3425363603906124</v>
      </c>
      <c r="W15" s="145">
        <f>V15*W4/W3*(1+Inputs!$E$102)</f>
        <v>10.276789996429674</v>
      </c>
      <c r="X15" s="145">
        <f>W15*X4/X3*(1+Inputs!$E$102)</f>
        <v>11.304468996072643</v>
      </c>
      <c r="Y15" s="145">
        <f>X15*Y4/Y3*(1+Inputs!$E$102)</f>
        <v>12.434915895679909</v>
      </c>
      <c r="Z15" s="145">
        <f>Y15*Z4/Z3*(1+Inputs!$E$102)</f>
        <v>13.678407485247901</v>
      </c>
      <c r="AA15" s="145">
        <f>Z15*AA4/AA3*(1+Inputs!$E$102)</f>
        <v>15.046248233772692</v>
      </c>
      <c r="AB15" s="145">
        <f>AA15*AB4/AB3*(1+Inputs!$E$102)</f>
        <v>11.064145276560524</v>
      </c>
      <c r="AD15" s="138" t="s">
        <v>363</v>
      </c>
    </row>
    <row r="16" spans="1:30" ht="15" customHeight="1" x14ac:dyDescent="0.3">
      <c r="B16" s="143" t="s">
        <v>216</v>
      </c>
      <c r="C16" s="149"/>
      <c r="D16" s="149"/>
      <c r="E16" s="158">
        <f>13.14/100</f>
        <v>0.13140000000000002</v>
      </c>
      <c r="F16" s="158">
        <f>15.4/100</f>
        <v>0.154</v>
      </c>
      <c r="G16" s="158">
        <f>15.47/100</f>
        <v>0.1547</v>
      </c>
      <c r="H16" s="158">
        <f>52.62/100</f>
        <v>0.5262</v>
      </c>
      <c r="I16" s="158">
        <f>58.45/100</f>
        <v>0.58450000000000002</v>
      </c>
      <c r="J16" s="145">
        <f>I16*J4/J3*(1+Inputs!$E$103)</f>
        <v>0.59619</v>
      </c>
      <c r="K16" s="145">
        <f>J16*K4/K3*(1+Inputs!$E$103)</f>
        <v>0.60811380000000004</v>
      </c>
      <c r="L16" s="145">
        <f>K16*L4/L3*(1+Inputs!$E$103)</f>
        <v>0.62027607600000001</v>
      </c>
      <c r="M16" s="145">
        <f>L16*M4/M3*(1+Inputs!$E$103)</f>
        <v>0.63268159751999997</v>
      </c>
      <c r="N16" s="145">
        <f>M16*N4/N3*(1+Inputs!$E$103)</f>
        <v>0.64533522947040001</v>
      </c>
      <c r="O16" s="145">
        <f>N16*O4/O3*(1+Inputs!$E$103)</f>
        <v>0.65824193405980802</v>
      </c>
      <c r="P16" s="145">
        <f>O16*P4/P3*(1+Inputs!$E$103)</f>
        <v>0.67140677274100424</v>
      </c>
      <c r="Q16" s="145">
        <f>P16*Q4/Q3*(1+Inputs!$E$103)</f>
        <v>0.68483490819582438</v>
      </c>
      <c r="R16" s="145">
        <f>Q16*R4/R3*(1+Inputs!$E$103)</f>
        <v>0.69853160635974088</v>
      </c>
      <c r="S16" s="145">
        <f>R16*S4/S3*(1+Inputs!$E$103)</f>
        <v>0.71250223848693572</v>
      </c>
      <c r="T16" s="145">
        <f>S16*T4/T3*(1+Inputs!$E$103)</f>
        <v>0.72675228325667429</v>
      </c>
      <c r="U16" s="145">
        <f>T16*U4/U3*(1+Inputs!$E$103)</f>
        <v>0.74128732892180782</v>
      </c>
      <c r="V16" s="145">
        <f>U16*V4/V3*(1+Inputs!$E$103)</f>
        <v>0.75611307550024398</v>
      </c>
      <c r="W16" s="145">
        <f>V16*W4/W3*(1+Inputs!$E$103)</f>
        <v>0.77123533701024871</v>
      </c>
      <c r="X16" s="145">
        <f>W16*X4/X3*(1+Inputs!$E$103)</f>
        <v>0.78666004375045373</v>
      </c>
      <c r="Y16" s="145">
        <f>X16*Y4/Y3*(1+Inputs!$E$103)</f>
        <v>0.80239324462546269</v>
      </c>
      <c r="Z16" s="145">
        <f>Y16*Z4/Z3*(1+Inputs!$E$103)</f>
        <v>0.81844110951797189</v>
      </c>
      <c r="AA16" s="145">
        <f>Z16*AA4/AA3*(1+Inputs!$E$103)</f>
        <v>0.83480993170833129</v>
      </c>
      <c r="AB16" s="145">
        <f>AA16*AB4/AB3*(1+Inputs!$E$103)</f>
        <v>0.5692260159001904</v>
      </c>
    </row>
    <row r="17" spans="1:29" ht="15" customHeight="1" x14ac:dyDescent="0.3">
      <c r="B17" s="143" t="s">
        <v>376</v>
      </c>
      <c r="C17" s="149"/>
      <c r="D17" s="149"/>
      <c r="E17" s="158">
        <f>(925.47-791)/100</f>
        <v>1.3447000000000002</v>
      </c>
      <c r="F17" s="158">
        <f>(1062.7-927.51)/100</f>
        <v>1.3519000000000005</v>
      </c>
      <c r="G17" s="158">
        <f>141.13/100</f>
        <v>1.4113</v>
      </c>
      <c r="H17" s="158">
        <f>166.96/100</f>
        <v>1.6696</v>
      </c>
      <c r="I17" s="158">
        <f>196.63/100</f>
        <v>1.9662999999999999</v>
      </c>
      <c r="J17" s="145">
        <f>I17*J4/J3*(1+Inputs!$E$104)</f>
        <v>2.0449519999999999</v>
      </c>
      <c r="K17" s="145">
        <f>J17*K4/K3*(1+Inputs!$E$104)</f>
        <v>2.1267500799999999</v>
      </c>
      <c r="L17" s="145">
        <f>K17*L4/L3*(1+Inputs!$E$104)</f>
        <v>2.2118200832000001</v>
      </c>
      <c r="M17" s="145">
        <f>L17*M4/M3*(1+Inputs!$E$104)</f>
        <v>2.3002928865280001</v>
      </c>
      <c r="N17" s="145">
        <f>M17*N4/N3*(1+Inputs!$E$104)</f>
        <v>2.3923046019891201</v>
      </c>
      <c r="O17" s="145">
        <f>N17*O4/O3*(1+Inputs!$E$104)</f>
        <v>2.4879967860686851</v>
      </c>
      <c r="P17" s="145">
        <f>O17*P4/P3*(1+Inputs!$E$104)</f>
        <v>2.5875166575114328</v>
      </c>
      <c r="Q17" s="145">
        <f>P17*Q4/Q3*(1+Inputs!$E$104)</f>
        <v>2.6910173238118902</v>
      </c>
      <c r="R17" s="145">
        <f>Q17*R4/R3*(1+Inputs!$E$104)</f>
        <v>2.798658016764366</v>
      </c>
      <c r="S17" s="145">
        <f>R17*S4/S3*(1+Inputs!$E$104)</f>
        <v>2.9106043374349406</v>
      </c>
      <c r="T17" s="145">
        <f>S17*T4/T3*(1+Inputs!$E$104)</f>
        <v>3.0270285109323383</v>
      </c>
      <c r="U17" s="145">
        <f>T17*U4/U3*(1+Inputs!$E$104)</f>
        <v>3.1481096513696318</v>
      </c>
      <c r="V17" s="145">
        <f>U17*V4/V3*(1+Inputs!$E$104)</f>
        <v>3.2740340374244172</v>
      </c>
      <c r="W17" s="145">
        <f>V17*W4/W3*(1+Inputs!$E$104)</f>
        <v>3.4049953989213946</v>
      </c>
      <c r="X17" s="145">
        <f>W17*X4/X3*(1+Inputs!$E$104)</f>
        <v>3.54119521487825</v>
      </c>
      <c r="Y17" s="145">
        <f>X17*Y4/Y3*(1+Inputs!$E$104)</f>
        <v>3.6828430234733798</v>
      </c>
      <c r="Z17" s="145">
        <f>Y17*Z4/Z3*(1+Inputs!$E$104)</f>
        <v>3.830156744412315</v>
      </c>
      <c r="AA17" s="145">
        <f>Z17*AA4/AA3*(1+Inputs!$E$104)</f>
        <v>3.9833630141888081</v>
      </c>
      <c r="AB17" s="145">
        <f>AA17*AB4/AB3*(1+Inputs!$E$104)</f>
        <v>2.769364927343978</v>
      </c>
    </row>
    <row r="18" spans="1:29" ht="15" customHeight="1" x14ac:dyDescent="0.3">
      <c r="B18" s="143" t="s">
        <v>342</v>
      </c>
      <c r="C18" s="149">
        <v>1</v>
      </c>
      <c r="D18" s="149"/>
      <c r="E18" s="158">
        <v>7.91</v>
      </c>
      <c r="F18" s="158">
        <f>927.51/100</f>
        <v>9.2751000000000001</v>
      </c>
      <c r="G18" s="158">
        <f>Reserves!F9*$C$18</f>
        <v>0</v>
      </c>
      <c r="H18" s="158">
        <f>Reserves!G9*$C$18</f>
        <v>0</v>
      </c>
      <c r="I18" s="158">
        <f>Reserves!H9*$C$18</f>
        <v>0</v>
      </c>
      <c r="J18" s="145">
        <f>Reserves!I9*$C$18</f>
        <v>10.246617439384464</v>
      </c>
      <c r="K18" s="145">
        <f>Reserves!J9*$C$18</f>
        <v>10.758948311353686</v>
      </c>
      <c r="L18" s="145">
        <f>Reserves!K9*$C$18</f>
        <v>0</v>
      </c>
      <c r="M18" s="145">
        <f>Reserves!L9*$C$18</f>
        <v>0</v>
      </c>
      <c r="N18" s="145">
        <f>Reserves!M9*$C$18</f>
        <v>0</v>
      </c>
      <c r="O18" s="145">
        <f>Reserves!N9*$C$18</f>
        <v>13.077568915877356</v>
      </c>
      <c r="P18" s="145">
        <f>Reserves!O9*$C$18</f>
        <v>13.731447361671222</v>
      </c>
      <c r="Q18" s="145">
        <f>Reserves!P9*$C$18</f>
        <v>0</v>
      </c>
      <c r="R18" s="145">
        <f>Reserves!Q9*$C$18</f>
        <v>0</v>
      </c>
      <c r="S18" s="145">
        <f>Reserves!R9*$C$18</f>
        <v>0</v>
      </c>
      <c r="T18" s="145">
        <f>Reserves!S9*$C$18</f>
        <v>16.690660089657381</v>
      </c>
      <c r="U18" s="145">
        <f>Reserves!T9*$C$18</f>
        <v>17.525193094140249</v>
      </c>
      <c r="V18" s="145">
        <f>Reserves!U9*$C$18</f>
        <v>0</v>
      </c>
      <c r="W18" s="145">
        <f>Reserves!V9*$C$18</f>
        <v>0</v>
      </c>
      <c r="X18" s="145">
        <f>Reserves!W9*$C$18</f>
        <v>0</v>
      </c>
      <c r="Y18" s="145">
        <f>Reserves!X9*$C$18</f>
        <v>21.30198173838431</v>
      </c>
      <c r="Z18" s="145">
        <f>Reserves!Y9*$C$18</f>
        <v>22.367080825303532</v>
      </c>
      <c r="AA18" s="145">
        <f>Reserves!Z9*$C$18</f>
        <v>0</v>
      </c>
      <c r="AB18" s="145">
        <f>Reserves!AA9*$C$18</f>
        <v>0</v>
      </c>
    </row>
    <row r="19" spans="1:29" s="203" customFormat="1" ht="15" customHeight="1" x14ac:dyDescent="0.3">
      <c r="A19" s="136"/>
      <c r="B19" s="141" t="s">
        <v>184</v>
      </c>
      <c r="C19" s="150"/>
      <c r="D19" s="150"/>
      <c r="E19" s="159">
        <f t="shared" ref="E19:AB19" si="37">SUM(E14:E18)</f>
        <v>12.0566</v>
      </c>
      <c r="F19" s="159">
        <f t="shared" si="37"/>
        <v>13.609000000000002</v>
      </c>
      <c r="G19" s="159">
        <f t="shared" si="37"/>
        <v>4.8022</v>
      </c>
      <c r="H19" s="159">
        <f t="shared" si="37"/>
        <v>5.5418000000000003</v>
      </c>
      <c r="I19" s="159">
        <f t="shared" si="37"/>
        <v>6.1631</v>
      </c>
      <c r="J19" s="148">
        <f t="shared" si="37"/>
        <v>16.806923439384462</v>
      </c>
      <c r="K19" s="148">
        <f t="shared" si="37"/>
        <v>17.748351951353687</v>
      </c>
      <c r="L19" s="148">
        <f t="shared" si="37"/>
        <v>7.4532876296000001</v>
      </c>
      <c r="M19" s="148">
        <f t="shared" si="37"/>
        <v>7.9551307452640003</v>
      </c>
      <c r="N19" s="148">
        <f t="shared" si="37"/>
        <v>8.4984111883241624</v>
      </c>
      <c r="O19" s="148">
        <f t="shared" si="37"/>
        <v>22.164511576865074</v>
      </c>
      <c r="P19" s="148">
        <f t="shared" si="37"/>
        <v>23.456354793109256</v>
      </c>
      <c r="Q19" s="148">
        <f t="shared" si="37"/>
        <v>10.416892686201937</v>
      </c>
      <c r="R19" s="148">
        <f t="shared" si="37"/>
        <v>11.167930497743418</v>
      </c>
      <c r="S19" s="148">
        <f t="shared" si="37"/>
        <v>11.983541768009012</v>
      </c>
      <c r="T19" s="148">
        <f t="shared" si="37"/>
        <v>29.560444634348372</v>
      </c>
      <c r="U19" s="148">
        <f t="shared" si="37"/>
        <v>31.358500240758239</v>
      </c>
      <c r="V19" s="148">
        <f t="shared" si="37"/>
        <v>14.881406578289218</v>
      </c>
      <c r="W19" s="148">
        <f t="shared" si="37"/>
        <v>16.022092761534218</v>
      </c>
      <c r="X19" s="148">
        <f t="shared" si="37"/>
        <v>17.264159165041164</v>
      </c>
      <c r="Y19" s="148">
        <f t="shared" si="37"/>
        <v>39.919242208916472</v>
      </c>
      <c r="Z19" s="148">
        <f t="shared" si="37"/>
        <v>42.459078803505264</v>
      </c>
      <c r="AA19" s="148">
        <f t="shared" si="37"/>
        <v>21.70001352425432</v>
      </c>
      <c r="AB19" s="148">
        <f t="shared" si="37"/>
        <v>15.678900366001294</v>
      </c>
      <c r="AC19" s="136"/>
    </row>
    <row r="20" spans="1:29" s="203" customFormat="1" ht="15" customHeight="1" x14ac:dyDescent="0.3">
      <c r="A20" s="136"/>
      <c r="B20" s="141" t="s">
        <v>166</v>
      </c>
      <c r="C20" s="141"/>
      <c r="D20" s="141"/>
      <c r="E20" s="159">
        <f t="shared" ref="E20:AB20" si="38">E13-E19</f>
        <v>33.370800000000003</v>
      </c>
      <c r="F20" s="159">
        <f t="shared" si="38"/>
        <v>23.8489</v>
      </c>
      <c r="G20" s="159">
        <f t="shared" si="38"/>
        <v>27.194800000000001</v>
      </c>
      <c r="H20" s="159">
        <f t="shared" si="38"/>
        <v>14.211899999999998</v>
      </c>
      <c r="I20" s="159">
        <f t="shared" si="38"/>
        <v>13.896899999999999</v>
      </c>
      <c r="J20" s="159">
        <f t="shared" si="38"/>
        <v>3.7282974148997994</v>
      </c>
      <c r="K20" s="159">
        <f t="shared" si="38"/>
        <v>3.5660470638130164</v>
      </c>
      <c r="L20" s="159">
        <f t="shared" si="38"/>
        <v>14.336087690335246</v>
      </c>
      <c r="M20" s="159">
        <f t="shared" si="38"/>
        <v>14.340224686604092</v>
      </c>
      <c r="N20" s="159">
        <f t="shared" si="38"/>
        <v>14.29960714216158</v>
      </c>
      <c r="O20" s="159">
        <f t="shared" si="38"/>
        <v>1.1508146558644796</v>
      </c>
      <c r="P20" s="159">
        <f t="shared" si="38"/>
        <v>0.42607917954781271</v>
      </c>
      <c r="Q20" s="159">
        <f t="shared" si="38"/>
        <v>14.031713701508693</v>
      </c>
      <c r="R20" s="159">
        <f t="shared" si="38"/>
        <v>13.819297090549272</v>
      </c>
      <c r="S20" s="159">
        <f t="shared" si="38"/>
        <v>13.631701299347004</v>
      </c>
      <c r="T20" s="159">
        <f t="shared" si="38"/>
        <v>-3.358428584448248</v>
      </c>
      <c r="U20" s="159">
        <f t="shared" si="38"/>
        <v>-4.4575133938217775</v>
      </c>
      <c r="V20" s="159">
        <f t="shared" si="38"/>
        <v>12.654173908112222</v>
      </c>
      <c r="W20" s="159">
        <f t="shared" si="38"/>
        <v>12.137053789905071</v>
      </c>
      <c r="X20" s="159">
        <f t="shared" si="38"/>
        <v>11.527883729937386</v>
      </c>
      <c r="Y20" s="159">
        <f t="shared" si="38"/>
        <v>-10.449732120853895</v>
      </c>
      <c r="Z20" s="159">
        <f t="shared" si="38"/>
        <v>-12.30103346846753</v>
      </c>
      <c r="AA20" s="159">
        <f t="shared" si="38"/>
        <v>9.1495736202224869</v>
      </c>
      <c r="AB20" s="159">
        <f t="shared" si="38"/>
        <v>0.14387287187304842</v>
      </c>
      <c r="AC20" s="136"/>
    </row>
    <row r="21" spans="1:29" ht="15" customHeight="1" x14ac:dyDescent="0.3">
      <c r="B21" s="143" t="s">
        <v>49</v>
      </c>
      <c r="C21" s="146"/>
      <c r="D21" s="146"/>
      <c r="E21" s="158">
        <f>1221.15/100</f>
        <v>12.211500000000001</v>
      </c>
      <c r="F21" s="158">
        <f>1096.28/100</f>
        <v>10.9628</v>
      </c>
      <c r="G21" s="158">
        <f>1593.15/100</f>
        <v>15.931500000000002</v>
      </c>
      <c r="H21" s="158">
        <f>562.57/100</f>
        <v>5.6257000000000001</v>
      </c>
      <c r="I21" s="158">
        <f>599.33/100</f>
        <v>5.9933000000000005</v>
      </c>
      <c r="J21" s="145">
        <f ca="1">SUMIF(Dep.!$E$56:$AI$56,J7,Dep.!$E$58:$AI$58)</f>
        <v>10.886250229300195</v>
      </c>
      <c r="K21" s="145">
        <f ca="1">SUMIF(Dep.!$E$56:$AI$56,K7,Dep.!$E$58:$AI$58)</f>
        <v>10.886250229300195</v>
      </c>
      <c r="L21" s="145">
        <f ca="1">SUMIF(Dep.!$E$56:$AI$56,L7,Dep.!$E$58:$AI$58)</f>
        <v>10.886250229300195</v>
      </c>
      <c r="M21" s="145">
        <f ca="1">SUMIF(Dep.!$E$56:$AI$56,M7,Dep.!$E$58:$AI$58)</f>
        <v>10.886250229300195</v>
      </c>
      <c r="N21" s="145">
        <f ca="1">SUMIF(Dep.!$E$56:$AI$56,N7,Dep.!$E$58:$AI$58)</f>
        <v>10.886250229300195</v>
      </c>
      <c r="O21" s="145">
        <f ca="1">SUMIF(Dep.!$E$56:$AI$56,O7,Dep.!$E$58:$AI$58)</f>
        <v>10.886250229300195</v>
      </c>
      <c r="P21" s="145">
        <f ca="1">SUMIF(Dep.!$E$56:$AI$56,P7,Dep.!$E$58:$AI$58)</f>
        <v>10.886250229300195</v>
      </c>
      <c r="Q21" s="145">
        <f ca="1">SUMIF(Dep.!$E$56:$AI$56,Q7,Dep.!$E$58:$AI$58)</f>
        <v>10.886250229300195</v>
      </c>
      <c r="R21" s="145">
        <f ca="1">SUMIF(Dep.!$E$56:$AI$56,R7,Dep.!$E$58:$AI$58)</f>
        <v>10.886250229300195</v>
      </c>
      <c r="S21" s="145">
        <f ca="1">SUMIF(Dep.!$E$56:$AI$56,S7,Dep.!$E$58:$AI$58)</f>
        <v>10.886250229300195</v>
      </c>
      <c r="T21" s="145">
        <f ca="1">SUMIF(Dep.!$E$56:$AI$56,T7,Dep.!$E$58:$AI$58)</f>
        <v>10.886250229300195</v>
      </c>
      <c r="U21" s="145">
        <f ca="1">SUMIF(Dep.!$E$56:$AI$56,U7,Dep.!$E$58:$AI$58)</f>
        <v>10.886250229300195</v>
      </c>
      <c r="V21" s="145">
        <f ca="1">SUMIF(Dep.!$E$56:$AI$56,V7,Dep.!$E$58:$AI$58)</f>
        <v>10.886250229300195</v>
      </c>
      <c r="W21" s="145">
        <f ca="1">SUMIF(Dep.!$E$56:$AI$56,W7,Dep.!$E$58:$AI$58)</f>
        <v>10.886250229300195</v>
      </c>
      <c r="X21" s="145">
        <f ca="1">SUMIF(Dep.!$E$56:$AI$56,X7,Dep.!$E$58:$AI$58)</f>
        <v>10.886250229300195</v>
      </c>
      <c r="Y21" s="145">
        <f ca="1">SUMIF(Dep.!$E$56:$AI$56,Y7,Dep.!$E$58:$AI$58)</f>
        <v>10.886250229300195</v>
      </c>
      <c r="Z21" s="145">
        <f ca="1">SUMIF(Dep.!$E$56:$AI$56,Z7,Dep.!$E$58:$AI$58)</f>
        <v>10.886250229300195</v>
      </c>
      <c r="AA21" s="145">
        <f ca="1">SUMIF(Dep.!$E$56:$AI$56,AA7,Dep.!$E$58:$AI$58)</f>
        <v>10.886250229300195</v>
      </c>
      <c r="AB21" s="145">
        <f ca="1">SUMIF(Dep.!$E$56:$AI$56,AB7,Dep.!$E$58:$AI$58)</f>
        <v>7.2458435677150987</v>
      </c>
    </row>
    <row r="22" spans="1:29" ht="15" customHeight="1" x14ac:dyDescent="0.3">
      <c r="B22" s="143" t="s">
        <v>378</v>
      </c>
      <c r="C22" s="146"/>
      <c r="D22" s="146"/>
      <c r="E22" s="158">
        <v>0</v>
      </c>
      <c r="F22" s="158">
        <f ca="1">SUMIF(Dep.!$E$56:$AI$56,F7,Dep.!$E$38:$AI$38)</f>
        <v>0</v>
      </c>
      <c r="G22" s="158">
        <f ca="1">SUMIF(Dep.!$E$56:$AI$56,G7,Dep.!$E$38:$AI$38)</f>
        <v>0</v>
      </c>
      <c r="H22" s="158">
        <f ca="1">SUMIF(Dep.!$E$56:$AI$56,H7,Dep.!$E$38:$AI$38)</f>
        <v>0</v>
      </c>
      <c r="I22" s="158">
        <f ca="1">SUMIF(Dep.!$E$56:$AI$56,I7,Dep.!$E$38:$AI$38)</f>
        <v>0</v>
      </c>
      <c r="J22" s="145">
        <f ca="1">SUMIF(Dep.!$E$56:$AI$56,J7,Dep.!$E$38:$AI$38)</f>
        <v>0</v>
      </c>
      <c r="K22" s="145">
        <f ca="1">SUMIF(Dep.!$E$56:$AI$56,K7,Dep.!$E$38:$AI$38)</f>
        <v>0</v>
      </c>
      <c r="L22" s="145">
        <f ca="1">SUMIF(Dep.!$E$56:$AI$56,L7,Dep.!$E$38:$AI$38)</f>
        <v>0</v>
      </c>
      <c r="M22" s="145">
        <f ca="1">SUMIF(Dep.!$E$56:$AI$56,M7,Dep.!$E$38:$AI$38)</f>
        <v>0</v>
      </c>
      <c r="N22" s="145">
        <f ca="1">SUMIF(Dep.!$E$56:$AI$56,N7,Dep.!$E$38:$AI$38)</f>
        <v>0</v>
      </c>
      <c r="O22" s="145">
        <f ca="1">SUMIF(Dep.!$E$56:$AI$56,O7,Dep.!$E$38:$AI$38)</f>
        <v>0</v>
      </c>
      <c r="P22" s="145">
        <f ca="1">SUMIF(Dep.!$E$56:$AI$56,P7,Dep.!$E$38:$AI$38)</f>
        <v>0</v>
      </c>
      <c r="Q22" s="145">
        <f ca="1">SUMIF(Dep.!$E$56:$AI$56,Q7,Dep.!$E$38:$AI$38)</f>
        <v>0</v>
      </c>
      <c r="R22" s="145">
        <f ca="1">SUMIF(Dep.!$E$56:$AI$56,R7,Dep.!$E$38:$AI$38)</f>
        <v>0</v>
      </c>
      <c r="S22" s="145">
        <f ca="1">SUMIF(Dep.!$E$56:$AI$56,S7,Dep.!$E$38:$AI$38)</f>
        <v>0</v>
      </c>
      <c r="T22" s="145">
        <f ca="1">SUMIF(Dep.!$E$56:$AI$56,T7,Dep.!$E$38:$AI$38)</f>
        <v>0</v>
      </c>
      <c r="U22" s="145">
        <f ca="1">SUMIF(Dep.!$E$56:$AI$56,U7,Dep.!$E$38:$AI$38)</f>
        <v>0</v>
      </c>
      <c r="V22" s="145">
        <f ca="1">SUMIF(Dep.!$E$56:$AI$56,V7,Dep.!$E$38:$AI$38)</f>
        <v>0</v>
      </c>
      <c r="W22" s="145">
        <f ca="1">SUMIF(Dep.!$E$56:$AI$56,W7,Dep.!$E$38:$AI$38)</f>
        <v>0</v>
      </c>
      <c r="X22" s="145">
        <f ca="1">SUMIF(Dep.!$E$56:$AI$56,X7,Dep.!$E$38:$AI$38)</f>
        <v>0</v>
      </c>
      <c r="Y22" s="145">
        <f ca="1">SUMIF(Dep.!$E$56:$AI$56,Y7,Dep.!$E$38:$AI$38)</f>
        <v>0</v>
      </c>
      <c r="Z22" s="145">
        <f ca="1">SUMIF(Dep.!$E$56:$AI$56,Z7,Dep.!$E$38:$AI$38)</f>
        <v>0</v>
      </c>
      <c r="AA22" s="145">
        <f ca="1">SUMIF(Dep.!$E$56:$AI$56,AA7,Dep.!$E$38:$AI$38)</f>
        <v>0</v>
      </c>
      <c r="AB22" s="145">
        <f ca="1">SUMIF(Dep.!$E$56:$AI$56,AB7,Dep.!$E$38:$AI$38)</f>
        <v>0</v>
      </c>
    </row>
    <row r="23" spans="1:29" ht="15" customHeight="1" x14ac:dyDescent="0.3">
      <c r="B23" s="143" t="s">
        <v>379</v>
      </c>
      <c r="C23" s="143"/>
      <c r="D23" s="143"/>
      <c r="E23" s="158">
        <f>2574.23/100</f>
        <v>25.7423</v>
      </c>
      <c r="F23" s="158">
        <f>2357.54/100</f>
        <v>23.575399999999998</v>
      </c>
      <c r="G23" s="158">
        <f>2573.88/100</f>
        <v>25.738800000000001</v>
      </c>
      <c r="H23" s="158">
        <f>522.92/100</f>
        <v>5.2291999999999996</v>
      </c>
      <c r="I23" s="158">
        <f>2132.35/100</f>
        <v>21.323499999999999</v>
      </c>
      <c r="J23" s="145"/>
      <c r="K23" s="145"/>
      <c r="L23" s="145"/>
      <c r="M23" s="145"/>
      <c r="N23" s="145"/>
      <c r="O23" s="145"/>
      <c r="P23" s="145"/>
      <c r="Q23" s="145"/>
      <c r="R23" s="145"/>
      <c r="S23" s="145"/>
      <c r="T23" s="145"/>
      <c r="U23" s="145"/>
      <c r="V23" s="145"/>
      <c r="W23" s="145"/>
      <c r="X23" s="145"/>
      <c r="Y23" s="145"/>
      <c r="Z23" s="145"/>
      <c r="AA23" s="145"/>
      <c r="AB23" s="145"/>
    </row>
    <row r="24" spans="1:29" ht="15" customHeight="1" x14ac:dyDescent="0.3">
      <c r="B24" s="143"/>
      <c r="C24" s="143"/>
      <c r="D24" s="143"/>
      <c r="E24" s="160"/>
      <c r="F24" s="160"/>
      <c r="G24" s="160"/>
      <c r="H24" s="160"/>
      <c r="I24" s="160"/>
      <c r="J24" s="145"/>
      <c r="K24" s="145"/>
      <c r="L24" s="145"/>
      <c r="M24" s="145"/>
      <c r="N24" s="145"/>
      <c r="O24" s="145"/>
      <c r="P24" s="145"/>
      <c r="Q24" s="145"/>
      <c r="R24" s="145"/>
      <c r="S24" s="145"/>
      <c r="T24" s="145"/>
      <c r="U24" s="145"/>
      <c r="V24" s="145"/>
      <c r="W24" s="145"/>
      <c r="X24" s="145"/>
      <c r="Y24" s="145"/>
      <c r="Z24" s="145"/>
      <c r="AA24" s="145"/>
      <c r="AB24" s="145"/>
    </row>
    <row r="25" spans="1:29" s="203" customFormat="1" ht="15" customHeight="1" x14ac:dyDescent="0.3">
      <c r="A25" s="136"/>
      <c r="B25" s="141" t="s">
        <v>145</v>
      </c>
      <c r="C25" s="141"/>
      <c r="D25" s="141"/>
      <c r="E25" s="159">
        <f t="shared" ref="E25:AB25" si="39">E20-SUM(E21:E24)</f>
        <v>-4.5829999999999984</v>
      </c>
      <c r="F25" s="159">
        <f t="shared" ca="1" si="39"/>
        <v>-10.689299999999996</v>
      </c>
      <c r="G25" s="159">
        <f t="shared" ca="1" si="39"/>
        <v>-14.475500000000004</v>
      </c>
      <c r="H25" s="159">
        <f t="shared" ca="1" si="39"/>
        <v>3.3569999999999975</v>
      </c>
      <c r="I25" s="159">
        <f t="shared" ca="1" si="39"/>
        <v>-13.419900000000002</v>
      </c>
      <c r="J25" s="159">
        <f t="shared" ca="1" si="39"/>
        <v>-7.1579528144003959</v>
      </c>
      <c r="K25" s="159">
        <f t="shared" ca="1" si="39"/>
        <v>-7.3202031654871789</v>
      </c>
      <c r="L25" s="159">
        <f t="shared" ca="1" si="39"/>
        <v>3.4498374610350506</v>
      </c>
      <c r="M25" s="159">
        <f t="shared" ca="1" si="39"/>
        <v>3.4539744573038966</v>
      </c>
      <c r="N25" s="159">
        <f t="shared" ca="1" si="39"/>
        <v>3.413356912861385</v>
      </c>
      <c r="O25" s="159">
        <f t="shared" ca="1" si="39"/>
        <v>-9.7354355734357156</v>
      </c>
      <c r="P25" s="159">
        <f t="shared" ca="1" si="39"/>
        <v>-10.460171049752383</v>
      </c>
      <c r="Q25" s="159">
        <f t="shared" ca="1" si="39"/>
        <v>3.1454634722084975</v>
      </c>
      <c r="R25" s="159">
        <f t="shared" ca="1" si="39"/>
        <v>2.9330468612490765</v>
      </c>
      <c r="S25" s="159">
        <f t="shared" ca="1" si="39"/>
        <v>2.7454510700468084</v>
      </c>
      <c r="T25" s="159">
        <f t="shared" ca="1" si="39"/>
        <v>-14.244678813748443</v>
      </c>
      <c r="U25" s="159">
        <f t="shared" ca="1" si="39"/>
        <v>-15.343763623121973</v>
      </c>
      <c r="V25" s="159">
        <f t="shared" ca="1" si="39"/>
        <v>1.7679236788120267</v>
      </c>
      <c r="W25" s="159">
        <f t="shared" ca="1" si="39"/>
        <v>1.2508035606048757</v>
      </c>
      <c r="X25" s="159">
        <f t="shared" ca="1" si="39"/>
        <v>0.64163350063719093</v>
      </c>
      <c r="Y25" s="159">
        <f t="shared" ca="1" si="39"/>
        <v>-21.33598235015409</v>
      </c>
      <c r="Z25" s="159">
        <f t="shared" ca="1" si="39"/>
        <v>-23.187283697767725</v>
      </c>
      <c r="AA25" s="159">
        <f t="shared" ca="1" si="39"/>
        <v>-1.7366766090777084</v>
      </c>
      <c r="AB25" s="159">
        <f t="shared" ca="1" si="39"/>
        <v>-7.1019706958420503</v>
      </c>
      <c r="AC25" s="136"/>
    </row>
    <row r="26" spans="1:29" ht="15" customHeight="1" x14ac:dyDescent="0.3">
      <c r="A26" s="138"/>
      <c r="B26" s="152" t="s">
        <v>167</v>
      </c>
      <c r="C26" s="153"/>
      <c r="D26" s="153"/>
      <c r="E26" s="158">
        <v>0</v>
      </c>
      <c r="F26" s="158">
        <f>-135.09/100</f>
        <v>-1.3509</v>
      </c>
      <c r="G26" s="158">
        <f>-(14/100)</f>
        <v>-0.14000000000000001</v>
      </c>
      <c r="H26" s="158">
        <f>16.09/100</f>
        <v>0.16089999999999999</v>
      </c>
      <c r="I26" s="158">
        <v>0</v>
      </c>
      <c r="J26" s="154"/>
      <c r="K26" s="154"/>
      <c r="L26" s="154"/>
      <c r="M26" s="154"/>
      <c r="N26" s="154"/>
      <c r="O26" s="154"/>
      <c r="P26" s="154"/>
      <c r="Q26" s="154"/>
      <c r="R26" s="154"/>
      <c r="S26" s="154"/>
      <c r="T26" s="154"/>
      <c r="U26" s="154"/>
      <c r="V26" s="154"/>
      <c r="W26" s="154"/>
      <c r="X26" s="154"/>
      <c r="Y26" s="154"/>
      <c r="Z26" s="154"/>
      <c r="AA26" s="154"/>
      <c r="AB26" s="154"/>
      <c r="AC26" s="138"/>
    </row>
    <row r="27" spans="1:29" s="203" customFormat="1" ht="15" customHeight="1" x14ac:dyDescent="0.3">
      <c r="A27" s="136"/>
      <c r="B27" s="141" t="s">
        <v>168</v>
      </c>
      <c r="C27" s="151"/>
      <c r="D27" s="151"/>
      <c r="E27" s="159">
        <f t="shared" ref="E27:L27" si="40">E25-E26</f>
        <v>-4.5829999999999984</v>
      </c>
      <c r="F27" s="159">
        <f t="shared" ca="1" si="40"/>
        <v>-9.3383999999999965</v>
      </c>
      <c r="G27" s="159">
        <f t="shared" ca="1" si="40"/>
        <v>-14.335500000000003</v>
      </c>
      <c r="H27" s="159">
        <f t="shared" ca="1" si="40"/>
        <v>3.1960999999999977</v>
      </c>
      <c r="I27" s="159">
        <f t="shared" ca="1" si="40"/>
        <v>-13.419900000000002</v>
      </c>
      <c r="J27" s="159">
        <f t="shared" ca="1" si="40"/>
        <v>-7.1579528144003959</v>
      </c>
      <c r="K27" s="159">
        <f t="shared" ca="1" si="40"/>
        <v>-7.3202031654871789</v>
      </c>
      <c r="L27" s="159">
        <f t="shared" ca="1" si="40"/>
        <v>3.4498374610350506</v>
      </c>
      <c r="M27" s="159">
        <f t="shared" ref="M27:AB27" ca="1" si="41">M25-M26</f>
        <v>3.4539744573038966</v>
      </c>
      <c r="N27" s="159">
        <f t="shared" ca="1" si="41"/>
        <v>3.413356912861385</v>
      </c>
      <c r="O27" s="159">
        <f t="shared" ca="1" si="41"/>
        <v>-9.7354355734357156</v>
      </c>
      <c r="P27" s="159">
        <f t="shared" ca="1" si="41"/>
        <v>-10.460171049752383</v>
      </c>
      <c r="Q27" s="159">
        <f t="shared" ca="1" si="41"/>
        <v>3.1454634722084975</v>
      </c>
      <c r="R27" s="159">
        <f t="shared" ca="1" si="41"/>
        <v>2.9330468612490765</v>
      </c>
      <c r="S27" s="159">
        <f t="shared" ca="1" si="41"/>
        <v>2.7454510700468084</v>
      </c>
      <c r="T27" s="159">
        <f t="shared" ca="1" si="41"/>
        <v>-14.244678813748443</v>
      </c>
      <c r="U27" s="159">
        <f t="shared" ca="1" si="41"/>
        <v>-15.343763623121973</v>
      </c>
      <c r="V27" s="159">
        <f t="shared" ca="1" si="41"/>
        <v>1.7679236788120267</v>
      </c>
      <c r="W27" s="159">
        <f t="shared" ca="1" si="41"/>
        <v>1.2508035606048757</v>
      </c>
      <c r="X27" s="159">
        <f t="shared" ca="1" si="41"/>
        <v>0.64163350063719093</v>
      </c>
      <c r="Y27" s="159">
        <f t="shared" ca="1" si="41"/>
        <v>-21.33598235015409</v>
      </c>
      <c r="Z27" s="159">
        <f t="shared" ca="1" si="41"/>
        <v>-23.187283697767725</v>
      </c>
      <c r="AA27" s="159">
        <f t="shared" ca="1" si="41"/>
        <v>-1.7366766090777084</v>
      </c>
      <c r="AB27" s="159">
        <f t="shared" ca="1" si="41"/>
        <v>-7.1019706958420503</v>
      </c>
      <c r="AC27" s="136"/>
    </row>
    <row r="28" spans="1:29" s="203" customFormat="1" ht="15" customHeight="1" x14ac:dyDescent="0.3">
      <c r="A28" s="136"/>
      <c r="B28" s="141" t="s">
        <v>388</v>
      </c>
      <c r="C28" s="151"/>
      <c r="D28" s="151"/>
      <c r="E28" s="159">
        <f t="shared" ref="E28:AB28" si="42">E27+E21+E22</f>
        <v>7.6285000000000025</v>
      </c>
      <c r="F28" s="159">
        <f t="shared" ca="1" si="42"/>
        <v>1.6244000000000032</v>
      </c>
      <c r="G28" s="159">
        <f t="shared" ca="1" si="42"/>
        <v>1.5959999999999983</v>
      </c>
      <c r="H28" s="159">
        <f t="shared" ca="1" si="42"/>
        <v>8.8217999999999979</v>
      </c>
      <c r="I28" s="159">
        <f t="shared" ca="1" si="42"/>
        <v>-7.4266000000000014</v>
      </c>
      <c r="J28" s="159">
        <f t="shared" ca="1" si="42"/>
        <v>3.7282974148997994</v>
      </c>
      <c r="K28" s="159">
        <f t="shared" ca="1" si="42"/>
        <v>3.5660470638130164</v>
      </c>
      <c r="L28" s="159">
        <f t="shared" ca="1" si="42"/>
        <v>14.336087690335246</v>
      </c>
      <c r="M28" s="159">
        <f t="shared" ca="1" si="42"/>
        <v>14.340224686604092</v>
      </c>
      <c r="N28" s="159">
        <f t="shared" ca="1" si="42"/>
        <v>14.29960714216158</v>
      </c>
      <c r="O28" s="159">
        <f t="shared" ca="1" si="42"/>
        <v>1.1508146558644796</v>
      </c>
      <c r="P28" s="159">
        <f t="shared" ca="1" si="42"/>
        <v>0.42607917954781271</v>
      </c>
      <c r="Q28" s="159">
        <f t="shared" ca="1" si="42"/>
        <v>14.031713701508693</v>
      </c>
      <c r="R28" s="159">
        <f t="shared" ca="1" si="42"/>
        <v>13.819297090549272</v>
      </c>
      <c r="S28" s="159">
        <f t="shared" ca="1" si="42"/>
        <v>13.631701299347004</v>
      </c>
      <c r="T28" s="159">
        <f t="shared" ca="1" si="42"/>
        <v>-3.358428584448248</v>
      </c>
      <c r="U28" s="159">
        <f t="shared" ca="1" si="42"/>
        <v>-4.4575133938217775</v>
      </c>
      <c r="V28" s="159">
        <f t="shared" ca="1" si="42"/>
        <v>12.654173908112222</v>
      </c>
      <c r="W28" s="159">
        <f t="shared" ca="1" si="42"/>
        <v>12.137053789905071</v>
      </c>
      <c r="X28" s="159">
        <f t="shared" ca="1" si="42"/>
        <v>11.527883729937386</v>
      </c>
      <c r="Y28" s="159">
        <f t="shared" ca="1" si="42"/>
        <v>-10.449732120853895</v>
      </c>
      <c r="Z28" s="159">
        <f t="shared" ca="1" si="42"/>
        <v>-12.30103346846753</v>
      </c>
      <c r="AA28" s="159">
        <f t="shared" ca="1" si="42"/>
        <v>9.1495736202224869</v>
      </c>
      <c r="AB28" s="159">
        <f t="shared" ca="1" si="42"/>
        <v>0.14387287187304842</v>
      </c>
      <c r="AC28" s="136"/>
    </row>
    <row r="29" spans="1:29" ht="15" customHeight="1" x14ac:dyDescent="0.3">
      <c r="B29" s="143" t="s">
        <v>169</v>
      </c>
      <c r="C29" s="143"/>
      <c r="D29" s="143"/>
      <c r="E29" s="161">
        <f t="shared" ref="E29:AB29" si="43">E20/E13</f>
        <v>0.734596300910904</v>
      </c>
      <c r="F29" s="161">
        <f t="shared" si="43"/>
        <v>0.63668545220100425</v>
      </c>
      <c r="G29" s="161">
        <f t="shared" si="43"/>
        <v>0.84991717973560021</v>
      </c>
      <c r="H29" s="161">
        <f t="shared" si="43"/>
        <v>0.71945508942628467</v>
      </c>
      <c r="I29" s="161">
        <f t="shared" si="43"/>
        <v>0.69276669990029904</v>
      </c>
      <c r="J29" s="155">
        <f t="shared" si="43"/>
        <v>0.18155623654380931</v>
      </c>
      <c r="K29" s="155">
        <f t="shared" si="43"/>
        <v>0.16730694875682497</v>
      </c>
      <c r="L29" s="155">
        <f t="shared" si="43"/>
        <v>0.65793936172273204</v>
      </c>
      <c r="M29" s="155">
        <f t="shared" si="43"/>
        <v>0.64319336511257164</v>
      </c>
      <c r="N29" s="155">
        <f t="shared" si="43"/>
        <v>0.62723026777463375</v>
      </c>
      <c r="O29" s="155">
        <f t="shared" si="43"/>
        <v>4.9358719855654036E-2</v>
      </c>
      <c r="P29" s="155">
        <f t="shared" si="43"/>
        <v>1.7840693290961447E-2</v>
      </c>
      <c r="Q29" s="155">
        <f t="shared" si="43"/>
        <v>0.57392693387063132</v>
      </c>
      <c r="R29" s="155">
        <f t="shared" si="43"/>
        <v>0.55305443718069991</v>
      </c>
      <c r="S29" s="155">
        <f t="shared" si="43"/>
        <v>0.53217145991947279</v>
      </c>
      <c r="T29" s="155">
        <f t="shared" si="43"/>
        <v>-0.12817443428980152</v>
      </c>
      <c r="U29" s="155">
        <f t="shared" si="43"/>
        <v>-0.16570073875670505</v>
      </c>
      <c r="V29" s="155">
        <f t="shared" si="43"/>
        <v>0.45955718690446851</v>
      </c>
      <c r="W29" s="155">
        <f t="shared" si="43"/>
        <v>0.43101639347392484</v>
      </c>
      <c r="X29" s="155">
        <f t="shared" si="43"/>
        <v>0.40038436216514167</v>
      </c>
      <c r="Y29" s="155">
        <f t="shared" si="43"/>
        <v>-0.35459470108689867</v>
      </c>
      <c r="Z29" s="155">
        <f t="shared" si="43"/>
        <v>-0.40788563488815177</v>
      </c>
      <c r="AA29" s="155">
        <f t="shared" si="43"/>
        <v>0.29658658241916186</v>
      </c>
      <c r="AB29" s="155">
        <f t="shared" si="43"/>
        <v>9.0927721525241641E-3</v>
      </c>
    </row>
    <row r="30" spans="1:29" ht="15" customHeight="1" x14ac:dyDescent="0.3">
      <c r="B30" s="143" t="s">
        <v>170</v>
      </c>
      <c r="C30" s="143"/>
      <c r="D30" s="143"/>
      <c r="E30" s="161">
        <f t="shared" ref="E30:AB30" si="44">E27/E13</f>
        <v>-0.10088624926806283</v>
      </c>
      <c r="F30" s="161">
        <f t="shared" ca="1" si="44"/>
        <v>-0.24930388516174148</v>
      </c>
      <c r="G30" s="161">
        <f t="shared" ca="1" si="44"/>
        <v>-0.4480263774728882</v>
      </c>
      <c r="H30" s="161">
        <f t="shared" ca="1" si="44"/>
        <v>0.16179753666401728</v>
      </c>
      <c r="I30" s="161">
        <f t="shared" ca="1" si="44"/>
        <v>-0.66898803589232314</v>
      </c>
      <c r="J30" s="155">
        <f t="shared" ca="1" si="44"/>
        <v>-0.34856955594451433</v>
      </c>
      <c r="K30" s="155">
        <f t="shared" ca="1" si="44"/>
        <v>-0.34343934165248274</v>
      </c>
      <c r="L30" s="155">
        <f t="shared" ca="1" si="44"/>
        <v>0.15832658854973097</v>
      </c>
      <c r="M30" s="155">
        <f t="shared" ca="1" si="44"/>
        <v>0.1549190129692628</v>
      </c>
      <c r="N30" s="155">
        <f t="shared" ca="1" si="44"/>
        <v>0.14972164963553036</v>
      </c>
      <c r="O30" s="155">
        <f t="shared" ca="1" si="44"/>
        <v>-0.41755519422110082</v>
      </c>
      <c r="P30" s="155">
        <f t="shared" ca="1" si="44"/>
        <v>-0.43798597168647896</v>
      </c>
      <c r="Q30" s="155">
        <f t="shared" ca="1" si="44"/>
        <v>0.12865614597115035</v>
      </c>
      <c r="R30" s="155">
        <f t="shared" ca="1" si="44"/>
        <v>0.11738184441971874</v>
      </c>
      <c r="S30" s="155">
        <f t="shared" ca="1" si="44"/>
        <v>0.10718036377119539</v>
      </c>
      <c r="T30" s="155">
        <f t="shared" ca="1" si="44"/>
        <v>-0.54364819816232202</v>
      </c>
      <c r="U30" s="155">
        <f t="shared" ca="1" si="44"/>
        <v>-0.57037920989390589</v>
      </c>
      <c r="V30" s="155">
        <f t="shared" ca="1" si="44"/>
        <v>6.4205062961542547E-2</v>
      </c>
      <c r="W30" s="155">
        <f t="shared" ca="1" si="44"/>
        <v>4.4419086292973746E-2</v>
      </c>
      <c r="X30" s="155">
        <f t="shared" ca="1" si="44"/>
        <v>2.2285098107751655E-2</v>
      </c>
      <c r="Y30" s="155">
        <f t="shared" ca="1" si="44"/>
        <v>-0.72400193577689664</v>
      </c>
      <c r="Z30" s="155">
        <f t="shared" ca="1" si="44"/>
        <v>-0.76885897080433951</v>
      </c>
      <c r="AA30" s="155">
        <f t="shared" ca="1" si="44"/>
        <v>-5.6294970851453886E-2</v>
      </c>
      <c r="AB30" s="155">
        <f t="shared" ca="1" si="44"/>
        <v>-0.44884487624725267</v>
      </c>
    </row>
    <row r="31" spans="1:29" ht="15" customHeight="1" x14ac:dyDescent="0.3">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row>
    <row r="32" spans="1:29" ht="15" customHeight="1" x14ac:dyDescent="0.3">
      <c r="B32" s="141" t="s">
        <v>390</v>
      </c>
      <c r="C32" s="151"/>
      <c r="D32" s="151"/>
      <c r="E32" s="159"/>
      <c r="F32" s="159"/>
      <c r="G32" s="159"/>
      <c r="H32" s="159"/>
      <c r="I32" s="159"/>
      <c r="J32" s="148">
        <f>((J13-SUM(J14:J17))*8/12)-J18</f>
        <v>-0.93000753652829005</v>
      </c>
      <c r="K32" s="148">
        <f ca="1">K27+K21</f>
        <v>3.5660470638130164</v>
      </c>
      <c r="L32" s="148">
        <f t="shared" ref="L32:AB32" ca="1" si="45">L27+L21</f>
        <v>14.336087690335246</v>
      </c>
      <c r="M32" s="148">
        <f t="shared" ca="1" si="45"/>
        <v>14.340224686604092</v>
      </c>
      <c r="N32" s="148">
        <f t="shared" ca="1" si="45"/>
        <v>14.29960714216158</v>
      </c>
      <c r="O32" s="148">
        <f t="shared" ca="1" si="45"/>
        <v>1.1508146558644796</v>
      </c>
      <c r="P32" s="148">
        <f t="shared" ca="1" si="45"/>
        <v>0.42607917954781271</v>
      </c>
      <c r="Q32" s="148">
        <f t="shared" ca="1" si="45"/>
        <v>14.031713701508693</v>
      </c>
      <c r="R32" s="148">
        <f t="shared" ca="1" si="45"/>
        <v>13.819297090549272</v>
      </c>
      <c r="S32" s="148">
        <f t="shared" ca="1" si="45"/>
        <v>13.631701299347004</v>
      </c>
      <c r="T32" s="148">
        <f t="shared" ca="1" si="45"/>
        <v>-3.358428584448248</v>
      </c>
      <c r="U32" s="148">
        <f t="shared" ca="1" si="45"/>
        <v>-4.4575133938217775</v>
      </c>
      <c r="V32" s="148">
        <f t="shared" ca="1" si="45"/>
        <v>12.654173908112222</v>
      </c>
      <c r="W32" s="148">
        <f t="shared" ca="1" si="45"/>
        <v>12.137053789905071</v>
      </c>
      <c r="X32" s="148">
        <f t="shared" ca="1" si="45"/>
        <v>11.527883729937386</v>
      </c>
      <c r="Y32" s="148">
        <f t="shared" ca="1" si="45"/>
        <v>-10.449732120853895</v>
      </c>
      <c r="Z32" s="148">
        <f t="shared" ca="1" si="45"/>
        <v>-12.30103346846753</v>
      </c>
      <c r="AA32" s="148">
        <f t="shared" ca="1" si="45"/>
        <v>9.1495736202224869</v>
      </c>
      <c r="AB32" s="148">
        <f t="shared" ca="1" si="45"/>
        <v>0.14387287187304842</v>
      </c>
    </row>
    <row r="33" spans="2:28" ht="15" customHeight="1" x14ac:dyDescent="0.3">
      <c r="E33" s="137"/>
      <c r="F33" s="137"/>
      <c r="G33" s="137"/>
      <c r="H33" s="137"/>
      <c r="I33" s="137"/>
      <c r="J33" s="137"/>
      <c r="K33" s="137"/>
      <c r="L33" s="137"/>
      <c r="M33" s="137"/>
      <c r="N33" s="137"/>
      <c r="O33" s="137"/>
      <c r="P33" s="137"/>
      <c r="Q33" s="137"/>
      <c r="R33" s="137"/>
      <c r="S33" s="137"/>
      <c r="T33" s="137"/>
      <c r="U33" s="137"/>
      <c r="V33" s="137"/>
      <c r="W33" s="137"/>
      <c r="X33" s="137"/>
      <c r="Y33" s="137"/>
      <c r="Z33" s="137"/>
      <c r="AA33" s="137"/>
      <c r="AB33" s="137"/>
    </row>
    <row r="34" spans="2:28" ht="15" customHeight="1" x14ac:dyDescent="0.3">
      <c r="B34" s="173" t="s">
        <v>383</v>
      </c>
      <c r="C34" s="175">
        <v>0.11</v>
      </c>
      <c r="D34" s="174">
        <f ca="1">NPV(C34,J$32:AB$32)</f>
        <v>51.091577867994481</v>
      </c>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row>
    <row r="35" spans="2:28" ht="15" customHeight="1" x14ac:dyDescent="0.3">
      <c r="B35" s="173" t="s">
        <v>384</v>
      </c>
      <c r="C35" s="175">
        <v>0.12</v>
      </c>
      <c r="D35" s="174">
        <f ca="1">NPV(C35,J$32:AB$32)</f>
        <v>48.349783395322966</v>
      </c>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row>
    <row r="36" spans="2:28" ht="15" customHeight="1" x14ac:dyDescent="0.3">
      <c r="B36" s="173" t="s">
        <v>385</v>
      </c>
      <c r="C36" s="175">
        <v>0.13</v>
      </c>
      <c r="D36" s="174">
        <f ca="1">NPV(C36,J$32:AB$32)</f>
        <v>45.814535593762962</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row>
    <row r="37" spans="2:28" ht="15" customHeight="1" x14ac:dyDescent="0.3">
      <c r="B37" s="173" t="s">
        <v>386</v>
      </c>
      <c r="C37" s="175">
        <v>0.14000000000000001</v>
      </c>
      <c r="D37" s="174">
        <f ca="1">NPV(C37,J$32:AB$32)</f>
        <v>43.466469984501309</v>
      </c>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row>
    <row r="38" spans="2:28" ht="15" customHeight="1" x14ac:dyDescent="0.3">
      <c r="B38" s="173" t="s">
        <v>387</v>
      </c>
      <c r="C38" s="175">
        <v>0.15</v>
      </c>
      <c r="D38" s="174">
        <f ca="1">NPV(C38,J$32:AB$32)</f>
        <v>41.288329147161051</v>
      </c>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row>
    <row r="39" spans="2:28" ht="15" customHeight="1" x14ac:dyDescent="0.3">
      <c r="E39" s="137"/>
      <c r="F39" s="137"/>
      <c r="G39" s="137"/>
      <c r="H39" s="137"/>
      <c r="I39" s="137"/>
      <c r="J39" s="137"/>
      <c r="K39" s="137"/>
      <c r="L39" s="137"/>
      <c r="M39" s="137"/>
      <c r="N39" s="137"/>
      <c r="O39" s="137"/>
      <c r="P39" s="137"/>
      <c r="Q39" s="137"/>
      <c r="R39" s="137"/>
      <c r="S39" s="137"/>
      <c r="T39" s="137"/>
      <c r="U39" s="137"/>
      <c r="V39" s="137"/>
      <c r="W39" s="137"/>
      <c r="X39" s="137"/>
      <c r="Y39" s="137"/>
      <c r="Z39" s="137"/>
      <c r="AA39" s="137"/>
      <c r="AB39" s="137"/>
    </row>
  </sheetData>
  <pageMargins left="0.17" right="0.26" top="0.75" bottom="0.75" header="0.3" footer="0.3"/>
  <pageSetup paperSize="9" scale="4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32"/>
  <sheetViews>
    <sheetView topLeftCell="A10" workbookViewId="0">
      <selection activeCell="P27" sqref="P27"/>
    </sheetView>
  </sheetViews>
  <sheetFormatPr defaultRowHeight="14.4" x14ac:dyDescent="0.3"/>
  <cols>
    <col min="2" max="2" width="29.21875" customWidth="1"/>
  </cols>
  <sheetData>
    <row r="2" spans="2:20" ht="18" x14ac:dyDescent="0.35">
      <c r="B2" s="213" t="s">
        <v>436</v>
      </c>
      <c r="C2" s="213"/>
      <c r="D2" s="214"/>
      <c r="E2" s="214"/>
      <c r="F2" s="214"/>
      <c r="G2" s="214"/>
      <c r="H2" s="214"/>
      <c r="I2" s="214"/>
      <c r="J2" s="214"/>
      <c r="K2" s="214"/>
      <c r="L2" s="214"/>
      <c r="M2" s="214"/>
      <c r="N2" s="214"/>
      <c r="O2" s="214"/>
      <c r="P2" s="214"/>
      <c r="Q2" s="214"/>
      <c r="R2" s="214"/>
      <c r="S2" s="214"/>
      <c r="T2" s="214"/>
    </row>
    <row r="4" spans="2:20" x14ac:dyDescent="0.3">
      <c r="B4" s="216" t="s">
        <v>466</v>
      </c>
      <c r="C4" s="216"/>
      <c r="D4" s="216"/>
      <c r="E4" s="216"/>
      <c r="F4" s="216"/>
      <c r="G4" s="216"/>
      <c r="H4" s="216"/>
      <c r="I4" s="216"/>
      <c r="J4" s="216"/>
      <c r="K4" s="216"/>
      <c r="L4" s="216"/>
      <c r="M4" s="216"/>
      <c r="N4" s="216"/>
      <c r="O4" s="216"/>
      <c r="P4" s="216"/>
      <c r="Q4" s="216"/>
      <c r="R4" s="216"/>
      <c r="S4" s="216"/>
      <c r="T4" s="216"/>
    </row>
    <row r="6" spans="2:20" x14ac:dyDescent="0.3">
      <c r="B6" s="264" t="s">
        <v>465</v>
      </c>
      <c r="C6" s="271">
        <v>2023</v>
      </c>
      <c r="D6" s="271">
        <v>2024</v>
      </c>
      <c r="E6" s="271">
        <f>D6+1</f>
        <v>2025</v>
      </c>
      <c r="F6" s="271">
        <f t="shared" ref="F6:T6" si="0">E6+1</f>
        <v>2026</v>
      </c>
      <c r="G6" s="271">
        <f t="shared" si="0"/>
        <v>2027</v>
      </c>
      <c r="H6" s="271">
        <f t="shared" si="0"/>
        <v>2028</v>
      </c>
      <c r="I6" s="271">
        <f t="shared" si="0"/>
        <v>2029</v>
      </c>
      <c r="J6" s="271">
        <f t="shared" si="0"/>
        <v>2030</v>
      </c>
      <c r="K6" s="271">
        <f t="shared" si="0"/>
        <v>2031</v>
      </c>
      <c r="L6" s="271">
        <f t="shared" si="0"/>
        <v>2032</v>
      </c>
      <c r="M6" s="271">
        <f t="shared" si="0"/>
        <v>2033</v>
      </c>
      <c r="N6" s="271">
        <f t="shared" si="0"/>
        <v>2034</v>
      </c>
      <c r="O6" s="271">
        <f t="shared" si="0"/>
        <v>2035</v>
      </c>
      <c r="P6" s="271">
        <f t="shared" si="0"/>
        <v>2036</v>
      </c>
      <c r="Q6" s="271">
        <f t="shared" si="0"/>
        <v>2037</v>
      </c>
      <c r="R6" s="271">
        <f>Q6+1</f>
        <v>2038</v>
      </c>
      <c r="S6" s="271">
        <f t="shared" si="0"/>
        <v>2039</v>
      </c>
      <c r="T6" s="271">
        <f t="shared" si="0"/>
        <v>2040</v>
      </c>
    </row>
    <row r="7" spans="2:20" x14ac:dyDescent="0.3">
      <c r="B7" s="261" t="str">
        <f>Financials!B10</f>
        <v>Toll Revenue</v>
      </c>
      <c r="C7" s="206">
        <f>Financials!J10</f>
        <v>20.535220854284262</v>
      </c>
      <c r="D7" s="206">
        <f>Financials!K10</f>
        <v>21.314399015166703</v>
      </c>
      <c r="E7" s="206">
        <f>Financials!L10</f>
        <v>21.789375319935246</v>
      </c>
      <c r="F7" s="206">
        <f>Financials!M10</f>
        <v>22.295355431868092</v>
      </c>
      <c r="G7" s="206">
        <f>Financials!N10</f>
        <v>22.798018330485743</v>
      </c>
      <c r="H7" s="206">
        <f>Financials!O10</f>
        <v>23.315326232729554</v>
      </c>
      <c r="I7" s="206">
        <f>Financials!P10</f>
        <v>23.882433972657068</v>
      </c>
      <c r="J7" s="206">
        <f>Financials!Q10</f>
        <v>24.44860638771063</v>
      </c>
      <c r="K7" s="206">
        <f>Financials!R10</f>
        <v>24.98722758829269</v>
      </c>
      <c r="L7" s="206">
        <f>Financials!S10</f>
        <v>25.615243067356015</v>
      </c>
      <c r="M7" s="206">
        <f>Financials!T10</f>
        <v>26.202016049900124</v>
      </c>
      <c r="N7" s="206">
        <f>Financials!U10</f>
        <v>26.900986846936462</v>
      </c>
      <c r="O7" s="206">
        <f>Financials!V10</f>
        <v>27.53558048640144</v>
      </c>
      <c r="P7" s="206">
        <f>Financials!W10</f>
        <v>28.159146551439289</v>
      </c>
      <c r="Q7" s="206">
        <f>Financials!X10</f>
        <v>28.79204289497855</v>
      </c>
      <c r="R7" s="206">
        <f>Financials!Y10</f>
        <v>29.469510088062577</v>
      </c>
      <c r="S7" s="206">
        <f>Financials!Z10</f>
        <v>30.158045335037734</v>
      </c>
      <c r="T7" s="206">
        <f>Financials!AA10</f>
        <v>30.849587144476807</v>
      </c>
    </row>
    <row r="8" spans="2:20" x14ac:dyDescent="0.3">
      <c r="B8" s="261" t="str">
        <f>Financials!B11</f>
        <v>Other Income</v>
      </c>
      <c r="C8" s="206">
        <f>Financials!J11</f>
        <v>0</v>
      </c>
      <c r="D8" s="206">
        <f>Financials!K11</f>
        <v>0</v>
      </c>
      <c r="E8" s="206">
        <f>Financials!L11</f>
        <v>0</v>
      </c>
      <c r="F8" s="206">
        <f>Financials!M11</f>
        <v>0</v>
      </c>
      <c r="G8" s="206">
        <f>Financials!N11</f>
        <v>0</v>
      </c>
      <c r="H8" s="206">
        <f>Financials!O11</f>
        <v>0</v>
      </c>
      <c r="I8" s="206">
        <f>Financials!P11</f>
        <v>0</v>
      </c>
      <c r="J8" s="206">
        <f>Financials!Q11</f>
        <v>0</v>
      </c>
      <c r="K8" s="206">
        <f>Financials!R11</f>
        <v>0</v>
      </c>
      <c r="L8" s="206">
        <f>Financials!S11</f>
        <v>0</v>
      </c>
      <c r="M8" s="206">
        <f>Financials!T11</f>
        <v>0</v>
      </c>
      <c r="N8" s="206">
        <f>Financials!U11</f>
        <v>0</v>
      </c>
      <c r="O8" s="206">
        <f>Financials!V11</f>
        <v>0</v>
      </c>
      <c r="P8" s="206">
        <f>Financials!W11</f>
        <v>0</v>
      </c>
      <c r="Q8" s="206">
        <f>Financials!X11</f>
        <v>0</v>
      </c>
      <c r="R8" s="206">
        <f>Financials!Y11</f>
        <v>0</v>
      </c>
      <c r="S8" s="206">
        <f>Financials!Z11</f>
        <v>0</v>
      </c>
      <c r="T8" s="206">
        <f>Financials!AA11</f>
        <v>0</v>
      </c>
    </row>
    <row r="9" spans="2:20" x14ac:dyDescent="0.3">
      <c r="B9" s="261" t="str">
        <f>Financials!B12</f>
        <v>O&amp;M Support</v>
      </c>
      <c r="C9" s="206">
        <f>Financials!J12</f>
        <v>0</v>
      </c>
      <c r="D9" s="206">
        <f>Financials!K12</f>
        <v>0</v>
      </c>
      <c r="E9" s="206">
        <f>Financials!L12</f>
        <v>0</v>
      </c>
      <c r="F9" s="206">
        <f>Financials!M12</f>
        <v>0</v>
      </c>
      <c r="G9" s="206">
        <f>Financials!N12</f>
        <v>0</v>
      </c>
      <c r="H9" s="206">
        <f>Financials!O12</f>
        <v>0</v>
      </c>
      <c r="I9" s="206">
        <f>Financials!P12</f>
        <v>0</v>
      </c>
      <c r="J9" s="206">
        <f>Financials!Q12</f>
        <v>0</v>
      </c>
      <c r="K9" s="206">
        <f>Financials!R12</f>
        <v>0</v>
      </c>
      <c r="L9" s="206">
        <f>Financials!S12</f>
        <v>0</v>
      </c>
      <c r="M9" s="206">
        <f>Financials!T12</f>
        <v>0</v>
      </c>
      <c r="N9" s="206">
        <f>Financials!U12</f>
        <v>0</v>
      </c>
      <c r="O9" s="206">
        <f>Financials!V12</f>
        <v>0</v>
      </c>
      <c r="P9" s="206">
        <f>Financials!W12</f>
        <v>0</v>
      </c>
      <c r="Q9" s="206">
        <f>Financials!X12</f>
        <v>0</v>
      </c>
      <c r="R9" s="206">
        <f>Financials!Y12</f>
        <v>0</v>
      </c>
      <c r="S9" s="206">
        <f>Financials!Z12</f>
        <v>0</v>
      </c>
      <c r="T9" s="206">
        <f>Financials!AA12</f>
        <v>0</v>
      </c>
    </row>
    <row r="10" spans="2:20" x14ac:dyDescent="0.3">
      <c r="B10" s="259" t="str">
        <f>Financials!B13</f>
        <v>Total Income</v>
      </c>
      <c r="C10" s="267">
        <f>Financials!J13</f>
        <v>20.535220854284262</v>
      </c>
      <c r="D10" s="267">
        <f>Financials!K13</f>
        <v>21.314399015166703</v>
      </c>
      <c r="E10" s="267">
        <f>Financials!L13</f>
        <v>21.789375319935246</v>
      </c>
      <c r="F10" s="267">
        <f>Financials!M13</f>
        <v>22.295355431868092</v>
      </c>
      <c r="G10" s="267">
        <f>Financials!N13</f>
        <v>22.798018330485743</v>
      </c>
      <c r="H10" s="267">
        <f>Financials!O13</f>
        <v>23.315326232729554</v>
      </c>
      <c r="I10" s="267">
        <f>Financials!P13</f>
        <v>23.882433972657068</v>
      </c>
      <c r="J10" s="267">
        <f>Financials!Q13</f>
        <v>24.44860638771063</v>
      </c>
      <c r="K10" s="267">
        <f>Financials!R13</f>
        <v>24.98722758829269</v>
      </c>
      <c r="L10" s="267">
        <f>Financials!S13</f>
        <v>25.615243067356015</v>
      </c>
      <c r="M10" s="267">
        <f>Financials!T13</f>
        <v>26.202016049900124</v>
      </c>
      <c r="N10" s="267">
        <f>Financials!U13</f>
        <v>26.900986846936462</v>
      </c>
      <c r="O10" s="267">
        <f>Financials!V13</f>
        <v>27.53558048640144</v>
      </c>
      <c r="P10" s="267">
        <f>Financials!W13</f>
        <v>28.159146551439289</v>
      </c>
      <c r="Q10" s="267">
        <f>Financials!X13</f>
        <v>28.79204289497855</v>
      </c>
      <c r="R10" s="267">
        <f>Financials!Y13</f>
        <v>29.469510088062577</v>
      </c>
      <c r="S10" s="267">
        <f>Financials!Z13</f>
        <v>30.158045335037734</v>
      </c>
      <c r="T10" s="267">
        <f>Financials!AA13</f>
        <v>30.849587144476807</v>
      </c>
    </row>
    <row r="11" spans="2:20" x14ac:dyDescent="0.3">
      <c r="B11" t="str">
        <f>Financials!B14</f>
        <v>Operation &amp; Maintenance Expenses</v>
      </c>
      <c r="C11" s="206">
        <f>Financials!J14</f>
        <v>0.94234400000000007</v>
      </c>
      <c r="D11" s="206">
        <f>Financials!K14</f>
        <v>0.98003776000000009</v>
      </c>
      <c r="E11" s="206">
        <f>Financials!L14</f>
        <v>1.0192392704000002</v>
      </c>
      <c r="F11" s="206">
        <f>Financials!M14</f>
        <v>1.0600088412160003</v>
      </c>
      <c r="G11" s="206">
        <f>Financials!N14</f>
        <v>1.1024091948646404</v>
      </c>
      <c r="H11" s="206">
        <f>Financials!O14</f>
        <v>1.146505562659226</v>
      </c>
      <c r="I11" s="206">
        <f>Financials!P14</f>
        <v>1.1923657851655951</v>
      </c>
      <c r="J11" s="206">
        <f>Financials!Q14</f>
        <v>1.2400604165722189</v>
      </c>
      <c r="K11" s="206">
        <f>Financials!R14</f>
        <v>1.2896628332351077</v>
      </c>
      <c r="L11" s="206">
        <f>Financials!S14</f>
        <v>1.3412493465645121</v>
      </c>
      <c r="M11" s="206">
        <f>Financials!T14</f>
        <v>1.3948993204270927</v>
      </c>
      <c r="N11" s="206">
        <f>Financials!U14</f>
        <v>1.4506952932441766</v>
      </c>
      <c r="O11" s="206">
        <f>Financials!V14</f>
        <v>1.5087231049739436</v>
      </c>
      <c r="P11" s="206">
        <f>Financials!W14</f>
        <v>1.5690720291729015</v>
      </c>
      <c r="Q11" s="206">
        <f>Financials!X14</f>
        <v>1.6318349103398178</v>
      </c>
      <c r="R11" s="206">
        <f>Financials!Y14</f>
        <v>1.6971083067534105</v>
      </c>
      <c r="S11" s="206">
        <f>Financials!Z14</f>
        <v>1.7649926390235469</v>
      </c>
      <c r="T11" s="206">
        <f>Financials!AA14</f>
        <v>1.8355923445844886</v>
      </c>
    </row>
    <row r="12" spans="2:20" x14ac:dyDescent="0.3">
      <c r="B12" t="str">
        <f>Financials!B15</f>
        <v>Employee Benefit Expenses</v>
      </c>
      <c r="C12" s="206">
        <f>Financials!J15</f>
        <v>2.97682</v>
      </c>
      <c r="D12" s="206">
        <f>Financials!K15</f>
        <v>3.2745020000000005</v>
      </c>
      <c r="E12" s="206">
        <f>Financials!L15</f>
        <v>3.6019522000000004</v>
      </c>
      <c r="F12" s="206">
        <f>Financials!M15</f>
        <v>3.9621474200000009</v>
      </c>
      <c r="G12" s="206">
        <f>Financials!N15</f>
        <v>4.3583621620000015</v>
      </c>
      <c r="H12" s="206">
        <f>Financials!O15</f>
        <v>4.7941983782000017</v>
      </c>
      <c r="I12" s="206">
        <f>Financials!P15</f>
        <v>5.2736182160200027</v>
      </c>
      <c r="J12" s="206">
        <f>Financials!Q15</f>
        <v>5.8009800376220033</v>
      </c>
      <c r="K12" s="206">
        <f>Financials!R15</f>
        <v>6.3810780413842041</v>
      </c>
      <c r="L12" s="206">
        <f>Financials!S15</f>
        <v>7.0191858455226237</v>
      </c>
      <c r="M12" s="206">
        <f>Financials!T15</f>
        <v>7.7211044300748854</v>
      </c>
      <c r="N12" s="206">
        <f>Financials!U15</f>
        <v>8.4932148730823744</v>
      </c>
      <c r="O12" s="206">
        <f>Financials!V15</f>
        <v>9.3425363603906124</v>
      </c>
      <c r="P12" s="206">
        <f>Financials!W15</f>
        <v>10.276789996429674</v>
      </c>
      <c r="Q12" s="206">
        <f>Financials!X15</f>
        <v>11.304468996072643</v>
      </c>
      <c r="R12" s="206">
        <f>Financials!Y15</f>
        <v>12.434915895679909</v>
      </c>
      <c r="S12" s="206">
        <f>Financials!Z15</f>
        <v>13.678407485247901</v>
      </c>
      <c r="T12" s="206">
        <f>Financials!AA15</f>
        <v>15.046248233772692</v>
      </c>
    </row>
    <row r="13" spans="2:20" x14ac:dyDescent="0.3">
      <c r="B13" t="str">
        <f>Financials!B16</f>
        <v>Insurance</v>
      </c>
      <c r="C13" s="206">
        <f>Financials!J16</f>
        <v>0.59619</v>
      </c>
      <c r="D13" s="206">
        <f>Financials!K16</f>
        <v>0.60811380000000004</v>
      </c>
      <c r="E13" s="206">
        <f>Financials!L16</f>
        <v>0.62027607600000001</v>
      </c>
      <c r="F13" s="206">
        <f>Financials!M16</f>
        <v>0.63268159751999997</v>
      </c>
      <c r="G13" s="206">
        <f>Financials!N16</f>
        <v>0.64533522947040001</v>
      </c>
      <c r="H13" s="206">
        <f>Financials!O16</f>
        <v>0.65824193405980802</v>
      </c>
      <c r="I13" s="206">
        <f>Financials!P16</f>
        <v>0.67140677274100424</v>
      </c>
      <c r="J13" s="206">
        <f>Financials!Q16</f>
        <v>0.68483490819582438</v>
      </c>
      <c r="K13" s="206">
        <f>Financials!R16</f>
        <v>0.69853160635974088</v>
      </c>
      <c r="L13" s="206">
        <f>Financials!S16</f>
        <v>0.71250223848693572</v>
      </c>
      <c r="M13" s="206">
        <f>Financials!T16</f>
        <v>0.72675228325667429</v>
      </c>
      <c r="N13" s="206">
        <f>Financials!U16</f>
        <v>0.74128732892180782</v>
      </c>
      <c r="O13" s="206">
        <f>Financials!V16</f>
        <v>0.75611307550024398</v>
      </c>
      <c r="P13" s="206">
        <f>Financials!W16</f>
        <v>0.77123533701024871</v>
      </c>
      <c r="Q13" s="206">
        <f>Financials!X16</f>
        <v>0.78666004375045373</v>
      </c>
      <c r="R13" s="206">
        <f>Financials!Y16</f>
        <v>0.80239324462546269</v>
      </c>
      <c r="S13" s="206">
        <f>Financials!Z16</f>
        <v>0.81844110951797189</v>
      </c>
      <c r="T13" s="206">
        <f>Financials!AA16</f>
        <v>0.83480993170833129</v>
      </c>
    </row>
    <row r="14" spans="2:20" x14ac:dyDescent="0.3">
      <c r="B14" t="str">
        <f>Financials!B17</f>
        <v>Other Expenses</v>
      </c>
      <c r="C14" s="206">
        <f>Financials!J17</f>
        <v>2.0449519999999999</v>
      </c>
      <c r="D14" s="206">
        <f>Financials!K17</f>
        <v>2.1267500799999999</v>
      </c>
      <c r="E14" s="206">
        <f>Financials!L17</f>
        <v>2.2118200832000001</v>
      </c>
      <c r="F14" s="206">
        <f>Financials!M17</f>
        <v>2.3002928865280001</v>
      </c>
      <c r="G14" s="206">
        <f>Financials!N17</f>
        <v>2.3923046019891201</v>
      </c>
      <c r="H14" s="206">
        <f>Financials!O17</f>
        <v>2.4879967860686851</v>
      </c>
      <c r="I14" s="206">
        <f>Financials!P17</f>
        <v>2.5875166575114328</v>
      </c>
      <c r="J14" s="206">
        <f>Financials!Q17</f>
        <v>2.6910173238118902</v>
      </c>
      <c r="K14" s="206">
        <f>Financials!R17</f>
        <v>2.798658016764366</v>
      </c>
      <c r="L14" s="206">
        <f>Financials!S17</f>
        <v>2.9106043374349406</v>
      </c>
      <c r="M14" s="206">
        <f>Financials!T17</f>
        <v>3.0270285109323383</v>
      </c>
      <c r="N14" s="206">
        <f>Financials!U17</f>
        <v>3.1481096513696318</v>
      </c>
      <c r="O14" s="206">
        <f>Financials!V17</f>
        <v>3.2740340374244172</v>
      </c>
      <c r="P14" s="206">
        <f>Financials!W17</f>
        <v>3.4049953989213946</v>
      </c>
      <c r="Q14" s="206">
        <f>Financials!X17</f>
        <v>3.54119521487825</v>
      </c>
      <c r="R14" s="206">
        <f>Financials!Y17</f>
        <v>3.6828430234733798</v>
      </c>
      <c r="S14" s="206">
        <f>Financials!Z17</f>
        <v>3.830156744412315</v>
      </c>
      <c r="T14" s="206">
        <f>Financials!AA17</f>
        <v>3.9833630141888081</v>
      </c>
    </row>
    <row r="15" spans="2:20" x14ac:dyDescent="0.3">
      <c r="B15" t="str">
        <f>Financials!B18</f>
        <v>Major Maintenance Expense</v>
      </c>
      <c r="C15" s="206">
        <f>Financials!J18</f>
        <v>10.246617439384464</v>
      </c>
      <c r="D15" s="206">
        <f>Financials!K18</f>
        <v>10.758948311353686</v>
      </c>
      <c r="E15" s="206">
        <f>Financials!L18</f>
        <v>0</v>
      </c>
      <c r="F15" s="206">
        <f>Financials!M18</f>
        <v>0</v>
      </c>
      <c r="G15" s="206">
        <f>Financials!N18</f>
        <v>0</v>
      </c>
      <c r="H15" s="206">
        <f>Financials!O18</f>
        <v>13.077568915877356</v>
      </c>
      <c r="I15" s="206">
        <f>Financials!P18</f>
        <v>13.731447361671222</v>
      </c>
      <c r="J15" s="206">
        <f>Financials!Q18</f>
        <v>0</v>
      </c>
      <c r="K15" s="206">
        <f>Financials!R18</f>
        <v>0</v>
      </c>
      <c r="L15" s="206">
        <f>Financials!S18</f>
        <v>0</v>
      </c>
      <c r="M15" s="206">
        <f>Financials!T18</f>
        <v>16.690660089657381</v>
      </c>
      <c r="N15" s="206">
        <f>Financials!U18</f>
        <v>17.525193094140249</v>
      </c>
      <c r="O15" s="206">
        <f>Financials!V18</f>
        <v>0</v>
      </c>
      <c r="P15" s="206">
        <f>Financials!W18</f>
        <v>0</v>
      </c>
      <c r="Q15" s="206">
        <f>Financials!X18</f>
        <v>0</v>
      </c>
      <c r="R15" s="206">
        <f>Financials!Y18</f>
        <v>21.30198173838431</v>
      </c>
      <c r="S15" s="206">
        <f>Financials!Z18</f>
        <v>22.367080825303532</v>
      </c>
      <c r="T15" s="206">
        <f>Financials!AA18</f>
        <v>0</v>
      </c>
    </row>
    <row r="16" spans="2:20" x14ac:dyDescent="0.3">
      <c r="B16" s="259" t="str">
        <f>Financials!B19</f>
        <v>Total expenses</v>
      </c>
      <c r="C16" s="267">
        <f>Financials!J19</f>
        <v>16.806923439384462</v>
      </c>
      <c r="D16" s="267">
        <f>Financials!K19</f>
        <v>17.748351951353687</v>
      </c>
      <c r="E16" s="267">
        <f>Financials!L19</f>
        <v>7.4532876296000001</v>
      </c>
      <c r="F16" s="267">
        <f>Financials!M19</f>
        <v>7.9551307452640003</v>
      </c>
      <c r="G16" s="267">
        <f>Financials!N19</f>
        <v>8.4984111883241624</v>
      </c>
      <c r="H16" s="267">
        <f>Financials!O19</f>
        <v>22.164511576865074</v>
      </c>
      <c r="I16" s="267">
        <f>Financials!P19</f>
        <v>23.456354793109256</v>
      </c>
      <c r="J16" s="267">
        <f>Financials!Q19</f>
        <v>10.416892686201937</v>
      </c>
      <c r="K16" s="267">
        <f>Financials!R19</f>
        <v>11.167930497743418</v>
      </c>
      <c r="L16" s="267">
        <f>Financials!S19</f>
        <v>11.983541768009012</v>
      </c>
      <c r="M16" s="267">
        <f>Financials!T19</f>
        <v>29.560444634348372</v>
      </c>
      <c r="N16" s="267">
        <f>Financials!U19</f>
        <v>31.358500240758239</v>
      </c>
      <c r="O16" s="267">
        <f>Financials!V19</f>
        <v>14.881406578289218</v>
      </c>
      <c r="P16" s="267">
        <f>Financials!W19</f>
        <v>16.022092761534218</v>
      </c>
      <c r="Q16" s="267">
        <f>Financials!X19</f>
        <v>17.264159165041164</v>
      </c>
      <c r="R16" s="267">
        <f>Financials!Y19</f>
        <v>39.919242208916472</v>
      </c>
      <c r="S16" s="267">
        <f>Financials!Z19</f>
        <v>42.459078803505264</v>
      </c>
      <c r="T16" s="267">
        <f>Financials!AA19</f>
        <v>21.70001352425432</v>
      </c>
    </row>
    <row r="17" spans="2:20" x14ac:dyDescent="0.3">
      <c r="B17" s="265"/>
    </row>
    <row r="18" spans="2:20" x14ac:dyDescent="0.3">
      <c r="B18" s="226" t="str">
        <f>Financials!B20</f>
        <v>EBIDTA</v>
      </c>
      <c r="C18" s="267">
        <f>Financials!J20</f>
        <v>3.7282974148997994</v>
      </c>
      <c r="D18" s="267">
        <f>Financials!K20</f>
        <v>3.5660470638130164</v>
      </c>
      <c r="E18" s="267">
        <f>Financials!L20</f>
        <v>14.336087690335246</v>
      </c>
      <c r="F18" s="267">
        <f>Financials!M20</f>
        <v>14.340224686604092</v>
      </c>
      <c r="G18" s="267">
        <f>Financials!N20</f>
        <v>14.29960714216158</v>
      </c>
      <c r="H18" s="267">
        <f>Financials!O20</f>
        <v>1.1508146558644796</v>
      </c>
      <c r="I18" s="267">
        <f>Financials!P20</f>
        <v>0.42607917954781271</v>
      </c>
      <c r="J18" s="267">
        <f>Financials!Q20</f>
        <v>14.031713701508693</v>
      </c>
      <c r="K18" s="267">
        <f>Financials!R20</f>
        <v>13.819297090549272</v>
      </c>
      <c r="L18" s="267">
        <f>Financials!S20</f>
        <v>13.631701299347004</v>
      </c>
      <c r="M18" s="267">
        <f>Financials!T20</f>
        <v>-3.358428584448248</v>
      </c>
      <c r="N18" s="267">
        <f>Financials!U20</f>
        <v>-4.4575133938217775</v>
      </c>
      <c r="O18" s="267">
        <f>Financials!V20</f>
        <v>12.654173908112222</v>
      </c>
      <c r="P18" s="267">
        <f>Financials!W20</f>
        <v>12.137053789905071</v>
      </c>
      <c r="Q18" s="267">
        <f>Financials!X20</f>
        <v>11.527883729937386</v>
      </c>
      <c r="R18" s="267">
        <f>Financials!Y20</f>
        <v>-10.449732120853895</v>
      </c>
      <c r="S18" s="267">
        <f>Financials!Z20</f>
        <v>-12.30103346846753</v>
      </c>
      <c r="T18" s="267">
        <f>Financials!AA20</f>
        <v>9.1495736202224869</v>
      </c>
    </row>
    <row r="19" spans="2:20" x14ac:dyDescent="0.3">
      <c r="B19" t="str">
        <f>Financials!B21</f>
        <v>Depreciation</v>
      </c>
      <c r="C19" s="272">
        <f ca="1">Financials!J21</f>
        <v>10.886250229300195</v>
      </c>
      <c r="D19" s="272">
        <f ca="1">Financials!K21</f>
        <v>10.886250229300195</v>
      </c>
      <c r="E19" s="272">
        <f ca="1">Financials!L21</f>
        <v>10.886250229300195</v>
      </c>
      <c r="F19" s="272">
        <f ca="1">Financials!M21</f>
        <v>10.886250229300195</v>
      </c>
      <c r="G19" s="272">
        <f ca="1">Financials!N21</f>
        <v>10.886250229300195</v>
      </c>
      <c r="H19" s="272">
        <f ca="1">Financials!O21</f>
        <v>10.886250229300195</v>
      </c>
      <c r="I19" s="272">
        <f ca="1">Financials!P21</f>
        <v>10.886250229300195</v>
      </c>
      <c r="J19" s="272">
        <f ca="1">Financials!Q21</f>
        <v>10.886250229300195</v>
      </c>
      <c r="K19" s="272">
        <f ca="1">Financials!R21</f>
        <v>10.886250229300195</v>
      </c>
      <c r="L19" s="272">
        <f ca="1">Financials!S21</f>
        <v>10.886250229300195</v>
      </c>
      <c r="M19" s="272">
        <f ca="1">Financials!T21</f>
        <v>10.886250229300195</v>
      </c>
      <c r="N19" s="272">
        <f ca="1">Financials!U21</f>
        <v>10.886250229300195</v>
      </c>
      <c r="O19" s="272">
        <f ca="1">Financials!V21</f>
        <v>10.886250229300195</v>
      </c>
      <c r="P19" s="272">
        <f ca="1">Financials!W21</f>
        <v>10.886250229300195</v>
      </c>
      <c r="Q19" s="272">
        <f ca="1">Financials!X21</f>
        <v>10.886250229300195</v>
      </c>
      <c r="R19" s="272">
        <f ca="1">Financials!Y21</f>
        <v>10.886250229300195</v>
      </c>
      <c r="S19" s="272">
        <f ca="1">Financials!Z21</f>
        <v>10.886250229300195</v>
      </c>
      <c r="T19" s="272">
        <f ca="1">Financials!AA21</f>
        <v>10.886250229300195</v>
      </c>
    </row>
    <row r="20" spans="2:20" x14ac:dyDescent="0.3">
      <c r="B20" t="str">
        <f>Financials!B22</f>
        <v>Amortisation</v>
      </c>
      <c r="C20" s="272">
        <f ca="1">Financials!J22</f>
        <v>0</v>
      </c>
      <c r="D20" s="272">
        <f ca="1">Financials!K22</f>
        <v>0</v>
      </c>
      <c r="E20" s="272">
        <f ca="1">Financials!L22</f>
        <v>0</v>
      </c>
      <c r="F20" s="272">
        <f ca="1">Financials!M22</f>
        <v>0</v>
      </c>
      <c r="G20" s="272">
        <f ca="1">Financials!N22</f>
        <v>0</v>
      </c>
      <c r="H20" s="272">
        <f ca="1">Financials!O22</f>
        <v>0</v>
      </c>
      <c r="I20" s="272">
        <f ca="1">Financials!P22</f>
        <v>0</v>
      </c>
      <c r="J20" s="272">
        <f ca="1">Financials!Q22</f>
        <v>0</v>
      </c>
      <c r="K20" s="272">
        <f ca="1">Financials!R22</f>
        <v>0</v>
      </c>
      <c r="L20" s="272">
        <f ca="1">Financials!S22</f>
        <v>0</v>
      </c>
      <c r="M20" s="272">
        <f ca="1">Financials!T22</f>
        <v>0</v>
      </c>
      <c r="N20" s="272">
        <f ca="1">Financials!U22</f>
        <v>0</v>
      </c>
      <c r="O20" s="272">
        <f ca="1">Financials!V22</f>
        <v>0</v>
      </c>
      <c r="P20" s="272">
        <f ca="1">Financials!W22</f>
        <v>0</v>
      </c>
      <c r="Q20" s="272">
        <f ca="1">Financials!X22</f>
        <v>0</v>
      </c>
      <c r="R20" s="272">
        <f ca="1">Financials!Y22</f>
        <v>0</v>
      </c>
      <c r="S20" s="272">
        <f ca="1">Financials!Z22</f>
        <v>0</v>
      </c>
      <c r="T20" s="272">
        <f ca="1">Financials!AA22</f>
        <v>0</v>
      </c>
    </row>
    <row r="22" spans="2:20" x14ac:dyDescent="0.3">
      <c r="B22" s="226" t="s">
        <v>407</v>
      </c>
      <c r="C22" s="267">
        <f ca="1">C18-C19-C20</f>
        <v>-7.1579528144003959</v>
      </c>
      <c r="D22" s="267">
        <f t="shared" ref="D22:G22" ca="1" si="1">D18-D19-D20</f>
        <v>-7.3202031654871789</v>
      </c>
      <c r="E22" s="267">
        <f t="shared" ca="1" si="1"/>
        <v>3.4498374610350506</v>
      </c>
      <c r="F22" s="267">
        <f t="shared" ca="1" si="1"/>
        <v>3.4539744573038966</v>
      </c>
      <c r="G22" s="267">
        <f t="shared" ca="1" si="1"/>
        <v>3.413356912861385</v>
      </c>
      <c r="H22" s="267">
        <f t="shared" ref="H22:T22" ca="1" si="2">H18-H19-H20</f>
        <v>-9.7354355734357156</v>
      </c>
      <c r="I22" s="267">
        <f t="shared" ca="1" si="2"/>
        <v>-10.460171049752383</v>
      </c>
      <c r="J22" s="267">
        <f t="shared" ca="1" si="2"/>
        <v>3.1454634722084975</v>
      </c>
      <c r="K22" s="267">
        <f t="shared" ca="1" si="2"/>
        <v>2.9330468612490765</v>
      </c>
      <c r="L22" s="267">
        <f t="shared" ca="1" si="2"/>
        <v>2.7454510700468084</v>
      </c>
      <c r="M22" s="267">
        <f t="shared" ca="1" si="2"/>
        <v>-14.244678813748443</v>
      </c>
      <c r="N22" s="267">
        <f t="shared" ca="1" si="2"/>
        <v>-15.343763623121973</v>
      </c>
      <c r="O22" s="267">
        <f t="shared" ca="1" si="2"/>
        <v>1.7679236788120267</v>
      </c>
      <c r="P22" s="267">
        <f t="shared" ca="1" si="2"/>
        <v>1.2508035606048757</v>
      </c>
      <c r="Q22" s="267">
        <f t="shared" ca="1" si="2"/>
        <v>0.64163350063719093</v>
      </c>
      <c r="R22" s="267">
        <f t="shared" ca="1" si="2"/>
        <v>-21.33598235015409</v>
      </c>
      <c r="S22" s="267">
        <f t="shared" ca="1" si="2"/>
        <v>-23.187283697767725</v>
      </c>
      <c r="T22" s="267">
        <f t="shared" ca="1" si="2"/>
        <v>-1.7366766090777084</v>
      </c>
    </row>
    <row r="23" spans="2:20" x14ac:dyDescent="0.3">
      <c r="B23" t="str">
        <f>Financials!B23</f>
        <v>Finance Cost</v>
      </c>
      <c r="C23" s="206">
        <f>Financials!J23</f>
        <v>0</v>
      </c>
      <c r="D23" s="206">
        <f>Financials!K23</f>
        <v>0</v>
      </c>
      <c r="E23" s="206">
        <f>Financials!L23</f>
        <v>0</v>
      </c>
      <c r="F23" s="206">
        <f>Financials!M23</f>
        <v>0</v>
      </c>
      <c r="G23" s="206">
        <f>Financials!N23</f>
        <v>0</v>
      </c>
      <c r="H23" s="206">
        <f>Financials!O23</f>
        <v>0</v>
      </c>
      <c r="I23" s="206">
        <f>Financials!P23</f>
        <v>0</v>
      </c>
      <c r="J23" s="206">
        <f>Financials!Q23</f>
        <v>0</v>
      </c>
      <c r="K23" s="206">
        <f>Financials!R23</f>
        <v>0</v>
      </c>
      <c r="L23" s="206">
        <f>Financials!S23</f>
        <v>0</v>
      </c>
      <c r="M23" s="206">
        <f>Financials!T23</f>
        <v>0</v>
      </c>
      <c r="N23" s="206">
        <f>Financials!U23</f>
        <v>0</v>
      </c>
      <c r="O23" s="206">
        <f>Financials!V23</f>
        <v>0</v>
      </c>
      <c r="P23" s="206">
        <f>Financials!W23</f>
        <v>0</v>
      </c>
      <c r="Q23" s="206">
        <f>Financials!X23</f>
        <v>0</v>
      </c>
      <c r="R23" s="206">
        <f>Financials!Y23</f>
        <v>0</v>
      </c>
      <c r="S23" s="206">
        <f>Financials!Z23</f>
        <v>0</v>
      </c>
      <c r="T23" s="206">
        <f>Financials!AA23</f>
        <v>0</v>
      </c>
    </row>
    <row r="25" spans="2:20" x14ac:dyDescent="0.3">
      <c r="B25" s="226" t="str">
        <f>Financials!B25</f>
        <v>PBT</v>
      </c>
      <c r="C25" s="267">
        <f ca="1">Financials!J25</f>
        <v>-7.1579528144003959</v>
      </c>
      <c r="D25" s="267">
        <f ca="1">Financials!K25</f>
        <v>-7.3202031654871789</v>
      </c>
      <c r="E25" s="267">
        <f ca="1">Financials!L25</f>
        <v>3.4498374610350506</v>
      </c>
      <c r="F25" s="267">
        <f ca="1">Financials!M25</f>
        <v>3.4539744573038966</v>
      </c>
      <c r="G25" s="267">
        <f ca="1">Financials!N25</f>
        <v>3.413356912861385</v>
      </c>
      <c r="H25" s="267">
        <f ca="1">Financials!O25</f>
        <v>-9.7354355734357156</v>
      </c>
      <c r="I25" s="267">
        <f ca="1">Financials!P25</f>
        <v>-10.460171049752383</v>
      </c>
      <c r="J25" s="267">
        <f ca="1">Financials!Q25</f>
        <v>3.1454634722084975</v>
      </c>
      <c r="K25" s="267">
        <f ca="1">Financials!R25</f>
        <v>2.9330468612490765</v>
      </c>
      <c r="L25" s="267">
        <f ca="1">Financials!S25</f>
        <v>2.7454510700468084</v>
      </c>
      <c r="M25" s="267">
        <f ca="1">Financials!T25</f>
        <v>-14.244678813748443</v>
      </c>
      <c r="N25" s="267">
        <f ca="1">Financials!U25</f>
        <v>-15.343763623121973</v>
      </c>
      <c r="O25" s="267">
        <f ca="1">Financials!V25</f>
        <v>1.7679236788120267</v>
      </c>
      <c r="P25" s="267">
        <f ca="1">Financials!W25</f>
        <v>1.2508035606048757</v>
      </c>
      <c r="Q25" s="267">
        <f ca="1">Financials!X25</f>
        <v>0.64163350063719093</v>
      </c>
      <c r="R25" s="267">
        <f ca="1">Financials!Y25</f>
        <v>-21.33598235015409</v>
      </c>
      <c r="S25" s="267">
        <f ca="1">Financials!Z25</f>
        <v>-23.187283697767725</v>
      </c>
      <c r="T25" s="267">
        <f ca="1">Financials!AA25</f>
        <v>-1.7366766090777084</v>
      </c>
    </row>
    <row r="26" spans="2:20" x14ac:dyDescent="0.3">
      <c r="B26" t="str">
        <f>Financials!B26</f>
        <v>Tax</v>
      </c>
      <c r="C26" s="206">
        <f>Financials!J26</f>
        <v>0</v>
      </c>
      <c r="D26" s="206">
        <f>Financials!K26</f>
        <v>0</v>
      </c>
      <c r="E26" s="206">
        <f>Financials!L26</f>
        <v>0</v>
      </c>
      <c r="F26" s="206">
        <f>Financials!M26</f>
        <v>0</v>
      </c>
      <c r="G26" s="206">
        <f>Financials!N26</f>
        <v>0</v>
      </c>
      <c r="H26" s="206">
        <f>Financials!O26</f>
        <v>0</v>
      </c>
      <c r="I26" s="206">
        <f>Financials!P26</f>
        <v>0</v>
      </c>
      <c r="J26" s="206">
        <f>Financials!Q26</f>
        <v>0</v>
      </c>
      <c r="K26" s="206">
        <f>Financials!R26</f>
        <v>0</v>
      </c>
      <c r="L26" s="206">
        <f>Financials!S26</f>
        <v>0</v>
      </c>
      <c r="M26" s="206">
        <f>Financials!T26</f>
        <v>0</v>
      </c>
      <c r="N26" s="206">
        <f>Financials!U26</f>
        <v>0</v>
      </c>
      <c r="O26" s="206">
        <f>Financials!V26</f>
        <v>0</v>
      </c>
      <c r="P26" s="206">
        <f>Financials!W26</f>
        <v>0</v>
      </c>
      <c r="Q26" s="206">
        <f>Financials!X26</f>
        <v>0</v>
      </c>
      <c r="R26" s="206">
        <f>Financials!Y26</f>
        <v>0</v>
      </c>
      <c r="S26" s="206">
        <f>Financials!Z26</f>
        <v>0</v>
      </c>
      <c r="T26" s="206">
        <f>Financials!AA26</f>
        <v>0</v>
      </c>
    </row>
    <row r="27" spans="2:20" x14ac:dyDescent="0.3">
      <c r="B27" s="226" t="str">
        <f>Financials!B27</f>
        <v>PAT</v>
      </c>
      <c r="C27" s="267">
        <f ca="1">Financials!J27</f>
        <v>-7.1579528144003959</v>
      </c>
      <c r="D27" s="267">
        <f ca="1">Financials!K27</f>
        <v>-7.3202031654871789</v>
      </c>
      <c r="E27" s="267">
        <f ca="1">Financials!L27</f>
        <v>3.4498374610350506</v>
      </c>
      <c r="F27" s="267">
        <f ca="1">Financials!M27</f>
        <v>3.4539744573038966</v>
      </c>
      <c r="G27" s="267">
        <f ca="1">Financials!N27</f>
        <v>3.413356912861385</v>
      </c>
      <c r="H27" s="267">
        <f ca="1">Financials!O27</f>
        <v>-9.7354355734357156</v>
      </c>
      <c r="I27" s="267">
        <f ca="1">Financials!P27</f>
        <v>-10.460171049752383</v>
      </c>
      <c r="J27" s="267">
        <f ca="1">Financials!Q27</f>
        <v>3.1454634722084975</v>
      </c>
      <c r="K27" s="267">
        <f ca="1">Financials!R27</f>
        <v>2.9330468612490765</v>
      </c>
      <c r="L27" s="267">
        <f ca="1">Financials!S27</f>
        <v>2.7454510700468084</v>
      </c>
      <c r="M27" s="267">
        <f ca="1">Financials!T27</f>
        <v>-14.244678813748443</v>
      </c>
      <c r="N27" s="267">
        <f ca="1">Financials!U27</f>
        <v>-15.343763623121973</v>
      </c>
      <c r="O27" s="267">
        <f ca="1">Financials!V27</f>
        <v>1.7679236788120267</v>
      </c>
      <c r="P27" s="267">
        <f ca="1">Financials!W27</f>
        <v>1.2508035606048757</v>
      </c>
      <c r="Q27" s="267">
        <f ca="1">Financials!X27</f>
        <v>0.64163350063719093</v>
      </c>
      <c r="R27" s="267">
        <f ca="1">Financials!Y27</f>
        <v>-21.33598235015409</v>
      </c>
      <c r="S27" s="267">
        <f ca="1">Financials!Z27</f>
        <v>-23.187283697767725</v>
      </c>
      <c r="T27" s="267">
        <f ca="1">Financials!AA27</f>
        <v>-1.7366766090777084</v>
      </c>
    </row>
    <row r="29" spans="2:20" x14ac:dyDescent="0.3">
      <c r="B29" s="266" t="s">
        <v>462</v>
      </c>
      <c r="C29" s="268">
        <f>C18/C10</f>
        <v>0.18155623654380931</v>
      </c>
      <c r="D29" s="268">
        <f>D18/D10</f>
        <v>0.16730694875682497</v>
      </c>
      <c r="E29" s="268">
        <f t="shared" ref="E29:G29" si="3">E18/E10</f>
        <v>0.65793936172273204</v>
      </c>
      <c r="F29" s="268">
        <f t="shared" si="3"/>
        <v>0.64319336511257164</v>
      </c>
      <c r="G29" s="268">
        <f t="shared" si="3"/>
        <v>0.62723026777463375</v>
      </c>
      <c r="H29" s="268">
        <f t="shared" ref="H29:T29" si="4">H18/H10</f>
        <v>4.9358719855654036E-2</v>
      </c>
      <c r="I29" s="268">
        <f t="shared" si="4"/>
        <v>1.7840693290961447E-2</v>
      </c>
      <c r="J29" s="268">
        <f t="shared" si="4"/>
        <v>0.57392693387063132</v>
      </c>
      <c r="K29" s="268">
        <f t="shared" si="4"/>
        <v>0.55305443718069991</v>
      </c>
      <c r="L29" s="268">
        <f t="shared" si="4"/>
        <v>0.53217145991947279</v>
      </c>
      <c r="M29" s="268">
        <f t="shared" si="4"/>
        <v>-0.12817443428980152</v>
      </c>
      <c r="N29" s="268">
        <f t="shared" si="4"/>
        <v>-0.16570073875670505</v>
      </c>
      <c r="O29" s="268">
        <f t="shared" si="4"/>
        <v>0.45955718690446851</v>
      </c>
      <c r="P29" s="268">
        <f t="shared" si="4"/>
        <v>0.43101639347392484</v>
      </c>
      <c r="Q29" s="268">
        <f t="shared" si="4"/>
        <v>0.40038436216514167</v>
      </c>
      <c r="R29" s="268">
        <f t="shared" si="4"/>
        <v>-0.35459470108689867</v>
      </c>
      <c r="S29" s="268">
        <f t="shared" si="4"/>
        <v>-0.40788563488815177</v>
      </c>
      <c r="T29" s="268">
        <f t="shared" si="4"/>
        <v>0.29658658241916186</v>
      </c>
    </row>
    <row r="30" spans="2:20" x14ac:dyDescent="0.3">
      <c r="B30" s="266" t="s">
        <v>461</v>
      </c>
      <c r="C30" s="268">
        <f ca="1">C22/C10</f>
        <v>-0.34856955594451433</v>
      </c>
      <c r="D30" s="268">
        <f t="shared" ref="D30:G30" ca="1" si="5">D22/D10</f>
        <v>-0.34343934165248274</v>
      </c>
      <c r="E30" s="268">
        <f t="shared" ca="1" si="5"/>
        <v>0.15832658854973097</v>
      </c>
      <c r="F30" s="268">
        <f t="shared" ca="1" si="5"/>
        <v>0.1549190129692628</v>
      </c>
      <c r="G30" s="268">
        <f t="shared" ca="1" si="5"/>
        <v>0.14972164963553036</v>
      </c>
      <c r="H30" s="268">
        <f t="shared" ref="H30:T30" ca="1" si="6">H22/H10</f>
        <v>-0.41755519422110082</v>
      </c>
      <c r="I30" s="268">
        <f t="shared" ca="1" si="6"/>
        <v>-0.43798597168647896</v>
      </c>
      <c r="J30" s="268">
        <f t="shared" ca="1" si="6"/>
        <v>0.12865614597115035</v>
      </c>
      <c r="K30" s="268">
        <f t="shared" ca="1" si="6"/>
        <v>0.11738184441971874</v>
      </c>
      <c r="L30" s="268">
        <f t="shared" ca="1" si="6"/>
        <v>0.10718036377119539</v>
      </c>
      <c r="M30" s="268">
        <f t="shared" ca="1" si="6"/>
        <v>-0.54364819816232202</v>
      </c>
      <c r="N30" s="268">
        <f t="shared" ca="1" si="6"/>
        <v>-0.57037920989390589</v>
      </c>
      <c r="O30" s="268">
        <f t="shared" ca="1" si="6"/>
        <v>6.4205062961542547E-2</v>
      </c>
      <c r="P30" s="268">
        <f t="shared" ca="1" si="6"/>
        <v>4.4419086292973746E-2</v>
      </c>
      <c r="Q30" s="268">
        <f t="shared" ca="1" si="6"/>
        <v>2.2285098107751655E-2</v>
      </c>
      <c r="R30" s="268">
        <f t="shared" ca="1" si="6"/>
        <v>-0.72400193577689664</v>
      </c>
      <c r="S30" s="268">
        <f t="shared" ca="1" si="6"/>
        <v>-0.76885897080433951</v>
      </c>
      <c r="T30" s="268">
        <f t="shared" ca="1" si="6"/>
        <v>-5.6294970851453886E-2</v>
      </c>
    </row>
    <row r="31" spans="2:20" x14ac:dyDescent="0.3">
      <c r="B31" s="266" t="s">
        <v>463</v>
      </c>
      <c r="C31" s="268">
        <f ca="1">C27/C10</f>
        <v>-0.34856955594451433</v>
      </c>
      <c r="D31" s="268">
        <f t="shared" ref="D31:G31" ca="1" si="7">D27/D10</f>
        <v>-0.34343934165248274</v>
      </c>
      <c r="E31" s="268">
        <f t="shared" ca="1" si="7"/>
        <v>0.15832658854973097</v>
      </c>
      <c r="F31" s="268">
        <f t="shared" ca="1" si="7"/>
        <v>0.1549190129692628</v>
      </c>
      <c r="G31" s="268">
        <f t="shared" ca="1" si="7"/>
        <v>0.14972164963553036</v>
      </c>
      <c r="H31" s="268">
        <f t="shared" ref="H31:T31" ca="1" si="8">H27/H10</f>
        <v>-0.41755519422110082</v>
      </c>
      <c r="I31" s="268">
        <f t="shared" ca="1" si="8"/>
        <v>-0.43798597168647896</v>
      </c>
      <c r="J31" s="268">
        <f t="shared" ca="1" si="8"/>
        <v>0.12865614597115035</v>
      </c>
      <c r="K31" s="268">
        <f t="shared" ca="1" si="8"/>
        <v>0.11738184441971874</v>
      </c>
      <c r="L31" s="268">
        <f t="shared" ca="1" si="8"/>
        <v>0.10718036377119539</v>
      </c>
      <c r="M31" s="268">
        <f t="shared" ca="1" si="8"/>
        <v>-0.54364819816232202</v>
      </c>
      <c r="N31" s="268">
        <f t="shared" ca="1" si="8"/>
        <v>-0.57037920989390589</v>
      </c>
      <c r="O31" s="268">
        <f t="shared" ca="1" si="8"/>
        <v>6.4205062961542547E-2</v>
      </c>
      <c r="P31" s="268">
        <f t="shared" ca="1" si="8"/>
        <v>4.4419086292973746E-2</v>
      </c>
      <c r="Q31" s="268">
        <f t="shared" ca="1" si="8"/>
        <v>2.2285098107751655E-2</v>
      </c>
      <c r="R31" s="268">
        <f t="shared" ca="1" si="8"/>
        <v>-0.72400193577689664</v>
      </c>
      <c r="S31" s="268">
        <f t="shared" ca="1" si="8"/>
        <v>-0.76885897080433951</v>
      </c>
      <c r="T31" s="268">
        <f t="shared" ca="1" si="8"/>
        <v>-5.6294970851453886E-2</v>
      </c>
    </row>
    <row r="32" spans="2:20" x14ac:dyDescent="0.3">
      <c r="B32" s="254" t="s">
        <v>460</v>
      </c>
      <c r="C32" s="269"/>
      <c r="D32" s="270">
        <f>D10/C10-1</f>
        <v>3.7943500408951447E-2</v>
      </c>
      <c r="E32" s="270">
        <f t="shared" ref="E32:G32" si="9">E10/D10-1</f>
        <v>2.2284292624463076E-2</v>
      </c>
      <c r="F32" s="270">
        <f t="shared" si="9"/>
        <v>2.3221414313329136E-2</v>
      </c>
      <c r="G32" s="270">
        <f t="shared" si="9"/>
        <v>2.2545632885455857E-2</v>
      </c>
      <c r="H32" s="270">
        <f t="shared" ref="H32" si="10">H10/G10-1</f>
        <v>2.2690915269247824E-2</v>
      </c>
      <c r="I32" s="270">
        <f t="shared" ref="I32" si="11">I10/H10-1</f>
        <v>2.4323388584261751E-2</v>
      </c>
      <c r="J32" s="270">
        <f t="shared" ref="J32" si="12">J10/I10-1</f>
        <v>2.3706646303378154E-2</v>
      </c>
      <c r="K32" s="270">
        <f t="shared" ref="K32" si="13">K10/J10-1</f>
        <v>2.2030752675244791E-2</v>
      </c>
      <c r="L32" s="270">
        <f t="shared" ref="L32" si="14">L10/K10-1</f>
        <v>2.5133459758359455E-2</v>
      </c>
      <c r="M32" s="270">
        <f t="shared" ref="M32" si="15">M10/L10-1</f>
        <v>2.2907179955355961E-2</v>
      </c>
      <c r="N32" s="270">
        <f t="shared" ref="N32" si="16">N10/M10-1</f>
        <v>2.6676222001589256E-2</v>
      </c>
      <c r="O32" s="270">
        <f t="shared" ref="O32" si="17">O10/N10-1</f>
        <v>2.3589976199599683E-2</v>
      </c>
      <c r="P32" s="270">
        <f t="shared" ref="P32" si="18">P10/O10-1</f>
        <v>2.2645829651050997E-2</v>
      </c>
      <c r="Q32" s="270">
        <f t="shared" ref="Q32" si="19">Q10/P10-1</f>
        <v>2.2475693373132932E-2</v>
      </c>
      <c r="R32" s="270">
        <f t="shared" ref="R32" si="20">R10/Q10-1</f>
        <v>2.3529667399952992E-2</v>
      </c>
      <c r="S32" s="270">
        <f t="shared" ref="S32" si="21">S10/R10-1</f>
        <v>2.3364326210976394E-2</v>
      </c>
      <c r="T32" s="270">
        <f t="shared" ref="T32" si="22">T10/S10-1</f>
        <v>2.2930591215593044E-2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5"/>
  <sheetViews>
    <sheetView topLeftCell="A10" workbookViewId="0">
      <selection activeCell="J34" sqref="J34"/>
    </sheetView>
  </sheetViews>
  <sheetFormatPr defaultRowHeight="14.4" x14ac:dyDescent="0.3"/>
  <cols>
    <col min="2" max="2" width="25" customWidth="1"/>
    <col min="3" max="3" width="12.6640625" customWidth="1"/>
    <col min="4" max="8" width="9.77734375" hidden="1" customWidth="1"/>
    <col min="9" max="23" width="9.88671875" bestFit="1" customWidth="1"/>
    <col min="24" max="25" width="10.21875" bestFit="1" customWidth="1"/>
    <col min="26" max="27" width="9.88671875" bestFit="1" customWidth="1"/>
  </cols>
  <sheetData>
    <row r="1" spans="2:27" ht="18" x14ac:dyDescent="0.35">
      <c r="B1" s="213" t="s">
        <v>436</v>
      </c>
      <c r="C1" s="214"/>
      <c r="D1" s="214"/>
      <c r="E1" s="214"/>
      <c r="F1" s="214"/>
      <c r="G1" s="214"/>
      <c r="H1" s="214"/>
      <c r="I1" s="214"/>
      <c r="J1" s="214"/>
      <c r="K1" s="214"/>
      <c r="L1" s="214"/>
      <c r="M1" s="214"/>
      <c r="N1" s="214"/>
      <c r="O1" s="214"/>
      <c r="P1" s="214"/>
      <c r="Q1" s="214"/>
      <c r="R1" s="214"/>
      <c r="S1" s="214"/>
      <c r="T1" s="214"/>
      <c r="U1" s="214"/>
      <c r="V1" s="214"/>
      <c r="W1" s="214"/>
      <c r="X1" s="214"/>
      <c r="Y1" s="214"/>
      <c r="Z1" s="214"/>
      <c r="AA1" s="214"/>
    </row>
    <row r="3" spans="2:27" x14ac:dyDescent="0.3">
      <c r="B3" s="215" t="s">
        <v>418</v>
      </c>
      <c r="C3" s="216"/>
      <c r="D3" s="216"/>
      <c r="E3" s="216"/>
      <c r="F3" s="216"/>
      <c r="G3" s="216"/>
      <c r="H3" s="216"/>
      <c r="I3" s="216"/>
      <c r="J3" s="216"/>
      <c r="K3" s="216"/>
      <c r="L3" s="216"/>
      <c r="M3" s="216"/>
      <c r="N3" s="216"/>
      <c r="O3" s="216"/>
      <c r="P3" s="216"/>
      <c r="Q3" s="216"/>
      <c r="R3" s="216"/>
      <c r="S3" s="216"/>
      <c r="T3" s="216"/>
      <c r="U3" s="216"/>
      <c r="V3" s="216"/>
      <c r="W3" s="216"/>
      <c r="X3" s="216"/>
      <c r="Y3" s="216"/>
      <c r="Z3" s="216"/>
      <c r="AA3" s="216"/>
    </row>
    <row r="5" spans="2:27" x14ac:dyDescent="0.3">
      <c r="B5" s="217" t="s">
        <v>419</v>
      </c>
      <c r="C5" s="217"/>
      <c r="D5" s="218">
        <v>43190</v>
      </c>
      <c r="E5" s="218">
        <f t="shared" ref="E5:AA5" si="0">EOMONTH(D5,12)</f>
        <v>43555</v>
      </c>
      <c r="F5" s="218">
        <f t="shared" si="0"/>
        <v>43921</v>
      </c>
      <c r="G5" s="218">
        <f t="shared" si="0"/>
        <v>44286</v>
      </c>
      <c r="H5" s="218">
        <f t="shared" si="0"/>
        <v>44651</v>
      </c>
      <c r="I5" s="219">
        <f t="shared" si="0"/>
        <v>45016</v>
      </c>
      <c r="J5" s="219">
        <f t="shared" si="0"/>
        <v>45382</v>
      </c>
      <c r="K5" s="219">
        <f t="shared" si="0"/>
        <v>45747</v>
      </c>
      <c r="L5" s="219">
        <f t="shared" si="0"/>
        <v>46112</v>
      </c>
      <c r="M5" s="219">
        <f>EOMONTH(L5,12)</f>
        <v>46477</v>
      </c>
      <c r="N5" s="219">
        <f t="shared" si="0"/>
        <v>46843</v>
      </c>
      <c r="O5" s="219">
        <f t="shared" si="0"/>
        <v>47208</v>
      </c>
      <c r="P5" s="219">
        <f t="shared" si="0"/>
        <v>47573</v>
      </c>
      <c r="Q5" s="219">
        <f t="shared" si="0"/>
        <v>47938</v>
      </c>
      <c r="R5" s="219">
        <f t="shared" si="0"/>
        <v>48304</v>
      </c>
      <c r="S5" s="219">
        <f t="shared" si="0"/>
        <v>48669</v>
      </c>
      <c r="T5" s="219">
        <f t="shared" si="0"/>
        <v>49034</v>
      </c>
      <c r="U5" s="219">
        <f t="shared" si="0"/>
        <v>49399</v>
      </c>
      <c r="V5" s="219">
        <f t="shared" si="0"/>
        <v>49765</v>
      </c>
      <c r="W5" s="219">
        <f t="shared" si="0"/>
        <v>50130</v>
      </c>
      <c r="X5" s="219">
        <f t="shared" si="0"/>
        <v>50495</v>
      </c>
      <c r="Y5" s="219">
        <f t="shared" si="0"/>
        <v>50860</v>
      </c>
      <c r="Z5" s="219">
        <f t="shared" si="0"/>
        <v>51226</v>
      </c>
      <c r="AA5" s="219">
        <f t="shared" si="0"/>
        <v>51591</v>
      </c>
    </row>
    <row r="6" spans="2:27" x14ac:dyDescent="0.3">
      <c r="B6" t="str">
        <f>Financials!B10</f>
        <v>Toll Revenue</v>
      </c>
      <c r="D6" s="207">
        <f>Financials!E10</f>
        <v>44.875100000000003</v>
      </c>
      <c r="E6" s="207">
        <f>Financials!F10</f>
        <v>36.195500000000003</v>
      </c>
      <c r="F6" s="207">
        <f>Financials!G10</f>
        <v>30.06</v>
      </c>
      <c r="G6" s="207">
        <f>Financials!H10</f>
        <v>19.0335</v>
      </c>
      <c r="H6" s="207">
        <f>Financials!I10</f>
        <v>20.059999999999999</v>
      </c>
      <c r="I6" s="207">
        <f>Financials!J10</f>
        <v>20.535220854284262</v>
      </c>
      <c r="J6" s="207">
        <f>Financials!K10</f>
        <v>21.314399015166703</v>
      </c>
      <c r="K6" s="207">
        <f>Financials!L10</f>
        <v>21.789375319935246</v>
      </c>
      <c r="L6" s="207">
        <f>Financials!M10</f>
        <v>22.295355431868092</v>
      </c>
      <c r="M6" s="207">
        <f>Financials!N10</f>
        <v>22.798018330485743</v>
      </c>
      <c r="N6" s="207">
        <f>Financials!O10</f>
        <v>23.315326232729554</v>
      </c>
      <c r="O6" s="207">
        <f>Financials!P10</f>
        <v>23.882433972657068</v>
      </c>
      <c r="P6" s="207">
        <f>Financials!Q10</f>
        <v>24.44860638771063</v>
      </c>
      <c r="Q6" s="207">
        <f>Financials!R10</f>
        <v>24.98722758829269</v>
      </c>
      <c r="R6" s="207">
        <f>Financials!S10</f>
        <v>25.615243067356015</v>
      </c>
      <c r="S6" s="207">
        <f>Financials!T10</f>
        <v>26.202016049900124</v>
      </c>
      <c r="T6" s="207">
        <f>Financials!U10</f>
        <v>26.900986846936462</v>
      </c>
      <c r="U6" s="207">
        <f>Financials!V10</f>
        <v>27.53558048640144</v>
      </c>
      <c r="V6" s="207">
        <f>Financials!W10</f>
        <v>28.159146551439289</v>
      </c>
      <c r="W6" s="207">
        <f>Financials!X10</f>
        <v>28.79204289497855</v>
      </c>
      <c r="X6" s="207">
        <f>Financials!Y10</f>
        <v>29.469510088062577</v>
      </c>
      <c r="Y6" s="207">
        <f>Financials!Z10</f>
        <v>30.158045335037734</v>
      </c>
      <c r="Z6" s="207">
        <f>Financials!AA10</f>
        <v>30.849587144476807</v>
      </c>
      <c r="AA6" s="207">
        <f>Financials!AB10</f>
        <v>15.822773237874342</v>
      </c>
    </row>
    <row r="7" spans="2:27" x14ac:dyDescent="0.3">
      <c r="B7" s="136" t="str">
        <f>Financials!B20</f>
        <v>EBIDTA</v>
      </c>
      <c r="D7" s="207">
        <f>Financials!E20</f>
        <v>33.370800000000003</v>
      </c>
      <c r="E7" s="207">
        <f>Financials!F20</f>
        <v>23.8489</v>
      </c>
      <c r="F7" s="207">
        <f>Financials!G20</f>
        <v>27.194800000000001</v>
      </c>
      <c r="G7" s="207">
        <f>Financials!H20</f>
        <v>14.211899999999998</v>
      </c>
      <c r="H7" s="207">
        <f>Financials!I20</f>
        <v>13.896899999999999</v>
      </c>
      <c r="I7" s="207">
        <f>Financials!J20</f>
        <v>3.7282974148997994</v>
      </c>
      <c r="J7" s="207">
        <f>Financials!K20</f>
        <v>3.5660470638130164</v>
      </c>
      <c r="K7" s="207">
        <f>Financials!L20</f>
        <v>14.336087690335246</v>
      </c>
      <c r="L7" s="207">
        <f>Financials!M20</f>
        <v>14.340224686604092</v>
      </c>
      <c r="M7" s="207">
        <f>Financials!N20</f>
        <v>14.29960714216158</v>
      </c>
      <c r="N7" s="207">
        <f>Financials!O20</f>
        <v>1.1508146558644796</v>
      </c>
      <c r="O7" s="207">
        <f>Financials!P20</f>
        <v>0.42607917954781271</v>
      </c>
      <c r="P7" s="207">
        <f>Financials!Q20</f>
        <v>14.031713701508693</v>
      </c>
      <c r="Q7" s="207">
        <f>Financials!R20</f>
        <v>13.819297090549272</v>
      </c>
      <c r="R7" s="207">
        <f>Financials!S20</f>
        <v>13.631701299347004</v>
      </c>
      <c r="S7" s="207">
        <f>Financials!T20</f>
        <v>-3.358428584448248</v>
      </c>
      <c r="T7" s="207">
        <f>Financials!U20</f>
        <v>-4.4575133938217775</v>
      </c>
      <c r="U7" s="207">
        <f>Financials!V20</f>
        <v>12.654173908112222</v>
      </c>
      <c r="V7" s="207">
        <f>Financials!W20</f>
        <v>12.137053789905071</v>
      </c>
      <c r="W7" s="207">
        <f>Financials!X20</f>
        <v>11.527883729937386</v>
      </c>
      <c r="X7" s="207">
        <f>Financials!Y20</f>
        <v>-10.449732120853895</v>
      </c>
      <c r="Y7" s="207">
        <f>Financials!Z20</f>
        <v>-12.30103346846753</v>
      </c>
      <c r="Z7" s="207">
        <f>Financials!AA20</f>
        <v>9.1495736202224869</v>
      </c>
      <c r="AA7" s="207">
        <f>Financials!AB20</f>
        <v>0.14387287187304842</v>
      </c>
    </row>
    <row r="8" spans="2:27" x14ac:dyDescent="0.3">
      <c r="B8" t="s">
        <v>406</v>
      </c>
      <c r="D8" s="207">
        <f>Financials!E21+Financials!E22</f>
        <v>12.211500000000001</v>
      </c>
      <c r="E8" s="207">
        <f ca="1">Financials!F21+Financials!F22</f>
        <v>10.9628</v>
      </c>
      <c r="F8" s="207">
        <f ca="1">Financials!G21+Financials!G22</f>
        <v>15.931500000000002</v>
      </c>
      <c r="G8" s="207">
        <f ca="1">Financials!H21+Financials!H22</f>
        <v>5.6257000000000001</v>
      </c>
      <c r="H8" s="207">
        <f ca="1">Financials!I21+Financials!I22</f>
        <v>5.9933000000000005</v>
      </c>
      <c r="I8" s="207">
        <f ca="1">Financials!J21+Financials!J22</f>
        <v>10.886250229300195</v>
      </c>
      <c r="J8" s="207">
        <f ca="1">Financials!K21+Financials!K22</f>
        <v>10.886250229300195</v>
      </c>
      <c r="K8" s="207">
        <f ca="1">Financials!L21+Financials!L22</f>
        <v>10.886250229300195</v>
      </c>
      <c r="L8" s="207">
        <f ca="1">Financials!M21+Financials!M22</f>
        <v>10.886250229300195</v>
      </c>
      <c r="M8" s="207">
        <f ca="1">Financials!N21+Financials!N22</f>
        <v>10.886250229300195</v>
      </c>
      <c r="N8" s="207">
        <f ca="1">Financials!O21+Financials!O22</f>
        <v>10.886250229300195</v>
      </c>
      <c r="O8" s="207">
        <f ca="1">Financials!P21+Financials!P22</f>
        <v>10.886250229300195</v>
      </c>
      <c r="P8" s="207">
        <f ca="1">Financials!Q21+Financials!Q22</f>
        <v>10.886250229300195</v>
      </c>
      <c r="Q8" s="207">
        <f ca="1">Financials!R21+Financials!R22</f>
        <v>10.886250229300195</v>
      </c>
      <c r="R8" s="207">
        <f ca="1">Financials!S21+Financials!S22</f>
        <v>10.886250229300195</v>
      </c>
      <c r="S8" s="207">
        <f ca="1">Financials!T21+Financials!T22</f>
        <v>10.886250229300195</v>
      </c>
      <c r="T8" s="207">
        <f ca="1">Financials!U21+Financials!U22</f>
        <v>10.886250229300195</v>
      </c>
      <c r="U8" s="207">
        <f ca="1">Financials!V21+Financials!V22</f>
        <v>10.886250229300195</v>
      </c>
      <c r="V8" s="207">
        <f ca="1">Financials!W21+Financials!W22</f>
        <v>10.886250229300195</v>
      </c>
      <c r="W8" s="207">
        <f ca="1">Financials!X21+Financials!X22</f>
        <v>10.886250229300195</v>
      </c>
      <c r="X8" s="207">
        <f ca="1">Financials!Y21+Financials!Y22</f>
        <v>10.886250229300195</v>
      </c>
      <c r="Y8" s="207">
        <f ca="1">Financials!Z21+Financials!Z22</f>
        <v>10.886250229300195</v>
      </c>
      <c r="Z8" s="207">
        <f ca="1">Financials!AA21+Financials!AA22</f>
        <v>10.886250229300195</v>
      </c>
      <c r="AA8" s="207">
        <f ca="1">Financials!AB21+Financials!AB22</f>
        <v>7.2458435677150987</v>
      </c>
    </row>
    <row r="9" spans="2:27" x14ac:dyDescent="0.3">
      <c r="B9" s="136" t="s">
        <v>407</v>
      </c>
      <c r="D9" s="207">
        <f t="shared" ref="D9:AA9" si="1">D7-D8</f>
        <v>21.159300000000002</v>
      </c>
      <c r="E9" s="207">
        <f t="shared" ca="1" si="1"/>
        <v>12.886100000000001</v>
      </c>
      <c r="F9" s="207">
        <f t="shared" ca="1" si="1"/>
        <v>11.263299999999999</v>
      </c>
      <c r="G9" s="207">
        <f t="shared" ca="1" si="1"/>
        <v>8.5861999999999981</v>
      </c>
      <c r="H9" s="207">
        <f t="shared" ca="1" si="1"/>
        <v>7.9035999999999982</v>
      </c>
      <c r="I9" s="207">
        <f t="shared" ca="1" si="1"/>
        <v>-7.1579528144003959</v>
      </c>
      <c r="J9" s="207">
        <f t="shared" ca="1" si="1"/>
        <v>-7.3202031654871789</v>
      </c>
      <c r="K9" s="207">
        <f t="shared" ca="1" si="1"/>
        <v>3.4498374610350506</v>
      </c>
      <c r="L9" s="207">
        <f t="shared" ca="1" si="1"/>
        <v>3.4539744573038966</v>
      </c>
      <c r="M9" s="207">
        <f t="shared" ca="1" si="1"/>
        <v>3.413356912861385</v>
      </c>
      <c r="N9" s="207">
        <f t="shared" ca="1" si="1"/>
        <v>-9.7354355734357156</v>
      </c>
      <c r="O9" s="207">
        <f t="shared" ca="1" si="1"/>
        <v>-10.460171049752383</v>
      </c>
      <c r="P9" s="207">
        <f t="shared" ca="1" si="1"/>
        <v>3.1454634722084975</v>
      </c>
      <c r="Q9" s="207">
        <f t="shared" ca="1" si="1"/>
        <v>2.9330468612490765</v>
      </c>
      <c r="R9" s="207">
        <f t="shared" ca="1" si="1"/>
        <v>2.7454510700468084</v>
      </c>
      <c r="S9" s="207">
        <f t="shared" ca="1" si="1"/>
        <v>-14.244678813748443</v>
      </c>
      <c r="T9" s="207">
        <f t="shared" ca="1" si="1"/>
        <v>-15.343763623121973</v>
      </c>
      <c r="U9" s="207">
        <f t="shared" ca="1" si="1"/>
        <v>1.7679236788120267</v>
      </c>
      <c r="V9" s="207">
        <f t="shared" ca="1" si="1"/>
        <v>1.2508035606048757</v>
      </c>
      <c r="W9" s="207">
        <f t="shared" ca="1" si="1"/>
        <v>0.64163350063719093</v>
      </c>
      <c r="X9" s="207">
        <f t="shared" ca="1" si="1"/>
        <v>-21.33598235015409</v>
      </c>
      <c r="Y9" s="207">
        <f t="shared" ca="1" si="1"/>
        <v>-23.187283697767725</v>
      </c>
      <c r="Z9" s="207">
        <f t="shared" ca="1" si="1"/>
        <v>-1.7366766090777084</v>
      </c>
      <c r="AA9" s="207">
        <f t="shared" ca="1" si="1"/>
        <v>-7.1019706958420503</v>
      </c>
    </row>
    <row r="10" spans="2:27" x14ac:dyDescent="0.3">
      <c r="B10" t="s">
        <v>167</v>
      </c>
      <c r="D10" s="207" t="s">
        <v>409</v>
      </c>
      <c r="E10" s="207" t="s">
        <v>409</v>
      </c>
      <c r="F10" s="207" t="s">
        <v>409</v>
      </c>
      <c r="G10" s="207" t="s">
        <v>409</v>
      </c>
      <c r="H10" s="207" t="s">
        <v>409</v>
      </c>
      <c r="I10" s="207" t="s">
        <v>409</v>
      </c>
      <c r="J10" s="207" t="s">
        <v>409</v>
      </c>
      <c r="K10" s="207" t="s">
        <v>409</v>
      </c>
      <c r="L10" s="207" t="s">
        <v>409</v>
      </c>
      <c r="M10" s="207" t="s">
        <v>409</v>
      </c>
      <c r="N10" s="207" t="s">
        <v>409</v>
      </c>
      <c r="O10" s="207" t="s">
        <v>409</v>
      </c>
      <c r="P10" s="207" t="s">
        <v>409</v>
      </c>
      <c r="Q10" s="207" t="s">
        <v>409</v>
      </c>
      <c r="R10" s="207" t="s">
        <v>409</v>
      </c>
      <c r="S10" s="207" t="s">
        <v>409</v>
      </c>
      <c r="T10" s="207" t="s">
        <v>409</v>
      </c>
      <c r="U10" s="207" t="s">
        <v>409</v>
      </c>
      <c r="V10" s="207" t="s">
        <v>409</v>
      </c>
      <c r="W10" s="207" t="s">
        <v>409</v>
      </c>
      <c r="X10" s="207" t="s">
        <v>409</v>
      </c>
      <c r="Y10" s="207" t="s">
        <v>409</v>
      </c>
      <c r="Z10" s="207" t="s">
        <v>409</v>
      </c>
      <c r="AA10" s="207" t="s">
        <v>409</v>
      </c>
    </row>
    <row r="11" spans="2:27" x14ac:dyDescent="0.3">
      <c r="B11" s="136" t="s">
        <v>408</v>
      </c>
      <c r="D11" s="207">
        <f>D9</f>
        <v>21.159300000000002</v>
      </c>
      <c r="E11" s="207">
        <f t="shared" ref="E11:AA11" ca="1" si="2">E9</f>
        <v>12.886100000000001</v>
      </c>
      <c r="F11" s="207">
        <f t="shared" ca="1" si="2"/>
        <v>11.263299999999999</v>
      </c>
      <c r="G11" s="207">
        <f t="shared" ca="1" si="2"/>
        <v>8.5861999999999981</v>
      </c>
      <c r="H11" s="207">
        <f t="shared" ca="1" si="2"/>
        <v>7.9035999999999982</v>
      </c>
      <c r="I11" s="207">
        <f t="shared" ca="1" si="2"/>
        <v>-7.1579528144003959</v>
      </c>
      <c r="J11" s="207">
        <f t="shared" ca="1" si="2"/>
        <v>-7.3202031654871789</v>
      </c>
      <c r="K11" s="207">
        <f t="shared" ca="1" si="2"/>
        <v>3.4498374610350506</v>
      </c>
      <c r="L11" s="207">
        <f t="shared" ca="1" si="2"/>
        <v>3.4539744573038966</v>
      </c>
      <c r="M11" s="207">
        <f t="shared" ca="1" si="2"/>
        <v>3.413356912861385</v>
      </c>
      <c r="N11" s="207">
        <f t="shared" ca="1" si="2"/>
        <v>-9.7354355734357156</v>
      </c>
      <c r="O11" s="207">
        <f t="shared" ca="1" si="2"/>
        <v>-10.460171049752383</v>
      </c>
      <c r="P11" s="207">
        <f t="shared" ca="1" si="2"/>
        <v>3.1454634722084975</v>
      </c>
      <c r="Q11" s="207">
        <f t="shared" ca="1" si="2"/>
        <v>2.9330468612490765</v>
      </c>
      <c r="R11" s="207">
        <f t="shared" ca="1" si="2"/>
        <v>2.7454510700468084</v>
      </c>
      <c r="S11" s="207">
        <f t="shared" ca="1" si="2"/>
        <v>-14.244678813748443</v>
      </c>
      <c r="T11" s="207">
        <f t="shared" ca="1" si="2"/>
        <v>-15.343763623121973</v>
      </c>
      <c r="U11" s="207">
        <f t="shared" ca="1" si="2"/>
        <v>1.7679236788120267</v>
      </c>
      <c r="V11" s="207">
        <f t="shared" ca="1" si="2"/>
        <v>1.2508035606048757</v>
      </c>
      <c r="W11" s="207">
        <f t="shared" ca="1" si="2"/>
        <v>0.64163350063719093</v>
      </c>
      <c r="X11" s="207">
        <f t="shared" ca="1" si="2"/>
        <v>-21.33598235015409</v>
      </c>
      <c r="Y11" s="207">
        <f t="shared" ca="1" si="2"/>
        <v>-23.187283697767725</v>
      </c>
      <c r="Z11" s="207">
        <f t="shared" ca="1" si="2"/>
        <v>-1.7366766090777084</v>
      </c>
      <c r="AA11" s="207">
        <f t="shared" ca="1" si="2"/>
        <v>-7.1019706958420503</v>
      </c>
    </row>
    <row r="12" spans="2:27" x14ac:dyDescent="0.3">
      <c r="B12" t="s">
        <v>410</v>
      </c>
      <c r="D12" s="207">
        <f>D8</f>
        <v>12.211500000000001</v>
      </c>
      <c r="E12" s="207">
        <f t="shared" ref="E12:AA12" ca="1" si="3">E8</f>
        <v>10.9628</v>
      </c>
      <c r="F12" s="207">
        <f t="shared" ca="1" si="3"/>
        <v>15.931500000000002</v>
      </c>
      <c r="G12" s="207">
        <f t="shared" ca="1" si="3"/>
        <v>5.6257000000000001</v>
      </c>
      <c r="H12" s="207">
        <f t="shared" ca="1" si="3"/>
        <v>5.9933000000000005</v>
      </c>
      <c r="I12" s="207">
        <f t="shared" ca="1" si="3"/>
        <v>10.886250229300195</v>
      </c>
      <c r="J12" s="207">
        <f t="shared" ca="1" si="3"/>
        <v>10.886250229300195</v>
      </c>
      <c r="K12" s="207">
        <f t="shared" ca="1" si="3"/>
        <v>10.886250229300195</v>
      </c>
      <c r="L12" s="207">
        <f t="shared" ca="1" si="3"/>
        <v>10.886250229300195</v>
      </c>
      <c r="M12" s="207">
        <f t="shared" ca="1" si="3"/>
        <v>10.886250229300195</v>
      </c>
      <c r="N12" s="207">
        <f t="shared" ca="1" si="3"/>
        <v>10.886250229300195</v>
      </c>
      <c r="O12" s="207">
        <f t="shared" ca="1" si="3"/>
        <v>10.886250229300195</v>
      </c>
      <c r="P12" s="207">
        <f t="shared" ca="1" si="3"/>
        <v>10.886250229300195</v>
      </c>
      <c r="Q12" s="207">
        <f t="shared" ca="1" si="3"/>
        <v>10.886250229300195</v>
      </c>
      <c r="R12" s="207">
        <f t="shared" ca="1" si="3"/>
        <v>10.886250229300195</v>
      </c>
      <c r="S12" s="207">
        <f t="shared" ca="1" si="3"/>
        <v>10.886250229300195</v>
      </c>
      <c r="T12" s="207">
        <f t="shared" ca="1" si="3"/>
        <v>10.886250229300195</v>
      </c>
      <c r="U12" s="207">
        <f t="shared" ca="1" si="3"/>
        <v>10.886250229300195</v>
      </c>
      <c r="V12" s="207">
        <f t="shared" ca="1" si="3"/>
        <v>10.886250229300195</v>
      </c>
      <c r="W12" s="207">
        <f t="shared" ca="1" si="3"/>
        <v>10.886250229300195</v>
      </c>
      <c r="X12" s="207">
        <f t="shared" ca="1" si="3"/>
        <v>10.886250229300195</v>
      </c>
      <c r="Y12" s="207">
        <f t="shared" ca="1" si="3"/>
        <v>10.886250229300195</v>
      </c>
      <c r="Z12" s="207">
        <f t="shared" ca="1" si="3"/>
        <v>10.886250229300195</v>
      </c>
      <c r="AA12" s="207">
        <f t="shared" ca="1" si="3"/>
        <v>7.2458435677150987</v>
      </c>
    </row>
    <row r="13" spans="2:27" x14ac:dyDescent="0.3">
      <c r="B13" s="40" t="s">
        <v>411</v>
      </c>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row>
    <row r="14" spans="2:27" x14ac:dyDescent="0.3">
      <c r="B14" s="209" t="s">
        <v>412</v>
      </c>
      <c r="C14" s="209"/>
      <c r="D14" s="210">
        <f>D11+D12</f>
        <v>33.370800000000003</v>
      </c>
      <c r="E14" s="210">
        <f t="shared" ref="E14:AA14" ca="1" si="4">E11+E12</f>
        <v>23.8489</v>
      </c>
      <c r="F14" s="210">
        <f t="shared" ca="1" si="4"/>
        <v>27.194800000000001</v>
      </c>
      <c r="G14" s="210">
        <f t="shared" ca="1" si="4"/>
        <v>14.211899999999998</v>
      </c>
      <c r="H14" s="210">
        <f t="shared" ca="1" si="4"/>
        <v>13.896899999999999</v>
      </c>
      <c r="I14" s="210">
        <f t="shared" ca="1" si="4"/>
        <v>3.7282974148997994</v>
      </c>
      <c r="J14" s="210">
        <f t="shared" ca="1" si="4"/>
        <v>3.5660470638130164</v>
      </c>
      <c r="K14" s="210">
        <f t="shared" ca="1" si="4"/>
        <v>14.336087690335246</v>
      </c>
      <c r="L14" s="210">
        <f t="shared" ca="1" si="4"/>
        <v>14.340224686604092</v>
      </c>
      <c r="M14" s="210">
        <f t="shared" ca="1" si="4"/>
        <v>14.29960714216158</v>
      </c>
      <c r="N14" s="210">
        <f t="shared" ca="1" si="4"/>
        <v>1.1508146558644796</v>
      </c>
      <c r="O14" s="210">
        <f t="shared" ca="1" si="4"/>
        <v>0.42607917954781271</v>
      </c>
      <c r="P14" s="210">
        <f t="shared" ca="1" si="4"/>
        <v>14.031713701508693</v>
      </c>
      <c r="Q14" s="210">
        <f t="shared" ca="1" si="4"/>
        <v>13.819297090549272</v>
      </c>
      <c r="R14" s="210">
        <f t="shared" ca="1" si="4"/>
        <v>13.631701299347004</v>
      </c>
      <c r="S14" s="210">
        <f t="shared" ca="1" si="4"/>
        <v>-3.358428584448248</v>
      </c>
      <c r="T14" s="210">
        <f t="shared" ca="1" si="4"/>
        <v>-4.4575133938217775</v>
      </c>
      <c r="U14" s="210">
        <f t="shared" ca="1" si="4"/>
        <v>12.654173908112222</v>
      </c>
      <c r="V14" s="210">
        <f t="shared" ca="1" si="4"/>
        <v>12.137053789905071</v>
      </c>
      <c r="W14" s="210">
        <f t="shared" ca="1" si="4"/>
        <v>11.527883729937386</v>
      </c>
      <c r="X14" s="210">
        <f t="shared" ca="1" si="4"/>
        <v>-10.449732120853895</v>
      </c>
      <c r="Y14" s="210">
        <f t="shared" ca="1" si="4"/>
        <v>-12.30103346846753</v>
      </c>
      <c r="Z14" s="210">
        <f t="shared" ca="1" si="4"/>
        <v>9.1495736202224869</v>
      </c>
      <c r="AA14" s="210">
        <f t="shared" ca="1" si="4"/>
        <v>0.14387287187304842</v>
      </c>
    </row>
    <row r="15" spans="2:27" x14ac:dyDescent="0.3">
      <c r="D15" s="208"/>
      <c r="E15" s="208"/>
      <c r="F15" s="208"/>
      <c r="G15" s="208"/>
      <c r="H15" s="158"/>
      <c r="I15" s="208"/>
      <c r="J15" s="208"/>
      <c r="K15" s="208"/>
      <c r="L15" s="208"/>
      <c r="M15" s="208"/>
      <c r="N15" s="208"/>
      <c r="O15" s="208"/>
      <c r="P15" s="208"/>
      <c r="Q15" s="208"/>
      <c r="R15" s="208"/>
      <c r="S15" s="208"/>
      <c r="T15" s="208"/>
      <c r="U15" s="208"/>
      <c r="V15" s="208"/>
      <c r="W15" s="208"/>
      <c r="X15" s="208"/>
      <c r="Y15" s="208"/>
      <c r="Z15" s="208"/>
      <c r="AA15" s="208"/>
    </row>
    <row r="16" spans="2:27" x14ac:dyDescent="0.3">
      <c r="B16" s="250" t="s">
        <v>457</v>
      </c>
      <c r="E16" s="208"/>
      <c r="F16" s="208"/>
      <c r="G16" s="208"/>
      <c r="H16" s="208"/>
      <c r="I16" s="251">
        <f>J34</f>
        <v>0.14418010156297889</v>
      </c>
      <c r="J16" s="208"/>
      <c r="K16" s="208"/>
      <c r="L16" s="208"/>
      <c r="M16" s="208"/>
      <c r="N16" s="208"/>
      <c r="O16" s="208"/>
      <c r="P16" s="208"/>
      <c r="Q16" s="208"/>
      <c r="R16" s="208"/>
      <c r="S16" s="208"/>
      <c r="T16" s="208"/>
      <c r="U16" s="208"/>
      <c r="V16" s="208"/>
      <c r="W16" s="208"/>
      <c r="X16" s="208"/>
      <c r="Y16" s="208"/>
      <c r="Z16" s="208"/>
      <c r="AA16" s="208"/>
    </row>
    <row r="17" spans="2:27" x14ac:dyDescent="0.3">
      <c r="B17" s="211" t="s">
        <v>413</v>
      </c>
      <c r="D17" s="208"/>
      <c r="E17" s="208"/>
      <c r="F17" s="208"/>
      <c r="G17" s="208"/>
      <c r="H17" s="208"/>
      <c r="I17" s="207">
        <v>0.1</v>
      </c>
      <c r="J17" s="207">
        <f>I17+1</f>
        <v>1.1000000000000001</v>
      </c>
      <c r="K17" s="207">
        <f t="shared" ref="K17:AA17" si="5">J17+1</f>
        <v>2.1</v>
      </c>
      <c r="L17" s="207">
        <f t="shared" si="5"/>
        <v>3.1</v>
      </c>
      <c r="M17" s="207">
        <f t="shared" si="5"/>
        <v>4.0999999999999996</v>
      </c>
      <c r="N17" s="207">
        <f t="shared" si="5"/>
        <v>5.0999999999999996</v>
      </c>
      <c r="O17" s="207">
        <f t="shared" si="5"/>
        <v>6.1</v>
      </c>
      <c r="P17" s="207">
        <f t="shared" si="5"/>
        <v>7.1</v>
      </c>
      <c r="Q17" s="207">
        <f t="shared" si="5"/>
        <v>8.1</v>
      </c>
      <c r="R17" s="207">
        <f t="shared" si="5"/>
        <v>9.1</v>
      </c>
      <c r="S17" s="207">
        <f t="shared" si="5"/>
        <v>10.1</v>
      </c>
      <c r="T17" s="207">
        <f t="shared" si="5"/>
        <v>11.1</v>
      </c>
      <c r="U17" s="207">
        <f t="shared" si="5"/>
        <v>12.1</v>
      </c>
      <c r="V17" s="207">
        <f t="shared" si="5"/>
        <v>13.1</v>
      </c>
      <c r="W17" s="207">
        <f t="shared" si="5"/>
        <v>14.1</v>
      </c>
      <c r="X17" s="207">
        <f t="shared" si="5"/>
        <v>15.1</v>
      </c>
      <c r="Y17" s="207">
        <f t="shared" si="5"/>
        <v>16.100000000000001</v>
      </c>
      <c r="Z17" s="207">
        <f t="shared" si="5"/>
        <v>17.100000000000001</v>
      </c>
      <c r="AA17" s="207">
        <f t="shared" si="5"/>
        <v>18.100000000000001</v>
      </c>
    </row>
    <row r="18" spans="2:27" x14ac:dyDescent="0.3">
      <c r="B18" s="212" t="s">
        <v>414</v>
      </c>
      <c r="D18" s="208"/>
      <c r="E18" s="208"/>
      <c r="F18" s="208"/>
      <c r="G18" s="208"/>
      <c r="H18" s="208"/>
      <c r="I18" s="207">
        <f>1/(1+$I$16)^I17</f>
        <v>0.98662146764541869</v>
      </c>
      <c r="J18" s="207">
        <f t="shared" ref="J18:AA18" si="6">1/(1+$I$16)^J17</f>
        <v>0.86229560040212982</v>
      </c>
      <c r="K18" s="207">
        <f t="shared" si="6"/>
        <v>0.75363624941931096</v>
      </c>
      <c r="L18" s="207">
        <f t="shared" si="6"/>
        <v>0.65866925005060384</v>
      </c>
      <c r="M18" s="207">
        <f t="shared" si="6"/>
        <v>0.57566920553053236</v>
      </c>
      <c r="N18" s="207">
        <f t="shared" si="6"/>
        <v>0.50312813930617539</v>
      </c>
      <c r="O18" s="207">
        <f t="shared" si="6"/>
        <v>0.43972809754241454</v>
      </c>
      <c r="P18" s="207">
        <f t="shared" si="6"/>
        <v>0.38431720403259495</v>
      </c>
      <c r="Q18" s="207">
        <f t="shared" si="6"/>
        <v>0.33588873247105755</v>
      </c>
      <c r="R18" s="207">
        <f t="shared" si="6"/>
        <v>0.29356281586458732</v>
      </c>
      <c r="S18" s="207">
        <f t="shared" si="6"/>
        <v>0.25657046077236717</v>
      </c>
      <c r="T18" s="207">
        <f t="shared" si="6"/>
        <v>0.22423957593903737</v>
      </c>
      <c r="U18" s="207">
        <f t="shared" si="6"/>
        <v>0.19598276148372137</v>
      </c>
      <c r="V18" s="207">
        <f t="shared" si="6"/>
        <v>0.17128663679433331</v>
      </c>
      <c r="W18" s="207">
        <f t="shared" si="6"/>
        <v>0.14970251323227127</v>
      </c>
      <c r="X18" s="207">
        <f t="shared" si="6"/>
        <v>0.13083824218562609</v>
      </c>
      <c r="Y18" s="207">
        <f t="shared" si="6"/>
        <v>0.11435109036321968</v>
      </c>
      <c r="Z18" s="207">
        <f t="shared" si="6"/>
        <v>9.9941512885089664E-2</v>
      </c>
      <c r="AA18" s="207">
        <f t="shared" si="6"/>
        <v>8.7347711036546663E-2</v>
      </c>
    </row>
    <row r="19" spans="2:27" x14ac:dyDescent="0.3">
      <c r="B19" s="211" t="s">
        <v>415</v>
      </c>
      <c r="D19" s="208"/>
      <c r="E19" s="208"/>
      <c r="F19" s="208"/>
      <c r="G19" s="208"/>
      <c r="H19" s="208"/>
      <c r="I19" s="207">
        <f ca="1">I14*I18</f>
        <v>3.6784182673070607</v>
      </c>
      <c r="J19" s="207">
        <f t="shared" ref="J19:AA19" ca="1" si="7">J14*J18</f>
        <v>3.0749866939528969</v>
      </c>
      <c r="K19" s="207">
        <f t="shared" ca="1" si="7"/>
        <v>10.804195358290606</v>
      </c>
      <c r="L19" s="207">
        <f t="shared" ca="1" si="7"/>
        <v>9.4454650398826718</v>
      </c>
      <c r="M19" s="207">
        <f t="shared" ca="1" si="7"/>
        <v>8.2318434829268838</v>
      </c>
      <c r="N19" s="207">
        <f t="shared" ca="1" si="7"/>
        <v>0.5790072364913722</v>
      </c>
      <c r="O19" s="207">
        <f t="shared" ca="1" si="7"/>
        <v>0.18735898702499254</v>
      </c>
      <c r="P19" s="207">
        <f t="shared" ca="1" si="7"/>
        <v>5.3926289775496743</v>
      </c>
      <c r="Q19" s="207">
        <f t="shared" ca="1" si="7"/>
        <v>4.6417461833855684</v>
      </c>
      <c r="R19" s="207">
        <f t="shared" ca="1" si="7"/>
        <v>4.00176061846126</v>
      </c>
      <c r="S19" s="207">
        <f t="shared" ca="1" si="7"/>
        <v>-0.86167356938297579</v>
      </c>
      <c r="T19" s="207">
        <f t="shared" ca="1" si="7"/>
        <v>-0.99955091317317468</v>
      </c>
      <c r="U19" s="207">
        <f t="shared" ca="1" si="7"/>
        <v>2.4799999468070881</v>
      </c>
      <c r="V19" s="207">
        <f t="shared" ca="1" si="7"/>
        <v>2.0789151242647566</v>
      </c>
      <c r="W19" s="207">
        <f t="shared" ca="1" si="7"/>
        <v>1.7257531666210362</v>
      </c>
      <c r="X19" s="207">
        <f t="shared" ca="1" si="7"/>
        <v>-1.3672245820031981</v>
      </c>
      <c r="Y19" s="207">
        <f t="shared" ca="1" si="7"/>
        <v>-1.4066365897137201</v>
      </c>
      <c r="Z19" s="207">
        <f t="shared" ca="1" si="7"/>
        <v>0.91442222985854216</v>
      </c>
      <c r="AA19" s="207">
        <f t="shared" ca="1" si="7"/>
        <v>1.2566966038365136E-2</v>
      </c>
    </row>
    <row r="20" spans="2:27" x14ac:dyDescent="0.3">
      <c r="B20" s="211" t="s">
        <v>416</v>
      </c>
      <c r="D20" s="208"/>
      <c r="E20" s="208"/>
      <c r="F20" s="208"/>
      <c r="G20" s="208"/>
      <c r="H20" s="208"/>
      <c r="I20" s="207">
        <f ca="1">SUM(I19:AA19)</f>
        <v>52.613982624589724</v>
      </c>
      <c r="J20" s="208"/>
      <c r="K20" s="208"/>
      <c r="L20" s="208"/>
      <c r="M20" s="208"/>
      <c r="N20" s="208"/>
      <c r="O20" s="208"/>
      <c r="P20" s="208"/>
      <c r="Q20" s="208"/>
      <c r="R20" s="208"/>
      <c r="S20" s="208"/>
      <c r="T20" s="208"/>
      <c r="U20" s="208"/>
      <c r="V20" s="208"/>
      <c r="W20" s="208"/>
      <c r="X20" s="208"/>
      <c r="Y20" s="208"/>
      <c r="Z20" s="208"/>
      <c r="AA20" s="208"/>
    </row>
    <row r="22" spans="2:27" x14ac:dyDescent="0.3">
      <c r="B22" s="273"/>
      <c r="C22" s="273"/>
      <c r="D22" s="273"/>
      <c r="E22" s="273"/>
      <c r="F22" s="273"/>
      <c r="G22" s="273"/>
    </row>
    <row r="23" spans="2:27" ht="18" x14ac:dyDescent="0.35">
      <c r="B23" s="274" t="s">
        <v>467</v>
      </c>
      <c r="C23" s="275">
        <f ca="1">I20</f>
        <v>52.613982624589724</v>
      </c>
      <c r="D23" s="276" t="s">
        <v>468</v>
      </c>
      <c r="E23" s="277"/>
      <c r="F23" s="274" t="s">
        <v>469</v>
      </c>
      <c r="G23" s="277"/>
      <c r="H23" s="277"/>
      <c r="I23" s="290" t="s">
        <v>468</v>
      </c>
      <c r="J23" s="277"/>
      <c r="K23" s="277"/>
      <c r="L23" s="277"/>
      <c r="M23" s="277"/>
    </row>
    <row r="25" spans="2:27" ht="15.6" x14ac:dyDescent="0.3">
      <c r="B25" s="278" t="s">
        <v>470</v>
      </c>
      <c r="C25" s="279"/>
      <c r="D25" s="279"/>
      <c r="E25" s="279"/>
      <c r="F25" s="279"/>
      <c r="G25" s="279"/>
      <c r="H25" s="279"/>
      <c r="I25" s="279"/>
      <c r="J25" s="279"/>
      <c r="K25" s="279"/>
      <c r="L25" s="279"/>
      <c r="M25" s="279"/>
    </row>
    <row r="27" spans="2:27" x14ac:dyDescent="0.3">
      <c r="B27" s="291" t="s">
        <v>471</v>
      </c>
      <c r="C27" s="291"/>
    </row>
    <row r="28" spans="2:27" x14ac:dyDescent="0.3">
      <c r="B28" s="280" t="s">
        <v>472</v>
      </c>
      <c r="C28" s="281">
        <v>44770</v>
      </c>
    </row>
    <row r="29" spans="2:27" x14ac:dyDescent="0.3">
      <c r="B29" s="280" t="s">
        <v>473</v>
      </c>
      <c r="C29" s="282">
        <f>I16</f>
        <v>0.14418010156297889</v>
      </c>
    </row>
    <row r="30" spans="2:27" x14ac:dyDescent="0.3">
      <c r="B30" s="280" t="s">
        <v>474</v>
      </c>
      <c r="C30" s="283">
        <v>0.01</v>
      </c>
    </row>
    <row r="32" spans="2:27" ht="28.8" x14ac:dyDescent="0.3">
      <c r="B32" s="284" t="s">
        <v>475</v>
      </c>
      <c r="C32" s="284" t="s">
        <v>473</v>
      </c>
      <c r="D32" s="284" t="s">
        <v>476</v>
      </c>
      <c r="I32" s="284" t="s">
        <v>476</v>
      </c>
    </row>
    <row r="33" spans="2:10" ht="15.6" x14ac:dyDescent="0.3">
      <c r="B33" s="280" t="s">
        <v>477</v>
      </c>
      <c r="C33" s="285">
        <f>C34-C30</f>
        <v>0.13418010156297888</v>
      </c>
      <c r="D33" s="286">
        <v>881.04</v>
      </c>
      <c r="G33" s="292" t="s">
        <v>473</v>
      </c>
      <c r="H33" s="292"/>
      <c r="I33" s="286">
        <v>54.79</v>
      </c>
    </row>
    <row r="34" spans="2:10" x14ac:dyDescent="0.3">
      <c r="B34" s="280" t="s">
        <v>478</v>
      </c>
      <c r="C34" s="287">
        <f>'WACC RK'!C20</f>
        <v>0.14418010156297889</v>
      </c>
      <c r="D34" s="288">
        <v>835.06</v>
      </c>
      <c r="I34" s="288">
        <v>52.61</v>
      </c>
      <c r="J34" s="289">
        <v>0.14418010156297889</v>
      </c>
    </row>
    <row r="35" spans="2:10" x14ac:dyDescent="0.3">
      <c r="B35" s="280" t="s">
        <v>479</v>
      </c>
      <c r="C35" s="285">
        <f>C34+C30</f>
        <v>0.1541801015629789</v>
      </c>
      <c r="D35" s="286">
        <v>792.21</v>
      </c>
      <c r="I35" s="286">
        <v>50.58</v>
      </c>
    </row>
  </sheetData>
  <mergeCells count="2">
    <mergeCell ref="B27:C27"/>
    <mergeCell ref="G33:H33"/>
  </mergeCells>
  <dataValidations count="1">
    <dataValidation type="list" allowBlank="1" showInputMessage="1" showErrorMessage="1" sqref="J34">
      <formula1>$C$33:$C$35</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9"/>
  <sheetViews>
    <sheetView workbookViewId="0">
      <selection activeCell="C16" sqref="C16"/>
    </sheetView>
  </sheetViews>
  <sheetFormatPr defaultRowHeight="14.4" x14ac:dyDescent="0.3"/>
  <cols>
    <col min="2" max="2" width="33.5546875" customWidth="1"/>
  </cols>
  <sheetData>
    <row r="2" spans="2:11" ht="18" x14ac:dyDescent="0.35">
      <c r="B2" s="213" t="s">
        <v>436</v>
      </c>
      <c r="C2" s="213"/>
      <c r="D2" s="213"/>
      <c r="E2" s="213"/>
      <c r="F2" s="213"/>
      <c r="G2" s="213"/>
      <c r="H2" s="213"/>
      <c r="I2" s="213"/>
      <c r="J2" s="213"/>
      <c r="K2" s="213"/>
    </row>
    <row r="4" spans="2:11" x14ac:dyDescent="0.3">
      <c r="B4" s="293" t="s">
        <v>420</v>
      </c>
      <c r="C4" s="293" t="s">
        <v>421</v>
      </c>
      <c r="D4" s="293" t="s">
        <v>422</v>
      </c>
      <c r="E4" s="297" t="s">
        <v>423</v>
      </c>
      <c r="F4" s="298"/>
      <c r="G4" s="298"/>
      <c r="H4" s="298"/>
      <c r="I4" s="298"/>
      <c r="J4" s="293" t="s">
        <v>424</v>
      </c>
      <c r="K4" s="293" t="s">
        <v>425</v>
      </c>
    </row>
    <row r="5" spans="2:11" x14ac:dyDescent="0.3">
      <c r="B5" s="294"/>
      <c r="C5" s="294"/>
      <c r="D5" s="294"/>
      <c r="E5" s="220">
        <v>2022</v>
      </c>
      <c r="F5" s="220">
        <v>2021</v>
      </c>
      <c r="G5" s="221">
        <v>2020</v>
      </c>
      <c r="H5" s="221">
        <v>2019</v>
      </c>
      <c r="I5" s="221">
        <v>2018</v>
      </c>
      <c r="J5" s="294"/>
      <c r="K5" s="294"/>
    </row>
    <row r="6" spans="2:11" x14ac:dyDescent="0.3">
      <c r="B6" s="222" t="s">
        <v>426</v>
      </c>
      <c r="C6" s="223">
        <v>12841.93</v>
      </c>
      <c r="D6" s="222">
        <v>1.1100000000000001</v>
      </c>
      <c r="E6" s="222">
        <v>0.64</v>
      </c>
      <c r="F6" s="222">
        <v>3.42</v>
      </c>
      <c r="G6" s="222">
        <v>2.92</v>
      </c>
      <c r="H6" s="222">
        <v>1.46</v>
      </c>
      <c r="I6" s="222">
        <v>1.89</v>
      </c>
      <c r="J6" s="224">
        <f>AVERAGE(E6:I6)</f>
        <v>2.0659999999999998</v>
      </c>
      <c r="K6" s="224">
        <f>D6/(1+((1-'WACC RK'!$F$7)*J6))</f>
        <v>0.47353798092005422</v>
      </c>
    </row>
    <row r="7" spans="2:11" x14ac:dyDescent="0.3">
      <c r="B7" s="222" t="s">
        <v>427</v>
      </c>
      <c r="C7" s="223">
        <v>3418.51</v>
      </c>
      <c r="D7" s="222">
        <v>1.28</v>
      </c>
      <c r="E7" s="222">
        <v>0.71</v>
      </c>
      <c r="F7" s="222">
        <v>0.7</v>
      </c>
      <c r="G7" s="222">
        <v>0.76</v>
      </c>
      <c r="H7" s="222">
        <v>1</v>
      </c>
      <c r="I7" s="222">
        <v>1.1299999999999999</v>
      </c>
      <c r="J7" s="224">
        <f>AVERAGE(E7:I7)</f>
        <v>0.86</v>
      </c>
      <c r="K7" s="224">
        <f>D7/(1+((1-'WACC RK'!$F$7)*J7))</f>
        <v>0.82078557387275364</v>
      </c>
    </row>
    <row r="8" spans="2:11" x14ac:dyDescent="0.3">
      <c r="B8" s="222" t="s">
        <v>428</v>
      </c>
      <c r="C8" s="223">
        <v>1323.09</v>
      </c>
      <c r="D8" s="222">
        <v>0.94</v>
      </c>
      <c r="E8" s="222">
        <v>1.1100000000000001</v>
      </c>
      <c r="F8" s="222">
        <v>0.77</v>
      </c>
      <c r="G8" s="222">
        <v>0.75</v>
      </c>
      <c r="H8" s="222">
        <v>0.71</v>
      </c>
      <c r="I8" s="222">
        <v>0.82</v>
      </c>
      <c r="J8" s="224">
        <f>AVERAGE(E8:I8)</f>
        <v>0.83200000000000007</v>
      </c>
      <c r="K8" s="224">
        <f>D8/(1+((1-'WACC RK'!$F$7)*J8))</f>
        <v>0.60988826639338134</v>
      </c>
    </row>
    <row r="9" spans="2:11" x14ac:dyDescent="0.3">
      <c r="B9" s="222" t="s">
        <v>429</v>
      </c>
      <c r="C9" s="223">
        <v>3547.33</v>
      </c>
      <c r="D9" s="222">
        <v>1.07</v>
      </c>
      <c r="E9" s="222">
        <v>0.2</v>
      </c>
      <c r="F9" s="222">
        <v>0.28000000000000003</v>
      </c>
      <c r="G9" s="222">
        <v>0.32</v>
      </c>
      <c r="H9" s="222">
        <v>0.37</v>
      </c>
      <c r="I9" s="222">
        <v>0.27</v>
      </c>
      <c r="J9" s="224">
        <f>AVERAGE(E9:I9)</f>
        <v>0.28799999999999998</v>
      </c>
      <c r="K9" s="224">
        <f>D9/(1+((1-'WACC RK'!$F$7)*J9))</f>
        <v>0.90115790199929724</v>
      </c>
    </row>
    <row r="10" spans="2:11" x14ac:dyDescent="0.3">
      <c r="B10" s="222" t="s">
        <v>430</v>
      </c>
      <c r="C10" s="223">
        <v>1838.33</v>
      </c>
      <c r="D10" s="222">
        <v>1.1599999999999999</v>
      </c>
      <c r="E10" s="222">
        <v>2.87</v>
      </c>
      <c r="F10" s="222">
        <v>5.22</v>
      </c>
      <c r="G10" s="222">
        <v>2.31</v>
      </c>
      <c r="H10" s="222">
        <v>2.16</v>
      </c>
      <c r="I10" s="222">
        <v>1.19</v>
      </c>
      <c r="J10" s="224">
        <f>AVERAGE(E10:I10)</f>
        <v>2.75</v>
      </c>
      <c r="K10" s="224">
        <f>D10/(1+((1-'WACC RK'!$F$7)*J10))</f>
        <v>0.41591371941599975</v>
      </c>
    </row>
    <row r="11" spans="2:11" x14ac:dyDescent="0.3">
      <c r="B11" s="222"/>
      <c r="C11" s="225"/>
      <c r="D11" s="222"/>
      <c r="E11" s="222"/>
      <c r="F11" s="222"/>
      <c r="G11" s="222"/>
      <c r="H11" s="222"/>
      <c r="I11" s="222"/>
      <c r="J11" s="224">
        <f>AVERAGE(J6:J10)</f>
        <v>1.3592</v>
      </c>
      <c r="K11" s="224">
        <f>SUMPRODUCT(K6:K10,C6:C10)/SUM(C6:C10)</f>
        <v>0.59450217835944674</v>
      </c>
    </row>
    <row r="13" spans="2:11" x14ac:dyDescent="0.3">
      <c r="B13" s="295" t="s">
        <v>431</v>
      </c>
      <c r="C13" s="296"/>
      <c r="K13" s="205"/>
    </row>
    <row r="14" spans="2:11" x14ac:dyDescent="0.3">
      <c r="B14" s="222" t="s">
        <v>432</v>
      </c>
      <c r="C14" s="224">
        <f>'WACC RK'!C15</f>
        <v>0.76400000000000001</v>
      </c>
    </row>
    <row r="15" spans="2:11" x14ac:dyDescent="0.3">
      <c r="B15" s="222" t="s">
        <v>433</v>
      </c>
      <c r="C15" s="224">
        <f>'WACC RK'!C16</f>
        <v>0.23599999999999999</v>
      </c>
    </row>
    <row r="16" spans="2:11" x14ac:dyDescent="0.3">
      <c r="B16" s="222" t="s">
        <v>434</v>
      </c>
      <c r="C16" s="224">
        <f>C14/C15</f>
        <v>3.2372881355932206</v>
      </c>
    </row>
    <row r="17" spans="2:3" x14ac:dyDescent="0.3">
      <c r="C17" s="205"/>
    </row>
    <row r="19" spans="2:3" x14ac:dyDescent="0.3">
      <c r="B19" s="226" t="s">
        <v>435</v>
      </c>
      <c r="C19" s="227">
        <f>K11*(1+(C16*(1-'WACC RK'!F7)))</f>
        <v>1.8465535918564406</v>
      </c>
    </row>
  </sheetData>
  <mergeCells count="7">
    <mergeCell ref="J4:J5"/>
    <mergeCell ref="K4:K5"/>
    <mergeCell ref="B13:C13"/>
    <mergeCell ref="B4:B5"/>
    <mergeCell ref="C4:C5"/>
    <mergeCell ref="D4:D5"/>
    <mergeCell ref="E4:I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
  <sheetViews>
    <sheetView tabSelected="1" workbookViewId="0">
      <selection activeCell="B5" sqref="B5:C9"/>
    </sheetView>
  </sheetViews>
  <sheetFormatPr defaultRowHeight="14.4" x14ac:dyDescent="0.3"/>
  <cols>
    <col min="2" max="2" width="25.77734375" customWidth="1"/>
    <col min="3" max="3" width="11.77734375" customWidth="1"/>
    <col min="4" max="4" width="14.77734375" customWidth="1"/>
    <col min="5" max="5" width="25.88671875" customWidth="1"/>
  </cols>
  <sheetData>
    <row r="2" spans="1:7" ht="18" x14ac:dyDescent="0.35">
      <c r="B2" s="213" t="s">
        <v>436</v>
      </c>
      <c r="C2" s="213"/>
      <c r="D2" s="213"/>
      <c r="E2" s="213"/>
      <c r="F2" s="213"/>
    </row>
    <row r="5" spans="1:7" x14ac:dyDescent="0.3">
      <c r="B5" s="299" t="s">
        <v>437</v>
      </c>
      <c r="C5" s="299"/>
      <c r="E5" s="300" t="s">
        <v>438</v>
      </c>
      <c r="F5" s="301"/>
    </row>
    <row r="6" spans="1:7" x14ac:dyDescent="0.3">
      <c r="A6" s="228" t="s">
        <v>439</v>
      </c>
      <c r="B6" s="229" t="s">
        <v>440</v>
      </c>
      <c r="C6" s="230">
        <v>7.3450000000000001E-2</v>
      </c>
      <c r="D6" s="231"/>
      <c r="E6" s="232" t="s">
        <v>441</v>
      </c>
      <c r="F6" s="230">
        <v>0.13650000000000001</v>
      </c>
    </row>
    <row r="7" spans="1:7" ht="31.2" customHeight="1" x14ac:dyDescent="0.3">
      <c r="A7" s="233" t="s">
        <v>442</v>
      </c>
      <c r="B7" s="234" t="s">
        <v>443</v>
      </c>
      <c r="C7" s="235">
        <v>0.14000000000000001</v>
      </c>
      <c r="D7" s="231"/>
      <c r="E7" s="232" t="s">
        <v>444</v>
      </c>
      <c r="F7" s="230">
        <f>[188]Input!C146</f>
        <v>0.34944000000000003</v>
      </c>
      <c r="G7" t="s">
        <v>445</v>
      </c>
    </row>
    <row r="8" spans="1:7" x14ac:dyDescent="0.3">
      <c r="B8" s="229" t="s">
        <v>446</v>
      </c>
      <c r="C8" s="236">
        <f>'Beta RK'!C19</f>
        <v>1.8465535918564406</v>
      </c>
      <c r="D8" s="231"/>
      <c r="E8" s="237"/>
      <c r="F8" s="238"/>
    </row>
    <row r="9" spans="1:7" x14ac:dyDescent="0.3">
      <c r="B9" s="229" t="s">
        <v>447</v>
      </c>
      <c r="C9" s="230">
        <f>C6+(C7-C6)*C8</f>
        <v>0.19633814153804613</v>
      </c>
      <c r="D9" s="231"/>
      <c r="E9" s="239" t="s">
        <v>448</v>
      </c>
      <c r="F9" s="240">
        <f>F6*(1-F7)</f>
        <v>8.8801440000000009E-2</v>
      </c>
    </row>
    <row r="13" spans="1:7" x14ac:dyDescent="0.3">
      <c r="B13" s="302" t="s">
        <v>449</v>
      </c>
      <c r="C13" s="303"/>
      <c r="D13" s="304"/>
    </row>
    <row r="14" spans="1:7" x14ac:dyDescent="0.3">
      <c r="B14" s="241" t="s">
        <v>450</v>
      </c>
      <c r="C14" s="241" t="s">
        <v>451</v>
      </c>
      <c r="D14" s="241" t="s">
        <v>452</v>
      </c>
    </row>
    <row r="15" spans="1:7" x14ac:dyDescent="0.3">
      <c r="A15" s="252" t="s">
        <v>458</v>
      </c>
      <c r="B15" s="242" t="s">
        <v>453</v>
      </c>
      <c r="C15" s="243">
        <v>0.76400000000000001</v>
      </c>
      <c r="D15" s="244">
        <f>F9</f>
        <v>8.8801440000000009E-2</v>
      </c>
    </row>
    <row r="16" spans="1:7" x14ac:dyDescent="0.3">
      <c r="B16" s="242" t="s">
        <v>454</v>
      </c>
      <c r="C16" s="243">
        <v>0.23599999999999999</v>
      </c>
      <c r="D16" s="244">
        <f>C9</f>
        <v>0.19633814153804613</v>
      </c>
    </row>
    <row r="17" spans="2:4" x14ac:dyDescent="0.3">
      <c r="B17" s="245" t="s">
        <v>11</v>
      </c>
      <c r="C17" s="246">
        <f>C15+C16</f>
        <v>1</v>
      </c>
      <c r="D17" s="247">
        <f>SUMPRODUCT(C15:C16,D15:D16)</f>
        <v>0.11418010156297889</v>
      </c>
    </row>
    <row r="19" spans="2:4" x14ac:dyDescent="0.3">
      <c r="B19" t="s">
        <v>455</v>
      </c>
      <c r="C19" s="248">
        <v>0.03</v>
      </c>
    </row>
    <row r="20" spans="2:4" x14ac:dyDescent="0.3">
      <c r="B20" s="136" t="s">
        <v>456</v>
      </c>
      <c r="C20" s="249">
        <f>D17+C19</f>
        <v>0.14418010156297889</v>
      </c>
    </row>
  </sheetData>
  <mergeCells count="3">
    <mergeCell ref="B5:C5"/>
    <mergeCell ref="E5:F5"/>
    <mergeCell ref="B13:D13"/>
  </mergeCells>
  <hyperlinks>
    <hyperlink ref="A7" r:id="rId1"/>
    <hyperlink ref="A6" r:id="rId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T43"/>
  <sheetViews>
    <sheetView zoomScale="90" zoomScaleNormal="90" workbookViewId="0">
      <selection activeCell="F6" sqref="F6"/>
    </sheetView>
  </sheetViews>
  <sheetFormatPr defaultRowHeight="14.4" x14ac:dyDescent="0.3"/>
  <cols>
    <col min="4" max="4" width="11" customWidth="1"/>
    <col min="5" max="5" width="11.109375" customWidth="1"/>
    <col min="6" max="6" width="9.109375" customWidth="1"/>
    <col min="7" max="19" width="9.88671875" bestFit="1" customWidth="1"/>
  </cols>
  <sheetData>
    <row r="2" spans="2:35" s="57" customFormat="1" x14ac:dyDescent="0.3">
      <c r="B2" s="67" t="s">
        <v>171</v>
      </c>
    </row>
    <row r="3" spans="2:35" x14ac:dyDescent="0.3">
      <c r="F3" s="20" t="e">
        <f>Financials!#REF!</f>
        <v>#REF!</v>
      </c>
      <c r="G3" s="71" t="e">
        <f>Financials!#REF!</f>
        <v>#REF!</v>
      </c>
      <c r="H3" s="20" t="e">
        <f>Financials!#REF!</f>
        <v>#REF!</v>
      </c>
      <c r="I3" s="20" t="e">
        <f>Financials!#REF!</f>
        <v>#REF!</v>
      </c>
      <c r="J3" s="20" t="e">
        <f>Financials!#REF!</f>
        <v>#REF!</v>
      </c>
      <c r="K3" s="20" t="e">
        <f>Financials!#REF!</f>
        <v>#REF!</v>
      </c>
      <c r="L3" s="20">
        <f>Financials!E7</f>
        <v>43190</v>
      </c>
      <c r="M3" s="20">
        <f>Financials!F7</f>
        <v>43555</v>
      </c>
      <c r="N3" s="20">
        <f>Financials!G7</f>
        <v>43921</v>
      </c>
      <c r="O3" s="20">
        <f>Financials!H7</f>
        <v>44286</v>
      </c>
      <c r="P3" s="20">
        <f>Financials!I7</f>
        <v>44651</v>
      </c>
      <c r="Q3" s="20">
        <f>Financials!J7</f>
        <v>45016</v>
      </c>
      <c r="R3" s="20">
        <f>Financials!K7</f>
        <v>45382</v>
      </c>
      <c r="S3" s="20">
        <f>Financials!L7</f>
        <v>45747</v>
      </c>
      <c r="T3" s="20">
        <f>Financials!M7</f>
        <v>46112</v>
      </c>
      <c r="U3" s="20">
        <f>Financials!N7</f>
        <v>46477</v>
      </c>
      <c r="V3" s="20">
        <f>Financials!O7</f>
        <v>46843</v>
      </c>
      <c r="W3" s="20">
        <f>Financials!P7</f>
        <v>47208</v>
      </c>
      <c r="X3" s="20">
        <f>Financials!Q7</f>
        <v>47573</v>
      </c>
      <c r="Y3" s="20">
        <f>Financials!R7</f>
        <v>47938</v>
      </c>
      <c r="Z3" s="20">
        <f>Financials!S7</f>
        <v>48304</v>
      </c>
      <c r="AA3" s="20">
        <f>Financials!T7</f>
        <v>48669</v>
      </c>
      <c r="AB3" s="20">
        <f>Financials!U7</f>
        <v>49034</v>
      </c>
      <c r="AC3" s="20">
        <f>Financials!V7</f>
        <v>49399</v>
      </c>
      <c r="AD3" s="20">
        <f>Financials!W7</f>
        <v>49765</v>
      </c>
      <c r="AE3" s="20">
        <f>Financials!X7</f>
        <v>50130</v>
      </c>
      <c r="AF3" s="20">
        <f>Financials!Y7</f>
        <v>50495</v>
      </c>
      <c r="AG3" s="20">
        <f>Financials!Z7</f>
        <v>50860</v>
      </c>
      <c r="AH3" s="20">
        <f>Financials!AA7</f>
        <v>51226</v>
      </c>
      <c r="AI3" s="20">
        <f>Financials!AB7</f>
        <v>51591</v>
      </c>
    </row>
    <row r="4" spans="2:35" s="13" customFormat="1" x14ac:dyDescent="0.3">
      <c r="F4" s="13" t="e">
        <f>MIN(MAX(Financials!#REF!-Inputs!$E$12,0),(Financials!#REF!-Financials!#REF!),MAX(Inputs!$E$55-Financials!#REF!,0))</f>
        <v>#REF!</v>
      </c>
      <c r="G4" s="13" t="e">
        <f>MIN(MAX(Financials!#REF!-Inputs!$E$12,0),(Financials!#REF!-Financials!#REF!),MAX(Inputs!$E$55-Financials!#REF!,0))</f>
        <v>#REF!</v>
      </c>
      <c r="H4" s="13" t="e">
        <f>MIN(MAX(Financials!#REF!-Inputs!$E$12,0),(Financials!#REF!-Financials!#REF!),MAX(Inputs!$E$55-Financials!#REF!,0))</f>
        <v>#REF!</v>
      </c>
      <c r="I4" s="13" t="e">
        <f>MIN(MAX(Financials!#REF!-Inputs!$E$12,0),(Financials!#REF!-Financials!#REF!),MAX(Inputs!$E$55-Financials!#REF!,0))</f>
        <v>#REF!</v>
      </c>
      <c r="J4" s="13" t="e">
        <f>MIN(MAX(Financials!#REF!-Inputs!$E$12,0),(Financials!#REF!-Financials!#REF!),MAX(Inputs!$E$55-Financials!#REF!,0))</f>
        <v>#REF!</v>
      </c>
      <c r="K4" s="13" t="e">
        <f>MIN(MAX(Financials!#REF!-Inputs!$E$12,0),(Financials!#REF!-Financials!#REF!),MAX(Inputs!$E$55-Financials!#REF!,0))</f>
        <v>#REF!</v>
      </c>
      <c r="L4" s="13" t="e">
        <f>MIN(MAX(Financials!E7-Inputs!$E$12,0),(Financials!E7-Financials!#REF!),MAX(Inputs!$E$55-Financials!#REF!,0))</f>
        <v>#REF!</v>
      </c>
      <c r="M4" s="13">
        <f>MIN(MAX(Financials!F7-Inputs!$E$12,0),(Financials!F7-Financials!E7),MAX(Inputs!$E$55-Financials!E7,0))</f>
        <v>365</v>
      </c>
      <c r="N4" s="13">
        <f>MIN(MAX(Financials!G7-Inputs!$E$12,0),(Financials!G7-Financials!F7),MAX(Inputs!$E$55-Financials!F7,0))</f>
        <v>366</v>
      </c>
      <c r="O4" s="13">
        <f>MIN(MAX(Financials!H7-Inputs!$E$12,0),(Financials!H7-Financials!G7),MAX(Inputs!$E$55-Financials!G7,0))</f>
        <v>365</v>
      </c>
      <c r="P4" s="13">
        <f>MIN(MAX(Financials!I7-Inputs!$E$12,0),(Financials!I7-Financials!H7),MAX(Inputs!$E$55-Financials!H7,0))</f>
        <v>365</v>
      </c>
      <c r="Q4" s="13">
        <f>MIN(MAX(Financials!J7-Inputs!$E$12,0),(Financials!J7-Financials!I7),MAX(Inputs!$E$55-Financials!I7,0))</f>
        <v>365</v>
      </c>
      <c r="R4" s="13">
        <f>MIN(MAX(Financials!K7-Inputs!$E$12,0),(Financials!K7-Financials!J7),MAX(Inputs!$E$55-Financials!J7,0))</f>
        <v>366</v>
      </c>
      <c r="S4" s="13">
        <f>MIN(MAX(Financials!L7-Inputs!$E$12,0),(Financials!L7-Financials!K7),MAX(Inputs!$E$55-Financials!K7,0))</f>
        <v>183</v>
      </c>
      <c r="T4" s="13">
        <f>MIN(MAX(Financials!M7-Inputs!$E$12,0),(Financials!M7-Financials!L7),MAX(Inputs!$E$55-Financials!L7,0))</f>
        <v>0</v>
      </c>
      <c r="U4" s="13">
        <f>MIN(MAX(Financials!N7-Inputs!$E$12,0),(Financials!N7-Financials!M7),MAX(Inputs!$E$55-Financials!M7,0))</f>
        <v>0</v>
      </c>
      <c r="V4" s="13">
        <f>MIN(MAX(Financials!O7-Inputs!$E$12,0),(Financials!O7-Financials!N7),MAX(Inputs!$E$55-Financials!N7,0))</f>
        <v>0</v>
      </c>
      <c r="W4" s="13">
        <f>MIN(MAX(Financials!P7-Inputs!$E$12,0),(Financials!P7-Financials!O7),MAX(Inputs!$E$55-Financials!O7,0))</f>
        <v>0</v>
      </c>
      <c r="X4" s="13">
        <f>MIN(MAX(Financials!Q7-Inputs!$E$12,0),(Financials!Q7-Financials!P7),MAX(Inputs!$E$55-Financials!P7,0))</f>
        <v>0</v>
      </c>
      <c r="Y4" s="13">
        <f>MIN(MAX(Financials!R7-Inputs!$E$12,0),(Financials!R7-Financials!Q7),MAX(Inputs!$E$55-Financials!Q7,0))</f>
        <v>0</v>
      </c>
      <c r="Z4" s="13">
        <f>MIN(MAX(Financials!S7-Inputs!$E$12,0),(Financials!S7-Financials!R7),MAX(Inputs!$E$55-Financials!R7,0))</f>
        <v>0</v>
      </c>
      <c r="AA4" s="13">
        <f>MIN(MAX(Financials!T7-Inputs!$E$12,0),(Financials!T7-Financials!S7),MAX(Inputs!$E$55-Financials!S7,0))</f>
        <v>0</v>
      </c>
      <c r="AB4" s="13">
        <f>MIN(MAX(Financials!U7-Inputs!$E$12,0),(Financials!U7-Financials!T7),MAX(Inputs!$E$55-Financials!T7,0))</f>
        <v>0</v>
      </c>
      <c r="AC4" s="13">
        <f>MIN(MAX(Financials!V7-Inputs!$E$12,0),(Financials!V7-Financials!U7),MAX(Inputs!$E$55-Financials!U7,0))</f>
        <v>0</v>
      </c>
      <c r="AD4" s="13">
        <f>MIN(MAX(Financials!W7-Inputs!$E$12,0),(Financials!W7-Financials!V7),MAX(Inputs!$E$55-Financials!V7,0))</f>
        <v>0</v>
      </c>
      <c r="AE4" s="13">
        <f>MIN(MAX(Financials!X7-Inputs!$E$12,0),(Financials!X7-Financials!W7),MAX(Inputs!$E$55-Financials!W7,0))</f>
        <v>0</v>
      </c>
      <c r="AF4" s="13">
        <f>MIN(MAX(Financials!Y7-Inputs!$E$12,0),(Financials!Y7-Financials!X7),MAX(Inputs!$E$55-Financials!X7,0))</f>
        <v>0</v>
      </c>
      <c r="AG4" s="13">
        <f>MIN(MAX(Financials!Z7-Inputs!$E$12,0),(Financials!Z7-Financials!Y7),MAX(Inputs!$E$55-Financials!Y7,0))</f>
        <v>0</v>
      </c>
      <c r="AH4" s="13">
        <f>MIN(MAX(Financials!AA7-Inputs!$E$12,0),(Financials!AA7-Financials!Z7),MAX(Inputs!$E$55-Financials!Z7,0))</f>
        <v>0</v>
      </c>
      <c r="AI4" s="13">
        <f>MIN(MAX(Financials!AB7-Inputs!$E$12,0),(Financials!AB7-Financials!AA7),MAX(Inputs!$E$55-Financials!AA7,0))</f>
        <v>0</v>
      </c>
    </row>
    <row r="5" spans="2:35" s="13" customFormat="1" x14ac:dyDescent="0.3">
      <c r="B5" s="70" t="s">
        <v>172</v>
      </c>
    </row>
    <row r="6" spans="2:35" s="13" customFormat="1" x14ac:dyDescent="0.3">
      <c r="B6" s="13" t="s">
        <v>168</v>
      </c>
      <c r="F6" s="72" t="e">
        <f>Financials!#REF!*F4/Financials!#REF!</f>
        <v>#REF!</v>
      </c>
      <c r="G6" s="72" t="e">
        <f>Financials!#REF!*G4/Financials!#REF!</f>
        <v>#REF!</v>
      </c>
      <c r="H6" s="72" t="e">
        <f>Financials!#REF!*H4/Financials!#REF!</f>
        <v>#REF!</v>
      </c>
      <c r="I6" s="72" t="e">
        <f>Financials!#REF!*I4/Financials!#REF!</f>
        <v>#REF!</v>
      </c>
      <c r="J6" s="72" t="e">
        <f>Financials!#REF!*J4/Financials!#REF!</f>
        <v>#REF!</v>
      </c>
      <c r="K6" s="72" t="e">
        <f>Financials!#REF!*K4/Financials!#REF!</f>
        <v>#REF!</v>
      </c>
      <c r="L6" s="72" t="e">
        <f>Financials!E27*L4/Financials!E4</f>
        <v>#REF!</v>
      </c>
      <c r="M6" s="72">
        <f ca="1">Financials!F27*M4/Financials!F4</f>
        <v>-9.3383999999999965</v>
      </c>
      <c r="N6" s="72">
        <f ca="1">Financials!G27*N4/Financials!G4</f>
        <v>-14.335500000000003</v>
      </c>
      <c r="O6" s="72">
        <f ca="1">Financials!H27*O4/Financials!H4</f>
        <v>3.1960999999999977</v>
      </c>
      <c r="P6" s="72">
        <f ca="1">Financials!I27*P4/Financials!I4</f>
        <v>-13.419900000000002</v>
      </c>
      <c r="Q6" s="72">
        <f ca="1">Financials!J27*Q4/Financials!J4</f>
        <v>-7.1579528144003959</v>
      </c>
      <c r="R6" s="72">
        <f ca="1">Financials!K27*R4/Financials!K4</f>
        <v>-7.3202031654871789</v>
      </c>
      <c r="S6" s="72">
        <f ca="1">Financials!L27*S4/Financials!L4</f>
        <v>1.7296445352586691</v>
      </c>
      <c r="T6" s="72">
        <f ca="1">Financials!M27*T4/Financials!M4</f>
        <v>0</v>
      </c>
      <c r="U6" s="72">
        <f ca="1">Financials!N27*U4/Financials!N4</f>
        <v>0</v>
      </c>
      <c r="V6" s="72">
        <f ca="1">Financials!O27*V4/Financials!O4</f>
        <v>0</v>
      </c>
      <c r="W6" s="72">
        <f ca="1">Financials!P27*W4/Financials!P4</f>
        <v>0</v>
      </c>
      <c r="X6" s="72">
        <f ca="1">Financials!Q27*X4/Financials!Q4</f>
        <v>0</v>
      </c>
      <c r="Y6" s="72">
        <f ca="1">Financials!R27*Y4/Financials!R4</f>
        <v>0</v>
      </c>
      <c r="Z6" s="72">
        <f ca="1">Financials!S27*Z4/Financials!S4</f>
        <v>0</v>
      </c>
      <c r="AA6" s="72">
        <f ca="1">Financials!T27*AA4/Financials!T4</f>
        <v>0</v>
      </c>
      <c r="AB6" s="72">
        <f ca="1">Financials!U27*AB4/Financials!U4</f>
        <v>0</v>
      </c>
      <c r="AC6" s="72">
        <f ca="1">Financials!V27*AC4/Financials!V4</f>
        <v>0</v>
      </c>
      <c r="AD6" s="72">
        <f ca="1">Financials!W27*AD4/Financials!W4</f>
        <v>0</v>
      </c>
      <c r="AE6" s="72">
        <f ca="1">Financials!X27*AE4/Financials!X4</f>
        <v>0</v>
      </c>
      <c r="AF6" s="72">
        <f ca="1">Financials!Y27*AF4/Financials!Y4</f>
        <v>0</v>
      </c>
      <c r="AG6" s="72">
        <f ca="1">Financials!Z27*AG4/Financials!Z4</f>
        <v>0</v>
      </c>
      <c r="AH6" s="72">
        <f ca="1">Financials!AA27*AH4/Financials!AA4</f>
        <v>0</v>
      </c>
      <c r="AI6" s="72">
        <f ca="1">Financials!AB27*AI4/Financials!AB4</f>
        <v>0</v>
      </c>
    </row>
    <row r="7" spans="2:35" s="13" customFormat="1" x14ac:dyDescent="0.3">
      <c r="B7" s="13" t="s">
        <v>49</v>
      </c>
      <c r="F7" s="122" t="e">
        <f>Financials!#REF!*F4/Financials!#REF!</f>
        <v>#REF!</v>
      </c>
      <c r="G7" s="23" t="e">
        <f>Financials!#REF!*G4/Financials!#REF!</f>
        <v>#REF!</v>
      </c>
      <c r="H7" s="23" t="e">
        <f>Financials!#REF!*H4/Financials!#REF!</f>
        <v>#REF!</v>
      </c>
      <c r="I7" s="23" t="e">
        <f>Financials!#REF!*I4/Financials!#REF!</f>
        <v>#REF!</v>
      </c>
      <c r="J7" s="23" t="e">
        <f>Financials!#REF!*J4/Financials!#REF!</f>
        <v>#REF!</v>
      </c>
      <c r="K7" s="23" t="e">
        <f>Financials!#REF!*K4/Financials!#REF!</f>
        <v>#REF!</v>
      </c>
      <c r="L7" s="23" t="e">
        <f>Financials!E21*L4/Financials!E4</f>
        <v>#REF!</v>
      </c>
      <c r="M7" s="23">
        <f>Financials!F21*M4/Financials!F4</f>
        <v>10.9628</v>
      </c>
      <c r="N7" s="23">
        <f>Financials!G21*N4/Financials!G4</f>
        <v>15.931500000000003</v>
      </c>
      <c r="O7" s="23">
        <f>Financials!H21*O4/Financials!H4</f>
        <v>5.6257000000000001</v>
      </c>
      <c r="P7" s="23">
        <f>Financials!I21*P4/Financials!I4</f>
        <v>5.9933000000000005</v>
      </c>
      <c r="Q7" s="23">
        <f ca="1">Financials!J21*Q4/Financials!J4</f>
        <v>10.886250229300195</v>
      </c>
      <c r="R7" s="23">
        <f ca="1">Financials!K21*R4/Financials!K4</f>
        <v>10.886250229300195</v>
      </c>
      <c r="S7" s="23">
        <f ca="1">Financials!L21*S4/Financials!L4</f>
        <v>5.4580377861970844</v>
      </c>
      <c r="T7" s="23">
        <f ca="1">Financials!M21*T4/Financials!M4</f>
        <v>0</v>
      </c>
      <c r="U7" s="23">
        <f ca="1">Financials!N21*U4/Financials!N4</f>
        <v>0</v>
      </c>
      <c r="V7" s="23">
        <f ca="1">Financials!O21*V4/Financials!O4</f>
        <v>0</v>
      </c>
      <c r="W7" s="23">
        <f ca="1">Financials!P21*W4/Financials!P4</f>
        <v>0</v>
      </c>
      <c r="X7" s="23">
        <f ca="1">Financials!Q21*X4/Financials!Q4</f>
        <v>0</v>
      </c>
      <c r="Y7" s="23">
        <f ca="1">Financials!R21*Y4/Financials!R4</f>
        <v>0</v>
      </c>
      <c r="Z7" s="23">
        <f ca="1">Financials!S21*Z4/Financials!S4</f>
        <v>0</v>
      </c>
      <c r="AA7" s="23">
        <f ca="1">Financials!T21*AA4/Financials!T4</f>
        <v>0</v>
      </c>
      <c r="AB7" s="23">
        <f ca="1">Financials!U21*AB4/Financials!U4</f>
        <v>0</v>
      </c>
      <c r="AC7" s="23">
        <f ca="1">Financials!V21*AC4/Financials!V4</f>
        <v>0</v>
      </c>
      <c r="AD7" s="23">
        <f ca="1">Financials!W21*AD4/Financials!W4</f>
        <v>0</v>
      </c>
      <c r="AE7" s="23">
        <f ca="1">Financials!X21*AE4/Financials!X4</f>
        <v>0</v>
      </c>
      <c r="AF7" s="23">
        <f ca="1">Financials!Y21*AF4/Financials!Y4</f>
        <v>0</v>
      </c>
      <c r="AG7" s="23">
        <f ca="1">Financials!Z21*AG4/Financials!Z4</f>
        <v>0</v>
      </c>
      <c r="AH7" s="23">
        <f ca="1">Financials!AA21*AH4/Financials!AA4</f>
        <v>0</v>
      </c>
      <c r="AI7" s="23">
        <f ca="1">Financials!AB21*AI4/Financials!AB4</f>
        <v>0</v>
      </c>
    </row>
    <row r="8" spans="2:35" s="13" customFormat="1" x14ac:dyDescent="0.3">
      <c r="B8" s="13" t="s">
        <v>109</v>
      </c>
      <c r="F8" s="14" t="e">
        <f>Financials!#REF!</f>
        <v>#REF!</v>
      </c>
      <c r="G8" s="14" t="e">
        <f>Financials!#REF!</f>
        <v>#REF!</v>
      </c>
      <c r="H8" s="14" t="e">
        <f>Financials!#REF!</f>
        <v>#REF!</v>
      </c>
      <c r="I8" s="14" t="e">
        <f>Financials!#REF!</f>
        <v>#REF!</v>
      </c>
      <c r="J8" s="14" t="e">
        <f>Financials!#REF!</f>
        <v>#REF!</v>
      </c>
      <c r="K8" s="14" t="e">
        <f>Financials!#REF!</f>
        <v>#REF!</v>
      </c>
      <c r="L8" s="14">
        <f>Financials!E23</f>
        <v>25.7423</v>
      </c>
      <c r="M8" s="14">
        <f>Financials!F23</f>
        <v>23.575399999999998</v>
      </c>
      <c r="N8" s="14">
        <f>Financials!G23</f>
        <v>25.738800000000001</v>
      </c>
      <c r="O8" s="14">
        <f>Financials!H23</f>
        <v>5.2291999999999996</v>
      </c>
      <c r="P8" s="14">
        <f>Financials!I23</f>
        <v>21.323499999999999</v>
      </c>
      <c r="Q8" s="14">
        <f>Financials!J23</f>
        <v>0</v>
      </c>
      <c r="R8" s="14">
        <f>Financials!K23</f>
        <v>0</v>
      </c>
      <c r="S8" s="14">
        <f>Financials!L23</f>
        <v>0</v>
      </c>
      <c r="T8" s="14">
        <f>Financials!M23</f>
        <v>0</v>
      </c>
      <c r="U8" s="14">
        <f>Financials!N23</f>
        <v>0</v>
      </c>
      <c r="V8" s="14">
        <f>Financials!O23</f>
        <v>0</v>
      </c>
      <c r="W8" s="14">
        <f>Financials!P23</f>
        <v>0</v>
      </c>
      <c r="X8" s="14">
        <f>Financials!Q23</f>
        <v>0</v>
      </c>
      <c r="Y8" s="14">
        <f>Financials!R23</f>
        <v>0</v>
      </c>
      <c r="Z8" s="14">
        <f>Financials!S23</f>
        <v>0</v>
      </c>
      <c r="AA8" s="14">
        <f>Financials!T23</f>
        <v>0</v>
      </c>
      <c r="AB8" s="14">
        <f>Financials!U23</f>
        <v>0</v>
      </c>
      <c r="AC8" s="14">
        <f>Financials!V23</f>
        <v>0</v>
      </c>
      <c r="AD8" s="14">
        <f>Financials!W23</f>
        <v>0</v>
      </c>
      <c r="AE8" s="14">
        <f>Financials!X23</f>
        <v>0</v>
      </c>
      <c r="AF8" s="14">
        <f>Financials!Y23</f>
        <v>0</v>
      </c>
      <c r="AG8" s="14">
        <f>Financials!Z23</f>
        <v>0</v>
      </c>
      <c r="AH8" s="14">
        <f>Financials!AA23</f>
        <v>0</v>
      </c>
      <c r="AI8" s="14">
        <f>Financials!AB23</f>
        <v>0</v>
      </c>
    </row>
    <row r="9" spans="2:35" s="13" customFormat="1" hidden="1" x14ac:dyDescent="0.3">
      <c r="B9" s="13" t="s">
        <v>302</v>
      </c>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row>
    <row r="10" spans="2:35" s="13" customFormat="1" hidden="1" x14ac:dyDescent="0.3">
      <c r="B10" s="13" t="s">
        <v>303</v>
      </c>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row>
    <row r="11" spans="2:35" s="29" customFormat="1" x14ac:dyDescent="0.3">
      <c r="B11" s="29" t="s">
        <v>88</v>
      </c>
      <c r="F11" s="48" t="e">
        <f t="shared" ref="F11:AI11" si="0">SUM(F6:F8)-F9+F10</f>
        <v>#REF!</v>
      </c>
      <c r="G11" s="48" t="e">
        <f t="shared" si="0"/>
        <v>#REF!</v>
      </c>
      <c r="H11" s="48" t="e">
        <f t="shared" si="0"/>
        <v>#REF!</v>
      </c>
      <c r="I11" s="48" t="e">
        <f t="shared" si="0"/>
        <v>#REF!</v>
      </c>
      <c r="J11" s="48" t="e">
        <f t="shared" si="0"/>
        <v>#REF!</v>
      </c>
      <c r="K11" s="48" t="e">
        <f t="shared" si="0"/>
        <v>#REF!</v>
      </c>
      <c r="L11" s="48" t="e">
        <f t="shared" si="0"/>
        <v>#REF!</v>
      </c>
      <c r="M11" s="48">
        <f t="shared" ca="1" si="0"/>
        <v>25.199800000000003</v>
      </c>
      <c r="N11" s="48">
        <f t="shared" ca="1" si="0"/>
        <v>27.334800000000001</v>
      </c>
      <c r="O11" s="48">
        <f t="shared" ca="1" si="0"/>
        <v>14.050999999999998</v>
      </c>
      <c r="P11" s="48">
        <f t="shared" ca="1" si="0"/>
        <v>13.896899999999999</v>
      </c>
      <c r="Q11" s="48">
        <f t="shared" ca="1" si="0"/>
        <v>3.7282974148997994</v>
      </c>
      <c r="R11" s="48">
        <f t="shared" ca="1" si="0"/>
        <v>3.5660470638130164</v>
      </c>
      <c r="S11" s="48">
        <f t="shared" ca="1" si="0"/>
        <v>7.1876823214557533</v>
      </c>
      <c r="T11" s="48">
        <f t="shared" ca="1" si="0"/>
        <v>0</v>
      </c>
      <c r="U11" s="48">
        <f t="shared" ca="1" si="0"/>
        <v>0</v>
      </c>
      <c r="V11" s="48">
        <f t="shared" ca="1" si="0"/>
        <v>0</v>
      </c>
      <c r="W11" s="48">
        <f t="shared" ca="1" si="0"/>
        <v>0</v>
      </c>
      <c r="X11" s="48">
        <f t="shared" ca="1" si="0"/>
        <v>0</v>
      </c>
      <c r="Y11" s="48">
        <f t="shared" ca="1" si="0"/>
        <v>0</v>
      </c>
      <c r="Z11" s="48">
        <f t="shared" ca="1" si="0"/>
        <v>0</v>
      </c>
      <c r="AA11" s="48">
        <f t="shared" ca="1" si="0"/>
        <v>0</v>
      </c>
      <c r="AB11" s="48">
        <f t="shared" ca="1" si="0"/>
        <v>0</v>
      </c>
      <c r="AC11" s="48">
        <f t="shared" ca="1" si="0"/>
        <v>0</v>
      </c>
      <c r="AD11" s="48">
        <f t="shared" ca="1" si="0"/>
        <v>0</v>
      </c>
      <c r="AE11" s="48">
        <f t="shared" ca="1" si="0"/>
        <v>0</v>
      </c>
      <c r="AF11" s="48">
        <f t="shared" ca="1" si="0"/>
        <v>0</v>
      </c>
      <c r="AG11" s="48">
        <f t="shared" ca="1" si="0"/>
        <v>0</v>
      </c>
      <c r="AH11" s="48">
        <f t="shared" ca="1" si="0"/>
        <v>0</v>
      </c>
      <c r="AI11" s="48">
        <f t="shared" ca="1" si="0"/>
        <v>0</v>
      </c>
    </row>
    <row r="12" spans="2:35" s="13" customFormat="1" x14ac:dyDescent="0.3"/>
    <row r="13" spans="2:35" s="13" customFormat="1" x14ac:dyDescent="0.3">
      <c r="B13" s="70" t="s">
        <v>173</v>
      </c>
    </row>
    <row r="14" spans="2:35" s="13" customFormat="1" x14ac:dyDescent="0.3">
      <c r="B14" s="13" t="s">
        <v>109</v>
      </c>
      <c r="F14" s="14" t="e">
        <f t="shared" ref="F14:AI14" si="1">F8</f>
        <v>#REF!</v>
      </c>
      <c r="G14" s="14" t="e">
        <f t="shared" si="1"/>
        <v>#REF!</v>
      </c>
      <c r="H14" s="14" t="e">
        <f t="shared" si="1"/>
        <v>#REF!</v>
      </c>
      <c r="I14" s="14" t="e">
        <f t="shared" si="1"/>
        <v>#REF!</v>
      </c>
      <c r="J14" s="14" t="e">
        <f t="shared" si="1"/>
        <v>#REF!</v>
      </c>
      <c r="K14" s="14" t="e">
        <f t="shared" si="1"/>
        <v>#REF!</v>
      </c>
      <c r="L14" s="14">
        <f t="shared" si="1"/>
        <v>25.7423</v>
      </c>
      <c r="M14" s="14">
        <f t="shared" si="1"/>
        <v>23.575399999999998</v>
      </c>
      <c r="N14" s="14">
        <f t="shared" si="1"/>
        <v>25.738800000000001</v>
      </c>
      <c r="O14" s="14">
        <f t="shared" si="1"/>
        <v>5.2291999999999996</v>
      </c>
      <c r="P14" s="14">
        <f t="shared" si="1"/>
        <v>21.323499999999999</v>
      </c>
      <c r="Q14" s="14">
        <f t="shared" si="1"/>
        <v>0</v>
      </c>
      <c r="R14" s="14">
        <f t="shared" si="1"/>
        <v>0</v>
      </c>
      <c r="S14" s="14">
        <f t="shared" si="1"/>
        <v>0</v>
      </c>
      <c r="T14" s="14">
        <f t="shared" si="1"/>
        <v>0</v>
      </c>
      <c r="U14" s="14">
        <f t="shared" si="1"/>
        <v>0</v>
      </c>
      <c r="V14" s="14">
        <f t="shared" si="1"/>
        <v>0</v>
      </c>
      <c r="W14" s="14">
        <f t="shared" si="1"/>
        <v>0</v>
      </c>
      <c r="X14" s="14">
        <f t="shared" si="1"/>
        <v>0</v>
      </c>
      <c r="Y14" s="14">
        <f t="shared" si="1"/>
        <v>0</v>
      </c>
      <c r="Z14" s="14">
        <f t="shared" si="1"/>
        <v>0</v>
      </c>
      <c r="AA14" s="14">
        <f t="shared" si="1"/>
        <v>0</v>
      </c>
      <c r="AB14" s="14">
        <f t="shared" si="1"/>
        <v>0</v>
      </c>
      <c r="AC14" s="14">
        <f t="shared" si="1"/>
        <v>0</v>
      </c>
      <c r="AD14" s="14">
        <f t="shared" si="1"/>
        <v>0</v>
      </c>
      <c r="AE14" s="14">
        <f t="shared" si="1"/>
        <v>0</v>
      </c>
      <c r="AF14" s="14">
        <f t="shared" si="1"/>
        <v>0</v>
      </c>
      <c r="AG14" s="14">
        <f t="shared" si="1"/>
        <v>0</v>
      </c>
      <c r="AH14" s="14">
        <f t="shared" si="1"/>
        <v>0</v>
      </c>
      <c r="AI14" s="14">
        <f t="shared" si="1"/>
        <v>0</v>
      </c>
    </row>
    <row r="15" spans="2:35" s="13" customFormat="1" x14ac:dyDescent="0.3">
      <c r="B15" s="13" t="s">
        <v>174</v>
      </c>
      <c r="F15" s="23">
        <f>SUMIF(Debt!$E$23:$AI$23,F3,Debt!$E$25:$AI$25)</f>
        <v>0</v>
      </c>
      <c r="G15" s="23">
        <f>SUMIF(Debt!$E$23:$AI$23,G3,Debt!$E$25:$AI$25)</f>
        <v>0</v>
      </c>
      <c r="H15" s="23">
        <f>SUMIF(Debt!$E$23:$AI$23,H3,Debt!$E$25:$AI$25)</f>
        <v>0</v>
      </c>
      <c r="I15" s="23">
        <f>SUMIF(Debt!$E$23:$AI$23,I3,Debt!$E$25:$AI$25)</f>
        <v>0</v>
      </c>
      <c r="J15" s="23">
        <f>SUMIF(Debt!$E$23:$AI$23,J3,Debt!$E$25:$AI$25)</f>
        <v>0</v>
      </c>
      <c r="K15" s="23">
        <f>SUMIF(Debt!$E$23:$AI$23,K3,Debt!$E$25:$AI$25)</f>
        <v>0</v>
      </c>
      <c r="L15" s="23">
        <f ca="1">SUMIF(Debt!$E$23:$AI$23,L3,Debt!$E$25:$AI$25)</f>
        <v>11.559540404313571</v>
      </c>
      <c r="M15" s="23">
        <f ca="1">SUMIF(Debt!$E$23:$AI$23,M3,Debt!$E$25:$AI$25)</f>
        <v>13.135841368538149</v>
      </c>
      <c r="N15" s="23">
        <f ca="1">SUMIF(Debt!$E$23:$AI$23,N3,Debt!$E$25:$AI$25)</f>
        <v>19.966478880177988</v>
      </c>
      <c r="O15" s="23">
        <f ca="1">SUMIF(Debt!$E$23:$AI$23,O3,Debt!$E$25:$AI$25)</f>
        <v>27.32255004655935</v>
      </c>
      <c r="P15" s="23">
        <f ca="1">SUMIF(Debt!$E$23:$AI$23,P3,Debt!$E$25:$AI$25)</f>
        <v>29.424284665525455</v>
      </c>
      <c r="Q15" s="23">
        <f ca="1">SUMIF(Debt!$E$23:$AI$23,Q3,Debt!$E$25:$AI$25)</f>
        <v>29.424284665525455</v>
      </c>
      <c r="R15" s="23">
        <f ca="1">SUMIF(Debt!$E$23:$AI$23,R3,Debt!$E$25:$AI$25)</f>
        <v>29.424284665525455</v>
      </c>
      <c r="S15" s="23">
        <f ca="1">SUMIF(Debt!$E$23:$AI$23,S3,Debt!$E$25:$AI$25)</f>
        <v>17.86474426121173</v>
      </c>
      <c r="T15" s="23">
        <f ca="1">SUMIF(Debt!$E$23:$AI$23,T3,Debt!$E$25:$AI$25)</f>
        <v>0</v>
      </c>
      <c r="U15" s="23">
        <f>SUMIF(Debt!$E$23:$AI$23,U3,Debt!$E$25:$AI$25)</f>
        <v>0</v>
      </c>
      <c r="V15" s="23">
        <f>SUMIF(Debt!$E$23:$AI$23,V3,Debt!$E$25:$AI$25)</f>
        <v>0</v>
      </c>
      <c r="W15" s="23">
        <f>SUMIF(Debt!$E$23:$AI$23,W3,Debt!$E$25:$AI$25)</f>
        <v>0</v>
      </c>
      <c r="X15" s="23">
        <f>SUMIF(Debt!$E$23:$AI$23,X3,Debt!$E$25:$AI$25)</f>
        <v>0</v>
      </c>
      <c r="Y15" s="23">
        <f>SUMIF(Debt!$E$23:$AI$23,Y3,Debt!$E$25:$AI$25)</f>
        <v>0</v>
      </c>
      <c r="Z15" s="23">
        <f>SUMIF(Debt!$E$23:$AI$23,Z3,Debt!$E$25:$AI$25)</f>
        <v>0</v>
      </c>
      <c r="AA15" s="23">
        <f>SUMIF(Debt!$E$23:$AI$23,AA3,Debt!$E$25:$AI$25)</f>
        <v>0</v>
      </c>
      <c r="AB15" s="23">
        <f>SUMIF(Debt!$E$23:$AI$23,AB3,Debt!$E$25:$AI$25)</f>
        <v>0</v>
      </c>
      <c r="AC15" s="23">
        <f>SUMIF(Debt!$E$23:$AI$23,AC3,Debt!$E$25:$AI$25)</f>
        <v>0</v>
      </c>
      <c r="AD15" s="23">
        <f>SUMIF(Debt!$E$23:$AI$23,AD3,Debt!$E$25:$AI$25)</f>
        <v>0</v>
      </c>
      <c r="AE15" s="23">
        <f>SUMIF(Debt!$E$23:$AI$23,AE3,Debt!$E$25:$AI$25)</f>
        <v>0</v>
      </c>
      <c r="AF15" s="23">
        <f>SUMIF(Debt!$E$23:$AI$23,AF3,Debt!$E$25:$AI$25)</f>
        <v>0</v>
      </c>
      <c r="AG15" s="23">
        <f>SUMIF(Debt!$E$23:$AI$23,AG3,Debt!$E$25:$AI$25)</f>
        <v>0</v>
      </c>
      <c r="AH15" s="23">
        <f>SUMIF(Debt!$E$23:$AI$23,AH3,Debt!$E$25:$AI$25)</f>
        <v>0</v>
      </c>
      <c r="AI15" s="23">
        <f>SUMIF(Debt!$E$23:$AI$23,AI3,Debt!$E$25:$AI$25)</f>
        <v>0</v>
      </c>
    </row>
    <row r="16" spans="2:35" s="29" customFormat="1" x14ac:dyDescent="0.3">
      <c r="B16" s="29" t="s">
        <v>88</v>
      </c>
      <c r="F16" s="48" t="e">
        <f t="shared" ref="F16:AI16" si="2">SUM(F14:F15)</f>
        <v>#REF!</v>
      </c>
      <c r="G16" s="48" t="e">
        <f t="shared" si="2"/>
        <v>#REF!</v>
      </c>
      <c r="H16" s="48" t="e">
        <f t="shared" si="2"/>
        <v>#REF!</v>
      </c>
      <c r="I16" s="48" t="e">
        <f t="shared" si="2"/>
        <v>#REF!</v>
      </c>
      <c r="J16" s="48" t="e">
        <f t="shared" si="2"/>
        <v>#REF!</v>
      </c>
      <c r="K16" s="48" t="e">
        <f t="shared" si="2"/>
        <v>#REF!</v>
      </c>
      <c r="L16" s="48">
        <f t="shared" ca="1" si="2"/>
        <v>37.301840404313573</v>
      </c>
      <c r="M16" s="48">
        <f t="shared" ca="1" si="2"/>
        <v>36.711241368538147</v>
      </c>
      <c r="N16" s="80">
        <f t="shared" ca="1" si="2"/>
        <v>45.705278880177985</v>
      </c>
      <c r="O16" s="48">
        <f t="shared" ca="1" si="2"/>
        <v>32.551750046559349</v>
      </c>
      <c r="P16" s="48">
        <f t="shared" ca="1" si="2"/>
        <v>50.747784665525458</v>
      </c>
      <c r="Q16" s="48">
        <f t="shared" ca="1" si="2"/>
        <v>29.424284665525455</v>
      </c>
      <c r="R16" s="48">
        <f t="shared" ca="1" si="2"/>
        <v>29.424284665525455</v>
      </c>
      <c r="S16" s="48">
        <f t="shared" ca="1" si="2"/>
        <v>17.86474426121173</v>
      </c>
      <c r="T16" s="48">
        <f t="shared" ca="1" si="2"/>
        <v>0</v>
      </c>
      <c r="U16" s="48">
        <f t="shared" si="2"/>
        <v>0</v>
      </c>
      <c r="V16" s="48">
        <f t="shared" si="2"/>
        <v>0</v>
      </c>
      <c r="W16" s="48">
        <f t="shared" si="2"/>
        <v>0</v>
      </c>
      <c r="X16" s="48">
        <f t="shared" si="2"/>
        <v>0</v>
      </c>
      <c r="Y16" s="48">
        <f t="shared" si="2"/>
        <v>0</v>
      </c>
      <c r="Z16" s="48">
        <f t="shared" si="2"/>
        <v>0</v>
      </c>
      <c r="AA16" s="48">
        <f t="shared" si="2"/>
        <v>0</v>
      </c>
      <c r="AB16" s="48">
        <f t="shared" si="2"/>
        <v>0</v>
      </c>
      <c r="AC16" s="48">
        <f t="shared" si="2"/>
        <v>0</v>
      </c>
      <c r="AD16" s="48">
        <f t="shared" si="2"/>
        <v>0</v>
      </c>
      <c r="AE16" s="48">
        <f t="shared" si="2"/>
        <v>0</v>
      </c>
      <c r="AF16" s="48">
        <f t="shared" si="2"/>
        <v>0</v>
      </c>
      <c r="AG16" s="48">
        <f t="shared" si="2"/>
        <v>0</v>
      </c>
      <c r="AH16" s="48">
        <f t="shared" si="2"/>
        <v>0</v>
      </c>
      <c r="AI16" s="48">
        <f t="shared" si="2"/>
        <v>0</v>
      </c>
    </row>
    <row r="17" spans="2:46" s="13" customFormat="1" x14ac:dyDescent="0.3"/>
    <row r="18" spans="2:46" s="29" customFormat="1" x14ac:dyDescent="0.3">
      <c r="B18" s="29" t="s">
        <v>115</v>
      </c>
      <c r="F18" s="80"/>
      <c r="G18" s="80" t="e">
        <f t="shared" ref="G18:AI18" si="3">G11/G16</f>
        <v>#REF!</v>
      </c>
      <c r="H18" s="80" t="e">
        <f t="shared" si="3"/>
        <v>#REF!</v>
      </c>
      <c r="I18" s="80" t="e">
        <f t="shared" si="3"/>
        <v>#REF!</v>
      </c>
      <c r="J18" s="80" t="e">
        <f t="shared" si="3"/>
        <v>#REF!</v>
      </c>
      <c r="K18" s="80" t="e">
        <f t="shared" si="3"/>
        <v>#REF!</v>
      </c>
      <c r="L18" s="80" t="e">
        <f t="shared" ca="1" si="3"/>
        <v>#REF!</v>
      </c>
      <c r="M18" s="80">
        <f t="shared" ca="1" si="3"/>
        <v>0.68643279444089977</v>
      </c>
      <c r="N18" s="80">
        <f t="shared" ca="1" si="3"/>
        <v>0.59806658376730493</v>
      </c>
      <c r="O18" s="80">
        <f t="shared" ca="1" si="3"/>
        <v>0.43165113949027634</v>
      </c>
      <c r="P18" s="80">
        <f t="shared" ca="1" si="3"/>
        <v>0.27384249562012097</v>
      </c>
      <c r="Q18" s="80">
        <f t="shared" ca="1" si="3"/>
        <v>0.12670817514445834</v>
      </c>
      <c r="R18" s="80">
        <f t="shared" ca="1" si="3"/>
        <v>0.12119401046956035</v>
      </c>
      <c r="S18" s="80">
        <f t="shared" ca="1" si="3"/>
        <v>0.40233894291236988</v>
      </c>
      <c r="T18" s="80" t="e">
        <f t="shared" ca="1" si="3"/>
        <v>#DIV/0!</v>
      </c>
      <c r="U18" s="80" t="e">
        <f t="shared" ca="1" si="3"/>
        <v>#DIV/0!</v>
      </c>
      <c r="V18" s="80" t="e">
        <f t="shared" ca="1" si="3"/>
        <v>#DIV/0!</v>
      </c>
      <c r="W18" s="80" t="e">
        <f t="shared" ca="1" si="3"/>
        <v>#DIV/0!</v>
      </c>
      <c r="X18" s="80" t="e">
        <f t="shared" ca="1" si="3"/>
        <v>#DIV/0!</v>
      </c>
      <c r="Y18" s="80" t="e">
        <f t="shared" ca="1" si="3"/>
        <v>#DIV/0!</v>
      </c>
      <c r="Z18" s="80" t="e">
        <f t="shared" ca="1" si="3"/>
        <v>#DIV/0!</v>
      </c>
      <c r="AA18" s="80" t="e">
        <f t="shared" ca="1" si="3"/>
        <v>#DIV/0!</v>
      </c>
      <c r="AB18" s="80" t="e">
        <f t="shared" ca="1" si="3"/>
        <v>#DIV/0!</v>
      </c>
      <c r="AC18" s="80" t="e">
        <f t="shared" ca="1" si="3"/>
        <v>#DIV/0!</v>
      </c>
      <c r="AD18" s="80" t="e">
        <f t="shared" ca="1" si="3"/>
        <v>#DIV/0!</v>
      </c>
      <c r="AE18" s="80" t="e">
        <f t="shared" ca="1" si="3"/>
        <v>#DIV/0!</v>
      </c>
      <c r="AF18" s="80" t="e">
        <f t="shared" ca="1" si="3"/>
        <v>#DIV/0!</v>
      </c>
      <c r="AG18" s="80" t="e">
        <f t="shared" ca="1" si="3"/>
        <v>#DIV/0!</v>
      </c>
      <c r="AH18" s="80" t="e">
        <f t="shared" ca="1" si="3"/>
        <v>#DIV/0!</v>
      </c>
      <c r="AI18" s="80" t="e">
        <f t="shared" ca="1" si="3"/>
        <v>#DIV/0!</v>
      </c>
    </row>
    <row r="19" spans="2:46" s="13" customFormat="1" x14ac:dyDescent="0.3">
      <c r="G19" s="73" t="s">
        <v>175</v>
      </c>
    </row>
    <row r="20" spans="2:46" s="13" customFormat="1" x14ac:dyDescent="0.3">
      <c r="B20" s="29" t="s">
        <v>176</v>
      </c>
      <c r="C20" s="29"/>
      <c r="D20" s="29"/>
      <c r="G20" s="80" t="e">
        <f>SUM(G11:S11)/SUM(G16:S16)</f>
        <v>#REF!</v>
      </c>
    </row>
    <row r="21" spans="2:46" s="13" customFormat="1" x14ac:dyDescent="0.3">
      <c r="B21" s="29" t="s">
        <v>117</v>
      </c>
      <c r="C21" s="29"/>
      <c r="D21" s="29"/>
      <c r="G21" s="48" t="e">
        <f>MIN(G18:S18)</f>
        <v>#REF!</v>
      </c>
    </row>
    <row r="24" spans="2:46" s="112" customFormat="1" x14ac:dyDescent="0.3">
      <c r="B24" s="67" t="s">
        <v>177</v>
      </c>
    </row>
    <row r="25" spans="2:46" s="13" customFormat="1" x14ac:dyDescent="0.3">
      <c r="E25" s="20" t="e">
        <f>Financials!#REF!</f>
        <v>#REF!</v>
      </c>
      <c r="F25" s="20" t="e">
        <f>Financials!#REF!</f>
        <v>#REF!</v>
      </c>
      <c r="G25" s="20" t="e">
        <f>Financials!#REF!</f>
        <v>#REF!</v>
      </c>
      <c r="H25" s="20" t="e">
        <f>Financials!#REF!</f>
        <v>#REF!</v>
      </c>
      <c r="I25" s="20" t="e">
        <f>Financials!#REF!</f>
        <v>#REF!</v>
      </c>
      <c r="J25" s="20" t="e">
        <f>Financials!#REF!</f>
        <v>#REF!</v>
      </c>
      <c r="K25" s="20" t="e">
        <f>Financials!#REF!</f>
        <v>#REF!</v>
      </c>
      <c r="L25" s="20">
        <f>Financials!E7</f>
        <v>43190</v>
      </c>
      <c r="M25" s="20">
        <f>Financials!F7</f>
        <v>43555</v>
      </c>
      <c r="N25" s="20">
        <f>Financials!G7</f>
        <v>43921</v>
      </c>
      <c r="O25" s="20">
        <f>Financials!H7</f>
        <v>44286</v>
      </c>
      <c r="P25" s="20">
        <f>Financials!I7</f>
        <v>44651</v>
      </c>
      <c r="Q25" s="20">
        <f>Financials!J7</f>
        <v>45016</v>
      </c>
      <c r="R25" s="20">
        <f>Financials!K7</f>
        <v>45382</v>
      </c>
      <c r="S25" s="20">
        <f>Financials!L7</f>
        <v>45747</v>
      </c>
      <c r="T25" s="20">
        <f t="shared" ref="T25:AT25" si="4">EOMONTH(S25,12)</f>
        <v>46112</v>
      </c>
      <c r="U25" s="20">
        <f t="shared" si="4"/>
        <v>46477</v>
      </c>
      <c r="V25" s="20">
        <f t="shared" si="4"/>
        <v>46843</v>
      </c>
      <c r="W25" s="20">
        <f t="shared" si="4"/>
        <v>47208</v>
      </c>
      <c r="X25" s="20">
        <f t="shared" si="4"/>
        <v>47573</v>
      </c>
      <c r="Y25" s="20">
        <f t="shared" si="4"/>
        <v>47938</v>
      </c>
      <c r="Z25" s="20">
        <f t="shared" si="4"/>
        <v>48304</v>
      </c>
      <c r="AA25" s="20">
        <f t="shared" si="4"/>
        <v>48669</v>
      </c>
      <c r="AB25" s="20">
        <f t="shared" si="4"/>
        <v>49034</v>
      </c>
      <c r="AC25" s="20">
        <f t="shared" si="4"/>
        <v>49399</v>
      </c>
      <c r="AD25" s="20">
        <f t="shared" si="4"/>
        <v>49765</v>
      </c>
      <c r="AE25" s="20">
        <f t="shared" si="4"/>
        <v>50130</v>
      </c>
      <c r="AF25" s="20">
        <f t="shared" si="4"/>
        <v>50495</v>
      </c>
      <c r="AG25" s="20">
        <f t="shared" si="4"/>
        <v>50860</v>
      </c>
      <c r="AH25" s="20">
        <f t="shared" si="4"/>
        <v>51226</v>
      </c>
      <c r="AI25" s="20">
        <f t="shared" si="4"/>
        <v>51591</v>
      </c>
      <c r="AJ25" s="20">
        <f t="shared" si="4"/>
        <v>51956</v>
      </c>
      <c r="AK25" s="20">
        <f t="shared" si="4"/>
        <v>52321</v>
      </c>
      <c r="AL25" s="20">
        <f t="shared" si="4"/>
        <v>52687</v>
      </c>
      <c r="AM25" s="20">
        <f t="shared" si="4"/>
        <v>53052</v>
      </c>
      <c r="AN25" s="20">
        <f t="shared" si="4"/>
        <v>53417</v>
      </c>
      <c r="AO25" s="20">
        <f t="shared" si="4"/>
        <v>53782</v>
      </c>
      <c r="AP25" s="20">
        <f t="shared" si="4"/>
        <v>54148</v>
      </c>
      <c r="AQ25" s="20">
        <f t="shared" si="4"/>
        <v>54513</v>
      </c>
      <c r="AR25" s="20">
        <f t="shared" si="4"/>
        <v>54878</v>
      </c>
      <c r="AS25" s="20">
        <f t="shared" si="4"/>
        <v>55243</v>
      </c>
      <c r="AT25" s="20">
        <f t="shared" si="4"/>
        <v>55609</v>
      </c>
    </row>
    <row r="26" spans="2:46" s="13" customFormat="1" x14ac:dyDescent="0.3">
      <c r="B26" s="13" t="s">
        <v>344</v>
      </c>
      <c r="E26" s="23" t="e">
        <f>Financials!#REF!</f>
        <v>#REF!</v>
      </c>
      <c r="F26" s="23" t="e">
        <f>Financials!#REF!</f>
        <v>#REF!</v>
      </c>
      <c r="G26" s="23" t="e">
        <f>Financials!#REF!</f>
        <v>#REF!</v>
      </c>
      <c r="H26" s="23" t="e">
        <f>Financials!#REF!</f>
        <v>#REF!</v>
      </c>
      <c r="I26" s="23" t="e">
        <f>Financials!#REF!</f>
        <v>#REF!</v>
      </c>
      <c r="J26" s="23" t="e">
        <f>Financials!#REF!</f>
        <v>#REF!</v>
      </c>
      <c r="K26" s="23" t="e">
        <f>Financials!#REF!</f>
        <v>#REF!</v>
      </c>
      <c r="L26" s="23">
        <f>Financials!E27</f>
        <v>-4.5829999999999984</v>
      </c>
      <c r="M26" s="23">
        <f ca="1">Financials!F27</f>
        <v>-9.3383999999999965</v>
      </c>
      <c r="N26" s="23">
        <f ca="1">Financials!G27</f>
        <v>-14.335500000000003</v>
      </c>
      <c r="O26" s="23">
        <f ca="1">Financials!H27</f>
        <v>3.1960999999999977</v>
      </c>
      <c r="P26" s="23">
        <f ca="1">Financials!I27</f>
        <v>-13.419900000000002</v>
      </c>
      <c r="Q26" s="23">
        <f ca="1">Financials!J27</f>
        <v>-7.1579528144003959</v>
      </c>
      <c r="R26" s="23">
        <f ca="1">Financials!K27</f>
        <v>-7.3202031654871789</v>
      </c>
      <c r="S26" s="23">
        <f ca="1">Financials!L27</f>
        <v>3.4498374610350506</v>
      </c>
      <c r="T26" s="23">
        <f ca="1">Financials!M27</f>
        <v>3.4539744573038966</v>
      </c>
      <c r="U26" s="23">
        <f ca="1">Financials!N27</f>
        <v>3.413356912861385</v>
      </c>
      <c r="V26" s="23">
        <f ca="1">Financials!O27</f>
        <v>-9.7354355734357156</v>
      </c>
      <c r="W26" s="23">
        <f ca="1">Financials!P27</f>
        <v>-10.460171049752383</v>
      </c>
      <c r="X26" s="23">
        <f ca="1">Financials!Q27</f>
        <v>3.1454634722084975</v>
      </c>
      <c r="Y26" s="23">
        <f ca="1">Financials!R27</f>
        <v>2.9330468612490765</v>
      </c>
      <c r="Z26" s="23">
        <f ca="1">Financials!S27</f>
        <v>2.7454510700468084</v>
      </c>
      <c r="AA26" s="23">
        <f ca="1">Financials!T27</f>
        <v>-14.244678813748443</v>
      </c>
      <c r="AB26" s="23">
        <f ca="1">Financials!U27</f>
        <v>-15.343763623121973</v>
      </c>
      <c r="AC26" s="23">
        <f ca="1">Financials!V27</f>
        <v>1.7679236788120267</v>
      </c>
      <c r="AD26" s="23">
        <f ca="1">Financials!W27</f>
        <v>1.2508035606048757</v>
      </c>
      <c r="AE26" s="23">
        <f ca="1">Financials!X27</f>
        <v>0.64163350063719093</v>
      </c>
      <c r="AF26" s="23">
        <f ca="1">Financials!Y27</f>
        <v>-21.33598235015409</v>
      </c>
      <c r="AG26" s="23">
        <f ca="1">Financials!Z27</f>
        <v>-23.187283697767725</v>
      </c>
      <c r="AH26" s="23">
        <f ca="1">Financials!AA27</f>
        <v>-1.7366766090777084</v>
      </c>
      <c r="AI26" s="23">
        <f ca="1">Financials!AB27</f>
        <v>-7.1019706958420503</v>
      </c>
      <c r="AJ26" s="23">
        <f>Financials!AC27</f>
        <v>0</v>
      </c>
      <c r="AK26" s="23">
        <f>Financials!AD27</f>
        <v>0</v>
      </c>
      <c r="AL26" s="23">
        <f>Financials!AE27</f>
        <v>0</v>
      </c>
      <c r="AM26" s="23">
        <f>Financials!AF27</f>
        <v>0</v>
      </c>
      <c r="AN26" s="23">
        <f>Financials!AG27</f>
        <v>0</v>
      </c>
      <c r="AO26" s="23">
        <f>Financials!AH27</f>
        <v>0</v>
      </c>
      <c r="AP26" s="23">
        <f>Financials!AI27</f>
        <v>0</v>
      </c>
      <c r="AQ26" s="23">
        <f>Financials!AJ27</f>
        <v>0</v>
      </c>
      <c r="AR26" s="23">
        <f>Financials!AK27</f>
        <v>0</v>
      </c>
      <c r="AS26" s="23">
        <f>Financials!AL27</f>
        <v>0</v>
      </c>
      <c r="AT26" s="23">
        <f>Financials!AM27</f>
        <v>0</v>
      </c>
    </row>
    <row r="27" spans="2:46" s="13" customFormat="1" x14ac:dyDescent="0.3">
      <c r="B27" s="13" t="s">
        <v>49</v>
      </c>
      <c r="E27" s="23" t="e">
        <f>Financials!#REF!</f>
        <v>#REF!</v>
      </c>
      <c r="F27" s="23" t="e">
        <f>Financials!#REF!</f>
        <v>#REF!</v>
      </c>
      <c r="G27" s="23" t="e">
        <f>Financials!#REF!</f>
        <v>#REF!</v>
      </c>
      <c r="H27" s="23" t="e">
        <f>Financials!#REF!</f>
        <v>#REF!</v>
      </c>
      <c r="I27" s="23" t="e">
        <f>Financials!#REF!</f>
        <v>#REF!</v>
      </c>
      <c r="J27" s="23" t="e">
        <f>Financials!#REF!</f>
        <v>#REF!</v>
      </c>
      <c r="K27" s="23" t="e">
        <f>Financials!#REF!</f>
        <v>#REF!</v>
      </c>
      <c r="L27" s="23">
        <f>Financials!E21</f>
        <v>12.211500000000001</v>
      </c>
      <c r="M27" s="23">
        <f>Financials!F21</f>
        <v>10.9628</v>
      </c>
      <c r="N27" s="23">
        <f>Financials!G21</f>
        <v>15.931500000000002</v>
      </c>
      <c r="O27" s="23">
        <f>Financials!H21</f>
        <v>5.6257000000000001</v>
      </c>
      <c r="P27" s="23">
        <f>Financials!I21</f>
        <v>5.9933000000000005</v>
      </c>
      <c r="Q27" s="23">
        <f ca="1">Financials!J21</f>
        <v>10.886250229300195</v>
      </c>
      <c r="R27" s="23">
        <f ca="1">Financials!K21</f>
        <v>10.886250229300195</v>
      </c>
      <c r="S27" s="23">
        <f ca="1">Financials!L21</f>
        <v>10.886250229300195</v>
      </c>
      <c r="T27" s="23">
        <f ca="1">Financials!M21</f>
        <v>10.886250229300195</v>
      </c>
      <c r="U27" s="23">
        <f ca="1">Financials!N21</f>
        <v>10.886250229300195</v>
      </c>
      <c r="V27" s="23">
        <f ca="1">Financials!O21</f>
        <v>10.886250229300195</v>
      </c>
      <c r="W27" s="23">
        <f ca="1">Financials!P21</f>
        <v>10.886250229300195</v>
      </c>
      <c r="X27" s="23">
        <f ca="1">Financials!Q21</f>
        <v>10.886250229300195</v>
      </c>
      <c r="Y27" s="23">
        <f ca="1">Financials!R21</f>
        <v>10.886250229300195</v>
      </c>
      <c r="Z27" s="23">
        <f ca="1">Financials!S21</f>
        <v>10.886250229300195</v>
      </c>
      <c r="AA27" s="23">
        <f ca="1">Financials!T21</f>
        <v>10.886250229300195</v>
      </c>
      <c r="AB27" s="23">
        <f ca="1">Financials!U21</f>
        <v>10.886250229300195</v>
      </c>
      <c r="AC27" s="23">
        <f ca="1">Financials!V21</f>
        <v>10.886250229300195</v>
      </c>
      <c r="AD27" s="23">
        <f ca="1">Financials!W21</f>
        <v>10.886250229300195</v>
      </c>
      <c r="AE27" s="23">
        <f ca="1">Financials!X21</f>
        <v>10.886250229300195</v>
      </c>
      <c r="AF27" s="23">
        <f ca="1">Financials!Y21</f>
        <v>10.886250229300195</v>
      </c>
      <c r="AG27" s="23">
        <f ca="1">Financials!Z21</f>
        <v>10.886250229300195</v>
      </c>
      <c r="AH27" s="23">
        <f ca="1">Financials!AA21</f>
        <v>10.886250229300195</v>
      </c>
      <c r="AI27" s="23">
        <f ca="1">Financials!AB21</f>
        <v>7.2458435677150987</v>
      </c>
      <c r="AJ27" s="23">
        <f>Financials!AC21</f>
        <v>0</v>
      </c>
      <c r="AK27" s="23">
        <f>Financials!AD21</f>
        <v>0</v>
      </c>
      <c r="AL27" s="23">
        <f>Financials!AE21</f>
        <v>0</v>
      </c>
      <c r="AM27" s="23">
        <f>Financials!AF21</f>
        <v>0</v>
      </c>
      <c r="AN27" s="23">
        <f>Financials!AG21</f>
        <v>0</v>
      </c>
      <c r="AO27" s="23">
        <f>Financials!AH21</f>
        <v>0</v>
      </c>
      <c r="AP27" s="23">
        <f>Financials!AI21</f>
        <v>0</v>
      </c>
      <c r="AQ27" s="23">
        <f>Financials!AJ21</f>
        <v>0</v>
      </c>
      <c r="AR27" s="23">
        <f>Financials!AK21</f>
        <v>0</v>
      </c>
      <c r="AS27" s="23">
        <f>Financials!AL21</f>
        <v>0</v>
      </c>
      <c r="AT27" s="23">
        <f>Financials!AM21</f>
        <v>0</v>
      </c>
    </row>
    <row r="28" spans="2:46" s="13" customFormat="1" x14ac:dyDescent="0.3">
      <c r="B28" s="13" t="s">
        <v>350</v>
      </c>
      <c r="E28" s="23" t="e">
        <f>Financials!#REF!</f>
        <v>#REF!</v>
      </c>
      <c r="F28" s="23" t="e">
        <f>Financials!#REF!</f>
        <v>#REF!</v>
      </c>
      <c r="G28" s="23" t="e">
        <f>Financials!#REF!</f>
        <v>#REF!</v>
      </c>
      <c r="H28" s="23" t="e">
        <f>Financials!#REF!</f>
        <v>#REF!</v>
      </c>
      <c r="I28" s="23" t="e">
        <f>Financials!#REF!</f>
        <v>#REF!</v>
      </c>
      <c r="J28" s="23" t="e">
        <f>Financials!#REF!</f>
        <v>#REF!</v>
      </c>
      <c r="K28" s="23" t="e">
        <f>Financials!#REF!</f>
        <v>#REF!</v>
      </c>
      <c r="L28" s="23">
        <f>Financials!E22</f>
        <v>0</v>
      </c>
      <c r="M28" s="23">
        <f ca="1">Financials!F22</f>
        <v>0</v>
      </c>
      <c r="N28" s="23">
        <f ca="1">Financials!G22</f>
        <v>0</v>
      </c>
      <c r="O28" s="23">
        <f ca="1">Financials!H22</f>
        <v>0</v>
      </c>
      <c r="P28" s="23">
        <f ca="1">Financials!I22</f>
        <v>0</v>
      </c>
      <c r="Q28" s="23">
        <f ca="1">Financials!J22</f>
        <v>0</v>
      </c>
      <c r="R28" s="23">
        <f ca="1">Financials!K22</f>
        <v>0</v>
      </c>
      <c r="S28" s="23">
        <f ca="1">Financials!L22</f>
        <v>0</v>
      </c>
      <c r="T28" s="23">
        <f ca="1">Financials!M22</f>
        <v>0</v>
      </c>
      <c r="U28" s="23">
        <f ca="1">Financials!N22</f>
        <v>0</v>
      </c>
      <c r="V28" s="23">
        <f ca="1">Financials!O22</f>
        <v>0</v>
      </c>
      <c r="W28" s="23">
        <f ca="1">Financials!P22</f>
        <v>0</v>
      </c>
      <c r="X28" s="23">
        <f ca="1">Financials!Q22</f>
        <v>0</v>
      </c>
      <c r="Y28" s="23">
        <f ca="1">Financials!R22</f>
        <v>0</v>
      </c>
      <c r="Z28" s="23">
        <f ca="1">Financials!S22</f>
        <v>0</v>
      </c>
      <c r="AA28" s="23">
        <f ca="1">Financials!T22</f>
        <v>0</v>
      </c>
      <c r="AB28" s="23">
        <f ca="1">Financials!U22</f>
        <v>0</v>
      </c>
      <c r="AC28" s="23">
        <f ca="1">Financials!V22</f>
        <v>0</v>
      </c>
      <c r="AD28" s="23">
        <f ca="1">Financials!W22</f>
        <v>0</v>
      </c>
      <c r="AE28" s="23">
        <f ca="1">Financials!X22</f>
        <v>0</v>
      </c>
      <c r="AF28" s="23">
        <f ca="1">Financials!Y22</f>
        <v>0</v>
      </c>
      <c r="AG28" s="23">
        <f ca="1">Financials!Z22</f>
        <v>0</v>
      </c>
      <c r="AH28" s="23">
        <f ca="1">Financials!AA22</f>
        <v>0</v>
      </c>
      <c r="AI28" s="23">
        <f ca="1">Financials!AB22</f>
        <v>0</v>
      </c>
      <c r="AJ28" s="23">
        <f>Financials!AC22</f>
        <v>0</v>
      </c>
      <c r="AK28" s="23">
        <f>Financials!AD22</f>
        <v>0</v>
      </c>
      <c r="AL28" s="23">
        <f>Financials!AE22</f>
        <v>0</v>
      </c>
      <c r="AM28" s="23">
        <f>Financials!AF22</f>
        <v>0</v>
      </c>
      <c r="AN28" s="23">
        <f>Financials!AG22</f>
        <v>0</v>
      </c>
      <c r="AO28" s="23">
        <f>Financials!AH22</f>
        <v>0</v>
      </c>
      <c r="AP28" s="23">
        <f>Financials!AI22</f>
        <v>0</v>
      </c>
      <c r="AQ28" s="23">
        <f>Financials!AJ22</f>
        <v>0</v>
      </c>
      <c r="AR28" s="23">
        <f>Financials!AK22</f>
        <v>0</v>
      </c>
      <c r="AS28" s="23">
        <f>Financials!AL22</f>
        <v>0</v>
      </c>
      <c r="AT28" s="23">
        <f>Financials!AM22</f>
        <v>0</v>
      </c>
    </row>
    <row r="29" spans="2:46" s="13" customFormat="1" x14ac:dyDescent="0.3">
      <c r="B29" s="13" t="s">
        <v>345</v>
      </c>
      <c r="E29" s="23" t="e">
        <f>Financials!#REF!*(1-Tax!E31)</f>
        <v>#REF!</v>
      </c>
      <c r="F29" s="23" t="e">
        <f>Financials!#REF!*(1-Tax!F31)</f>
        <v>#REF!</v>
      </c>
      <c r="G29" s="23" t="e">
        <f>Financials!#REF!*(1-Tax!G31)</f>
        <v>#REF!</v>
      </c>
      <c r="H29" s="23" t="e">
        <f>Financials!#REF!*(1-Tax!H31)</f>
        <v>#REF!</v>
      </c>
      <c r="I29" s="23" t="e">
        <f>Financials!#REF!*(1-Tax!I31)</f>
        <v>#REF!</v>
      </c>
      <c r="J29" s="23" t="e">
        <f>Financials!#REF!*(1-Tax!J31)</f>
        <v>#REF!</v>
      </c>
      <c r="K29" s="23" t="e">
        <f>Financials!#REF!*(1-Tax!K31)</f>
        <v>#REF!</v>
      </c>
      <c r="L29" s="23">
        <f>Financials!E23*(1-Tax!L31)</f>
        <v>25.7423</v>
      </c>
      <c r="M29" s="23">
        <f ca="1">Financials!F23*(1-Tax!M31)</f>
        <v>23.575399999999998</v>
      </c>
      <c r="N29" s="23">
        <f ca="1">Financials!G23*(1-Tax!N31)</f>
        <v>25.738800000000001</v>
      </c>
      <c r="O29" s="23" t="e">
        <f ca="1">Financials!H23*(1-Tax!O31)</f>
        <v>#REF!</v>
      </c>
      <c r="P29" s="23">
        <f ca="1">Financials!I23*(1-Tax!P31)</f>
        <v>21.323499999999999</v>
      </c>
      <c r="Q29" s="23">
        <f ca="1">Financials!J23*(1-Tax!Q31)</f>
        <v>0</v>
      </c>
      <c r="R29" s="23">
        <f ca="1">Financials!K23*(1-Tax!R31)</f>
        <v>0</v>
      </c>
      <c r="S29" s="23" t="e">
        <f ca="1">Financials!L23*(1-Tax!S31)</f>
        <v>#REF!</v>
      </c>
      <c r="T29" s="23" t="e">
        <f ca="1">Financials!M23*(1-Tax!T31)</f>
        <v>#REF!</v>
      </c>
      <c r="U29" s="23" t="e">
        <f ca="1">Financials!N23*(1-Tax!U31)</f>
        <v>#REF!</v>
      </c>
      <c r="V29" s="23">
        <f ca="1">Financials!O23*(1-Tax!V31)</f>
        <v>0</v>
      </c>
      <c r="W29" s="23">
        <f ca="1">Financials!P23*(1-Tax!W31)</f>
        <v>0</v>
      </c>
      <c r="X29" s="23" t="e">
        <f ca="1">Financials!Q23*(1-Tax!X31)</f>
        <v>#REF!</v>
      </c>
      <c r="Y29" s="23" t="e">
        <f ca="1">Financials!R23*(1-Tax!Y31)</f>
        <v>#REF!</v>
      </c>
      <c r="Z29" s="23" t="e">
        <f ca="1">Financials!S23*(1-Tax!Z31)</f>
        <v>#REF!</v>
      </c>
      <c r="AA29" s="23">
        <f ca="1">Financials!T23*(1-Tax!AA31)</f>
        <v>0</v>
      </c>
      <c r="AB29" s="23">
        <f ca="1">Financials!U23*(1-Tax!AB31)</f>
        <v>0</v>
      </c>
      <c r="AC29" s="23" t="e">
        <f ca="1">Financials!V23*(1-Tax!AC31)</f>
        <v>#REF!</v>
      </c>
      <c r="AD29" s="23" t="e">
        <f ca="1">Financials!W23*(1-Tax!AD31)</f>
        <v>#REF!</v>
      </c>
      <c r="AE29" s="23" t="e">
        <f ca="1">Financials!X23*(1-Tax!AE31)</f>
        <v>#REF!</v>
      </c>
      <c r="AF29" s="23">
        <f ca="1">Financials!Y23*(1-Tax!AF31)</f>
        <v>0</v>
      </c>
      <c r="AG29" s="23">
        <f ca="1">Financials!Z23*(1-Tax!AG31)</f>
        <v>0</v>
      </c>
      <c r="AH29" s="23">
        <f ca="1">Financials!AA23*(1-Tax!AH31)</f>
        <v>0</v>
      </c>
      <c r="AI29" s="23">
        <f ca="1">Financials!AB23*(1-Tax!AI31)</f>
        <v>0</v>
      </c>
      <c r="AJ29" s="23">
        <f>Financials!AC23*(1-Tax!AJ31)</f>
        <v>0</v>
      </c>
      <c r="AK29" s="23">
        <f>Financials!AD23*(1-Tax!AK31)</f>
        <v>0</v>
      </c>
      <c r="AL29" s="23">
        <f>Financials!AE23*(1-Tax!AL31)</f>
        <v>0</v>
      </c>
      <c r="AM29" s="23">
        <f>Financials!AF23*(1-Tax!AM31)</f>
        <v>0</v>
      </c>
      <c r="AN29" s="23">
        <f>Financials!AG23*(1-Tax!AN31)</f>
        <v>0</v>
      </c>
      <c r="AO29" s="23">
        <f>Financials!AH23*(1-Tax!AO31)</f>
        <v>0</v>
      </c>
      <c r="AP29" s="23">
        <f>Financials!AI23*(1-Tax!AP31)</f>
        <v>0</v>
      </c>
      <c r="AQ29" s="23">
        <f>Financials!AJ23*(1-Tax!AQ31)</f>
        <v>0</v>
      </c>
      <c r="AR29" s="23">
        <f>Financials!AK23*(1-Tax!AR31)</f>
        <v>0</v>
      </c>
      <c r="AS29" s="23">
        <f>Financials!AL23*(1-Tax!AS31)</f>
        <v>0</v>
      </c>
      <c r="AT29" s="23">
        <f>Financials!AM23*(1-Tax!AT31)</f>
        <v>0</v>
      </c>
    </row>
    <row r="30" spans="2:46" s="13" customFormat="1" x14ac:dyDescent="0.3">
      <c r="B30" s="13" t="s">
        <v>343</v>
      </c>
      <c r="E30" s="23" t="e">
        <f ca="1">Financials!#REF!-Capex!E35</f>
        <v>#REF!</v>
      </c>
      <c r="F30" s="23" t="e">
        <f ca="1">Financials!#REF!-Capex!F35</f>
        <v>#REF!</v>
      </c>
      <c r="G30" s="23" t="e">
        <f ca="1">Financials!#REF!-Capex!G35+Financials!#REF!+Financials!#REF!</f>
        <v>#REF!</v>
      </c>
      <c r="H30" s="23" t="e">
        <f ca="1">Financials!#REF!-Capex!H35</f>
        <v>#REF!</v>
      </c>
      <c r="I30" s="23" t="e">
        <f>Financials!#REF!-Capex!I35</f>
        <v>#REF!</v>
      </c>
      <c r="J30" s="23" t="e">
        <f>Financials!#REF!-Capex!J35</f>
        <v>#REF!</v>
      </c>
      <c r="K30" s="23" t="e">
        <f>Financials!#REF!-Capex!K35</f>
        <v>#REF!</v>
      </c>
      <c r="L30" s="23" t="e">
        <f>Financials!#REF!-Capex!L35</f>
        <v>#REF!</v>
      </c>
      <c r="M30" s="23" t="e">
        <f>Financials!#REF!-Capex!M35</f>
        <v>#REF!</v>
      </c>
      <c r="N30" s="23" t="e">
        <f>Financials!#REF!-Capex!N35</f>
        <v>#REF!</v>
      </c>
      <c r="O30" s="23" t="e">
        <f>Financials!#REF!-Capex!O35</f>
        <v>#REF!</v>
      </c>
      <c r="P30" s="23" t="e">
        <f>Financials!#REF!-Capex!P35</f>
        <v>#REF!</v>
      </c>
      <c r="Q30" s="23" t="e">
        <f>Financials!#REF!-Capex!Q35</f>
        <v>#REF!</v>
      </c>
      <c r="R30" s="23" t="e">
        <f>Financials!#REF!-Capex!R35</f>
        <v>#REF!</v>
      </c>
      <c r="S30" s="23" t="e">
        <f>Financials!#REF!-Capex!S35</f>
        <v>#REF!</v>
      </c>
    </row>
    <row r="31" spans="2:46" s="13" customFormat="1" x14ac:dyDescent="0.3">
      <c r="B31" s="13" t="s">
        <v>178</v>
      </c>
      <c r="E31" s="14" t="e">
        <f ca="1">SUM(E26:E29)-E30</f>
        <v>#REF!</v>
      </c>
      <c r="F31" s="14" t="e">
        <f t="shared" ref="F31:AT31" ca="1" si="5">SUM(F26:F29)-F30</f>
        <v>#REF!</v>
      </c>
      <c r="G31" s="14" t="e">
        <f t="shared" ca="1" si="5"/>
        <v>#REF!</v>
      </c>
      <c r="H31" s="14" t="e">
        <f t="shared" ca="1" si="5"/>
        <v>#REF!</v>
      </c>
      <c r="I31" s="14" t="e">
        <f t="shared" si="5"/>
        <v>#REF!</v>
      </c>
      <c r="J31" s="14" t="e">
        <f t="shared" si="5"/>
        <v>#REF!</v>
      </c>
      <c r="K31" s="14" t="e">
        <f t="shared" si="5"/>
        <v>#REF!</v>
      </c>
      <c r="L31" s="14" t="e">
        <f t="shared" si="5"/>
        <v>#REF!</v>
      </c>
      <c r="M31" s="14" t="e">
        <f t="shared" ca="1" si="5"/>
        <v>#REF!</v>
      </c>
      <c r="N31" s="14" t="e">
        <f t="shared" ca="1" si="5"/>
        <v>#REF!</v>
      </c>
      <c r="O31" s="14" t="e">
        <f t="shared" ca="1" si="5"/>
        <v>#REF!</v>
      </c>
      <c r="P31" s="14" t="e">
        <f t="shared" ca="1" si="5"/>
        <v>#REF!</v>
      </c>
      <c r="Q31" s="14" t="e">
        <f t="shared" ca="1" si="5"/>
        <v>#REF!</v>
      </c>
      <c r="R31" s="14" t="e">
        <f t="shared" ca="1" si="5"/>
        <v>#REF!</v>
      </c>
      <c r="S31" s="14" t="e">
        <f t="shared" ca="1" si="5"/>
        <v>#REF!</v>
      </c>
      <c r="T31" s="14" t="e">
        <f t="shared" ca="1" si="5"/>
        <v>#REF!</v>
      </c>
      <c r="U31" s="14" t="e">
        <f t="shared" ca="1" si="5"/>
        <v>#REF!</v>
      </c>
      <c r="V31" s="14">
        <f t="shared" ca="1" si="5"/>
        <v>1.1508146558644796</v>
      </c>
      <c r="W31" s="14">
        <f t="shared" ca="1" si="5"/>
        <v>0.42607917954781271</v>
      </c>
      <c r="X31" s="14" t="e">
        <f t="shared" ca="1" si="5"/>
        <v>#REF!</v>
      </c>
      <c r="Y31" s="14" t="e">
        <f t="shared" ca="1" si="5"/>
        <v>#REF!</v>
      </c>
      <c r="Z31" s="14" t="e">
        <f t="shared" ca="1" si="5"/>
        <v>#REF!</v>
      </c>
      <c r="AA31" s="14">
        <f t="shared" ca="1" si="5"/>
        <v>-3.358428584448248</v>
      </c>
      <c r="AB31" s="14">
        <f t="shared" ca="1" si="5"/>
        <v>-4.4575133938217775</v>
      </c>
      <c r="AC31" s="14" t="e">
        <f t="shared" ca="1" si="5"/>
        <v>#REF!</v>
      </c>
      <c r="AD31" s="14" t="e">
        <f t="shared" ca="1" si="5"/>
        <v>#REF!</v>
      </c>
      <c r="AE31" s="14" t="e">
        <f t="shared" ca="1" si="5"/>
        <v>#REF!</v>
      </c>
      <c r="AF31" s="14">
        <f t="shared" ca="1" si="5"/>
        <v>-10.449732120853895</v>
      </c>
      <c r="AG31" s="14">
        <f t="shared" ca="1" si="5"/>
        <v>-12.30103346846753</v>
      </c>
      <c r="AH31" s="14">
        <f t="shared" ca="1" si="5"/>
        <v>9.1495736202224869</v>
      </c>
      <c r="AI31" s="14">
        <f t="shared" ca="1" si="5"/>
        <v>0.14387287187304842</v>
      </c>
      <c r="AJ31" s="14">
        <f t="shared" si="5"/>
        <v>0</v>
      </c>
      <c r="AK31" s="14">
        <f t="shared" si="5"/>
        <v>0</v>
      </c>
      <c r="AL31" s="14">
        <f t="shared" si="5"/>
        <v>0</v>
      </c>
      <c r="AM31" s="14">
        <f t="shared" si="5"/>
        <v>0</v>
      </c>
      <c r="AN31" s="14">
        <f t="shared" si="5"/>
        <v>0</v>
      </c>
      <c r="AO31" s="14">
        <f t="shared" si="5"/>
        <v>0</v>
      </c>
      <c r="AP31" s="14">
        <f t="shared" si="5"/>
        <v>0</v>
      </c>
      <c r="AQ31" s="14">
        <f t="shared" si="5"/>
        <v>0</v>
      </c>
      <c r="AR31" s="14">
        <f t="shared" si="5"/>
        <v>0</v>
      </c>
      <c r="AS31" s="14">
        <f t="shared" si="5"/>
        <v>0</v>
      </c>
      <c r="AT31" s="14">
        <f t="shared" si="5"/>
        <v>0</v>
      </c>
    </row>
    <row r="32" spans="2:46" s="13" customFormat="1" x14ac:dyDescent="0.3"/>
    <row r="33" spans="2:46" s="13" customFormat="1" x14ac:dyDescent="0.3">
      <c r="B33" s="13" t="s">
        <v>179</v>
      </c>
      <c r="C33" s="26" t="e">
        <f ca="1">IRR(G31:AI31)</f>
        <v>#VALUE!</v>
      </c>
      <c r="E33" s="26" t="e">
        <f ca="1">IRR(E31:AT31)</f>
        <v>#VALUE!</v>
      </c>
      <c r="S33" s="14"/>
    </row>
    <row r="34" spans="2:46" s="13" customFormat="1" x14ac:dyDescent="0.3">
      <c r="S34" s="74"/>
    </row>
    <row r="35" spans="2:46" s="57" customFormat="1" x14ac:dyDescent="0.3">
      <c r="B35" s="67" t="s">
        <v>180</v>
      </c>
    </row>
    <row r="36" spans="2:46" s="13" customFormat="1" x14ac:dyDescent="0.3">
      <c r="B36" s="13" t="s">
        <v>168</v>
      </c>
      <c r="E36" s="14" t="e">
        <f t="shared" ref="E36:AT36" si="6">E26</f>
        <v>#REF!</v>
      </c>
      <c r="F36" s="14" t="e">
        <f t="shared" si="6"/>
        <v>#REF!</v>
      </c>
      <c r="G36" s="14" t="e">
        <f t="shared" si="6"/>
        <v>#REF!</v>
      </c>
      <c r="H36" s="14" t="e">
        <f t="shared" si="6"/>
        <v>#REF!</v>
      </c>
      <c r="I36" s="14" t="e">
        <f t="shared" si="6"/>
        <v>#REF!</v>
      </c>
      <c r="J36" s="14" t="e">
        <f t="shared" si="6"/>
        <v>#REF!</v>
      </c>
      <c r="K36" s="14" t="e">
        <f t="shared" si="6"/>
        <v>#REF!</v>
      </c>
      <c r="L36" s="14">
        <f t="shared" si="6"/>
        <v>-4.5829999999999984</v>
      </c>
      <c r="M36" s="14">
        <f t="shared" ca="1" si="6"/>
        <v>-9.3383999999999965</v>
      </c>
      <c r="N36" s="14">
        <f t="shared" ca="1" si="6"/>
        <v>-14.335500000000003</v>
      </c>
      <c r="O36" s="14">
        <f t="shared" ca="1" si="6"/>
        <v>3.1960999999999977</v>
      </c>
      <c r="P36" s="14">
        <f t="shared" ca="1" si="6"/>
        <v>-13.419900000000002</v>
      </c>
      <c r="Q36" s="14">
        <f t="shared" ca="1" si="6"/>
        <v>-7.1579528144003959</v>
      </c>
      <c r="R36" s="14">
        <f t="shared" ca="1" si="6"/>
        <v>-7.3202031654871789</v>
      </c>
      <c r="S36" s="14">
        <f t="shared" ca="1" si="6"/>
        <v>3.4498374610350506</v>
      </c>
      <c r="T36" s="14">
        <f t="shared" ca="1" si="6"/>
        <v>3.4539744573038966</v>
      </c>
      <c r="U36" s="14">
        <f t="shared" ca="1" si="6"/>
        <v>3.413356912861385</v>
      </c>
      <c r="V36" s="14">
        <f t="shared" ca="1" si="6"/>
        <v>-9.7354355734357156</v>
      </c>
      <c r="W36" s="14">
        <f t="shared" ca="1" si="6"/>
        <v>-10.460171049752383</v>
      </c>
      <c r="X36" s="14">
        <f t="shared" ca="1" si="6"/>
        <v>3.1454634722084975</v>
      </c>
      <c r="Y36" s="14">
        <f t="shared" ca="1" si="6"/>
        <v>2.9330468612490765</v>
      </c>
      <c r="Z36" s="14">
        <f t="shared" ca="1" si="6"/>
        <v>2.7454510700468084</v>
      </c>
      <c r="AA36" s="14">
        <f t="shared" ca="1" si="6"/>
        <v>-14.244678813748443</v>
      </c>
      <c r="AB36" s="14">
        <f t="shared" ca="1" si="6"/>
        <v>-15.343763623121973</v>
      </c>
      <c r="AC36" s="14">
        <f t="shared" ca="1" si="6"/>
        <v>1.7679236788120267</v>
      </c>
      <c r="AD36" s="14">
        <f t="shared" ca="1" si="6"/>
        <v>1.2508035606048757</v>
      </c>
      <c r="AE36" s="14">
        <f t="shared" ca="1" si="6"/>
        <v>0.64163350063719093</v>
      </c>
      <c r="AF36" s="14">
        <f t="shared" ca="1" si="6"/>
        <v>-21.33598235015409</v>
      </c>
      <c r="AG36" s="14">
        <f t="shared" ca="1" si="6"/>
        <v>-23.187283697767725</v>
      </c>
      <c r="AH36" s="14">
        <f t="shared" ca="1" si="6"/>
        <v>-1.7366766090777084</v>
      </c>
      <c r="AI36" s="14">
        <f t="shared" ca="1" si="6"/>
        <v>-7.1019706958420503</v>
      </c>
      <c r="AJ36" s="14">
        <f t="shared" si="6"/>
        <v>0</v>
      </c>
      <c r="AK36" s="14">
        <f t="shared" si="6"/>
        <v>0</v>
      </c>
      <c r="AL36" s="14">
        <f t="shared" si="6"/>
        <v>0</v>
      </c>
      <c r="AM36" s="14">
        <f t="shared" si="6"/>
        <v>0</v>
      </c>
      <c r="AN36" s="14">
        <f t="shared" si="6"/>
        <v>0</v>
      </c>
      <c r="AO36" s="14">
        <f t="shared" si="6"/>
        <v>0</v>
      </c>
      <c r="AP36" s="14">
        <f t="shared" si="6"/>
        <v>0</v>
      </c>
      <c r="AQ36" s="14">
        <f t="shared" si="6"/>
        <v>0</v>
      </c>
      <c r="AR36" s="14">
        <f t="shared" si="6"/>
        <v>0</v>
      </c>
      <c r="AS36" s="14">
        <f t="shared" si="6"/>
        <v>0</v>
      </c>
      <c r="AT36" s="14">
        <f t="shared" si="6"/>
        <v>0</v>
      </c>
    </row>
    <row r="37" spans="2:46" s="13" customFormat="1" x14ac:dyDescent="0.3">
      <c r="B37" s="13" t="s">
        <v>181</v>
      </c>
      <c r="E37" s="14" t="e">
        <f t="shared" ref="E37:AT38" si="7">E27</f>
        <v>#REF!</v>
      </c>
      <c r="F37" s="14" t="e">
        <f t="shared" si="7"/>
        <v>#REF!</v>
      </c>
      <c r="G37" s="14" t="e">
        <f t="shared" si="7"/>
        <v>#REF!</v>
      </c>
      <c r="H37" s="14" t="e">
        <f t="shared" si="7"/>
        <v>#REF!</v>
      </c>
      <c r="I37" s="14" t="e">
        <f t="shared" si="7"/>
        <v>#REF!</v>
      </c>
      <c r="J37" s="14" t="e">
        <f t="shared" si="7"/>
        <v>#REF!</v>
      </c>
      <c r="K37" s="14" t="e">
        <f t="shared" si="7"/>
        <v>#REF!</v>
      </c>
      <c r="L37" s="14">
        <f t="shared" si="7"/>
        <v>12.211500000000001</v>
      </c>
      <c r="M37" s="14">
        <f t="shared" si="7"/>
        <v>10.9628</v>
      </c>
      <c r="N37" s="14">
        <f t="shared" si="7"/>
        <v>15.931500000000002</v>
      </c>
      <c r="O37" s="14">
        <f t="shared" si="7"/>
        <v>5.6257000000000001</v>
      </c>
      <c r="P37" s="14">
        <f t="shared" si="7"/>
        <v>5.9933000000000005</v>
      </c>
      <c r="Q37" s="14">
        <f t="shared" ca="1" si="7"/>
        <v>10.886250229300195</v>
      </c>
      <c r="R37" s="14">
        <f t="shared" ca="1" si="7"/>
        <v>10.886250229300195</v>
      </c>
      <c r="S37" s="14">
        <f t="shared" ca="1" si="7"/>
        <v>10.886250229300195</v>
      </c>
      <c r="T37" s="14">
        <f t="shared" ca="1" si="7"/>
        <v>10.886250229300195</v>
      </c>
      <c r="U37" s="14">
        <f t="shared" ca="1" si="7"/>
        <v>10.886250229300195</v>
      </c>
      <c r="V37" s="14">
        <f t="shared" ca="1" si="7"/>
        <v>10.886250229300195</v>
      </c>
      <c r="W37" s="14">
        <f t="shared" ca="1" si="7"/>
        <v>10.886250229300195</v>
      </c>
      <c r="X37" s="14">
        <f t="shared" ca="1" si="7"/>
        <v>10.886250229300195</v>
      </c>
      <c r="Y37" s="14">
        <f t="shared" ca="1" si="7"/>
        <v>10.886250229300195</v>
      </c>
      <c r="Z37" s="14">
        <f t="shared" ca="1" si="7"/>
        <v>10.886250229300195</v>
      </c>
      <c r="AA37" s="14">
        <f t="shared" ca="1" si="7"/>
        <v>10.886250229300195</v>
      </c>
      <c r="AB37" s="14">
        <f t="shared" ca="1" si="7"/>
        <v>10.886250229300195</v>
      </c>
      <c r="AC37" s="14">
        <f t="shared" ca="1" si="7"/>
        <v>10.886250229300195</v>
      </c>
      <c r="AD37" s="14">
        <f t="shared" ca="1" si="7"/>
        <v>10.886250229300195</v>
      </c>
      <c r="AE37" s="14">
        <f t="shared" ca="1" si="7"/>
        <v>10.886250229300195</v>
      </c>
      <c r="AF37" s="14">
        <f t="shared" ca="1" si="7"/>
        <v>10.886250229300195</v>
      </c>
      <c r="AG37" s="14">
        <f t="shared" ca="1" si="7"/>
        <v>10.886250229300195</v>
      </c>
      <c r="AH37" s="14">
        <f t="shared" ca="1" si="7"/>
        <v>10.886250229300195</v>
      </c>
      <c r="AI37" s="14">
        <f t="shared" ca="1" si="7"/>
        <v>7.2458435677150987</v>
      </c>
      <c r="AJ37" s="14">
        <f t="shared" si="7"/>
        <v>0</v>
      </c>
      <c r="AK37" s="14">
        <f t="shared" si="7"/>
        <v>0</v>
      </c>
      <c r="AL37" s="14">
        <f t="shared" si="7"/>
        <v>0</v>
      </c>
      <c r="AM37" s="14">
        <f t="shared" si="7"/>
        <v>0</v>
      </c>
      <c r="AN37" s="14">
        <f t="shared" si="7"/>
        <v>0</v>
      </c>
      <c r="AO37" s="14">
        <f t="shared" si="7"/>
        <v>0</v>
      </c>
      <c r="AP37" s="14">
        <f t="shared" si="7"/>
        <v>0</v>
      </c>
      <c r="AQ37" s="14">
        <f t="shared" si="7"/>
        <v>0</v>
      </c>
      <c r="AR37" s="14">
        <f t="shared" si="7"/>
        <v>0</v>
      </c>
      <c r="AS37" s="14">
        <f t="shared" si="7"/>
        <v>0</v>
      </c>
      <c r="AT37" s="14">
        <f t="shared" si="7"/>
        <v>0</v>
      </c>
    </row>
    <row r="38" spans="2:46" s="13" customFormat="1" x14ac:dyDescent="0.3">
      <c r="B38" s="13" t="s">
        <v>350</v>
      </c>
      <c r="E38" s="14" t="e">
        <f t="shared" si="7"/>
        <v>#REF!</v>
      </c>
      <c r="F38" s="14" t="e">
        <f t="shared" si="7"/>
        <v>#REF!</v>
      </c>
      <c r="G38" s="14" t="e">
        <f t="shared" si="7"/>
        <v>#REF!</v>
      </c>
      <c r="H38" s="14" t="e">
        <f t="shared" si="7"/>
        <v>#REF!</v>
      </c>
      <c r="I38" s="14" t="e">
        <f t="shared" si="7"/>
        <v>#REF!</v>
      </c>
      <c r="J38" s="14" t="e">
        <f t="shared" si="7"/>
        <v>#REF!</v>
      </c>
      <c r="K38" s="14" t="e">
        <f t="shared" si="7"/>
        <v>#REF!</v>
      </c>
      <c r="L38" s="14">
        <f t="shared" si="7"/>
        <v>0</v>
      </c>
      <c r="M38" s="14">
        <f t="shared" ca="1" si="7"/>
        <v>0</v>
      </c>
      <c r="N38" s="14">
        <f t="shared" ca="1" si="7"/>
        <v>0</v>
      </c>
      <c r="O38" s="14">
        <f t="shared" ca="1" si="7"/>
        <v>0</v>
      </c>
      <c r="P38" s="14">
        <f t="shared" ca="1" si="7"/>
        <v>0</v>
      </c>
      <c r="Q38" s="14">
        <f t="shared" ca="1" si="7"/>
        <v>0</v>
      </c>
      <c r="R38" s="14">
        <f t="shared" ca="1" si="7"/>
        <v>0</v>
      </c>
      <c r="S38" s="14">
        <f t="shared" ca="1" si="7"/>
        <v>0</v>
      </c>
      <c r="T38" s="14">
        <f t="shared" ca="1" si="7"/>
        <v>0</v>
      </c>
      <c r="U38" s="14">
        <f t="shared" ca="1" si="7"/>
        <v>0</v>
      </c>
      <c r="V38" s="14">
        <f t="shared" ca="1" si="7"/>
        <v>0</v>
      </c>
      <c r="W38" s="14">
        <f t="shared" ca="1" si="7"/>
        <v>0</v>
      </c>
      <c r="X38" s="14">
        <f t="shared" ca="1" si="7"/>
        <v>0</v>
      </c>
      <c r="Y38" s="14">
        <f t="shared" ca="1" si="7"/>
        <v>0</v>
      </c>
      <c r="Z38" s="14">
        <f t="shared" ca="1" si="7"/>
        <v>0</v>
      </c>
      <c r="AA38" s="14">
        <f t="shared" ca="1" si="7"/>
        <v>0</v>
      </c>
      <c r="AB38" s="14">
        <f t="shared" ca="1" si="7"/>
        <v>0</v>
      </c>
      <c r="AC38" s="14">
        <f t="shared" ca="1" si="7"/>
        <v>0</v>
      </c>
      <c r="AD38" s="14">
        <f t="shared" ca="1" si="7"/>
        <v>0</v>
      </c>
      <c r="AE38" s="14">
        <f t="shared" ca="1" si="7"/>
        <v>0</v>
      </c>
      <c r="AF38" s="14">
        <f t="shared" ca="1" si="7"/>
        <v>0</v>
      </c>
      <c r="AG38" s="14">
        <f t="shared" ca="1" si="7"/>
        <v>0</v>
      </c>
      <c r="AH38" s="14">
        <f t="shared" ca="1" si="7"/>
        <v>0</v>
      </c>
      <c r="AI38" s="14">
        <f t="shared" ca="1" si="7"/>
        <v>0</v>
      </c>
      <c r="AJ38" s="14">
        <f t="shared" si="7"/>
        <v>0</v>
      </c>
      <c r="AK38" s="14">
        <f t="shared" si="7"/>
        <v>0</v>
      </c>
      <c r="AL38" s="14">
        <f t="shared" si="7"/>
        <v>0</v>
      </c>
      <c r="AM38" s="14">
        <f t="shared" si="7"/>
        <v>0</v>
      </c>
      <c r="AN38" s="14">
        <f t="shared" si="7"/>
        <v>0</v>
      </c>
      <c r="AO38" s="14">
        <f t="shared" si="7"/>
        <v>0</v>
      </c>
      <c r="AP38" s="14">
        <f t="shared" si="7"/>
        <v>0</v>
      </c>
      <c r="AQ38" s="14">
        <f t="shared" si="7"/>
        <v>0</v>
      </c>
      <c r="AR38" s="14">
        <f t="shared" si="7"/>
        <v>0</v>
      </c>
      <c r="AS38" s="14">
        <f t="shared" si="7"/>
        <v>0</v>
      </c>
      <c r="AT38" s="14">
        <f t="shared" si="7"/>
        <v>0</v>
      </c>
    </row>
    <row r="39" spans="2:46" s="13" customFormat="1" x14ac:dyDescent="0.3">
      <c r="B39" s="13" t="s">
        <v>17</v>
      </c>
      <c r="E39" s="14" t="e">
        <f>Financials!#REF!</f>
        <v>#REF!</v>
      </c>
      <c r="F39" s="14" t="e">
        <f>Financials!#REF!</f>
        <v>#REF!</v>
      </c>
      <c r="G39" s="14" t="e">
        <f>Financials!#REF!</f>
        <v>#REF!</v>
      </c>
      <c r="H39" s="14" t="e">
        <f>Financials!#REF!</f>
        <v>#REF!</v>
      </c>
      <c r="I39" s="14" t="e">
        <f>Financials!#REF!</f>
        <v>#REF!</v>
      </c>
      <c r="J39" s="14" t="e">
        <f>Financials!#REF!</f>
        <v>#REF!</v>
      </c>
      <c r="K39" s="14" t="e">
        <f>Financials!#REF!</f>
        <v>#REF!</v>
      </c>
      <c r="L39" s="14" t="e">
        <f>Financials!#REF!</f>
        <v>#REF!</v>
      </c>
      <c r="M39" s="14" t="e">
        <f>Financials!#REF!</f>
        <v>#REF!</v>
      </c>
      <c r="N39" s="14" t="e">
        <f>Financials!#REF!</f>
        <v>#REF!</v>
      </c>
      <c r="O39" s="14" t="e">
        <f>Financials!#REF!</f>
        <v>#REF!</v>
      </c>
      <c r="P39" s="14" t="e">
        <f>Financials!#REF!</f>
        <v>#REF!</v>
      </c>
      <c r="Q39" s="14" t="e">
        <f>Financials!#REF!</f>
        <v>#REF!</v>
      </c>
      <c r="R39" s="14" t="e">
        <f>Financials!#REF!</f>
        <v>#REF!</v>
      </c>
      <c r="S39" s="14" t="e">
        <f>Financials!#REF!</f>
        <v>#REF!</v>
      </c>
      <c r="T39" s="14" t="e">
        <f>Financials!#REF!</f>
        <v>#REF!</v>
      </c>
      <c r="U39" s="14" t="e">
        <f>Financials!#REF!</f>
        <v>#REF!</v>
      </c>
      <c r="V39" s="14" t="e">
        <f>Financials!#REF!</f>
        <v>#REF!</v>
      </c>
      <c r="W39" s="14" t="e">
        <f>Financials!#REF!</f>
        <v>#REF!</v>
      </c>
      <c r="X39" s="14" t="e">
        <f>Financials!#REF!</f>
        <v>#REF!</v>
      </c>
      <c r="Y39" s="14" t="e">
        <f>Financials!#REF!</f>
        <v>#REF!</v>
      </c>
      <c r="Z39" s="14" t="e">
        <f>Financials!#REF!</f>
        <v>#REF!</v>
      </c>
      <c r="AA39" s="14" t="e">
        <f>Financials!#REF!</f>
        <v>#REF!</v>
      </c>
      <c r="AB39" s="14" t="e">
        <f>Financials!#REF!</f>
        <v>#REF!</v>
      </c>
      <c r="AC39" s="14" t="e">
        <f>Financials!#REF!</f>
        <v>#REF!</v>
      </c>
      <c r="AD39" s="14" t="e">
        <f>Financials!#REF!</f>
        <v>#REF!</v>
      </c>
      <c r="AE39" s="14" t="e">
        <f>Financials!#REF!</f>
        <v>#REF!</v>
      </c>
      <c r="AF39" s="14" t="e">
        <f>Financials!#REF!</f>
        <v>#REF!</v>
      </c>
      <c r="AG39" s="14" t="e">
        <f>Financials!#REF!</f>
        <v>#REF!</v>
      </c>
      <c r="AH39" s="14" t="e">
        <f>Financials!#REF!</f>
        <v>#REF!</v>
      </c>
      <c r="AI39" s="14" t="e">
        <f>Financials!#REF!</f>
        <v>#REF!</v>
      </c>
      <c r="AJ39" s="14" t="e">
        <f>Financials!#REF!</f>
        <v>#REF!</v>
      </c>
      <c r="AK39" s="14" t="e">
        <f>Financials!#REF!</f>
        <v>#REF!</v>
      </c>
      <c r="AL39" s="14" t="e">
        <f>Financials!#REF!</f>
        <v>#REF!</v>
      </c>
      <c r="AM39" s="14" t="e">
        <f>Financials!#REF!</f>
        <v>#REF!</v>
      </c>
      <c r="AN39" s="14" t="e">
        <f>Financials!#REF!</f>
        <v>#REF!</v>
      </c>
      <c r="AO39" s="14" t="e">
        <f>Financials!#REF!</f>
        <v>#REF!</v>
      </c>
      <c r="AP39" s="14" t="e">
        <f>Financials!#REF!</f>
        <v>#REF!</v>
      </c>
      <c r="AQ39" s="14" t="e">
        <f>Financials!#REF!</f>
        <v>#REF!</v>
      </c>
      <c r="AR39" s="14" t="e">
        <f>Financials!#REF!</f>
        <v>#REF!</v>
      </c>
      <c r="AS39" s="14" t="e">
        <f>Financials!#REF!</f>
        <v>#REF!</v>
      </c>
      <c r="AT39" s="14" t="e">
        <f>Financials!#REF!</f>
        <v>#REF!</v>
      </c>
    </row>
    <row r="40" spans="2:46" s="13" customFormat="1" x14ac:dyDescent="0.3">
      <c r="B40" s="13" t="s">
        <v>110</v>
      </c>
      <c r="E40" s="14" t="e">
        <f>Financials!#REF!</f>
        <v>#REF!</v>
      </c>
      <c r="F40" s="14" t="e">
        <f>Financials!#REF!</f>
        <v>#REF!</v>
      </c>
      <c r="G40" s="14" t="e">
        <f>Financials!#REF!</f>
        <v>#REF!</v>
      </c>
      <c r="H40" s="14" t="e">
        <f>Financials!#REF!</f>
        <v>#REF!</v>
      </c>
      <c r="I40" s="14" t="e">
        <f>Financials!#REF!</f>
        <v>#REF!</v>
      </c>
      <c r="J40" s="14" t="e">
        <f>Financials!#REF!</f>
        <v>#REF!</v>
      </c>
      <c r="K40" s="14" t="e">
        <f>Financials!#REF!</f>
        <v>#REF!</v>
      </c>
      <c r="L40" s="14" t="e">
        <f>Financials!#REF!</f>
        <v>#REF!</v>
      </c>
      <c r="M40" s="14" t="e">
        <f>Financials!#REF!</f>
        <v>#REF!</v>
      </c>
      <c r="N40" s="14" t="e">
        <f>Financials!#REF!</f>
        <v>#REF!</v>
      </c>
      <c r="O40" s="14" t="e">
        <f>Financials!#REF!</f>
        <v>#REF!</v>
      </c>
      <c r="P40" s="14" t="e">
        <f>Financials!#REF!</f>
        <v>#REF!</v>
      </c>
      <c r="Q40" s="14" t="e">
        <f>Financials!#REF!</f>
        <v>#REF!</v>
      </c>
      <c r="R40" s="14" t="e">
        <f>Financials!#REF!</f>
        <v>#REF!</v>
      </c>
      <c r="S40" s="14" t="e">
        <f>Financials!#REF!</f>
        <v>#REF!</v>
      </c>
      <c r="T40" s="14" t="e">
        <f>Financials!#REF!</f>
        <v>#REF!</v>
      </c>
      <c r="U40" s="14" t="e">
        <f>Financials!#REF!</f>
        <v>#REF!</v>
      </c>
      <c r="V40" s="14" t="e">
        <f>Financials!#REF!</f>
        <v>#REF!</v>
      </c>
      <c r="W40" s="14" t="e">
        <f>Financials!#REF!</f>
        <v>#REF!</v>
      </c>
      <c r="X40" s="14" t="e">
        <f>Financials!#REF!</f>
        <v>#REF!</v>
      </c>
      <c r="Y40" s="14" t="e">
        <f>Financials!#REF!</f>
        <v>#REF!</v>
      </c>
      <c r="Z40" s="14" t="e">
        <f>Financials!#REF!</f>
        <v>#REF!</v>
      </c>
      <c r="AA40" s="14" t="e">
        <f>Financials!#REF!</f>
        <v>#REF!</v>
      </c>
      <c r="AB40" s="14" t="e">
        <f>Financials!#REF!</f>
        <v>#REF!</v>
      </c>
      <c r="AC40" s="14" t="e">
        <f>Financials!#REF!</f>
        <v>#REF!</v>
      </c>
      <c r="AD40" s="14" t="e">
        <f>Financials!#REF!</f>
        <v>#REF!</v>
      </c>
      <c r="AE40" s="14" t="e">
        <f>Financials!#REF!</f>
        <v>#REF!</v>
      </c>
      <c r="AF40" s="14" t="e">
        <f>Financials!#REF!</f>
        <v>#REF!</v>
      </c>
      <c r="AG40" s="14" t="e">
        <f>Financials!#REF!</f>
        <v>#REF!</v>
      </c>
      <c r="AH40" s="14" t="e">
        <f>Financials!#REF!</f>
        <v>#REF!</v>
      </c>
      <c r="AI40" s="14" t="e">
        <f>Financials!#REF!</f>
        <v>#REF!</v>
      </c>
      <c r="AJ40" s="14" t="e">
        <f>Financials!#REF!</f>
        <v>#REF!</v>
      </c>
      <c r="AK40" s="14" t="e">
        <f>Financials!#REF!</f>
        <v>#REF!</v>
      </c>
      <c r="AL40" s="14" t="e">
        <f>Financials!#REF!</f>
        <v>#REF!</v>
      </c>
      <c r="AM40" s="14" t="e">
        <f>Financials!#REF!</f>
        <v>#REF!</v>
      </c>
      <c r="AN40" s="14" t="e">
        <f>Financials!#REF!</f>
        <v>#REF!</v>
      </c>
      <c r="AO40" s="14" t="e">
        <f>Financials!#REF!</f>
        <v>#REF!</v>
      </c>
      <c r="AP40" s="14" t="e">
        <f>Financials!#REF!</f>
        <v>#REF!</v>
      </c>
      <c r="AQ40" s="14" t="e">
        <f>Financials!#REF!</f>
        <v>#REF!</v>
      </c>
      <c r="AR40" s="14" t="e">
        <f>Financials!#REF!</f>
        <v>#REF!</v>
      </c>
      <c r="AS40" s="14" t="e">
        <f>Financials!#REF!</f>
        <v>#REF!</v>
      </c>
      <c r="AT40" s="14" t="e">
        <f>Financials!#REF!</f>
        <v>#REF!</v>
      </c>
    </row>
    <row r="41" spans="2:46" s="13" customFormat="1" x14ac:dyDescent="0.3">
      <c r="B41" s="13" t="s">
        <v>178</v>
      </c>
      <c r="E41" s="14" t="e">
        <f>SUM(E36:E38)-E39-E40</f>
        <v>#REF!</v>
      </c>
      <c r="F41" s="14" t="e">
        <f t="shared" ref="F41:AT41" si="8">SUM(F36:F38)-F39-F40</f>
        <v>#REF!</v>
      </c>
      <c r="G41" s="14" t="e">
        <f t="shared" si="8"/>
        <v>#REF!</v>
      </c>
      <c r="H41" s="14" t="e">
        <f t="shared" si="8"/>
        <v>#REF!</v>
      </c>
      <c r="I41" s="14" t="e">
        <f t="shared" si="8"/>
        <v>#REF!</v>
      </c>
      <c r="J41" s="14" t="e">
        <f t="shared" si="8"/>
        <v>#REF!</v>
      </c>
      <c r="K41" s="14" t="e">
        <f t="shared" si="8"/>
        <v>#REF!</v>
      </c>
      <c r="L41" s="14" t="e">
        <f t="shared" si="8"/>
        <v>#REF!</v>
      </c>
      <c r="M41" s="14" t="e">
        <f t="shared" ca="1" si="8"/>
        <v>#REF!</v>
      </c>
      <c r="N41" s="14" t="e">
        <f t="shared" ca="1" si="8"/>
        <v>#REF!</v>
      </c>
      <c r="O41" s="14" t="e">
        <f t="shared" ca="1" si="8"/>
        <v>#REF!</v>
      </c>
      <c r="P41" s="14" t="e">
        <f t="shared" ca="1" si="8"/>
        <v>#REF!</v>
      </c>
      <c r="Q41" s="14" t="e">
        <f t="shared" ca="1" si="8"/>
        <v>#REF!</v>
      </c>
      <c r="R41" s="14" t="e">
        <f t="shared" ca="1" si="8"/>
        <v>#REF!</v>
      </c>
      <c r="S41" s="14" t="e">
        <f t="shared" ca="1" si="8"/>
        <v>#REF!</v>
      </c>
      <c r="T41" s="14" t="e">
        <f t="shared" ca="1" si="8"/>
        <v>#REF!</v>
      </c>
      <c r="U41" s="14" t="e">
        <f t="shared" ca="1" si="8"/>
        <v>#REF!</v>
      </c>
      <c r="V41" s="14" t="e">
        <f t="shared" ca="1" si="8"/>
        <v>#REF!</v>
      </c>
      <c r="W41" s="14" t="e">
        <f t="shared" ca="1" si="8"/>
        <v>#REF!</v>
      </c>
      <c r="X41" s="14" t="e">
        <f t="shared" ca="1" si="8"/>
        <v>#REF!</v>
      </c>
      <c r="Y41" s="14" t="e">
        <f t="shared" ca="1" si="8"/>
        <v>#REF!</v>
      </c>
      <c r="Z41" s="14" t="e">
        <f t="shared" ca="1" si="8"/>
        <v>#REF!</v>
      </c>
      <c r="AA41" s="14" t="e">
        <f t="shared" ca="1" si="8"/>
        <v>#REF!</v>
      </c>
      <c r="AB41" s="14" t="e">
        <f t="shared" ca="1" si="8"/>
        <v>#REF!</v>
      </c>
      <c r="AC41" s="14" t="e">
        <f t="shared" ca="1" si="8"/>
        <v>#REF!</v>
      </c>
      <c r="AD41" s="14" t="e">
        <f t="shared" ca="1" si="8"/>
        <v>#REF!</v>
      </c>
      <c r="AE41" s="14" t="e">
        <f t="shared" ca="1" si="8"/>
        <v>#REF!</v>
      </c>
      <c r="AF41" s="14" t="e">
        <f t="shared" ca="1" si="8"/>
        <v>#REF!</v>
      </c>
      <c r="AG41" s="14" t="e">
        <f t="shared" ca="1" si="8"/>
        <v>#REF!</v>
      </c>
      <c r="AH41" s="14" t="e">
        <f t="shared" ca="1" si="8"/>
        <v>#REF!</v>
      </c>
      <c r="AI41" s="14" t="e">
        <f t="shared" ca="1" si="8"/>
        <v>#REF!</v>
      </c>
      <c r="AJ41" s="14" t="e">
        <f t="shared" si="8"/>
        <v>#REF!</v>
      </c>
      <c r="AK41" s="14" t="e">
        <f t="shared" si="8"/>
        <v>#REF!</v>
      </c>
      <c r="AL41" s="14" t="e">
        <f t="shared" si="8"/>
        <v>#REF!</v>
      </c>
      <c r="AM41" s="14" t="e">
        <f t="shared" si="8"/>
        <v>#REF!</v>
      </c>
      <c r="AN41" s="14" t="e">
        <f t="shared" si="8"/>
        <v>#REF!</v>
      </c>
      <c r="AO41" s="14" t="e">
        <f t="shared" si="8"/>
        <v>#REF!</v>
      </c>
      <c r="AP41" s="14" t="e">
        <f t="shared" si="8"/>
        <v>#REF!</v>
      </c>
      <c r="AQ41" s="14" t="e">
        <f t="shared" si="8"/>
        <v>#REF!</v>
      </c>
      <c r="AR41" s="14" t="e">
        <f t="shared" si="8"/>
        <v>#REF!</v>
      </c>
      <c r="AS41" s="14" t="e">
        <f t="shared" si="8"/>
        <v>#REF!</v>
      </c>
      <c r="AT41" s="14" t="e">
        <f t="shared" si="8"/>
        <v>#REF!</v>
      </c>
    </row>
    <row r="42" spans="2:46" s="13" customFormat="1" x14ac:dyDescent="0.3">
      <c r="C42" s="13" t="s">
        <v>373</v>
      </c>
      <c r="D42" s="74" t="e">
        <f>NPV(12%,L41:AI41)</f>
        <v>#REF!</v>
      </c>
    </row>
    <row r="43" spans="2:46" s="13" customFormat="1" x14ac:dyDescent="0.3">
      <c r="B43" s="13" t="s">
        <v>179</v>
      </c>
      <c r="E43" s="26" t="e">
        <f>IRR(E41:AT41)</f>
        <v>#VALUE!</v>
      </c>
    </row>
  </sheetData>
  <pageMargins left="0.7" right="0.7" top="0.37" bottom="0.35" header="0.3" footer="0.3"/>
  <pageSetup paperSize="9" scale="3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Historical P&amp;L RK</vt:lpstr>
      <vt:lpstr>Inputs</vt:lpstr>
      <vt:lpstr>Historicals RK</vt:lpstr>
      <vt:lpstr>Financials</vt:lpstr>
      <vt:lpstr>Projections RK</vt:lpstr>
      <vt:lpstr>RK working EV</vt:lpstr>
      <vt:lpstr>Beta RK</vt:lpstr>
      <vt:lpstr>WACC RK</vt:lpstr>
      <vt:lpstr>Ratios</vt:lpstr>
      <vt:lpstr>Traffic</vt:lpstr>
      <vt:lpstr>Revenue</vt:lpstr>
      <vt:lpstr>Capex</vt:lpstr>
      <vt:lpstr>Debt</vt:lpstr>
      <vt:lpstr>Tax</vt:lpstr>
      <vt:lpstr>Reserves</vt:lpstr>
      <vt:lpstr>WPI</vt:lpstr>
      <vt:lpstr>Dep.</vt:lpstr>
      <vt:lpstr>Scenario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2022-08-17T11:40:27Z</dcterms:modified>
</cp:coreProperties>
</file>